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2" documentId="11_C862A1F413E528D6980C85AD15B8BB5023B18849" xr6:coauthVersionLast="47" xr6:coauthVersionMax="47" xr10:uidLastSave="{1D2726FF-9E0F-4AFB-8F60-0899A3017CFD}"/>
  <bookViews>
    <workbookView xWindow="-110" yWindow="-110" windowWidth="25820" windowHeight="11020" tabRatio="901" firstSheet="7" activeTab="14" xr2:uid="{00000000-000D-0000-FFFF-FFFF00000000}"/>
  </bookViews>
  <sheets>
    <sheet name="Electric_vehecle" sheetId="161" r:id="rId1"/>
    <sheet name="mvkmPerTJ_EFF" sheetId="147" r:id="rId2"/>
    <sheet name="000Veh_STOCK" sheetId="136" r:id="rId3"/>
    <sheet name="Demand_fra" sheetId="163" r:id="rId4"/>
    <sheet name="AFA_000kmPerVeh_AFA" sheetId="143" r:id="rId5"/>
    <sheet name="Occupancy_ACTFLO_CAP2ACT" sheetId="142" r:id="rId6"/>
    <sheet name="attached_School_bus" sheetId="150" r:id="rId7"/>
    <sheet name="attached_Urban_bus" sheetId="151" r:id="rId8"/>
    <sheet name="attached_Inter-city_bus" sheetId="152" r:id="rId9"/>
    <sheet name="attached_bus_stock" sheetId="139" r:id="rId10"/>
    <sheet name="attached_Car" sheetId="149" r:id="rId11"/>
    <sheet name="attached_car_stock" sheetId="140" r:id="rId12"/>
    <sheet name="Product of ACTFLO &amp; AFA" sheetId="162" r:id="rId13"/>
    <sheet name="attached_truck_stock" sheetId="137" r:id="rId14"/>
    <sheet name="attached_Med_Hev_truck" sheetId="155" r:id="rId15"/>
    <sheet name="attached_Pas_light_truck" sheetId="153" r:id="rId16"/>
    <sheet name="attached_Fre_light_truck" sheetId="154" r:id="rId17"/>
    <sheet name="LIFE_FIXOM" sheetId="160" r:id="rId18"/>
    <sheet name="attached_referred data source" sheetId="159" r:id="rId19"/>
    <sheet name="Aviation_EFF_DEM" sheetId="144" r:id="rId20"/>
    <sheet name="attached_avi_freight_energy" sheetId="157" r:id="rId21"/>
    <sheet name="attached_rail" sheetId="158" r:id="rId22"/>
    <sheet name="attached_avi_passenger_eneuse" sheetId="156" r:id="rId23"/>
    <sheet name="Navigation_EFF_DEM" sheetId="145" r:id="rId24"/>
    <sheet name="Rail_EFF_DEM" sheetId="146" r:id="rId25"/>
    <sheet name="FuelTech" sheetId="134" r:id="rId26"/>
    <sheet name="Emi" sheetId="133" r:id="rId27"/>
    <sheet name="attached_motorcycle" sheetId="148" r:id="rId28"/>
    <sheet name="attached_motorcycle_stock" sheetId="138" r:id="rId29"/>
  </sheets>
  <externalReferences>
    <externalReference r:id="rId30"/>
    <externalReference r:id="rId3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0" i="163" l="1"/>
  <c r="M320" i="163"/>
  <c r="V320" i="163" s="1"/>
  <c r="AE320" i="163" s="1"/>
  <c r="N320" i="163"/>
  <c r="U320" i="163"/>
  <c r="AD320" i="163" s="1"/>
  <c r="AM320" i="163" s="1"/>
  <c r="AV320" i="163" s="1"/>
  <c r="BE320" i="163" s="1"/>
  <c r="BN320" i="163" s="1"/>
  <c r="W320" i="163"/>
  <c r="AF320" i="163"/>
  <c r="AN320" i="163"/>
  <c r="AO320" i="163"/>
  <c r="AW320" i="163"/>
  <c r="BF320" i="163" s="1"/>
  <c r="BO320" i="163" s="1"/>
  <c r="AX320" i="163"/>
  <c r="BG320" i="163"/>
  <c r="L321" i="163"/>
  <c r="U321" i="163" s="1"/>
  <c r="AD321" i="163" s="1"/>
  <c r="AM321" i="163" s="1"/>
  <c r="AV321" i="163" s="1"/>
  <c r="BE321" i="163" s="1"/>
  <c r="BN321" i="163" s="1"/>
  <c r="M321" i="163"/>
  <c r="V321" i="163" s="1"/>
  <c r="AE321" i="163" s="1"/>
  <c r="AN321" i="163" s="1"/>
  <c r="AW321" i="163" s="1"/>
  <c r="BF321" i="163" s="1"/>
  <c r="BO321" i="163" s="1"/>
  <c r="N321" i="163"/>
  <c r="N369" i="163" s="1"/>
  <c r="N417" i="163" s="1"/>
  <c r="W321" i="163"/>
  <c r="AF321" i="163"/>
  <c r="AO321" i="163"/>
  <c r="AO369" i="163" s="1"/>
  <c r="AX321" i="163"/>
  <c r="BP321" i="163" s="1"/>
  <c r="BG321" i="163"/>
  <c r="L322" i="163"/>
  <c r="M322" i="163"/>
  <c r="N322" i="163"/>
  <c r="U322" i="163"/>
  <c r="W322" i="163"/>
  <c r="AD322" i="163"/>
  <c r="AF322" i="163"/>
  <c r="AM322" i="163"/>
  <c r="AV322" i="163" s="1"/>
  <c r="BE322" i="163" s="1"/>
  <c r="BN322" i="163" s="1"/>
  <c r="AO322" i="163"/>
  <c r="AO370" i="163" s="1"/>
  <c r="AX322" i="163"/>
  <c r="BG322" i="163"/>
  <c r="L323" i="163"/>
  <c r="M323" i="163"/>
  <c r="N323" i="163"/>
  <c r="V323" i="163"/>
  <c r="W323" i="163"/>
  <c r="AE323" i="163"/>
  <c r="AN323" i="163" s="1"/>
  <c r="AF323" i="163"/>
  <c r="AF371" i="163" s="1"/>
  <c r="AF419" i="163" s="1"/>
  <c r="AO323" i="163"/>
  <c r="AW323" i="163"/>
  <c r="BF323" i="163" s="1"/>
  <c r="BO323" i="163" s="1"/>
  <c r="AX323" i="163"/>
  <c r="AX371" i="163" s="1"/>
  <c r="BP323" i="163"/>
  <c r="M324" i="163"/>
  <c r="N324" i="163"/>
  <c r="V324" i="163"/>
  <c r="W324" i="163"/>
  <c r="AE324" i="163"/>
  <c r="AF324" i="163"/>
  <c r="AF372" i="163" s="1"/>
  <c r="AF420" i="163" s="1"/>
  <c r="AN324" i="163"/>
  <c r="AW324" i="163" s="1"/>
  <c r="BF324" i="163" s="1"/>
  <c r="BO324" i="163" s="1"/>
  <c r="AO324" i="163"/>
  <c r="AX324" i="163"/>
  <c r="M325" i="163"/>
  <c r="V325" i="163" s="1"/>
  <c r="AE325" i="163" s="1"/>
  <c r="AN325" i="163" s="1"/>
  <c r="N325" i="163"/>
  <c r="W325" i="163"/>
  <c r="AF325" i="163"/>
  <c r="AF373" i="163" s="1"/>
  <c r="AF421" i="163" s="1"/>
  <c r="AO325" i="163"/>
  <c r="AW325" i="163"/>
  <c r="BF325" i="163" s="1"/>
  <c r="BO325" i="163" s="1"/>
  <c r="AX325" i="163"/>
  <c r="M326" i="163"/>
  <c r="N326" i="163"/>
  <c r="N374" i="163" s="1"/>
  <c r="N422" i="163" s="1"/>
  <c r="V326" i="163"/>
  <c r="AE326" i="163" s="1"/>
  <c r="AN326" i="163" s="1"/>
  <c r="AW326" i="163" s="1"/>
  <c r="BF326" i="163" s="1"/>
  <c r="BO326" i="163" s="1"/>
  <c r="W326" i="163"/>
  <c r="W374" i="163" s="1"/>
  <c r="AF326" i="163"/>
  <c r="AF374" i="163" s="1"/>
  <c r="AF422" i="163" s="1"/>
  <c r="AO326" i="163"/>
  <c r="AO374" i="163" s="1"/>
  <c r="AX326" i="163"/>
  <c r="BG326" i="163"/>
  <c r="BP326" i="163"/>
  <c r="M327" i="163"/>
  <c r="N327" i="163"/>
  <c r="V327" i="163"/>
  <c r="W327" i="163"/>
  <c r="W375" i="163" s="1"/>
  <c r="W423" i="163" s="1"/>
  <c r="AE327" i="163"/>
  <c r="AF327" i="163"/>
  <c r="AF375" i="163" s="1"/>
  <c r="AF423" i="163" s="1"/>
  <c r="AN327" i="163"/>
  <c r="AW327" i="163" s="1"/>
  <c r="BF327" i="163" s="1"/>
  <c r="BO327" i="163" s="1"/>
  <c r="AO327" i="163"/>
  <c r="AX327" i="163"/>
  <c r="BP327" i="163"/>
  <c r="M328" i="163"/>
  <c r="N328" i="163"/>
  <c r="V328" i="163"/>
  <c r="W328" i="163"/>
  <c r="W376" i="163" s="1"/>
  <c r="AE328" i="163"/>
  <c r="AN328" i="163" s="1"/>
  <c r="AW328" i="163" s="1"/>
  <c r="BF328" i="163" s="1"/>
  <c r="BO328" i="163" s="1"/>
  <c r="AF328" i="163"/>
  <c r="AF376" i="163" s="1"/>
  <c r="AF424" i="163" s="1"/>
  <c r="AO328" i="163"/>
  <c r="AX328" i="163"/>
  <c r="BP328" i="163"/>
  <c r="M329" i="163"/>
  <c r="N329" i="163"/>
  <c r="N377" i="163" s="1"/>
  <c r="N425" i="163" s="1"/>
  <c r="W329" i="163"/>
  <c r="W377" i="163" s="1"/>
  <c r="AF329" i="163"/>
  <c r="AF377" i="163" s="1"/>
  <c r="AO329" i="163"/>
  <c r="AX329" i="163"/>
  <c r="BP329" i="163" s="1"/>
  <c r="BG329" i="163"/>
  <c r="M330" i="163"/>
  <c r="N330" i="163"/>
  <c r="N378" i="163" s="1"/>
  <c r="V330" i="163"/>
  <c r="W330" i="163"/>
  <c r="W378" i="163" s="1"/>
  <c r="W426" i="163" s="1"/>
  <c r="AE330" i="163"/>
  <c r="AN330" i="163" s="1"/>
  <c r="AF330" i="163"/>
  <c r="AO330" i="163"/>
  <c r="AW330" i="163"/>
  <c r="BF330" i="163" s="1"/>
  <c r="BO330" i="163" s="1"/>
  <c r="AX330" i="163"/>
  <c r="BG330" i="163"/>
  <c r="BP330" i="163"/>
  <c r="M331" i="163"/>
  <c r="M379" i="163" s="1"/>
  <c r="N331" i="163"/>
  <c r="N379" i="163" s="1"/>
  <c r="N427" i="163" s="1"/>
  <c r="V331" i="163"/>
  <c r="AE331" i="163" s="1"/>
  <c r="AN331" i="163" s="1"/>
  <c r="AW331" i="163" s="1"/>
  <c r="BF331" i="163" s="1"/>
  <c r="W331" i="163"/>
  <c r="W379" i="163" s="1"/>
  <c r="W427" i="163" s="1"/>
  <c r="AF331" i="163"/>
  <c r="AF379" i="163" s="1"/>
  <c r="AO331" i="163"/>
  <c r="AX331" i="163"/>
  <c r="BG331" i="163"/>
  <c r="BO331" i="163"/>
  <c r="BP331" i="163"/>
  <c r="M332" i="163"/>
  <c r="M380" i="163" s="1"/>
  <c r="V380" i="163" s="1"/>
  <c r="AE380" i="163" s="1"/>
  <c r="N332" i="163"/>
  <c r="N380" i="163" s="1"/>
  <c r="V332" i="163"/>
  <c r="W332" i="163"/>
  <c r="W380" i="163" s="1"/>
  <c r="W428" i="163" s="1"/>
  <c r="AE332" i="163"/>
  <c r="AN332" i="163" s="1"/>
  <c r="AW332" i="163" s="1"/>
  <c r="BF332" i="163" s="1"/>
  <c r="BO332" i="163" s="1"/>
  <c r="AF332" i="163"/>
  <c r="AO332" i="163"/>
  <c r="BG332" i="163" s="1"/>
  <c r="AX332" i="163"/>
  <c r="BP332" i="163"/>
  <c r="M333" i="163"/>
  <c r="M381" i="163" s="1"/>
  <c r="V381" i="163" s="1"/>
  <c r="N333" i="163"/>
  <c r="W333" i="163"/>
  <c r="AF333" i="163"/>
  <c r="AO333" i="163"/>
  <c r="AX333" i="163"/>
  <c r="BG333" i="163"/>
  <c r="BP333" i="163"/>
  <c r="M334" i="163"/>
  <c r="V334" i="163" s="1"/>
  <c r="AE334" i="163" s="1"/>
  <c r="AN334" i="163" s="1"/>
  <c r="AW334" i="163" s="1"/>
  <c r="BF334" i="163" s="1"/>
  <c r="N334" i="163"/>
  <c r="N382" i="163" s="1"/>
  <c r="N430" i="163" s="1"/>
  <c r="W334" i="163"/>
  <c r="W382" i="163" s="1"/>
  <c r="AF334" i="163"/>
  <c r="AO334" i="163"/>
  <c r="AX334" i="163"/>
  <c r="BG334" i="163"/>
  <c r="BO334" i="163"/>
  <c r="BP334" i="163"/>
  <c r="M335" i="163"/>
  <c r="M383" i="163" s="1"/>
  <c r="N335" i="163"/>
  <c r="N383" i="163" s="1"/>
  <c r="N431" i="163" s="1"/>
  <c r="V335" i="163"/>
  <c r="AE335" i="163" s="1"/>
  <c r="AN335" i="163" s="1"/>
  <c r="AW335" i="163" s="1"/>
  <c r="BF335" i="163" s="1"/>
  <c r="BO335" i="163" s="1"/>
  <c r="W335" i="163"/>
  <c r="AF335" i="163"/>
  <c r="AF383" i="163" s="1"/>
  <c r="AF431" i="163" s="1"/>
  <c r="AO335" i="163"/>
  <c r="AX335" i="163"/>
  <c r="BG335" i="163"/>
  <c r="BP335" i="163"/>
  <c r="M336" i="163"/>
  <c r="N336" i="163"/>
  <c r="N384" i="163" s="1"/>
  <c r="W336" i="163"/>
  <c r="AF336" i="163"/>
  <c r="AO336" i="163"/>
  <c r="AX336" i="163"/>
  <c r="BP336" i="163" s="1"/>
  <c r="BG336" i="163"/>
  <c r="M337" i="163"/>
  <c r="V337" i="163" s="1"/>
  <c r="AE337" i="163" s="1"/>
  <c r="AN337" i="163" s="1"/>
  <c r="N337" i="163"/>
  <c r="N385" i="163" s="1"/>
  <c r="W337" i="163"/>
  <c r="AF337" i="163"/>
  <c r="AO337" i="163"/>
  <c r="AO385" i="163" s="1"/>
  <c r="BG385" i="163" s="1"/>
  <c r="AW337" i="163"/>
  <c r="BF337" i="163" s="1"/>
  <c r="BO337" i="163" s="1"/>
  <c r="AX337" i="163"/>
  <c r="BG337" i="163"/>
  <c r="M338" i="163"/>
  <c r="N338" i="163"/>
  <c r="W338" i="163"/>
  <c r="AF338" i="163"/>
  <c r="AO338" i="163"/>
  <c r="AX338" i="163"/>
  <c r="BG338" i="163"/>
  <c r="M339" i="163"/>
  <c r="N339" i="163"/>
  <c r="V339" i="163"/>
  <c r="W339" i="163"/>
  <c r="AE339" i="163"/>
  <c r="AN339" i="163" s="1"/>
  <c r="AW339" i="163" s="1"/>
  <c r="BF339" i="163" s="1"/>
  <c r="BO339" i="163" s="1"/>
  <c r="AF339" i="163"/>
  <c r="AO339" i="163"/>
  <c r="AX339" i="163"/>
  <c r="AX387" i="163" s="1"/>
  <c r="BG339" i="163"/>
  <c r="BP339" i="163"/>
  <c r="M340" i="163"/>
  <c r="V340" i="163" s="1"/>
  <c r="AE340" i="163" s="1"/>
  <c r="AN340" i="163" s="1"/>
  <c r="AW340" i="163" s="1"/>
  <c r="BF340" i="163" s="1"/>
  <c r="BO340" i="163" s="1"/>
  <c r="N340" i="163"/>
  <c r="W340" i="163"/>
  <c r="AF340" i="163"/>
  <c r="AO340" i="163"/>
  <c r="AX340" i="163"/>
  <c r="M341" i="163"/>
  <c r="V341" i="163" s="1"/>
  <c r="AE341" i="163" s="1"/>
  <c r="N341" i="163"/>
  <c r="N389" i="163" s="1"/>
  <c r="N437" i="163" s="1"/>
  <c r="W341" i="163"/>
  <c r="W389" i="163" s="1"/>
  <c r="W437" i="163" s="1"/>
  <c r="AF341" i="163"/>
  <c r="AN341" i="163"/>
  <c r="AW341" i="163" s="1"/>
  <c r="BF341" i="163" s="1"/>
  <c r="BO341" i="163" s="1"/>
  <c r="AO341" i="163"/>
  <c r="AX341" i="163"/>
  <c r="BP341" i="163" s="1"/>
  <c r="M342" i="163"/>
  <c r="N342" i="163"/>
  <c r="V342" i="163"/>
  <c r="AE342" i="163" s="1"/>
  <c r="W342" i="163"/>
  <c r="AF342" i="163"/>
  <c r="AN342" i="163"/>
  <c r="AO342" i="163"/>
  <c r="AW342" i="163"/>
  <c r="BF342" i="163" s="1"/>
  <c r="BO342" i="163" s="1"/>
  <c r="AX342" i="163"/>
  <c r="M343" i="163"/>
  <c r="V343" i="163" s="1"/>
  <c r="AE343" i="163" s="1"/>
  <c r="N343" i="163"/>
  <c r="W343" i="163"/>
  <c r="AF343" i="163"/>
  <c r="AN343" i="163"/>
  <c r="AO343" i="163"/>
  <c r="AW343" i="163"/>
  <c r="BF343" i="163" s="1"/>
  <c r="BO343" i="163" s="1"/>
  <c r="AX343" i="163"/>
  <c r="AX391" i="163" s="1"/>
  <c r="BP343" i="163"/>
  <c r="M344" i="163"/>
  <c r="N344" i="163"/>
  <c r="V344" i="163"/>
  <c r="W344" i="163"/>
  <c r="AE344" i="163"/>
  <c r="AN344" i="163" s="1"/>
  <c r="AW344" i="163" s="1"/>
  <c r="BF344" i="163" s="1"/>
  <c r="AF344" i="163"/>
  <c r="AF392" i="163" s="1"/>
  <c r="AO344" i="163"/>
  <c r="BG344" i="163" s="1"/>
  <c r="AX344" i="163"/>
  <c r="BO344" i="163"/>
  <c r="M345" i="163"/>
  <c r="N345" i="163"/>
  <c r="W345" i="163"/>
  <c r="W393" i="163" s="1"/>
  <c r="W441" i="163" s="1"/>
  <c r="AF345" i="163"/>
  <c r="AF393" i="163" s="1"/>
  <c r="AF441" i="163" s="1"/>
  <c r="AO345" i="163"/>
  <c r="AX345" i="163"/>
  <c r="M346" i="163"/>
  <c r="N346" i="163"/>
  <c r="N394" i="163" s="1"/>
  <c r="V346" i="163"/>
  <c r="W346" i="163"/>
  <c r="W394" i="163" s="1"/>
  <c r="W442" i="163" s="1"/>
  <c r="AE346" i="163"/>
  <c r="AF346" i="163"/>
  <c r="AF394" i="163" s="1"/>
  <c r="AF442" i="163" s="1"/>
  <c r="AN346" i="163"/>
  <c r="AO346" i="163"/>
  <c r="AW346" i="163"/>
  <c r="BF346" i="163" s="1"/>
  <c r="BO346" i="163" s="1"/>
  <c r="AX346" i="163"/>
  <c r="BP346" i="163"/>
  <c r="M347" i="163"/>
  <c r="N347" i="163"/>
  <c r="W347" i="163"/>
  <c r="W395" i="163" s="1"/>
  <c r="AF347" i="163"/>
  <c r="AF395" i="163" s="1"/>
  <c r="AF443" i="163" s="1"/>
  <c r="AO347" i="163"/>
  <c r="BG347" i="163" s="1"/>
  <c r="AX347" i="163"/>
  <c r="BP347" i="163"/>
  <c r="M348" i="163"/>
  <c r="N348" i="163"/>
  <c r="V348" i="163"/>
  <c r="AE348" i="163" s="1"/>
  <c r="AN348" i="163" s="1"/>
  <c r="AW348" i="163" s="1"/>
  <c r="BF348" i="163" s="1"/>
  <c r="BO348" i="163" s="1"/>
  <c r="W348" i="163"/>
  <c r="W396" i="163" s="1"/>
  <c r="AF348" i="163"/>
  <c r="AF396" i="163" s="1"/>
  <c r="AO348" i="163"/>
  <c r="AX348" i="163"/>
  <c r="BP348" i="163"/>
  <c r="M349" i="163"/>
  <c r="N349" i="163"/>
  <c r="N397" i="163" s="1"/>
  <c r="N445" i="163" s="1"/>
  <c r="V349" i="163"/>
  <c r="AE349" i="163" s="1"/>
  <c r="AN349" i="163" s="1"/>
  <c r="AW349" i="163" s="1"/>
  <c r="BF349" i="163" s="1"/>
  <c r="BO349" i="163" s="1"/>
  <c r="W349" i="163"/>
  <c r="W397" i="163" s="1"/>
  <c r="W445" i="163" s="1"/>
  <c r="AF349" i="163"/>
  <c r="AF397" i="163" s="1"/>
  <c r="AO349" i="163"/>
  <c r="AX349" i="163"/>
  <c r="BP349" i="163" s="1"/>
  <c r="BG349" i="163"/>
  <c r="M350" i="163"/>
  <c r="V350" i="163" s="1"/>
  <c r="AE350" i="163" s="1"/>
  <c r="AN350" i="163" s="1"/>
  <c r="AW350" i="163" s="1"/>
  <c r="BF350" i="163" s="1"/>
  <c r="BO350" i="163" s="1"/>
  <c r="N350" i="163"/>
  <c r="N398" i="163" s="1"/>
  <c r="W350" i="163"/>
  <c r="AF350" i="163"/>
  <c r="AO350" i="163"/>
  <c r="AX350" i="163"/>
  <c r="BG350" i="163"/>
  <c r="BP350" i="163"/>
  <c r="M351" i="163"/>
  <c r="M399" i="163" s="1"/>
  <c r="N351" i="163"/>
  <c r="N399" i="163" s="1"/>
  <c r="V351" i="163"/>
  <c r="W351" i="163"/>
  <c r="W399" i="163" s="1"/>
  <c r="W447" i="163" s="1"/>
  <c r="AE351" i="163"/>
  <c r="AN351" i="163" s="1"/>
  <c r="AW351" i="163" s="1"/>
  <c r="BF351" i="163" s="1"/>
  <c r="BO351" i="163" s="1"/>
  <c r="AF351" i="163"/>
  <c r="AF399" i="163" s="1"/>
  <c r="AF447" i="163" s="1"/>
  <c r="AO351" i="163"/>
  <c r="AX351" i="163"/>
  <c r="BG351" i="163"/>
  <c r="BP351" i="163"/>
  <c r="M352" i="163"/>
  <c r="N352" i="163"/>
  <c r="N400" i="163" s="1"/>
  <c r="W352" i="163"/>
  <c r="W400" i="163" s="1"/>
  <c r="AF352" i="163"/>
  <c r="AO352" i="163"/>
  <c r="BG352" i="163" s="1"/>
  <c r="AX352" i="163"/>
  <c r="M353" i="163"/>
  <c r="N353" i="163"/>
  <c r="N401" i="163" s="1"/>
  <c r="W353" i="163"/>
  <c r="AF353" i="163"/>
  <c r="AO353" i="163"/>
  <c r="AX353" i="163"/>
  <c r="BG353" i="163"/>
  <c r="BP353" i="163"/>
  <c r="M354" i="163"/>
  <c r="N354" i="163"/>
  <c r="N402" i="163" s="1"/>
  <c r="V354" i="163"/>
  <c r="AE354" i="163" s="1"/>
  <c r="AN354" i="163" s="1"/>
  <c r="AW354" i="163" s="1"/>
  <c r="BF354" i="163" s="1"/>
  <c r="BO354" i="163" s="1"/>
  <c r="W354" i="163"/>
  <c r="W402" i="163" s="1"/>
  <c r="AF354" i="163"/>
  <c r="AO354" i="163"/>
  <c r="AX354" i="163"/>
  <c r="BG354" i="163"/>
  <c r="BP354" i="163"/>
  <c r="M355" i="163"/>
  <c r="N355" i="163"/>
  <c r="N403" i="163" s="1"/>
  <c r="W355" i="163"/>
  <c r="AF355" i="163"/>
  <c r="AO355" i="163"/>
  <c r="BG355" i="163" s="1"/>
  <c r="AX355" i="163"/>
  <c r="BP355" i="163"/>
  <c r="M356" i="163"/>
  <c r="N356" i="163"/>
  <c r="W356" i="163"/>
  <c r="AF356" i="163"/>
  <c r="AO356" i="163"/>
  <c r="AX356" i="163"/>
  <c r="BP356" i="163" s="1"/>
  <c r="BG356" i="163"/>
  <c r="M357" i="163"/>
  <c r="V357" i="163" s="1"/>
  <c r="AE357" i="163" s="1"/>
  <c r="AN357" i="163" s="1"/>
  <c r="N357" i="163"/>
  <c r="N405" i="163" s="1"/>
  <c r="W357" i="163"/>
  <c r="AF357" i="163"/>
  <c r="AO357" i="163"/>
  <c r="AO405" i="163" s="1"/>
  <c r="AW357" i="163"/>
  <c r="BF357" i="163" s="1"/>
  <c r="AX357" i="163"/>
  <c r="AX405" i="163" s="1"/>
  <c r="BP405" i="163" s="1"/>
  <c r="BG357" i="163"/>
  <c r="BO357" i="163"/>
  <c r="BP357" i="163"/>
  <c r="M358" i="163"/>
  <c r="N358" i="163"/>
  <c r="W358" i="163"/>
  <c r="AF358" i="163"/>
  <c r="AO358" i="163"/>
  <c r="AX358" i="163"/>
  <c r="AX406" i="163" s="1"/>
  <c r="BG358" i="163"/>
  <c r="BP358" i="163"/>
  <c r="M359" i="163"/>
  <c r="N359" i="163"/>
  <c r="V359" i="163"/>
  <c r="AE359" i="163" s="1"/>
  <c r="AN359" i="163" s="1"/>
  <c r="AW359" i="163" s="1"/>
  <c r="BF359" i="163" s="1"/>
  <c r="BO359" i="163" s="1"/>
  <c r="W359" i="163"/>
  <c r="AF359" i="163"/>
  <c r="AO359" i="163"/>
  <c r="AX359" i="163"/>
  <c r="AX407" i="163" s="1"/>
  <c r="BP407" i="163" s="1"/>
  <c r="BG359" i="163"/>
  <c r="BP359" i="163"/>
  <c r="M360" i="163"/>
  <c r="V360" i="163" s="1"/>
  <c r="AE360" i="163" s="1"/>
  <c r="N360" i="163"/>
  <c r="W360" i="163"/>
  <c r="AF360" i="163"/>
  <c r="AF408" i="163" s="1"/>
  <c r="AF456" i="163" s="1"/>
  <c r="AN360" i="163"/>
  <c r="AW360" i="163" s="1"/>
  <c r="BF360" i="163" s="1"/>
  <c r="BO360" i="163" s="1"/>
  <c r="AO360" i="163"/>
  <c r="AX360" i="163"/>
  <c r="BG360" i="163"/>
  <c r="M361" i="163"/>
  <c r="V361" i="163" s="1"/>
  <c r="N361" i="163"/>
  <c r="N409" i="163" s="1"/>
  <c r="N457" i="163" s="1"/>
  <c r="W361" i="163"/>
  <c r="AE361" i="163"/>
  <c r="AF361" i="163"/>
  <c r="AN361" i="163"/>
  <c r="AW361" i="163" s="1"/>
  <c r="BF361" i="163" s="1"/>
  <c r="BO361" i="163" s="1"/>
  <c r="AO361" i="163"/>
  <c r="AX361" i="163"/>
  <c r="M362" i="163"/>
  <c r="N362" i="163"/>
  <c r="V362" i="163"/>
  <c r="AE362" i="163" s="1"/>
  <c r="W362" i="163"/>
  <c r="AF362" i="163"/>
  <c r="AN362" i="163"/>
  <c r="AO362" i="163"/>
  <c r="AW362" i="163"/>
  <c r="AX362" i="163"/>
  <c r="BF362" i="163"/>
  <c r="BO362" i="163" s="1"/>
  <c r="M363" i="163"/>
  <c r="V363" i="163" s="1"/>
  <c r="N363" i="163"/>
  <c r="W363" i="163"/>
  <c r="W411" i="163" s="1"/>
  <c r="AE363" i="163"/>
  <c r="AF363" i="163"/>
  <c r="AN363" i="163"/>
  <c r="AO363" i="163"/>
  <c r="AW363" i="163"/>
  <c r="BF363" i="163" s="1"/>
  <c r="BO363" i="163" s="1"/>
  <c r="AX363" i="163"/>
  <c r="AX411" i="163" s="1"/>
  <c r="BP411" i="163" s="1"/>
  <c r="M364" i="163"/>
  <c r="N364" i="163"/>
  <c r="N412" i="163" s="1"/>
  <c r="N460" i="163" s="1"/>
  <c r="V364" i="163"/>
  <c r="AE364" i="163" s="1"/>
  <c r="W364" i="163"/>
  <c r="AF364" i="163"/>
  <c r="AF412" i="163" s="1"/>
  <c r="AN364" i="163"/>
  <c r="AW364" i="163" s="1"/>
  <c r="BF364" i="163" s="1"/>
  <c r="BO364" i="163" s="1"/>
  <c r="AO364" i="163"/>
  <c r="BG364" i="163" s="1"/>
  <c r="AX364" i="163"/>
  <c r="BP364" i="163" s="1"/>
  <c r="M365" i="163"/>
  <c r="N365" i="163"/>
  <c r="W365" i="163"/>
  <c r="AF365" i="163"/>
  <c r="AF413" i="163" s="1"/>
  <c r="AF461" i="163" s="1"/>
  <c r="AO365" i="163"/>
  <c r="AX365" i="163"/>
  <c r="M366" i="163"/>
  <c r="N366" i="163"/>
  <c r="V366" i="163"/>
  <c r="W366" i="163"/>
  <c r="AE366" i="163"/>
  <c r="AF366" i="163"/>
  <c r="AF414" i="163" s="1"/>
  <c r="AN366" i="163"/>
  <c r="AW366" i="163" s="1"/>
  <c r="BF366" i="163" s="1"/>
  <c r="BO366" i="163" s="1"/>
  <c r="AO366" i="163"/>
  <c r="AO414" i="163" s="1"/>
  <c r="AX366" i="163"/>
  <c r="BG366" i="163"/>
  <c r="BP366" i="163"/>
  <c r="M367" i="163"/>
  <c r="N367" i="163"/>
  <c r="V367" i="163"/>
  <c r="AE367" i="163" s="1"/>
  <c r="W367" i="163"/>
  <c r="AF367" i="163"/>
  <c r="AN367" i="163"/>
  <c r="AW367" i="163" s="1"/>
  <c r="BF367" i="163" s="1"/>
  <c r="BO367" i="163" s="1"/>
  <c r="AO367" i="163"/>
  <c r="AX367" i="163"/>
  <c r="BP367" i="163"/>
  <c r="L368" i="163"/>
  <c r="L369" i="163" s="1"/>
  <c r="L370" i="163" s="1"/>
  <c r="U370" i="163" s="1"/>
  <c r="M368" i="163"/>
  <c r="N368" i="163"/>
  <c r="N416" i="163" s="1"/>
  <c r="V368" i="163"/>
  <c r="W368" i="163"/>
  <c r="AE368" i="163"/>
  <c r="AN368" i="163" s="1"/>
  <c r="AW368" i="163" s="1"/>
  <c r="BF368" i="163" s="1"/>
  <c r="BO368" i="163" s="1"/>
  <c r="AF368" i="163"/>
  <c r="AO368" i="163"/>
  <c r="BG368" i="163" s="1"/>
  <c r="M369" i="163"/>
  <c r="M417" i="163" s="1"/>
  <c r="V417" i="163" s="1"/>
  <c r="AE417" i="163" s="1"/>
  <c r="AN417" i="163" s="1"/>
  <c r="U369" i="163"/>
  <c r="V369" i="163"/>
  <c r="W369" i="163"/>
  <c r="W417" i="163" s="1"/>
  <c r="AD369" i="163"/>
  <c r="AM369" i="163" s="1"/>
  <c r="AV369" i="163" s="1"/>
  <c r="BE369" i="163" s="1"/>
  <c r="BN369" i="163" s="1"/>
  <c r="AE369" i="163"/>
  <c r="AN369" i="163" s="1"/>
  <c r="AW369" i="163" s="1"/>
  <c r="BF369" i="163" s="1"/>
  <c r="BO369" i="163" s="1"/>
  <c r="AF369" i="163"/>
  <c r="AF417" i="163" s="1"/>
  <c r="AX369" i="163"/>
  <c r="BP369" i="163" s="1"/>
  <c r="BG369" i="163"/>
  <c r="N370" i="163"/>
  <c r="W370" i="163"/>
  <c r="AD370" i="163"/>
  <c r="AF370" i="163"/>
  <c r="AF418" i="163" s="1"/>
  <c r="AM370" i="163"/>
  <c r="AV370" i="163" s="1"/>
  <c r="BE370" i="163" s="1"/>
  <c r="BN370" i="163" s="1"/>
  <c r="L371" i="163"/>
  <c r="M371" i="163"/>
  <c r="V371" i="163" s="1"/>
  <c r="AE371" i="163" s="1"/>
  <c r="AN371" i="163" s="1"/>
  <c r="AW371" i="163" s="1"/>
  <c r="BF371" i="163" s="1"/>
  <c r="BO371" i="163" s="1"/>
  <c r="N371" i="163"/>
  <c r="W371" i="163"/>
  <c r="BP371" i="163"/>
  <c r="M372" i="163"/>
  <c r="V372" i="163" s="1"/>
  <c r="AE372" i="163" s="1"/>
  <c r="AN372" i="163" s="1"/>
  <c r="AW372" i="163" s="1"/>
  <c r="BF372" i="163" s="1"/>
  <c r="BO372" i="163" s="1"/>
  <c r="N372" i="163"/>
  <c r="N420" i="163" s="1"/>
  <c r="W372" i="163"/>
  <c r="M373" i="163"/>
  <c r="N373" i="163"/>
  <c r="N421" i="163" s="1"/>
  <c r="V373" i="163"/>
  <c r="AE373" i="163" s="1"/>
  <c r="W373" i="163"/>
  <c r="AN373" i="163"/>
  <c r="AW373" i="163"/>
  <c r="BF373" i="163" s="1"/>
  <c r="BO373" i="163" s="1"/>
  <c r="M374" i="163"/>
  <c r="V374" i="163"/>
  <c r="AE374" i="163" s="1"/>
  <c r="AN374" i="163" s="1"/>
  <c r="AW374" i="163" s="1"/>
  <c r="AX374" i="163"/>
  <c r="BF374" i="163"/>
  <c r="BO374" i="163" s="1"/>
  <c r="BG374" i="163"/>
  <c r="BP374" i="163"/>
  <c r="M375" i="163"/>
  <c r="N375" i="163"/>
  <c r="N423" i="163" s="1"/>
  <c r="AX375" i="163"/>
  <c r="BP375" i="163"/>
  <c r="M376" i="163"/>
  <c r="N376" i="163"/>
  <c r="N424" i="163" s="1"/>
  <c r="AX376" i="163"/>
  <c r="BP376" i="163" s="1"/>
  <c r="AO377" i="163"/>
  <c r="AX377" i="163"/>
  <c r="BG377" i="163"/>
  <c r="M378" i="163"/>
  <c r="AF378" i="163"/>
  <c r="AO378" i="163"/>
  <c r="AX378" i="163"/>
  <c r="BG378" i="163"/>
  <c r="BP378" i="163"/>
  <c r="V379" i="163"/>
  <c r="AE379" i="163" s="1"/>
  <c r="AN379" i="163" s="1"/>
  <c r="AW379" i="163" s="1"/>
  <c r="BF379" i="163" s="1"/>
  <c r="BO379" i="163" s="1"/>
  <c r="AO379" i="163"/>
  <c r="BG379" i="163" s="1"/>
  <c r="AX379" i="163"/>
  <c r="BP379" i="163" s="1"/>
  <c r="AF380" i="163"/>
  <c r="AN380" i="163"/>
  <c r="AO380" i="163"/>
  <c r="AW380" i="163"/>
  <c r="AX380" i="163"/>
  <c r="BF380" i="163"/>
  <c r="BO380" i="163" s="1"/>
  <c r="BG380" i="163"/>
  <c r="N381" i="163"/>
  <c r="N429" i="163" s="1"/>
  <c r="W381" i="163"/>
  <c r="AE381" i="163"/>
  <c r="AF381" i="163"/>
  <c r="AN381" i="163"/>
  <c r="AO381" i="163"/>
  <c r="AW381" i="163"/>
  <c r="AX381" i="163"/>
  <c r="BP381" i="163" s="1"/>
  <c r="BF381" i="163"/>
  <c r="BO381" i="163" s="1"/>
  <c r="BG381" i="163"/>
  <c r="M382" i="163"/>
  <c r="M430" i="163" s="1"/>
  <c r="V382" i="163"/>
  <c r="AE382" i="163" s="1"/>
  <c r="AF382" i="163"/>
  <c r="AF430" i="163" s="1"/>
  <c r="AN382" i="163"/>
  <c r="AW382" i="163" s="1"/>
  <c r="BF382" i="163" s="1"/>
  <c r="BO382" i="163" s="1"/>
  <c r="AO382" i="163"/>
  <c r="AX382" i="163"/>
  <c r="BP382" i="163" s="1"/>
  <c r="W383" i="163"/>
  <c r="AO383" i="163"/>
  <c r="BG383" i="163" s="1"/>
  <c r="AX383" i="163"/>
  <c r="AX431" i="163" s="1"/>
  <c r="BP431" i="163" s="1"/>
  <c r="BP383" i="163"/>
  <c r="W384" i="163"/>
  <c r="AF384" i="163"/>
  <c r="AO384" i="163"/>
  <c r="BG384" i="163" s="1"/>
  <c r="AX384" i="163"/>
  <c r="M385" i="163"/>
  <c r="V385" i="163" s="1"/>
  <c r="AE385" i="163" s="1"/>
  <c r="AN385" i="163" s="1"/>
  <c r="AW385" i="163" s="1"/>
  <c r="BF385" i="163" s="1"/>
  <c r="BO385" i="163" s="1"/>
  <c r="W385" i="163"/>
  <c r="AF385" i="163"/>
  <c r="N386" i="163"/>
  <c r="W386" i="163"/>
  <c r="AF386" i="163"/>
  <c r="AO386" i="163"/>
  <c r="AO434" i="163" s="1"/>
  <c r="BG434" i="163" s="1"/>
  <c r="BG386" i="163"/>
  <c r="M387" i="163"/>
  <c r="N387" i="163"/>
  <c r="V387" i="163"/>
  <c r="W387" i="163"/>
  <c r="AE387" i="163"/>
  <c r="AF387" i="163"/>
  <c r="AN387" i="163"/>
  <c r="AW387" i="163" s="1"/>
  <c r="AO387" i="163"/>
  <c r="BF387" i="163"/>
  <c r="BO387" i="163"/>
  <c r="M388" i="163"/>
  <c r="N388" i="163"/>
  <c r="V388" i="163"/>
  <c r="AE388" i="163" s="1"/>
  <c r="AN388" i="163" s="1"/>
  <c r="AW388" i="163" s="1"/>
  <c r="BF388" i="163" s="1"/>
  <c r="BO388" i="163" s="1"/>
  <c r="W388" i="163"/>
  <c r="AF388" i="163"/>
  <c r="AF436" i="163" s="1"/>
  <c r="M389" i="163"/>
  <c r="AF389" i="163"/>
  <c r="AF437" i="163" s="1"/>
  <c r="AX389" i="163"/>
  <c r="BP389" i="163" s="1"/>
  <c r="M390" i="163"/>
  <c r="N390" i="163"/>
  <c r="V390" i="163"/>
  <c r="W390" i="163"/>
  <c r="AE390" i="163"/>
  <c r="AN390" i="163" s="1"/>
  <c r="AF390" i="163"/>
  <c r="AF438" i="163" s="1"/>
  <c r="AW390" i="163"/>
  <c r="BF390" i="163" s="1"/>
  <c r="BO390" i="163" s="1"/>
  <c r="M391" i="163"/>
  <c r="V391" i="163" s="1"/>
  <c r="AE391" i="163" s="1"/>
  <c r="AN391" i="163" s="1"/>
  <c r="AW391" i="163" s="1"/>
  <c r="BF391" i="163" s="1"/>
  <c r="N391" i="163"/>
  <c r="N439" i="163" s="1"/>
  <c r="W391" i="163"/>
  <c r="AF391" i="163"/>
  <c r="BO391" i="163"/>
  <c r="BP391" i="163"/>
  <c r="M392" i="163"/>
  <c r="N392" i="163"/>
  <c r="N440" i="163" s="1"/>
  <c r="W392" i="163"/>
  <c r="W440" i="163" s="1"/>
  <c r="AO392" i="163"/>
  <c r="N393" i="163"/>
  <c r="M394" i="163"/>
  <c r="V394" i="163"/>
  <c r="AE394" i="163" s="1"/>
  <c r="AN394" i="163" s="1"/>
  <c r="AW394" i="163" s="1"/>
  <c r="BF394" i="163" s="1"/>
  <c r="BO394" i="163" s="1"/>
  <c r="AX394" i="163"/>
  <c r="BP394" i="163"/>
  <c r="N395" i="163"/>
  <c r="N443" i="163" s="1"/>
  <c r="AO395" i="163"/>
  <c r="BG395" i="163" s="1"/>
  <c r="AX395" i="163"/>
  <c r="BP395" i="163"/>
  <c r="M396" i="163"/>
  <c r="N396" i="163"/>
  <c r="N444" i="163" s="1"/>
  <c r="AX396" i="163"/>
  <c r="BP396" i="163" s="1"/>
  <c r="M397" i="163"/>
  <c r="AO397" i="163"/>
  <c r="AX397" i="163"/>
  <c r="BG397" i="163"/>
  <c r="BP397" i="163"/>
  <c r="M398" i="163"/>
  <c r="W398" i="163"/>
  <c r="W446" i="163" s="1"/>
  <c r="AF398" i="163"/>
  <c r="AO398" i="163"/>
  <c r="AX398" i="163"/>
  <c r="BG398" i="163"/>
  <c r="BP398" i="163"/>
  <c r="V399" i="163"/>
  <c r="AE399" i="163" s="1"/>
  <c r="AN399" i="163" s="1"/>
  <c r="AW399" i="163" s="1"/>
  <c r="BF399" i="163" s="1"/>
  <c r="BO399" i="163" s="1"/>
  <c r="AO399" i="163"/>
  <c r="BG399" i="163" s="1"/>
  <c r="AX399" i="163"/>
  <c r="BP399" i="163" s="1"/>
  <c r="AF400" i="163"/>
  <c r="AO400" i="163"/>
  <c r="AO448" i="163" s="1"/>
  <c r="BG400" i="163"/>
  <c r="W401" i="163"/>
  <c r="AF401" i="163"/>
  <c r="AO401" i="163"/>
  <c r="AX401" i="163"/>
  <c r="BP401" i="163" s="1"/>
  <c r="BG401" i="163"/>
  <c r="M402" i="163"/>
  <c r="V402" i="163"/>
  <c r="AE402" i="163" s="1"/>
  <c r="AN402" i="163" s="1"/>
  <c r="AW402" i="163" s="1"/>
  <c r="BF402" i="163" s="1"/>
  <c r="BO402" i="163" s="1"/>
  <c r="AF402" i="163"/>
  <c r="AF450" i="163" s="1"/>
  <c r="AO402" i="163"/>
  <c r="AX402" i="163"/>
  <c r="BP402" i="163" s="1"/>
  <c r="W403" i="163"/>
  <c r="AF403" i="163"/>
  <c r="AF451" i="163" s="1"/>
  <c r="AO403" i="163"/>
  <c r="BG403" i="163" s="1"/>
  <c r="AX403" i="163"/>
  <c r="BP403" i="163"/>
  <c r="N404" i="163"/>
  <c r="N452" i="163" s="1"/>
  <c r="W404" i="163"/>
  <c r="AF404" i="163"/>
  <c r="AO404" i="163"/>
  <c r="BG404" i="163" s="1"/>
  <c r="M405" i="163"/>
  <c r="V405" i="163" s="1"/>
  <c r="AE405" i="163" s="1"/>
  <c r="AN405" i="163" s="1"/>
  <c r="AW405" i="163" s="1"/>
  <c r="BF405" i="163" s="1"/>
  <c r="BO405" i="163" s="1"/>
  <c r="W405" i="163"/>
  <c r="AF405" i="163"/>
  <c r="N406" i="163"/>
  <c r="W406" i="163"/>
  <c r="AF406" i="163"/>
  <c r="AO406" i="163"/>
  <c r="AO454" i="163" s="1"/>
  <c r="BG406" i="163"/>
  <c r="BP406" i="163"/>
  <c r="M407" i="163"/>
  <c r="N407" i="163"/>
  <c r="V407" i="163"/>
  <c r="AE407" i="163" s="1"/>
  <c r="AN407" i="163" s="1"/>
  <c r="AW407" i="163" s="1"/>
  <c r="BF407" i="163" s="1"/>
  <c r="BO407" i="163" s="1"/>
  <c r="W407" i="163"/>
  <c r="AF407" i="163"/>
  <c r="AO407" i="163"/>
  <c r="M408" i="163"/>
  <c r="N408" i="163"/>
  <c r="N456" i="163" s="1"/>
  <c r="V408" i="163"/>
  <c r="AE408" i="163" s="1"/>
  <c r="AN408" i="163" s="1"/>
  <c r="AW408" i="163" s="1"/>
  <c r="BF408" i="163" s="1"/>
  <c r="BO408" i="163" s="1"/>
  <c r="W408" i="163"/>
  <c r="W456" i="163" s="1"/>
  <c r="AO408" i="163"/>
  <c r="BG408" i="163" s="1"/>
  <c r="M409" i="163"/>
  <c r="V409" i="163"/>
  <c r="AE409" i="163" s="1"/>
  <c r="AN409" i="163" s="1"/>
  <c r="AW409" i="163" s="1"/>
  <c r="BF409" i="163" s="1"/>
  <c r="BO409" i="163" s="1"/>
  <c r="W409" i="163"/>
  <c r="AF409" i="163"/>
  <c r="M410" i="163"/>
  <c r="V410" i="163" s="1"/>
  <c r="N410" i="163"/>
  <c r="W410" i="163"/>
  <c r="AE410" i="163"/>
  <c r="AN410" i="163" s="1"/>
  <c r="AW410" i="163" s="1"/>
  <c r="AF410" i="163"/>
  <c r="BF410" i="163"/>
  <c r="BO410" i="163" s="1"/>
  <c r="M411" i="163"/>
  <c r="N411" i="163"/>
  <c r="N459" i="163" s="1"/>
  <c r="AF411" i="163"/>
  <c r="M412" i="163"/>
  <c r="V412" i="163"/>
  <c r="W412" i="163"/>
  <c r="W460" i="163" s="1"/>
  <c r="AE412" i="163"/>
  <c r="AN412" i="163" s="1"/>
  <c r="AW412" i="163" s="1"/>
  <c r="BF412" i="163" s="1"/>
  <c r="BO412" i="163" s="1"/>
  <c r="AO412" i="163"/>
  <c r="BG412" i="163" s="1"/>
  <c r="AX412" i="163"/>
  <c r="BP412" i="163" s="1"/>
  <c r="N413" i="163"/>
  <c r="W413" i="163"/>
  <c r="W461" i="163" s="1"/>
  <c r="M414" i="163"/>
  <c r="V414" i="163" s="1"/>
  <c r="AE414" i="163" s="1"/>
  <c r="AN414" i="163" s="1"/>
  <c r="N414" i="163"/>
  <c r="W414" i="163"/>
  <c r="AW414" i="163"/>
  <c r="AX414" i="163"/>
  <c r="BF414" i="163"/>
  <c r="BG414" i="163"/>
  <c r="BO414" i="163"/>
  <c r="BP414" i="163"/>
  <c r="M415" i="163"/>
  <c r="N415" i="163"/>
  <c r="N463" i="163" s="1"/>
  <c r="W415" i="163"/>
  <c r="AF415" i="163"/>
  <c r="AX415" i="163"/>
  <c r="BP415" i="163"/>
  <c r="L416" i="163"/>
  <c r="M416" i="163"/>
  <c r="W416" i="163"/>
  <c r="AF416" i="163"/>
  <c r="AO416" i="163"/>
  <c r="BG416" i="163" s="1"/>
  <c r="AO417" i="163"/>
  <c r="AW417" i="163"/>
  <c r="BF417" i="163" s="1"/>
  <c r="BO417" i="163" s="1"/>
  <c r="AX417" i="163"/>
  <c r="BG417" i="163"/>
  <c r="N418" i="163"/>
  <c r="W418" i="163"/>
  <c r="M419" i="163"/>
  <c r="V419" i="163" s="1"/>
  <c r="AE419" i="163" s="1"/>
  <c r="AN419" i="163" s="1"/>
  <c r="N419" i="163"/>
  <c r="W419" i="163"/>
  <c r="AW419" i="163"/>
  <c r="BF419" i="163" s="1"/>
  <c r="BO419" i="163" s="1"/>
  <c r="AX419" i="163"/>
  <c r="M420" i="163"/>
  <c r="W420" i="163"/>
  <c r="M421" i="163"/>
  <c r="W421" i="163"/>
  <c r="M422" i="163"/>
  <c r="V422" i="163" s="1"/>
  <c r="AE422" i="163" s="1"/>
  <c r="AN422" i="163" s="1"/>
  <c r="W422" i="163"/>
  <c r="AO422" i="163"/>
  <c r="AW422" i="163"/>
  <c r="BF422" i="163" s="1"/>
  <c r="BO422" i="163" s="1"/>
  <c r="AX422" i="163"/>
  <c r="BG422" i="163"/>
  <c r="AX423" i="163"/>
  <c r="BP423" i="163"/>
  <c r="W424" i="163"/>
  <c r="W425" i="163"/>
  <c r="AF425" i="163"/>
  <c r="AO425" i="163"/>
  <c r="BG425" i="163"/>
  <c r="N426" i="163"/>
  <c r="AF426" i="163"/>
  <c r="AO426" i="163"/>
  <c r="AX426" i="163"/>
  <c r="BP426" i="163" s="1"/>
  <c r="BG426" i="163"/>
  <c r="M427" i="163"/>
  <c r="V427" i="163" s="1"/>
  <c r="AE427" i="163"/>
  <c r="AF427" i="163"/>
  <c r="AN427" i="163"/>
  <c r="AO427" i="163"/>
  <c r="AW427" i="163"/>
  <c r="BF427" i="163" s="1"/>
  <c r="BO427" i="163" s="1"/>
  <c r="AX427" i="163"/>
  <c r="BP427" i="163" s="1"/>
  <c r="BG427" i="163"/>
  <c r="M428" i="163"/>
  <c r="N428" i="163"/>
  <c r="V428" i="163"/>
  <c r="AE428" i="163"/>
  <c r="AN428" i="163" s="1"/>
  <c r="AW428" i="163" s="1"/>
  <c r="BF428" i="163" s="1"/>
  <c r="BO428" i="163" s="1"/>
  <c r="AF428" i="163"/>
  <c r="AO428" i="163"/>
  <c r="BG428" i="163" s="1"/>
  <c r="M429" i="163"/>
  <c r="V429" i="163"/>
  <c r="W429" i="163"/>
  <c r="AE429" i="163"/>
  <c r="AF429" i="163"/>
  <c r="AN429" i="163"/>
  <c r="AO429" i="163"/>
  <c r="AW429" i="163"/>
  <c r="BF429" i="163" s="1"/>
  <c r="BO429" i="163" s="1"/>
  <c r="AX429" i="163"/>
  <c r="BP429" i="163" s="1"/>
  <c r="V430" i="163"/>
  <c r="W430" i="163"/>
  <c r="AE430" i="163"/>
  <c r="AN430" i="163" s="1"/>
  <c r="AW430" i="163"/>
  <c r="BF430" i="163" s="1"/>
  <c r="BO430" i="163" s="1"/>
  <c r="AX430" i="163"/>
  <c r="BP430" i="163" s="1"/>
  <c r="W431" i="163"/>
  <c r="AO431" i="163"/>
  <c r="N432" i="163"/>
  <c r="W432" i="163"/>
  <c r="AF432" i="163"/>
  <c r="AO432" i="163"/>
  <c r="BG432" i="163" s="1"/>
  <c r="M433" i="163"/>
  <c r="N433" i="163"/>
  <c r="V433" i="163"/>
  <c r="AE433" i="163" s="1"/>
  <c r="AN433" i="163" s="1"/>
  <c r="AW433" i="163" s="1"/>
  <c r="BF433" i="163" s="1"/>
  <c r="BO433" i="163" s="1"/>
  <c r="W433" i="163"/>
  <c r="AF433" i="163"/>
  <c r="AO433" i="163"/>
  <c r="BG433" i="163" s="1"/>
  <c r="N434" i="163"/>
  <c r="W434" i="163"/>
  <c r="AF434" i="163"/>
  <c r="M435" i="163"/>
  <c r="N435" i="163"/>
  <c r="V435" i="163"/>
  <c r="AE435" i="163" s="1"/>
  <c r="AN435" i="163" s="1"/>
  <c r="AW435" i="163" s="1"/>
  <c r="BF435" i="163" s="1"/>
  <c r="BO435" i="163" s="1"/>
  <c r="W435" i="163"/>
  <c r="AF435" i="163"/>
  <c r="M436" i="163"/>
  <c r="N436" i="163"/>
  <c r="W436" i="163"/>
  <c r="AX437" i="163"/>
  <c r="BP437" i="163"/>
  <c r="M438" i="163"/>
  <c r="V438" i="163" s="1"/>
  <c r="AE438" i="163" s="1"/>
  <c r="AN438" i="163" s="1"/>
  <c r="AW438" i="163" s="1"/>
  <c r="BF438" i="163" s="1"/>
  <c r="BO438" i="163" s="1"/>
  <c r="N438" i="163"/>
  <c r="W438" i="163"/>
  <c r="M439" i="163"/>
  <c r="V439" i="163"/>
  <c r="AE439" i="163" s="1"/>
  <c r="AN439" i="163" s="1"/>
  <c r="AW439" i="163" s="1"/>
  <c r="W439" i="163"/>
  <c r="AF439" i="163"/>
  <c r="AX439" i="163"/>
  <c r="BF439" i="163"/>
  <c r="BO439" i="163" s="1"/>
  <c r="AF440" i="163"/>
  <c r="N441" i="163"/>
  <c r="M442" i="163"/>
  <c r="V442" i="163" s="1"/>
  <c r="AE442" i="163" s="1"/>
  <c r="AN442" i="163" s="1"/>
  <c r="AW442" i="163" s="1"/>
  <c r="BF442" i="163" s="1"/>
  <c r="BO442" i="163" s="1"/>
  <c r="N442" i="163"/>
  <c r="AX442" i="163"/>
  <c r="BP442" i="163" s="1"/>
  <c r="W443" i="163"/>
  <c r="AO443" i="163"/>
  <c r="AX443" i="163"/>
  <c r="BG443" i="163"/>
  <c r="BP443" i="163"/>
  <c r="W444" i="163"/>
  <c r="AF444" i="163"/>
  <c r="AX444" i="163"/>
  <c r="AF445" i="163"/>
  <c r="AO445" i="163"/>
  <c r="BG445" i="163" s="1"/>
  <c r="AX445" i="163"/>
  <c r="BP445" i="163" s="1"/>
  <c r="N446" i="163"/>
  <c r="AF446" i="163"/>
  <c r="AO446" i="163"/>
  <c r="AX446" i="163"/>
  <c r="BP446" i="163" s="1"/>
  <c r="M447" i="163"/>
  <c r="V447" i="163" s="1"/>
  <c r="N447" i="163"/>
  <c r="AE447" i="163"/>
  <c r="AN447" i="163"/>
  <c r="AO447" i="163"/>
  <c r="AW447" i="163"/>
  <c r="BF447" i="163" s="1"/>
  <c r="BO447" i="163" s="1"/>
  <c r="AX447" i="163"/>
  <c r="BG447" i="163"/>
  <c r="N448" i="163"/>
  <c r="W448" i="163"/>
  <c r="AF448" i="163"/>
  <c r="N449" i="163"/>
  <c r="W449" i="163"/>
  <c r="AF449" i="163"/>
  <c r="AO449" i="163"/>
  <c r="AX449" i="163"/>
  <c r="BG449" i="163"/>
  <c r="BP449" i="163"/>
  <c r="M450" i="163"/>
  <c r="N450" i="163"/>
  <c r="V450" i="163"/>
  <c r="W450" i="163"/>
  <c r="AE450" i="163"/>
  <c r="AN450" i="163" s="1"/>
  <c r="AW450" i="163" s="1"/>
  <c r="AX450" i="163"/>
  <c r="BF450" i="163"/>
  <c r="BO450" i="163"/>
  <c r="BP450" i="163"/>
  <c r="N451" i="163"/>
  <c r="W451" i="163"/>
  <c r="AO451" i="163"/>
  <c r="AX451" i="163"/>
  <c r="BG451" i="163"/>
  <c r="BP451" i="163"/>
  <c r="W452" i="163"/>
  <c r="AF452" i="163"/>
  <c r="AO452" i="163"/>
  <c r="BG452" i="163"/>
  <c r="M453" i="163"/>
  <c r="N453" i="163"/>
  <c r="W453" i="163"/>
  <c r="AF453" i="163"/>
  <c r="AX453" i="163"/>
  <c r="BP453" i="163"/>
  <c r="N454" i="163"/>
  <c r="W454" i="163"/>
  <c r="AF454" i="163"/>
  <c r="AX454" i="163"/>
  <c r="BP454" i="163" s="1"/>
  <c r="BG454" i="163"/>
  <c r="M455" i="163"/>
  <c r="V455" i="163" s="1"/>
  <c r="AE455" i="163" s="1"/>
  <c r="AN455" i="163" s="1"/>
  <c r="N455" i="163"/>
  <c r="W455" i="163"/>
  <c r="AF455" i="163"/>
  <c r="AW455" i="163"/>
  <c r="BF455" i="163" s="1"/>
  <c r="BO455" i="163" s="1"/>
  <c r="AX455" i="163"/>
  <c r="BP455" i="163" s="1"/>
  <c r="M456" i="163"/>
  <c r="V456" i="163" s="1"/>
  <c r="AE456" i="163" s="1"/>
  <c r="AN456" i="163"/>
  <c r="AO456" i="163"/>
  <c r="AW456" i="163"/>
  <c r="BF456" i="163" s="1"/>
  <c r="BO456" i="163" s="1"/>
  <c r="BG456" i="163"/>
  <c r="M457" i="163"/>
  <c r="W457" i="163"/>
  <c r="AF457" i="163"/>
  <c r="M458" i="163"/>
  <c r="N458" i="163"/>
  <c r="V458" i="163"/>
  <c r="AE458" i="163" s="1"/>
  <c r="AN458" i="163" s="1"/>
  <c r="AW458" i="163" s="1"/>
  <c r="BF458" i="163" s="1"/>
  <c r="BO458" i="163" s="1"/>
  <c r="W458" i="163"/>
  <c r="AF458" i="163"/>
  <c r="W459" i="163"/>
  <c r="AF459" i="163"/>
  <c r="AX459" i="163"/>
  <c r="M460" i="163"/>
  <c r="V460" i="163" s="1"/>
  <c r="AE460" i="163"/>
  <c r="AF460" i="163"/>
  <c r="AN460" i="163"/>
  <c r="AW460" i="163" s="1"/>
  <c r="BF460" i="163" s="1"/>
  <c r="BO460" i="163" s="1"/>
  <c r="AO460" i="163"/>
  <c r="AX460" i="163"/>
  <c r="BP460" i="163" s="1"/>
  <c r="BG460" i="163"/>
  <c r="N461" i="163"/>
  <c r="M462" i="163"/>
  <c r="N462" i="163"/>
  <c r="V462" i="163"/>
  <c r="AE462" i="163" s="1"/>
  <c r="AN462" i="163" s="1"/>
  <c r="AW462" i="163" s="1"/>
  <c r="BF462" i="163" s="1"/>
  <c r="BO462" i="163" s="1"/>
  <c r="W462" i="163"/>
  <c r="AF462" i="163"/>
  <c r="AO462" i="163"/>
  <c r="BG462" i="163" s="1"/>
  <c r="AX462" i="163"/>
  <c r="BP462" i="163" s="1"/>
  <c r="W463" i="163"/>
  <c r="AF463" i="163"/>
  <c r="AX463" i="163"/>
  <c r="BP463" i="163" s="1"/>
  <c r="W294" i="163"/>
  <c r="N288" i="163"/>
  <c r="W277" i="163"/>
  <c r="W274" i="163"/>
  <c r="M274" i="163"/>
  <c r="L272" i="163"/>
  <c r="N261" i="163"/>
  <c r="N309" i="163" s="1"/>
  <c r="W260" i="163"/>
  <c r="W308" i="163" s="1"/>
  <c r="W252" i="163"/>
  <c r="W300" i="163" s="1"/>
  <c r="W251" i="163"/>
  <c r="W299" i="163" s="1"/>
  <c r="V248" i="163"/>
  <c r="AE248" i="163" s="1"/>
  <c r="AN248" i="163" s="1"/>
  <c r="AW248" i="163" s="1"/>
  <c r="BF248" i="163" s="1"/>
  <c r="BO248" i="163" s="1"/>
  <c r="N235" i="163"/>
  <c r="N283" i="163" s="1"/>
  <c r="M235" i="163"/>
  <c r="AE231" i="163"/>
  <c r="AN231" i="163" s="1"/>
  <c r="AW231" i="163" s="1"/>
  <c r="BF231" i="163" s="1"/>
  <c r="BO231" i="163" s="1"/>
  <c r="BE224" i="163"/>
  <c r="BN224" i="163" s="1"/>
  <c r="AV224" i="163"/>
  <c r="L224" i="163"/>
  <c r="U224" i="163" s="1"/>
  <c r="AD224" i="163" s="1"/>
  <c r="AM224" i="163" s="1"/>
  <c r="M220" i="163"/>
  <c r="M219" i="163"/>
  <c r="W218" i="163"/>
  <c r="W266" i="163" s="1"/>
  <c r="W314" i="163" s="1"/>
  <c r="M218" i="163"/>
  <c r="M215" i="163"/>
  <c r="M213" i="163"/>
  <c r="W207" i="163"/>
  <c r="W255" i="163" s="1"/>
  <c r="W303" i="163" s="1"/>
  <c r="N207" i="163"/>
  <c r="N255" i="163" s="1"/>
  <c r="N303" i="163" s="1"/>
  <c r="M207" i="163"/>
  <c r="W204" i="163"/>
  <c r="AF201" i="163"/>
  <c r="AF249" i="163" s="1"/>
  <c r="AF297" i="163" s="1"/>
  <c r="M200" i="163"/>
  <c r="M248" i="163" s="1"/>
  <c r="M296" i="163" s="1"/>
  <c r="AF199" i="163"/>
  <c r="AF247" i="163" s="1"/>
  <c r="AF295" i="163" s="1"/>
  <c r="M195" i="163"/>
  <c r="W194" i="163"/>
  <c r="W242" i="163" s="1"/>
  <c r="W290" i="163" s="1"/>
  <c r="AW187" i="163"/>
  <c r="BF187" i="163" s="1"/>
  <c r="BO187" i="163" s="1"/>
  <c r="M187" i="163"/>
  <c r="V187" i="163" s="1"/>
  <c r="AE187" i="163" s="1"/>
  <c r="AN187" i="163" s="1"/>
  <c r="N186" i="163"/>
  <c r="N234" i="163" s="1"/>
  <c r="N282" i="163" s="1"/>
  <c r="M186" i="163"/>
  <c r="M185" i="163"/>
  <c r="M233" i="163" s="1"/>
  <c r="V184" i="163"/>
  <c r="AE184" i="163" s="1"/>
  <c r="AN184" i="163" s="1"/>
  <c r="AW184" i="163" s="1"/>
  <c r="BF184" i="163" s="1"/>
  <c r="BO184" i="163" s="1"/>
  <c r="M184" i="163"/>
  <c r="M232" i="163" s="1"/>
  <c r="M280" i="163" s="1"/>
  <c r="M183" i="163"/>
  <c r="M231" i="163" s="1"/>
  <c r="V231" i="163" s="1"/>
  <c r="BF182" i="163"/>
  <c r="BO182" i="163" s="1"/>
  <c r="W182" i="163"/>
  <c r="W230" i="163" s="1"/>
  <c r="W278" i="163" s="1"/>
  <c r="V182" i="163"/>
  <c r="AE182" i="163" s="1"/>
  <c r="AN182" i="163" s="1"/>
  <c r="AW182" i="163" s="1"/>
  <c r="M182" i="163"/>
  <c r="M230" i="163" s="1"/>
  <c r="M181" i="163"/>
  <c r="M180" i="163"/>
  <c r="M228" i="163" s="1"/>
  <c r="W179" i="163"/>
  <c r="W227" i="163" s="1"/>
  <c r="W275" i="163" s="1"/>
  <c r="N179" i="163"/>
  <c r="N227" i="163" s="1"/>
  <c r="N275" i="163" s="1"/>
  <c r="W177" i="163"/>
  <c r="W225" i="163" s="1"/>
  <c r="W273" i="163" s="1"/>
  <c r="L177" i="163"/>
  <c r="L176" i="163"/>
  <c r="U176" i="163" s="1"/>
  <c r="AD176" i="163" s="1"/>
  <c r="AM176" i="163" s="1"/>
  <c r="AV176" i="163" s="1"/>
  <c r="BE176" i="163" s="1"/>
  <c r="BN176" i="163" s="1"/>
  <c r="AX175" i="163"/>
  <c r="M175" i="163"/>
  <c r="M223" i="163" s="1"/>
  <c r="V223" i="163" s="1"/>
  <c r="AE223" i="163" s="1"/>
  <c r="AN223" i="163" s="1"/>
  <c r="AW223" i="163" s="1"/>
  <c r="BF223" i="163" s="1"/>
  <c r="BO223" i="163" s="1"/>
  <c r="AE174" i="163"/>
  <c r="AN174" i="163" s="1"/>
  <c r="AW174" i="163" s="1"/>
  <c r="BF174" i="163" s="1"/>
  <c r="BO174" i="163" s="1"/>
  <c r="V174" i="163"/>
  <c r="M174" i="163"/>
  <c r="M222" i="163" s="1"/>
  <c r="AN173" i="163"/>
  <c r="AW173" i="163" s="1"/>
  <c r="BF173" i="163" s="1"/>
  <c r="BO173" i="163" s="1"/>
  <c r="V173" i="163"/>
  <c r="AE173" i="163" s="1"/>
  <c r="M173" i="163"/>
  <c r="M221" i="163" s="1"/>
  <c r="V172" i="163"/>
  <c r="AE172" i="163" s="1"/>
  <c r="AN172" i="163" s="1"/>
  <c r="AW172" i="163" s="1"/>
  <c r="BF172" i="163" s="1"/>
  <c r="BO172" i="163" s="1"/>
  <c r="M172" i="163"/>
  <c r="W171" i="163"/>
  <c r="W219" i="163" s="1"/>
  <c r="W267" i="163" s="1"/>
  <c r="W315" i="163" s="1"/>
  <c r="M171" i="163"/>
  <c r="V171" i="163" s="1"/>
  <c r="AE171" i="163" s="1"/>
  <c r="AN171" i="163" s="1"/>
  <c r="AW171" i="163" s="1"/>
  <c r="BF171" i="163" s="1"/>
  <c r="BO171" i="163" s="1"/>
  <c r="BF170" i="163"/>
  <c r="BO170" i="163" s="1"/>
  <c r="AE170" i="163"/>
  <c r="AN170" i="163" s="1"/>
  <c r="AW170" i="163" s="1"/>
  <c r="M170" i="163"/>
  <c r="V170" i="163" s="1"/>
  <c r="M169" i="163"/>
  <c r="M168" i="163"/>
  <c r="BF167" i="163"/>
  <c r="BO167" i="163" s="1"/>
  <c r="M167" i="163"/>
  <c r="V167" i="163" s="1"/>
  <c r="AE167" i="163" s="1"/>
  <c r="AN167" i="163" s="1"/>
  <c r="AW167" i="163" s="1"/>
  <c r="V166" i="163"/>
  <c r="AE166" i="163" s="1"/>
  <c r="AN166" i="163" s="1"/>
  <c r="AW166" i="163" s="1"/>
  <c r="BF166" i="163" s="1"/>
  <c r="BO166" i="163" s="1"/>
  <c r="M166" i="163"/>
  <c r="M214" i="163" s="1"/>
  <c r="M165" i="163"/>
  <c r="V165" i="163" s="1"/>
  <c r="AE165" i="163" s="1"/>
  <c r="AN165" i="163" s="1"/>
  <c r="AW165" i="163" s="1"/>
  <c r="BF165" i="163" s="1"/>
  <c r="BO165" i="163" s="1"/>
  <c r="M164" i="163"/>
  <c r="M163" i="163"/>
  <c r="M211" i="163" s="1"/>
  <c r="BP162" i="163"/>
  <c r="M162" i="163"/>
  <c r="M161" i="163"/>
  <c r="V160" i="163"/>
  <c r="AE160" i="163" s="1"/>
  <c r="AN160" i="163" s="1"/>
  <c r="AW160" i="163" s="1"/>
  <c r="BF160" i="163" s="1"/>
  <c r="BO160" i="163" s="1"/>
  <c r="M160" i="163"/>
  <c r="M208" i="163" s="1"/>
  <c r="AE159" i="163"/>
  <c r="AN159" i="163" s="1"/>
  <c r="AW159" i="163" s="1"/>
  <c r="BF159" i="163" s="1"/>
  <c r="BO159" i="163" s="1"/>
  <c r="V159" i="163"/>
  <c r="M159" i="163"/>
  <c r="BO158" i="163"/>
  <c r="AX158" i="163"/>
  <c r="AE158" i="163"/>
  <c r="AN158" i="163" s="1"/>
  <c r="AW158" i="163" s="1"/>
  <c r="BF158" i="163" s="1"/>
  <c r="V158" i="163"/>
  <c r="M158" i="163"/>
  <c r="M206" i="163" s="1"/>
  <c r="V206" i="163" s="1"/>
  <c r="AE206" i="163" s="1"/>
  <c r="AN206" i="163" s="1"/>
  <c r="AW206" i="163" s="1"/>
  <c r="BF206" i="163" s="1"/>
  <c r="BO206" i="163" s="1"/>
  <c r="AF157" i="163"/>
  <c r="AF205" i="163" s="1"/>
  <c r="AF253" i="163" s="1"/>
  <c r="AF301" i="163" s="1"/>
  <c r="AE157" i="163"/>
  <c r="AN157" i="163" s="1"/>
  <c r="AW157" i="163" s="1"/>
  <c r="BF157" i="163" s="1"/>
  <c r="BO157" i="163" s="1"/>
  <c r="W157" i="163"/>
  <c r="W205" i="163" s="1"/>
  <c r="W253" i="163" s="1"/>
  <c r="W301" i="163" s="1"/>
  <c r="V157" i="163"/>
  <c r="M157" i="163"/>
  <c r="M205" i="163" s="1"/>
  <c r="M253" i="163" s="1"/>
  <c r="AX156" i="163"/>
  <c r="AX204" i="163" s="1"/>
  <c r="M156" i="163"/>
  <c r="AN155" i="163"/>
  <c r="AW155" i="163" s="1"/>
  <c r="BF155" i="163" s="1"/>
  <c r="BO155" i="163" s="1"/>
  <c r="AE155" i="163"/>
  <c r="M155" i="163"/>
  <c r="V155" i="163" s="1"/>
  <c r="AF154" i="163"/>
  <c r="AF202" i="163" s="1"/>
  <c r="AF250" i="163" s="1"/>
  <c r="AF298" i="163" s="1"/>
  <c r="AE154" i="163"/>
  <c r="AN154" i="163" s="1"/>
  <c r="AW154" i="163" s="1"/>
  <c r="BF154" i="163" s="1"/>
  <c r="BO154" i="163" s="1"/>
  <c r="V154" i="163"/>
  <c r="M154" i="163"/>
  <c r="M202" i="163" s="1"/>
  <c r="BF153" i="163"/>
  <c r="BO153" i="163" s="1"/>
  <c r="AN153" i="163"/>
  <c r="AW153" i="163" s="1"/>
  <c r="V153" i="163"/>
  <c r="AE153" i="163" s="1"/>
  <c r="M153" i="163"/>
  <c r="M201" i="163" s="1"/>
  <c r="AX152" i="163"/>
  <c r="AW152" i="163"/>
  <c r="BF152" i="163" s="1"/>
  <c r="BO152" i="163" s="1"/>
  <c r="AN152" i="163"/>
  <c r="V152" i="163"/>
  <c r="AE152" i="163" s="1"/>
  <c r="M152" i="163"/>
  <c r="M151" i="163"/>
  <c r="M150" i="163"/>
  <c r="V150" i="163" s="1"/>
  <c r="AE150" i="163" s="1"/>
  <c r="AN150" i="163" s="1"/>
  <c r="AW150" i="163" s="1"/>
  <c r="BF150" i="163" s="1"/>
  <c r="BO150" i="163" s="1"/>
  <c r="AX149" i="163"/>
  <c r="AW149" i="163"/>
  <c r="BF149" i="163" s="1"/>
  <c r="BO149" i="163" s="1"/>
  <c r="AE149" i="163"/>
  <c r="AN149" i="163" s="1"/>
  <c r="M149" i="163"/>
  <c r="V149" i="163" s="1"/>
  <c r="M148" i="163"/>
  <c r="M196" i="163" s="1"/>
  <c r="W147" i="163"/>
  <c r="W195" i="163" s="1"/>
  <c r="W243" i="163" s="1"/>
  <c r="W291" i="163" s="1"/>
  <c r="M147" i="163"/>
  <c r="V147" i="163" s="1"/>
  <c r="AE147" i="163" s="1"/>
  <c r="AN147" i="163" s="1"/>
  <c r="AW147" i="163" s="1"/>
  <c r="BF147" i="163" s="1"/>
  <c r="BO147" i="163" s="1"/>
  <c r="V146" i="163"/>
  <c r="AE146" i="163" s="1"/>
  <c r="AN146" i="163" s="1"/>
  <c r="AW146" i="163" s="1"/>
  <c r="BF146" i="163" s="1"/>
  <c r="BO146" i="163" s="1"/>
  <c r="M146" i="163"/>
  <c r="M194" i="163" s="1"/>
  <c r="V145" i="163"/>
  <c r="AE145" i="163" s="1"/>
  <c r="AN145" i="163" s="1"/>
  <c r="AW145" i="163" s="1"/>
  <c r="BF145" i="163" s="1"/>
  <c r="BO145" i="163" s="1"/>
  <c r="M145" i="163"/>
  <c r="M193" i="163" s="1"/>
  <c r="M144" i="163"/>
  <c r="M143" i="163"/>
  <c r="M191" i="163" s="1"/>
  <c r="M142" i="163"/>
  <c r="M141" i="163"/>
  <c r="M189" i="163" s="1"/>
  <c r="M237" i="163" s="1"/>
  <c r="M285" i="163" s="1"/>
  <c r="AE140" i="163"/>
  <c r="AN140" i="163" s="1"/>
  <c r="AW140" i="163" s="1"/>
  <c r="BF140" i="163" s="1"/>
  <c r="BO140" i="163" s="1"/>
  <c r="V140" i="163"/>
  <c r="M140" i="163"/>
  <c r="M188" i="163" s="1"/>
  <c r="M236" i="163" s="1"/>
  <c r="AE139" i="163"/>
  <c r="AN139" i="163" s="1"/>
  <c r="AW139" i="163" s="1"/>
  <c r="BF139" i="163" s="1"/>
  <c r="BO139" i="163" s="1"/>
  <c r="V139" i="163"/>
  <c r="M139" i="163"/>
  <c r="BO138" i="163"/>
  <c r="AX138" i="163"/>
  <c r="AE138" i="163"/>
  <c r="AN138" i="163" s="1"/>
  <c r="AW138" i="163" s="1"/>
  <c r="BF138" i="163" s="1"/>
  <c r="V138" i="163"/>
  <c r="M138" i="163"/>
  <c r="AF137" i="163"/>
  <c r="AF185" i="163" s="1"/>
  <c r="AF233" i="163" s="1"/>
  <c r="AF281" i="163" s="1"/>
  <c r="W137" i="163"/>
  <c r="W185" i="163" s="1"/>
  <c r="W233" i="163" s="1"/>
  <c r="W281" i="163" s="1"/>
  <c r="V137" i="163"/>
  <c r="AE137" i="163" s="1"/>
  <c r="AN137" i="163" s="1"/>
  <c r="AW137" i="163" s="1"/>
  <c r="BF137" i="163" s="1"/>
  <c r="BO137" i="163" s="1"/>
  <c r="M137" i="163"/>
  <c r="AN136" i="163"/>
  <c r="AW136" i="163" s="1"/>
  <c r="BF136" i="163" s="1"/>
  <c r="BO136" i="163" s="1"/>
  <c r="AE136" i="163"/>
  <c r="M136" i="163"/>
  <c r="V136" i="163" s="1"/>
  <c r="AN135" i="163"/>
  <c r="AW135" i="163" s="1"/>
  <c r="BF135" i="163" s="1"/>
  <c r="BO135" i="163" s="1"/>
  <c r="AE135" i="163"/>
  <c r="M135" i="163"/>
  <c r="V135" i="163" s="1"/>
  <c r="N134" i="163"/>
  <c r="N182" i="163" s="1"/>
  <c r="N230" i="163" s="1"/>
  <c r="N278" i="163" s="1"/>
  <c r="M134" i="163"/>
  <c r="V134" i="163" s="1"/>
  <c r="AE134" i="163" s="1"/>
  <c r="AN134" i="163" s="1"/>
  <c r="AW134" i="163" s="1"/>
  <c r="BF134" i="163" s="1"/>
  <c r="BO134" i="163" s="1"/>
  <c r="AN133" i="163"/>
  <c r="AW133" i="163" s="1"/>
  <c r="BF133" i="163" s="1"/>
  <c r="BO133" i="163" s="1"/>
  <c r="V133" i="163"/>
  <c r="AE133" i="163" s="1"/>
  <c r="M133" i="163"/>
  <c r="AO132" i="163"/>
  <c r="AN132" i="163"/>
  <c r="AW132" i="163" s="1"/>
  <c r="BF132" i="163" s="1"/>
  <c r="BO132" i="163" s="1"/>
  <c r="V132" i="163"/>
  <c r="AE132" i="163" s="1"/>
  <c r="M132" i="163"/>
  <c r="M131" i="163"/>
  <c r="BF130" i="163"/>
  <c r="BO130" i="163" s="1"/>
  <c r="AE130" i="163"/>
  <c r="AN130" i="163" s="1"/>
  <c r="AW130" i="163" s="1"/>
  <c r="V130" i="163"/>
  <c r="M130" i="163"/>
  <c r="M178" i="163" s="1"/>
  <c r="M226" i="163" s="1"/>
  <c r="V226" i="163" s="1"/>
  <c r="AE226" i="163" s="1"/>
  <c r="AN226" i="163" s="1"/>
  <c r="AW226" i="163" s="1"/>
  <c r="BF226" i="163" s="1"/>
  <c r="BO226" i="163" s="1"/>
  <c r="BE129" i="163"/>
  <c r="BN129" i="163" s="1"/>
  <c r="AX129" i="163"/>
  <c r="AV129" i="163"/>
  <c r="M129" i="163"/>
  <c r="L129" i="163"/>
  <c r="U129" i="163" s="1"/>
  <c r="AD129" i="163" s="1"/>
  <c r="AM129" i="163" s="1"/>
  <c r="V128" i="163"/>
  <c r="AE128" i="163" s="1"/>
  <c r="AN128" i="163" s="1"/>
  <c r="AW128" i="163" s="1"/>
  <c r="BF128" i="163" s="1"/>
  <c r="BO128" i="163" s="1"/>
  <c r="M128" i="163"/>
  <c r="M176" i="163" s="1"/>
  <c r="L128" i="163"/>
  <c r="U128" i="163" s="1"/>
  <c r="AD128" i="163" s="1"/>
  <c r="AM128" i="163" s="1"/>
  <c r="AV128" i="163" s="1"/>
  <c r="BE128" i="163" s="1"/>
  <c r="BN128" i="163" s="1"/>
  <c r="BP127" i="163"/>
  <c r="AN127" i="163"/>
  <c r="AW127" i="163" s="1"/>
  <c r="BF127" i="163" s="1"/>
  <c r="BO127" i="163" s="1"/>
  <c r="AE127" i="163"/>
  <c r="V127" i="163"/>
  <c r="BO126" i="163"/>
  <c r="BF126" i="163"/>
  <c r="AN126" i="163"/>
  <c r="AW126" i="163" s="1"/>
  <c r="AE126" i="163"/>
  <c r="V126" i="163"/>
  <c r="AN125" i="163"/>
  <c r="AW125" i="163" s="1"/>
  <c r="BF125" i="163" s="1"/>
  <c r="BO125" i="163" s="1"/>
  <c r="AE125" i="163"/>
  <c r="W125" i="163"/>
  <c r="W173" i="163" s="1"/>
  <c r="W221" i="163" s="1"/>
  <c r="W269" i="163" s="1"/>
  <c r="W317" i="163" s="1"/>
  <c r="V125" i="163"/>
  <c r="N125" i="163"/>
  <c r="N173" i="163" s="1"/>
  <c r="N221" i="163" s="1"/>
  <c r="N269" i="163" s="1"/>
  <c r="N317" i="163" s="1"/>
  <c r="BP124" i="163"/>
  <c r="BO124" i="163"/>
  <c r="BF124" i="163"/>
  <c r="AN124" i="163"/>
  <c r="AW124" i="163" s="1"/>
  <c r="AE124" i="163"/>
  <c r="V124" i="163"/>
  <c r="BF123" i="163"/>
  <c r="BO123" i="163" s="1"/>
  <c r="AN123" i="163"/>
  <c r="AW123" i="163" s="1"/>
  <c r="AE123" i="163"/>
  <c r="V123" i="163"/>
  <c r="BF122" i="163"/>
  <c r="BO122" i="163" s="1"/>
  <c r="AX122" i="163"/>
  <c r="BP122" i="163" s="1"/>
  <c r="AN122" i="163"/>
  <c r="AW122" i="163" s="1"/>
  <c r="AE122" i="163"/>
  <c r="W122" i="163"/>
  <c r="W170" i="163" s="1"/>
  <c r="V122" i="163"/>
  <c r="BF121" i="163"/>
  <c r="BO121" i="163" s="1"/>
  <c r="AN121" i="163"/>
  <c r="AW121" i="163" s="1"/>
  <c r="AE121" i="163"/>
  <c r="W121" i="163"/>
  <c r="W169" i="163" s="1"/>
  <c r="W217" i="163" s="1"/>
  <c r="W265" i="163" s="1"/>
  <c r="W313" i="163" s="1"/>
  <c r="V121" i="163"/>
  <c r="N121" i="163"/>
  <c r="N169" i="163" s="1"/>
  <c r="N217" i="163" s="1"/>
  <c r="N265" i="163" s="1"/>
  <c r="N313" i="163" s="1"/>
  <c r="BP120" i="163"/>
  <c r="BF120" i="163"/>
  <c r="BO120" i="163" s="1"/>
  <c r="AN120" i="163"/>
  <c r="AW120" i="163" s="1"/>
  <c r="AE120" i="163"/>
  <c r="V120" i="163"/>
  <c r="BF119" i="163"/>
  <c r="BO119" i="163" s="1"/>
  <c r="AN119" i="163"/>
  <c r="AW119" i="163" s="1"/>
  <c r="AE119" i="163"/>
  <c r="W119" i="163"/>
  <c r="W167" i="163" s="1"/>
  <c r="W215" i="163" s="1"/>
  <c r="W263" i="163" s="1"/>
  <c r="W311" i="163" s="1"/>
  <c r="V119" i="163"/>
  <c r="BO118" i="163"/>
  <c r="BF118" i="163"/>
  <c r="AN118" i="163"/>
  <c r="AW118" i="163" s="1"/>
  <c r="AE118" i="163"/>
  <c r="W118" i="163"/>
  <c r="W166" i="163" s="1"/>
  <c r="W214" i="163" s="1"/>
  <c r="W262" i="163" s="1"/>
  <c r="W310" i="163" s="1"/>
  <c r="V118" i="163"/>
  <c r="AN117" i="163"/>
  <c r="AW117" i="163" s="1"/>
  <c r="BF117" i="163" s="1"/>
  <c r="BO117" i="163" s="1"/>
  <c r="AE117" i="163"/>
  <c r="V117" i="163"/>
  <c r="AX116" i="163"/>
  <c r="AN116" i="163"/>
  <c r="AW116" i="163" s="1"/>
  <c r="BF116" i="163" s="1"/>
  <c r="BO116" i="163" s="1"/>
  <c r="AE116" i="163"/>
  <c r="V116" i="163"/>
  <c r="AN115" i="163"/>
  <c r="AW115" i="163" s="1"/>
  <c r="BF115" i="163" s="1"/>
  <c r="BO115" i="163" s="1"/>
  <c r="AE115" i="163"/>
  <c r="W115" i="163"/>
  <c r="W163" i="163" s="1"/>
  <c r="W211" i="163" s="1"/>
  <c r="W259" i="163" s="1"/>
  <c r="W307" i="163" s="1"/>
  <c r="V115" i="163"/>
  <c r="BP114" i="163"/>
  <c r="BO114" i="163"/>
  <c r="BF114" i="163"/>
  <c r="AN114" i="163"/>
  <c r="AW114" i="163" s="1"/>
  <c r="AE114" i="163"/>
  <c r="V114" i="163"/>
  <c r="N114" i="163"/>
  <c r="N162" i="163" s="1"/>
  <c r="N210" i="163" s="1"/>
  <c r="N258" i="163" s="1"/>
  <c r="N306" i="163" s="1"/>
  <c r="BF113" i="163"/>
  <c r="BO113" i="163" s="1"/>
  <c r="AN113" i="163"/>
  <c r="AW113" i="163" s="1"/>
  <c r="AE113" i="163"/>
  <c r="V113" i="163"/>
  <c r="AX112" i="163"/>
  <c r="AN112" i="163"/>
  <c r="AW112" i="163" s="1"/>
  <c r="BF112" i="163" s="1"/>
  <c r="BO112" i="163" s="1"/>
  <c r="AE112" i="163"/>
  <c r="W112" i="163"/>
  <c r="W160" i="163" s="1"/>
  <c r="W208" i="163" s="1"/>
  <c r="W256" i="163" s="1"/>
  <c r="W304" i="163" s="1"/>
  <c r="V112" i="163"/>
  <c r="N112" i="163"/>
  <c r="N160" i="163" s="1"/>
  <c r="N208" i="163" s="1"/>
  <c r="N256" i="163" s="1"/>
  <c r="N304" i="163" s="1"/>
  <c r="BF111" i="163"/>
  <c r="BO111" i="163" s="1"/>
  <c r="AN111" i="163"/>
  <c r="AW111" i="163" s="1"/>
  <c r="AE111" i="163"/>
  <c r="W111" i="163"/>
  <c r="W159" i="163" s="1"/>
  <c r="V111" i="163"/>
  <c r="BP110" i="163"/>
  <c r="BF110" i="163"/>
  <c r="BO110" i="163" s="1"/>
  <c r="AN110" i="163"/>
  <c r="AW110" i="163" s="1"/>
  <c r="AE110" i="163"/>
  <c r="V110" i="163"/>
  <c r="AE109" i="163"/>
  <c r="AN109" i="163" s="1"/>
  <c r="AW109" i="163" s="1"/>
  <c r="BF109" i="163" s="1"/>
  <c r="BO109" i="163" s="1"/>
  <c r="W109" i="163"/>
  <c r="V109" i="163"/>
  <c r="AE108" i="163"/>
  <c r="AN108" i="163" s="1"/>
  <c r="AW108" i="163" s="1"/>
  <c r="BF108" i="163" s="1"/>
  <c r="BO108" i="163" s="1"/>
  <c r="W108" i="163"/>
  <c r="W156" i="163" s="1"/>
  <c r="V108" i="163"/>
  <c r="N108" i="163"/>
  <c r="N156" i="163" s="1"/>
  <c r="N204" i="163" s="1"/>
  <c r="N252" i="163" s="1"/>
  <c r="N300" i="163" s="1"/>
  <c r="AN107" i="163"/>
  <c r="AW107" i="163" s="1"/>
  <c r="BF107" i="163" s="1"/>
  <c r="BO107" i="163" s="1"/>
  <c r="AE107" i="163"/>
  <c r="V107" i="163"/>
  <c r="AN106" i="163"/>
  <c r="AW106" i="163" s="1"/>
  <c r="BF106" i="163" s="1"/>
  <c r="BO106" i="163" s="1"/>
  <c r="AE106" i="163"/>
  <c r="V106" i="163"/>
  <c r="N106" i="163"/>
  <c r="N154" i="163" s="1"/>
  <c r="N202" i="163" s="1"/>
  <c r="N250" i="163" s="1"/>
  <c r="N298" i="163" s="1"/>
  <c r="AE105" i="163"/>
  <c r="AN105" i="163" s="1"/>
  <c r="AW105" i="163" s="1"/>
  <c r="BF105" i="163" s="1"/>
  <c r="BO105" i="163" s="1"/>
  <c r="W105" i="163"/>
  <c r="W153" i="163" s="1"/>
  <c r="W201" i="163" s="1"/>
  <c r="W249" i="163" s="1"/>
  <c r="W297" i="163" s="1"/>
  <c r="V105" i="163"/>
  <c r="N105" i="163"/>
  <c r="N153" i="163" s="1"/>
  <c r="N201" i="163" s="1"/>
  <c r="N249" i="163" s="1"/>
  <c r="N297" i="163" s="1"/>
  <c r="AE104" i="163"/>
  <c r="AN104" i="163" s="1"/>
  <c r="AW104" i="163" s="1"/>
  <c r="BF104" i="163" s="1"/>
  <c r="BO104" i="163" s="1"/>
  <c r="V104" i="163"/>
  <c r="BF103" i="163"/>
  <c r="BO103" i="163" s="1"/>
  <c r="AN103" i="163"/>
  <c r="AW103" i="163" s="1"/>
  <c r="AE103" i="163"/>
  <c r="W103" i="163"/>
  <c r="W151" i="163" s="1"/>
  <c r="W199" i="163" s="1"/>
  <c r="W247" i="163" s="1"/>
  <c r="W295" i="163" s="1"/>
  <c r="V103" i="163"/>
  <c r="BF102" i="163"/>
  <c r="BO102" i="163" s="1"/>
  <c r="AN102" i="163"/>
  <c r="AW102" i="163" s="1"/>
  <c r="AE102" i="163"/>
  <c r="W102" i="163"/>
  <c r="W150" i="163" s="1"/>
  <c r="W198" i="163" s="1"/>
  <c r="W246" i="163" s="1"/>
  <c r="V102" i="163"/>
  <c r="AF101" i="163"/>
  <c r="AF149" i="163" s="1"/>
  <c r="AF197" i="163" s="1"/>
  <c r="AF245" i="163" s="1"/>
  <c r="AF293" i="163" s="1"/>
  <c r="AE101" i="163"/>
  <c r="AN101" i="163" s="1"/>
  <c r="AW101" i="163" s="1"/>
  <c r="BF101" i="163" s="1"/>
  <c r="BO101" i="163" s="1"/>
  <c r="W101" i="163"/>
  <c r="W149" i="163" s="1"/>
  <c r="W197" i="163" s="1"/>
  <c r="W245" i="163" s="1"/>
  <c r="W293" i="163" s="1"/>
  <c r="V101" i="163"/>
  <c r="N101" i="163"/>
  <c r="N149" i="163" s="1"/>
  <c r="N197" i="163" s="1"/>
  <c r="N245" i="163" s="1"/>
  <c r="N293" i="163" s="1"/>
  <c r="BP100" i="163"/>
  <c r="BO100" i="163"/>
  <c r="AN100" i="163"/>
  <c r="AW100" i="163" s="1"/>
  <c r="BF100" i="163" s="1"/>
  <c r="AE100" i="163"/>
  <c r="W100" i="163"/>
  <c r="W148" i="163" s="1"/>
  <c r="W196" i="163" s="1"/>
  <c r="W244" i="163" s="1"/>
  <c r="W292" i="163" s="1"/>
  <c r="V100" i="163"/>
  <c r="BO99" i="163"/>
  <c r="BF99" i="163"/>
  <c r="AN99" i="163"/>
  <c r="AW99" i="163" s="1"/>
  <c r="AE99" i="163"/>
  <c r="V99" i="163"/>
  <c r="V98" i="163"/>
  <c r="AE98" i="163" s="1"/>
  <c r="AN98" i="163" s="1"/>
  <c r="AW98" i="163" s="1"/>
  <c r="BF98" i="163" s="1"/>
  <c r="BO98" i="163" s="1"/>
  <c r="AO97" i="163"/>
  <c r="AF97" i="163"/>
  <c r="AF145" i="163" s="1"/>
  <c r="AF193" i="163" s="1"/>
  <c r="AF241" i="163" s="1"/>
  <c r="AF289" i="163" s="1"/>
  <c r="AE97" i="163"/>
  <c r="AN97" i="163" s="1"/>
  <c r="AW97" i="163" s="1"/>
  <c r="BF97" i="163" s="1"/>
  <c r="BO97" i="163" s="1"/>
  <c r="V97" i="163"/>
  <c r="N97" i="163"/>
  <c r="N145" i="163" s="1"/>
  <c r="N193" i="163" s="1"/>
  <c r="N241" i="163" s="1"/>
  <c r="N289" i="163" s="1"/>
  <c r="AO96" i="163"/>
  <c r="AE96" i="163"/>
  <c r="AN96" i="163" s="1"/>
  <c r="AW96" i="163" s="1"/>
  <c r="BF96" i="163" s="1"/>
  <c r="BO96" i="163" s="1"/>
  <c r="V96" i="163"/>
  <c r="N96" i="163"/>
  <c r="N144" i="163" s="1"/>
  <c r="N192" i="163" s="1"/>
  <c r="N240" i="163" s="1"/>
  <c r="AF95" i="163"/>
  <c r="AF143" i="163" s="1"/>
  <c r="AF191" i="163" s="1"/>
  <c r="AF239" i="163" s="1"/>
  <c r="AF287" i="163" s="1"/>
  <c r="AE95" i="163"/>
  <c r="AN95" i="163" s="1"/>
  <c r="AW95" i="163" s="1"/>
  <c r="BF95" i="163" s="1"/>
  <c r="BO95" i="163" s="1"/>
  <c r="V95" i="163"/>
  <c r="AO94" i="163"/>
  <c r="AE94" i="163"/>
  <c r="AN94" i="163" s="1"/>
  <c r="AW94" i="163" s="1"/>
  <c r="BF94" i="163" s="1"/>
  <c r="BO94" i="163" s="1"/>
  <c r="V94" i="163"/>
  <c r="N94" i="163"/>
  <c r="N142" i="163" s="1"/>
  <c r="N190" i="163" s="1"/>
  <c r="N238" i="163" s="1"/>
  <c r="N286" i="163" s="1"/>
  <c r="AX93" i="163"/>
  <c r="AW93" i="163"/>
  <c r="BF93" i="163" s="1"/>
  <c r="BO93" i="163" s="1"/>
  <c r="AO93" i="163"/>
  <c r="BG93" i="163" s="1"/>
  <c r="AE93" i="163"/>
  <c r="AN93" i="163" s="1"/>
  <c r="V93" i="163"/>
  <c r="AO92" i="163"/>
  <c r="AF92" i="163"/>
  <c r="AF140" i="163" s="1"/>
  <c r="AF188" i="163" s="1"/>
  <c r="AF236" i="163" s="1"/>
  <c r="AF284" i="163" s="1"/>
  <c r="AE92" i="163"/>
  <c r="AN92" i="163" s="1"/>
  <c r="AW92" i="163" s="1"/>
  <c r="BF92" i="163" s="1"/>
  <c r="BO92" i="163" s="1"/>
  <c r="V92" i="163"/>
  <c r="N92" i="163"/>
  <c r="N140" i="163" s="1"/>
  <c r="N188" i="163" s="1"/>
  <c r="N236" i="163" s="1"/>
  <c r="N284" i="163" s="1"/>
  <c r="AE91" i="163"/>
  <c r="AN91" i="163" s="1"/>
  <c r="AW91" i="163" s="1"/>
  <c r="BF91" i="163" s="1"/>
  <c r="BO91" i="163" s="1"/>
  <c r="V91" i="163"/>
  <c r="N91" i="163"/>
  <c r="N139" i="163" s="1"/>
  <c r="N187" i="163" s="1"/>
  <c r="AX90" i="163"/>
  <c r="BP90" i="163" s="1"/>
  <c r="AO90" i="163"/>
  <c r="AN90" i="163"/>
  <c r="AW90" i="163" s="1"/>
  <c r="BF90" i="163" s="1"/>
  <c r="BO90" i="163" s="1"/>
  <c r="AE90" i="163"/>
  <c r="V90" i="163"/>
  <c r="AO89" i="163"/>
  <c r="AF89" i="163"/>
  <c r="AE89" i="163"/>
  <c r="AN89" i="163" s="1"/>
  <c r="AW89" i="163" s="1"/>
  <c r="BF89" i="163" s="1"/>
  <c r="BO89" i="163" s="1"/>
  <c r="V89" i="163"/>
  <c r="N89" i="163"/>
  <c r="N137" i="163" s="1"/>
  <c r="N185" i="163" s="1"/>
  <c r="N233" i="163" s="1"/>
  <c r="N281" i="163" s="1"/>
  <c r="AX88" i="163"/>
  <c r="AE88" i="163"/>
  <c r="AN88" i="163" s="1"/>
  <c r="AW88" i="163" s="1"/>
  <c r="BF88" i="163" s="1"/>
  <c r="BO88" i="163" s="1"/>
  <c r="V88" i="163"/>
  <c r="AX87" i="163"/>
  <c r="BP87" i="163" s="1"/>
  <c r="AO87" i="163"/>
  <c r="AF87" i="163"/>
  <c r="AF135" i="163" s="1"/>
  <c r="AF183" i="163" s="1"/>
  <c r="AF231" i="163" s="1"/>
  <c r="AF279" i="163" s="1"/>
  <c r="AE87" i="163"/>
  <c r="AN87" i="163" s="1"/>
  <c r="AW87" i="163" s="1"/>
  <c r="BF87" i="163" s="1"/>
  <c r="BO87" i="163" s="1"/>
  <c r="V87" i="163"/>
  <c r="AO86" i="163"/>
  <c r="AE86" i="163"/>
  <c r="AN86" i="163" s="1"/>
  <c r="AW86" i="163" s="1"/>
  <c r="BF86" i="163" s="1"/>
  <c r="BO86" i="163" s="1"/>
  <c r="V86" i="163"/>
  <c r="N86" i="163"/>
  <c r="AF85" i="163"/>
  <c r="AF133" i="163" s="1"/>
  <c r="AF181" i="163" s="1"/>
  <c r="AF229" i="163" s="1"/>
  <c r="AF277" i="163" s="1"/>
  <c r="AE85" i="163"/>
  <c r="AN85" i="163" s="1"/>
  <c r="AW85" i="163" s="1"/>
  <c r="BF85" i="163" s="1"/>
  <c r="BO85" i="163" s="1"/>
  <c r="V85" i="163"/>
  <c r="AO84" i="163"/>
  <c r="BG84" i="163" s="1"/>
  <c r="AE84" i="163"/>
  <c r="AN84" i="163" s="1"/>
  <c r="AW84" i="163" s="1"/>
  <c r="BF84" i="163" s="1"/>
  <c r="BO84" i="163" s="1"/>
  <c r="V84" i="163"/>
  <c r="N84" i="163"/>
  <c r="N132" i="163" s="1"/>
  <c r="N180" i="163" s="1"/>
  <c r="N228" i="163" s="1"/>
  <c r="N276" i="163" s="1"/>
  <c r="AX83" i="163"/>
  <c r="AW83" i="163"/>
  <c r="BF83" i="163" s="1"/>
  <c r="BO83" i="163" s="1"/>
  <c r="AO83" i="163"/>
  <c r="BG83" i="163" s="1"/>
  <c r="AE83" i="163"/>
  <c r="AN83" i="163" s="1"/>
  <c r="V83" i="163"/>
  <c r="AO82" i="163"/>
  <c r="AF82" i="163"/>
  <c r="AF130" i="163" s="1"/>
  <c r="AF178" i="163" s="1"/>
  <c r="AF226" i="163" s="1"/>
  <c r="AF274" i="163" s="1"/>
  <c r="AE82" i="163"/>
  <c r="AN82" i="163" s="1"/>
  <c r="AW82" i="163" s="1"/>
  <c r="BF82" i="163" s="1"/>
  <c r="BO82" i="163" s="1"/>
  <c r="V82" i="163"/>
  <c r="N82" i="163"/>
  <c r="N130" i="163" s="1"/>
  <c r="N178" i="163" s="1"/>
  <c r="N226" i="163" s="1"/>
  <c r="N274" i="163" s="1"/>
  <c r="AE81" i="163"/>
  <c r="AN81" i="163" s="1"/>
  <c r="AW81" i="163" s="1"/>
  <c r="BF81" i="163" s="1"/>
  <c r="BO81" i="163" s="1"/>
  <c r="V81" i="163"/>
  <c r="N81" i="163"/>
  <c r="N129" i="163" s="1"/>
  <c r="N177" i="163" s="1"/>
  <c r="N225" i="163" s="1"/>
  <c r="N273" i="163" s="1"/>
  <c r="AX80" i="163"/>
  <c r="AV80" i="163"/>
  <c r="BE80" i="163" s="1"/>
  <c r="BN80" i="163" s="1"/>
  <c r="AO80" i="163"/>
  <c r="AM80" i="163"/>
  <c r="AE80" i="163"/>
  <c r="AN80" i="163" s="1"/>
  <c r="AW80" i="163" s="1"/>
  <c r="BF80" i="163" s="1"/>
  <c r="BO80" i="163" s="1"/>
  <c r="AD80" i="163"/>
  <c r="V80" i="163"/>
  <c r="U80" i="163"/>
  <c r="L80" i="163"/>
  <c r="L81" i="163" s="1"/>
  <c r="BP79" i="163"/>
  <c r="AX79" i="163"/>
  <c r="AX127" i="163" s="1"/>
  <c r="AO79" i="163"/>
  <c r="AF79" i="163"/>
  <c r="AF127" i="163" s="1"/>
  <c r="AF175" i="163" s="1"/>
  <c r="AF223" i="163" s="1"/>
  <c r="AF271" i="163" s="1"/>
  <c r="AF319" i="163" s="1"/>
  <c r="AE79" i="163"/>
  <c r="AN79" i="163" s="1"/>
  <c r="AW79" i="163" s="1"/>
  <c r="BF79" i="163" s="1"/>
  <c r="BO79" i="163" s="1"/>
  <c r="W79" i="163"/>
  <c r="W127" i="163" s="1"/>
  <c r="W175" i="163" s="1"/>
  <c r="W223" i="163" s="1"/>
  <c r="W271" i="163" s="1"/>
  <c r="W319" i="163" s="1"/>
  <c r="V79" i="163"/>
  <c r="N79" i="163"/>
  <c r="N127" i="163" s="1"/>
  <c r="N175" i="163" s="1"/>
  <c r="N223" i="163" s="1"/>
  <c r="N271" i="163" s="1"/>
  <c r="N319" i="163" s="1"/>
  <c r="BP78" i="163"/>
  <c r="AX78" i="163"/>
  <c r="AX126" i="163" s="1"/>
  <c r="AX174" i="163" s="1"/>
  <c r="AO78" i="163"/>
  <c r="AF78" i="163"/>
  <c r="AF126" i="163" s="1"/>
  <c r="AF174" i="163" s="1"/>
  <c r="AF222" i="163" s="1"/>
  <c r="AF270" i="163" s="1"/>
  <c r="AF318" i="163" s="1"/>
  <c r="AE78" i="163"/>
  <c r="AN78" i="163" s="1"/>
  <c r="AW78" i="163" s="1"/>
  <c r="BF78" i="163" s="1"/>
  <c r="BO78" i="163" s="1"/>
  <c r="W78" i="163"/>
  <c r="W126" i="163" s="1"/>
  <c r="W174" i="163" s="1"/>
  <c r="W222" i="163" s="1"/>
  <c r="W270" i="163" s="1"/>
  <c r="W318" i="163" s="1"/>
  <c r="V78" i="163"/>
  <c r="N78" i="163"/>
  <c r="N126" i="163" s="1"/>
  <c r="N174" i="163" s="1"/>
  <c r="N222" i="163" s="1"/>
  <c r="N270" i="163" s="1"/>
  <c r="N318" i="163" s="1"/>
  <c r="BP77" i="163"/>
  <c r="AX77" i="163"/>
  <c r="AX125" i="163" s="1"/>
  <c r="BP125" i="163" s="1"/>
  <c r="AO77" i="163"/>
  <c r="AN77" i="163"/>
  <c r="AW77" i="163" s="1"/>
  <c r="BF77" i="163" s="1"/>
  <c r="BO77" i="163" s="1"/>
  <c r="AF77" i="163"/>
  <c r="AF125" i="163" s="1"/>
  <c r="AF173" i="163" s="1"/>
  <c r="AF221" i="163" s="1"/>
  <c r="AF269" i="163" s="1"/>
  <c r="AF317" i="163" s="1"/>
  <c r="AE77" i="163"/>
  <c r="W77" i="163"/>
  <c r="V77" i="163"/>
  <c r="N77" i="163"/>
  <c r="BP76" i="163"/>
  <c r="AX76" i="163"/>
  <c r="AX124" i="163" s="1"/>
  <c r="AX172" i="163" s="1"/>
  <c r="AO76" i="163"/>
  <c r="AF76" i="163"/>
  <c r="AF124" i="163" s="1"/>
  <c r="AF172" i="163" s="1"/>
  <c r="AF220" i="163" s="1"/>
  <c r="AF268" i="163" s="1"/>
  <c r="AF316" i="163" s="1"/>
  <c r="AE76" i="163"/>
  <c r="AN76" i="163" s="1"/>
  <c r="AW76" i="163" s="1"/>
  <c r="BF76" i="163" s="1"/>
  <c r="BO76" i="163" s="1"/>
  <c r="W76" i="163"/>
  <c r="W124" i="163" s="1"/>
  <c r="W172" i="163" s="1"/>
  <c r="W220" i="163" s="1"/>
  <c r="W268" i="163" s="1"/>
  <c r="W316" i="163" s="1"/>
  <c r="V76" i="163"/>
  <c r="N76" i="163"/>
  <c r="N124" i="163" s="1"/>
  <c r="N172" i="163" s="1"/>
  <c r="N220" i="163" s="1"/>
  <c r="N268" i="163" s="1"/>
  <c r="N316" i="163" s="1"/>
  <c r="BP75" i="163"/>
  <c r="AX75" i="163"/>
  <c r="AX123" i="163" s="1"/>
  <c r="AO75" i="163"/>
  <c r="AN75" i="163"/>
  <c r="AW75" i="163" s="1"/>
  <c r="BF75" i="163" s="1"/>
  <c r="BO75" i="163" s="1"/>
  <c r="AF75" i="163"/>
  <c r="AF123" i="163" s="1"/>
  <c r="AF171" i="163" s="1"/>
  <c r="AF219" i="163" s="1"/>
  <c r="AF267" i="163" s="1"/>
  <c r="AF315" i="163" s="1"/>
  <c r="AE75" i="163"/>
  <c r="W75" i="163"/>
  <c r="W123" i="163" s="1"/>
  <c r="V75" i="163"/>
  <c r="N75" i="163"/>
  <c r="N123" i="163" s="1"/>
  <c r="N171" i="163" s="1"/>
  <c r="N219" i="163" s="1"/>
  <c r="N267" i="163" s="1"/>
  <c r="N315" i="163" s="1"/>
  <c r="BP74" i="163"/>
  <c r="AX74" i="163"/>
  <c r="AW74" i="163"/>
  <c r="BF74" i="163" s="1"/>
  <c r="BO74" i="163" s="1"/>
  <c r="AO74" i="163"/>
  <c r="AN74" i="163"/>
  <c r="AF74" i="163"/>
  <c r="AF122" i="163" s="1"/>
  <c r="AF170" i="163" s="1"/>
  <c r="AF218" i="163" s="1"/>
  <c r="AF266" i="163" s="1"/>
  <c r="AF314" i="163" s="1"/>
  <c r="AE74" i="163"/>
  <c r="W74" i="163"/>
  <c r="V74" i="163"/>
  <c r="N74" i="163"/>
  <c r="N122" i="163" s="1"/>
  <c r="N170" i="163" s="1"/>
  <c r="N218" i="163" s="1"/>
  <c r="N266" i="163" s="1"/>
  <c r="N314" i="163" s="1"/>
  <c r="BP73" i="163"/>
  <c r="AX73" i="163"/>
  <c r="AX121" i="163" s="1"/>
  <c r="AO73" i="163"/>
  <c r="AF73" i="163"/>
  <c r="AF121" i="163" s="1"/>
  <c r="AF169" i="163" s="1"/>
  <c r="AF217" i="163" s="1"/>
  <c r="AF265" i="163" s="1"/>
  <c r="AF313" i="163" s="1"/>
  <c r="AE73" i="163"/>
  <c r="AN73" i="163" s="1"/>
  <c r="AW73" i="163" s="1"/>
  <c r="BF73" i="163" s="1"/>
  <c r="BO73" i="163" s="1"/>
  <c r="W73" i="163"/>
  <c r="V73" i="163"/>
  <c r="N73" i="163"/>
  <c r="BP72" i="163"/>
  <c r="AX72" i="163"/>
  <c r="AX120" i="163" s="1"/>
  <c r="AX168" i="163" s="1"/>
  <c r="AO72" i="163"/>
  <c r="AF72" i="163"/>
  <c r="AF120" i="163" s="1"/>
  <c r="AF168" i="163" s="1"/>
  <c r="AF216" i="163" s="1"/>
  <c r="AF264" i="163" s="1"/>
  <c r="AF312" i="163" s="1"/>
  <c r="AE72" i="163"/>
  <c r="AN72" i="163" s="1"/>
  <c r="AW72" i="163" s="1"/>
  <c r="BF72" i="163" s="1"/>
  <c r="BO72" i="163" s="1"/>
  <c r="W72" i="163"/>
  <c r="W120" i="163" s="1"/>
  <c r="W168" i="163" s="1"/>
  <c r="W216" i="163" s="1"/>
  <c r="W264" i="163" s="1"/>
  <c r="W312" i="163" s="1"/>
  <c r="V72" i="163"/>
  <c r="N72" i="163"/>
  <c r="N120" i="163" s="1"/>
  <c r="N168" i="163" s="1"/>
  <c r="N216" i="163" s="1"/>
  <c r="N264" i="163" s="1"/>
  <c r="N312" i="163" s="1"/>
  <c r="BP71" i="163"/>
  <c r="AX71" i="163"/>
  <c r="AX119" i="163" s="1"/>
  <c r="BP119" i="163" s="1"/>
  <c r="AO71" i="163"/>
  <c r="AN71" i="163"/>
  <c r="AW71" i="163" s="1"/>
  <c r="BF71" i="163" s="1"/>
  <c r="BO71" i="163" s="1"/>
  <c r="AF71" i="163"/>
  <c r="AF119" i="163" s="1"/>
  <c r="AF167" i="163" s="1"/>
  <c r="AF215" i="163" s="1"/>
  <c r="AF263" i="163" s="1"/>
  <c r="AF311" i="163" s="1"/>
  <c r="AE71" i="163"/>
  <c r="W71" i="163"/>
  <c r="V71" i="163"/>
  <c r="N71" i="163"/>
  <c r="N119" i="163" s="1"/>
  <c r="N167" i="163" s="1"/>
  <c r="N215" i="163" s="1"/>
  <c r="N263" i="163" s="1"/>
  <c r="N311" i="163" s="1"/>
  <c r="BP70" i="163"/>
  <c r="AX70" i="163"/>
  <c r="AX118" i="163" s="1"/>
  <c r="AW70" i="163"/>
  <c r="BF70" i="163" s="1"/>
  <c r="BO70" i="163" s="1"/>
  <c r="AO70" i="163"/>
  <c r="AN70" i="163"/>
  <c r="AF70" i="163"/>
  <c r="AF118" i="163" s="1"/>
  <c r="AF166" i="163" s="1"/>
  <c r="AF214" i="163" s="1"/>
  <c r="AF262" i="163" s="1"/>
  <c r="AF310" i="163" s="1"/>
  <c r="AE70" i="163"/>
  <c r="W70" i="163"/>
  <c r="V70" i="163"/>
  <c r="N70" i="163"/>
  <c r="N118" i="163" s="1"/>
  <c r="N166" i="163" s="1"/>
  <c r="N214" i="163" s="1"/>
  <c r="N262" i="163" s="1"/>
  <c r="N310" i="163" s="1"/>
  <c r="BP69" i="163"/>
  <c r="AX69" i="163"/>
  <c r="AX117" i="163" s="1"/>
  <c r="AX165" i="163" s="1"/>
  <c r="AO69" i="163"/>
  <c r="AF69" i="163"/>
  <c r="AF117" i="163" s="1"/>
  <c r="AF165" i="163" s="1"/>
  <c r="AF213" i="163" s="1"/>
  <c r="AF261" i="163" s="1"/>
  <c r="AF309" i="163" s="1"/>
  <c r="AE69" i="163"/>
  <c r="AN69" i="163" s="1"/>
  <c r="AW69" i="163" s="1"/>
  <c r="BF69" i="163" s="1"/>
  <c r="BO69" i="163" s="1"/>
  <c r="W69" i="163"/>
  <c r="W117" i="163" s="1"/>
  <c r="W165" i="163" s="1"/>
  <c r="W213" i="163" s="1"/>
  <c r="W261" i="163" s="1"/>
  <c r="W309" i="163" s="1"/>
  <c r="V69" i="163"/>
  <c r="N69" i="163"/>
  <c r="N117" i="163" s="1"/>
  <c r="N165" i="163" s="1"/>
  <c r="N213" i="163" s="1"/>
  <c r="BP68" i="163"/>
  <c r="AX68" i="163"/>
  <c r="AO68" i="163"/>
  <c r="AF68" i="163"/>
  <c r="AF116" i="163" s="1"/>
  <c r="AF164" i="163" s="1"/>
  <c r="AF212" i="163" s="1"/>
  <c r="AF260" i="163" s="1"/>
  <c r="AF308" i="163" s="1"/>
  <c r="AE68" i="163"/>
  <c r="AN68" i="163" s="1"/>
  <c r="AW68" i="163" s="1"/>
  <c r="BF68" i="163" s="1"/>
  <c r="BO68" i="163" s="1"/>
  <c r="W68" i="163"/>
  <c r="W116" i="163" s="1"/>
  <c r="W164" i="163" s="1"/>
  <c r="W212" i="163" s="1"/>
  <c r="V68" i="163"/>
  <c r="N68" i="163"/>
  <c r="N116" i="163" s="1"/>
  <c r="N164" i="163" s="1"/>
  <c r="N212" i="163" s="1"/>
  <c r="N260" i="163" s="1"/>
  <c r="N308" i="163" s="1"/>
  <c r="BP67" i="163"/>
  <c r="AX67" i="163"/>
  <c r="AX115" i="163" s="1"/>
  <c r="AO67" i="163"/>
  <c r="AN67" i="163"/>
  <c r="AW67" i="163" s="1"/>
  <c r="BF67" i="163" s="1"/>
  <c r="BO67" i="163" s="1"/>
  <c r="AF67" i="163"/>
  <c r="AF115" i="163" s="1"/>
  <c r="AF163" i="163" s="1"/>
  <c r="AF211" i="163" s="1"/>
  <c r="AF259" i="163" s="1"/>
  <c r="AF307" i="163" s="1"/>
  <c r="AE67" i="163"/>
  <c r="W67" i="163"/>
  <c r="V67" i="163"/>
  <c r="N67" i="163"/>
  <c r="N115" i="163" s="1"/>
  <c r="N163" i="163" s="1"/>
  <c r="N211" i="163" s="1"/>
  <c r="N259" i="163" s="1"/>
  <c r="N307" i="163" s="1"/>
  <c r="BP66" i="163"/>
  <c r="AX66" i="163"/>
  <c r="AX114" i="163" s="1"/>
  <c r="AX162" i="163" s="1"/>
  <c r="AX210" i="163" s="1"/>
  <c r="AO66" i="163"/>
  <c r="AF66" i="163"/>
  <c r="AF114" i="163" s="1"/>
  <c r="AF162" i="163" s="1"/>
  <c r="AF210" i="163" s="1"/>
  <c r="AF258" i="163" s="1"/>
  <c r="AF306" i="163" s="1"/>
  <c r="AE66" i="163"/>
  <c r="AN66" i="163" s="1"/>
  <c r="AW66" i="163" s="1"/>
  <c r="BF66" i="163" s="1"/>
  <c r="BO66" i="163" s="1"/>
  <c r="W66" i="163"/>
  <c r="W114" i="163" s="1"/>
  <c r="W162" i="163" s="1"/>
  <c r="W210" i="163" s="1"/>
  <c r="W258" i="163" s="1"/>
  <c r="W306" i="163" s="1"/>
  <c r="V66" i="163"/>
  <c r="N66" i="163"/>
  <c r="BP65" i="163"/>
  <c r="AX65" i="163"/>
  <c r="AX113" i="163" s="1"/>
  <c r="AX161" i="163" s="1"/>
  <c r="AX209" i="163" s="1"/>
  <c r="AO65" i="163"/>
  <c r="AN65" i="163"/>
  <c r="AW65" i="163" s="1"/>
  <c r="BF65" i="163" s="1"/>
  <c r="BO65" i="163" s="1"/>
  <c r="AF65" i="163"/>
  <c r="AF113" i="163" s="1"/>
  <c r="AF161" i="163" s="1"/>
  <c r="AF209" i="163" s="1"/>
  <c r="AF257" i="163" s="1"/>
  <c r="AF305" i="163" s="1"/>
  <c r="AE65" i="163"/>
  <c r="W65" i="163"/>
  <c r="W113" i="163" s="1"/>
  <c r="W161" i="163" s="1"/>
  <c r="W209" i="163" s="1"/>
  <c r="W257" i="163" s="1"/>
  <c r="W305" i="163" s="1"/>
  <c r="V65" i="163"/>
  <c r="N65" i="163"/>
  <c r="N113" i="163" s="1"/>
  <c r="N161" i="163" s="1"/>
  <c r="N209" i="163" s="1"/>
  <c r="N257" i="163" s="1"/>
  <c r="N305" i="163" s="1"/>
  <c r="BP64" i="163"/>
  <c r="AX64" i="163"/>
  <c r="AW64" i="163"/>
  <c r="BF64" i="163" s="1"/>
  <c r="BO64" i="163" s="1"/>
  <c r="AO64" i="163"/>
  <c r="AN64" i="163"/>
  <c r="AF64" i="163"/>
  <c r="AF112" i="163" s="1"/>
  <c r="AF160" i="163" s="1"/>
  <c r="AF208" i="163" s="1"/>
  <c r="AF256" i="163" s="1"/>
  <c r="AF304" i="163" s="1"/>
  <c r="AE64" i="163"/>
  <c r="W64" i="163"/>
  <c r="V64" i="163"/>
  <c r="N64" i="163"/>
  <c r="BP63" i="163"/>
  <c r="AX63" i="163"/>
  <c r="AX111" i="163" s="1"/>
  <c r="AO63" i="163"/>
  <c r="AN63" i="163"/>
  <c r="AW63" i="163" s="1"/>
  <c r="BF63" i="163" s="1"/>
  <c r="BO63" i="163" s="1"/>
  <c r="AF63" i="163"/>
  <c r="AF111" i="163" s="1"/>
  <c r="AF159" i="163" s="1"/>
  <c r="AF207" i="163" s="1"/>
  <c r="AF255" i="163" s="1"/>
  <c r="AF303" i="163" s="1"/>
  <c r="AE63" i="163"/>
  <c r="W63" i="163"/>
  <c r="V63" i="163"/>
  <c r="N63" i="163"/>
  <c r="N111" i="163" s="1"/>
  <c r="N159" i="163" s="1"/>
  <c r="BP62" i="163"/>
  <c r="AX62" i="163"/>
  <c r="AX110" i="163" s="1"/>
  <c r="AO62" i="163"/>
  <c r="AF62" i="163"/>
  <c r="AF110" i="163" s="1"/>
  <c r="AF158" i="163" s="1"/>
  <c r="AF206" i="163" s="1"/>
  <c r="AF254" i="163" s="1"/>
  <c r="AF302" i="163" s="1"/>
  <c r="AE62" i="163"/>
  <c r="AN62" i="163" s="1"/>
  <c r="AW62" i="163" s="1"/>
  <c r="BF62" i="163" s="1"/>
  <c r="BO62" i="163" s="1"/>
  <c r="W62" i="163"/>
  <c r="W110" i="163" s="1"/>
  <c r="W158" i="163" s="1"/>
  <c r="W206" i="163" s="1"/>
  <c r="W254" i="163" s="1"/>
  <c r="W302" i="163" s="1"/>
  <c r="V62" i="163"/>
  <c r="N62" i="163"/>
  <c r="N110" i="163" s="1"/>
  <c r="N158" i="163" s="1"/>
  <c r="N206" i="163" s="1"/>
  <c r="N254" i="163" s="1"/>
  <c r="N302" i="163" s="1"/>
  <c r="BP61" i="163"/>
  <c r="AX61" i="163"/>
  <c r="AX109" i="163" s="1"/>
  <c r="AO61" i="163"/>
  <c r="AN61" i="163"/>
  <c r="AW61" i="163" s="1"/>
  <c r="BF61" i="163" s="1"/>
  <c r="BO61" i="163" s="1"/>
  <c r="AF61" i="163"/>
  <c r="AF109" i="163" s="1"/>
  <c r="AE61" i="163"/>
  <c r="W61" i="163"/>
  <c r="V61" i="163"/>
  <c r="N61" i="163"/>
  <c r="N109" i="163" s="1"/>
  <c r="N157" i="163" s="1"/>
  <c r="N205" i="163" s="1"/>
  <c r="N253" i="163" s="1"/>
  <c r="N301" i="163" s="1"/>
  <c r="BP60" i="163"/>
  <c r="AX60" i="163"/>
  <c r="AX108" i="163" s="1"/>
  <c r="BP108" i="163" s="1"/>
  <c r="AW60" i="163"/>
  <c r="BF60" i="163" s="1"/>
  <c r="BO60" i="163" s="1"/>
  <c r="AO60" i="163"/>
  <c r="AN60" i="163"/>
  <c r="AF60" i="163"/>
  <c r="AF108" i="163" s="1"/>
  <c r="AF156" i="163" s="1"/>
  <c r="AF204" i="163" s="1"/>
  <c r="AF252" i="163" s="1"/>
  <c r="AF300" i="163" s="1"/>
  <c r="AE60" i="163"/>
  <c r="W60" i="163"/>
  <c r="V60" i="163"/>
  <c r="N60" i="163"/>
  <c r="BP59" i="163"/>
  <c r="AX59" i="163"/>
  <c r="AX107" i="163" s="1"/>
  <c r="AX155" i="163" s="1"/>
  <c r="AO59" i="163"/>
  <c r="AN59" i="163"/>
  <c r="AW59" i="163" s="1"/>
  <c r="BF59" i="163" s="1"/>
  <c r="BO59" i="163" s="1"/>
  <c r="AF59" i="163"/>
  <c r="AF107" i="163" s="1"/>
  <c r="AF155" i="163" s="1"/>
  <c r="AF203" i="163" s="1"/>
  <c r="AF251" i="163" s="1"/>
  <c r="AF299" i="163" s="1"/>
  <c r="AE59" i="163"/>
  <c r="W59" i="163"/>
  <c r="W107" i="163" s="1"/>
  <c r="W155" i="163" s="1"/>
  <c r="W203" i="163" s="1"/>
  <c r="V59" i="163"/>
  <c r="N59" i="163"/>
  <c r="N107" i="163" s="1"/>
  <c r="N155" i="163" s="1"/>
  <c r="N203" i="163" s="1"/>
  <c r="N251" i="163" s="1"/>
  <c r="N299" i="163" s="1"/>
  <c r="BP58" i="163"/>
  <c r="AX58" i="163"/>
  <c r="AX106" i="163" s="1"/>
  <c r="AO58" i="163"/>
  <c r="AF58" i="163"/>
  <c r="AF106" i="163" s="1"/>
  <c r="AE58" i="163"/>
  <c r="AN58" i="163" s="1"/>
  <c r="AW58" i="163" s="1"/>
  <c r="BF58" i="163" s="1"/>
  <c r="BO58" i="163" s="1"/>
  <c r="W58" i="163"/>
  <c r="W106" i="163" s="1"/>
  <c r="W154" i="163" s="1"/>
  <c r="W202" i="163" s="1"/>
  <c r="W250" i="163" s="1"/>
  <c r="W298" i="163" s="1"/>
  <c r="V58" i="163"/>
  <c r="N58" i="163"/>
  <c r="BP57" i="163"/>
  <c r="AX57" i="163"/>
  <c r="AX105" i="163" s="1"/>
  <c r="AW57" i="163"/>
  <c r="BF57" i="163" s="1"/>
  <c r="BO57" i="163" s="1"/>
  <c r="AO57" i="163"/>
  <c r="AN57" i="163"/>
  <c r="AF57" i="163"/>
  <c r="AF105" i="163" s="1"/>
  <c r="AF153" i="163" s="1"/>
  <c r="AE57" i="163"/>
  <c r="W57" i="163"/>
  <c r="V57" i="163"/>
  <c r="N57" i="163"/>
  <c r="BP56" i="163"/>
  <c r="AX56" i="163"/>
  <c r="AX104" i="163" s="1"/>
  <c r="BP104" i="163" s="1"/>
  <c r="AO56" i="163"/>
  <c r="AF56" i="163"/>
  <c r="AF104" i="163" s="1"/>
  <c r="AF152" i="163" s="1"/>
  <c r="AF200" i="163" s="1"/>
  <c r="AF248" i="163" s="1"/>
  <c r="AF296" i="163" s="1"/>
  <c r="AE56" i="163"/>
  <c r="AN56" i="163" s="1"/>
  <c r="AW56" i="163" s="1"/>
  <c r="BF56" i="163" s="1"/>
  <c r="BO56" i="163" s="1"/>
  <c r="W56" i="163"/>
  <c r="W104" i="163" s="1"/>
  <c r="W152" i="163" s="1"/>
  <c r="W200" i="163" s="1"/>
  <c r="W248" i="163" s="1"/>
  <c r="W296" i="163" s="1"/>
  <c r="V56" i="163"/>
  <c r="N56" i="163"/>
  <c r="N104" i="163" s="1"/>
  <c r="N152" i="163" s="1"/>
  <c r="N200" i="163" s="1"/>
  <c r="N248" i="163" s="1"/>
  <c r="N296" i="163" s="1"/>
  <c r="BP55" i="163"/>
  <c r="AX55" i="163"/>
  <c r="AX103" i="163" s="1"/>
  <c r="AO55" i="163"/>
  <c r="AN55" i="163"/>
  <c r="AW55" i="163" s="1"/>
  <c r="BF55" i="163" s="1"/>
  <c r="BO55" i="163" s="1"/>
  <c r="AF55" i="163"/>
  <c r="AF103" i="163" s="1"/>
  <c r="AF151" i="163" s="1"/>
  <c r="AE55" i="163"/>
  <c r="W55" i="163"/>
  <c r="V55" i="163"/>
  <c r="N55" i="163"/>
  <c r="N103" i="163" s="1"/>
  <c r="N151" i="163" s="1"/>
  <c r="N199" i="163" s="1"/>
  <c r="N247" i="163" s="1"/>
  <c r="N295" i="163" s="1"/>
  <c r="BP54" i="163"/>
  <c r="AX54" i="163"/>
  <c r="AX102" i="163" s="1"/>
  <c r="AW54" i="163"/>
  <c r="BF54" i="163" s="1"/>
  <c r="BO54" i="163" s="1"/>
  <c r="AO54" i="163"/>
  <c r="AN54" i="163"/>
  <c r="AF54" i="163"/>
  <c r="AF102" i="163" s="1"/>
  <c r="AF150" i="163" s="1"/>
  <c r="AF198" i="163" s="1"/>
  <c r="AF246" i="163" s="1"/>
  <c r="AF294" i="163" s="1"/>
  <c r="AE54" i="163"/>
  <c r="W54" i="163"/>
  <c r="V54" i="163"/>
  <c r="N54" i="163"/>
  <c r="N102" i="163" s="1"/>
  <c r="N150" i="163" s="1"/>
  <c r="N198" i="163" s="1"/>
  <c r="N246" i="163" s="1"/>
  <c r="N294" i="163" s="1"/>
  <c r="BP53" i="163"/>
  <c r="AX53" i="163"/>
  <c r="AX101" i="163" s="1"/>
  <c r="BP101" i="163" s="1"/>
  <c r="AO53" i="163"/>
  <c r="AN53" i="163"/>
  <c r="AW53" i="163" s="1"/>
  <c r="BF53" i="163" s="1"/>
  <c r="BO53" i="163" s="1"/>
  <c r="AF53" i="163"/>
  <c r="AE53" i="163"/>
  <c r="W53" i="163"/>
  <c r="V53" i="163"/>
  <c r="N53" i="163"/>
  <c r="BP52" i="163"/>
  <c r="AX52" i="163"/>
  <c r="AX100" i="163" s="1"/>
  <c r="AX148" i="163" s="1"/>
  <c r="AO52" i="163"/>
  <c r="AF52" i="163"/>
  <c r="AF100" i="163" s="1"/>
  <c r="AF148" i="163" s="1"/>
  <c r="AF196" i="163" s="1"/>
  <c r="AF244" i="163" s="1"/>
  <c r="AF292" i="163" s="1"/>
  <c r="AE52" i="163"/>
  <c r="AN52" i="163" s="1"/>
  <c r="AW52" i="163" s="1"/>
  <c r="BF52" i="163" s="1"/>
  <c r="BO52" i="163" s="1"/>
  <c r="W52" i="163"/>
  <c r="V52" i="163"/>
  <c r="N52" i="163"/>
  <c r="N100" i="163" s="1"/>
  <c r="N148" i="163" s="1"/>
  <c r="N196" i="163" s="1"/>
  <c r="N244" i="163" s="1"/>
  <c r="N292" i="163" s="1"/>
  <c r="BP51" i="163"/>
  <c r="AX51" i="163"/>
  <c r="AX99" i="163" s="1"/>
  <c r="AO51" i="163"/>
  <c r="AN51" i="163"/>
  <c r="AW51" i="163" s="1"/>
  <c r="BF51" i="163" s="1"/>
  <c r="BO51" i="163" s="1"/>
  <c r="AF51" i="163"/>
  <c r="AF99" i="163" s="1"/>
  <c r="AF147" i="163" s="1"/>
  <c r="AF195" i="163" s="1"/>
  <c r="AF243" i="163" s="1"/>
  <c r="AF291" i="163" s="1"/>
  <c r="AE51" i="163"/>
  <c r="W51" i="163"/>
  <c r="W99" i="163" s="1"/>
  <c r="V51" i="163"/>
  <c r="N51" i="163"/>
  <c r="N99" i="163" s="1"/>
  <c r="N147" i="163" s="1"/>
  <c r="N195" i="163" s="1"/>
  <c r="N243" i="163" s="1"/>
  <c r="N291" i="163" s="1"/>
  <c r="BP50" i="163"/>
  <c r="AX50" i="163"/>
  <c r="AX98" i="163" s="1"/>
  <c r="AX146" i="163" s="1"/>
  <c r="AO50" i="163"/>
  <c r="AN50" i="163"/>
  <c r="AW50" i="163" s="1"/>
  <c r="BF50" i="163" s="1"/>
  <c r="BO50" i="163" s="1"/>
  <c r="AF50" i="163"/>
  <c r="AF98" i="163" s="1"/>
  <c r="AF146" i="163" s="1"/>
  <c r="AF194" i="163" s="1"/>
  <c r="AF242" i="163" s="1"/>
  <c r="AF290" i="163" s="1"/>
  <c r="AE50" i="163"/>
  <c r="W50" i="163"/>
  <c r="W98" i="163" s="1"/>
  <c r="W146" i="163" s="1"/>
  <c r="V50" i="163"/>
  <c r="N50" i="163"/>
  <c r="N98" i="163" s="1"/>
  <c r="N146" i="163" s="1"/>
  <c r="N194" i="163" s="1"/>
  <c r="N242" i="163" s="1"/>
  <c r="N290" i="163" s="1"/>
  <c r="BP49" i="163"/>
  <c r="AX49" i="163"/>
  <c r="AX97" i="163" s="1"/>
  <c r="AO49" i="163"/>
  <c r="BG49" i="163" s="1"/>
  <c r="AN49" i="163"/>
  <c r="AW49" i="163" s="1"/>
  <c r="BF49" i="163" s="1"/>
  <c r="BO49" i="163" s="1"/>
  <c r="AF49" i="163"/>
  <c r="AE49" i="163"/>
  <c r="W49" i="163"/>
  <c r="W97" i="163" s="1"/>
  <c r="W145" i="163" s="1"/>
  <c r="W193" i="163" s="1"/>
  <c r="W241" i="163" s="1"/>
  <c r="W289" i="163" s="1"/>
  <c r="V49" i="163"/>
  <c r="N49" i="163"/>
  <c r="BP48" i="163"/>
  <c r="AX48" i="163"/>
  <c r="AX96" i="163" s="1"/>
  <c r="AO48" i="163"/>
  <c r="BG48" i="163" s="1"/>
  <c r="AF48" i="163"/>
  <c r="AF96" i="163" s="1"/>
  <c r="AF144" i="163" s="1"/>
  <c r="AF192" i="163" s="1"/>
  <c r="AF240" i="163" s="1"/>
  <c r="AF288" i="163" s="1"/>
  <c r="AE48" i="163"/>
  <c r="AN48" i="163" s="1"/>
  <c r="AW48" i="163" s="1"/>
  <c r="BF48" i="163" s="1"/>
  <c r="BO48" i="163" s="1"/>
  <c r="W48" i="163"/>
  <c r="W96" i="163" s="1"/>
  <c r="W144" i="163" s="1"/>
  <c r="W192" i="163" s="1"/>
  <c r="W240" i="163" s="1"/>
  <c r="W288" i="163" s="1"/>
  <c r="V48" i="163"/>
  <c r="N48" i="163"/>
  <c r="BP47" i="163"/>
  <c r="AX47" i="163"/>
  <c r="AX95" i="163" s="1"/>
  <c r="BP95" i="163" s="1"/>
  <c r="AW47" i="163"/>
  <c r="BF47" i="163" s="1"/>
  <c r="BO47" i="163" s="1"/>
  <c r="AO47" i="163"/>
  <c r="BG47" i="163" s="1"/>
  <c r="AN47" i="163"/>
  <c r="AF47" i="163"/>
  <c r="AE47" i="163"/>
  <c r="W47" i="163"/>
  <c r="W95" i="163" s="1"/>
  <c r="W143" i="163" s="1"/>
  <c r="W191" i="163" s="1"/>
  <c r="W239" i="163" s="1"/>
  <c r="W287" i="163" s="1"/>
  <c r="V47" i="163"/>
  <c r="N47" i="163"/>
  <c r="N95" i="163" s="1"/>
  <c r="N143" i="163" s="1"/>
  <c r="N191" i="163" s="1"/>
  <c r="N239" i="163" s="1"/>
  <c r="N287" i="163" s="1"/>
  <c r="BP46" i="163"/>
  <c r="AX46" i="163"/>
  <c r="AX94" i="163" s="1"/>
  <c r="AO46" i="163"/>
  <c r="BG46" i="163" s="1"/>
  <c r="AF46" i="163"/>
  <c r="AF94" i="163" s="1"/>
  <c r="AF142" i="163" s="1"/>
  <c r="AF190" i="163" s="1"/>
  <c r="AF238" i="163" s="1"/>
  <c r="AF286" i="163" s="1"/>
  <c r="AE46" i="163"/>
  <c r="AN46" i="163" s="1"/>
  <c r="AW46" i="163" s="1"/>
  <c r="BF46" i="163" s="1"/>
  <c r="BO46" i="163" s="1"/>
  <c r="W46" i="163"/>
  <c r="W94" i="163" s="1"/>
  <c r="W142" i="163" s="1"/>
  <c r="W190" i="163" s="1"/>
  <c r="W238" i="163" s="1"/>
  <c r="W286" i="163" s="1"/>
  <c r="V46" i="163"/>
  <c r="N46" i="163"/>
  <c r="BP45" i="163"/>
  <c r="AX45" i="163"/>
  <c r="AO45" i="163"/>
  <c r="BG45" i="163" s="1"/>
  <c r="AN45" i="163"/>
  <c r="AW45" i="163" s="1"/>
  <c r="BF45" i="163" s="1"/>
  <c r="BO45" i="163" s="1"/>
  <c r="AF45" i="163"/>
  <c r="AF93" i="163" s="1"/>
  <c r="AF141" i="163" s="1"/>
  <c r="AF189" i="163" s="1"/>
  <c r="AF237" i="163" s="1"/>
  <c r="AF285" i="163" s="1"/>
  <c r="AE45" i="163"/>
  <c r="W45" i="163"/>
  <c r="W93" i="163" s="1"/>
  <c r="W141" i="163" s="1"/>
  <c r="W189" i="163" s="1"/>
  <c r="W237" i="163" s="1"/>
  <c r="W285" i="163" s="1"/>
  <c r="V45" i="163"/>
  <c r="N45" i="163"/>
  <c r="N93" i="163" s="1"/>
  <c r="N141" i="163" s="1"/>
  <c r="N189" i="163" s="1"/>
  <c r="N237" i="163" s="1"/>
  <c r="N285" i="163" s="1"/>
  <c r="BP44" i="163"/>
  <c r="AX44" i="163"/>
  <c r="AX92" i="163" s="1"/>
  <c r="AO44" i="163"/>
  <c r="BG44" i="163" s="1"/>
  <c r="AF44" i="163"/>
  <c r="AE44" i="163"/>
  <c r="AN44" i="163" s="1"/>
  <c r="AW44" i="163" s="1"/>
  <c r="BF44" i="163" s="1"/>
  <c r="BO44" i="163" s="1"/>
  <c r="W44" i="163"/>
  <c r="W92" i="163" s="1"/>
  <c r="W140" i="163" s="1"/>
  <c r="W188" i="163" s="1"/>
  <c r="W236" i="163" s="1"/>
  <c r="W284" i="163" s="1"/>
  <c r="V44" i="163"/>
  <c r="N44" i="163"/>
  <c r="BP43" i="163"/>
  <c r="AX43" i="163"/>
  <c r="AX91" i="163" s="1"/>
  <c r="AO43" i="163"/>
  <c r="AF43" i="163"/>
  <c r="AF91" i="163" s="1"/>
  <c r="AF139" i="163" s="1"/>
  <c r="AF187" i="163" s="1"/>
  <c r="AF235" i="163" s="1"/>
  <c r="AF283" i="163" s="1"/>
  <c r="AE43" i="163"/>
  <c r="AN43" i="163" s="1"/>
  <c r="AW43" i="163" s="1"/>
  <c r="BF43" i="163" s="1"/>
  <c r="BO43" i="163" s="1"/>
  <c r="W43" i="163"/>
  <c r="W91" i="163" s="1"/>
  <c r="W139" i="163" s="1"/>
  <c r="W187" i="163" s="1"/>
  <c r="W235" i="163" s="1"/>
  <c r="W283" i="163" s="1"/>
  <c r="V43" i="163"/>
  <c r="N43" i="163"/>
  <c r="BP42" i="163"/>
  <c r="AX42" i="163"/>
  <c r="AO42" i="163"/>
  <c r="BG42" i="163" s="1"/>
  <c r="AF42" i="163"/>
  <c r="AF90" i="163" s="1"/>
  <c r="AF138" i="163" s="1"/>
  <c r="AF186" i="163" s="1"/>
  <c r="AF234" i="163" s="1"/>
  <c r="AF282" i="163" s="1"/>
  <c r="AE42" i="163"/>
  <c r="AN42" i="163" s="1"/>
  <c r="AW42" i="163" s="1"/>
  <c r="BF42" i="163" s="1"/>
  <c r="BO42" i="163" s="1"/>
  <c r="W42" i="163"/>
  <c r="W90" i="163" s="1"/>
  <c r="W138" i="163" s="1"/>
  <c r="W186" i="163" s="1"/>
  <c r="W234" i="163" s="1"/>
  <c r="W282" i="163" s="1"/>
  <c r="V42" i="163"/>
  <c r="N42" i="163"/>
  <c r="N90" i="163" s="1"/>
  <c r="N138" i="163" s="1"/>
  <c r="BP41" i="163"/>
  <c r="AX41" i="163"/>
  <c r="AX89" i="163" s="1"/>
  <c r="AO41" i="163"/>
  <c r="BG41" i="163" s="1"/>
  <c r="AN41" i="163"/>
  <c r="AW41" i="163" s="1"/>
  <c r="BF41" i="163" s="1"/>
  <c r="BO41" i="163" s="1"/>
  <c r="AF41" i="163"/>
  <c r="AE41" i="163"/>
  <c r="W41" i="163"/>
  <c r="W89" i="163" s="1"/>
  <c r="V41" i="163"/>
  <c r="N41" i="163"/>
  <c r="BP40" i="163"/>
  <c r="AX40" i="163"/>
  <c r="AO40" i="163"/>
  <c r="BG40" i="163" s="1"/>
  <c r="AN40" i="163"/>
  <c r="AW40" i="163" s="1"/>
  <c r="BF40" i="163" s="1"/>
  <c r="BO40" i="163" s="1"/>
  <c r="AF40" i="163"/>
  <c r="AF88" i="163" s="1"/>
  <c r="AF136" i="163" s="1"/>
  <c r="AF184" i="163" s="1"/>
  <c r="AF232" i="163" s="1"/>
  <c r="AF280" i="163" s="1"/>
  <c r="AE40" i="163"/>
  <c r="W40" i="163"/>
  <c r="W88" i="163" s="1"/>
  <c r="W136" i="163" s="1"/>
  <c r="W184" i="163" s="1"/>
  <c r="W232" i="163" s="1"/>
  <c r="W280" i="163" s="1"/>
  <c r="V40" i="163"/>
  <c r="N40" i="163"/>
  <c r="N88" i="163" s="1"/>
  <c r="N136" i="163" s="1"/>
  <c r="N184" i="163" s="1"/>
  <c r="N232" i="163" s="1"/>
  <c r="N280" i="163" s="1"/>
  <c r="BP39" i="163"/>
  <c r="AX39" i="163"/>
  <c r="AO39" i="163"/>
  <c r="BG39" i="163" s="1"/>
  <c r="AF39" i="163"/>
  <c r="AE39" i="163"/>
  <c r="AN39" i="163" s="1"/>
  <c r="AW39" i="163" s="1"/>
  <c r="BF39" i="163" s="1"/>
  <c r="BO39" i="163" s="1"/>
  <c r="W39" i="163"/>
  <c r="W87" i="163" s="1"/>
  <c r="W135" i="163" s="1"/>
  <c r="W183" i="163" s="1"/>
  <c r="W231" i="163" s="1"/>
  <c r="W279" i="163" s="1"/>
  <c r="V39" i="163"/>
  <c r="N39" i="163"/>
  <c r="N87" i="163" s="1"/>
  <c r="N135" i="163" s="1"/>
  <c r="N183" i="163" s="1"/>
  <c r="N231" i="163" s="1"/>
  <c r="N279" i="163" s="1"/>
  <c r="BP38" i="163"/>
  <c r="AX38" i="163"/>
  <c r="AX86" i="163" s="1"/>
  <c r="AO38" i="163"/>
  <c r="BG38" i="163" s="1"/>
  <c r="AF38" i="163"/>
  <c r="AF86" i="163" s="1"/>
  <c r="AF134" i="163" s="1"/>
  <c r="AF182" i="163" s="1"/>
  <c r="AF230" i="163" s="1"/>
  <c r="AF278" i="163" s="1"/>
  <c r="AE38" i="163"/>
  <c r="AN38" i="163" s="1"/>
  <c r="AW38" i="163" s="1"/>
  <c r="BF38" i="163" s="1"/>
  <c r="BO38" i="163" s="1"/>
  <c r="W38" i="163"/>
  <c r="W86" i="163" s="1"/>
  <c r="W134" i="163" s="1"/>
  <c r="V38" i="163"/>
  <c r="N38" i="163"/>
  <c r="BP37" i="163"/>
  <c r="AX37" i="163"/>
  <c r="AX85" i="163" s="1"/>
  <c r="AO37" i="163"/>
  <c r="BG37" i="163" s="1"/>
  <c r="AN37" i="163"/>
  <c r="AW37" i="163" s="1"/>
  <c r="BF37" i="163" s="1"/>
  <c r="BO37" i="163" s="1"/>
  <c r="AF37" i="163"/>
  <c r="AE37" i="163"/>
  <c r="W37" i="163"/>
  <c r="W85" i="163" s="1"/>
  <c r="W133" i="163" s="1"/>
  <c r="W181" i="163" s="1"/>
  <c r="W229" i="163" s="1"/>
  <c r="V37" i="163"/>
  <c r="N37" i="163"/>
  <c r="N85" i="163" s="1"/>
  <c r="N133" i="163" s="1"/>
  <c r="N181" i="163" s="1"/>
  <c r="N229" i="163" s="1"/>
  <c r="N277" i="163" s="1"/>
  <c r="BP36" i="163"/>
  <c r="AX36" i="163"/>
  <c r="AX84" i="163" s="1"/>
  <c r="AO36" i="163"/>
  <c r="BG36" i="163" s="1"/>
  <c r="AF36" i="163"/>
  <c r="AF84" i="163" s="1"/>
  <c r="AF132" i="163" s="1"/>
  <c r="AF180" i="163" s="1"/>
  <c r="AF228" i="163" s="1"/>
  <c r="AF276" i="163" s="1"/>
  <c r="AE36" i="163"/>
  <c r="AN36" i="163" s="1"/>
  <c r="AW36" i="163" s="1"/>
  <c r="BF36" i="163" s="1"/>
  <c r="BO36" i="163" s="1"/>
  <c r="W36" i="163"/>
  <c r="W84" i="163" s="1"/>
  <c r="W132" i="163" s="1"/>
  <c r="W180" i="163" s="1"/>
  <c r="W228" i="163" s="1"/>
  <c r="W276" i="163" s="1"/>
  <c r="V36" i="163"/>
  <c r="N36" i="163"/>
  <c r="BP35" i="163"/>
  <c r="AX35" i="163"/>
  <c r="AO35" i="163"/>
  <c r="BG35" i="163" s="1"/>
  <c r="AN35" i="163"/>
  <c r="AW35" i="163" s="1"/>
  <c r="BF35" i="163" s="1"/>
  <c r="BO35" i="163" s="1"/>
  <c r="AF35" i="163"/>
  <c r="AF83" i="163" s="1"/>
  <c r="AF131" i="163" s="1"/>
  <c r="AF179" i="163" s="1"/>
  <c r="AF227" i="163" s="1"/>
  <c r="AF275" i="163" s="1"/>
  <c r="AE35" i="163"/>
  <c r="W35" i="163"/>
  <c r="W83" i="163" s="1"/>
  <c r="W131" i="163" s="1"/>
  <c r="V35" i="163"/>
  <c r="N35" i="163"/>
  <c r="N83" i="163" s="1"/>
  <c r="N131" i="163" s="1"/>
  <c r="BP34" i="163"/>
  <c r="AX34" i="163"/>
  <c r="AX82" i="163" s="1"/>
  <c r="AW34" i="163"/>
  <c r="BF34" i="163" s="1"/>
  <c r="BO34" i="163" s="1"/>
  <c r="AO34" i="163"/>
  <c r="BG34" i="163" s="1"/>
  <c r="AF34" i="163"/>
  <c r="AE34" i="163"/>
  <c r="AN34" i="163" s="1"/>
  <c r="W34" i="163"/>
  <c r="W82" i="163" s="1"/>
  <c r="W130" i="163" s="1"/>
  <c r="W178" i="163" s="1"/>
  <c r="W226" i="163" s="1"/>
  <c r="V34" i="163"/>
  <c r="N34" i="163"/>
  <c r="BP33" i="163"/>
  <c r="AX33" i="163"/>
  <c r="AX81" i="163" s="1"/>
  <c r="BP81" i="163" s="1"/>
  <c r="AO33" i="163"/>
  <c r="AF33" i="163"/>
  <c r="AF81" i="163" s="1"/>
  <c r="AF129" i="163" s="1"/>
  <c r="AF177" i="163" s="1"/>
  <c r="AF225" i="163" s="1"/>
  <c r="AF273" i="163" s="1"/>
  <c r="AE33" i="163"/>
  <c r="AN33" i="163" s="1"/>
  <c r="AW33" i="163" s="1"/>
  <c r="BF33" i="163" s="1"/>
  <c r="BO33" i="163" s="1"/>
  <c r="W33" i="163"/>
  <c r="W81" i="163" s="1"/>
  <c r="W129" i="163" s="1"/>
  <c r="V33" i="163"/>
  <c r="N33" i="163"/>
  <c r="BP32" i="163"/>
  <c r="AX32" i="163"/>
  <c r="AO32" i="163"/>
  <c r="BG32" i="163" s="1"/>
  <c r="AF32" i="163"/>
  <c r="AF80" i="163" s="1"/>
  <c r="AF128" i="163" s="1"/>
  <c r="AF176" i="163" s="1"/>
  <c r="AF224" i="163" s="1"/>
  <c r="AF272" i="163" s="1"/>
  <c r="AE32" i="163"/>
  <c r="AN32" i="163" s="1"/>
  <c r="AW32" i="163" s="1"/>
  <c r="BF32" i="163" s="1"/>
  <c r="BO32" i="163" s="1"/>
  <c r="AD32" i="163"/>
  <c r="AM32" i="163" s="1"/>
  <c r="AV32" i="163" s="1"/>
  <c r="BE32" i="163" s="1"/>
  <c r="BN32" i="163" s="1"/>
  <c r="W32" i="163"/>
  <c r="W80" i="163" s="1"/>
  <c r="W128" i="163" s="1"/>
  <c r="W176" i="163" s="1"/>
  <c r="W224" i="163" s="1"/>
  <c r="W272" i="163" s="1"/>
  <c r="V32" i="163"/>
  <c r="U32" i="163"/>
  <c r="N32" i="163"/>
  <c r="N80" i="163" s="1"/>
  <c r="N128" i="163" s="1"/>
  <c r="N176" i="163" s="1"/>
  <c r="N224" i="163" s="1"/>
  <c r="N272" i="163" s="1"/>
  <c r="L32" i="163"/>
  <c r="L33" i="163" s="1"/>
  <c r="X20" i="138"/>
  <c r="IF16" i="138"/>
  <c r="HH16" i="138"/>
  <c r="GJ16" i="138"/>
  <c r="FL16" i="138"/>
  <c r="EN16" i="138"/>
  <c r="DP16" i="138"/>
  <c r="CR16" i="138"/>
  <c r="BT16" i="138"/>
  <c r="AV16" i="138"/>
  <c r="X16" i="138"/>
  <c r="I6" i="133"/>
  <c r="H6" i="133"/>
  <c r="E6" i="133"/>
  <c r="C6" i="133"/>
  <c r="K101" i="146"/>
  <c r="J101" i="146"/>
  <c r="I101" i="146"/>
  <c r="H101" i="146"/>
  <c r="G101" i="146"/>
  <c r="F101" i="146"/>
  <c r="E101" i="146"/>
  <c r="K100" i="146"/>
  <c r="J100" i="146"/>
  <c r="I100" i="146"/>
  <c r="H100" i="146"/>
  <c r="G100" i="146"/>
  <c r="F100" i="146"/>
  <c r="E100" i="146"/>
  <c r="K78" i="146"/>
  <c r="J78" i="146"/>
  <c r="I78" i="146"/>
  <c r="H78" i="146"/>
  <c r="G78" i="146"/>
  <c r="F78" i="146"/>
  <c r="E78" i="146"/>
  <c r="K77" i="146"/>
  <c r="J77" i="146"/>
  <c r="I77" i="146"/>
  <c r="H77" i="146"/>
  <c r="G77" i="146"/>
  <c r="F77" i="146"/>
  <c r="E77" i="146"/>
  <c r="S27" i="146"/>
  <c r="R27" i="146"/>
  <c r="Q27" i="146"/>
  <c r="P27" i="146"/>
  <c r="O27" i="146"/>
  <c r="N27" i="146"/>
  <c r="M27" i="146"/>
  <c r="I27" i="146"/>
  <c r="H27" i="146"/>
  <c r="G27" i="146"/>
  <c r="F27" i="146"/>
  <c r="E27" i="146"/>
  <c r="D27" i="146"/>
  <c r="C27" i="146"/>
  <c r="S26" i="146"/>
  <c r="R26" i="146"/>
  <c r="Q26" i="146"/>
  <c r="P26" i="146"/>
  <c r="O26" i="146"/>
  <c r="N26" i="146"/>
  <c r="M26" i="146"/>
  <c r="I26" i="146"/>
  <c r="H26" i="146"/>
  <c r="G26" i="146"/>
  <c r="F26" i="146"/>
  <c r="E26" i="146"/>
  <c r="D26" i="146"/>
  <c r="C26" i="146"/>
  <c r="K19" i="146"/>
  <c r="J19" i="146"/>
  <c r="I19" i="146"/>
  <c r="H19" i="146"/>
  <c r="G19" i="146"/>
  <c r="F19" i="146"/>
  <c r="E19" i="146"/>
  <c r="K18" i="146"/>
  <c r="J18" i="146"/>
  <c r="I18" i="146"/>
  <c r="H18" i="146"/>
  <c r="G18" i="146"/>
  <c r="F18" i="146"/>
  <c r="E18" i="146"/>
  <c r="J8" i="146"/>
  <c r="I8" i="146"/>
  <c r="H8" i="146"/>
  <c r="G8" i="146"/>
  <c r="F8" i="146"/>
  <c r="E8" i="146"/>
  <c r="D8" i="146"/>
  <c r="J7" i="146"/>
  <c r="I7" i="146"/>
  <c r="H7" i="146"/>
  <c r="G7" i="146"/>
  <c r="F7" i="146"/>
  <c r="E7" i="146"/>
  <c r="D7" i="146"/>
  <c r="J5" i="146"/>
  <c r="I5" i="146"/>
  <c r="H5" i="146"/>
  <c r="G5" i="146"/>
  <c r="F5" i="146"/>
  <c r="E5" i="146"/>
  <c r="D5" i="146"/>
  <c r="J4" i="146"/>
  <c r="I4" i="146"/>
  <c r="H4" i="146"/>
  <c r="G4" i="146"/>
  <c r="F4" i="146"/>
  <c r="E4" i="146"/>
  <c r="D4" i="146"/>
  <c r="K93" i="145"/>
  <c r="J93" i="145"/>
  <c r="I93" i="145"/>
  <c r="H93" i="145"/>
  <c r="G93" i="145"/>
  <c r="F93" i="145"/>
  <c r="E93" i="145"/>
  <c r="K70" i="145"/>
  <c r="J70" i="145"/>
  <c r="I70" i="145"/>
  <c r="H70" i="145"/>
  <c r="G70" i="145"/>
  <c r="F70" i="145"/>
  <c r="E70" i="145"/>
  <c r="K61" i="145"/>
  <c r="J61" i="145"/>
  <c r="I61" i="145"/>
  <c r="H61" i="145"/>
  <c r="G61" i="145"/>
  <c r="F61" i="145"/>
  <c r="E61" i="145"/>
  <c r="I29" i="145"/>
  <c r="H29" i="145"/>
  <c r="G29" i="145"/>
  <c r="F29" i="145"/>
  <c r="E29" i="145"/>
  <c r="D29" i="145"/>
  <c r="C29" i="145"/>
  <c r="K22" i="145"/>
  <c r="J22" i="145"/>
  <c r="I22" i="145"/>
  <c r="H22" i="145"/>
  <c r="G22" i="145"/>
  <c r="F22" i="145"/>
  <c r="E22" i="145"/>
  <c r="K111" i="144"/>
  <c r="J111" i="144"/>
  <c r="I111" i="144"/>
  <c r="H111" i="144"/>
  <c r="G111" i="144"/>
  <c r="F111" i="144"/>
  <c r="E111" i="144"/>
  <c r="K110" i="144"/>
  <c r="J110" i="144"/>
  <c r="I110" i="144"/>
  <c r="H110" i="144"/>
  <c r="G110" i="144"/>
  <c r="F110" i="144"/>
  <c r="E110" i="144"/>
  <c r="K109" i="144"/>
  <c r="J109" i="144"/>
  <c r="I109" i="144"/>
  <c r="H109" i="144"/>
  <c r="G109" i="144"/>
  <c r="F109" i="144"/>
  <c r="E109" i="144"/>
  <c r="K108" i="144"/>
  <c r="J108" i="144"/>
  <c r="I108" i="144"/>
  <c r="H108" i="144"/>
  <c r="G108" i="144"/>
  <c r="F108" i="144"/>
  <c r="E108" i="144"/>
  <c r="K88" i="144"/>
  <c r="J88" i="144"/>
  <c r="I88" i="144"/>
  <c r="H88" i="144"/>
  <c r="G88" i="144"/>
  <c r="F88" i="144"/>
  <c r="E88" i="144"/>
  <c r="K87" i="144"/>
  <c r="J87" i="144"/>
  <c r="I87" i="144"/>
  <c r="H87" i="144"/>
  <c r="G87" i="144"/>
  <c r="F87" i="144"/>
  <c r="E87" i="144"/>
  <c r="K86" i="144"/>
  <c r="J86" i="144"/>
  <c r="I86" i="144"/>
  <c r="H86" i="144"/>
  <c r="G86" i="144"/>
  <c r="F86" i="144"/>
  <c r="E86" i="144"/>
  <c r="K85" i="144"/>
  <c r="J85" i="144"/>
  <c r="I85" i="144"/>
  <c r="H85" i="144"/>
  <c r="G85" i="144"/>
  <c r="F85" i="144"/>
  <c r="E85" i="144"/>
  <c r="K79" i="144"/>
  <c r="J79" i="144"/>
  <c r="I79" i="144"/>
  <c r="H79" i="144"/>
  <c r="G79" i="144"/>
  <c r="F79" i="144"/>
  <c r="E79" i="144"/>
  <c r="K78" i="144"/>
  <c r="J78" i="144"/>
  <c r="I78" i="144"/>
  <c r="H78" i="144"/>
  <c r="G78" i="144"/>
  <c r="F78" i="144"/>
  <c r="E78" i="144"/>
  <c r="K77" i="144"/>
  <c r="J77" i="144"/>
  <c r="I77" i="144"/>
  <c r="H77" i="144"/>
  <c r="G77" i="144"/>
  <c r="F77" i="144"/>
  <c r="E77" i="144"/>
  <c r="K76" i="144"/>
  <c r="J76" i="144"/>
  <c r="I76" i="144"/>
  <c r="H76" i="144"/>
  <c r="G76" i="144"/>
  <c r="F76" i="144"/>
  <c r="E76" i="144"/>
  <c r="I52" i="144"/>
  <c r="H52" i="144"/>
  <c r="G52" i="144"/>
  <c r="F52" i="144"/>
  <c r="E52" i="144"/>
  <c r="D52" i="144"/>
  <c r="C52" i="144"/>
  <c r="I51" i="144"/>
  <c r="H51" i="144"/>
  <c r="G51" i="144"/>
  <c r="F51" i="144"/>
  <c r="E51" i="144"/>
  <c r="D51" i="144"/>
  <c r="C51" i="144"/>
  <c r="U46" i="144"/>
  <c r="T46" i="144"/>
  <c r="S46" i="144"/>
  <c r="R46" i="144"/>
  <c r="Q46" i="144"/>
  <c r="P46" i="144"/>
  <c r="O46" i="144"/>
  <c r="I46" i="144"/>
  <c r="H46" i="144"/>
  <c r="G46" i="144"/>
  <c r="F46" i="144"/>
  <c r="E46" i="144"/>
  <c r="D46" i="144"/>
  <c r="C46" i="144"/>
  <c r="U45" i="144"/>
  <c r="T45" i="144"/>
  <c r="S45" i="144"/>
  <c r="R45" i="144"/>
  <c r="Q45" i="144"/>
  <c r="P45" i="144"/>
  <c r="O45" i="144"/>
  <c r="I45" i="144"/>
  <c r="H45" i="144"/>
  <c r="G45" i="144"/>
  <c r="F45" i="144"/>
  <c r="E45" i="144"/>
  <c r="D45" i="144"/>
  <c r="C45" i="144"/>
  <c r="U44" i="144"/>
  <c r="T44" i="144"/>
  <c r="S44" i="144"/>
  <c r="R44" i="144"/>
  <c r="Q44" i="144"/>
  <c r="P44" i="144"/>
  <c r="O44" i="144"/>
  <c r="I44" i="144"/>
  <c r="H44" i="144"/>
  <c r="G44" i="144"/>
  <c r="F44" i="144"/>
  <c r="E44" i="144"/>
  <c r="D44" i="144"/>
  <c r="C44" i="144"/>
  <c r="U43" i="144"/>
  <c r="T43" i="144"/>
  <c r="S43" i="144"/>
  <c r="R43" i="144"/>
  <c r="Q43" i="144"/>
  <c r="P43" i="144"/>
  <c r="O43" i="144"/>
  <c r="I43" i="144"/>
  <c r="H43" i="144"/>
  <c r="G43" i="144"/>
  <c r="F43" i="144"/>
  <c r="E43" i="144"/>
  <c r="D43" i="144"/>
  <c r="C43" i="144"/>
  <c r="AJ38" i="144"/>
  <c r="AI38" i="144"/>
  <c r="AH38" i="144"/>
  <c r="AG38" i="144"/>
  <c r="AF38" i="144"/>
  <c r="AE38" i="144"/>
  <c r="AD38" i="144"/>
  <c r="AJ37" i="144"/>
  <c r="AI37" i="144"/>
  <c r="AH37" i="144"/>
  <c r="AG37" i="144"/>
  <c r="AF37" i="144"/>
  <c r="AE37" i="144"/>
  <c r="AD37" i="144"/>
  <c r="V37" i="144"/>
  <c r="U37" i="144"/>
  <c r="T37" i="144"/>
  <c r="S37" i="144"/>
  <c r="R37" i="144"/>
  <c r="Q37" i="144"/>
  <c r="P37" i="144"/>
  <c r="AJ36" i="144"/>
  <c r="AI36" i="144"/>
  <c r="AH36" i="144"/>
  <c r="AG36" i="144"/>
  <c r="AF36" i="144"/>
  <c r="AE36" i="144"/>
  <c r="AD36" i="144"/>
  <c r="V36" i="144"/>
  <c r="U36" i="144"/>
  <c r="T36" i="144"/>
  <c r="S36" i="144"/>
  <c r="R36" i="144"/>
  <c r="Q36" i="144"/>
  <c r="P36" i="144"/>
  <c r="AJ35" i="144"/>
  <c r="AI35" i="144"/>
  <c r="AH35" i="144"/>
  <c r="AG35" i="144"/>
  <c r="AF35" i="144"/>
  <c r="AE35" i="144"/>
  <c r="AD35" i="144"/>
  <c r="AJ34" i="144"/>
  <c r="AI34" i="144"/>
  <c r="AH34" i="144"/>
  <c r="AG34" i="144"/>
  <c r="AF34" i="144"/>
  <c r="AE34" i="144"/>
  <c r="AD34" i="144"/>
  <c r="V34" i="144"/>
  <c r="U34" i="144"/>
  <c r="T34" i="144"/>
  <c r="S34" i="144"/>
  <c r="R34" i="144"/>
  <c r="Q34" i="144"/>
  <c r="P34" i="144"/>
  <c r="AJ33" i="144"/>
  <c r="AI33" i="144"/>
  <c r="AH33" i="144"/>
  <c r="AG33" i="144"/>
  <c r="AF33" i="144"/>
  <c r="AE33" i="144"/>
  <c r="AD33" i="144"/>
  <c r="V33" i="144"/>
  <c r="U33" i="144"/>
  <c r="T33" i="144"/>
  <c r="S33" i="144"/>
  <c r="R33" i="144"/>
  <c r="Q33" i="144"/>
  <c r="P33" i="144"/>
  <c r="L15" i="144"/>
  <c r="K15" i="144"/>
  <c r="J15" i="144"/>
  <c r="I15" i="144"/>
  <c r="H15" i="144"/>
  <c r="G15" i="144"/>
  <c r="F15" i="144"/>
  <c r="L14" i="144"/>
  <c r="K14" i="144"/>
  <c r="J14" i="144"/>
  <c r="I14" i="144"/>
  <c r="H14" i="144"/>
  <c r="G14" i="144"/>
  <c r="F14" i="144"/>
  <c r="L13" i="144"/>
  <c r="K13" i="144"/>
  <c r="J13" i="144"/>
  <c r="I13" i="144"/>
  <c r="H13" i="144"/>
  <c r="G13" i="144"/>
  <c r="F13" i="144"/>
  <c r="L12" i="144"/>
  <c r="K12" i="144"/>
  <c r="J12" i="144"/>
  <c r="I12" i="144"/>
  <c r="H12" i="144"/>
  <c r="G12" i="144"/>
  <c r="F12" i="144"/>
  <c r="L11" i="144"/>
  <c r="K11" i="144"/>
  <c r="J11" i="144"/>
  <c r="I11" i="144"/>
  <c r="H11" i="144"/>
  <c r="G11" i="144"/>
  <c r="F11" i="144"/>
  <c r="L10" i="144"/>
  <c r="K10" i="144"/>
  <c r="J10" i="144"/>
  <c r="I10" i="144"/>
  <c r="H10" i="144"/>
  <c r="G10" i="144"/>
  <c r="F10" i="144"/>
  <c r="L9" i="144"/>
  <c r="K9" i="144"/>
  <c r="J9" i="144"/>
  <c r="I9" i="144"/>
  <c r="H9" i="144"/>
  <c r="G9" i="144"/>
  <c r="F9" i="144"/>
  <c r="L8" i="144"/>
  <c r="K8" i="144"/>
  <c r="J8" i="144"/>
  <c r="I8" i="144"/>
  <c r="H8" i="144"/>
  <c r="G8" i="144"/>
  <c r="F8" i="144"/>
  <c r="L7" i="144"/>
  <c r="K7" i="144"/>
  <c r="J7" i="144"/>
  <c r="I7" i="144"/>
  <c r="H7" i="144"/>
  <c r="G7" i="144"/>
  <c r="F7" i="144"/>
  <c r="L6" i="144"/>
  <c r="K6" i="144"/>
  <c r="J6" i="144"/>
  <c r="I6" i="144"/>
  <c r="H6" i="144"/>
  <c r="G6" i="144"/>
  <c r="F6" i="144"/>
  <c r="L5" i="144"/>
  <c r="K5" i="144"/>
  <c r="J5" i="144"/>
  <c r="I5" i="144"/>
  <c r="H5" i="144"/>
  <c r="G5" i="144"/>
  <c r="F5" i="144"/>
  <c r="L4" i="144"/>
  <c r="K4" i="144"/>
  <c r="J4" i="144"/>
  <c r="I4" i="144"/>
  <c r="H4" i="144"/>
  <c r="G4" i="144"/>
  <c r="F4" i="144"/>
  <c r="K39" i="160"/>
  <c r="J39" i="160"/>
  <c r="I39" i="160"/>
  <c r="H39" i="160"/>
  <c r="G39" i="160"/>
  <c r="F39" i="160"/>
  <c r="E39" i="160"/>
  <c r="K38" i="160"/>
  <c r="J38" i="160"/>
  <c r="I38" i="160"/>
  <c r="H38" i="160"/>
  <c r="G38" i="160"/>
  <c r="F38" i="160"/>
  <c r="E38" i="160"/>
  <c r="K37" i="160"/>
  <c r="J37" i="160"/>
  <c r="I37" i="160"/>
  <c r="H37" i="160"/>
  <c r="G37" i="160"/>
  <c r="F37" i="160"/>
  <c r="E37" i="160"/>
  <c r="K36" i="160"/>
  <c r="J36" i="160"/>
  <c r="I36" i="160"/>
  <c r="H36" i="160"/>
  <c r="G36" i="160"/>
  <c r="F36" i="160"/>
  <c r="E36" i="160"/>
  <c r="K35" i="160"/>
  <c r="J35" i="160"/>
  <c r="I35" i="160"/>
  <c r="H35" i="160"/>
  <c r="G35" i="160"/>
  <c r="F35" i="160"/>
  <c r="E35" i="160"/>
  <c r="K34" i="160"/>
  <c r="J34" i="160"/>
  <c r="I34" i="160"/>
  <c r="H34" i="160"/>
  <c r="G34" i="160"/>
  <c r="F34" i="160"/>
  <c r="E34" i="160"/>
  <c r="K33" i="160"/>
  <c r="J33" i="160"/>
  <c r="I33" i="160"/>
  <c r="H33" i="160"/>
  <c r="G33" i="160"/>
  <c r="F33" i="160"/>
  <c r="E33" i="160"/>
  <c r="K32" i="160"/>
  <c r="J32" i="160"/>
  <c r="I32" i="160"/>
  <c r="H32" i="160"/>
  <c r="G32" i="160"/>
  <c r="F32" i="160"/>
  <c r="E32" i="160"/>
  <c r="K31" i="160"/>
  <c r="J31" i="160"/>
  <c r="I31" i="160"/>
  <c r="H31" i="160"/>
  <c r="G31" i="160"/>
  <c r="F31" i="160"/>
  <c r="E31" i="160"/>
  <c r="K30" i="160"/>
  <c r="J30" i="160"/>
  <c r="I30" i="160"/>
  <c r="H30" i="160"/>
  <c r="G30" i="160"/>
  <c r="F30" i="160"/>
  <c r="E30" i="160"/>
  <c r="K29" i="160"/>
  <c r="J29" i="160"/>
  <c r="I29" i="160"/>
  <c r="H29" i="160"/>
  <c r="G29" i="160"/>
  <c r="F29" i="160"/>
  <c r="E29" i="160"/>
  <c r="K28" i="160"/>
  <c r="J28" i="160"/>
  <c r="I28" i="160"/>
  <c r="H28" i="160"/>
  <c r="G28" i="160"/>
  <c r="F28" i="160"/>
  <c r="E28" i="160"/>
  <c r="K27" i="160"/>
  <c r="J27" i="160"/>
  <c r="I27" i="160"/>
  <c r="H27" i="160"/>
  <c r="G27" i="160"/>
  <c r="F27" i="160"/>
  <c r="E27" i="160"/>
  <c r="K26" i="160"/>
  <c r="J26" i="160"/>
  <c r="I26" i="160"/>
  <c r="H26" i="160"/>
  <c r="G26" i="160"/>
  <c r="F26" i="160"/>
  <c r="E26" i="160"/>
  <c r="IH43" i="154"/>
  <c r="IG43" i="154"/>
  <c r="IF43" i="154"/>
  <c r="HH43" i="154"/>
  <c r="GJ43" i="154"/>
  <c r="FL43" i="154"/>
  <c r="EO43" i="154"/>
  <c r="EN43" i="154"/>
  <c r="DP43" i="154"/>
  <c r="CR43" i="154"/>
  <c r="BT43" i="154"/>
  <c r="AV43" i="154"/>
  <c r="IH42" i="154"/>
  <c r="IF42" i="154"/>
  <c r="HH42" i="154"/>
  <c r="GJ42" i="154"/>
  <c r="FL42" i="154"/>
  <c r="EN42" i="154"/>
  <c r="DP42" i="154"/>
  <c r="CR42" i="154"/>
  <c r="BT42" i="154"/>
  <c r="AV42" i="154"/>
  <c r="IH41" i="154"/>
  <c r="IF41" i="154"/>
  <c r="HH41" i="154"/>
  <c r="GJ41" i="154"/>
  <c r="FL41" i="154"/>
  <c r="EN41" i="154"/>
  <c r="DP41" i="154"/>
  <c r="CR41" i="154"/>
  <c r="BT41" i="154"/>
  <c r="AV41" i="154"/>
  <c r="IH40" i="154"/>
  <c r="IG40" i="154"/>
  <c r="IF40" i="154"/>
  <c r="HH40" i="154"/>
  <c r="GJ40" i="154"/>
  <c r="FL40" i="154"/>
  <c r="EO40" i="154"/>
  <c r="EN40" i="154"/>
  <c r="DP40" i="154"/>
  <c r="CR40" i="154"/>
  <c r="BT40" i="154"/>
  <c r="AV40" i="154"/>
  <c r="IH39" i="154"/>
  <c r="IG39" i="154"/>
  <c r="IF39" i="154"/>
  <c r="HI39" i="154"/>
  <c r="HH39" i="154"/>
  <c r="GK39" i="154"/>
  <c r="GJ39" i="154"/>
  <c r="FM39" i="154"/>
  <c r="FL39" i="154"/>
  <c r="EO39" i="154"/>
  <c r="EN39" i="154"/>
  <c r="DQ39" i="154"/>
  <c r="DP39" i="154"/>
  <c r="CS39" i="154"/>
  <c r="CR39" i="154"/>
  <c r="BU39" i="154"/>
  <c r="BT39" i="154"/>
  <c r="AW39" i="154"/>
  <c r="AV39" i="154"/>
  <c r="IH38" i="154"/>
  <c r="IF38" i="154"/>
  <c r="HH38" i="154"/>
  <c r="GJ38" i="154"/>
  <c r="FL38" i="154"/>
  <c r="EN38" i="154"/>
  <c r="DP38" i="154"/>
  <c r="CR38" i="154"/>
  <c r="BT38" i="154"/>
  <c r="AV38" i="154"/>
  <c r="HH20" i="154"/>
  <c r="IH43" i="153"/>
  <c r="IF43" i="153"/>
  <c r="HH43" i="153"/>
  <c r="GJ43" i="153"/>
  <c r="FL43" i="153"/>
  <c r="EN43" i="153"/>
  <c r="DP43" i="153"/>
  <c r="CR43" i="153"/>
  <c r="BT43" i="153"/>
  <c r="AV43" i="153"/>
  <c r="IH42" i="153"/>
  <c r="IF42" i="153"/>
  <c r="HH42" i="153"/>
  <c r="GJ42" i="153"/>
  <c r="FL42" i="153"/>
  <c r="EN42" i="153"/>
  <c r="DP42" i="153"/>
  <c r="CR42" i="153"/>
  <c r="BT42" i="153"/>
  <c r="AV42" i="153"/>
  <c r="IH41" i="153"/>
  <c r="IF41" i="153"/>
  <c r="HH41" i="153"/>
  <c r="GJ41" i="153"/>
  <c r="FL41" i="153"/>
  <c r="EN41" i="153"/>
  <c r="DP41" i="153"/>
  <c r="CR41" i="153"/>
  <c r="BT41" i="153"/>
  <c r="AV41" i="153"/>
  <c r="IH40" i="153"/>
  <c r="IG40" i="153"/>
  <c r="IF40" i="153"/>
  <c r="HI40" i="153"/>
  <c r="HH40" i="153"/>
  <c r="GJ40" i="153"/>
  <c r="FL40" i="153"/>
  <c r="EO40" i="153"/>
  <c r="EN40" i="153"/>
  <c r="DQ40" i="153"/>
  <c r="DP40" i="153"/>
  <c r="CR40" i="153"/>
  <c r="BT40" i="153"/>
  <c r="AV40" i="153"/>
  <c r="IH39" i="153"/>
  <c r="IG39" i="153"/>
  <c r="IF39" i="153"/>
  <c r="HI39" i="153"/>
  <c r="HH39" i="153"/>
  <c r="GK39" i="153"/>
  <c r="GJ39" i="153"/>
  <c r="FM39" i="153"/>
  <c r="FL39" i="153"/>
  <c r="EO39" i="153"/>
  <c r="EN39" i="153"/>
  <c r="DQ39" i="153"/>
  <c r="DP39" i="153"/>
  <c r="CS39" i="153"/>
  <c r="CR39" i="153"/>
  <c r="BU39" i="153"/>
  <c r="BT39" i="153"/>
  <c r="AW39" i="153"/>
  <c r="AV39" i="153"/>
  <c r="IH38" i="153"/>
  <c r="IF38" i="153"/>
  <c r="HH38" i="153"/>
  <c r="GJ38" i="153"/>
  <c r="FL38" i="153"/>
  <c r="EN38" i="153"/>
  <c r="DP38" i="153"/>
  <c r="CR38" i="153"/>
  <c r="BT38" i="153"/>
  <c r="AV38" i="153"/>
  <c r="EN31" i="153"/>
  <c r="IH37" i="155"/>
  <c r="IF37" i="155"/>
  <c r="HH37" i="155"/>
  <c r="GJ37" i="155"/>
  <c r="FL37" i="155"/>
  <c r="EN37" i="155"/>
  <c r="DP37" i="155"/>
  <c r="CR37" i="155"/>
  <c r="BT37" i="155"/>
  <c r="AV37" i="155"/>
  <c r="IH36" i="155"/>
  <c r="IF36" i="155"/>
  <c r="HH36" i="155"/>
  <c r="GJ36" i="155"/>
  <c r="FL36" i="155"/>
  <c r="EN36" i="155"/>
  <c r="DP36" i="155"/>
  <c r="CR36" i="155"/>
  <c r="BT36" i="155"/>
  <c r="AV36" i="155"/>
  <c r="IH35" i="155"/>
  <c r="IG35" i="155"/>
  <c r="IF35" i="155"/>
  <c r="HI35" i="155"/>
  <c r="HH35" i="155"/>
  <c r="GK35" i="155"/>
  <c r="GJ35" i="155"/>
  <c r="FM35" i="155"/>
  <c r="FL35" i="155"/>
  <c r="EO35" i="155"/>
  <c r="EN35" i="155"/>
  <c r="DQ35" i="155"/>
  <c r="DP35" i="155"/>
  <c r="CS35" i="155"/>
  <c r="CR35" i="155"/>
  <c r="BU35" i="155"/>
  <c r="BT35" i="155"/>
  <c r="AV35" i="155"/>
  <c r="IH34" i="155"/>
  <c r="IG34" i="155"/>
  <c r="IF34" i="155"/>
  <c r="HI34" i="155"/>
  <c r="HH34" i="155"/>
  <c r="GK34" i="155"/>
  <c r="GJ34" i="155"/>
  <c r="FM34" i="155"/>
  <c r="FL34" i="155"/>
  <c r="EO34" i="155"/>
  <c r="EN34" i="155"/>
  <c r="DQ34" i="155"/>
  <c r="DP34" i="155"/>
  <c r="CS34" i="155"/>
  <c r="CR34" i="155"/>
  <c r="BU34" i="155"/>
  <c r="BT34" i="155"/>
  <c r="AV34" i="155"/>
  <c r="X27" i="155"/>
  <c r="Z20" i="162"/>
  <c r="Y20" i="162"/>
  <c r="X20" i="162"/>
  <c r="W20" i="162"/>
  <c r="V20" i="162"/>
  <c r="U20" i="162"/>
  <c r="T20" i="162"/>
  <c r="N20" i="162"/>
  <c r="M20" i="162"/>
  <c r="L20" i="162"/>
  <c r="K20" i="162"/>
  <c r="J20" i="162"/>
  <c r="I20" i="162"/>
  <c r="H20" i="162"/>
  <c r="G20" i="162"/>
  <c r="F20" i="162"/>
  <c r="E20" i="162"/>
  <c r="Z19" i="162"/>
  <c r="Y19" i="162"/>
  <c r="X19" i="162"/>
  <c r="W19" i="162"/>
  <c r="V19" i="162"/>
  <c r="U19" i="162"/>
  <c r="T19" i="162"/>
  <c r="N19" i="162"/>
  <c r="M19" i="162"/>
  <c r="L19" i="162"/>
  <c r="K19" i="162"/>
  <c r="J19" i="162"/>
  <c r="I19" i="162"/>
  <c r="H19" i="162"/>
  <c r="G19" i="162"/>
  <c r="F19" i="162"/>
  <c r="E19" i="162"/>
  <c r="Z18" i="162"/>
  <c r="Y18" i="162"/>
  <c r="X18" i="162"/>
  <c r="W18" i="162"/>
  <c r="V18" i="162"/>
  <c r="U18" i="162"/>
  <c r="T18" i="162"/>
  <c r="N18" i="162"/>
  <c r="M18" i="162"/>
  <c r="L18" i="162"/>
  <c r="K18" i="162"/>
  <c r="J18" i="162"/>
  <c r="I18" i="162"/>
  <c r="H18" i="162"/>
  <c r="G18" i="162"/>
  <c r="F18" i="162"/>
  <c r="E18" i="162"/>
  <c r="Z17" i="162"/>
  <c r="Y17" i="162"/>
  <c r="X17" i="162"/>
  <c r="W17" i="162"/>
  <c r="V17" i="162"/>
  <c r="U17" i="162"/>
  <c r="T17" i="162"/>
  <c r="N17" i="162"/>
  <c r="M17" i="162"/>
  <c r="L17" i="162"/>
  <c r="K17" i="162"/>
  <c r="J17" i="162"/>
  <c r="I17" i="162"/>
  <c r="H17" i="162"/>
  <c r="G17" i="162"/>
  <c r="F17" i="162"/>
  <c r="E17" i="162"/>
  <c r="Z16" i="162"/>
  <c r="Y16" i="162"/>
  <c r="X16" i="162"/>
  <c r="W16" i="162"/>
  <c r="V16" i="162"/>
  <c r="U16" i="162"/>
  <c r="T16" i="162"/>
  <c r="N16" i="162"/>
  <c r="M16" i="162"/>
  <c r="L16" i="162"/>
  <c r="K16" i="162"/>
  <c r="J16" i="162"/>
  <c r="I16" i="162"/>
  <c r="H16" i="162"/>
  <c r="G16" i="162"/>
  <c r="F16" i="162"/>
  <c r="E16" i="162"/>
  <c r="HJ43" i="149"/>
  <c r="HI43" i="149"/>
  <c r="HH43" i="149"/>
  <c r="GJ43" i="149"/>
  <c r="FL43" i="149"/>
  <c r="EN43" i="149"/>
  <c r="DQ43" i="149"/>
  <c r="DP43" i="149"/>
  <c r="CR43" i="149"/>
  <c r="BT43" i="149"/>
  <c r="AV43" i="149"/>
  <c r="X43" i="149"/>
  <c r="HJ42" i="149"/>
  <c r="HH42" i="149"/>
  <c r="GJ42" i="149"/>
  <c r="FL42" i="149"/>
  <c r="EN42" i="149"/>
  <c r="DP42" i="149"/>
  <c r="CR42" i="149"/>
  <c r="BT42" i="149"/>
  <c r="AV42" i="149"/>
  <c r="X42" i="149"/>
  <c r="HJ41" i="149"/>
  <c r="HH41" i="149"/>
  <c r="GJ41" i="149"/>
  <c r="FL41" i="149"/>
  <c r="EN41" i="149"/>
  <c r="DP41" i="149"/>
  <c r="CR41" i="149"/>
  <c r="BT41" i="149"/>
  <c r="AV41" i="149"/>
  <c r="X41" i="149"/>
  <c r="HJ40" i="149"/>
  <c r="HI40" i="149"/>
  <c r="HH40" i="149"/>
  <c r="GJ40" i="149"/>
  <c r="FL40" i="149"/>
  <c r="EN40" i="149"/>
  <c r="DQ40" i="149"/>
  <c r="DP40" i="149"/>
  <c r="CS40" i="149"/>
  <c r="CR40" i="149"/>
  <c r="BT40" i="149"/>
  <c r="AV40" i="149"/>
  <c r="X40" i="149"/>
  <c r="HJ39" i="149"/>
  <c r="HI39" i="149"/>
  <c r="HH39" i="149"/>
  <c r="GK39" i="149"/>
  <c r="GJ39" i="149"/>
  <c r="FM39" i="149"/>
  <c r="FL39" i="149"/>
  <c r="EO39" i="149"/>
  <c r="EN39" i="149"/>
  <c r="DQ39" i="149"/>
  <c r="DP39" i="149"/>
  <c r="CS39" i="149"/>
  <c r="CR39" i="149"/>
  <c r="BU39" i="149"/>
  <c r="BT39" i="149"/>
  <c r="AW39" i="149"/>
  <c r="AV39" i="149"/>
  <c r="Y39" i="149"/>
  <c r="X39" i="149"/>
  <c r="HJ38" i="149"/>
  <c r="HH38" i="149"/>
  <c r="GJ38" i="149"/>
  <c r="FL38" i="149"/>
  <c r="EN38" i="149"/>
  <c r="DP38" i="149"/>
  <c r="CR38" i="149"/>
  <c r="BT38" i="149"/>
  <c r="AV38" i="149"/>
  <c r="X38" i="149"/>
  <c r="HH31" i="149"/>
  <c r="GJ31" i="149"/>
  <c r="FL31" i="149"/>
  <c r="EN31" i="149"/>
  <c r="DP31" i="149"/>
  <c r="CR31" i="149"/>
  <c r="X31" i="149"/>
  <c r="HH37" i="152"/>
  <c r="GJ37" i="152"/>
  <c r="FL37" i="152"/>
  <c r="EN37" i="152"/>
  <c r="DP37" i="152"/>
  <c r="CR37" i="152"/>
  <c r="BT37" i="152"/>
  <c r="AV37" i="152"/>
  <c r="X37" i="152"/>
  <c r="HH36" i="152"/>
  <c r="GJ36" i="152"/>
  <c r="FL36" i="152"/>
  <c r="EN36" i="152"/>
  <c r="DP36" i="152"/>
  <c r="CR36" i="152"/>
  <c r="BT36" i="152"/>
  <c r="AV36" i="152"/>
  <c r="X36" i="152"/>
  <c r="HH35" i="152"/>
  <c r="GJ35" i="152"/>
  <c r="FL35" i="152"/>
  <c r="EN35" i="152"/>
  <c r="DP35" i="152"/>
  <c r="CR35" i="152"/>
  <c r="BT35" i="152"/>
  <c r="AV35" i="152"/>
  <c r="X35" i="152"/>
  <c r="HH34" i="152"/>
  <c r="GJ34" i="152"/>
  <c r="FL34" i="152"/>
  <c r="EN34" i="152"/>
  <c r="DP34" i="152"/>
  <c r="CR34" i="152"/>
  <c r="BT34" i="152"/>
  <c r="AV34" i="152"/>
  <c r="X34" i="152"/>
  <c r="HH27" i="152"/>
  <c r="GJ27" i="152"/>
  <c r="FL27" i="152"/>
  <c r="EN27" i="152"/>
  <c r="DP27" i="152"/>
  <c r="CR27" i="152"/>
  <c r="HJ46" i="151"/>
  <c r="HH46" i="151"/>
  <c r="GJ46" i="151"/>
  <c r="FL46" i="151"/>
  <c r="EN46" i="151"/>
  <c r="DP46" i="151"/>
  <c r="CR46" i="151"/>
  <c r="BT46" i="151"/>
  <c r="AV46" i="151"/>
  <c r="X46" i="151"/>
  <c r="HJ45" i="151"/>
  <c r="HH45" i="151"/>
  <c r="GJ45" i="151"/>
  <c r="FL45" i="151"/>
  <c r="EN45" i="151"/>
  <c r="DP45" i="151"/>
  <c r="CR45" i="151"/>
  <c r="BT45" i="151"/>
  <c r="AV45" i="151"/>
  <c r="X45" i="151"/>
  <c r="HJ44" i="151"/>
  <c r="HH44" i="151"/>
  <c r="GJ44" i="151"/>
  <c r="FL44" i="151"/>
  <c r="EN44" i="151"/>
  <c r="DP44" i="151"/>
  <c r="CR44" i="151"/>
  <c r="BT44" i="151"/>
  <c r="AV44" i="151"/>
  <c r="X44" i="151"/>
  <c r="HJ43" i="151"/>
  <c r="HI43" i="151"/>
  <c r="HH43" i="151"/>
  <c r="GK43" i="151"/>
  <c r="GJ43" i="151"/>
  <c r="FM43" i="151"/>
  <c r="FL43" i="151"/>
  <c r="EN43" i="151"/>
  <c r="DQ43" i="151"/>
  <c r="DP43" i="151"/>
  <c r="CS43" i="151"/>
  <c r="CR43" i="151"/>
  <c r="BU43" i="151"/>
  <c r="BT43" i="151"/>
  <c r="AV43" i="151"/>
  <c r="X43" i="151"/>
  <c r="HJ42" i="151"/>
  <c r="HH42" i="151"/>
  <c r="GJ42" i="151"/>
  <c r="FL42" i="151"/>
  <c r="EN42" i="151"/>
  <c r="DP42" i="151"/>
  <c r="CR42" i="151"/>
  <c r="BT42" i="151"/>
  <c r="AV42" i="151"/>
  <c r="X42" i="151"/>
  <c r="HJ41" i="151"/>
  <c r="HH41" i="151"/>
  <c r="GJ41" i="151"/>
  <c r="FL41" i="151"/>
  <c r="EN41" i="151"/>
  <c r="DP41" i="151"/>
  <c r="CR41" i="151"/>
  <c r="BT41" i="151"/>
  <c r="AV41" i="151"/>
  <c r="X41" i="151"/>
  <c r="HH33" i="151"/>
  <c r="GJ33" i="151"/>
  <c r="FL33" i="151"/>
  <c r="EN33" i="151"/>
  <c r="DP33" i="151"/>
  <c r="CR33" i="151"/>
  <c r="HH31" i="150"/>
  <c r="GJ31" i="150"/>
  <c r="FL31" i="150"/>
  <c r="EN31" i="150"/>
  <c r="DP31" i="150"/>
  <c r="CR31" i="150"/>
  <c r="J24" i="142"/>
  <c r="I24" i="142"/>
  <c r="H24" i="142"/>
  <c r="G24" i="142"/>
  <c r="F24" i="142"/>
  <c r="E24" i="142"/>
  <c r="D24" i="142"/>
  <c r="J23" i="142"/>
  <c r="I23" i="142"/>
  <c r="H23" i="142"/>
  <c r="G23" i="142"/>
  <c r="F23" i="142"/>
  <c r="E23" i="142"/>
  <c r="D23" i="142"/>
  <c r="J22" i="142"/>
  <c r="I22" i="142"/>
  <c r="H22" i="142"/>
  <c r="G22" i="142"/>
  <c r="F22" i="142"/>
  <c r="E22" i="142"/>
  <c r="D22" i="142"/>
  <c r="J21" i="142"/>
  <c r="I21" i="142"/>
  <c r="H21" i="142"/>
  <c r="G21" i="142"/>
  <c r="F21" i="142"/>
  <c r="E21" i="142"/>
  <c r="D21" i="142"/>
  <c r="J20" i="142"/>
  <c r="I20" i="142"/>
  <c r="H20" i="142"/>
  <c r="G20" i="142"/>
  <c r="F20" i="142"/>
  <c r="E20" i="142"/>
  <c r="D20" i="142"/>
  <c r="J19" i="142"/>
  <c r="I19" i="142"/>
  <c r="H19" i="142"/>
  <c r="G19" i="142"/>
  <c r="F19" i="142"/>
  <c r="E19" i="142"/>
  <c r="D19" i="142"/>
  <c r="J18" i="142"/>
  <c r="I18" i="142"/>
  <c r="H18" i="142"/>
  <c r="G18" i="142"/>
  <c r="F18" i="142"/>
  <c r="E18" i="142"/>
  <c r="D18" i="142"/>
  <c r="J17" i="142"/>
  <c r="I17" i="142"/>
  <c r="H17" i="142"/>
  <c r="G17" i="142"/>
  <c r="F17" i="142"/>
  <c r="E17" i="142"/>
  <c r="D17" i="142"/>
  <c r="J16" i="142"/>
  <c r="I16" i="142"/>
  <c r="H16" i="142"/>
  <c r="G16" i="142"/>
  <c r="F16" i="142"/>
  <c r="E16" i="142"/>
  <c r="D16" i="142"/>
  <c r="J15" i="142"/>
  <c r="I15" i="142"/>
  <c r="H15" i="142"/>
  <c r="G15" i="142"/>
  <c r="F15" i="142"/>
  <c r="E15" i="142"/>
  <c r="D15" i="142"/>
  <c r="J14" i="142"/>
  <c r="I14" i="142"/>
  <c r="H14" i="142"/>
  <c r="G14" i="142"/>
  <c r="F14" i="142"/>
  <c r="E14" i="142"/>
  <c r="D14" i="142"/>
  <c r="J13" i="142"/>
  <c r="I13" i="142"/>
  <c r="H13" i="142"/>
  <c r="G13" i="142"/>
  <c r="F13" i="142"/>
  <c r="E13" i="142"/>
  <c r="D13" i="142"/>
  <c r="J12" i="142"/>
  <c r="I12" i="142"/>
  <c r="H12" i="142"/>
  <c r="G12" i="142"/>
  <c r="F12" i="142"/>
  <c r="E12" i="142"/>
  <c r="D12" i="142"/>
  <c r="J11" i="142"/>
  <c r="I11" i="142"/>
  <c r="H11" i="142"/>
  <c r="G11" i="142"/>
  <c r="F11" i="142"/>
  <c r="E11" i="142"/>
  <c r="D11" i="142"/>
  <c r="J10" i="142"/>
  <c r="I10" i="142"/>
  <c r="H10" i="142"/>
  <c r="G10" i="142"/>
  <c r="F10" i="142"/>
  <c r="E10" i="142"/>
  <c r="D10" i="142"/>
  <c r="J9" i="142"/>
  <c r="I9" i="142"/>
  <c r="H9" i="142"/>
  <c r="G9" i="142"/>
  <c r="F9" i="142"/>
  <c r="E9" i="142"/>
  <c r="D9" i="142"/>
  <c r="J8" i="142"/>
  <c r="I8" i="142"/>
  <c r="H8" i="142"/>
  <c r="G8" i="142"/>
  <c r="F8" i="142"/>
  <c r="E8" i="142"/>
  <c r="D8" i="142"/>
  <c r="J7" i="142"/>
  <c r="I7" i="142"/>
  <c r="H7" i="142"/>
  <c r="G7" i="142"/>
  <c r="F7" i="142"/>
  <c r="E7" i="142"/>
  <c r="D7" i="142"/>
  <c r="J6" i="142"/>
  <c r="I6" i="142"/>
  <c r="H6" i="142"/>
  <c r="G6" i="142"/>
  <c r="F6" i="142"/>
  <c r="E6" i="142"/>
  <c r="D6" i="142"/>
  <c r="J5" i="142"/>
  <c r="I5" i="142"/>
  <c r="H5" i="142"/>
  <c r="G5" i="142"/>
  <c r="F5" i="142"/>
  <c r="E5" i="142"/>
  <c r="D5" i="142"/>
  <c r="AQ19" i="143"/>
  <c r="AQ18" i="143"/>
  <c r="G18" i="143"/>
  <c r="F18" i="143"/>
  <c r="E18" i="143"/>
  <c r="I16" i="143"/>
  <c r="E12" i="143"/>
  <c r="AQ10" i="143"/>
  <c r="E10" i="143"/>
  <c r="AQ9" i="143"/>
  <c r="E8" i="143"/>
  <c r="AG6" i="143"/>
  <c r="G6" i="143"/>
  <c r="E6" i="143"/>
  <c r="AG5" i="143"/>
  <c r="C17" i="163"/>
  <c r="C16" i="163"/>
  <c r="C15" i="163"/>
  <c r="C14" i="163"/>
  <c r="C13" i="163"/>
  <c r="C12" i="163"/>
  <c r="C11" i="163"/>
  <c r="C10" i="163"/>
  <c r="C9" i="163"/>
  <c r="F51" i="136"/>
  <c r="L48" i="136"/>
  <c r="K48" i="136"/>
  <c r="J48" i="136"/>
  <c r="I48" i="136"/>
  <c r="H48" i="136"/>
  <c r="G48" i="136"/>
  <c r="F48" i="136"/>
  <c r="L47" i="136"/>
  <c r="K47" i="136"/>
  <c r="J47" i="136"/>
  <c r="I47" i="136"/>
  <c r="H47" i="136"/>
  <c r="G47" i="136"/>
  <c r="F47" i="136"/>
  <c r="F42" i="136"/>
  <c r="L39" i="136"/>
  <c r="K39" i="136"/>
  <c r="J39" i="136"/>
  <c r="I39" i="136"/>
  <c r="H39" i="136"/>
  <c r="G39" i="136"/>
  <c r="F39" i="136"/>
  <c r="L37" i="136"/>
  <c r="K37" i="136"/>
  <c r="J37" i="136"/>
  <c r="I37" i="136"/>
  <c r="H37" i="136"/>
  <c r="G37" i="136"/>
  <c r="F37" i="136"/>
  <c r="L36" i="136"/>
  <c r="K36" i="136"/>
  <c r="J36" i="136"/>
  <c r="I36" i="136"/>
  <c r="H36" i="136"/>
  <c r="G36" i="136"/>
  <c r="F36" i="136"/>
  <c r="L35" i="136"/>
  <c r="K35" i="136"/>
  <c r="J35" i="136"/>
  <c r="I35" i="136"/>
  <c r="H35" i="136"/>
  <c r="G35" i="136"/>
  <c r="F35" i="136"/>
  <c r="L34" i="136"/>
  <c r="K34" i="136"/>
  <c r="J34" i="136"/>
  <c r="I34" i="136"/>
  <c r="H34" i="136"/>
  <c r="G34" i="136"/>
  <c r="F34" i="136"/>
  <c r="L33" i="136"/>
  <c r="K33" i="136"/>
  <c r="J33" i="136"/>
  <c r="I33" i="136"/>
  <c r="H33" i="136"/>
  <c r="G33" i="136"/>
  <c r="F33" i="136"/>
  <c r="W28" i="136"/>
  <c r="L28" i="136"/>
  <c r="K28" i="136"/>
  <c r="J28" i="136"/>
  <c r="I28" i="136"/>
  <c r="H28" i="136"/>
  <c r="G28" i="136"/>
  <c r="F28" i="136"/>
  <c r="E28" i="136"/>
  <c r="W27" i="136"/>
  <c r="L27" i="136"/>
  <c r="K27" i="136"/>
  <c r="J27" i="136"/>
  <c r="I27" i="136"/>
  <c r="H27" i="136"/>
  <c r="G27" i="136"/>
  <c r="F27" i="136"/>
  <c r="E27" i="136"/>
  <c r="W26" i="136"/>
  <c r="L26" i="136"/>
  <c r="K26" i="136"/>
  <c r="J26" i="136"/>
  <c r="I26" i="136"/>
  <c r="H26" i="136"/>
  <c r="G26" i="136"/>
  <c r="F26" i="136"/>
  <c r="E26" i="136"/>
  <c r="W25" i="136"/>
  <c r="L25" i="136"/>
  <c r="K25" i="136"/>
  <c r="J25" i="136"/>
  <c r="I25" i="136"/>
  <c r="H25" i="136"/>
  <c r="G25" i="136"/>
  <c r="F25" i="136"/>
  <c r="E25" i="136"/>
  <c r="W17" i="136"/>
  <c r="W16" i="136"/>
  <c r="S16" i="136"/>
  <c r="R16" i="136"/>
  <c r="Q16" i="136"/>
  <c r="P16" i="136"/>
  <c r="L16" i="136"/>
  <c r="K16" i="136"/>
  <c r="J16" i="136"/>
  <c r="I16" i="136"/>
  <c r="H16" i="136"/>
  <c r="G16" i="136"/>
  <c r="F16" i="136"/>
  <c r="W15" i="136"/>
  <c r="W14" i="136"/>
  <c r="S14" i="136"/>
  <c r="R14" i="136"/>
  <c r="Q14" i="136"/>
  <c r="P14" i="136"/>
  <c r="L14" i="136"/>
  <c r="K14" i="136"/>
  <c r="J14" i="136"/>
  <c r="I14" i="136"/>
  <c r="H14" i="136"/>
  <c r="G14" i="136"/>
  <c r="F14" i="136"/>
  <c r="W13" i="136"/>
  <c r="W12" i="136"/>
  <c r="S12" i="136"/>
  <c r="R12" i="136"/>
  <c r="Q12" i="136"/>
  <c r="P12" i="136"/>
  <c r="L12" i="136"/>
  <c r="K12" i="136"/>
  <c r="J12" i="136"/>
  <c r="I12" i="136"/>
  <c r="H12" i="136"/>
  <c r="G12" i="136"/>
  <c r="F12" i="136"/>
  <c r="W11" i="136"/>
  <c r="W10" i="136"/>
  <c r="S10" i="136"/>
  <c r="R10" i="136"/>
  <c r="Q10" i="136"/>
  <c r="P10" i="136"/>
  <c r="L10" i="136"/>
  <c r="K10" i="136"/>
  <c r="J10" i="136"/>
  <c r="I10" i="136"/>
  <c r="H10" i="136"/>
  <c r="G10" i="136"/>
  <c r="F10" i="136"/>
  <c r="W9" i="136"/>
  <c r="S9" i="136"/>
  <c r="R9" i="136"/>
  <c r="Q9" i="136"/>
  <c r="P9" i="136"/>
  <c r="L9" i="136"/>
  <c r="K9" i="136"/>
  <c r="J9" i="136"/>
  <c r="I9" i="136"/>
  <c r="H9" i="136"/>
  <c r="G9" i="136"/>
  <c r="F9" i="136"/>
  <c r="W8" i="136"/>
  <c r="S8" i="136"/>
  <c r="R8" i="136"/>
  <c r="Q8" i="136"/>
  <c r="P8" i="136"/>
  <c r="L8" i="136"/>
  <c r="K8" i="136"/>
  <c r="J8" i="136"/>
  <c r="I8" i="136"/>
  <c r="H8" i="136"/>
  <c r="G8" i="136"/>
  <c r="F8" i="136"/>
  <c r="W7" i="136"/>
  <c r="S7" i="136"/>
  <c r="R7" i="136"/>
  <c r="Q7" i="136"/>
  <c r="P7" i="136"/>
  <c r="L7" i="136"/>
  <c r="K7" i="136"/>
  <c r="J7" i="136"/>
  <c r="I7" i="136"/>
  <c r="H7" i="136"/>
  <c r="G7" i="136"/>
  <c r="F7" i="136"/>
  <c r="W6" i="136"/>
  <c r="S6" i="136"/>
  <c r="R6" i="136"/>
  <c r="Q6" i="136"/>
  <c r="P6" i="136"/>
  <c r="L6" i="136"/>
  <c r="K6" i="136"/>
  <c r="J6" i="136"/>
  <c r="I6" i="136"/>
  <c r="H6" i="136"/>
  <c r="G6" i="136"/>
  <c r="F6" i="136"/>
  <c r="W5" i="136"/>
  <c r="L5" i="136"/>
  <c r="K5" i="136"/>
  <c r="J5" i="136"/>
  <c r="I5" i="136"/>
  <c r="H5" i="136"/>
  <c r="G5" i="136"/>
  <c r="F5" i="136"/>
  <c r="W4" i="136"/>
  <c r="S4" i="136"/>
  <c r="R4" i="136"/>
  <c r="Q4" i="136"/>
  <c r="P4" i="136"/>
  <c r="L4" i="136"/>
  <c r="K4" i="136"/>
  <c r="J4" i="136"/>
  <c r="I4" i="136"/>
  <c r="H4" i="136"/>
  <c r="G4" i="136"/>
  <c r="F4" i="136"/>
  <c r="J38" i="147"/>
  <c r="I38" i="147"/>
  <c r="H38" i="147"/>
  <c r="G38" i="147"/>
  <c r="F38" i="147"/>
  <c r="E38" i="147"/>
  <c r="D38" i="147"/>
  <c r="C38" i="147"/>
  <c r="J37" i="147"/>
  <c r="I37" i="147"/>
  <c r="H37" i="147"/>
  <c r="G37" i="147"/>
  <c r="F37" i="147"/>
  <c r="E37" i="147"/>
  <c r="D37" i="147"/>
  <c r="C37" i="147"/>
  <c r="J36" i="147"/>
  <c r="I36" i="147"/>
  <c r="H36" i="147"/>
  <c r="G36" i="147"/>
  <c r="F36" i="147"/>
  <c r="E36" i="147"/>
  <c r="D36" i="147"/>
  <c r="C36" i="147"/>
  <c r="J32" i="147"/>
  <c r="I32" i="147"/>
  <c r="H32" i="147"/>
  <c r="G32" i="147"/>
  <c r="F32" i="147"/>
  <c r="E32" i="147"/>
  <c r="D32" i="147"/>
  <c r="C32" i="147"/>
  <c r="J31" i="147"/>
  <c r="I31" i="147"/>
  <c r="H31" i="147"/>
  <c r="G31" i="147"/>
  <c r="F31" i="147"/>
  <c r="E31" i="147"/>
  <c r="D31" i="147"/>
  <c r="C31" i="147"/>
  <c r="J30" i="147"/>
  <c r="I30" i="147"/>
  <c r="H30" i="147"/>
  <c r="G30" i="147"/>
  <c r="F30" i="147"/>
  <c r="E30" i="147"/>
  <c r="D30" i="147"/>
  <c r="C30" i="147"/>
  <c r="J29" i="147"/>
  <c r="I29" i="147"/>
  <c r="H29" i="147"/>
  <c r="G29" i="147"/>
  <c r="F29" i="147"/>
  <c r="E29" i="147"/>
  <c r="D29" i="147"/>
  <c r="C29" i="147"/>
  <c r="J28" i="147"/>
  <c r="I28" i="147"/>
  <c r="H28" i="147"/>
  <c r="G28" i="147"/>
  <c r="F28" i="147"/>
  <c r="E28" i="147"/>
  <c r="D28" i="147"/>
  <c r="C28" i="147"/>
  <c r="J27" i="147"/>
  <c r="I27" i="147"/>
  <c r="H27" i="147"/>
  <c r="G27" i="147"/>
  <c r="F27" i="147"/>
  <c r="E27" i="147"/>
  <c r="D27" i="147"/>
  <c r="C27" i="147"/>
  <c r="J26" i="147"/>
  <c r="I26" i="147"/>
  <c r="H26" i="147"/>
  <c r="G26" i="147"/>
  <c r="F26" i="147"/>
  <c r="E26" i="147"/>
  <c r="D26" i="147"/>
  <c r="C26" i="147"/>
  <c r="J25" i="147"/>
  <c r="I25" i="147"/>
  <c r="H25" i="147"/>
  <c r="G25" i="147"/>
  <c r="F25" i="147"/>
  <c r="E25" i="147"/>
  <c r="D25" i="147"/>
  <c r="C25" i="147"/>
  <c r="U19" i="147"/>
  <c r="T19" i="147"/>
  <c r="S19" i="147"/>
  <c r="R19" i="147"/>
  <c r="N19" i="147"/>
  <c r="M19" i="147"/>
  <c r="L19" i="147"/>
  <c r="K19" i="147"/>
  <c r="J19" i="147"/>
  <c r="I19" i="147"/>
  <c r="H19" i="147"/>
  <c r="G19" i="147"/>
  <c r="U18" i="147"/>
  <c r="T18" i="147"/>
  <c r="S18" i="147"/>
  <c r="R18" i="147"/>
  <c r="N18" i="147"/>
  <c r="M18" i="147"/>
  <c r="L18" i="147"/>
  <c r="K18" i="147"/>
  <c r="J18" i="147"/>
  <c r="I18" i="147"/>
  <c r="H18" i="147"/>
  <c r="G18" i="147"/>
  <c r="U17" i="147"/>
  <c r="T17" i="147"/>
  <c r="S17" i="147"/>
  <c r="R17" i="147"/>
  <c r="M17" i="147"/>
  <c r="L17" i="147"/>
  <c r="K17" i="147"/>
  <c r="J17" i="147"/>
  <c r="I17" i="147"/>
  <c r="H17" i="147"/>
  <c r="G17" i="147"/>
  <c r="U16" i="147"/>
  <c r="T16" i="147"/>
  <c r="S16" i="147"/>
  <c r="R16" i="147"/>
  <c r="M16" i="147"/>
  <c r="L16" i="147"/>
  <c r="K16" i="147"/>
  <c r="J16" i="147"/>
  <c r="I16" i="147"/>
  <c r="H16" i="147"/>
  <c r="G16" i="147"/>
  <c r="U15" i="147"/>
  <c r="T15" i="147"/>
  <c r="S15" i="147"/>
  <c r="R15" i="147"/>
  <c r="M15" i="147"/>
  <c r="L15" i="147"/>
  <c r="K15" i="147"/>
  <c r="J15" i="147"/>
  <c r="I15" i="147"/>
  <c r="H15" i="147"/>
  <c r="G15" i="147"/>
  <c r="U14" i="147"/>
  <c r="T14" i="147"/>
  <c r="S14" i="147"/>
  <c r="R14" i="147"/>
  <c r="M14" i="147"/>
  <c r="L14" i="147"/>
  <c r="K14" i="147"/>
  <c r="J14" i="147"/>
  <c r="I14" i="147"/>
  <c r="H14" i="147"/>
  <c r="G14" i="147"/>
  <c r="U13" i="147"/>
  <c r="T13" i="147"/>
  <c r="S13" i="147"/>
  <c r="R13" i="147"/>
  <c r="M13" i="147"/>
  <c r="L13" i="147"/>
  <c r="K13" i="147"/>
  <c r="J13" i="147"/>
  <c r="I13" i="147"/>
  <c r="H13" i="147"/>
  <c r="G13" i="147"/>
  <c r="U12" i="147"/>
  <c r="T12" i="147"/>
  <c r="S12" i="147"/>
  <c r="R12" i="147"/>
  <c r="M12" i="147"/>
  <c r="L12" i="147"/>
  <c r="K12" i="147"/>
  <c r="J12" i="147"/>
  <c r="I12" i="147"/>
  <c r="H12" i="147"/>
  <c r="G12" i="147"/>
  <c r="U11" i="147"/>
  <c r="T11" i="147"/>
  <c r="S11" i="147"/>
  <c r="R11" i="147"/>
  <c r="M11" i="147"/>
  <c r="L11" i="147"/>
  <c r="K11" i="147"/>
  <c r="J11" i="147"/>
  <c r="I11" i="147"/>
  <c r="H11" i="147"/>
  <c r="G11" i="147"/>
  <c r="U10" i="147"/>
  <c r="T10" i="147"/>
  <c r="S10" i="147"/>
  <c r="R10" i="147"/>
  <c r="N10" i="147"/>
  <c r="M10" i="147"/>
  <c r="L10" i="147"/>
  <c r="K10" i="147"/>
  <c r="J10" i="147"/>
  <c r="I10" i="147"/>
  <c r="H10" i="147"/>
  <c r="G10" i="147"/>
  <c r="U9" i="147"/>
  <c r="T9" i="147"/>
  <c r="S9" i="147"/>
  <c r="R9" i="147"/>
  <c r="N9" i="147"/>
  <c r="M9" i="147"/>
  <c r="L9" i="147"/>
  <c r="K9" i="147"/>
  <c r="J9" i="147"/>
  <c r="I9" i="147"/>
  <c r="H9" i="147"/>
  <c r="G9" i="147"/>
  <c r="U8" i="147"/>
  <c r="T8" i="147"/>
  <c r="S8" i="147"/>
  <c r="R8" i="147"/>
  <c r="M8" i="147"/>
  <c r="L8" i="147"/>
  <c r="K8" i="147"/>
  <c r="J8" i="147"/>
  <c r="I8" i="147"/>
  <c r="H8" i="147"/>
  <c r="G8" i="147"/>
  <c r="U7" i="147"/>
  <c r="T7" i="147"/>
  <c r="S7" i="147"/>
  <c r="R7" i="147"/>
  <c r="M7" i="147"/>
  <c r="L7" i="147"/>
  <c r="K7" i="147"/>
  <c r="J7" i="147"/>
  <c r="I7" i="147"/>
  <c r="H7" i="147"/>
  <c r="G7" i="147"/>
  <c r="U6" i="147"/>
  <c r="T6" i="147"/>
  <c r="S6" i="147"/>
  <c r="R6" i="147"/>
  <c r="M6" i="147"/>
  <c r="L6" i="147"/>
  <c r="K6" i="147"/>
  <c r="J6" i="147"/>
  <c r="I6" i="147"/>
  <c r="H6" i="147"/>
  <c r="G6" i="147"/>
  <c r="U5" i="147"/>
  <c r="T5" i="147"/>
  <c r="S5" i="147"/>
  <c r="R5" i="147"/>
  <c r="M5" i="147"/>
  <c r="L5" i="147"/>
  <c r="K5" i="147"/>
  <c r="J5" i="147"/>
  <c r="I5" i="147"/>
  <c r="H5" i="147"/>
  <c r="G5" i="147"/>
  <c r="J80" i="161"/>
  <c r="I80" i="161"/>
  <c r="H80" i="161"/>
  <c r="G80" i="161"/>
  <c r="F80" i="161"/>
  <c r="E80" i="161"/>
  <c r="D80" i="161"/>
  <c r="J78" i="161"/>
  <c r="I78" i="161"/>
  <c r="H78" i="161"/>
  <c r="G78" i="161"/>
  <c r="F78" i="161"/>
  <c r="E78" i="161"/>
  <c r="D78" i="161"/>
  <c r="J77" i="161"/>
  <c r="I77" i="161"/>
  <c r="H77" i="161"/>
  <c r="G77" i="161"/>
  <c r="F77" i="161"/>
  <c r="E77" i="161"/>
  <c r="D77" i="161"/>
  <c r="J75" i="161"/>
  <c r="I75" i="161"/>
  <c r="H75" i="161"/>
  <c r="G75" i="161"/>
  <c r="F75" i="161"/>
  <c r="E75" i="161"/>
  <c r="D75" i="161"/>
  <c r="J73" i="161"/>
  <c r="I73" i="161"/>
  <c r="H73" i="161"/>
  <c r="G73" i="161"/>
  <c r="F73" i="161"/>
  <c r="E73" i="161"/>
  <c r="D73" i="161"/>
  <c r="J72" i="161"/>
  <c r="I72" i="161"/>
  <c r="H72" i="161"/>
  <c r="G72" i="161"/>
  <c r="F72" i="161"/>
  <c r="E72" i="161"/>
  <c r="D72" i="161"/>
  <c r="J57" i="161"/>
  <c r="I57" i="161"/>
  <c r="H57" i="161"/>
  <c r="G57" i="161"/>
  <c r="F57" i="161"/>
  <c r="E57" i="161"/>
  <c r="J55" i="161"/>
  <c r="I55" i="161"/>
  <c r="H55" i="161"/>
  <c r="G55" i="161"/>
  <c r="F55" i="161"/>
  <c r="E55" i="161"/>
  <c r="J54" i="161"/>
  <c r="I54" i="161"/>
  <c r="H54" i="161"/>
  <c r="G54" i="161"/>
  <c r="F54" i="161"/>
  <c r="E54" i="161"/>
  <c r="N53" i="161"/>
  <c r="L53" i="161"/>
  <c r="Q49" i="161"/>
  <c r="AD39" i="161"/>
  <c r="AD38" i="161"/>
  <c r="U34" i="161"/>
  <c r="T34" i="161"/>
  <c r="S34" i="161"/>
  <c r="R34" i="161"/>
  <c r="Q34" i="161"/>
  <c r="P34" i="161"/>
  <c r="O34" i="161"/>
  <c r="U32" i="161"/>
  <c r="T32" i="161"/>
  <c r="S32" i="161"/>
  <c r="R32" i="161"/>
  <c r="Q32" i="161"/>
  <c r="P32" i="161"/>
  <c r="O32" i="161"/>
  <c r="U31" i="161"/>
  <c r="T31" i="161"/>
  <c r="S31" i="161"/>
  <c r="R31" i="161"/>
  <c r="Q31" i="161"/>
  <c r="P31" i="161"/>
  <c r="O31" i="161"/>
  <c r="U29" i="161"/>
  <c r="T29" i="161"/>
  <c r="S29" i="161"/>
  <c r="R29" i="161"/>
  <c r="Q29" i="161"/>
  <c r="P29" i="161"/>
  <c r="O29" i="161"/>
  <c r="U27" i="161"/>
  <c r="T27" i="161"/>
  <c r="S27" i="161"/>
  <c r="R27" i="161"/>
  <c r="Q27" i="161"/>
  <c r="P27" i="161"/>
  <c r="O27" i="161"/>
  <c r="U26" i="161"/>
  <c r="T26" i="161"/>
  <c r="S26" i="161"/>
  <c r="R26" i="161"/>
  <c r="Q26" i="161"/>
  <c r="P26" i="161"/>
  <c r="O26" i="161"/>
  <c r="J16" i="161"/>
  <c r="I16" i="161"/>
  <c r="H16" i="161"/>
  <c r="G16" i="161"/>
  <c r="F16" i="161"/>
  <c r="E16" i="161"/>
  <c r="D16" i="161"/>
  <c r="J14" i="161"/>
  <c r="I14" i="161"/>
  <c r="H14" i="161"/>
  <c r="G14" i="161"/>
  <c r="F14" i="161"/>
  <c r="E14" i="161"/>
  <c r="D14" i="161"/>
  <c r="J13" i="161"/>
  <c r="I13" i="161"/>
  <c r="H13" i="161"/>
  <c r="G13" i="161"/>
  <c r="F13" i="161"/>
  <c r="E13" i="161"/>
  <c r="D13" i="161"/>
  <c r="J11" i="161"/>
  <c r="I11" i="161"/>
  <c r="H11" i="161"/>
  <c r="G11" i="161"/>
  <c r="F11" i="161"/>
  <c r="E11" i="161"/>
  <c r="D11" i="161"/>
  <c r="AL10" i="161"/>
  <c r="AK10" i="161"/>
  <c r="AJ10" i="161"/>
  <c r="AI10" i="161"/>
  <c r="AH10" i="161"/>
  <c r="AG10" i="161"/>
  <c r="AF10" i="161"/>
  <c r="V10" i="161"/>
  <c r="AL9" i="161"/>
  <c r="AK9" i="161"/>
  <c r="AJ9" i="161"/>
  <c r="AI9" i="161"/>
  <c r="AH9" i="161"/>
  <c r="AG9" i="161"/>
  <c r="AF9" i="161"/>
  <c r="AA9" i="161"/>
  <c r="Z9" i="161"/>
  <c r="R9" i="161"/>
  <c r="Q9" i="161"/>
  <c r="P9" i="161"/>
  <c r="J9" i="161"/>
  <c r="I9" i="161"/>
  <c r="H9" i="161"/>
  <c r="G9" i="161"/>
  <c r="F9" i="161"/>
  <c r="E9" i="161"/>
  <c r="D9" i="161"/>
  <c r="AL8" i="161"/>
  <c r="AK8" i="161"/>
  <c r="AJ8" i="161"/>
  <c r="AI8" i="161"/>
  <c r="AH8" i="161"/>
  <c r="AG8" i="161"/>
  <c r="AF8" i="161"/>
  <c r="AA8" i="161"/>
  <c r="Z8" i="161"/>
  <c r="V8" i="161"/>
  <c r="R8" i="161"/>
  <c r="Q8" i="161"/>
  <c r="J8" i="161"/>
  <c r="I8" i="161"/>
  <c r="H8" i="161"/>
  <c r="G8" i="161"/>
  <c r="F8" i="161"/>
  <c r="E8" i="161"/>
  <c r="D8" i="161"/>
  <c r="BP439" i="163" l="1"/>
  <c r="M423" i="163"/>
  <c r="V375" i="163"/>
  <c r="AE375" i="163" s="1"/>
  <c r="AN375" i="163" s="1"/>
  <c r="AW375" i="163" s="1"/>
  <c r="BF375" i="163" s="1"/>
  <c r="BO375" i="163" s="1"/>
  <c r="BG407" i="163"/>
  <c r="AO455" i="163"/>
  <c r="BG448" i="163"/>
  <c r="BP422" i="163"/>
  <c r="AX400" i="163"/>
  <c r="BP352" i="163"/>
  <c r="BG343" i="163"/>
  <c r="AO391" i="163"/>
  <c r="BP444" i="163"/>
  <c r="V436" i="163"/>
  <c r="AE436" i="163" s="1"/>
  <c r="AN436" i="163" s="1"/>
  <c r="AW436" i="163" s="1"/>
  <c r="BF436" i="163" s="1"/>
  <c r="BO436" i="163" s="1"/>
  <c r="BP447" i="163"/>
  <c r="BP324" i="163"/>
  <c r="AX372" i="163"/>
  <c r="V420" i="163"/>
  <c r="AE420" i="163" s="1"/>
  <c r="AN420" i="163" s="1"/>
  <c r="AW420" i="163" s="1"/>
  <c r="BF420" i="163" s="1"/>
  <c r="BO420" i="163" s="1"/>
  <c r="V398" i="163"/>
  <c r="AE398" i="163" s="1"/>
  <c r="AN398" i="163" s="1"/>
  <c r="AW398" i="163" s="1"/>
  <c r="BF398" i="163" s="1"/>
  <c r="BO398" i="163" s="1"/>
  <c r="M446" i="163"/>
  <c r="BP459" i="163"/>
  <c r="BG328" i="163"/>
  <c r="AO376" i="163"/>
  <c r="AO389" i="163"/>
  <c r="BG341" i="163"/>
  <c r="BP419" i="163"/>
  <c r="V389" i="163"/>
  <c r="AE389" i="163" s="1"/>
  <c r="AN389" i="163" s="1"/>
  <c r="AW389" i="163" s="1"/>
  <c r="BF389" i="163" s="1"/>
  <c r="BO389" i="163" s="1"/>
  <c r="M437" i="163"/>
  <c r="AO410" i="163"/>
  <c r="BG362" i="163"/>
  <c r="V453" i="163"/>
  <c r="AE453" i="163" s="1"/>
  <c r="AN453" i="163" s="1"/>
  <c r="AW453" i="163" s="1"/>
  <c r="BF453" i="163" s="1"/>
  <c r="BO453" i="163" s="1"/>
  <c r="M440" i="163"/>
  <c r="V392" i="163"/>
  <c r="AE392" i="163" s="1"/>
  <c r="AN392" i="163" s="1"/>
  <c r="AW392" i="163" s="1"/>
  <c r="BF392" i="163" s="1"/>
  <c r="BO392" i="163" s="1"/>
  <c r="V397" i="163"/>
  <c r="AE397" i="163" s="1"/>
  <c r="AN397" i="163" s="1"/>
  <c r="AW397" i="163" s="1"/>
  <c r="BF397" i="163" s="1"/>
  <c r="BO397" i="163" s="1"/>
  <c r="M445" i="163"/>
  <c r="BG429" i="163"/>
  <c r="AX404" i="163"/>
  <c r="BG446" i="163"/>
  <c r="BG382" i="163"/>
  <c r="AO430" i="163"/>
  <c r="BP380" i="163"/>
  <c r="AX428" i="163"/>
  <c r="BP377" i="163"/>
  <c r="AX425" i="163"/>
  <c r="U416" i="163"/>
  <c r="AD416" i="163" s="1"/>
  <c r="AM416" i="163" s="1"/>
  <c r="AV416" i="163" s="1"/>
  <c r="BE416" i="163" s="1"/>
  <c r="BN416" i="163" s="1"/>
  <c r="L417" i="163"/>
  <c r="BP363" i="163"/>
  <c r="V457" i="163"/>
  <c r="AE457" i="163" s="1"/>
  <c r="AN457" i="163" s="1"/>
  <c r="AW457" i="163" s="1"/>
  <c r="BF457" i="163" s="1"/>
  <c r="BO457" i="163" s="1"/>
  <c r="V347" i="163"/>
  <c r="AE347" i="163" s="1"/>
  <c r="AN347" i="163" s="1"/>
  <c r="AW347" i="163" s="1"/>
  <c r="BF347" i="163" s="1"/>
  <c r="BO347" i="163" s="1"/>
  <c r="M395" i="163"/>
  <c r="V345" i="163"/>
  <c r="AE345" i="163" s="1"/>
  <c r="AN345" i="163" s="1"/>
  <c r="AW345" i="163" s="1"/>
  <c r="BF345" i="163" s="1"/>
  <c r="BO345" i="163" s="1"/>
  <c r="M393" i="163"/>
  <c r="BG431" i="163"/>
  <c r="BP342" i="163"/>
  <c r="AX390" i="163"/>
  <c r="V376" i="163"/>
  <c r="AE376" i="163" s="1"/>
  <c r="AN376" i="163" s="1"/>
  <c r="AW376" i="163" s="1"/>
  <c r="BF376" i="163" s="1"/>
  <c r="BO376" i="163" s="1"/>
  <c r="M424" i="163"/>
  <c r="BP344" i="163"/>
  <c r="AX392" i="163"/>
  <c r="BP384" i="163"/>
  <c r="AX432" i="163"/>
  <c r="BG367" i="163"/>
  <c r="AO415" i="163"/>
  <c r="BG365" i="163"/>
  <c r="AO413" i="163"/>
  <c r="V421" i="163"/>
  <c r="AE421" i="163" s="1"/>
  <c r="AN421" i="163" s="1"/>
  <c r="AW421" i="163" s="1"/>
  <c r="BF421" i="163" s="1"/>
  <c r="BO421" i="163" s="1"/>
  <c r="V415" i="163"/>
  <c r="AE415" i="163" s="1"/>
  <c r="AN415" i="163" s="1"/>
  <c r="AW415" i="163" s="1"/>
  <c r="BF415" i="163" s="1"/>
  <c r="BO415" i="163" s="1"/>
  <c r="M463" i="163"/>
  <c r="M401" i="163"/>
  <c r="V353" i="163"/>
  <c r="AE353" i="163" s="1"/>
  <c r="AN353" i="163" s="1"/>
  <c r="AW353" i="163" s="1"/>
  <c r="BF353" i="163" s="1"/>
  <c r="BO353" i="163" s="1"/>
  <c r="BG402" i="163"/>
  <c r="AO450" i="163"/>
  <c r="V338" i="163"/>
  <c r="AE338" i="163" s="1"/>
  <c r="AN338" i="163" s="1"/>
  <c r="AW338" i="163" s="1"/>
  <c r="BF338" i="163" s="1"/>
  <c r="BO338" i="163" s="1"/>
  <c r="M386" i="163"/>
  <c r="BP417" i="163"/>
  <c r="BP361" i="163"/>
  <c r="AX409" i="163"/>
  <c r="BG348" i="163"/>
  <c r="AO396" i="163"/>
  <c r="AO394" i="163"/>
  <c r="BG346" i="163"/>
  <c r="AO388" i="163"/>
  <c r="BG340" i="163"/>
  <c r="BP320" i="163"/>
  <c r="AX368" i="163"/>
  <c r="V383" i="163"/>
  <c r="AE383" i="163" s="1"/>
  <c r="AN383" i="163" s="1"/>
  <c r="AW383" i="163" s="1"/>
  <c r="BF383" i="163" s="1"/>
  <c r="BO383" i="163" s="1"/>
  <c r="M431" i="163"/>
  <c r="V396" i="163"/>
  <c r="AE396" i="163" s="1"/>
  <c r="AN396" i="163" s="1"/>
  <c r="AW396" i="163" s="1"/>
  <c r="BF396" i="163" s="1"/>
  <c r="BO396" i="163" s="1"/>
  <c r="M444" i="163"/>
  <c r="U371" i="163"/>
  <c r="AD371" i="163" s="1"/>
  <c r="AM371" i="163" s="1"/>
  <c r="AV371" i="163" s="1"/>
  <c r="BE371" i="163" s="1"/>
  <c r="BN371" i="163" s="1"/>
  <c r="L372" i="163"/>
  <c r="V365" i="163"/>
  <c r="AE365" i="163" s="1"/>
  <c r="AN365" i="163" s="1"/>
  <c r="AW365" i="163" s="1"/>
  <c r="BF365" i="163" s="1"/>
  <c r="BO365" i="163" s="1"/>
  <c r="M413" i="163"/>
  <c r="AX386" i="163"/>
  <c r="BP338" i="163"/>
  <c r="BG327" i="163"/>
  <c r="AO375" i="163"/>
  <c r="BG392" i="163"/>
  <c r="AO440" i="163"/>
  <c r="BG405" i="163"/>
  <c r="AO453" i="163"/>
  <c r="BP325" i="163"/>
  <c r="AX373" i="163"/>
  <c r="V416" i="163"/>
  <c r="AE416" i="163" s="1"/>
  <c r="AN416" i="163" s="1"/>
  <c r="AW416" i="163" s="1"/>
  <c r="BF416" i="163" s="1"/>
  <c r="BO416" i="163" s="1"/>
  <c r="V411" i="163"/>
  <c r="AE411" i="163" s="1"/>
  <c r="AN411" i="163" s="1"/>
  <c r="AW411" i="163" s="1"/>
  <c r="BF411" i="163" s="1"/>
  <c r="BO411" i="163" s="1"/>
  <c r="M459" i="163"/>
  <c r="BP362" i="163"/>
  <c r="AX410" i="163"/>
  <c r="V329" i="163"/>
  <c r="AE329" i="163" s="1"/>
  <c r="AN329" i="163" s="1"/>
  <c r="AW329" i="163" s="1"/>
  <c r="BF329" i="163" s="1"/>
  <c r="BO329" i="163" s="1"/>
  <c r="M377" i="163"/>
  <c r="AX424" i="163"/>
  <c r="M403" i="163"/>
  <c r="V355" i="163"/>
  <c r="AE355" i="163" s="1"/>
  <c r="AN355" i="163" s="1"/>
  <c r="AW355" i="163" s="1"/>
  <c r="BF355" i="163" s="1"/>
  <c r="BO355" i="163" s="1"/>
  <c r="BP360" i="163"/>
  <c r="AX408" i="163"/>
  <c r="BP387" i="163"/>
  <c r="AX435" i="163"/>
  <c r="BG323" i="163"/>
  <c r="AO371" i="163"/>
  <c r="V322" i="163"/>
  <c r="AE322" i="163" s="1"/>
  <c r="AN322" i="163" s="1"/>
  <c r="AW322" i="163" s="1"/>
  <c r="BF322" i="163" s="1"/>
  <c r="BO322" i="163" s="1"/>
  <c r="M370" i="163"/>
  <c r="AO390" i="163"/>
  <c r="BG342" i="163"/>
  <c r="BG387" i="163"/>
  <c r="AO435" i="163"/>
  <c r="U368" i="163"/>
  <c r="AD368" i="163" s="1"/>
  <c r="AM368" i="163" s="1"/>
  <c r="AV368" i="163" s="1"/>
  <c r="BE368" i="163" s="1"/>
  <c r="BN368" i="163" s="1"/>
  <c r="V378" i="163"/>
  <c r="AE378" i="163" s="1"/>
  <c r="AN378" i="163" s="1"/>
  <c r="AW378" i="163" s="1"/>
  <c r="BF378" i="163" s="1"/>
  <c r="BO378" i="163" s="1"/>
  <c r="M426" i="163"/>
  <c r="BP337" i="163"/>
  <c r="AX385" i="163"/>
  <c r="V336" i="163"/>
  <c r="AE336" i="163" s="1"/>
  <c r="AN336" i="163" s="1"/>
  <c r="AW336" i="163" s="1"/>
  <c r="BF336" i="163" s="1"/>
  <c r="BO336" i="163" s="1"/>
  <c r="M384" i="163"/>
  <c r="M400" i="163"/>
  <c r="V352" i="163"/>
  <c r="AE352" i="163" s="1"/>
  <c r="AN352" i="163" s="1"/>
  <c r="AW352" i="163" s="1"/>
  <c r="BF352" i="163" s="1"/>
  <c r="BO352" i="163" s="1"/>
  <c r="AO409" i="163"/>
  <c r="BG361" i="163"/>
  <c r="BG324" i="163"/>
  <c r="AO372" i="163"/>
  <c r="BG363" i="163"/>
  <c r="AO411" i="163"/>
  <c r="BG325" i="163"/>
  <c r="AO373" i="163"/>
  <c r="L324" i="163"/>
  <c r="U323" i="163"/>
  <c r="AD323" i="163" s="1"/>
  <c r="AM323" i="163" s="1"/>
  <c r="AV323" i="163" s="1"/>
  <c r="BE323" i="163" s="1"/>
  <c r="BN323" i="163" s="1"/>
  <c r="V356" i="163"/>
  <c r="AE356" i="163" s="1"/>
  <c r="AN356" i="163" s="1"/>
  <c r="AW356" i="163" s="1"/>
  <c r="BF356" i="163" s="1"/>
  <c r="BO356" i="163" s="1"/>
  <c r="M404" i="163"/>
  <c r="BP340" i="163"/>
  <c r="AX388" i="163"/>
  <c r="BP345" i="163"/>
  <c r="AX393" i="163"/>
  <c r="V333" i="163"/>
  <c r="AE333" i="163" s="1"/>
  <c r="AN333" i="163" s="1"/>
  <c r="AW333" i="163" s="1"/>
  <c r="BF333" i="163" s="1"/>
  <c r="BO333" i="163" s="1"/>
  <c r="BP322" i="163"/>
  <c r="AX370" i="163"/>
  <c r="BP365" i="163"/>
  <c r="AX413" i="163"/>
  <c r="BG345" i="163"/>
  <c r="AO393" i="163"/>
  <c r="BG370" i="163"/>
  <c r="AO418" i="163"/>
  <c r="V358" i="163"/>
  <c r="AE358" i="163" s="1"/>
  <c r="AN358" i="163" s="1"/>
  <c r="AW358" i="163" s="1"/>
  <c r="BF358" i="163" s="1"/>
  <c r="BO358" i="163" s="1"/>
  <c r="M406" i="163"/>
  <c r="AX220" i="163"/>
  <c r="BP172" i="163"/>
  <c r="AX222" i="163"/>
  <c r="BP174" i="163"/>
  <c r="AX177" i="163"/>
  <c r="BP129" i="163"/>
  <c r="BP138" i="163"/>
  <c r="AX186" i="163"/>
  <c r="AX206" i="163"/>
  <c r="BP158" i="163"/>
  <c r="AX197" i="163"/>
  <c r="BP149" i="163"/>
  <c r="BP155" i="163"/>
  <c r="AX203" i="163"/>
  <c r="AO111" i="163"/>
  <c r="BG63" i="163"/>
  <c r="BG90" i="163"/>
  <c r="AO138" i="163"/>
  <c r="AX130" i="163"/>
  <c r="BP82" i="163"/>
  <c r="AO115" i="163"/>
  <c r="BG67" i="163"/>
  <c r="AO121" i="163"/>
  <c r="BG73" i="163"/>
  <c r="BP94" i="163"/>
  <c r="AX142" i="163"/>
  <c r="AO125" i="163"/>
  <c r="BG77" i="163"/>
  <c r="AX164" i="163"/>
  <c r="BP116" i="163"/>
  <c r="BP126" i="163"/>
  <c r="AX252" i="163"/>
  <c r="BP204" i="163"/>
  <c r="AX171" i="163"/>
  <c r="BP123" i="163"/>
  <c r="AO131" i="163"/>
  <c r="AX167" i="163"/>
  <c r="AX194" i="163"/>
  <c r="BP146" i="163"/>
  <c r="AX150" i="163"/>
  <c r="BP102" i="163"/>
  <c r="AO85" i="163"/>
  <c r="AX136" i="163"/>
  <c r="BP88" i="163"/>
  <c r="BP98" i="163"/>
  <c r="BP156" i="163"/>
  <c r="AO105" i="163"/>
  <c r="BG57" i="163"/>
  <c r="AO108" i="163"/>
  <c r="BG60" i="163"/>
  <c r="BP113" i="163"/>
  <c r="AX173" i="163"/>
  <c r="AX159" i="163"/>
  <c r="BP111" i="163"/>
  <c r="BG87" i="163"/>
  <c r="AO135" i="163"/>
  <c r="AX160" i="163"/>
  <c r="BP112" i="163"/>
  <c r="BP115" i="163"/>
  <c r="AX163" i="163"/>
  <c r="BG33" i="163"/>
  <c r="AO81" i="163"/>
  <c r="AX154" i="163"/>
  <c r="BP106" i="163"/>
  <c r="AO95" i="163"/>
  <c r="V222" i="163"/>
  <c r="AE222" i="163" s="1"/>
  <c r="AN222" i="163" s="1"/>
  <c r="AW222" i="163" s="1"/>
  <c r="BF222" i="163" s="1"/>
  <c r="BO222" i="163" s="1"/>
  <c r="M270" i="163"/>
  <c r="V207" i="163"/>
  <c r="AE207" i="163" s="1"/>
  <c r="AN207" i="163" s="1"/>
  <c r="AW207" i="163" s="1"/>
  <c r="BF207" i="163" s="1"/>
  <c r="BO207" i="163" s="1"/>
  <c r="M255" i="163"/>
  <c r="AX140" i="163"/>
  <c r="BP92" i="163"/>
  <c r="U33" i="163"/>
  <c r="AD33" i="163" s="1"/>
  <c r="AM33" i="163" s="1"/>
  <c r="AV33" i="163" s="1"/>
  <c r="BE33" i="163" s="1"/>
  <c r="BN33" i="163" s="1"/>
  <c r="L34" i="163"/>
  <c r="BG82" i="163"/>
  <c r="AO130" i="163"/>
  <c r="AX141" i="163"/>
  <c r="BP93" i="163"/>
  <c r="BP105" i="163"/>
  <c r="AX153" i="163"/>
  <c r="AX134" i="163"/>
  <c r="BP86" i="163"/>
  <c r="AO145" i="163"/>
  <c r="BG97" i="163"/>
  <c r="AX144" i="163"/>
  <c r="BP96" i="163"/>
  <c r="AO180" i="163"/>
  <c r="BG132" i="163"/>
  <c r="AO141" i="163"/>
  <c r="BP161" i="163"/>
  <c r="AX151" i="163"/>
  <c r="BP103" i="163"/>
  <c r="AX157" i="163"/>
  <c r="BP109" i="163"/>
  <c r="AX257" i="163"/>
  <c r="BP209" i="163"/>
  <c r="BG50" i="163"/>
  <c r="AO98" i="163"/>
  <c r="BP121" i="163"/>
  <c r="AX169" i="163"/>
  <c r="AO88" i="163"/>
  <c r="BG43" i="163"/>
  <c r="AO91" i="163"/>
  <c r="AO118" i="163"/>
  <c r="BG70" i="163"/>
  <c r="AO140" i="163"/>
  <c r="BG92" i="163"/>
  <c r="AO128" i="163"/>
  <c r="BG80" i="163"/>
  <c r="V274" i="163"/>
  <c r="AE274" i="163" s="1"/>
  <c r="AN274" i="163" s="1"/>
  <c r="AW274" i="163" s="1"/>
  <c r="BF274" i="163" s="1"/>
  <c r="BO274" i="163" s="1"/>
  <c r="BP84" i="163"/>
  <c r="AX132" i="163"/>
  <c r="BP85" i="163"/>
  <c r="AX133" i="163"/>
  <c r="AX137" i="163"/>
  <c r="BP89" i="163"/>
  <c r="AX139" i="163"/>
  <c r="BP91" i="163"/>
  <c r="M190" i="163"/>
  <c r="V142" i="163"/>
  <c r="AE142" i="163" s="1"/>
  <c r="AN142" i="163" s="1"/>
  <c r="AW142" i="163" s="1"/>
  <c r="BF142" i="163" s="1"/>
  <c r="BO142" i="163" s="1"/>
  <c r="M250" i="163"/>
  <c r="V202" i="163"/>
  <c r="AE202" i="163" s="1"/>
  <c r="AN202" i="163" s="1"/>
  <c r="AW202" i="163" s="1"/>
  <c r="BF202" i="163" s="1"/>
  <c r="BO202" i="163" s="1"/>
  <c r="AX223" i="163"/>
  <c r="BP175" i="163"/>
  <c r="M283" i="163"/>
  <c r="V235" i="163"/>
  <c r="AE235" i="163" s="1"/>
  <c r="AN235" i="163" s="1"/>
  <c r="AW235" i="163" s="1"/>
  <c r="BF235" i="163" s="1"/>
  <c r="BO235" i="163" s="1"/>
  <c r="AX143" i="163"/>
  <c r="V219" i="163"/>
  <c r="AE219" i="163" s="1"/>
  <c r="AN219" i="163" s="1"/>
  <c r="AW219" i="163" s="1"/>
  <c r="BF219" i="163" s="1"/>
  <c r="BO219" i="163" s="1"/>
  <c r="M267" i="163"/>
  <c r="M234" i="163"/>
  <c r="V186" i="163"/>
  <c r="AE186" i="163" s="1"/>
  <c r="AN186" i="163" s="1"/>
  <c r="AW186" i="163" s="1"/>
  <c r="BF186" i="163" s="1"/>
  <c r="BO186" i="163" s="1"/>
  <c r="AX145" i="163"/>
  <c r="BP97" i="163"/>
  <c r="BG53" i="163"/>
  <c r="AO101" i="163"/>
  <c r="AX147" i="163"/>
  <c r="BP99" i="163"/>
  <c r="BP83" i="163"/>
  <c r="AX131" i="163"/>
  <c r="AX170" i="163"/>
  <c r="M261" i="163"/>
  <c r="V213" i="163"/>
  <c r="AE213" i="163" s="1"/>
  <c r="AN213" i="163" s="1"/>
  <c r="AW213" i="163" s="1"/>
  <c r="BF213" i="163" s="1"/>
  <c r="BO213" i="163" s="1"/>
  <c r="AX166" i="163"/>
  <c r="BP118" i="163"/>
  <c r="BP107" i="163"/>
  <c r="M210" i="163"/>
  <c r="V162" i="163"/>
  <c r="AE162" i="163" s="1"/>
  <c r="AN162" i="163" s="1"/>
  <c r="AW162" i="163" s="1"/>
  <c r="BF162" i="163" s="1"/>
  <c r="BO162" i="163" s="1"/>
  <c r="AO104" i="163"/>
  <c r="BG56" i="163"/>
  <c r="AO114" i="163"/>
  <c r="BG66" i="163"/>
  <c r="AO124" i="163"/>
  <c r="BG76" i="163"/>
  <c r="BP80" i="163"/>
  <c r="AX128" i="163"/>
  <c r="V168" i="163"/>
  <c r="AE168" i="163" s="1"/>
  <c r="AN168" i="163" s="1"/>
  <c r="AW168" i="163" s="1"/>
  <c r="BF168" i="163" s="1"/>
  <c r="BO168" i="163" s="1"/>
  <c r="M216" i="163"/>
  <c r="U177" i="163"/>
  <c r="AD177" i="163" s="1"/>
  <c r="AM177" i="163" s="1"/>
  <c r="AV177" i="163" s="1"/>
  <c r="BE177" i="163" s="1"/>
  <c r="BN177" i="163" s="1"/>
  <c r="L178" i="163"/>
  <c r="AO107" i="163"/>
  <c r="BG59" i="163"/>
  <c r="AO117" i="163"/>
  <c r="BG69" i="163"/>
  <c r="AO127" i="163"/>
  <c r="BG79" i="163"/>
  <c r="AX200" i="163"/>
  <c r="BP152" i="163"/>
  <c r="M256" i="163"/>
  <c r="V208" i="163"/>
  <c r="AE208" i="163" s="1"/>
  <c r="AN208" i="163" s="1"/>
  <c r="AW208" i="163" s="1"/>
  <c r="BF208" i="163" s="1"/>
  <c r="BO208" i="163" s="1"/>
  <c r="V280" i="163"/>
  <c r="AE280" i="163" s="1"/>
  <c r="AN280" i="163" s="1"/>
  <c r="AW280" i="163" s="1"/>
  <c r="BF280" i="163" s="1"/>
  <c r="BO280" i="163" s="1"/>
  <c r="BP210" i="163"/>
  <c r="AX258" i="163"/>
  <c r="M224" i="163"/>
  <c r="V176" i="163"/>
  <c r="AE176" i="163" s="1"/>
  <c r="AN176" i="163" s="1"/>
  <c r="AW176" i="163" s="1"/>
  <c r="BF176" i="163" s="1"/>
  <c r="BO176" i="163" s="1"/>
  <c r="M284" i="163"/>
  <c r="V236" i="163"/>
  <c r="AE236" i="163" s="1"/>
  <c r="AN236" i="163" s="1"/>
  <c r="AW236" i="163" s="1"/>
  <c r="BF236" i="163" s="1"/>
  <c r="BO236" i="163" s="1"/>
  <c r="M241" i="163"/>
  <c r="V193" i="163"/>
  <c r="AE193" i="163" s="1"/>
  <c r="AN193" i="163" s="1"/>
  <c r="AW193" i="163" s="1"/>
  <c r="BF193" i="163" s="1"/>
  <c r="BO193" i="163" s="1"/>
  <c r="V211" i="163"/>
  <c r="AE211" i="163" s="1"/>
  <c r="AN211" i="163" s="1"/>
  <c r="AW211" i="163" s="1"/>
  <c r="BF211" i="163" s="1"/>
  <c r="BO211" i="163" s="1"/>
  <c r="M259" i="163"/>
  <c r="V214" i="163"/>
  <c r="AE214" i="163" s="1"/>
  <c r="AN214" i="163" s="1"/>
  <c r="AW214" i="163" s="1"/>
  <c r="BF214" i="163" s="1"/>
  <c r="BO214" i="163" s="1"/>
  <c r="M262" i="163"/>
  <c r="V169" i="163"/>
  <c r="AE169" i="163" s="1"/>
  <c r="AN169" i="163" s="1"/>
  <c r="AW169" i="163" s="1"/>
  <c r="BF169" i="163" s="1"/>
  <c r="BO169" i="163" s="1"/>
  <c r="M217" i="163"/>
  <c r="V215" i="163"/>
  <c r="AE215" i="163" s="1"/>
  <c r="AN215" i="163" s="1"/>
  <c r="AW215" i="163" s="1"/>
  <c r="BF215" i="163" s="1"/>
  <c r="BO215" i="163" s="1"/>
  <c r="M263" i="163"/>
  <c r="AO137" i="163"/>
  <c r="BG89" i="163"/>
  <c r="AO142" i="163"/>
  <c r="BG94" i="163"/>
  <c r="V191" i="163"/>
  <c r="AE191" i="163" s="1"/>
  <c r="AN191" i="163" s="1"/>
  <c r="AW191" i="163" s="1"/>
  <c r="BF191" i="163" s="1"/>
  <c r="BO191" i="163" s="1"/>
  <c r="M239" i="163"/>
  <c r="M244" i="163"/>
  <c r="V196" i="163"/>
  <c r="AE196" i="163" s="1"/>
  <c r="AN196" i="163" s="1"/>
  <c r="AW196" i="163" s="1"/>
  <c r="BF196" i="163" s="1"/>
  <c r="BO196" i="163" s="1"/>
  <c r="AO103" i="163"/>
  <c r="BG55" i="163"/>
  <c r="AO113" i="163"/>
  <c r="BG65" i="163"/>
  <c r="AO123" i="163"/>
  <c r="BG75" i="163"/>
  <c r="V163" i="163"/>
  <c r="AE163" i="163" s="1"/>
  <c r="AN163" i="163" s="1"/>
  <c r="AW163" i="163" s="1"/>
  <c r="BF163" i="163" s="1"/>
  <c r="BO163" i="163" s="1"/>
  <c r="BP148" i="163"/>
  <c r="AX196" i="163"/>
  <c r="AX216" i="163"/>
  <c r="BP168" i="163"/>
  <c r="V194" i="163"/>
  <c r="AE194" i="163" s="1"/>
  <c r="AN194" i="163" s="1"/>
  <c r="AW194" i="163" s="1"/>
  <c r="BF194" i="163" s="1"/>
  <c r="BO194" i="163" s="1"/>
  <c r="M242" i="163"/>
  <c r="V148" i="163"/>
  <c r="AE148" i="163" s="1"/>
  <c r="AN148" i="163" s="1"/>
  <c r="AW148" i="163" s="1"/>
  <c r="BF148" i="163" s="1"/>
  <c r="BO148" i="163" s="1"/>
  <c r="M229" i="163"/>
  <c r="V181" i="163"/>
  <c r="AE181" i="163" s="1"/>
  <c r="AN181" i="163" s="1"/>
  <c r="AW181" i="163" s="1"/>
  <c r="BF181" i="163" s="1"/>
  <c r="BO181" i="163" s="1"/>
  <c r="AX213" i="163"/>
  <c r="BP165" i="163"/>
  <c r="AO106" i="163"/>
  <c r="BG58" i="163"/>
  <c r="AO116" i="163"/>
  <c r="BG68" i="163"/>
  <c r="AO126" i="163"/>
  <c r="BG78" i="163"/>
  <c r="U81" i="163"/>
  <c r="AD81" i="163" s="1"/>
  <c r="AM81" i="163" s="1"/>
  <c r="AV81" i="163" s="1"/>
  <c r="BE81" i="163" s="1"/>
  <c r="BN81" i="163" s="1"/>
  <c r="L82" i="163"/>
  <c r="V143" i="163"/>
  <c r="AE143" i="163" s="1"/>
  <c r="AN143" i="163" s="1"/>
  <c r="AW143" i="163" s="1"/>
  <c r="BF143" i="163" s="1"/>
  <c r="BO143" i="163" s="1"/>
  <c r="V151" i="163"/>
  <c r="AE151" i="163" s="1"/>
  <c r="AN151" i="163" s="1"/>
  <c r="AW151" i="163" s="1"/>
  <c r="BF151" i="163" s="1"/>
  <c r="BO151" i="163" s="1"/>
  <c r="M199" i="163"/>
  <c r="V188" i="163"/>
  <c r="AE188" i="163" s="1"/>
  <c r="AN188" i="163" s="1"/>
  <c r="AW188" i="163" s="1"/>
  <c r="BF188" i="163" s="1"/>
  <c r="BO188" i="163" s="1"/>
  <c r="BP117" i="163"/>
  <c r="AO99" i="163"/>
  <c r="BG51" i="163"/>
  <c r="AO109" i="163"/>
  <c r="BG61" i="163"/>
  <c r="AO119" i="163"/>
  <c r="BG71" i="163"/>
  <c r="M179" i="163"/>
  <c r="V131" i="163"/>
  <c r="AE131" i="163" s="1"/>
  <c r="AN131" i="163" s="1"/>
  <c r="AW131" i="163" s="1"/>
  <c r="BF131" i="163" s="1"/>
  <c r="BO131" i="163" s="1"/>
  <c r="V296" i="163"/>
  <c r="AE296" i="163" s="1"/>
  <c r="AN296" i="163" s="1"/>
  <c r="AW296" i="163" s="1"/>
  <c r="BF296" i="163" s="1"/>
  <c r="BO296" i="163" s="1"/>
  <c r="AO100" i="163"/>
  <c r="BG52" i="163"/>
  <c r="AO120" i="163"/>
  <c r="BG72" i="163"/>
  <c r="AO134" i="163"/>
  <c r="BG86" i="163"/>
  <c r="M209" i="163"/>
  <c r="V161" i="163"/>
  <c r="AE161" i="163" s="1"/>
  <c r="AN161" i="163" s="1"/>
  <c r="AW161" i="163" s="1"/>
  <c r="BF161" i="163" s="1"/>
  <c r="BO161" i="163" s="1"/>
  <c r="AO110" i="163"/>
  <c r="BG62" i="163"/>
  <c r="AO144" i="163"/>
  <c r="BG96" i="163"/>
  <c r="AX135" i="163"/>
  <c r="AO102" i="163"/>
  <c r="BG54" i="163"/>
  <c r="AO112" i="163"/>
  <c r="BG64" i="163"/>
  <c r="AO122" i="163"/>
  <c r="BG74" i="163"/>
  <c r="V200" i="163"/>
  <c r="AE200" i="163" s="1"/>
  <c r="AN200" i="163" s="1"/>
  <c r="AW200" i="163" s="1"/>
  <c r="BF200" i="163" s="1"/>
  <c r="BO200" i="163" s="1"/>
  <c r="V218" i="163"/>
  <c r="AE218" i="163" s="1"/>
  <c r="AN218" i="163" s="1"/>
  <c r="AW218" i="163" s="1"/>
  <c r="BF218" i="163" s="1"/>
  <c r="BO218" i="163" s="1"/>
  <c r="M266" i="163"/>
  <c r="V232" i="163"/>
  <c r="AE232" i="163" s="1"/>
  <c r="AN232" i="163" s="1"/>
  <c r="AW232" i="163" s="1"/>
  <c r="BF232" i="163" s="1"/>
  <c r="BO232" i="163" s="1"/>
  <c r="M279" i="163"/>
  <c r="L130" i="163"/>
  <c r="M204" i="163"/>
  <c r="V156" i="163"/>
  <c r="AE156" i="163" s="1"/>
  <c r="AN156" i="163" s="1"/>
  <c r="AW156" i="163" s="1"/>
  <c r="BF156" i="163" s="1"/>
  <c r="BO156" i="163" s="1"/>
  <c r="M281" i="163"/>
  <c r="V233" i="163"/>
  <c r="AE233" i="163" s="1"/>
  <c r="AN233" i="163" s="1"/>
  <c r="AW233" i="163" s="1"/>
  <c r="BF233" i="163" s="1"/>
  <c r="BO233" i="163" s="1"/>
  <c r="V237" i="163"/>
  <c r="AE237" i="163" s="1"/>
  <c r="AN237" i="163" s="1"/>
  <c r="AW237" i="163" s="1"/>
  <c r="BF237" i="163" s="1"/>
  <c r="BO237" i="163" s="1"/>
  <c r="V183" i="163"/>
  <c r="AE183" i="163" s="1"/>
  <c r="AN183" i="163" s="1"/>
  <c r="AW183" i="163" s="1"/>
  <c r="BF183" i="163" s="1"/>
  <c r="BO183" i="163" s="1"/>
  <c r="M203" i="163"/>
  <c r="M192" i="163"/>
  <c r="V144" i="163"/>
  <c r="AE144" i="163" s="1"/>
  <c r="AN144" i="163" s="1"/>
  <c r="AW144" i="163" s="1"/>
  <c r="BF144" i="163" s="1"/>
  <c r="BO144" i="163" s="1"/>
  <c r="V178" i="163"/>
  <c r="AE178" i="163" s="1"/>
  <c r="AN178" i="163" s="1"/>
  <c r="AW178" i="163" s="1"/>
  <c r="BF178" i="163" s="1"/>
  <c r="BO178" i="163" s="1"/>
  <c r="V185" i="163"/>
  <c r="AE185" i="163" s="1"/>
  <c r="AN185" i="163" s="1"/>
  <c r="AW185" i="163" s="1"/>
  <c r="BF185" i="163" s="1"/>
  <c r="BO185" i="163" s="1"/>
  <c r="V189" i="163"/>
  <c r="AE189" i="163" s="1"/>
  <c r="AN189" i="163" s="1"/>
  <c r="AW189" i="163" s="1"/>
  <c r="BF189" i="163" s="1"/>
  <c r="BO189" i="163" s="1"/>
  <c r="U272" i="163"/>
  <c r="AD272" i="163" s="1"/>
  <c r="AM272" i="163" s="1"/>
  <c r="AV272" i="163" s="1"/>
  <c r="BE272" i="163" s="1"/>
  <c r="BN272" i="163" s="1"/>
  <c r="L273" i="163"/>
  <c r="V285" i="163"/>
  <c r="AE285" i="163" s="1"/>
  <c r="AN285" i="163" s="1"/>
  <c r="AW285" i="163" s="1"/>
  <c r="BF285" i="163" s="1"/>
  <c r="BO285" i="163" s="1"/>
  <c r="M212" i="163"/>
  <c r="V164" i="163"/>
  <c r="AE164" i="163" s="1"/>
  <c r="AN164" i="163" s="1"/>
  <c r="AW164" i="163" s="1"/>
  <c r="BF164" i="163" s="1"/>
  <c r="BO164" i="163" s="1"/>
  <c r="V228" i="163"/>
  <c r="AE228" i="163" s="1"/>
  <c r="AN228" i="163" s="1"/>
  <c r="AW228" i="163" s="1"/>
  <c r="BF228" i="163" s="1"/>
  <c r="BO228" i="163" s="1"/>
  <c r="M276" i="163"/>
  <c r="M268" i="163"/>
  <c r="V220" i="163"/>
  <c r="AE220" i="163" s="1"/>
  <c r="AN220" i="163" s="1"/>
  <c r="AW220" i="163" s="1"/>
  <c r="BF220" i="163" s="1"/>
  <c r="BO220" i="163" s="1"/>
  <c r="M177" i="163"/>
  <c r="V129" i="163"/>
  <c r="AE129" i="163" s="1"/>
  <c r="AN129" i="163" s="1"/>
  <c r="AW129" i="163" s="1"/>
  <c r="BF129" i="163" s="1"/>
  <c r="BO129" i="163" s="1"/>
  <c r="V141" i="163"/>
  <c r="AE141" i="163" s="1"/>
  <c r="AN141" i="163" s="1"/>
  <c r="AW141" i="163" s="1"/>
  <c r="BF141" i="163" s="1"/>
  <c r="BO141" i="163" s="1"/>
  <c r="V180" i="163"/>
  <c r="AE180" i="163" s="1"/>
  <c r="AN180" i="163" s="1"/>
  <c r="AW180" i="163" s="1"/>
  <c r="BF180" i="163" s="1"/>
  <c r="BO180" i="163" s="1"/>
  <c r="V230" i="163"/>
  <c r="AE230" i="163" s="1"/>
  <c r="AN230" i="163" s="1"/>
  <c r="AW230" i="163" s="1"/>
  <c r="BF230" i="163" s="1"/>
  <c r="BO230" i="163" s="1"/>
  <c r="M278" i="163"/>
  <c r="M243" i="163"/>
  <c r="V195" i="163"/>
  <c r="AE195" i="163" s="1"/>
  <c r="AN195" i="163" s="1"/>
  <c r="AW195" i="163" s="1"/>
  <c r="BF195" i="163" s="1"/>
  <c r="BO195" i="163" s="1"/>
  <c r="M197" i="163"/>
  <c r="M198" i="163"/>
  <c r="M254" i="163"/>
  <c r="M249" i="163"/>
  <c r="V201" i="163"/>
  <c r="AE201" i="163" s="1"/>
  <c r="AN201" i="163" s="1"/>
  <c r="AW201" i="163" s="1"/>
  <c r="BF201" i="163" s="1"/>
  <c r="BO201" i="163" s="1"/>
  <c r="V221" i="163"/>
  <c r="AE221" i="163" s="1"/>
  <c r="AN221" i="163" s="1"/>
  <c r="AW221" i="163" s="1"/>
  <c r="BF221" i="163" s="1"/>
  <c r="BO221" i="163" s="1"/>
  <c r="M269" i="163"/>
  <c r="M271" i="163"/>
  <c r="M301" i="163"/>
  <c r="V253" i="163"/>
  <c r="AE253" i="163" s="1"/>
  <c r="AN253" i="163" s="1"/>
  <c r="AW253" i="163" s="1"/>
  <c r="BF253" i="163" s="1"/>
  <c r="BO253" i="163" s="1"/>
  <c r="V205" i="163"/>
  <c r="AE205" i="163" s="1"/>
  <c r="AN205" i="163" s="1"/>
  <c r="AW205" i="163" s="1"/>
  <c r="BF205" i="163" s="1"/>
  <c r="BO205" i="163" s="1"/>
  <c r="V175" i="163"/>
  <c r="AE175" i="163" s="1"/>
  <c r="AN175" i="163" s="1"/>
  <c r="AW175" i="163" s="1"/>
  <c r="BF175" i="163" s="1"/>
  <c r="BO175" i="163" s="1"/>
  <c r="L225" i="163"/>
  <c r="BG411" i="163" l="1"/>
  <c r="AO459" i="163"/>
  <c r="AO419" i="163"/>
  <c r="BG371" i="163"/>
  <c r="AO444" i="163"/>
  <c r="BG396" i="163"/>
  <c r="BG409" i="163"/>
  <c r="AO457" i="163"/>
  <c r="BP424" i="163"/>
  <c r="BP404" i="163"/>
  <c r="AX452" i="163"/>
  <c r="U417" i="163"/>
  <c r="AD417" i="163" s="1"/>
  <c r="AM417" i="163" s="1"/>
  <c r="AV417" i="163" s="1"/>
  <c r="BE417" i="163" s="1"/>
  <c r="BN417" i="163" s="1"/>
  <c r="L418" i="163"/>
  <c r="AO442" i="163"/>
  <c r="BG394" i="163"/>
  <c r="AX441" i="163"/>
  <c r="BP393" i="163"/>
  <c r="BP385" i="163"/>
  <c r="AX433" i="163"/>
  <c r="V377" i="163"/>
  <c r="AE377" i="163" s="1"/>
  <c r="AN377" i="163" s="1"/>
  <c r="AW377" i="163" s="1"/>
  <c r="BF377" i="163" s="1"/>
  <c r="BO377" i="163" s="1"/>
  <c r="M425" i="163"/>
  <c r="L373" i="163"/>
  <c r="U372" i="163"/>
  <c r="AD372" i="163" s="1"/>
  <c r="AM372" i="163" s="1"/>
  <c r="AV372" i="163" s="1"/>
  <c r="BE372" i="163" s="1"/>
  <c r="BN372" i="163" s="1"/>
  <c r="BG450" i="163"/>
  <c r="BG390" i="163"/>
  <c r="AO438" i="163"/>
  <c r="BP425" i="163"/>
  <c r="BP409" i="163"/>
  <c r="AX457" i="163"/>
  <c r="V424" i="163"/>
  <c r="AE424" i="163" s="1"/>
  <c r="AN424" i="163" s="1"/>
  <c r="AW424" i="163" s="1"/>
  <c r="BF424" i="163" s="1"/>
  <c r="BO424" i="163" s="1"/>
  <c r="BP386" i="163"/>
  <c r="AX434" i="163"/>
  <c r="V386" i="163"/>
  <c r="AE386" i="163" s="1"/>
  <c r="AN386" i="163" s="1"/>
  <c r="AW386" i="163" s="1"/>
  <c r="BF386" i="163" s="1"/>
  <c r="BO386" i="163" s="1"/>
  <c r="M434" i="163"/>
  <c r="V393" i="163"/>
  <c r="AE393" i="163" s="1"/>
  <c r="AN393" i="163" s="1"/>
  <c r="AW393" i="163" s="1"/>
  <c r="BF393" i="163" s="1"/>
  <c r="BO393" i="163" s="1"/>
  <c r="M441" i="163"/>
  <c r="V446" i="163"/>
  <c r="AE446" i="163" s="1"/>
  <c r="AN446" i="163" s="1"/>
  <c r="AW446" i="163" s="1"/>
  <c r="BF446" i="163" s="1"/>
  <c r="BO446" i="163" s="1"/>
  <c r="V406" i="163"/>
  <c r="AE406" i="163" s="1"/>
  <c r="AN406" i="163" s="1"/>
  <c r="AW406" i="163" s="1"/>
  <c r="BF406" i="163" s="1"/>
  <c r="BO406" i="163" s="1"/>
  <c r="M454" i="163"/>
  <c r="BG415" i="163"/>
  <c r="AO463" i="163"/>
  <c r="BG430" i="163"/>
  <c r="AX436" i="163"/>
  <c r="BP388" i="163"/>
  <c r="V426" i="163"/>
  <c r="AE426" i="163" s="1"/>
  <c r="AN426" i="163" s="1"/>
  <c r="AW426" i="163" s="1"/>
  <c r="BF426" i="163" s="1"/>
  <c r="BO426" i="163" s="1"/>
  <c r="BP410" i="163"/>
  <c r="AX458" i="163"/>
  <c r="V444" i="163"/>
  <c r="AE444" i="163" s="1"/>
  <c r="AN444" i="163" s="1"/>
  <c r="AW444" i="163" s="1"/>
  <c r="BF444" i="163" s="1"/>
  <c r="BO444" i="163" s="1"/>
  <c r="V445" i="163"/>
  <c r="AE445" i="163" s="1"/>
  <c r="AN445" i="163" s="1"/>
  <c r="AW445" i="163" s="1"/>
  <c r="BF445" i="163" s="1"/>
  <c r="BO445" i="163" s="1"/>
  <c r="BG455" i="163"/>
  <c r="V437" i="163"/>
  <c r="AE437" i="163" s="1"/>
  <c r="AN437" i="163" s="1"/>
  <c r="AW437" i="163" s="1"/>
  <c r="BF437" i="163" s="1"/>
  <c r="BO437" i="163" s="1"/>
  <c r="BG375" i="163"/>
  <c r="AO423" i="163"/>
  <c r="AX438" i="163"/>
  <c r="BP390" i="163"/>
  <c r="V401" i="163"/>
  <c r="AE401" i="163" s="1"/>
  <c r="AN401" i="163" s="1"/>
  <c r="AW401" i="163" s="1"/>
  <c r="BF401" i="163" s="1"/>
  <c r="BO401" i="163" s="1"/>
  <c r="M449" i="163"/>
  <c r="V395" i="163"/>
  <c r="AE395" i="163" s="1"/>
  <c r="AN395" i="163" s="1"/>
  <c r="AW395" i="163" s="1"/>
  <c r="BF395" i="163" s="1"/>
  <c r="BO395" i="163" s="1"/>
  <c r="M443" i="163"/>
  <c r="BP435" i="163"/>
  <c r="AO439" i="163"/>
  <c r="BG391" i="163"/>
  <c r="AO424" i="163"/>
  <c r="BG376" i="163"/>
  <c r="V459" i="163"/>
  <c r="AE459" i="163" s="1"/>
  <c r="AN459" i="163" s="1"/>
  <c r="AW459" i="163" s="1"/>
  <c r="BF459" i="163" s="1"/>
  <c r="BO459" i="163" s="1"/>
  <c r="V431" i="163"/>
  <c r="AE431" i="163" s="1"/>
  <c r="AN431" i="163" s="1"/>
  <c r="AW431" i="163" s="1"/>
  <c r="BF431" i="163" s="1"/>
  <c r="BO431" i="163" s="1"/>
  <c r="V463" i="163"/>
  <c r="AE463" i="163" s="1"/>
  <c r="AN463" i="163" s="1"/>
  <c r="AW463" i="163" s="1"/>
  <c r="BF463" i="163" s="1"/>
  <c r="BO463" i="163" s="1"/>
  <c r="BG418" i="163"/>
  <c r="BP428" i="163"/>
  <c r="AO441" i="163"/>
  <c r="BG393" i="163"/>
  <c r="BG389" i="163"/>
  <c r="AO437" i="163"/>
  <c r="V403" i="163"/>
  <c r="AE403" i="163" s="1"/>
  <c r="AN403" i="163" s="1"/>
  <c r="AW403" i="163" s="1"/>
  <c r="BF403" i="163" s="1"/>
  <c r="BO403" i="163" s="1"/>
  <c r="M451" i="163"/>
  <c r="BG435" i="163"/>
  <c r="V423" i="163"/>
  <c r="AE423" i="163" s="1"/>
  <c r="AN423" i="163" s="1"/>
  <c r="AW423" i="163" s="1"/>
  <c r="BF423" i="163" s="1"/>
  <c r="BO423" i="163" s="1"/>
  <c r="BG413" i="163"/>
  <c r="AO461" i="163"/>
  <c r="BG440" i="163"/>
  <c r="BP392" i="163"/>
  <c r="AX440" i="163"/>
  <c r="BP408" i="163"/>
  <c r="AX456" i="163"/>
  <c r="AX418" i="163"/>
  <c r="BP370" i="163"/>
  <c r="V384" i="163"/>
  <c r="AE384" i="163" s="1"/>
  <c r="AN384" i="163" s="1"/>
  <c r="AW384" i="163" s="1"/>
  <c r="BF384" i="163" s="1"/>
  <c r="BO384" i="163" s="1"/>
  <c r="M432" i="163"/>
  <c r="BP368" i="163"/>
  <c r="AX416" i="163"/>
  <c r="V440" i="163"/>
  <c r="AE440" i="163" s="1"/>
  <c r="AN440" i="163" s="1"/>
  <c r="AW440" i="163" s="1"/>
  <c r="BF440" i="163" s="1"/>
  <c r="BO440" i="163" s="1"/>
  <c r="BP372" i="163"/>
  <c r="AX420" i="163"/>
  <c r="AO421" i="163"/>
  <c r="BG373" i="163"/>
  <c r="BP373" i="163"/>
  <c r="AX421" i="163"/>
  <c r="V370" i="163"/>
  <c r="AE370" i="163" s="1"/>
  <c r="AN370" i="163" s="1"/>
  <c r="AW370" i="163" s="1"/>
  <c r="BF370" i="163" s="1"/>
  <c r="BO370" i="163" s="1"/>
  <c r="M418" i="163"/>
  <c r="BG388" i="163"/>
  <c r="AO436" i="163"/>
  <c r="BG453" i="163"/>
  <c r="BG410" i="163"/>
  <c r="AO458" i="163"/>
  <c r="BG372" i="163"/>
  <c r="AO420" i="163"/>
  <c r="BP432" i="163"/>
  <c r="BP413" i="163"/>
  <c r="AX461" i="163"/>
  <c r="V400" i="163"/>
  <c r="AE400" i="163" s="1"/>
  <c r="AN400" i="163" s="1"/>
  <c r="AW400" i="163" s="1"/>
  <c r="BF400" i="163" s="1"/>
  <c r="BO400" i="163" s="1"/>
  <c r="M448" i="163"/>
  <c r="BP400" i="163"/>
  <c r="AX448" i="163"/>
  <c r="V413" i="163"/>
  <c r="AE413" i="163" s="1"/>
  <c r="AN413" i="163" s="1"/>
  <c r="AW413" i="163" s="1"/>
  <c r="BF413" i="163" s="1"/>
  <c r="BO413" i="163" s="1"/>
  <c r="M461" i="163"/>
  <c r="V404" i="163"/>
  <c r="AE404" i="163" s="1"/>
  <c r="AN404" i="163" s="1"/>
  <c r="AW404" i="163" s="1"/>
  <c r="BF404" i="163" s="1"/>
  <c r="BO404" i="163" s="1"/>
  <c r="M452" i="163"/>
  <c r="L325" i="163"/>
  <c r="U324" i="163"/>
  <c r="AD324" i="163" s="1"/>
  <c r="AM324" i="163" s="1"/>
  <c r="AV324" i="163" s="1"/>
  <c r="BE324" i="163" s="1"/>
  <c r="BN324" i="163" s="1"/>
  <c r="U82" i="163"/>
  <c r="AD82" i="163" s="1"/>
  <c r="AM82" i="163" s="1"/>
  <c r="AV82" i="163" s="1"/>
  <c r="BE82" i="163" s="1"/>
  <c r="BN82" i="163" s="1"/>
  <c r="L83" i="163"/>
  <c r="M307" i="163"/>
  <c r="V259" i="163"/>
  <c r="AE259" i="163" s="1"/>
  <c r="AN259" i="163" s="1"/>
  <c r="AW259" i="163" s="1"/>
  <c r="BF259" i="163" s="1"/>
  <c r="BO259" i="163" s="1"/>
  <c r="V261" i="163"/>
  <c r="AE261" i="163" s="1"/>
  <c r="AN261" i="163" s="1"/>
  <c r="AW261" i="163" s="1"/>
  <c r="BF261" i="163" s="1"/>
  <c r="BO261" i="163" s="1"/>
  <c r="M309" i="163"/>
  <c r="V269" i="163"/>
  <c r="AE269" i="163" s="1"/>
  <c r="AN269" i="163" s="1"/>
  <c r="AW269" i="163" s="1"/>
  <c r="BF269" i="163" s="1"/>
  <c r="BO269" i="163" s="1"/>
  <c r="M317" i="163"/>
  <c r="V241" i="163"/>
  <c r="AE241" i="163" s="1"/>
  <c r="AN241" i="163" s="1"/>
  <c r="AW241" i="163" s="1"/>
  <c r="BF241" i="163" s="1"/>
  <c r="BO241" i="163" s="1"/>
  <c r="M289" i="163"/>
  <c r="BG138" i="163"/>
  <c r="AO186" i="163"/>
  <c r="BP139" i="163"/>
  <c r="AX187" i="163"/>
  <c r="AO159" i="163"/>
  <c r="BG111" i="163"/>
  <c r="AO154" i="163"/>
  <c r="BG106" i="163"/>
  <c r="AX181" i="163"/>
  <c r="BP133" i="163"/>
  <c r="AX306" i="163"/>
  <c r="BP258" i="163"/>
  <c r="BP159" i="163"/>
  <c r="AX207" i="163"/>
  <c r="BG124" i="163"/>
  <c r="AO172" i="163"/>
  <c r="BP145" i="163"/>
  <c r="AX193" i="163"/>
  <c r="AX180" i="163"/>
  <c r="BP132" i="163"/>
  <c r="AX245" i="163"/>
  <c r="BP197" i="163"/>
  <c r="V243" i="163"/>
  <c r="AE243" i="163" s="1"/>
  <c r="AN243" i="163" s="1"/>
  <c r="AW243" i="163" s="1"/>
  <c r="BF243" i="163" s="1"/>
  <c r="BO243" i="163" s="1"/>
  <c r="M291" i="163"/>
  <c r="AO150" i="163"/>
  <c r="BG102" i="163"/>
  <c r="V229" i="163"/>
  <c r="AE229" i="163" s="1"/>
  <c r="AN229" i="163" s="1"/>
  <c r="AW229" i="163" s="1"/>
  <c r="BF229" i="163" s="1"/>
  <c r="BO229" i="163" s="1"/>
  <c r="M277" i="163"/>
  <c r="BG142" i="163"/>
  <c r="AO190" i="163"/>
  <c r="AO162" i="163"/>
  <c r="BG114" i="163"/>
  <c r="V234" i="163"/>
  <c r="AE234" i="163" s="1"/>
  <c r="AN234" i="163" s="1"/>
  <c r="AW234" i="163" s="1"/>
  <c r="BF234" i="163" s="1"/>
  <c r="BO234" i="163" s="1"/>
  <c r="M282" i="163"/>
  <c r="AX199" i="163"/>
  <c r="BP151" i="163"/>
  <c r="AX188" i="163"/>
  <c r="BP140" i="163"/>
  <c r="AX211" i="163"/>
  <c r="BP163" i="163"/>
  <c r="AX179" i="163"/>
  <c r="BP131" i="163"/>
  <c r="AX242" i="163"/>
  <c r="BP194" i="163"/>
  <c r="M272" i="163"/>
  <c r="V224" i="163"/>
  <c r="AE224" i="163" s="1"/>
  <c r="AN224" i="163" s="1"/>
  <c r="AW224" i="163" s="1"/>
  <c r="BF224" i="163" s="1"/>
  <c r="BO224" i="163" s="1"/>
  <c r="AO160" i="163"/>
  <c r="BG112" i="163"/>
  <c r="V278" i="163"/>
  <c r="AE278" i="163" s="1"/>
  <c r="AN278" i="163" s="1"/>
  <c r="AW278" i="163" s="1"/>
  <c r="BF278" i="163" s="1"/>
  <c r="BO278" i="163" s="1"/>
  <c r="V192" i="163"/>
  <c r="AE192" i="163" s="1"/>
  <c r="AN192" i="163" s="1"/>
  <c r="AW192" i="163" s="1"/>
  <c r="BF192" i="163" s="1"/>
  <c r="BO192" i="163" s="1"/>
  <c r="M240" i="163"/>
  <c r="AX183" i="163"/>
  <c r="BP135" i="163"/>
  <c r="AO157" i="163"/>
  <c r="BG109" i="163"/>
  <c r="V267" i="163"/>
  <c r="AE267" i="163" s="1"/>
  <c r="AN267" i="163" s="1"/>
  <c r="AW267" i="163" s="1"/>
  <c r="BF267" i="163" s="1"/>
  <c r="BO267" i="163" s="1"/>
  <c r="M315" i="163"/>
  <c r="M303" i="163"/>
  <c r="V255" i="163"/>
  <c r="AE255" i="163" s="1"/>
  <c r="AN255" i="163" s="1"/>
  <c r="AW255" i="163" s="1"/>
  <c r="BF255" i="163" s="1"/>
  <c r="BO255" i="163" s="1"/>
  <c r="AO156" i="163"/>
  <c r="BG108" i="163"/>
  <c r="AX212" i="163"/>
  <c r="BP164" i="163"/>
  <c r="AX254" i="163"/>
  <c r="BP206" i="163"/>
  <c r="V301" i="163"/>
  <c r="AE301" i="163" s="1"/>
  <c r="AN301" i="163" s="1"/>
  <c r="AW301" i="163" s="1"/>
  <c r="BF301" i="163" s="1"/>
  <c r="BO301" i="163" s="1"/>
  <c r="AX218" i="163"/>
  <c r="BP170" i="163"/>
  <c r="L179" i="163"/>
  <c r="U178" i="163"/>
  <c r="AD178" i="163" s="1"/>
  <c r="AM178" i="163" s="1"/>
  <c r="AV178" i="163" s="1"/>
  <c r="BE178" i="163" s="1"/>
  <c r="BN178" i="163" s="1"/>
  <c r="V212" i="163"/>
  <c r="AE212" i="163" s="1"/>
  <c r="AN212" i="163" s="1"/>
  <c r="AW212" i="163" s="1"/>
  <c r="BF212" i="163" s="1"/>
  <c r="BO212" i="163" s="1"/>
  <c r="M260" i="163"/>
  <c r="M246" i="163"/>
  <c r="V198" i="163"/>
  <c r="AE198" i="163" s="1"/>
  <c r="AN198" i="163" s="1"/>
  <c r="AW198" i="163" s="1"/>
  <c r="BF198" i="163" s="1"/>
  <c r="BO198" i="163" s="1"/>
  <c r="AX300" i="163"/>
  <c r="BP252" i="163"/>
  <c r="AO167" i="163"/>
  <c r="BG119" i="163"/>
  <c r="V203" i="163"/>
  <c r="AE203" i="163" s="1"/>
  <c r="AN203" i="163" s="1"/>
  <c r="AW203" i="163" s="1"/>
  <c r="BF203" i="163" s="1"/>
  <c r="BO203" i="163" s="1"/>
  <c r="M251" i="163"/>
  <c r="V242" i="163"/>
  <c r="AE242" i="163" s="1"/>
  <c r="AN242" i="163" s="1"/>
  <c r="AW242" i="163" s="1"/>
  <c r="BF242" i="163" s="1"/>
  <c r="BO242" i="163" s="1"/>
  <c r="M290" i="163"/>
  <c r="BG137" i="163"/>
  <c r="AO185" i="163"/>
  <c r="M304" i="163"/>
  <c r="V256" i="163"/>
  <c r="AE256" i="163" s="1"/>
  <c r="AN256" i="163" s="1"/>
  <c r="AW256" i="163" s="1"/>
  <c r="BF256" i="163" s="1"/>
  <c r="BO256" i="163" s="1"/>
  <c r="BG104" i="163"/>
  <c r="AO152" i="163"/>
  <c r="BG141" i="163"/>
  <c r="AO189" i="163"/>
  <c r="AX234" i="163"/>
  <c r="BP186" i="163"/>
  <c r="V276" i="163"/>
  <c r="AE276" i="163" s="1"/>
  <c r="AN276" i="163" s="1"/>
  <c r="AW276" i="163" s="1"/>
  <c r="BF276" i="163" s="1"/>
  <c r="BO276" i="163" s="1"/>
  <c r="AO171" i="163"/>
  <c r="BG123" i="163"/>
  <c r="M297" i="163"/>
  <c r="V249" i="163"/>
  <c r="AE249" i="163" s="1"/>
  <c r="AN249" i="163" s="1"/>
  <c r="AW249" i="163" s="1"/>
  <c r="BF249" i="163" s="1"/>
  <c r="BO249" i="163" s="1"/>
  <c r="AX185" i="163"/>
  <c r="BP137" i="163"/>
  <c r="M292" i="163"/>
  <c r="V244" i="163"/>
  <c r="AE244" i="163" s="1"/>
  <c r="AN244" i="163" s="1"/>
  <c r="AW244" i="163" s="1"/>
  <c r="BF244" i="163" s="1"/>
  <c r="BO244" i="163" s="1"/>
  <c r="AX251" i="163"/>
  <c r="BP203" i="163"/>
  <c r="BP173" i="163"/>
  <c r="AX221" i="163"/>
  <c r="L226" i="163"/>
  <c r="U225" i="163"/>
  <c r="AD225" i="163" s="1"/>
  <c r="AM225" i="163" s="1"/>
  <c r="AV225" i="163" s="1"/>
  <c r="BE225" i="163" s="1"/>
  <c r="BN225" i="163" s="1"/>
  <c r="AO192" i="163"/>
  <c r="BG144" i="163"/>
  <c r="AO147" i="163"/>
  <c r="BG99" i="163"/>
  <c r="M311" i="163"/>
  <c r="V263" i="163"/>
  <c r="AE263" i="163" s="1"/>
  <c r="AN263" i="163" s="1"/>
  <c r="AW263" i="163" s="1"/>
  <c r="BF263" i="163" s="1"/>
  <c r="BO263" i="163" s="1"/>
  <c r="AX191" i="163"/>
  <c r="BP143" i="163"/>
  <c r="AO176" i="163"/>
  <c r="BG128" i="163"/>
  <c r="V270" i="163"/>
  <c r="AE270" i="163" s="1"/>
  <c r="AN270" i="163" s="1"/>
  <c r="AW270" i="163" s="1"/>
  <c r="BF270" i="163" s="1"/>
  <c r="BO270" i="163" s="1"/>
  <c r="M318" i="163"/>
  <c r="AO153" i="163"/>
  <c r="BG105" i="163"/>
  <c r="AO173" i="163"/>
  <c r="BG125" i="163"/>
  <c r="U130" i="163"/>
  <c r="AD130" i="163" s="1"/>
  <c r="AM130" i="163" s="1"/>
  <c r="AV130" i="163" s="1"/>
  <c r="BE130" i="163" s="1"/>
  <c r="BN130" i="163" s="1"/>
  <c r="L131" i="163"/>
  <c r="V279" i="163"/>
  <c r="AE279" i="163" s="1"/>
  <c r="AN279" i="163" s="1"/>
  <c r="AW279" i="163" s="1"/>
  <c r="BF279" i="163" s="1"/>
  <c r="BO279" i="163" s="1"/>
  <c r="AO155" i="163"/>
  <c r="BG107" i="163"/>
  <c r="AX198" i="163"/>
  <c r="BP150" i="163"/>
  <c r="AO168" i="163"/>
  <c r="BG120" i="163"/>
  <c r="AX217" i="163"/>
  <c r="BP169" i="163"/>
  <c r="M314" i="163"/>
  <c r="V266" i="163"/>
  <c r="AE266" i="163" s="1"/>
  <c r="AN266" i="163" s="1"/>
  <c r="AW266" i="163" s="1"/>
  <c r="BF266" i="163" s="1"/>
  <c r="BO266" i="163" s="1"/>
  <c r="M264" i="163"/>
  <c r="V216" i="163"/>
  <c r="AE216" i="163" s="1"/>
  <c r="AN216" i="163" s="1"/>
  <c r="AW216" i="163" s="1"/>
  <c r="BF216" i="163" s="1"/>
  <c r="BO216" i="163" s="1"/>
  <c r="AO164" i="163"/>
  <c r="BG116" i="163"/>
  <c r="BP141" i="163"/>
  <c r="AX189" i="163"/>
  <c r="U34" i="163"/>
  <c r="AD34" i="163" s="1"/>
  <c r="AM34" i="163" s="1"/>
  <c r="AV34" i="163" s="1"/>
  <c r="BE34" i="163" s="1"/>
  <c r="BN34" i="163" s="1"/>
  <c r="L35" i="163"/>
  <c r="AX248" i="163"/>
  <c r="BP200" i="163"/>
  <c r="M258" i="163"/>
  <c r="V210" i="163"/>
  <c r="AE210" i="163" s="1"/>
  <c r="AN210" i="163" s="1"/>
  <c r="AW210" i="163" s="1"/>
  <c r="BF210" i="163" s="1"/>
  <c r="BO210" i="163" s="1"/>
  <c r="AO228" i="163"/>
  <c r="BG180" i="163"/>
  <c r="BP142" i="163"/>
  <c r="AX190" i="163"/>
  <c r="BG134" i="163"/>
  <c r="AO182" i="163"/>
  <c r="AX182" i="163"/>
  <c r="BP134" i="163"/>
  <c r="BG113" i="163"/>
  <c r="AO161" i="163"/>
  <c r="AO148" i="163"/>
  <c r="BG100" i="163"/>
  <c r="AX208" i="163"/>
  <c r="BP160" i="163"/>
  <c r="AO151" i="163"/>
  <c r="BG103" i="163"/>
  <c r="AO183" i="163"/>
  <c r="BG135" i="163"/>
  <c r="BP128" i="163"/>
  <c r="AX176" i="163"/>
  <c r="M302" i="163"/>
  <c r="V254" i="163"/>
  <c r="AE254" i="163" s="1"/>
  <c r="AN254" i="163" s="1"/>
  <c r="AW254" i="163" s="1"/>
  <c r="BF254" i="163" s="1"/>
  <c r="BO254" i="163" s="1"/>
  <c r="M245" i="163"/>
  <c r="V197" i="163"/>
  <c r="AE197" i="163" s="1"/>
  <c r="AN197" i="163" s="1"/>
  <c r="AW197" i="163" s="1"/>
  <c r="BF197" i="163" s="1"/>
  <c r="BO197" i="163" s="1"/>
  <c r="AX205" i="163"/>
  <c r="BP157" i="163"/>
  <c r="AO158" i="163"/>
  <c r="BG110" i="163"/>
  <c r="AX264" i="163"/>
  <c r="BP216" i="163"/>
  <c r="V217" i="163"/>
  <c r="AE217" i="163" s="1"/>
  <c r="AN217" i="163" s="1"/>
  <c r="AW217" i="163" s="1"/>
  <c r="BF217" i="163" s="1"/>
  <c r="BO217" i="163" s="1"/>
  <c r="M265" i="163"/>
  <c r="V283" i="163"/>
  <c r="AE283" i="163" s="1"/>
  <c r="AN283" i="163" s="1"/>
  <c r="AW283" i="163" s="1"/>
  <c r="BF283" i="163" s="1"/>
  <c r="BO283" i="163" s="1"/>
  <c r="BG140" i="163"/>
  <c r="AO188" i="163"/>
  <c r="AO143" i="163"/>
  <c r="BG95" i="163"/>
  <c r="AX225" i="163"/>
  <c r="BP177" i="163"/>
  <c r="AO163" i="163"/>
  <c r="BG115" i="163"/>
  <c r="AO136" i="163"/>
  <c r="BG88" i="163"/>
  <c r="V271" i="163"/>
  <c r="AE271" i="163" s="1"/>
  <c r="AN271" i="163" s="1"/>
  <c r="AW271" i="163" s="1"/>
  <c r="BF271" i="163" s="1"/>
  <c r="BO271" i="163" s="1"/>
  <c r="M319" i="163"/>
  <c r="V190" i="163"/>
  <c r="AE190" i="163" s="1"/>
  <c r="AN190" i="163" s="1"/>
  <c r="AW190" i="163" s="1"/>
  <c r="BF190" i="163" s="1"/>
  <c r="BO190" i="163" s="1"/>
  <c r="M238" i="163"/>
  <c r="BP130" i="163"/>
  <c r="AX178" i="163"/>
  <c r="AO146" i="163"/>
  <c r="BG98" i="163"/>
  <c r="V284" i="163"/>
  <c r="AE284" i="163" s="1"/>
  <c r="AN284" i="163" s="1"/>
  <c r="AW284" i="163" s="1"/>
  <c r="BF284" i="163" s="1"/>
  <c r="BO284" i="163" s="1"/>
  <c r="BG131" i="163"/>
  <c r="AO179" i="163"/>
  <c r="AO149" i="163"/>
  <c r="BG101" i="163"/>
  <c r="BP171" i="163"/>
  <c r="AX219" i="163"/>
  <c r="M227" i="163"/>
  <c r="V179" i="163"/>
  <c r="AE179" i="163" s="1"/>
  <c r="AN179" i="163" s="1"/>
  <c r="AW179" i="163" s="1"/>
  <c r="BF179" i="163" s="1"/>
  <c r="BO179" i="163" s="1"/>
  <c r="M225" i="163"/>
  <c r="V177" i="163"/>
  <c r="AE177" i="163" s="1"/>
  <c r="AN177" i="163" s="1"/>
  <c r="AW177" i="163" s="1"/>
  <c r="BF177" i="163" s="1"/>
  <c r="BO177" i="163" s="1"/>
  <c r="V281" i="163"/>
  <c r="AE281" i="163" s="1"/>
  <c r="AN281" i="163" s="1"/>
  <c r="AW281" i="163" s="1"/>
  <c r="BF281" i="163" s="1"/>
  <c r="BO281" i="163" s="1"/>
  <c r="M247" i="163"/>
  <c r="V199" i="163"/>
  <c r="AE199" i="163" s="1"/>
  <c r="AN199" i="163" s="1"/>
  <c r="AW199" i="163" s="1"/>
  <c r="BF199" i="163" s="1"/>
  <c r="BO199" i="163" s="1"/>
  <c r="AX244" i="163"/>
  <c r="BP196" i="163"/>
  <c r="AO175" i="163"/>
  <c r="BG127" i="163"/>
  <c r="AX192" i="163"/>
  <c r="BP144" i="163"/>
  <c r="M298" i="163"/>
  <c r="V250" i="163"/>
  <c r="AE250" i="163" s="1"/>
  <c r="AN250" i="163" s="1"/>
  <c r="AW250" i="163" s="1"/>
  <c r="BF250" i="163" s="1"/>
  <c r="BO250" i="163" s="1"/>
  <c r="AX215" i="163"/>
  <c r="BP167" i="163"/>
  <c r="BP147" i="163"/>
  <c r="AX195" i="163"/>
  <c r="U273" i="163"/>
  <c r="AD273" i="163" s="1"/>
  <c r="AM273" i="163" s="1"/>
  <c r="AV273" i="163" s="1"/>
  <c r="BE273" i="163" s="1"/>
  <c r="BN273" i="163" s="1"/>
  <c r="L274" i="163"/>
  <c r="AO178" i="163"/>
  <c r="BG130" i="163"/>
  <c r="AO170" i="163"/>
  <c r="BG122" i="163"/>
  <c r="BP257" i="163"/>
  <c r="AX305" i="163"/>
  <c r="AX261" i="163"/>
  <c r="BP213" i="163"/>
  <c r="M257" i="163"/>
  <c r="V209" i="163"/>
  <c r="AE209" i="163" s="1"/>
  <c r="AN209" i="163" s="1"/>
  <c r="AW209" i="163" s="1"/>
  <c r="BF209" i="163" s="1"/>
  <c r="BO209" i="163" s="1"/>
  <c r="M310" i="163"/>
  <c r="V262" i="163"/>
  <c r="AE262" i="163" s="1"/>
  <c r="AN262" i="163" s="1"/>
  <c r="AW262" i="163" s="1"/>
  <c r="BF262" i="163" s="1"/>
  <c r="BO262" i="163" s="1"/>
  <c r="BP166" i="163"/>
  <c r="AX214" i="163"/>
  <c r="AX271" i="163"/>
  <c r="BP223" i="163"/>
  <c r="BG118" i="163"/>
  <c r="AO166" i="163"/>
  <c r="BP154" i="163"/>
  <c r="AX202" i="163"/>
  <c r="AX184" i="163"/>
  <c r="BP136" i="163"/>
  <c r="AO169" i="163"/>
  <c r="BG121" i="163"/>
  <c r="AX270" i="163"/>
  <c r="BP222" i="163"/>
  <c r="AX268" i="163"/>
  <c r="BP220" i="163"/>
  <c r="BP153" i="163"/>
  <c r="AX201" i="163"/>
  <c r="AO174" i="163"/>
  <c r="BG126" i="163"/>
  <c r="M287" i="163"/>
  <c r="V239" i="163"/>
  <c r="AE239" i="163" s="1"/>
  <c r="AN239" i="163" s="1"/>
  <c r="AW239" i="163" s="1"/>
  <c r="BF239" i="163" s="1"/>
  <c r="BO239" i="163" s="1"/>
  <c r="M316" i="163"/>
  <c r="V268" i="163"/>
  <c r="AE268" i="163" s="1"/>
  <c r="AN268" i="163" s="1"/>
  <c r="AW268" i="163" s="1"/>
  <c r="BF268" i="163" s="1"/>
  <c r="BO268" i="163" s="1"/>
  <c r="M252" i="163"/>
  <c r="V204" i="163"/>
  <c r="AE204" i="163" s="1"/>
  <c r="AN204" i="163" s="1"/>
  <c r="AW204" i="163" s="1"/>
  <c r="BF204" i="163" s="1"/>
  <c r="BO204" i="163" s="1"/>
  <c r="AO165" i="163"/>
  <c r="BG117" i="163"/>
  <c r="AO139" i="163"/>
  <c r="BG91" i="163"/>
  <c r="BG145" i="163"/>
  <c r="AO193" i="163"/>
  <c r="AO129" i="163"/>
  <c r="BG81" i="163"/>
  <c r="AO133" i="163"/>
  <c r="BG85" i="163"/>
  <c r="BP421" i="163" l="1"/>
  <c r="BG441" i="163"/>
  <c r="V441" i="163"/>
  <c r="AE441" i="163" s="1"/>
  <c r="AN441" i="163" s="1"/>
  <c r="AW441" i="163" s="1"/>
  <c r="BF441" i="163" s="1"/>
  <c r="BO441" i="163" s="1"/>
  <c r="BG439" i="163"/>
  <c r="BG437" i="163"/>
  <c r="BG458" i="163"/>
  <c r="BG438" i="163"/>
  <c r="BG457" i="163"/>
  <c r="BP458" i="163"/>
  <c r="BP418" i="163"/>
  <c r="BP438" i="163"/>
  <c r="BG461" i="163"/>
  <c r="BG442" i="163"/>
  <c r="BG420" i="163"/>
  <c r="BP456" i="163"/>
  <c r="BG423" i="163"/>
  <c r="BG463" i="163"/>
  <c r="BP457" i="163"/>
  <c r="V449" i="163"/>
  <c r="AE449" i="163" s="1"/>
  <c r="AN449" i="163" s="1"/>
  <c r="AW449" i="163" s="1"/>
  <c r="BF449" i="163" s="1"/>
  <c r="BO449" i="163" s="1"/>
  <c r="BG444" i="163"/>
  <c r="BG436" i="163"/>
  <c r="BP440" i="163"/>
  <c r="V454" i="163"/>
  <c r="AE454" i="163" s="1"/>
  <c r="AN454" i="163" s="1"/>
  <c r="AW454" i="163" s="1"/>
  <c r="BF454" i="163" s="1"/>
  <c r="BO454" i="163" s="1"/>
  <c r="BP434" i="163"/>
  <c r="V443" i="163"/>
  <c r="AE443" i="163" s="1"/>
  <c r="AN443" i="163" s="1"/>
  <c r="AW443" i="163" s="1"/>
  <c r="BF443" i="163" s="1"/>
  <c r="BO443" i="163" s="1"/>
  <c r="L326" i="163"/>
  <c r="U325" i="163"/>
  <c r="AD325" i="163" s="1"/>
  <c r="AM325" i="163" s="1"/>
  <c r="AV325" i="163" s="1"/>
  <c r="BE325" i="163" s="1"/>
  <c r="BN325" i="163" s="1"/>
  <c r="L374" i="163"/>
  <c r="U373" i="163"/>
  <c r="AD373" i="163" s="1"/>
  <c r="AM373" i="163" s="1"/>
  <c r="AV373" i="163" s="1"/>
  <c r="BE373" i="163" s="1"/>
  <c r="BN373" i="163" s="1"/>
  <c r="BG419" i="163"/>
  <c r="V434" i="163"/>
  <c r="AE434" i="163" s="1"/>
  <c r="AN434" i="163" s="1"/>
  <c r="AW434" i="163" s="1"/>
  <c r="BF434" i="163" s="1"/>
  <c r="BO434" i="163" s="1"/>
  <c r="V448" i="163"/>
  <c r="AE448" i="163" s="1"/>
  <c r="AN448" i="163" s="1"/>
  <c r="AW448" i="163" s="1"/>
  <c r="BF448" i="163" s="1"/>
  <c r="BO448" i="163" s="1"/>
  <c r="BP436" i="163"/>
  <c r="V452" i="163"/>
  <c r="AE452" i="163" s="1"/>
  <c r="AN452" i="163" s="1"/>
  <c r="AW452" i="163" s="1"/>
  <c r="BF452" i="163" s="1"/>
  <c r="BO452" i="163" s="1"/>
  <c r="V418" i="163"/>
  <c r="AE418" i="163" s="1"/>
  <c r="AN418" i="163" s="1"/>
  <c r="AW418" i="163" s="1"/>
  <c r="BF418" i="163" s="1"/>
  <c r="BO418" i="163" s="1"/>
  <c r="V425" i="163"/>
  <c r="AE425" i="163" s="1"/>
  <c r="AN425" i="163" s="1"/>
  <c r="AW425" i="163" s="1"/>
  <c r="BF425" i="163" s="1"/>
  <c r="BO425" i="163" s="1"/>
  <c r="BG459" i="163"/>
  <c r="V461" i="163"/>
  <c r="AE461" i="163" s="1"/>
  <c r="AN461" i="163" s="1"/>
  <c r="AW461" i="163" s="1"/>
  <c r="BF461" i="163" s="1"/>
  <c r="BO461" i="163" s="1"/>
  <c r="BP433" i="163"/>
  <c r="BP448" i="163"/>
  <c r="BG421" i="163"/>
  <c r="BG424" i="163"/>
  <c r="BP441" i="163"/>
  <c r="BP420" i="163"/>
  <c r="BP461" i="163"/>
  <c r="V451" i="163"/>
  <c r="AE451" i="163" s="1"/>
  <c r="AN451" i="163" s="1"/>
  <c r="AW451" i="163" s="1"/>
  <c r="BF451" i="163" s="1"/>
  <c r="BO451" i="163" s="1"/>
  <c r="U418" i="163"/>
  <c r="AD418" i="163" s="1"/>
  <c r="AM418" i="163" s="1"/>
  <c r="AV418" i="163" s="1"/>
  <c r="BE418" i="163" s="1"/>
  <c r="BN418" i="163" s="1"/>
  <c r="L419" i="163"/>
  <c r="BP416" i="163"/>
  <c r="BP452" i="163"/>
  <c r="V432" i="163"/>
  <c r="AE432" i="163" s="1"/>
  <c r="AN432" i="163" s="1"/>
  <c r="AW432" i="163" s="1"/>
  <c r="BF432" i="163" s="1"/>
  <c r="BO432" i="163" s="1"/>
  <c r="V318" i="163"/>
  <c r="AE318" i="163" s="1"/>
  <c r="AN318" i="163" s="1"/>
  <c r="AW318" i="163" s="1"/>
  <c r="BF318" i="163" s="1"/>
  <c r="BO318" i="163" s="1"/>
  <c r="AX232" i="163"/>
  <c r="BP184" i="163"/>
  <c r="AO226" i="163"/>
  <c r="BG178" i="163"/>
  <c r="M312" i="163"/>
  <c r="V264" i="163"/>
  <c r="AE264" i="163" s="1"/>
  <c r="AN264" i="163" s="1"/>
  <c r="AW264" i="163" s="1"/>
  <c r="BF264" i="163" s="1"/>
  <c r="BO264" i="163" s="1"/>
  <c r="AX233" i="163"/>
  <c r="BP185" i="163"/>
  <c r="AO202" i="163"/>
  <c r="BG154" i="163"/>
  <c r="BG158" i="163"/>
  <c r="AO206" i="163"/>
  <c r="V297" i="163"/>
  <c r="AE297" i="163" s="1"/>
  <c r="AN297" i="163" s="1"/>
  <c r="AW297" i="163" s="1"/>
  <c r="BF297" i="163" s="1"/>
  <c r="BO297" i="163" s="1"/>
  <c r="AO198" i="163"/>
  <c r="BG150" i="163"/>
  <c r="V319" i="163"/>
  <c r="AE319" i="163" s="1"/>
  <c r="AN319" i="163" s="1"/>
  <c r="AW319" i="163" s="1"/>
  <c r="BF319" i="163" s="1"/>
  <c r="BO319" i="163" s="1"/>
  <c r="BG182" i="163"/>
  <c r="AO230" i="163"/>
  <c r="BP179" i="163"/>
  <c r="AX227" i="163"/>
  <c r="M293" i="163"/>
  <c r="V245" i="163"/>
  <c r="AE245" i="163" s="1"/>
  <c r="AN245" i="163" s="1"/>
  <c r="AW245" i="163" s="1"/>
  <c r="BF245" i="163" s="1"/>
  <c r="BO245" i="163" s="1"/>
  <c r="V311" i="163"/>
  <c r="AE311" i="163" s="1"/>
  <c r="AN311" i="163" s="1"/>
  <c r="AW311" i="163" s="1"/>
  <c r="BF311" i="163" s="1"/>
  <c r="BO311" i="163" s="1"/>
  <c r="BP245" i="163"/>
  <c r="AX293" i="163"/>
  <c r="M308" i="163"/>
  <c r="V260" i="163"/>
  <c r="AE260" i="163" s="1"/>
  <c r="AN260" i="163" s="1"/>
  <c r="AW260" i="163" s="1"/>
  <c r="BF260" i="163" s="1"/>
  <c r="BO260" i="163" s="1"/>
  <c r="AO234" i="163"/>
  <c r="BG186" i="163"/>
  <c r="V227" i="163"/>
  <c r="AE227" i="163" s="1"/>
  <c r="AN227" i="163" s="1"/>
  <c r="AW227" i="163" s="1"/>
  <c r="BF227" i="163" s="1"/>
  <c r="BO227" i="163" s="1"/>
  <c r="M275" i="163"/>
  <c r="AO211" i="163"/>
  <c r="BG163" i="163"/>
  <c r="V302" i="163"/>
  <c r="AE302" i="163" s="1"/>
  <c r="AN302" i="163" s="1"/>
  <c r="AW302" i="163" s="1"/>
  <c r="BF302" i="163" s="1"/>
  <c r="BO302" i="163" s="1"/>
  <c r="BG228" i="163"/>
  <c r="AO276" i="163"/>
  <c r="AX246" i="163"/>
  <c r="BP198" i="163"/>
  <c r="AO195" i="163"/>
  <c r="BG147" i="163"/>
  <c r="AX267" i="163"/>
  <c r="BP219" i="163"/>
  <c r="BP176" i="163"/>
  <c r="AX224" i="163"/>
  <c r="AO237" i="163"/>
  <c r="BG189" i="163"/>
  <c r="BP193" i="163"/>
  <c r="AX241" i="163"/>
  <c r="V289" i="163"/>
  <c r="AE289" i="163" s="1"/>
  <c r="AN289" i="163" s="1"/>
  <c r="AW289" i="163" s="1"/>
  <c r="BF289" i="163" s="1"/>
  <c r="BO289" i="163" s="1"/>
  <c r="AO209" i="163"/>
  <c r="BG161" i="163"/>
  <c r="V272" i="163"/>
  <c r="AE272" i="163" s="1"/>
  <c r="AN272" i="163" s="1"/>
  <c r="AW272" i="163" s="1"/>
  <c r="BF272" i="163" s="1"/>
  <c r="BO272" i="163" s="1"/>
  <c r="M286" i="163"/>
  <c r="V238" i="163"/>
  <c r="AE238" i="163" s="1"/>
  <c r="AN238" i="163" s="1"/>
  <c r="AW238" i="163" s="1"/>
  <c r="BF238" i="163" s="1"/>
  <c r="BO238" i="163" s="1"/>
  <c r="V303" i="163"/>
  <c r="AE303" i="163" s="1"/>
  <c r="AN303" i="163" s="1"/>
  <c r="AW303" i="163" s="1"/>
  <c r="BF303" i="163" s="1"/>
  <c r="BO303" i="163" s="1"/>
  <c r="V316" i="163"/>
  <c r="AE316" i="163" s="1"/>
  <c r="AN316" i="163" s="1"/>
  <c r="AW316" i="163" s="1"/>
  <c r="BF316" i="163" s="1"/>
  <c r="BO316" i="163" s="1"/>
  <c r="AO219" i="163"/>
  <c r="BG171" i="163"/>
  <c r="V315" i="163"/>
  <c r="AE315" i="163" s="1"/>
  <c r="AN315" i="163" s="1"/>
  <c r="AW315" i="163" s="1"/>
  <c r="BF315" i="163" s="1"/>
  <c r="BO315" i="163" s="1"/>
  <c r="V287" i="163"/>
  <c r="AE287" i="163" s="1"/>
  <c r="AN287" i="163" s="1"/>
  <c r="AW287" i="163" s="1"/>
  <c r="BF287" i="163" s="1"/>
  <c r="BO287" i="163" s="1"/>
  <c r="AO216" i="163"/>
  <c r="BG168" i="163"/>
  <c r="AX228" i="163"/>
  <c r="BP180" i="163"/>
  <c r="BG174" i="163"/>
  <c r="AO222" i="163"/>
  <c r="V310" i="163"/>
  <c r="AE310" i="163" s="1"/>
  <c r="AN310" i="163" s="1"/>
  <c r="AW310" i="163" s="1"/>
  <c r="BF310" i="163" s="1"/>
  <c r="BO310" i="163" s="1"/>
  <c r="AX240" i="163"/>
  <c r="BP192" i="163"/>
  <c r="AX273" i="163"/>
  <c r="BP225" i="163"/>
  <c r="M306" i="163"/>
  <c r="V258" i="163"/>
  <c r="AE258" i="163" s="1"/>
  <c r="AN258" i="163" s="1"/>
  <c r="AW258" i="163" s="1"/>
  <c r="BF258" i="163" s="1"/>
  <c r="BO258" i="163" s="1"/>
  <c r="AO203" i="163"/>
  <c r="BG155" i="163"/>
  <c r="AO240" i="163"/>
  <c r="BG192" i="163"/>
  <c r="L180" i="163"/>
  <c r="U179" i="163"/>
  <c r="AD179" i="163" s="1"/>
  <c r="AM179" i="163" s="1"/>
  <c r="AV179" i="163" s="1"/>
  <c r="BE179" i="163" s="1"/>
  <c r="BN179" i="163" s="1"/>
  <c r="AX231" i="163"/>
  <c r="BP183" i="163"/>
  <c r="BP199" i="163"/>
  <c r="AX247" i="163"/>
  <c r="BP242" i="163"/>
  <c r="AX290" i="163"/>
  <c r="AO214" i="163"/>
  <c r="BG166" i="163"/>
  <c r="AX265" i="163"/>
  <c r="BP217" i="163"/>
  <c r="AX238" i="163"/>
  <c r="BP190" i="163"/>
  <c r="AX263" i="163"/>
  <c r="BP215" i="163"/>
  <c r="AX236" i="163"/>
  <c r="BP188" i="163"/>
  <c r="BP201" i="163"/>
  <c r="AX249" i="163"/>
  <c r="AO200" i="163"/>
  <c r="BG152" i="163"/>
  <c r="M288" i="163"/>
  <c r="V240" i="163"/>
  <c r="AE240" i="163" s="1"/>
  <c r="AN240" i="163" s="1"/>
  <c r="AW240" i="163" s="1"/>
  <c r="BF240" i="163" s="1"/>
  <c r="BO240" i="163" s="1"/>
  <c r="V282" i="163"/>
  <c r="AE282" i="163" s="1"/>
  <c r="AN282" i="163" s="1"/>
  <c r="AW282" i="163" s="1"/>
  <c r="BF282" i="163" s="1"/>
  <c r="BO282" i="163" s="1"/>
  <c r="AO220" i="163"/>
  <c r="BG172" i="163"/>
  <c r="V317" i="163"/>
  <c r="AE317" i="163" s="1"/>
  <c r="AN317" i="163" s="1"/>
  <c r="AW317" i="163" s="1"/>
  <c r="BF317" i="163" s="1"/>
  <c r="BO317" i="163" s="1"/>
  <c r="AO213" i="163"/>
  <c r="BG165" i="163"/>
  <c r="V314" i="163"/>
  <c r="AE314" i="163" s="1"/>
  <c r="AN314" i="163" s="1"/>
  <c r="AW314" i="163" s="1"/>
  <c r="BF314" i="163" s="1"/>
  <c r="BO314" i="163" s="1"/>
  <c r="BP271" i="163"/>
  <c r="AX319" i="163"/>
  <c r="BP211" i="163"/>
  <c r="AX259" i="163"/>
  <c r="V298" i="163"/>
  <c r="AE298" i="163" s="1"/>
  <c r="AN298" i="163" s="1"/>
  <c r="AW298" i="163" s="1"/>
  <c r="BF298" i="163" s="1"/>
  <c r="BO298" i="163" s="1"/>
  <c r="BG157" i="163"/>
  <c r="AO205" i="163"/>
  <c r="AO181" i="163"/>
  <c r="BG133" i="163"/>
  <c r="M305" i="163"/>
  <c r="V257" i="163"/>
  <c r="AE257" i="163" s="1"/>
  <c r="AN257" i="163" s="1"/>
  <c r="AW257" i="163" s="1"/>
  <c r="BF257" i="163" s="1"/>
  <c r="BO257" i="163" s="1"/>
  <c r="AO223" i="163"/>
  <c r="BG175" i="163"/>
  <c r="AO197" i="163"/>
  <c r="BG149" i="163"/>
  <c r="AO191" i="163"/>
  <c r="BG143" i="163"/>
  <c r="AO231" i="163"/>
  <c r="BG183" i="163"/>
  <c r="BP248" i="163"/>
  <c r="AX296" i="163"/>
  <c r="L227" i="163"/>
  <c r="U226" i="163"/>
  <c r="AD226" i="163" s="1"/>
  <c r="AM226" i="163" s="1"/>
  <c r="AV226" i="163" s="1"/>
  <c r="BE226" i="163" s="1"/>
  <c r="BN226" i="163" s="1"/>
  <c r="AX266" i="163"/>
  <c r="BP218" i="163"/>
  <c r="M299" i="163"/>
  <c r="V251" i="163"/>
  <c r="AE251" i="163" s="1"/>
  <c r="AN251" i="163" s="1"/>
  <c r="AW251" i="163" s="1"/>
  <c r="BF251" i="163" s="1"/>
  <c r="BO251" i="163" s="1"/>
  <c r="AX312" i="163"/>
  <c r="BP264" i="163"/>
  <c r="BG156" i="163"/>
  <c r="AO204" i="163"/>
  <c r="AO215" i="163"/>
  <c r="BG167" i="163"/>
  <c r="BP195" i="163"/>
  <c r="AX243" i="163"/>
  <c r="AX253" i="163"/>
  <c r="BP205" i="163"/>
  <c r="AX262" i="163"/>
  <c r="BP214" i="163"/>
  <c r="BG179" i="163"/>
  <c r="AO227" i="163"/>
  <c r="AO236" i="163"/>
  <c r="BG188" i="163"/>
  <c r="U35" i="163"/>
  <c r="AD35" i="163" s="1"/>
  <c r="AM35" i="163" s="1"/>
  <c r="AV35" i="163" s="1"/>
  <c r="BE35" i="163" s="1"/>
  <c r="BN35" i="163" s="1"/>
  <c r="L36" i="163"/>
  <c r="U131" i="163"/>
  <c r="AD131" i="163" s="1"/>
  <c r="AM131" i="163" s="1"/>
  <c r="AV131" i="163" s="1"/>
  <c r="BE131" i="163" s="1"/>
  <c r="BN131" i="163" s="1"/>
  <c r="L132" i="163"/>
  <c r="AX269" i="163"/>
  <c r="BP221" i="163"/>
  <c r="AX255" i="163"/>
  <c r="BP207" i="163"/>
  <c r="V309" i="163"/>
  <c r="AE309" i="163" s="1"/>
  <c r="AN309" i="163" s="1"/>
  <c r="AW309" i="163" s="1"/>
  <c r="BF309" i="163" s="1"/>
  <c r="BO309" i="163" s="1"/>
  <c r="V277" i="163"/>
  <c r="AE277" i="163" s="1"/>
  <c r="AN277" i="163" s="1"/>
  <c r="AW277" i="163" s="1"/>
  <c r="BF277" i="163" s="1"/>
  <c r="BO277" i="163" s="1"/>
  <c r="M300" i="163"/>
  <c r="V252" i="163"/>
  <c r="AE252" i="163" s="1"/>
  <c r="AN252" i="163" s="1"/>
  <c r="AW252" i="163" s="1"/>
  <c r="BF252" i="163" s="1"/>
  <c r="BO252" i="163" s="1"/>
  <c r="AX230" i="163"/>
  <c r="BP182" i="163"/>
  <c r="V291" i="163"/>
  <c r="AE291" i="163" s="1"/>
  <c r="AN291" i="163" s="1"/>
  <c r="AW291" i="163" s="1"/>
  <c r="BF291" i="163" s="1"/>
  <c r="BO291" i="163" s="1"/>
  <c r="BP300" i="163"/>
  <c r="BG136" i="163"/>
  <c r="AO184" i="163"/>
  <c r="AX282" i="163"/>
  <c r="BP234" i="163"/>
  <c r="AO177" i="163"/>
  <c r="BG129" i="163"/>
  <c r="BP268" i="163"/>
  <c r="AX316" i="163"/>
  <c r="AX309" i="163"/>
  <c r="BP261" i="163"/>
  <c r="AX292" i="163"/>
  <c r="BP244" i="163"/>
  <c r="BG151" i="163"/>
  <c r="AO199" i="163"/>
  <c r="V304" i="163"/>
  <c r="AE304" i="163" s="1"/>
  <c r="AN304" i="163" s="1"/>
  <c r="AW304" i="163" s="1"/>
  <c r="BF304" i="163" s="1"/>
  <c r="BO304" i="163" s="1"/>
  <c r="BG162" i="163"/>
  <c r="AO210" i="163"/>
  <c r="AX250" i="163"/>
  <c r="BP202" i="163"/>
  <c r="AO207" i="163"/>
  <c r="BG159" i="163"/>
  <c r="BP305" i="163"/>
  <c r="AX318" i="163"/>
  <c r="BP270" i="163"/>
  <c r="M295" i="163"/>
  <c r="V247" i="163"/>
  <c r="AE247" i="163" s="1"/>
  <c r="AN247" i="163" s="1"/>
  <c r="AW247" i="163" s="1"/>
  <c r="BF247" i="163" s="1"/>
  <c r="BO247" i="163" s="1"/>
  <c r="AX256" i="163"/>
  <c r="BP208" i="163"/>
  <c r="AO221" i="163"/>
  <c r="BG173" i="163"/>
  <c r="BP251" i="163"/>
  <c r="AX299" i="163"/>
  <c r="AX302" i="163"/>
  <c r="BP254" i="163"/>
  <c r="BP306" i="163"/>
  <c r="V307" i="163"/>
  <c r="AE307" i="163" s="1"/>
  <c r="AN307" i="163" s="1"/>
  <c r="AW307" i="163" s="1"/>
  <c r="BF307" i="163" s="1"/>
  <c r="BO307" i="163" s="1"/>
  <c r="L275" i="163"/>
  <c r="U274" i="163"/>
  <c r="AD274" i="163" s="1"/>
  <c r="AM274" i="163" s="1"/>
  <c r="AV274" i="163" s="1"/>
  <c r="BE274" i="163" s="1"/>
  <c r="BN274" i="163" s="1"/>
  <c r="AO224" i="163"/>
  <c r="BG176" i="163"/>
  <c r="BP191" i="163"/>
  <c r="AX239" i="163"/>
  <c r="M294" i="163"/>
  <c r="V246" i="163"/>
  <c r="AE246" i="163" s="1"/>
  <c r="AN246" i="163" s="1"/>
  <c r="AW246" i="163" s="1"/>
  <c r="BF246" i="163" s="1"/>
  <c r="BO246" i="163" s="1"/>
  <c r="AO241" i="163"/>
  <c r="BG193" i="163"/>
  <c r="AO233" i="163"/>
  <c r="BG185" i="163"/>
  <c r="V265" i="163"/>
  <c r="AE265" i="163" s="1"/>
  <c r="AN265" i="163" s="1"/>
  <c r="AW265" i="163" s="1"/>
  <c r="BF265" i="163" s="1"/>
  <c r="BO265" i="163" s="1"/>
  <c r="M313" i="163"/>
  <c r="V290" i="163"/>
  <c r="AE290" i="163" s="1"/>
  <c r="AN290" i="163" s="1"/>
  <c r="AW290" i="163" s="1"/>
  <c r="BF290" i="163" s="1"/>
  <c r="BO290" i="163" s="1"/>
  <c r="AO238" i="163"/>
  <c r="BG190" i="163"/>
  <c r="U83" i="163"/>
  <c r="AD83" i="163" s="1"/>
  <c r="AM83" i="163" s="1"/>
  <c r="AV83" i="163" s="1"/>
  <c r="BE83" i="163" s="1"/>
  <c r="BN83" i="163" s="1"/>
  <c r="L84" i="163"/>
  <c r="BP178" i="163"/>
  <c r="AX226" i="163"/>
  <c r="V225" i="163"/>
  <c r="AE225" i="163" s="1"/>
  <c r="AN225" i="163" s="1"/>
  <c r="AW225" i="163" s="1"/>
  <c r="BF225" i="163" s="1"/>
  <c r="BO225" i="163" s="1"/>
  <c r="M273" i="163"/>
  <c r="AX235" i="163"/>
  <c r="BP187" i="163"/>
  <c r="AX237" i="163"/>
  <c r="BP189" i="163"/>
  <c r="AO187" i="163"/>
  <c r="BG139" i="163"/>
  <c r="AO217" i="163"/>
  <c r="BG169" i="163"/>
  <c r="AO218" i="163"/>
  <c r="BG170" i="163"/>
  <c r="AO194" i="163"/>
  <c r="BG146" i="163"/>
  <c r="AO196" i="163"/>
  <c r="BG148" i="163"/>
  <c r="AO212" i="163"/>
  <c r="BG164" i="163"/>
  <c r="AO201" i="163"/>
  <c r="BG153" i="163"/>
  <c r="V292" i="163"/>
  <c r="AE292" i="163" s="1"/>
  <c r="AN292" i="163" s="1"/>
  <c r="AW292" i="163" s="1"/>
  <c r="BF292" i="163" s="1"/>
  <c r="BO292" i="163" s="1"/>
  <c r="AX260" i="163"/>
  <c r="BP212" i="163"/>
  <c r="AO208" i="163"/>
  <c r="BG160" i="163"/>
  <c r="BP181" i="163"/>
  <c r="AX229" i="163"/>
  <c r="U374" i="163" l="1"/>
  <c r="AD374" i="163" s="1"/>
  <c r="AM374" i="163" s="1"/>
  <c r="AV374" i="163" s="1"/>
  <c r="BE374" i="163" s="1"/>
  <c r="BN374" i="163" s="1"/>
  <c r="L375" i="163"/>
  <c r="L327" i="163"/>
  <c r="U326" i="163"/>
  <c r="AD326" i="163" s="1"/>
  <c r="AM326" i="163" s="1"/>
  <c r="AV326" i="163" s="1"/>
  <c r="BE326" i="163" s="1"/>
  <c r="BN326" i="163" s="1"/>
  <c r="U419" i="163"/>
  <c r="AD419" i="163" s="1"/>
  <c r="AM419" i="163" s="1"/>
  <c r="AV419" i="163" s="1"/>
  <c r="BE419" i="163" s="1"/>
  <c r="BN419" i="163" s="1"/>
  <c r="L420" i="163"/>
  <c r="AX295" i="163"/>
  <c r="BP247" i="163"/>
  <c r="AX297" i="163"/>
  <c r="BP249" i="163"/>
  <c r="AX289" i="163"/>
  <c r="BP241" i="163"/>
  <c r="AO254" i="163"/>
  <c r="BG206" i="163"/>
  <c r="BG194" i="163"/>
  <c r="AO242" i="163"/>
  <c r="AO286" i="163"/>
  <c r="BG238" i="163"/>
  <c r="AO272" i="163"/>
  <c r="BG224" i="163"/>
  <c r="V295" i="163"/>
  <c r="AE295" i="163" s="1"/>
  <c r="AN295" i="163" s="1"/>
  <c r="AW295" i="163" s="1"/>
  <c r="BF295" i="163" s="1"/>
  <c r="BO295" i="163" s="1"/>
  <c r="BP230" i="163"/>
  <c r="AX278" i="163"/>
  <c r="AX310" i="163"/>
  <c r="BP262" i="163"/>
  <c r="BP231" i="163"/>
  <c r="AX279" i="163"/>
  <c r="BG216" i="163"/>
  <c r="AO264" i="163"/>
  <c r="BG234" i="163"/>
  <c r="AO282" i="163"/>
  <c r="V273" i="163"/>
  <c r="AE273" i="163" s="1"/>
  <c r="AN273" i="163" s="1"/>
  <c r="AW273" i="163" s="1"/>
  <c r="BF273" i="163" s="1"/>
  <c r="BO273" i="163" s="1"/>
  <c r="AO249" i="163"/>
  <c r="BG201" i="163"/>
  <c r="V299" i="163"/>
  <c r="AE299" i="163" s="1"/>
  <c r="AN299" i="163" s="1"/>
  <c r="AW299" i="163" s="1"/>
  <c r="BF299" i="163" s="1"/>
  <c r="BO299" i="163" s="1"/>
  <c r="AO259" i="163"/>
  <c r="BG211" i="163"/>
  <c r="BP296" i="163"/>
  <c r="AX307" i="163"/>
  <c r="BP259" i="163"/>
  <c r="AO266" i="163"/>
  <c r="BG218" i="163"/>
  <c r="U275" i="163"/>
  <c r="AD275" i="163" s="1"/>
  <c r="AM275" i="163" s="1"/>
  <c r="AV275" i="163" s="1"/>
  <c r="BE275" i="163" s="1"/>
  <c r="BN275" i="163" s="1"/>
  <c r="L276" i="163"/>
  <c r="BP318" i="163"/>
  <c r="BP292" i="163"/>
  <c r="V300" i="163"/>
  <c r="AE300" i="163" s="1"/>
  <c r="AN300" i="163" s="1"/>
  <c r="AW300" i="163" s="1"/>
  <c r="BF300" i="163" s="1"/>
  <c r="BO300" i="163" s="1"/>
  <c r="AX284" i="163"/>
  <c r="BP236" i="163"/>
  <c r="U180" i="163"/>
  <c r="AD180" i="163" s="1"/>
  <c r="AM180" i="163" s="1"/>
  <c r="AV180" i="163" s="1"/>
  <c r="BE180" i="163" s="1"/>
  <c r="BN180" i="163" s="1"/>
  <c r="L181" i="163"/>
  <c r="AO285" i="163"/>
  <c r="BG237" i="163"/>
  <c r="V308" i="163"/>
  <c r="AE308" i="163" s="1"/>
  <c r="AN308" i="163" s="1"/>
  <c r="AW308" i="163" s="1"/>
  <c r="BF308" i="163" s="1"/>
  <c r="BO308" i="163" s="1"/>
  <c r="AO250" i="163"/>
  <c r="BG202" i="163"/>
  <c r="BP239" i="163"/>
  <c r="AX287" i="163"/>
  <c r="AX304" i="163"/>
  <c r="BP256" i="163"/>
  <c r="BP266" i="163"/>
  <c r="AX314" i="163"/>
  <c r="V288" i="163"/>
  <c r="AE288" i="163" s="1"/>
  <c r="AN288" i="163" s="1"/>
  <c r="AW288" i="163" s="1"/>
  <c r="BF288" i="163" s="1"/>
  <c r="BO288" i="163" s="1"/>
  <c r="BG198" i="163"/>
  <c r="AO246" i="163"/>
  <c r="U227" i="163"/>
  <c r="AD227" i="163" s="1"/>
  <c r="AM227" i="163" s="1"/>
  <c r="AV227" i="163" s="1"/>
  <c r="BE227" i="163" s="1"/>
  <c r="BN227" i="163" s="1"/>
  <c r="L228" i="163"/>
  <c r="V313" i="163"/>
  <c r="AE313" i="163" s="1"/>
  <c r="AN313" i="163" s="1"/>
  <c r="AW313" i="163" s="1"/>
  <c r="BF313" i="163" s="1"/>
  <c r="BO313" i="163" s="1"/>
  <c r="BP319" i="163"/>
  <c r="AX272" i="163"/>
  <c r="BP224" i="163"/>
  <c r="BP293" i="163"/>
  <c r="U36" i="163"/>
  <c r="AD36" i="163" s="1"/>
  <c r="AM36" i="163" s="1"/>
  <c r="AV36" i="163" s="1"/>
  <c r="BE36" i="163" s="1"/>
  <c r="BN36" i="163" s="1"/>
  <c r="L37" i="163"/>
  <c r="AX274" i="163"/>
  <c r="BP226" i="163"/>
  <c r="BG209" i="163"/>
  <c r="AO257" i="163"/>
  <c r="U84" i="163"/>
  <c r="AD84" i="163" s="1"/>
  <c r="AM84" i="163" s="1"/>
  <c r="AV84" i="163" s="1"/>
  <c r="BE84" i="163" s="1"/>
  <c r="BN84" i="163" s="1"/>
  <c r="L85" i="163"/>
  <c r="BG227" i="163"/>
  <c r="AO275" i="163"/>
  <c r="BP309" i="163"/>
  <c r="AO279" i="163"/>
  <c r="BG231" i="163"/>
  <c r="BP316" i="163"/>
  <c r="AX291" i="163"/>
  <c r="BP243" i="163"/>
  <c r="BP290" i="163"/>
  <c r="BG221" i="163"/>
  <c r="AO269" i="163"/>
  <c r="AO229" i="163"/>
  <c r="BG181" i="163"/>
  <c r="BG222" i="163"/>
  <c r="AO270" i="163"/>
  <c r="AO260" i="163"/>
  <c r="BG212" i="163"/>
  <c r="AO265" i="163"/>
  <c r="BG217" i="163"/>
  <c r="AX281" i="163"/>
  <c r="BP233" i="163"/>
  <c r="AO235" i="163"/>
  <c r="BG187" i="163"/>
  <c r="AO239" i="163"/>
  <c r="BG191" i="163"/>
  <c r="AX311" i="163"/>
  <c r="BP263" i="163"/>
  <c r="AO251" i="163"/>
  <c r="BG203" i="163"/>
  <c r="AO267" i="163"/>
  <c r="BG219" i="163"/>
  <c r="AX315" i="163"/>
  <c r="BP267" i="163"/>
  <c r="V312" i="163"/>
  <c r="AE312" i="163" s="1"/>
  <c r="AN312" i="163" s="1"/>
  <c r="AW312" i="163" s="1"/>
  <c r="BF312" i="163" s="1"/>
  <c r="BO312" i="163" s="1"/>
  <c r="V275" i="163"/>
  <c r="AE275" i="163" s="1"/>
  <c r="AN275" i="163" s="1"/>
  <c r="AW275" i="163" s="1"/>
  <c r="BF275" i="163" s="1"/>
  <c r="BO275" i="163" s="1"/>
  <c r="AO253" i="163"/>
  <c r="BG205" i="163"/>
  <c r="AO284" i="163"/>
  <c r="BG236" i="163"/>
  <c r="BP253" i="163"/>
  <c r="AX301" i="163"/>
  <c r="AO288" i="163"/>
  <c r="BG240" i="163"/>
  <c r="AX277" i="163"/>
  <c r="BP229" i="163"/>
  <c r="BG208" i="163"/>
  <c r="AO256" i="163"/>
  <c r="AX285" i="163"/>
  <c r="BP237" i="163"/>
  <c r="AO255" i="163"/>
  <c r="BG207" i="163"/>
  <c r="BG177" i="163"/>
  <c r="AO225" i="163"/>
  <c r="AX303" i="163"/>
  <c r="BP255" i="163"/>
  <c r="AO263" i="163"/>
  <c r="BG215" i="163"/>
  <c r="AO245" i="163"/>
  <c r="BG197" i="163"/>
  <c r="BG213" i="163"/>
  <c r="AO261" i="163"/>
  <c r="AX286" i="163"/>
  <c r="BP238" i="163"/>
  <c r="V306" i="163"/>
  <c r="AE306" i="163" s="1"/>
  <c r="AN306" i="163" s="1"/>
  <c r="AW306" i="163" s="1"/>
  <c r="BF306" i="163" s="1"/>
  <c r="BO306" i="163" s="1"/>
  <c r="AO243" i="163"/>
  <c r="BG195" i="163"/>
  <c r="V293" i="163"/>
  <c r="AE293" i="163" s="1"/>
  <c r="AN293" i="163" s="1"/>
  <c r="AW293" i="163" s="1"/>
  <c r="BF293" i="163" s="1"/>
  <c r="BO293" i="163" s="1"/>
  <c r="AO274" i="163"/>
  <c r="BG226" i="163"/>
  <c r="AX276" i="163"/>
  <c r="BP228" i="163"/>
  <c r="AX308" i="163"/>
  <c r="BP260" i="163"/>
  <c r="AX283" i="163"/>
  <c r="BP235" i="163"/>
  <c r="BG233" i="163"/>
  <c r="AO281" i="163"/>
  <c r="BP302" i="163"/>
  <c r="BP250" i="163"/>
  <c r="AX298" i="163"/>
  <c r="BP282" i="163"/>
  <c r="AX317" i="163"/>
  <c r="BP269" i="163"/>
  <c r="BG223" i="163"/>
  <c r="AO271" i="163"/>
  <c r="AX313" i="163"/>
  <c r="BP265" i="163"/>
  <c r="BP273" i="163"/>
  <c r="AX294" i="163"/>
  <c r="BP246" i="163"/>
  <c r="AX280" i="163"/>
  <c r="BP232" i="163"/>
  <c r="AO248" i="163"/>
  <c r="BG200" i="163"/>
  <c r="BG204" i="163"/>
  <c r="AO252" i="163"/>
  <c r="AX275" i="163"/>
  <c r="BP227" i="163"/>
  <c r="BP299" i="163"/>
  <c r="AO258" i="163"/>
  <c r="BG210" i="163"/>
  <c r="BG184" i="163"/>
  <c r="AO232" i="163"/>
  <c r="U132" i="163"/>
  <c r="AD132" i="163" s="1"/>
  <c r="AM132" i="163" s="1"/>
  <c r="AV132" i="163" s="1"/>
  <c r="BE132" i="163" s="1"/>
  <c r="BN132" i="163" s="1"/>
  <c r="L133" i="163"/>
  <c r="BG276" i="163"/>
  <c r="AO278" i="163"/>
  <c r="BG230" i="163"/>
  <c r="V294" i="163"/>
  <c r="AE294" i="163" s="1"/>
  <c r="AN294" i="163" s="1"/>
  <c r="AW294" i="163" s="1"/>
  <c r="BF294" i="163" s="1"/>
  <c r="BO294" i="163" s="1"/>
  <c r="AO244" i="163"/>
  <c r="BG196" i="163"/>
  <c r="AO247" i="163"/>
  <c r="BG199" i="163"/>
  <c r="AO289" i="163"/>
  <c r="BG241" i="163"/>
  <c r="BP312" i="163"/>
  <c r="V305" i="163"/>
  <c r="AE305" i="163" s="1"/>
  <c r="AN305" i="163" s="1"/>
  <c r="AW305" i="163" s="1"/>
  <c r="BF305" i="163" s="1"/>
  <c r="BO305" i="163" s="1"/>
  <c r="AO268" i="163"/>
  <c r="BG220" i="163"/>
  <c r="BG214" i="163"/>
  <c r="AO262" i="163"/>
  <c r="AX288" i="163"/>
  <c r="BP240" i="163"/>
  <c r="V286" i="163"/>
  <c r="AE286" i="163" s="1"/>
  <c r="AN286" i="163" s="1"/>
  <c r="AW286" i="163" s="1"/>
  <c r="BF286" i="163" s="1"/>
  <c r="BO286" i="163" s="1"/>
  <c r="U420" i="163" l="1"/>
  <c r="AD420" i="163" s="1"/>
  <c r="AM420" i="163" s="1"/>
  <c r="AV420" i="163" s="1"/>
  <c r="BE420" i="163" s="1"/>
  <c r="BN420" i="163" s="1"/>
  <c r="L421" i="163"/>
  <c r="L328" i="163"/>
  <c r="U327" i="163"/>
  <c r="AD327" i="163" s="1"/>
  <c r="AM327" i="163" s="1"/>
  <c r="AV327" i="163" s="1"/>
  <c r="BE327" i="163" s="1"/>
  <c r="BN327" i="163" s="1"/>
  <c r="L376" i="163"/>
  <c r="U375" i="163"/>
  <c r="AD375" i="163" s="1"/>
  <c r="AM375" i="163" s="1"/>
  <c r="AV375" i="163" s="1"/>
  <c r="BE375" i="163" s="1"/>
  <c r="BN375" i="163" s="1"/>
  <c r="BG279" i="163"/>
  <c r="AO308" i="163"/>
  <c r="BG260" i="163"/>
  <c r="BG272" i="163"/>
  <c r="AO304" i="163"/>
  <c r="BG256" i="163"/>
  <c r="BP287" i="163"/>
  <c r="BP294" i="163"/>
  <c r="BP277" i="163"/>
  <c r="U85" i="163"/>
  <c r="AD85" i="163" s="1"/>
  <c r="AM85" i="163" s="1"/>
  <c r="AV85" i="163" s="1"/>
  <c r="BE85" i="163" s="1"/>
  <c r="BN85" i="163" s="1"/>
  <c r="L86" i="163"/>
  <c r="AO312" i="163"/>
  <c r="BG264" i="163"/>
  <c r="BP308" i="163"/>
  <c r="AO302" i="163"/>
  <c r="BG254" i="163"/>
  <c r="BP301" i="163"/>
  <c r="AO305" i="163"/>
  <c r="BG257" i="163"/>
  <c r="BP279" i="163"/>
  <c r="AO316" i="163"/>
  <c r="BG268" i="163"/>
  <c r="BP272" i="163"/>
  <c r="BG247" i="163"/>
  <c r="AO295" i="163"/>
  <c r="AO306" i="163"/>
  <c r="BG258" i="163"/>
  <c r="BP313" i="163"/>
  <c r="BG245" i="163"/>
  <c r="AO293" i="163"/>
  <c r="BG235" i="163"/>
  <c r="AO283" i="163"/>
  <c r="BP307" i="163"/>
  <c r="BP289" i="163"/>
  <c r="AO291" i="163"/>
  <c r="BG243" i="163"/>
  <c r="BP286" i="163"/>
  <c r="U228" i="163"/>
  <c r="AD228" i="163" s="1"/>
  <c r="AM228" i="163" s="1"/>
  <c r="AV228" i="163" s="1"/>
  <c r="BE228" i="163" s="1"/>
  <c r="BN228" i="163" s="1"/>
  <c r="L229" i="163"/>
  <c r="BG275" i="163"/>
  <c r="BP276" i="163"/>
  <c r="AO311" i="163"/>
  <c r="BG263" i="163"/>
  <c r="BP281" i="163"/>
  <c r="BG285" i="163"/>
  <c r="BP297" i="163"/>
  <c r="BP280" i="163"/>
  <c r="BG229" i="163"/>
  <c r="AO277" i="163"/>
  <c r="AO280" i="163"/>
  <c r="BG232" i="163"/>
  <c r="BG288" i="163"/>
  <c r="AO319" i="163"/>
  <c r="BG271" i="163"/>
  <c r="L182" i="163"/>
  <c r="U181" i="163"/>
  <c r="AD181" i="163" s="1"/>
  <c r="AM181" i="163" s="1"/>
  <c r="AV181" i="163" s="1"/>
  <c r="BE181" i="163" s="1"/>
  <c r="BN181" i="163" s="1"/>
  <c r="BP304" i="163"/>
  <c r="AO318" i="163"/>
  <c r="BG270" i="163"/>
  <c r="AO317" i="163"/>
  <c r="BG269" i="163"/>
  <c r="AO292" i="163"/>
  <c r="BG244" i="163"/>
  <c r="BP303" i="163"/>
  <c r="BP315" i="163"/>
  <c r="BP291" i="163"/>
  <c r="BP274" i="163"/>
  <c r="BG282" i="163"/>
  <c r="BG289" i="163"/>
  <c r="BG250" i="163"/>
  <c r="AO298" i="163"/>
  <c r="BG225" i="163"/>
  <c r="AO273" i="163"/>
  <c r="BG246" i="163"/>
  <c r="AO294" i="163"/>
  <c r="BP314" i="163"/>
  <c r="BG248" i="163"/>
  <c r="AO296" i="163"/>
  <c r="BG278" i="163"/>
  <c r="BG281" i="163"/>
  <c r="BG286" i="163"/>
  <c r="BP288" i="163"/>
  <c r="BP275" i="163"/>
  <c r="BP317" i="163"/>
  <c r="BG274" i="163"/>
  <c r="BG284" i="163"/>
  <c r="AO315" i="163"/>
  <c r="BG267" i="163"/>
  <c r="BP284" i="163"/>
  <c r="AO307" i="163"/>
  <c r="BG259" i="163"/>
  <c r="BP310" i="163"/>
  <c r="BP295" i="163"/>
  <c r="BP311" i="163"/>
  <c r="BG262" i="163"/>
  <c r="AO310" i="163"/>
  <c r="AO300" i="163"/>
  <c r="BG252" i="163"/>
  <c r="U37" i="163"/>
  <c r="AD37" i="163" s="1"/>
  <c r="AM37" i="163" s="1"/>
  <c r="AV37" i="163" s="1"/>
  <c r="BE37" i="163" s="1"/>
  <c r="BN37" i="163" s="1"/>
  <c r="L38" i="163"/>
  <c r="BP278" i="163"/>
  <c r="BP298" i="163"/>
  <c r="BP285" i="163"/>
  <c r="AO287" i="163"/>
  <c r="BG239" i="163"/>
  <c r="AO297" i="163"/>
  <c r="BG249" i="163"/>
  <c r="U276" i="163"/>
  <c r="AD276" i="163" s="1"/>
  <c r="AM276" i="163" s="1"/>
  <c r="AV276" i="163" s="1"/>
  <c r="BE276" i="163" s="1"/>
  <c r="BN276" i="163" s="1"/>
  <c r="L277" i="163"/>
  <c r="L134" i="163"/>
  <c r="U133" i="163"/>
  <c r="AD133" i="163" s="1"/>
  <c r="AM133" i="163" s="1"/>
  <c r="AV133" i="163" s="1"/>
  <c r="BE133" i="163" s="1"/>
  <c r="BN133" i="163" s="1"/>
  <c r="BG242" i="163"/>
  <c r="AO290" i="163"/>
  <c r="BP283" i="163"/>
  <c r="AO309" i="163"/>
  <c r="BG261" i="163"/>
  <c r="BG266" i="163"/>
  <c r="AO314" i="163"/>
  <c r="AO303" i="163"/>
  <c r="BG255" i="163"/>
  <c r="AO301" i="163"/>
  <c r="BG253" i="163"/>
  <c r="AO299" i="163"/>
  <c r="BG251" i="163"/>
  <c r="AO313" i="163"/>
  <c r="BG265" i="163"/>
  <c r="U376" i="163" l="1"/>
  <c r="AD376" i="163" s="1"/>
  <c r="AM376" i="163" s="1"/>
  <c r="AV376" i="163" s="1"/>
  <c r="BE376" i="163" s="1"/>
  <c r="BN376" i="163" s="1"/>
  <c r="L377" i="163"/>
  <c r="L329" i="163"/>
  <c r="U328" i="163"/>
  <c r="AD328" i="163" s="1"/>
  <c r="AM328" i="163" s="1"/>
  <c r="AV328" i="163" s="1"/>
  <c r="BE328" i="163" s="1"/>
  <c r="BN328" i="163" s="1"/>
  <c r="U421" i="163"/>
  <c r="AD421" i="163" s="1"/>
  <c r="AM421" i="163" s="1"/>
  <c r="AV421" i="163" s="1"/>
  <c r="BE421" i="163" s="1"/>
  <c r="BN421" i="163" s="1"/>
  <c r="L422" i="163"/>
  <c r="L230" i="163"/>
  <c r="U229" i="163"/>
  <c r="AD229" i="163" s="1"/>
  <c r="AM229" i="163" s="1"/>
  <c r="AV229" i="163" s="1"/>
  <c r="BE229" i="163" s="1"/>
  <c r="BN229" i="163" s="1"/>
  <c r="BG310" i="163"/>
  <c r="BG283" i="163"/>
  <c r="L278" i="163"/>
  <c r="U277" i="163"/>
  <c r="AD277" i="163" s="1"/>
  <c r="AM277" i="163" s="1"/>
  <c r="AV277" i="163" s="1"/>
  <c r="BE277" i="163" s="1"/>
  <c r="BN277" i="163" s="1"/>
  <c r="BG294" i="163"/>
  <c r="U86" i="163"/>
  <c r="AD86" i="163" s="1"/>
  <c r="AM86" i="163" s="1"/>
  <c r="AV86" i="163" s="1"/>
  <c r="BE86" i="163" s="1"/>
  <c r="BN86" i="163" s="1"/>
  <c r="L87" i="163"/>
  <c r="BG316" i="163"/>
  <c r="BG304" i="163"/>
  <c r="BG299" i="163"/>
  <c r="BG319" i="163"/>
  <c r="BG273" i="163"/>
  <c r="BG309" i="163"/>
  <c r="BG313" i="163"/>
  <c r="BG317" i="163"/>
  <c r="BG303" i="163"/>
  <c r="BG307" i="163"/>
  <c r="BG291" i="163"/>
  <c r="BG306" i="163"/>
  <c r="BG302" i="163"/>
  <c r="L135" i="163"/>
  <c r="U134" i="163"/>
  <c r="AD134" i="163" s="1"/>
  <c r="AM134" i="163" s="1"/>
  <c r="AV134" i="163" s="1"/>
  <c r="BE134" i="163" s="1"/>
  <c r="BN134" i="163" s="1"/>
  <c r="BG295" i="163"/>
  <c r="BG297" i="163"/>
  <c r="BG280" i="163"/>
  <c r="U38" i="163"/>
  <c r="AD38" i="163" s="1"/>
  <c r="AM38" i="163" s="1"/>
  <c r="AV38" i="163" s="1"/>
  <c r="BE38" i="163" s="1"/>
  <c r="BN38" i="163" s="1"/>
  <c r="L39" i="163"/>
  <c r="BG298" i="163"/>
  <c r="BG277" i="163"/>
  <c r="BG293" i="163"/>
  <c r="BG287" i="163"/>
  <c r="BG318" i="163"/>
  <c r="BG308" i="163"/>
  <c r="BG315" i="163"/>
  <c r="BG314" i="163"/>
  <c r="BG292" i="163"/>
  <c r="BG290" i="163"/>
  <c r="U182" i="163"/>
  <c r="AD182" i="163" s="1"/>
  <c r="AM182" i="163" s="1"/>
  <c r="AV182" i="163" s="1"/>
  <c r="BE182" i="163" s="1"/>
  <c r="BN182" i="163" s="1"/>
  <c r="L183" i="163"/>
  <c r="BG296" i="163"/>
  <c r="BG305" i="163"/>
  <c r="BG301" i="163"/>
  <c r="BG300" i="163"/>
  <c r="BG311" i="163"/>
  <c r="BG312" i="163"/>
  <c r="U422" i="163" l="1"/>
  <c r="AD422" i="163" s="1"/>
  <c r="AM422" i="163" s="1"/>
  <c r="AV422" i="163" s="1"/>
  <c r="BE422" i="163" s="1"/>
  <c r="BN422" i="163" s="1"/>
  <c r="L423" i="163"/>
  <c r="U329" i="163"/>
  <c r="AD329" i="163" s="1"/>
  <c r="AM329" i="163" s="1"/>
  <c r="AV329" i="163" s="1"/>
  <c r="BE329" i="163" s="1"/>
  <c r="BN329" i="163" s="1"/>
  <c r="L330" i="163"/>
  <c r="U377" i="163"/>
  <c r="AD377" i="163" s="1"/>
  <c r="AM377" i="163" s="1"/>
  <c r="AV377" i="163" s="1"/>
  <c r="BE377" i="163" s="1"/>
  <c r="BN377" i="163" s="1"/>
  <c r="L378" i="163"/>
  <c r="U39" i="163"/>
  <c r="AD39" i="163" s="1"/>
  <c r="AM39" i="163" s="1"/>
  <c r="AV39" i="163" s="1"/>
  <c r="BE39" i="163" s="1"/>
  <c r="BN39" i="163" s="1"/>
  <c r="L40" i="163"/>
  <c r="L184" i="163"/>
  <c r="U183" i="163"/>
  <c r="AD183" i="163" s="1"/>
  <c r="AM183" i="163" s="1"/>
  <c r="AV183" i="163" s="1"/>
  <c r="BE183" i="163" s="1"/>
  <c r="BN183" i="163" s="1"/>
  <c r="U135" i="163"/>
  <c r="AD135" i="163" s="1"/>
  <c r="AM135" i="163" s="1"/>
  <c r="AV135" i="163" s="1"/>
  <c r="BE135" i="163" s="1"/>
  <c r="BN135" i="163" s="1"/>
  <c r="L136" i="163"/>
  <c r="U278" i="163"/>
  <c r="AD278" i="163" s="1"/>
  <c r="AM278" i="163" s="1"/>
  <c r="AV278" i="163" s="1"/>
  <c r="BE278" i="163" s="1"/>
  <c r="BN278" i="163" s="1"/>
  <c r="L279" i="163"/>
  <c r="U87" i="163"/>
  <c r="AD87" i="163" s="1"/>
  <c r="AM87" i="163" s="1"/>
  <c r="AV87" i="163" s="1"/>
  <c r="BE87" i="163" s="1"/>
  <c r="BN87" i="163" s="1"/>
  <c r="L88" i="163"/>
  <c r="L231" i="163"/>
  <c r="U230" i="163"/>
  <c r="AD230" i="163" s="1"/>
  <c r="AM230" i="163" s="1"/>
  <c r="AV230" i="163" s="1"/>
  <c r="BE230" i="163" s="1"/>
  <c r="BN230" i="163" s="1"/>
  <c r="U378" i="163" l="1"/>
  <c r="AD378" i="163" s="1"/>
  <c r="AM378" i="163" s="1"/>
  <c r="AV378" i="163" s="1"/>
  <c r="BE378" i="163" s="1"/>
  <c r="BN378" i="163" s="1"/>
  <c r="L379" i="163"/>
  <c r="L331" i="163"/>
  <c r="U330" i="163"/>
  <c r="AD330" i="163" s="1"/>
  <c r="AM330" i="163" s="1"/>
  <c r="AV330" i="163" s="1"/>
  <c r="BE330" i="163" s="1"/>
  <c r="BN330" i="163" s="1"/>
  <c r="U423" i="163"/>
  <c r="AD423" i="163" s="1"/>
  <c r="AM423" i="163" s="1"/>
  <c r="AV423" i="163" s="1"/>
  <c r="BE423" i="163" s="1"/>
  <c r="BN423" i="163" s="1"/>
  <c r="L424" i="163"/>
  <c r="U88" i="163"/>
  <c r="AD88" i="163" s="1"/>
  <c r="AM88" i="163" s="1"/>
  <c r="AV88" i="163" s="1"/>
  <c r="BE88" i="163" s="1"/>
  <c r="BN88" i="163" s="1"/>
  <c r="L89" i="163"/>
  <c r="U231" i="163"/>
  <c r="AD231" i="163" s="1"/>
  <c r="AM231" i="163" s="1"/>
  <c r="AV231" i="163" s="1"/>
  <c r="BE231" i="163" s="1"/>
  <c r="BN231" i="163" s="1"/>
  <c r="L232" i="163"/>
  <c r="L185" i="163"/>
  <c r="U184" i="163"/>
  <c r="AD184" i="163" s="1"/>
  <c r="AM184" i="163" s="1"/>
  <c r="AV184" i="163" s="1"/>
  <c r="BE184" i="163" s="1"/>
  <c r="BN184" i="163" s="1"/>
  <c r="U40" i="163"/>
  <c r="AD40" i="163" s="1"/>
  <c r="AM40" i="163" s="1"/>
  <c r="AV40" i="163" s="1"/>
  <c r="BE40" i="163" s="1"/>
  <c r="BN40" i="163" s="1"/>
  <c r="L41" i="163"/>
  <c r="U136" i="163"/>
  <c r="AD136" i="163" s="1"/>
  <c r="AM136" i="163" s="1"/>
  <c r="AV136" i="163" s="1"/>
  <c r="BE136" i="163" s="1"/>
  <c r="BN136" i="163" s="1"/>
  <c r="L137" i="163"/>
  <c r="U279" i="163"/>
  <c r="AD279" i="163" s="1"/>
  <c r="AM279" i="163" s="1"/>
  <c r="AV279" i="163" s="1"/>
  <c r="BE279" i="163" s="1"/>
  <c r="BN279" i="163" s="1"/>
  <c r="L280" i="163"/>
  <c r="L425" i="163" l="1"/>
  <c r="U424" i="163"/>
  <c r="AD424" i="163" s="1"/>
  <c r="AM424" i="163" s="1"/>
  <c r="AV424" i="163" s="1"/>
  <c r="BE424" i="163" s="1"/>
  <c r="BN424" i="163" s="1"/>
  <c r="L332" i="163"/>
  <c r="U331" i="163"/>
  <c r="AD331" i="163" s="1"/>
  <c r="AM331" i="163" s="1"/>
  <c r="AV331" i="163" s="1"/>
  <c r="BE331" i="163" s="1"/>
  <c r="BN331" i="163" s="1"/>
  <c r="L380" i="163"/>
  <c r="U379" i="163"/>
  <c r="AD379" i="163" s="1"/>
  <c r="AM379" i="163" s="1"/>
  <c r="AV379" i="163" s="1"/>
  <c r="BE379" i="163" s="1"/>
  <c r="BN379" i="163" s="1"/>
  <c r="L281" i="163"/>
  <c r="U280" i="163"/>
  <c r="AD280" i="163" s="1"/>
  <c r="AM280" i="163" s="1"/>
  <c r="AV280" i="163" s="1"/>
  <c r="BE280" i="163" s="1"/>
  <c r="BN280" i="163" s="1"/>
  <c r="U232" i="163"/>
  <c r="AD232" i="163" s="1"/>
  <c r="AM232" i="163" s="1"/>
  <c r="AV232" i="163" s="1"/>
  <c r="BE232" i="163" s="1"/>
  <c r="BN232" i="163" s="1"/>
  <c r="L233" i="163"/>
  <c r="U89" i="163"/>
  <c r="AD89" i="163" s="1"/>
  <c r="AM89" i="163" s="1"/>
  <c r="AV89" i="163" s="1"/>
  <c r="BE89" i="163" s="1"/>
  <c r="BN89" i="163" s="1"/>
  <c r="L90" i="163"/>
  <c r="U137" i="163"/>
  <c r="AD137" i="163" s="1"/>
  <c r="AM137" i="163" s="1"/>
  <c r="AV137" i="163" s="1"/>
  <c r="BE137" i="163" s="1"/>
  <c r="BN137" i="163" s="1"/>
  <c r="L138" i="163"/>
  <c r="U185" i="163"/>
  <c r="AD185" i="163" s="1"/>
  <c r="AM185" i="163" s="1"/>
  <c r="AV185" i="163" s="1"/>
  <c r="BE185" i="163" s="1"/>
  <c r="BN185" i="163" s="1"/>
  <c r="L186" i="163"/>
  <c r="U41" i="163"/>
  <c r="AD41" i="163" s="1"/>
  <c r="AM41" i="163" s="1"/>
  <c r="AV41" i="163" s="1"/>
  <c r="BE41" i="163" s="1"/>
  <c r="BN41" i="163" s="1"/>
  <c r="L42" i="163"/>
  <c r="L381" i="163" l="1"/>
  <c r="U380" i="163"/>
  <c r="AD380" i="163" s="1"/>
  <c r="AM380" i="163" s="1"/>
  <c r="AV380" i="163" s="1"/>
  <c r="BE380" i="163" s="1"/>
  <c r="BN380" i="163" s="1"/>
  <c r="L333" i="163"/>
  <c r="U332" i="163"/>
  <c r="AD332" i="163" s="1"/>
  <c r="AM332" i="163" s="1"/>
  <c r="AV332" i="163" s="1"/>
  <c r="BE332" i="163" s="1"/>
  <c r="BN332" i="163" s="1"/>
  <c r="L426" i="163"/>
  <c r="U425" i="163"/>
  <c r="AD425" i="163" s="1"/>
  <c r="AM425" i="163" s="1"/>
  <c r="AV425" i="163" s="1"/>
  <c r="BE425" i="163" s="1"/>
  <c r="BN425" i="163" s="1"/>
  <c r="L139" i="163"/>
  <c r="U138" i="163"/>
  <c r="AD138" i="163" s="1"/>
  <c r="AM138" i="163" s="1"/>
  <c r="AV138" i="163" s="1"/>
  <c r="BE138" i="163" s="1"/>
  <c r="BN138" i="163" s="1"/>
  <c r="U42" i="163"/>
  <c r="AD42" i="163" s="1"/>
  <c r="AM42" i="163" s="1"/>
  <c r="AV42" i="163" s="1"/>
  <c r="BE42" i="163" s="1"/>
  <c r="BN42" i="163" s="1"/>
  <c r="L43" i="163"/>
  <c r="L234" i="163"/>
  <c r="U233" i="163"/>
  <c r="AD233" i="163" s="1"/>
  <c r="AM233" i="163" s="1"/>
  <c r="AV233" i="163" s="1"/>
  <c r="BE233" i="163" s="1"/>
  <c r="BN233" i="163" s="1"/>
  <c r="L187" i="163"/>
  <c r="U186" i="163"/>
  <c r="AD186" i="163" s="1"/>
  <c r="AM186" i="163" s="1"/>
  <c r="AV186" i="163" s="1"/>
  <c r="BE186" i="163" s="1"/>
  <c r="BN186" i="163" s="1"/>
  <c r="U90" i="163"/>
  <c r="AD90" i="163" s="1"/>
  <c r="AM90" i="163" s="1"/>
  <c r="AV90" i="163" s="1"/>
  <c r="BE90" i="163" s="1"/>
  <c r="BN90" i="163" s="1"/>
  <c r="L91" i="163"/>
  <c r="L282" i="163"/>
  <c r="U281" i="163"/>
  <c r="AD281" i="163" s="1"/>
  <c r="AM281" i="163" s="1"/>
  <c r="AV281" i="163" s="1"/>
  <c r="BE281" i="163" s="1"/>
  <c r="BN281" i="163" s="1"/>
  <c r="L427" i="163" l="1"/>
  <c r="U426" i="163"/>
  <c r="AD426" i="163" s="1"/>
  <c r="AM426" i="163" s="1"/>
  <c r="AV426" i="163" s="1"/>
  <c r="BE426" i="163" s="1"/>
  <c r="BN426" i="163" s="1"/>
  <c r="L334" i="163"/>
  <c r="U333" i="163"/>
  <c r="AD333" i="163" s="1"/>
  <c r="AM333" i="163" s="1"/>
  <c r="AV333" i="163" s="1"/>
  <c r="BE333" i="163" s="1"/>
  <c r="BN333" i="163" s="1"/>
  <c r="L382" i="163"/>
  <c r="U381" i="163"/>
  <c r="AD381" i="163" s="1"/>
  <c r="AM381" i="163" s="1"/>
  <c r="AV381" i="163" s="1"/>
  <c r="BE381" i="163" s="1"/>
  <c r="BN381" i="163" s="1"/>
  <c r="U91" i="163"/>
  <c r="AD91" i="163" s="1"/>
  <c r="AM91" i="163" s="1"/>
  <c r="AV91" i="163" s="1"/>
  <c r="BE91" i="163" s="1"/>
  <c r="BN91" i="163" s="1"/>
  <c r="L92" i="163"/>
  <c r="U234" i="163"/>
  <c r="AD234" i="163" s="1"/>
  <c r="AM234" i="163" s="1"/>
  <c r="AV234" i="163" s="1"/>
  <c r="BE234" i="163" s="1"/>
  <c r="BN234" i="163" s="1"/>
  <c r="L235" i="163"/>
  <c r="U43" i="163"/>
  <c r="AD43" i="163" s="1"/>
  <c r="AM43" i="163" s="1"/>
  <c r="AV43" i="163" s="1"/>
  <c r="BE43" i="163" s="1"/>
  <c r="BN43" i="163" s="1"/>
  <c r="L44" i="163"/>
  <c r="L188" i="163"/>
  <c r="U187" i="163"/>
  <c r="AD187" i="163" s="1"/>
  <c r="AM187" i="163" s="1"/>
  <c r="AV187" i="163" s="1"/>
  <c r="BE187" i="163" s="1"/>
  <c r="BN187" i="163" s="1"/>
  <c r="U282" i="163"/>
  <c r="AD282" i="163" s="1"/>
  <c r="AM282" i="163" s="1"/>
  <c r="AV282" i="163" s="1"/>
  <c r="BE282" i="163" s="1"/>
  <c r="BN282" i="163" s="1"/>
  <c r="L283" i="163"/>
  <c r="L140" i="163"/>
  <c r="U139" i="163"/>
  <c r="AD139" i="163" s="1"/>
  <c r="AM139" i="163" s="1"/>
  <c r="AV139" i="163" s="1"/>
  <c r="BE139" i="163" s="1"/>
  <c r="BN139" i="163" s="1"/>
  <c r="U382" i="163" l="1"/>
  <c r="AD382" i="163" s="1"/>
  <c r="AM382" i="163" s="1"/>
  <c r="AV382" i="163" s="1"/>
  <c r="BE382" i="163" s="1"/>
  <c r="BN382" i="163" s="1"/>
  <c r="L383" i="163"/>
  <c r="U334" i="163"/>
  <c r="AD334" i="163" s="1"/>
  <c r="AM334" i="163" s="1"/>
  <c r="AV334" i="163" s="1"/>
  <c r="BE334" i="163" s="1"/>
  <c r="BN334" i="163" s="1"/>
  <c r="L335" i="163"/>
  <c r="U427" i="163"/>
  <c r="AD427" i="163" s="1"/>
  <c r="AM427" i="163" s="1"/>
  <c r="AV427" i="163" s="1"/>
  <c r="BE427" i="163" s="1"/>
  <c r="BN427" i="163" s="1"/>
  <c r="L428" i="163"/>
  <c r="U44" i="163"/>
  <c r="AD44" i="163" s="1"/>
  <c r="AM44" i="163" s="1"/>
  <c r="AV44" i="163" s="1"/>
  <c r="BE44" i="163" s="1"/>
  <c r="BN44" i="163" s="1"/>
  <c r="L45" i="163"/>
  <c r="L141" i="163"/>
  <c r="U140" i="163"/>
  <c r="AD140" i="163" s="1"/>
  <c r="AM140" i="163" s="1"/>
  <c r="AV140" i="163" s="1"/>
  <c r="BE140" i="163" s="1"/>
  <c r="BN140" i="163" s="1"/>
  <c r="L284" i="163"/>
  <c r="U283" i="163"/>
  <c r="AD283" i="163" s="1"/>
  <c r="AM283" i="163" s="1"/>
  <c r="AV283" i="163" s="1"/>
  <c r="BE283" i="163" s="1"/>
  <c r="BN283" i="163" s="1"/>
  <c r="L236" i="163"/>
  <c r="U235" i="163"/>
  <c r="AD235" i="163" s="1"/>
  <c r="AM235" i="163" s="1"/>
  <c r="AV235" i="163" s="1"/>
  <c r="BE235" i="163" s="1"/>
  <c r="BN235" i="163" s="1"/>
  <c r="U188" i="163"/>
  <c r="AD188" i="163" s="1"/>
  <c r="AM188" i="163" s="1"/>
  <c r="AV188" i="163" s="1"/>
  <c r="BE188" i="163" s="1"/>
  <c r="BN188" i="163" s="1"/>
  <c r="L189" i="163"/>
  <c r="U92" i="163"/>
  <c r="AD92" i="163" s="1"/>
  <c r="AM92" i="163" s="1"/>
  <c r="AV92" i="163" s="1"/>
  <c r="BE92" i="163" s="1"/>
  <c r="BN92" i="163" s="1"/>
  <c r="L93" i="163"/>
  <c r="L429" i="163" l="1"/>
  <c r="U428" i="163"/>
  <c r="AD428" i="163" s="1"/>
  <c r="AM428" i="163" s="1"/>
  <c r="AV428" i="163" s="1"/>
  <c r="BE428" i="163" s="1"/>
  <c r="BN428" i="163" s="1"/>
  <c r="U335" i="163"/>
  <c r="AD335" i="163" s="1"/>
  <c r="AM335" i="163" s="1"/>
  <c r="AV335" i="163" s="1"/>
  <c r="BE335" i="163" s="1"/>
  <c r="BN335" i="163" s="1"/>
  <c r="L336" i="163"/>
  <c r="L384" i="163"/>
  <c r="U383" i="163"/>
  <c r="AD383" i="163" s="1"/>
  <c r="AM383" i="163" s="1"/>
  <c r="AV383" i="163" s="1"/>
  <c r="BE383" i="163" s="1"/>
  <c r="BN383" i="163" s="1"/>
  <c r="U93" i="163"/>
  <c r="AD93" i="163" s="1"/>
  <c r="AM93" i="163" s="1"/>
  <c r="AV93" i="163" s="1"/>
  <c r="BE93" i="163" s="1"/>
  <c r="BN93" i="163" s="1"/>
  <c r="L94" i="163"/>
  <c r="U284" i="163"/>
  <c r="AD284" i="163" s="1"/>
  <c r="AM284" i="163" s="1"/>
  <c r="AV284" i="163" s="1"/>
  <c r="BE284" i="163" s="1"/>
  <c r="BN284" i="163" s="1"/>
  <c r="L285" i="163"/>
  <c r="U189" i="163"/>
  <c r="AD189" i="163" s="1"/>
  <c r="AM189" i="163" s="1"/>
  <c r="AV189" i="163" s="1"/>
  <c r="BE189" i="163" s="1"/>
  <c r="BN189" i="163" s="1"/>
  <c r="L190" i="163"/>
  <c r="U141" i="163"/>
  <c r="AD141" i="163" s="1"/>
  <c r="AM141" i="163" s="1"/>
  <c r="AV141" i="163" s="1"/>
  <c r="BE141" i="163" s="1"/>
  <c r="BN141" i="163" s="1"/>
  <c r="L142" i="163"/>
  <c r="U45" i="163"/>
  <c r="AD45" i="163" s="1"/>
  <c r="AM45" i="163" s="1"/>
  <c r="AV45" i="163" s="1"/>
  <c r="BE45" i="163" s="1"/>
  <c r="BN45" i="163" s="1"/>
  <c r="L46" i="163"/>
  <c r="U236" i="163"/>
  <c r="AD236" i="163" s="1"/>
  <c r="AM236" i="163" s="1"/>
  <c r="AV236" i="163" s="1"/>
  <c r="BE236" i="163" s="1"/>
  <c r="BN236" i="163" s="1"/>
  <c r="L237" i="163"/>
  <c r="L337" i="163" l="1"/>
  <c r="U336" i="163"/>
  <c r="AD336" i="163" s="1"/>
  <c r="AM336" i="163" s="1"/>
  <c r="AV336" i="163" s="1"/>
  <c r="BE336" i="163" s="1"/>
  <c r="BN336" i="163" s="1"/>
  <c r="L430" i="163"/>
  <c r="U429" i="163"/>
  <c r="AD429" i="163" s="1"/>
  <c r="AM429" i="163" s="1"/>
  <c r="AV429" i="163" s="1"/>
  <c r="BE429" i="163" s="1"/>
  <c r="BN429" i="163" s="1"/>
  <c r="L385" i="163"/>
  <c r="U384" i="163"/>
  <c r="AD384" i="163" s="1"/>
  <c r="AM384" i="163" s="1"/>
  <c r="AV384" i="163" s="1"/>
  <c r="BE384" i="163" s="1"/>
  <c r="BN384" i="163" s="1"/>
  <c r="L238" i="163"/>
  <c r="U237" i="163"/>
  <c r="AD237" i="163" s="1"/>
  <c r="AM237" i="163" s="1"/>
  <c r="AV237" i="163" s="1"/>
  <c r="BE237" i="163" s="1"/>
  <c r="BN237" i="163" s="1"/>
  <c r="L286" i="163"/>
  <c r="U285" i="163"/>
  <c r="AD285" i="163" s="1"/>
  <c r="AM285" i="163" s="1"/>
  <c r="AV285" i="163" s="1"/>
  <c r="BE285" i="163" s="1"/>
  <c r="BN285" i="163" s="1"/>
  <c r="L191" i="163"/>
  <c r="U190" i="163"/>
  <c r="AD190" i="163" s="1"/>
  <c r="AM190" i="163" s="1"/>
  <c r="AV190" i="163" s="1"/>
  <c r="BE190" i="163" s="1"/>
  <c r="BN190" i="163" s="1"/>
  <c r="U94" i="163"/>
  <c r="AD94" i="163" s="1"/>
  <c r="AM94" i="163" s="1"/>
  <c r="AV94" i="163" s="1"/>
  <c r="BE94" i="163" s="1"/>
  <c r="BN94" i="163" s="1"/>
  <c r="L95" i="163"/>
  <c r="U46" i="163"/>
  <c r="AD46" i="163" s="1"/>
  <c r="AM46" i="163" s="1"/>
  <c r="AV46" i="163" s="1"/>
  <c r="BE46" i="163" s="1"/>
  <c r="BN46" i="163" s="1"/>
  <c r="L47" i="163"/>
  <c r="U142" i="163"/>
  <c r="AD142" i="163" s="1"/>
  <c r="AM142" i="163" s="1"/>
  <c r="AV142" i="163" s="1"/>
  <c r="BE142" i="163" s="1"/>
  <c r="BN142" i="163" s="1"/>
  <c r="L143" i="163"/>
  <c r="L386" i="163" l="1"/>
  <c r="U385" i="163"/>
  <c r="AD385" i="163" s="1"/>
  <c r="AM385" i="163" s="1"/>
  <c r="AV385" i="163" s="1"/>
  <c r="BE385" i="163" s="1"/>
  <c r="BN385" i="163" s="1"/>
  <c r="L431" i="163"/>
  <c r="U430" i="163"/>
  <c r="AD430" i="163" s="1"/>
  <c r="AM430" i="163" s="1"/>
  <c r="AV430" i="163" s="1"/>
  <c r="BE430" i="163" s="1"/>
  <c r="BN430" i="163" s="1"/>
  <c r="U337" i="163"/>
  <c r="AD337" i="163" s="1"/>
  <c r="AM337" i="163" s="1"/>
  <c r="AV337" i="163" s="1"/>
  <c r="BE337" i="163" s="1"/>
  <c r="BN337" i="163" s="1"/>
  <c r="L338" i="163"/>
  <c r="L144" i="163"/>
  <c r="U143" i="163"/>
  <c r="AD143" i="163" s="1"/>
  <c r="AM143" i="163" s="1"/>
  <c r="AV143" i="163" s="1"/>
  <c r="BE143" i="163" s="1"/>
  <c r="BN143" i="163" s="1"/>
  <c r="U47" i="163"/>
  <c r="AD47" i="163" s="1"/>
  <c r="AM47" i="163" s="1"/>
  <c r="AV47" i="163" s="1"/>
  <c r="BE47" i="163" s="1"/>
  <c r="BN47" i="163" s="1"/>
  <c r="L48" i="163"/>
  <c r="U191" i="163"/>
  <c r="AD191" i="163" s="1"/>
  <c r="AM191" i="163" s="1"/>
  <c r="AV191" i="163" s="1"/>
  <c r="BE191" i="163" s="1"/>
  <c r="BN191" i="163" s="1"/>
  <c r="L192" i="163"/>
  <c r="U95" i="163"/>
  <c r="AD95" i="163" s="1"/>
  <c r="AM95" i="163" s="1"/>
  <c r="AV95" i="163" s="1"/>
  <c r="BE95" i="163" s="1"/>
  <c r="BN95" i="163" s="1"/>
  <c r="L96" i="163"/>
  <c r="U286" i="163"/>
  <c r="AD286" i="163" s="1"/>
  <c r="AM286" i="163" s="1"/>
  <c r="AV286" i="163" s="1"/>
  <c r="BE286" i="163" s="1"/>
  <c r="BN286" i="163" s="1"/>
  <c r="L287" i="163"/>
  <c r="U238" i="163"/>
  <c r="AD238" i="163" s="1"/>
  <c r="AM238" i="163" s="1"/>
  <c r="AV238" i="163" s="1"/>
  <c r="BE238" i="163" s="1"/>
  <c r="BN238" i="163" s="1"/>
  <c r="L239" i="163"/>
  <c r="U338" i="163" l="1"/>
  <c r="AD338" i="163" s="1"/>
  <c r="AM338" i="163" s="1"/>
  <c r="AV338" i="163" s="1"/>
  <c r="BE338" i="163" s="1"/>
  <c r="BN338" i="163" s="1"/>
  <c r="L339" i="163"/>
  <c r="L432" i="163"/>
  <c r="U431" i="163"/>
  <c r="AD431" i="163" s="1"/>
  <c r="AM431" i="163" s="1"/>
  <c r="AV431" i="163" s="1"/>
  <c r="BE431" i="163" s="1"/>
  <c r="BN431" i="163" s="1"/>
  <c r="L387" i="163"/>
  <c r="U386" i="163"/>
  <c r="AD386" i="163" s="1"/>
  <c r="AM386" i="163" s="1"/>
  <c r="AV386" i="163" s="1"/>
  <c r="BE386" i="163" s="1"/>
  <c r="BN386" i="163" s="1"/>
  <c r="U287" i="163"/>
  <c r="AD287" i="163" s="1"/>
  <c r="AM287" i="163" s="1"/>
  <c r="AV287" i="163" s="1"/>
  <c r="BE287" i="163" s="1"/>
  <c r="BN287" i="163" s="1"/>
  <c r="L288" i="163"/>
  <c r="L193" i="163"/>
  <c r="U192" i="163"/>
  <c r="AD192" i="163" s="1"/>
  <c r="AM192" i="163" s="1"/>
  <c r="AV192" i="163" s="1"/>
  <c r="BE192" i="163" s="1"/>
  <c r="BN192" i="163" s="1"/>
  <c r="U239" i="163"/>
  <c r="AD239" i="163" s="1"/>
  <c r="AM239" i="163" s="1"/>
  <c r="AV239" i="163" s="1"/>
  <c r="BE239" i="163" s="1"/>
  <c r="BN239" i="163" s="1"/>
  <c r="L240" i="163"/>
  <c r="U96" i="163"/>
  <c r="AD96" i="163" s="1"/>
  <c r="AM96" i="163" s="1"/>
  <c r="AV96" i="163" s="1"/>
  <c r="BE96" i="163" s="1"/>
  <c r="BN96" i="163" s="1"/>
  <c r="L97" i="163"/>
  <c r="U48" i="163"/>
  <c r="AD48" i="163" s="1"/>
  <c r="AM48" i="163" s="1"/>
  <c r="AV48" i="163" s="1"/>
  <c r="BE48" i="163" s="1"/>
  <c r="BN48" i="163" s="1"/>
  <c r="L49" i="163"/>
  <c r="L145" i="163"/>
  <c r="U144" i="163"/>
  <c r="AD144" i="163" s="1"/>
  <c r="AM144" i="163" s="1"/>
  <c r="AV144" i="163" s="1"/>
  <c r="BE144" i="163" s="1"/>
  <c r="BN144" i="163" s="1"/>
  <c r="L388" i="163" l="1"/>
  <c r="U387" i="163"/>
  <c r="AD387" i="163" s="1"/>
  <c r="AM387" i="163" s="1"/>
  <c r="AV387" i="163" s="1"/>
  <c r="BE387" i="163" s="1"/>
  <c r="BN387" i="163" s="1"/>
  <c r="L433" i="163"/>
  <c r="U432" i="163"/>
  <c r="AD432" i="163" s="1"/>
  <c r="AM432" i="163" s="1"/>
  <c r="AV432" i="163" s="1"/>
  <c r="BE432" i="163" s="1"/>
  <c r="BN432" i="163" s="1"/>
  <c r="L340" i="163"/>
  <c r="U339" i="163"/>
  <c r="AD339" i="163" s="1"/>
  <c r="AM339" i="163" s="1"/>
  <c r="AV339" i="163" s="1"/>
  <c r="BE339" i="163" s="1"/>
  <c r="BN339" i="163" s="1"/>
  <c r="U240" i="163"/>
  <c r="AD240" i="163" s="1"/>
  <c r="AM240" i="163" s="1"/>
  <c r="AV240" i="163" s="1"/>
  <c r="BE240" i="163" s="1"/>
  <c r="BN240" i="163" s="1"/>
  <c r="L241" i="163"/>
  <c r="L98" i="163"/>
  <c r="U97" i="163"/>
  <c r="AD97" i="163" s="1"/>
  <c r="AM97" i="163" s="1"/>
  <c r="AV97" i="163" s="1"/>
  <c r="BE97" i="163" s="1"/>
  <c r="BN97" i="163" s="1"/>
  <c r="U193" i="163"/>
  <c r="AD193" i="163" s="1"/>
  <c r="AM193" i="163" s="1"/>
  <c r="AV193" i="163" s="1"/>
  <c r="BE193" i="163" s="1"/>
  <c r="BN193" i="163" s="1"/>
  <c r="L194" i="163"/>
  <c r="L289" i="163"/>
  <c r="U288" i="163"/>
  <c r="AD288" i="163" s="1"/>
  <c r="AM288" i="163" s="1"/>
  <c r="AV288" i="163" s="1"/>
  <c r="BE288" i="163" s="1"/>
  <c r="BN288" i="163" s="1"/>
  <c r="U145" i="163"/>
  <c r="AD145" i="163" s="1"/>
  <c r="AM145" i="163" s="1"/>
  <c r="AV145" i="163" s="1"/>
  <c r="BE145" i="163" s="1"/>
  <c r="BN145" i="163" s="1"/>
  <c r="L146" i="163"/>
  <c r="U49" i="163"/>
  <c r="AD49" i="163" s="1"/>
  <c r="AM49" i="163" s="1"/>
  <c r="AV49" i="163" s="1"/>
  <c r="BE49" i="163" s="1"/>
  <c r="BN49" i="163" s="1"/>
  <c r="L50" i="163"/>
  <c r="L434" i="163" l="1"/>
  <c r="U433" i="163"/>
  <c r="AD433" i="163" s="1"/>
  <c r="AM433" i="163" s="1"/>
  <c r="AV433" i="163" s="1"/>
  <c r="BE433" i="163" s="1"/>
  <c r="BN433" i="163" s="1"/>
  <c r="L341" i="163"/>
  <c r="U340" i="163"/>
  <c r="AD340" i="163" s="1"/>
  <c r="AM340" i="163" s="1"/>
  <c r="AV340" i="163" s="1"/>
  <c r="BE340" i="163" s="1"/>
  <c r="BN340" i="163" s="1"/>
  <c r="L389" i="163"/>
  <c r="U388" i="163"/>
  <c r="AD388" i="163" s="1"/>
  <c r="AM388" i="163" s="1"/>
  <c r="AV388" i="163" s="1"/>
  <c r="BE388" i="163" s="1"/>
  <c r="BN388" i="163" s="1"/>
  <c r="L147" i="163"/>
  <c r="U146" i="163"/>
  <c r="AD146" i="163" s="1"/>
  <c r="AM146" i="163" s="1"/>
  <c r="AV146" i="163" s="1"/>
  <c r="BE146" i="163" s="1"/>
  <c r="BN146" i="163" s="1"/>
  <c r="U194" i="163"/>
  <c r="AD194" i="163" s="1"/>
  <c r="AM194" i="163" s="1"/>
  <c r="AV194" i="163" s="1"/>
  <c r="BE194" i="163" s="1"/>
  <c r="BN194" i="163" s="1"/>
  <c r="L195" i="163"/>
  <c r="U50" i="163"/>
  <c r="AD50" i="163" s="1"/>
  <c r="AM50" i="163" s="1"/>
  <c r="AV50" i="163" s="1"/>
  <c r="BE50" i="163" s="1"/>
  <c r="BN50" i="163" s="1"/>
  <c r="L51" i="163"/>
  <c r="L99" i="163"/>
  <c r="U98" i="163"/>
  <c r="AD98" i="163" s="1"/>
  <c r="AM98" i="163" s="1"/>
  <c r="AV98" i="163" s="1"/>
  <c r="BE98" i="163" s="1"/>
  <c r="BN98" i="163" s="1"/>
  <c r="U241" i="163"/>
  <c r="AD241" i="163" s="1"/>
  <c r="AM241" i="163" s="1"/>
  <c r="AV241" i="163" s="1"/>
  <c r="BE241" i="163" s="1"/>
  <c r="BN241" i="163" s="1"/>
  <c r="L242" i="163"/>
  <c r="L290" i="163"/>
  <c r="U289" i="163"/>
  <c r="AD289" i="163" s="1"/>
  <c r="AM289" i="163" s="1"/>
  <c r="AV289" i="163" s="1"/>
  <c r="BE289" i="163" s="1"/>
  <c r="BN289" i="163" s="1"/>
  <c r="L342" i="163" l="1"/>
  <c r="U341" i="163"/>
  <c r="AD341" i="163" s="1"/>
  <c r="AM341" i="163" s="1"/>
  <c r="AV341" i="163" s="1"/>
  <c r="BE341" i="163" s="1"/>
  <c r="BN341" i="163" s="1"/>
  <c r="L390" i="163"/>
  <c r="U389" i="163"/>
  <c r="AD389" i="163" s="1"/>
  <c r="AM389" i="163" s="1"/>
  <c r="AV389" i="163" s="1"/>
  <c r="BE389" i="163" s="1"/>
  <c r="BN389" i="163" s="1"/>
  <c r="U434" i="163"/>
  <c r="AD434" i="163" s="1"/>
  <c r="AM434" i="163" s="1"/>
  <c r="AV434" i="163" s="1"/>
  <c r="BE434" i="163" s="1"/>
  <c r="BN434" i="163" s="1"/>
  <c r="L435" i="163"/>
  <c r="U242" i="163"/>
  <c r="AD242" i="163" s="1"/>
  <c r="AM242" i="163" s="1"/>
  <c r="AV242" i="163" s="1"/>
  <c r="BE242" i="163" s="1"/>
  <c r="BN242" i="163" s="1"/>
  <c r="L243" i="163"/>
  <c r="U51" i="163"/>
  <c r="AD51" i="163" s="1"/>
  <c r="AM51" i="163" s="1"/>
  <c r="AV51" i="163" s="1"/>
  <c r="BE51" i="163" s="1"/>
  <c r="BN51" i="163" s="1"/>
  <c r="L52" i="163"/>
  <c r="L291" i="163"/>
  <c r="U290" i="163"/>
  <c r="AD290" i="163" s="1"/>
  <c r="AM290" i="163" s="1"/>
  <c r="AV290" i="163" s="1"/>
  <c r="BE290" i="163" s="1"/>
  <c r="BN290" i="163" s="1"/>
  <c r="U195" i="163"/>
  <c r="AD195" i="163" s="1"/>
  <c r="AM195" i="163" s="1"/>
  <c r="AV195" i="163" s="1"/>
  <c r="BE195" i="163" s="1"/>
  <c r="BN195" i="163" s="1"/>
  <c r="L196" i="163"/>
  <c r="L100" i="163"/>
  <c r="U99" i="163"/>
  <c r="AD99" i="163" s="1"/>
  <c r="AM99" i="163" s="1"/>
  <c r="AV99" i="163" s="1"/>
  <c r="BE99" i="163" s="1"/>
  <c r="BN99" i="163" s="1"/>
  <c r="L148" i="163"/>
  <c r="U147" i="163"/>
  <c r="AD147" i="163" s="1"/>
  <c r="AM147" i="163" s="1"/>
  <c r="AV147" i="163" s="1"/>
  <c r="BE147" i="163" s="1"/>
  <c r="BN147" i="163" s="1"/>
  <c r="U390" i="163" l="1"/>
  <c r="AD390" i="163" s="1"/>
  <c r="AM390" i="163" s="1"/>
  <c r="AV390" i="163" s="1"/>
  <c r="BE390" i="163" s="1"/>
  <c r="BN390" i="163" s="1"/>
  <c r="L391" i="163"/>
  <c r="U435" i="163"/>
  <c r="AD435" i="163" s="1"/>
  <c r="AM435" i="163" s="1"/>
  <c r="AV435" i="163" s="1"/>
  <c r="BE435" i="163" s="1"/>
  <c r="BN435" i="163" s="1"/>
  <c r="L436" i="163"/>
  <c r="U342" i="163"/>
  <c r="AD342" i="163" s="1"/>
  <c r="AM342" i="163" s="1"/>
  <c r="AV342" i="163" s="1"/>
  <c r="BE342" i="163" s="1"/>
  <c r="BN342" i="163" s="1"/>
  <c r="L343" i="163"/>
  <c r="L292" i="163"/>
  <c r="U291" i="163"/>
  <c r="AD291" i="163" s="1"/>
  <c r="AM291" i="163" s="1"/>
  <c r="AV291" i="163" s="1"/>
  <c r="BE291" i="163" s="1"/>
  <c r="BN291" i="163" s="1"/>
  <c r="U52" i="163"/>
  <c r="AD52" i="163" s="1"/>
  <c r="AM52" i="163" s="1"/>
  <c r="AV52" i="163" s="1"/>
  <c r="BE52" i="163" s="1"/>
  <c r="BN52" i="163" s="1"/>
  <c r="L53" i="163"/>
  <c r="L101" i="163"/>
  <c r="U100" i="163"/>
  <c r="AD100" i="163" s="1"/>
  <c r="AM100" i="163" s="1"/>
  <c r="AV100" i="163" s="1"/>
  <c r="BE100" i="163" s="1"/>
  <c r="BN100" i="163" s="1"/>
  <c r="U196" i="163"/>
  <c r="AD196" i="163" s="1"/>
  <c r="AM196" i="163" s="1"/>
  <c r="AV196" i="163" s="1"/>
  <c r="BE196" i="163" s="1"/>
  <c r="BN196" i="163" s="1"/>
  <c r="L197" i="163"/>
  <c r="U148" i="163"/>
  <c r="AD148" i="163" s="1"/>
  <c r="AM148" i="163" s="1"/>
  <c r="AV148" i="163" s="1"/>
  <c r="BE148" i="163" s="1"/>
  <c r="BN148" i="163" s="1"/>
  <c r="L149" i="163"/>
  <c r="U243" i="163"/>
  <c r="AD243" i="163" s="1"/>
  <c r="AM243" i="163" s="1"/>
  <c r="AV243" i="163" s="1"/>
  <c r="BE243" i="163" s="1"/>
  <c r="BN243" i="163" s="1"/>
  <c r="L244" i="163"/>
  <c r="L344" i="163" l="1"/>
  <c r="U343" i="163"/>
  <c r="AD343" i="163" s="1"/>
  <c r="AM343" i="163" s="1"/>
  <c r="AV343" i="163" s="1"/>
  <c r="BE343" i="163" s="1"/>
  <c r="BN343" i="163" s="1"/>
  <c r="L437" i="163"/>
  <c r="U436" i="163"/>
  <c r="AD436" i="163" s="1"/>
  <c r="AM436" i="163" s="1"/>
  <c r="AV436" i="163" s="1"/>
  <c r="BE436" i="163" s="1"/>
  <c r="BN436" i="163" s="1"/>
  <c r="U391" i="163"/>
  <c r="AD391" i="163" s="1"/>
  <c r="AM391" i="163" s="1"/>
  <c r="AV391" i="163" s="1"/>
  <c r="BE391" i="163" s="1"/>
  <c r="BN391" i="163" s="1"/>
  <c r="L392" i="163"/>
  <c r="L150" i="163"/>
  <c r="U149" i="163"/>
  <c r="AD149" i="163" s="1"/>
  <c r="AM149" i="163" s="1"/>
  <c r="AV149" i="163" s="1"/>
  <c r="BE149" i="163" s="1"/>
  <c r="BN149" i="163" s="1"/>
  <c r="L198" i="163"/>
  <c r="U197" i="163"/>
  <c r="AD197" i="163" s="1"/>
  <c r="AM197" i="163" s="1"/>
  <c r="AV197" i="163" s="1"/>
  <c r="BE197" i="163" s="1"/>
  <c r="BN197" i="163" s="1"/>
  <c r="L102" i="163"/>
  <c r="U101" i="163"/>
  <c r="AD101" i="163" s="1"/>
  <c r="AM101" i="163" s="1"/>
  <c r="AV101" i="163" s="1"/>
  <c r="BE101" i="163" s="1"/>
  <c r="BN101" i="163" s="1"/>
  <c r="U53" i="163"/>
  <c r="AD53" i="163" s="1"/>
  <c r="AM53" i="163" s="1"/>
  <c r="AV53" i="163" s="1"/>
  <c r="BE53" i="163" s="1"/>
  <c r="BN53" i="163" s="1"/>
  <c r="L54" i="163"/>
  <c r="U244" i="163"/>
  <c r="AD244" i="163" s="1"/>
  <c r="AM244" i="163" s="1"/>
  <c r="AV244" i="163" s="1"/>
  <c r="BE244" i="163" s="1"/>
  <c r="BN244" i="163" s="1"/>
  <c r="L245" i="163"/>
  <c r="L293" i="163"/>
  <c r="U292" i="163"/>
  <c r="AD292" i="163" s="1"/>
  <c r="AM292" i="163" s="1"/>
  <c r="AV292" i="163" s="1"/>
  <c r="BE292" i="163" s="1"/>
  <c r="BN292" i="163" s="1"/>
  <c r="L393" i="163" l="1"/>
  <c r="U392" i="163"/>
  <c r="AD392" i="163" s="1"/>
  <c r="AM392" i="163" s="1"/>
  <c r="AV392" i="163" s="1"/>
  <c r="BE392" i="163" s="1"/>
  <c r="BN392" i="163" s="1"/>
  <c r="U437" i="163"/>
  <c r="AD437" i="163" s="1"/>
  <c r="AM437" i="163" s="1"/>
  <c r="AV437" i="163" s="1"/>
  <c r="BE437" i="163" s="1"/>
  <c r="BN437" i="163" s="1"/>
  <c r="L438" i="163"/>
  <c r="L345" i="163"/>
  <c r="U344" i="163"/>
  <c r="AD344" i="163" s="1"/>
  <c r="AM344" i="163" s="1"/>
  <c r="AV344" i="163" s="1"/>
  <c r="BE344" i="163" s="1"/>
  <c r="BN344" i="163" s="1"/>
  <c r="U54" i="163"/>
  <c r="AD54" i="163" s="1"/>
  <c r="AM54" i="163" s="1"/>
  <c r="AV54" i="163" s="1"/>
  <c r="BE54" i="163" s="1"/>
  <c r="BN54" i="163" s="1"/>
  <c r="L55" i="163"/>
  <c r="U293" i="163"/>
  <c r="AD293" i="163" s="1"/>
  <c r="AM293" i="163" s="1"/>
  <c r="AV293" i="163" s="1"/>
  <c r="BE293" i="163" s="1"/>
  <c r="BN293" i="163" s="1"/>
  <c r="L294" i="163"/>
  <c r="U198" i="163"/>
  <c r="AD198" i="163" s="1"/>
  <c r="AM198" i="163" s="1"/>
  <c r="AV198" i="163" s="1"/>
  <c r="BE198" i="163" s="1"/>
  <c r="BN198" i="163" s="1"/>
  <c r="L199" i="163"/>
  <c r="U150" i="163"/>
  <c r="AD150" i="163" s="1"/>
  <c r="AM150" i="163" s="1"/>
  <c r="AV150" i="163" s="1"/>
  <c r="BE150" i="163" s="1"/>
  <c r="BN150" i="163" s="1"/>
  <c r="L151" i="163"/>
  <c r="L246" i="163"/>
  <c r="U245" i="163"/>
  <c r="AD245" i="163" s="1"/>
  <c r="AM245" i="163" s="1"/>
  <c r="AV245" i="163" s="1"/>
  <c r="BE245" i="163" s="1"/>
  <c r="BN245" i="163" s="1"/>
  <c r="L103" i="163"/>
  <c r="U102" i="163"/>
  <c r="AD102" i="163" s="1"/>
  <c r="AM102" i="163" s="1"/>
  <c r="AV102" i="163" s="1"/>
  <c r="BE102" i="163" s="1"/>
  <c r="BN102" i="163" s="1"/>
  <c r="U438" i="163" l="1"/>
  <c r="AD438" i="163" s="1"/>
  <c r="AM438" i="163" s="1"/>
  <c r="AV438" i="163" s="1"/>
  <c r="BE438" i="163" s="1"/>
  <c r="BN438" i="163" s="1"/>
  <c r="L439" i="163"/>
  <c r="L346" i="163"/>
  <c r="U345" i="163"/>
  <c r="AD345" i="163" s="1"/>
  <c r="AM345" i="163" s="1"/>
  <c r="AV345" i="163" s="1"/>
  <c r="BE345" i="163" s="1"/>
  <c r="BN345" i="163" s="1"/>
  <c r="U393" i="163"/>
  <c r="AD393" i="163" s="1"/>
  <c r="AM393" i="163" s="1"/>
  <c r="AV393" i="163" s="1"/>
  <c r="BE393" i="163" s="1"/>
  <c r="BN393" i="163" s="1"/>
  <c r="L394" i="163"/>
  <c r="L104" i="163"/>
  <c r="U103" i="163"/>
  <c r="AD103" i="163" s="1"/>
  <c r="AM103" i="163" s="1"/>
  <c r="AV103" i="163" s="1"/>
  <c r="BE103" i="163" s="1"/>
  <c r="BN103" i="163" s="1"/>
  <c r="L295" i="163"/>
  <c r="U294" i="163"/>
  <c r="AD294" i="163" s="1"/>
  <c r="AM294" i="163" s="1"/>
  <c r="AV294" i="163" s="1"/>
  <c r="BE294" i="163" s="1"/>
  <c r="BN294" i="163" s="1"/>
  <c r="L247" i="163"/>
  <c r="U246" i="163"/>
  <c r="AD246" i="163" s="1"/>
  <c r="AM246" i="163" s="1"/>
  <c r="AV246" i="163" s="1"/>
  <c r="BE246" i="163" s="1"/>
  <c r="BN246" i="163" s="1"/>
  <c r="U55" i="163"/>
  <c r="AD55" i="163" s="1"/>
  <c r="AM55" i="163" s="1"/>
  <c r="AV55" i="163" s="1"/>
  <c r="BE55" i="163" s="1"/>
  <c r="BN55" i="163" s="1"/>
  <c r="L56" i="163"/>
  <c r="U151" i="163"/>
  <c r="AD151" i="163" s="1"/>
  <c r="AM151" i="163" s="1"/>
  <c r="AV151" i="163" s="1"/>
  <c r="BE151" i="163" s="1"/>
  <c r="BN151" i="163" s="1"/>
  <c r="L152" i="163"/>
  <c r="U199" i="163"/>
  <c r="AD199" i="163" s="1"/>
  <c r="AM199" i="163" s="1"/>
  <c r="AV199" i="163" s="1"/>
  <c r="BE199" i="163" s="1"/>
  <c r="BN199" i="163" s="1"/>
  <c r="L200" i="163"/>
  <c r="L347" i="163" l="1"/>
  <c r="U346" i="163"/>
  <c r="AD346" i="163" s="1"/>
  <c r="AM346" i="163" s="1"/>
  <c r="AV346" i="163" s="1"/>
  <c r="BE346" i="163" s="1"/>
  <c r="BN346" i="163" s="1"/>
  <c r="U439" i="163"/>
  <c r="AD439" i="163" s="1"/>
  <c r="AM439" i="163" s="1"/>
  <c r="AV439" i="163" s="1"/>
  <c r="BE439" i="163" s="1"/>
  <c r="BN439" i="163" s="1"/>
  <c r="L440" i="163"/>
  <c r="U394" i="163"/>
  <c r="AD394" i="163" s="1"/>
  <c r="AM394" i="163" s="1"/>
  <c r="AV394" i="163" s="1"/>
  <c r="BE394" i="163" s="1"/>
  <c r="BN394" i="163" s="1"/>
  <c r="L395" i="163"/>
  <c r="U56" i="163"/>
  <c r="AD56" i="163" s="1"/>
  <c r="AM56" i="163" s="1"/>
  <c r="AV56" i="163" s="1"/>
  <c r="BE56" i="163" s="1"/>
  <c r="BN56" i="163" s="1"/>
  <c r="L57" i="163"/>
  <c r="U247" i="163"/>
  <c r="AD247" i="163" s="1"/>
  <c r="AM247" i="163" s="1"/>
  <c r="AV247" i="163" s="1"/>
  <c r="BE247" i="163" s="1"/>
  <c r="BN247" i="163" s="1"/>
  <c r="L248" i="163"/>
  <c r="L296" i="163"/>
  <c r="U295" i="163"/>
  <c r="AD295" i="163" s="1"/>
  <c r="AM295" i="163" s="1"/>
  <c r="AV295" i="163" s="1"/>
  <c r="BE295" i="163" s="1"/>
  <c r="BN295" i="163" s="1"/>
  <c r="L201" i="163"/>
  <c r="U200" i="163"/>
  <c r="AD200" i="163" s="1"/>
  <c r="AM200" i="163" s="1"/>
  <c r="AV200" i="163" s="1"/>
  <c r="BE200" i="163" s="1"/>
  <c r="BN200" i="163" s="1"/>
  <c r="U152" i="163"/>
  <c r="AD152" i="163" s="1"/>
  <c r="AM152" i="163" s="1"/>
  <c r="AV152" i="163" s="1"/>
  <c r="BE152" i="163" s="1"/>
  <c r="BN152" i="163" s="1"/>
  <c r="L153" i="163"/>
  <c r="L105" i="163"/>
  <c r="U104" i="163"/>
  <c r="AD104" i="163" s="1"/>
  <c r="AM104" i="163" s="1"/>
  <c r="AV104" i="163" s="1"/>
  <c r="BE104" i="163" s="1"/>
  <c r="BN104" i="163" s="1"/>
  <c r="L396" i="163" l="1"/>
  <c r="U395" i="163"/>
  <c r="AD395" i="163" s="1"/>
  <c r="AM395" i="163" s="1"/>
  <c r="AV395" i="163" s="1"/>
  <c r="BE395" i="163" s="1"/>
  <c r="BN395" i="163" s="1"/>
  <c r="U440" i="163"/>
  <c r="AD440" i="163" s="1"/>
  <c r="AM440" i="163" s="1"/>
  <c r="AV440" i="163" s="1"/>
  <c r="BE440" i="163" s="1"/>
  <c r="BN440" i="163" s="1"/>
  <c r="L441" i="163"/>
  <c r="U347" i="163"/>
  <c r="AD347" i="163" s="1"/>
  <c r="AM347" i="163" s="1"/>
  <c r="AV347" i="163" s="1"/>
  <c r="BE347" i="163" s="1"/>
  <c r="BN347" i="163" s="1"/>
  <c r="L348" i="163"/>
  <c r="L154" i="163"/>
  <c r="U153" i="163"/>
  <c r="AD153" i="163" s="1"/>
  <c r="AM153" i="163" s="1"/>
  <c r="AV153" i="163" s="1"/>
  <c r="BE153" i="163" s="1"/>
  <c r="BN153" i="163" s="1"/>
  <c r="L106" i="163"/>
  <c r="U105" i="163"/>
  <c r="AD105" i="163" s="1"/>
  <c r="AM105" i="163" s="1"/>
  <c r="AV105" i="163" s="1"/>
  <c r="BE105" i="163" s="1"/>
  <c r="BN105" i="163" s="1"/>
  <c r="L202" i="163"/>
  <c r="U201" i="163"/>
  <c r="AD201" i="163" s="1"/>
  <c r="AM201" i="163" s="1"/>
  <c r="AV201" i="163" s="1"/>
  <c r="BE201" i="163" s="1"/>
  <c r="BN201" i="163" s="1"/>
  <c r="L297" i="163"/>
  <c r="U296" i="163"/>
  <c r="AD296" i="163" s="1"/>
  <c r="AM296" i="163" s="1"/>
  <c r="AV296" i="163" s="1"/>
  <c r="BE296" i="163" s="1"/>
  <c r="BN296" i="163" s="1"/>
  <c r="U248" i="163"/>
  <c r="AD248" i="163" s="1"/>
  <c r="AM248" i="163" s="1"/>
  <c r="AV248" i="163" s="1"/>
  <c r="BE248" i="163" s="1"/>
  <c r="BN248" i="163" s="1"/>
  <c r="L249" i="163"/>
  <c r="U57" i="163"/>
  <c r="AD57" i="163" s="1"/>
  <c r="AM57" i="163" s="1"/>
  <c r="AV57" i="163" s="1"/>
  <c r="BE57" i="163" s="1"/>
  <c r="BN57" i="163" s="1"/>
  <c r="L58" i="163"/>
  <c r="L349" i="163" l="1"/>
  <c r="U348" i="163"/>
  <c r="AD348" i="163" s="1"/>
  <c r="AM348" i="163" s="1"/>
  <c r="AV348" i="163" s="1"/>
  <c r="BE348" i="163" s="1"/>
  <c r="BN348" i="163" s="1"/>
  <c r="U441" i="163"/>
  <c r="AD441" i="163" s="1"/>
  <c r="AM441" i="163" s="1"/>
  <c r="AV441" i="163" s="1"/>
  <c r="BE441" i="163" s="1"/>
  <c r="BN441" i="163" s="1"/>
  <c r="L442" i="163"/>
  <c r="L397" i="163"/>
  <c r="U396" i="163"/>
  <c r="AD396" i="163" s="1"/>
  <c r="AM396" i="163" s="1"/>
  <c r="AV396" i="163" s="1"/>
  <c r="BE396" i="163" s="1"/>
  <c r="BN396" i="163" s="1"/>
  <c r="U58" i="163"/>
  <c r="AD58" i="163" s="1"/>
  <c r="AM58" i="163" s="1"/>
  <c r="AV58" i="163" s="1"/>
  <c r="BE58" i="163" s="1"/>
  <c r="BN58" i="163" s="1"/>
  <c r="L59" i="163"/>
  <c r="L250" i="163"/>
  <c r="U249" i="163"/>
  <c r="AD249" i="163" s="1"/>
  <c r="AM249" i="163" s="1"/>
  <c r="AV249" i="163" s="1"/>
  <c r="BE249" i="163" s="1"/>
  <c r="BN249" i="163" s="1"/>
  <c r="U297" i="163"/>
  <c r="AD297" i="163" s="1"/>
  <c r="AM297" i="163" s="1"/>
  <c r="AV297" i="163" s="1"/>
  <c r="BE297" i="163" s="1"/>
  <c r="BN297" i="163" s="1"/>
  <c r="L298" i="163"/>
  <c r="U202" i="163"/>
  <c r="AD202" i="163" s="1"/>
  <c r="AM202" i="163" s="1"/>
  <c r="AV202" i="163" s="1"/>
  <c r="BE202" i="163" s="1"/>
  <c r="BN202" i="163" s="1"/>
  <c r="L203" i="163"/>
  <c r="L107" i="163"/>
  <c r="U106" i="163"/>
  <c r="AD106" i="163" s="1"/>
  <c r="AM106" i="163" s="1"/>
  <c r="AV106" i="163" s="1"/>
  <c r="BE106" i="163" s="1"/>
  <c r="BN106" i="163" s="1"/>
  <c r="L155" i="163"/>
  <c r="U154" i="163"/>
  <c r="AD154" i="163" s="1"/>
  <c r="AM154" i="163" s="1"/>
  <c r="AV154" i="163" s="1"/>
  <c r="BE154" i="163" s="1"/>
  <c r="BN154" i="163" s="1"/>
  <c r="U397" i="163" l="1"/>
  <c r="AD397" i="163" s="1"/>
  <c r="AM397" i="163" s="1"/>
  <c r="AV397" i="163" s="1"/>
  <c r="BE397" i="163" s="1"/>
  <c r="BN397" i="163" s="1"/>
  <c r="L398" i="163"/>
  <c r="U442" i="163"/>
  <c r="AD442" i="163" s="1"/>
  <c r="AM442" i="163" s="1"/>
  <c r="AV442" i="163" s="1"/>
  <c r="BE442" i="163" s="1"/>
  <c r="BN442" i="163" s="1"/>
  <c r="L443" i="163"/>
  <c r="U349" i="163"/>
  <c r="AD349" i="163" s="1"/>
  <c r="AM349" i="163" s="1"/>
  <c r="AV349" i="163" s="1"/>
  <c r="BE349" i="163" s="1"/>
  <c r="BN349" i="163" s="1"/>
  <c r="L350" i="163"/>
  <c r="U155" i="163"/>
  <c r="AD155" i="163" s="1"/>
  <c r="AM155" i="163" s="1"/>
  <c r="AV155" i="163" s="1"/>
  <c r="BE155" i="163" s="1"/>
  <c r="BN155" i="163" s="1"/>
  <c r="L156" i="163"/>
  <c r="U203" i="163"/>
  <c r="AD203" i="163" s="1"/>
  <c r="AM203" i="163" s="1"/>
  <c r="AV203" i="163" s="1"/>
  <c r="BE203" i="163" s="1"/>
  <c r="BN203" i="163" s="1"/>
  <c r="L204" i="163"/>
  <c r="L108" i="163"/>
  <c r="U107" i="163"/>
  <c r="AD107" i="163" s="1"/>
  <c r="AM107" i="163" s="1"/>
  <c r="AV107" i="163" s="1"/>
  <c r="BE107" i="163" s="1"/>
  <c r="BN107" i="163" s="1"/>
  <c r="U59" i="163"/>
  <c r="AD59" i="163" s="1"/>
  <c r="AM59" i="163" s="1"/>
  <c r="AV59" i="163" s="1"/>
  <c r="BE59" i="163" s="1"/>
  <c r="BN59" i="163" s="1"/>
  <c r="L60" i="163"/>
  <c r="U298" i="163"/>
  <c r="AD298" i="163" s="1"/>
  <c r="AM298" i="163" s="1"/>
  <c r="AV298" i="163" s="1"/>
  <c r="BE298" i="163" s="1"/>
  <c r="BN298" i="163" s="1"/>
  <c r="L299" i="163"/>
  <c r="L251" i="163"/>
  <c r="U250" i="163"/>
  <c r="AD250" i="163" s="1"/>
  <c r="AM250" i="163" s="1"/>
  <c r="AV250" i="163" s="1"/>
  <c r="BE250" i="163" s="1"/>
  <c r="BN250" i="163" s="1"/>
  <c r="U443" i="163" l="1"/>
  <c r="AD443" i="163" s="1"/>
  <c r="AM443" i="163" s="1"/>
  <c r="AV443" i="163" s="1"/>
  <c r="BE443" i="163" s="1"/>
  <c r="BN443" i="163" s="1"/>
  <c r="L444" i="163"/>
  <c r="L351" i="163"/>
  <c r="U350" i="163"/>
  <c r="AD350" i="163" s="1"/>
  <c r="AM350" i="163" s="1"/>
  <c r="AV350" i="163" s="1"/>
  <c r="BE350" i="163" s="1"/>
  <c r="BN350" i="163" s="1"/>
  <c r="U398" i="163"/>
  <c r="AD398" i="163" s="1"/>
  <c r="AM398" i="163" s="1"/>
  <c r="AV398" i="163" s="1"/>
  <c r="BE398" i="163" s="1"/>
  <c r="BN398" i="163" s="1"/>
  <c r="L399" i="163"/>
  <c r="L300" i="163"/>
  <c r="U299" i="163"/>
  <c r="AD299" i="163" s="1"/>
  <c r="AM299" i="163" s="1"/>
  <c r="AV299" i="163" s="1"/>
  <c r="BE299" i="163" s="1"/>
  <c r="BN299" i="163" s="1"/>
  <c r="L109" i="163"/>
  <c r="U108" i="163"/>
  <c r="AD108" i="163" s="1"/>
  <c r="AM108" i="163" s="1"/>
  <c r="AV108" i="163" s="1"/>
  <c r="BE108" i="163" s="1"/>
  <c r="BN108" i="163" s="1"/>
  <c r="L252" i="163"/>
  <c r="U251" i="163"/>
  <c r="AD251" i="163" s="1"/>
  <c r="AM251" i="163" s="1"/>
  <c r="AV251" i="163" s="1"/>
  <c r="BE251" i="163" s="1"/>
  <c r="BN251" i="163" s="1"/>
  <c r="U60" i="163"/>
  <c r="AD60" i="163" s="1"/>
  <c r="AM60" i="163" s="1"/>
  <c r="AV60" i="163" s="1"/>
  <c r="BE60" i="163" s="1"/>
  <c r="BN60" i="163" s="1"/>
  <c r="L61" i="163"/>
  <c r="U204" i="163"/>
  <c r="AD204" i="163" s="1"/>
  <c r="AM204" i="163" s="1"/>
  <c r="AV204" i="163" s="1"/>
  <c r="BE204" i="163" s="1"/>
  <c r="BN204" i="163" s="1"/>
  <c r="L205" i="163"/>
  <c r="U156" i="163"/>
  <c r="AD156" i="163" s="1"/>
  <c r="AM156" i="163" s="1"/>
  <c r="AV156" i="163" s="1"/>
  <c r="BE156" i="163" s="1"/>
  <c r="BN156" i="163" s="1"/>
  <c r="L157" i="163"/>
  <c r="L400" i="163" l="1"/>
  <c r="U399" i="163"/>
  <c r="AD399" i="163" s="1"/>
  <c r="AM399" i="163" s="1"/>
  <c r="AV399" i="163" s="1"/>
  <c r="BE399" i="163" s="1"/>
  <c r="BN399" i="163" s="1"/>
  <c r="L352" i="163"/>
  <c r="U351" i="163"/>
  <c r="AD351" i="163" s="1"/>
  <c r="AM351" i="163" s="1"/>
  <c r="AV351" i="163" s="1"/>
  <c r="BE351" i="163" s="1"/>
  <c r="BN351" i="163" s="1"/>
  <c r="L445" i="163"/>
  <c r="U444" i="163"/>
  <c r="AD444" i="163" s="1"/>
  <c r="AM444" i="163" s="1"/>
  <c r="AV444" i="163" s="1"/>
  <c r="BE444" i="163" s="1"/>
  <c r="BN444" i="163" s="1"/>
  <c r="U252" i="163"/>
  <c r="AD252" i="163" s="1"/>
  <c r="AM252" i="163" s="1"/>
  <c r="AV252" i="163" s="1"/>
  <c r="BE252" i="163" s="1"/>
  <c r="BN252" i="163" s="1"/>
  <c r="L253" i="163"/>
  <c r="U61" i="163"/>
  <c r="AD61" i="163" s="1"/>
  <c r="AM61" i="163" s="1"/>
  <c r="AV61" i="163" s="1"/>
  <c r="BE61" i="163" s="1"/>
  <c r="BN61" i="163" s="1"/>
  <c r="L62" i="163"/>
  <c r="L110" i="163"/>
  <c r="U109" i="163"/>
  <c r="AD109" i="163" s="1"/>
  <c r="AM109" i="163" s="1"/>
  <c r="AV109" i="163" s="1"/>
  <c r="BE109" i="163" s="1"/>
  <c r="BN109" i="163" s="1"/>
  <c r="L301" i="163"/>
  <c r="U300" i="163"/>
  <c r="AD300" i="163" s="1"/>
  <c r="AM300" i="163" s="1"/>
  <c r="AV300" i="163" s="1"/>
  <c r="BE300" i="163" s="1"/>
  <c r="BN300" i="163" s="1"/>
  <c r="U157" i="163"/>
  <c r="AD157" i="163" s="1"/>
  <c r="AM157" i="163" s="1"/>
  <c r="AV157" i="163" s="1"/>
  <c r="BE157" i="163" s="1"/>
  <c r="BN157" i="163" s="1"/>
  <c r="L158" i="163"/>
  <c r="L206" i="163"/>
  <c r="U205" i="163"/>
  <c r="AD205" i="163" s="1"/>
  <c r="AM205" i="163" s="1"/>
  <c r="AV205" i="163" s="1"/>
  <c r="BE205" i="163" s="1"/>
  <c r="BN205" i="163" s="1"/>
  <c r="L446" i="163" l="1"/>
  <c r="U445" i="163"/>
  <c r="AD445" i="163" s="1"/>
  <c r="AM445" i="163" s="1"/>
  <c r="AV445" i="163" s="1"/>
  <c r="BE445" i="163" s="1"/>
  <c r="BN445" i="163" s="1"/>
  <c r="U352" i="163"/>
  <c r="AD352" i="163" s="1"/>
  <c r="AM352" i="163" s="1"/>
  <c r="AV352" i="163" s="1"/>
  <c r="BE352" i="163" s="1"/>
  <c r="BN352" i="163" s="1"/>
  <c r="L353" i="163"/>
  <c r="L401" i="163"/>
  <c r="U400" i="163"/>
  <c r="AD400" i="163" s="1"/>
  <c r="AM400" i="163" s="1"/>
  <c r="AV400" i="163" s="1"/>
  <c r="BE400" i="163" s="1"/>
  <c r="BN400" i="163" s="1"/>
  <c r="U62" i="163"/>
  <c r="AD62" i="163" s="1"/>
  <c r="AM62" i="163" s="1"/>
  <c r="AV62" i="163" s="1"/>
  <c r="BE62" i="163" s="1"/>
  <c r="BN62" i="163" s="1"/>
  <c r="L63" i="163"/>
  <c r="L159" i="163"/>
  <c r="U158" i="163"/>
  <c r="AD158" i="163" s="1"/>
  <c r="AM158" i="163" s="1"/>
  <c r="AV158" i="163" s="1"/>
  <c r="BE158" i="163" s="1"/>
  <c r="BN158" i="163" s="1"/>
  <c r="L111" i="163"/>
  <c r="U110" i="163"/>
  <c r="AD110" i="163" s="1"/>
  <c r="AM110" i="163" s="1"/>
  <c r="AV110" i="163" s="1"/>
  <c r="BE110" i="163" s="1"/>
  <c r="BN110" i="163" s="1"/>
  <c r="U301" i="163"/>
  <c r="AD301" i="163" s="1"/>
  <c r="AM301" i="163" s="1"/>
  <c r="AV301" i="163" s="1"/>
  <c r="BE301" i="163" s="1"/>
  <c r="BN301" i="163" s="1"/>
  <c r="L302" i="163"/>
  <c r="L207" i="163"/>
  <c r="U206" i="163"/>
  <c r="AD206" i="163" s="1"/>
  <c r="AM206" i="163" s="1"/>
  <c r="AV206" i="163" s="1"/>
  <c r="BE206" i="163" s="1"/>
  <c r="BN206" i="163" s="1"/>
  <c r="L254" i="163"/>
  <c r="U253" i="163"/>
  <c r="AD253" i="163" s="1"/>
  <c r="AM253" i="163" s="1"/>
  <c r="AV253" i="163" s="1"/>
  <c r="BE253" i="163" s="1"/>
  <c r="BN253" i="163" s="1"/>
  <c r="L402" i="163" l="1"/>
  <c r="U401" i="163"/>
  <c r="AD401" i="163" s="1"/>
  <c r="AM401" i="163" s="1"/>
  <c r="AV401" i="163" s="1"/>
  <c r="BE401" i="163" s="1"/>
  <c r="BN401" i="163" s="1"/>
  <c r="U353" i="163"/>
  <c r="AD353" i="163" s="1"/>
  <c r="AM353" i="163" s="1"/>
  <c r="AV353" i="163" s="1"/>
  <c r="BE353" i="163" s="1"/>
  <c r="BN353" i="163" s="1"/>
  <c r="L354" i="163"/>
  <c r="L447" i="163"/>
  <c r="U446" i="163"/>
  <c r="AD446" i="163" s="1"/>
  <c r="AM446" i="163" s="1"/>
  <c r="AV446" i="163" s="1"/>
  <c r="BE446" i="163" s="1"/>
  <c r="BN446" i="163" s="1"/>
  <c r="U207" i="163"/>
  <c r="AD207" i="163" s="1"/>
  <c r="AM207" i="163" s="1"/>
  <c r="AV207" i="163" s="1"/>
  <c r="BE207" i="163" s="1"/>
  <c r="BN207" i="163" s="1"/>
  <c r="L208" i="163"/>
  <c r="U302" i="163"/>
  <c r="AD302" i="163" s="1"/>
  <c r="AM302" i="163" s="1"/>
  <c r="AV302" i="163" s="1"/>
  <c r="BE302" i="163" s="1"/>
  <c r="BN302" i="163" s="1"/>
  <c r="L303" i="163"/>
  <c r="L255" i="163"/>
  <c r="U254" i="163"/>
  <c r="AD254" i="163" s="1"/>
  <c r="AM254" i="163" s="1"/>
  <c r="AV254" i="163" s="1"/>
  <c r="BE254" i="163" s="1"/>
  <c r="BN254" i="163" s="1"/>
  <c r="L160" i="163"/>
  <c r="U159" i="163"/>
  <c r="AD159" i="163" s="1"/>
  <c r="AM159" i="163" s="1"/>
  <c r="AV159" i="163" s="1"/>
  <c r="BE159" i="163" s="1"/>
  <c r="BN159" i="163" s="1"/>
  <c r="U63" i="163"/>
  <c r="AD63" i="163" s="1"/>
  <c r="AM63" i="163" s="1"/>
  <c r="AV63" i="163" s="1"/>
  <c r="BE63" i="163" s="1"/>
  <c r="BN63" i="163" s="1"/>
  <c r="L64" i="163"/>
  <c r="L112" i="163"/>
  <c r="U111" i="163"/>
  <c r="AD111" i="163" s="1"/>
  <c r="AM111" i="163" s="1"/>
  <c r="AV111" i="163" s="1"/>
  <c r="BE111" i="163" s="1"/>
  <c r="BN111" i="163" s="1"/>
  <c r="U354" i="163" l="1"/>
  <c r="AD354" i="163" s="1"/>
  <c r="AM354" i="163" s="1"/>
  <c r="AV354" i="163" s="1"/>
  <c r="BE354" i="163" s="1"/>
  <c r="BN354" i="163" s="1"/>
  <c r="L355" i="163"/>
  <c r="U447" i="163"/>
  <c r="AD447" i="163" s="1"/>
  <c r="AM447" i="163" s="1"/>
  <c r="AV447" i="163" s="1"/>
  <c r="BE447" i="163" s="1"/>
  <c r="BN447" i="163" s="1"/>
  <c r="L448" i="163"/>
  <c r="U402" i="163"/>
  <c r="AD402" i="163" s="1"/>
  <c r="AM402" i="163" s="1"/>
  <c r="AV402" i="163" s="1"/>
  <c r="BE402" i="163" s="1"/>
  <c r="BN402" i="163" s="1"/>
  <c r="L403" i="163"/>
  <c r="L161" i="163"/>
  <c r="U160" i="163"/>
  <c r="AD160" i="163" s="1"/>
  <c r="AM160" i="163" s="1"/>
  <c r="AV160" i="163" s="1"/>
  <c r="BE160" i="163" s="1"/>
  <c r="BN160" i="163" s="1"/>
  <c r="U208" i="163"/>
  <c r="AD208" i="163" s="1"/>
  <c r="AM208" i="163" s="1"/>
  <c r="AV208" i="163" s="1"/>
  <c r="BE208" i="163" s="1"/>
  <c r="BN208" i="163" s="1"/>
  <c r="L209" i="163"/>
  <c r="L113" i="163"/>
  <c r="U112" i="163"/>
  <c r="AD112" i="163" s="1"/>
  <c r="AM112" i="163" s="1"/>
  <c r="AV112" i="163" s="1"/>
  <c r="BE112" i="163" s="1"/>
  <c r="BN112" i="163" s="1"/>
  <c r="U64" i="163"/>
  <c r="AD64" i="163" s="1"/>
  <c r="AM64" i="163" s="1"/>
  <c r="AV64" i="163" s="1"/>
  <c r="BE64" i="163" s="1"/>
  <c r="BN64" i="163" s="1"/>
  <c r="L65" i="163"/>
  <c r="U255" i="163"/>
  <c r="AD255" i="163" s="1"/>
  <c r="AM255" i="163" s="1"/>
  <c r="AV255" i="163" s="1"/>
  <c r="BE255" i="163" s="1"/>
  <c r="BN255" i="163" s="1"/>
  <c r="L256" i="163"/>
  <c r="U303" i="163"/>
  <c r="AD303" i="163" s="1"/>
  <c r="AM303" i="163" s="1"/>
  <c r="AV303" i="163" s="1"/>
  <c r="BE303" i="163" s="1"/>
  <c r="BN303" i="163" s="1"/>
  <c r="L304" i="163"/>
  <c r="L404" i="163" l="1"/>
  <c r="U403" i="163"/>
  <c r="AD403" i="163" s="1"/>
  <c r="AM403" i="163" s="1"/>
  <c r="AV403" i="163" s="1"/>
  <c r="BE403" i="163" s="1"/>
  <c r="BN403" i="163" s="1"/>
  <c r="U448" i="163"/>
  <c r="AD448" i="163" s="1"/>
  <c r="AM448" i="163" s="1"/>
  <c r="AV448" i="163" s="1"/>
  <c r="BE448" i="163" s="1"/>
  <c r="BN448" i="163" s="1"/>
  <c r="L449" i="163"/>
  <c r="L356" i="163"/>
  <c r="U355" i="163"/>
  <c r="AD355" i="163" s="1"/>
  <c r="AM355" i="163" s="1"/>
  <c r="AV355" i="163" s="1"/>
  <c r="BE355" i="163" s="1"/>
  <c r="BN355" i="163" s="1"/>
  <c r="L114" i="163"/>
  <c r="U113" i="163"/>
  <c r="AD113" i="163" s="1"/>
  <c r="AM113" i="163" s="1"/>
  <c r="AV113" i="163" s="1"/>
  <c r="BE113" i="163" s="1"/>
  <c r="BN113" i="163" s="1"/>
  <c r="L210" i="163"/>
  <c r="U209" i="163"/>
  <c r="AD209" i="163" s="1"/>
  <c r="AM209" i="163" s="1"/>
  <c r="AV209" i="163" s="1"/>
  <c r="BE209" i="163" s="1"/>
  <c r="BN209" i="163" s="1"/>
  <c r="U256" i="163"/>
  <c r="AD256" i="163" s="1"/>
  <c r="AM256" i="163" s="1"/>
  <c r="AV256" i="163" s="1"/>
  <c r="BE256" i="163" s="1"/>
  <c r="BN256" i="163" s="1"/>
  <c r="L257" i="163"/>
  <c r="U304" i="163"/>
  <c r="AD304" i="163" s="1"/>
  <c r="AM304" i="163" s="1"/>
  <c r="AV304" i="163" s="1"/>
  <c r="BE304" i="163" s="1"/>
  <c r="BN304" i="163" s="1"/>
  <c r="L305" i="163"/>
  <c r="U65" i="163"/>
  <c r="AD65" i="163" s="1"/>
  <c r="AM65" i="163" s="1"/>
  <c r="AV65" i="163" s="1"/>
  <c r="BE65" i="163" s="1"/>
  <c r="BN65" i="163" s="1"/>
  <c r="L66" i="163"/>
  <c r="U161" i="163"/>
  <c r="AD161" i="163" s="1"/>
  <c r="AM161" i="163" s="1"/>
  <c r="AV161" i="163" s="1"/>
  <c r="BE161" i="163" s="1"/>
  <c r="BN161" i="163" s="1"/>
  <c r="L162" i="163"/>
  <c r="U356" i="163" l="1"/>
  <c r="AD356" i="163" s="1"/>
  <c r="AM356" i="163" s="1"/>
  <c r="AV356" i="163" s="1"/>
  <c r="BE356" i="163" s="1"/>
  <c r="BN356" i="163" s="1"/>
  <c r="L357" i="163"/>
  <c r="U449" i="163"/>
  <c r="AD449" i="163" s="1"/>
  <c r="AM449" i="163" s="1"/>
  <c r="AV449" i="163" s="1"/>
  <c r="BE449" i="163" s="1"/>
  <c r="BN449" i="163" s="1"/>
  <c r="L450" i="163"/>
  <c r="L405" i="163"/>
  <c r="U404" i="163"/>
  <c r="AD404" i="163" s="1"/>
  <c r="AM404" i="163" s="1"/>
  <c r="AV404" i="163" s="1"/>
  <c r="BE404" i="163" s="1"/>
  <c r="BN404" i="163" s="1"/>
  <c r="U162" i="163"/>
  <c r="AD162" i="163" s="1"/>
  <c r="AM162" i="163" s="1"/>
  <c r="AV162" i="163" s="1"/>
  <c r="BE162" i="163" s="1"/>
  <c r="BN162" i="163" s="1"/>
  <c r="L163" i="163"/>
  <c r="L306" i="163"/>
  <c r="U305" i="163"/>
  <c r="AD305" i="163" s="1"/>
  <c r="AM305" i="163" s="1"/>
  <c r="AV305" i="163" s="1"/>
  <c r="BE305" i="163" s="1"/>
  <c r="BN305" i="163" s="1"/>
  <c r="L211" i="163"/>
  <c r="U210" i="163"/>
  <c r="AD210" i="163" s="1"/>
  <c r="AM210" i="163" s="1"/>
  <c r="AV210" i="163" s="1"/>
  <c r="BE210" i="163" s="1"/>
  <c r="BN210" i="163" s="1"/>
  <c r="L258" i="163"/>
  <c r="U257" i="163"/>
  <c r="AD257" i="163" s="1"/>
  <c r="AM257" i="163" s="1"/>
  <c r="AV257" i="163" s="1"/>
  <c r="BE257" i="163" s="1"/>
  <c r="BN257" i="163" s="1"/>
  <c r="U66" i="163"/>
  <c r="AD66" i="163" s="1"/>
  <c r="AM66" i="163" s="1"/>
  <c r="AV66" i="163" s="1"/>
  <c r="BE66" i="163" s="1"/>
  <c r="BN66" i="163" s="1"/>
  <c r="L67" i="163"/>
  <c r="L115" i="163"/>
  <c r="U114" i="163"/>
  <c r="AD114" i="163" s="1"/>
  <c r="AM114" i="163" s="1"/>
  <c r="AV114" i="163" s="1"/>
  <c r="BE114" i="163" s="1"/>
  <c r="BN114" i="163" s="1"/>
  <c r="L406" i="163" l="1"/>
  <c r="U405" i="163"/>
  <c r="AD405" i="163" s="1"/>
  <c r="AM405" i="163" s="1"/>
  <c r="AV405" i="163" s="1"/>
  <c r="BE405" i="163" s="1"/>
  <c r="BN405" i="163" s="1"/>
  <c r="U450" i="163"/>
  <c r="AD450" i="163" s="1"/>
  <c r="AM450" i="163" s="1"/>
  <c r="AV450" i="163" s="1"/>
  <c r="BE450" i="163" s="1"/>
  <c r="BN450" i="163" s="1"/>
  <c r="L451" i="163"/>
  <c r="U357" i="163"/>
  <c r="AD357" i="163" s="1"/>
  <c r="AM357" i="163" s="1"/>
  <c r="AV357" i="163" s="1"/>
  <c r="BE357" i="163" s="1"/>
  <c r="BN357" i="163" s="1"/>
  <c r="L358" i="163"/>
  <c r="U258" i="163"/>
  <c r="AD258" i="163" s="1"/>
  <c r="AM258" i="163" s="1"/>
  <c r="AV258" i="163" s="1"/>
  <c r="BE258" i="163" s="1"/>
  <c r="BN258" i="163" s="1"/>
  <c r="L259" i="163"/>
  <c r="U211" i="163"/>
  <c r="AD211" i="163" s="1"/>
  <c r="AM211" i="163" s="1"/>
  <c r="AV211" i="163" s="1"/>
  <c r="BE211" i="163" s="1"/>
  <c r="BN211" i="163" s="1"/>
  <c r="L212" i="163"/>
  <c r="L307" i="163"/>
  <c r="U306" i="163"/>
  <c r="AD306" i="163" s="1"/>
  <c r="AM306" i="163" s="1"/>
  <c r="AV306" i="163" s="1"/>
  <c r="BE306" i="163" s="1"/>
  <c r="BN306" i="163" s="1"/>
  <c r="L116" i="163"/>
  <c r="U115" i="163"/>
  <c r="AD115" i="163" s="1"/>
  <c r="AM115" i="163" s="1"/>
  <c r="AV115" i="163" s="1"/>
  <c r="BE115" i="163" s="1"/>
  <c r="BN115" i="163" s="1"/>
  <c r="L164" i="163"/>
  <c r="U163" i="163"/>
  <c r="AD163" i="163" s="1"/>
  <c r="AM163" i="163" s="1"/>
  <c r="AV163" i="163" s="1"/>
  <c r="BE163" i="163" s="1"/>
  <c r="BN163" i="163" s="1"/>
  <c r="U67" i="163"/>
  <c r="AD67" i="163" s="1"/>
  <c r="AM67" i="163" s="1"/>
  <c r="AV67" i="163" s="1"/>
  <c r="BE67" i="163" s="1"/>
  <c r="BN67" i="163" s="1"/>
  <c r="L68" i="163"/>
  <c r="U358" i="163" l="1"/>
  <c r="AD358" i="163" s="1"/>
  <c r="AM358" i="163" s="1"/>
  <c r="AV358" i="163" s="1"/>
  <c r="BE358" i="163" s="1"/>
  <c r="BN358" i="163" s="1"/>
  <c r="L359" i="163"/>
  <c r="U451" i="163"/>
  <c r="AD451" i="163" s="1"/>
  <c r="AM451" i="163" s="1"/>
  <c r="AV451" i="163" s="1"/>
  <c r="BE451" i="163" s="1"/>
  <c r="BN451" i="163" s="1"/>
  <c r="L452" i="163"/>
  <c r="L407" i="163"/>
  <c r="U406" i="163"/>
  <c r="AD406" i="163" s="1"/>
  <c r="AM406" i="163" s="1"/>
  <c r="AV406" i="163" s="1"/>
  <c r="BE406" i="163" s="1"/>
  <c r="BN406" i="163" s="1"/>
  <c r="U164" i="163"/>
  <c r="AD164" i="163" s="1"/>
  <c r="AM164" i="163" s="1"/>
  <c r="AV164" i="163" s="1"/>
  <c r="BE164" i="163" s="1"/>
  <c r="BN164" i="163" s="1"/>
  <c r="L165" i="163"/>
  <c r="L117" i="163"/>
  <c r="U116" i="163"/>
  <c r="AD116" i="163" s="1"/>
  <c r="AM116" i="163" s="1"/>
  <c r="AV116" i="163" s="1"/>
  <c r="BE116" i="163" s="1"/>
  <c r="BN116" i="163" s="1"/>
  <c r="U68" i="163"/>
  <c r="AD68" i="163" s="1"/>
  <c r="AM68" i="163" s="1"/>
  <c r="AV68" i="163" s="1"/>
  <c r="BE68" i="163" s="1"/>
  <c r="BN68" i="163" s="1"/>
  <c r="L69" i="163"/>
  <c r="L308" i="163"/>
  <c r="U307" i="163"/>
  <c r="AD307" i="163" s="1"/>
  <c r="AM307" i="163" s="1"/>
  <c r="AV307" i="163" s="1"/>
  <c r="BE307" i="163" s="1"/>
  <c r="BN307" i="163" s="1"/>
  <c r="U212" i="163"/>
  <c r="AD212" i="163" s="1"/>
  <c r="AM212" i="163" s="1"/>
  <c r="AV212" i="163" s="1"/>
  <c r="BE212" i="163" s="1"/>
  <c r="BN212" i="163" s="1"/>
  <c r="L213" i="163"/>
  <c r="U259" i="163"/>
  <c r="AD259" i="163" s="1"/>
  <c r="AM259" i="163" s="1"/>
  <c r="AV259" i="163" s="1"/>
  <c r="BE259" i="163" s="1"/>
  <c r="BN259" i="163" s="1"/>
  <c r="L260" i="163"/>
  <c r="U452" i="163" l="1"/>
  <c r="AD452" i="163" s="1"/>
  <c r="AM452" i="163" s="1"/>
  <c r="AV452" i="163" s="1"/>
  <c r="BE452" i="163" s="1"/>
  <c r="BN452" i="163" s="1"/>
  <c r="L453" i="163"/>
  <c r="U407" i="163"/>
  <c r="AD407" i="163" s="1"/>
  <c r="AM407" i="163" s="1"/>
  <c r="AV407" i="163" s="1"/>
  <c r="BE407" i="163" s="1"/>
  <c r="BN407" i="163" s="1"/>
  <c r="L408" i="163"/>
  <c r="L360" i="163"/>
  <c r="U359" i="163"/>
  <c r="AD359" i="163" s="1"/>
  <c r="AM359" i="163" s="1"/>
  <c r="AV359" i="163" s="1"/>
  <c r="BE359" i="163" s="1"/>
  <c r="BN359" i="163" s="1"/>
  <c r="L261" i="163"/>
  <c r="U260" i="163"/>
  <c r="AD260" i="163" s="1"/>
  <c r="AM260" i="163" s="1"/>
  <c r="AV260" i="163" s="1"/>
  <c r="BE260" i="163" s="1"/>
  <c r="BN260" i="163" s="1"/>
  <c r="L214" i="163"/>
  <c r="U213" i="163"/>
  <c r="AD213" i="163" s="1"/>
  <c r="AM213" i="163" s="1"/>
  <c r="AV213" i="163" s="1"/>
  <c r="BE213" i="163" s="1"/>
  <c r="BN213" i="163" s="1"/>
  <c r="L118" i="163"/>
  <c r="U117" i="163"/>
  <c r="AD117" i="163" s="1"/>
  <c r="AM117" i="163" s="1"/>
  <c r="AV117" i="163" s="1"/>
  <c r="BE117" i="163" s="1"/>
  <c r="BN117" i="163" s="1"/>
  <c r="U69" i="163"/>
  <c r="AD69" i="163" s="1"/>
  <c r="AM69" i="163" s="1"/>
  <c r="AV69" i="163" s="1"/>
  <c r="BE69" i="163" s="1"/>
  <c r="BN69" i="163" s="1"/>
  <c r="L70" i="163"/>
  <c r="U165" i="163"/>
  <c r="AD165" i="163" s="1"/>
  <c r="AM165" i="163" s="1"/>
  <c r="AV165" i="163" s="1"/>
  <c r="BE165" i="163" s="1"/>
  <c r="BN165" i="163" s="1"/>
  <c r="L166" i="163"/>
  <c r="U308" i="163"/>
  <c r="AD308" i="163" s="1"/>
  <c r="AM308" i="163" s="1"/>
  <c r="AV308" i="163" s="1"/>
  <c r="BE308" i="163" s="1"/>
  <c r="BN308" i="163" s="1"/>
  <c r="L309" i="163"/>
  <c r="L361" i="163" l="1"/>
  <c r="U360" i="163"/>
  <c r="AD360" i="163" s="1"/>
  <c r="AM360" i="163" s="1"/>
  <c r="AV360" i="163" s="1"/>
  <c r="BE360" i="163" s="1"/>
  <c r="BN360" i="163" s="1"/>
  <c r="L409" i="163"/>
  <c r="U408" i="163"/>
  <c r="AD408" i="163" s="1"/>
  <c r="AM408" i="163" s="1"/>
  <c r="AV408" i="163" s="1"/>
  <c r="BE408" i="163" s="1"/>
  <c r="BN408" i="163" s="1"/>
  <c r="U453" i="163"/>
  <c r="AD453" i="163" s="1"/>
  <c r="AM453" i="163" s="1"/>
  <c r="AV453" i="163" s="1"/>
  <c r="BE453" i="163" s="1"/>
  <c r="BN453" i="163" s="1"/>
  <c r="L454" i="163"/>
  <c r="L310" i="163"/>
  <c r="U309" i="163"/>
  <c r="AD309" i="163" s="1"/>
  <c r="AM309" i="163" s="1"/>
  <c r="AV309" i="163" s="1"/>
  <c r="BE309" i="163" s="1"/>
  <c r="BN309" i="163" s="1"/>
  <c r="L119" i="163"/>
  <c r="U118" i="163"/>
  <c r="AD118" i="163" s="1"/>
  <c r="AM118" i="163" s="1"/>
  <c r="AV118" i="163" s="1"/>
  <c r="BE118" i="163" s="1"/>
  <c r="BN118" i="163" s="1"/>
  <c r="L167" i="163"/>
  <c r="U166" i="163"/>
  <c r="AD166" i="163" s="1"/>
  <c r="AM166" i="163" s="1"/>
  <c r="AV166" i="163" s="1"/>
  <c r="BE166" i="163" s="1"/>
  <c r="BN166" i="163" s="1"/>
  <c r="U70" i="163"/>
  <c r="AD70" i="163" s="1"/>
  <c r="AM70" i="163" s="1"/>
  <c r="AV70" i="163" s="1"/>
  <c r="BE70" i="163" s="1"/>
  <c r="BN70" i="163" s="1"/>
  <c r="L71" i="163"/>
  <c r="L215" i="163"/>
  <c r="U214" i="163"/>
  <c r="AD214" i="163" s="1"/>
  <c r="AM214" i="163" s="1"/>
  <c r="AV214" i="163" s="1"/>
  <c r="BE214" i="163" s="1"/>
  <c r="BN214" i="163" s="1"/>
  <c r="U261" i="163"/>
  <c r="AD261" i="163" s="1"/>
  <c r="AM261" i="163" s="1"/>
  <c r="AV261" i="163" s="1"/>
  <c r="BE261" i="163" s="1"/>
  <c r="BN261" i="163" s="1"/>
  <c r="L262" i="163"/>
  <c r="L455" i="163" l="1"/>
  <c r="U454" i="163"/>
  <c r="AD454" i="163" s="1"/>
  <c r="AM454" i="163" s="1"/>
  <c r="AV454" i="163" s="1"/>
  <c r="BE454" i="163" s="1"/>
  <c r="BN454" i="163" s="1"/>
  <c r="L410" i="163"/>
  <c r="U409" i="163"/>
  <c r="AD409" i="163" s="1"/>
  <c r="AM409" i="163" s="1"/>
  <c r="AV409" i="163" s="1"/>
  <c r="BE409" i="163" s="1"/>
  <c r="BN409" i="163" s="1"/>
  <c r="L362" i="163"/>
  <c r="U361" i="163"/>
  <c r="AD361" i="163" s="1"/>
  <c r="AM361" i="163" s="1"/>
  <c r="AV361" i="163" s="1"/>
  <c r="BE361" i="163" s="1"/>
  <c r="BN361" i="163" s="1"/>
  <c r="U215" i="163"/>
  <c r="AD215" i="163" s="1"/>
  <c r="AM215" i="163" s="1"/>
  <c r="AV215" i="163" s="1"/>
  <c r="BE215" i="163" s="1"/>
  <c r="BN215" i="163" s="1"/>
  <c r="L216" i="163"/>
  <c r="U262" i="163"/>
  <c r="AD262" i="163" s="1"/>
  <c r="AM262" i="163" s="1"/>
  <c r="AV262" i="163" s="1"/>
  <c r="BE262" i="163" s="1"/>
  <c r="BN262" i="163" s="1"/>
  <c r="L263" i="163"/>
  <c r="L168" i="163"/>
  <c r="U167" i="163"/>
  <c r="AD167" i="163" s="1"/>
  <c r="AM167" i="163" s="1"/>
  <c r="AV167" i="163" s="1"/>
  <c r="BE167" i="163" s="1"/>
  <c r="BN167" i="163" s="1"/>
  <c r="U71" i="163"/>
  <c r="AD71" i="163" s="1"/>
  <c r="AM71" i="163" s="1"/>
  <c r="AV71" i="163" s="1"/>
  <c r="BE71" i="163" s="1"/>
  <c r="BN71" i="163" s="1"/>
  <c r="L72" i="163"/>
  <c r="L120" i="163"/>
  <c r="U119" i="163"/>
  <c r="AD119" i="163" s="1"/>
  <c r="AM119" i="163" s="1"/>
  <c r="AV119" i="163" s="1"/>
  <c r="BE119" i="163" s="1"/>
  <c r="BN119" i="163" s="1"/>
  <c r="U310" i="163"/>
  <c r="AD310" i="163" s="1"/>
  <c r="AM310" i="163" s="1"/>
  <c r="AV310" i="163" s="1"/>
  <c r="BE310" i="163" s="1"/>
  <c r="BN310" i="163" s="1"/>
  <c r="L311" i="163"/>
  <c r="U362" i="163" l="1"/>
  <c r="AD362" i="163" s="1"/>
  <c r="AM362" i="163" s="1"/>
  <c r="AV362" i="163" s="1"/>
  <c r="BE362" i="163" s="1"/>
  <c r="BN362" i="163" s="1"/>
  <c r="L363" i="163"/>
  <c r="U410" i="163"/>
  <c r="AD410" i="163" s="1"/>
  <c r="AM410" i="163" s="1"/>
  <c r="AV410" i="163" s="1"/>
  <c r="BE410" i="163" s="1"/>
  <c r="BN410" i="163" s="1"/>
  <c r="L411" i="163"/>
  <c r="L456" i="163"/>
  <c r="U455" i="163"/>
  <c r="AD455" i="163" s="1"/>
  <c r="AM455" i="163" s="1"/>
  <c r="AV455" i="163" s="1"/>
  <c r="BE455" i="163" s="1"/>
  <c r="BN455" i="163" s="1"/>
  <c r="U168" i="163"/>
  <c r="AD168" i="163" s="1"/>
  <c r="AM168" i="163" s="1"/>
  <c r="AV168" i="163" s="1"/>
  <c r="BE168" i="163" s="1"/>
  <c r="BN168" i="163" s="1"/>
  <c r="L169" i="163"/>
  <c r="L121" i="163"/>
  <c r="U120" i="163"/>
  <c r="AD120" i="163" s="1"/>
  <c r="AM120" i="163" s="1"/>
  <c r="AV120" i="163" s="1"/>
  <c r="BE120" i="163" s="1"/>
  <c r="BN120" i="163" s="1"/>
  <c r="L217" i="163"/>
  <c r="U216" i="163"/>
  <c r="AD216" i="163" s="1"/>
  <c r="AM216" i="163" s="1"/>
  <c r="AV216" i="163" s="1"/>
  <c r="BE216" i="163" s="1"/>
  <c r="BN216" i="163" s="1"/>
  <c r="L264" i="163"/>
  <c r="U263" i="163"/>
  <c r="AD263" i="163" s="1"/>
  <c r="AM263" i="163" s="1"/>
  <c r="AV263" i="163" s="1"/>
  <c r="BE263" i="163" s="1"/>
  <c r="BN263" i="163" s="1"/>
  <c r="U311" i="163"/>
  <c r="AD311" i="163" s="1"/>
  <c r="AM311" i="163" s="1"/>
  <c r="AV311" i="163" s="1"/>
  <c r="BE311" i="163" s="1"/>
  <c r="BN311" i="163" s="1"/>
  <c r="L312" i="163"/>
  <c r="U72" i="163"/>
  <c r="AD72" i="163" s="1"/>
  <c r="AM72" i="163" s="1"/>
  <c r="AV72" i="163" s="1"/>
  <c r="BE72" i="163" s="1"/>
  <c r="BN72" i="163" s="1"/>
  <c r="L73" i="163"/>
  <c r="U411" i="163" l="1"/>
  <c r="AD411" i="163" s="1"/>
  <c r="AM411" i="163" s="1"/>
  <c r="AV411" i="163" s="1"/>
  <c r="BE411" i="163" s="1"/>
  <c r="BN411" i="163" s="1"/>
  <c r="L412" i="163"/>
  <c r="U456" i="163"/>
  <c r="AD456" i="163" s="1"/>
  <c r="AM456" i="163" s="1"/>
  <c r="AV456" i="163" s="1"/>
  <c r="BE456" i="163" s="1"/>
  <c r="BN456" i="163" s="1"/>
  <c r="L457" i="163"/>
  <c r="L364" i="163"/>
  <c r="U363" i="163"/>
  <c r="AD363" i="163" s="1"/>
  <c r="AM363" i="163" s="1"/>
  <c r="AV363" i="163" s="1"/>
  <c r="BE363" i="163" s="1"/>
  <c r="BN363" i="163" s="1"/>
  <c r="U73" i="163"/>
  <c r="AD73" i="163" s="1"/>
  <c r="AM73" i="163" s="1"/>
  <c r="AV73" i="163" s="1"/>
  <c r="BE73" i="163" s="1"/>
  <c r="BN73" i="163" s="1"/>
  <c r="L74" i="163"/>
  <c r="U217" i="163"/>
  <c r="AD217" i="163" s="1"/>
  <c r="AM217" i="163" s="1"/>
  <c r="AV217" i="163" s="1"/>
  <c r="BE217" i="163" s="1"/>
  <c r="BN217" i="163" s="1"/>
  <c r="L218" i="163"/>
  <c r="L313" i="163"/>
  <c r="U312" i="163"/>
  <c r="AD312" i="163" s="1"/>
  <c r="AM312" i="163" s="1"/>
  <c r="AV312" i="163" s="1"/>
  <c r="BE312" i="163" s="1"/>
  <c r="BN312" i="163" s="1"/>
  <c r="U264" i="163"/>
  <c r="AD264" i="163" s="1"/>
  <c r="AM264" i="163" s="1"/>
  <c r="AV264" i="163" s="1"/>
  <c r="BE264" i="163" s="1"/>
  <c r="BN264" i="163" s="1"/>
  <c r="L265" i="163"/>
  <c r="L170" i="163"/>
  <c r="U169" i="163"/>
  <c r="AD169" i="163" s="1"/>
  <c r="AM169" i="163" s="1"/>
  <c r="AV169" i="163" s="1"/>
  <c r="BE169" i="163" s="1"/>
  <c r="BN169" i="163" s="1"/>
  <c r="L122" i="163"/>
  <c r="U121" i="163"/>
  <c r="AD121" i="163" s="1"/>
  <c r="AM121" i="163" s="1"/>
  <c r="AV121" i="163" s="1"/>
  <c r="BE121" i="163" s="1"/>
  <c r="BN121" i="163" s="1"/>
  <c r="L365" i="163" l="1"/>
  <c r="U364" i="163"/>
  <c r="AD364" i="163" s="1"/>
  <c r="AM364" i="163" s="1"/>
  <c r="AV364" i="163" s="1"/>
  <c r="BE364" i="163" s="1"/>
  <c r="BN364" i="163" s="1"/>
  <c r="U457" i="163"/>
  <c r="AD457" i="163" s="1"/>
  <c r="AM457" i="163" s="1"/>
  <c r="AV457" i="163" s="1"/>
  <c r="BE457" i="163" s="1"/>
  <c r="BN457" i="163" s="1"/>
  <c r="L458" i="163"/>
  <c r="L413" i="163"/>
  <c r="U412" i="163"/>
  <c r="AD412" i="163" s="1"/>
  <c r="AM412" i="163" s="1"/>
  <c r="AV412" i="163" s="1"/>
  <c r="BE412" i="163" s="1"/>
  <c r="BN412" i="163" s="1"/>
  <c r="L123" i="163"/>
  <c r="U122" i="163"/>
  <c r="AD122" i="163" s="1"/>
  <c r="AM122" i="163" s="1"/>
  <c r="AV122" i="163" s="1"/>
  <c r="BE122" i="163" s="1"/>
  <c r="BN122" i="163" s="1"/>
  <c r="L266" i="163"/>
  <c r="U265" i="163"/>
  <c r="AD265" i="163" s="1"/>
  <c r="AM265" i="163" s="1"/>
  <c r="AV265" i="163" s="1"/>
  <c r="BE265" i="163" s="1"/>
  <c r="BN265" i="163" s="1"/>
  <c r="U218" i="163"/>
  <c r="AD218" i="163" s="1"/>
  <c r="AM218" i="163" s="1"/>
  <c r="AV218" i="163" s="1"/>
  <c r="BE218" i="163" s="1"/>
  <c r="BN218" i="163" s="1"/>
  <c r="L219" i="163"/>
  <c r="U74" i="163"/>
  <c r="AD74" i="163" s="1"/>
  <c r="AM74" i="163" s="1"/>
  <c r="AV74" i="163" s="1"/>
  <c r="BE74" i="163" s="1"/>
  <c r="BN74" i="163" s="1"/>
  <c r="L75" i="163"/>
  <c r="U170" i="163"/>
  <c r="AD170" i="163" s="1"/>
  <c r="AM170" i="163" s="1"/>
  <c r="AV170" i="163" s="1"/>
  <c r="BE170" i="163" s="1"/>
  <c r="BN170" i="163" s="1"/>
  <c r="L171" i="163"/>
  <c r="U313" i="163"/>
  <c r="AD313" i="163" s="1"/>
  <c r="AM313" i="163" s="1"/>
  <c r="AV313" i="163" s="1"/>
  <c r="BE313" i="163" s="1"/>
  <c r="BN313" i="163" s="1"/>
  <c r="L314" i="163"/>
  <c r="U413" i="163" l="1"/>
  <c r="AD413" i="163" s="1"/>
  <c r="AM413" i="163" s="1"/>
  <c r="AV413" i="163" s="1"/>
  <c r="BE413" i="163" s="1"/>
  <c r="BN413" i="163" s="1"/>
  <c r="L414" i="163"/>
  <c r="L459" i="163"/>
  <c r="U458" i="163"/>
  <c r="AD458" i="163" s="1"/>
  <c r="AM458" i="163" s="1"/>
  <c r="AV458" i="163" s="1"/>
  <c r="BE458" i="163" s="1"/>
  <c r="BN458" i="163" s="1"/>
  <c r="L366" i="163"/>
  <c r="U365" i="163"/>
  <c r="AD365" i="163" s="1"/>
  <c r="AM365" i="163" s="1"/>
  <c r="AV365" i="163" s="1"/>
  <c r="BE365" i="163" s="1"/>
  <c r="BN365" i="163" s="1"/>
  <c r="U75" i="163"/>
  <c r="AD75" i="163" s="1"/>
  <c r="AM75" i="163" s="1"/>
  <c r="AV75" i="163" s="1"/>
  <c r="BE75" i="163" s="1"/>
  <c r="BN75" i="163" s="1"/>
  <c r="L76" i="163"/>
  <c r="U171" i="163"/>
  <c r="AD171" i="163" s="1"/>
  <c r="AM171" i="163" s="1"/>
  <c r="AV171" i="163" s="1"/>
  <c r="BE171" i="163" s="1"/>
  <c r="BN171" i="163" s="1"/>
  <c r="L172" i="163"/>
  <c r="L315" i="163"/>
  <c r="U314" i="163"/>
  <c r="AD314" i="163" s="1"/>
  <c r="AM314" i="163" s="1"/>
  <c r="AV314" i="163" s="1"/>
  <c r="BE314" i="163" s="1"/>
  <c r="BN314" i="163" s="1"/>
  <c r="U219" i="163"/>
  <c r="AD219" i="163" s="1"/>
  <c r="AM219" i="163" s="1"/>
  <c r="AV219" i="163" s="1"/>
  <c r="BE219" i="163" s="1"/>
  <c r="BN219" i="163" s="1"/>
  <c r="L220" i="163"/>
  <c r="U266" i="163"/>
  <c r="AD266" i="163" s="1"/>
  <c r="AM266" i="163" s="1"/>
  <c r="AV266" i="163" s="1"/>
  <c r="BE266" i="163" s="1"/>
  <c r="BN266" i="163" s="1"/>
  <c r="L267" i="163"/>
  <c r="L124" i="163"/>
  <c r="U123" i="163"/>
  <c r="AD123" i="163" s="1"/>
  <c r="AM123" i="163" s="1"/>
  <c r="AV123" i="163" s="1"/>
  <c r="BE123" i="163" s="1"/>
  <c r="BN123" i="163" s="1"/>
  <c r="L367" i="163" l="1"/>
  <c r="U367" i="163" s="1"/>
  <c r="AD367" i="163" s="1"/>
  <c r="AM367" i="163" s="1"/>
  <c r="AV367" i="163" s="1"/>
  <c r="BE367" i="163" s="1"/>
  <c r="BN367" i="163" s="1"/>
  <c r="U366" i="163"/>
  <c r="AD366" i="163" s="1"/>
  <c r="AM366" i="163" s="1"/>
  <c r="AV366" i="163" s="1"/>
  <c r="BE366" i="163" s="1"/>
  <c r="BN366" i="163" s="1"/>
  <c r="L460" i="163"/>
  <c r="U459" i="163"/>
  <c r="AD459" i="163" s="1"/>
  <c r="AM459" i="163" s="1"/>
  <c r="AV459" i="163" s="1"/>
  <c r="BE459" i="163" s="1"/>
  <c r="BN459" i="163" s="1"/>
  <c r="U414" i="163"/>
  <c r="AD414" i="163" s="1"/>
  <c r="AM414" i="163" s="1"/>
  <c r="AV414" i="163" s="1"/>
  <c r="BE414" i="163" s="1"/>
  <c r="BN414" i="163" s="1"/>
  <c r="L415" i="163"/>
  <c r="U415" i="163" s="1"/>
  <c r="AD415" i="163" s="1"/>
  <c r="AM415" i="163" s="1"/>
  <c r="AV415" i="163" s="1"/>
  <c r="BE415" i="163" s="1"/>
  <c r="BN415" i="163" s="1"/>
  <c r="U267" i="163"/>
  <c r="AD267" i="163" s="1"/>
  <c r="AM267" i="163" s="1"/>
  <c r="AV267" i="163" s="1"/>
  <c r="BE267" i="163" s="1"/>
  <c r="BN267" i="163" s="1"/>
  <c r="L268" i="163"/>
  <c r="U172" i="163"/>
  <c r="AD172" i="163" s="1"/>
  <c r="AM172" i="163" s="1"/>
  <c r="AV172" i="163" s="1"/>
  <c r="BE172" i="163" s="1"/>
  <c r="BN172" i="163" s="1"/>
  <c r="L173" i="163"/>
  <c r="L125" i="163"/>
  <c r="U124" i="163"/>
  <c r="AD124" i="163" s="1"/>
  <c r="AM124" i="163" s="1"/>
  <c r="AV124" i="163" s="1"/>
  <c r="BE124" i="163" s="1"/>
  <c r="BN124" i="163" s="1"/>
  <c r="U220" i="163"/>
  <c r="AD220" i="163" s="1"/>
  <c r="AM220" i="163" s="1"/>
  <c r="AV220" i="163" s="1"/>
  <c r="BE220" i="163" s="1"/>
  <c r="BN220" i="163" s="1"/>
  <c r="L221" i="163"/>
  <c r="U76" i="163"/>
  <c r="AD76" i="163" s="1"/>
  <c r="AM76" i="163" s="1"/>
  <c r="AV76" i="163" s="1"/>
  <c r="BE76" i="163" s="1"/>
  <c r="BN76" i="163" s="1"/>
  <c r="L77" i="163"/>
  <c r="L316" i="163"/>
  <c r="U315" i="163"/>
  <c r="AD315" i="163" s="1"/>
  <c r="AM315" i="163" s="1"/>
  <c r="AV315" i="163" s="1"/>
  <c r="BE315" i="163" s="1"/>
  <c r="BN315" i="163" s="1"/>
  <c r="L461" i="163" l="1"/>
  <c r="U460" i="163"/>
  <c r="AD460" i="163" s="1"/>
  <c r="AM460" i="163" s="1"/>
  <c r="AV460" i="163" s="1"/>
  <c r="BE460" i="163" s="1"/>
  <c r="BN460" i="163" s="1"/>
  <c r="U221" i="163"/>
  <c r="AD221" i="163" s="1"/>
  <c r="AM221" i="163" s="1"/>
  <c r="AV221" i="163" s="1"/>
  <c r="BE221" i="163" s="1"/>
  <c r="BN221" i="163" s="1"/>
  <c r="L222" i="163"/>
  <c r="L126" i="163"/>
  <c r="U125" i="163"/>
  <c r="AD125" i="163" s="1"/>
  <c r="AM125" i="163" s="1"/>
  <c r="AV125" i="163" s="1"/>
  <c r="BE125" i="163" s="1"/>
  <c r="BN125" i="163" s="1"/>
  <c r="U316" i="163"/>
  <c r="AD316" i="163" s="1"/>
  <c r="AM316" i="163" s="1"/>
  <c r="AV316" i="163" s="1"/>
  <c r="BE316" i="163" s="1"/>
  <c r="BN316" i="163" s="1"/>
  <c r="L317" i="163"/>
  <c r="U77" i="163"/>
  <c r="AD77" i="163" s="1"/>
  <c r="AM77" i="163" s="1"/>
  <c r="AV77" i="163" s="1"/>
  <c r="BE77" i="163" s="1"/>
  <c r="BN77" i="163" s="1"/>
  <c r="L78" i="163"/>
  <c r="U173" i="163"/>
  <c r="AD173" i="163" s="1"/>
  <c r="AM173" i="163" s="1"/>
  <c r="AV173" i="163" s="1"/>
  <c r="BE173" i="163" s="1"/>
  <c r="BN173" i="163" s="1"/>
  <c r="L174" i="163"/>
  <c r="L269" i="163"/>
  <c r="U268" i="163"/>
  <c r="AD268" i="163" s="1"/>
  <c r="AM268" i="163" s="1"/>
  <c r="AV268" i="163" s="1"/>
  <c r="BE268" i="163" s="1"/>
  <c r="BN268" i="163" s="1"/>
  <c r="U461" i="163" l="1"/>
  <c r="AD461" i="163" s="1"/>
  <c r="AM461" i="163" s="1"/>
  <c r="AV461" i="163" s="1"/>
  <c r="BE461" i="163" s="1"/>
  <c r="BN461" i="163" s="1"/>
  <c r="L462" i="163"/>
  <c r="L270" i="163"/>
  <c r="U269" i="163"/>
  <c r="AD269" i="163" s="1"/>
  <c r="AM269" i="163" s="1"/>
  <c r="AV269" i="163" s="1"/>
  <c r="BE269" i="163" s="1"/>
  <c r="BN269" i="163" s="1"/>
  <c r="L175" i="163"/>
  <c r="U175" i="163" s="1"/>
  <c r="AD175" i="163" s="1"/>
  <c r="AM175" i="163" s="1"/>
  <c r="AV175" i="163" s="1"/>
  <c r="BE175" i="163" s="1"/>
  <c r="BN175" i="163" s="1"/>
  <c r="U174" i="163"/>
  <c r="AD174" i="163" s="1"/>
  <c r="AM174" i="163" s="1"/>
  <c r="AV174" i="163" s="1"/>
  <c r="BE174" i="163" s="1"/>
  <c r="BN174" i="163" s="1"/>
  <c r="U317" i="163"/>
  <c r="AD317" i="163" s="1"/>
  <c r="AM317" i="163" s="1"/>
  <c r="AV317" i="163" s="1"/>
  <c r="BE317" i="163" s="1"/>
  <c r="BN317" i="163" s="1"/>
  <c r="L318" i="163"/>
  <c r="U78" i="163"/>
  <c r="AD78" i="163" s="1"/>
  <c r="AM78" i="163" s="1"/>
  <c r="AV78" i="163" s="1"/>
  <c r="BE78" i="163" s="1"/>
  <c r="BN78" i="163" s="1"/>
  <c r="L79" i="163"/>
  <c r="U79" i="163" s="1"/>
  <c r="AD79" i="163" s="1"/>
  <c r="AM79" i="163" s="1"/>
  <c r="AV79" i="163" s="1"/>
  <c r="BE79" i="163" s="1"/>
  <c r="BN79" i="163" s="1"/>
  <c r="U222" i="163"/>
  <c r="AD222" i="163" s="1"/>
  <c r="AM222" i="163" s="1"/>
  <c r="AV222" i="163" s="1"/>
  <c r="BE222" i="163" s="1"/>
  <c r="BN222" i="163" s="1"/>
  <c r="L223" i="163"/>
  <c r="U223" i="163" s="1"/>
  <c r="AD223" i="163" s="1"/>
  <c r="AM223" i="163" s="1"/>
  <c r="AV223" i="163" s="1"/>
  <c r="BE223" i="163" s="1"/>
  <c r="BN223" i="163" s="1"/>
  <c r="L127" i="163"/>
  <c r="U127" i="163" s="1"/>
  <c r="AD127" i="163" s="1"/>
  <c r="AM127" i="163" s="1"/>
  <c r="AV127" i="163" s="1"/>
  <c r="BE127" i="163" s="1"/>
  <c r="BN127" i="163" s="1"/>
  <c r="U126" i="163"/>
  <c r="AD126" i="163" s="1"/>
  <c r="AM126" i="163" s="1"/>
  <c r="AV126" i="163" s="1"/>
  <c r="BE126" i="163" s="1"/>
  <c r="BN126" i="163" s="1"/>
  <c r="L463" i="163" l="1"/>
  <c r="U463" i="163" s="1"/>
  <c r="AD463" i="163" s="1"/>
  <c r="AM463" i="163" s="1"/>
  <c r="AV463" i="163" s="1"/>
  <c r="BE463" i="163" s="1"/>
  <c r="BN463" i="163" s="1"/>
  <c r="U462" i="163"/>
  <c r="AD462" i="163" s="1"/>
  <c r="AM462" i="163" s="1"/>
  <c r="AV462" i="163" s="1"/>
  <c r="BE462" i="163" s="1"/>
  <c r="BN462" i="163" s="1"/>
  <c r="L319" i="163"/>
  <c r="U319" i="163" s="1"/>
  <c r="AD319" i="163" s="1"/>
  <c r="AM319" i="163" s="1"/>
  <c r="AV319" i="163" s="1"/>
  <c r="BE319" i="163" s="1"/>
  <c r="BN319" i="163" s="1"/>
  <c r="U318" i="163"/>
  <c r="AD318" i="163" s="1"/>
  <c r="AM318" i="163" s="1"/>
  <c r="AV318" i="163" s="1"/>
  <c r="BE318" i="163" s="1"/>
  <c r="BN318" i="163" s="1"/>
  <c r="L271" i="163"/>
  <c r="U271" i="163" s="1"/>
  <c r="AD271" i="163" s="1"/>
  <c r="AM271" i="163" s="1"/>
  <c r="AV271" i="163" s="1"/>
  <c r="BE271" i="163" s="1"/>
  <c r="BN271" i="163" s="1"/>
  <c r="U270" i="163"/>
  <c r="AD270" i="163" s="1"/>
  <c r="AM270" i="163" s="1"/>
  <c r="AV270" i="163" s="1"/>
  <c r="BE270" i="163" s="1"/>
  <c r="BN270" i="16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D5" authorId="0" shapeId="0" xr:uid="{00000000-0006-0000-0500-000001000000}">
      <text>
        <r>
          <rPr>
            <b/>
            <sz val="9"/>
            <rFont val="Times New Roman"/>
          </rPr>
          <t>xli9:</t>
        </r>
        <r>
          <rPr>
            <sz val="9"/>
            <rFont val="Times New Roman"/>
          </rPr>
          <t xml:space="preserve">
It is calculated by activity (pas-kil)/average travel distance/ bus stock of AT, sourced from NRC</t>
        </r>
      </text>
    </comment>
    <comment ref="D9" authorId="0" shapeId="0" xr:uid="{00000000-0006-0000-0500-000002000000}">
      <text>
        <r>
          <rPr>
            <b/>
            <sz val="9"/>
            <rFont val="Times New Roman"/>
          </rPr>
          <t>xli9:</t>
        </r>
        <r>
          <rPr>
            <sz val="9"/>
            <rFont val="Times New Roman"/>
          </rPr>
          <t xml:space="preserve">
The stock is calculated by using the proportion vs. other bus-type-proportion</t>
        </r>
      </text>
    </comment>
    <comment ref="L11" authorId="0" shapeId="0" xr:uid="{00000000-0006-0000-0500-000003000000}">
      <text>
        <r>
          <rPr>
            <b/>
            <sz val="9"/>
            <rFont val="Times New Roman"/>
          </rPr>
          <t>xli9:</t>
        </r>
        <r>
          <rPr>
            <sz val="9"/>
            <rFont val="Times New Roman"/>
          </rPr>
          <t xml:space="preserve">
These are just for verifying, the ACTFLOW is calculated by using the data sourced from NRC</t>
        </r>
      </text>
    </comment>
    <comment ref="D19" authorId="0" shapeId="0" xr:uid="{00000000-0006-0000-0500-000004000000}">
      <text>
        <r>
          <rPr>
            <b/>
            <sz val="9"/>
            <rFont val="Times New Roman"/>
          </rPr>
          <t>xli9:</t>
        </r>
        <r>
          <rPr>
            <sz val="9"/>
            <rFont val="Times New Roman"/>
          </rPr>
          <t xml:space="preserve">
Assuming they are same with conventional car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C5" authorId="0" shapeId="0" xr:uid="{00000000-0006-0000-1A00-000001000000}">
      <text>
        <r>
          <rPr>
            <b/>
            <sz val="9"/>
            <rFont val="Times New Roman"/>
          </rPr>
          <t>xli9:</t>
        </r>
        <r>
          <rPr>
            <sz val="9"/>
            <rFont val="Times New Roman"/>
          </rPr>
          <t xml:space="preserve">
Propane</t>
        </r>
      </text>
    </comment>
    <comment ref="D5" authorId="0" shapeId="0" xr:uid="{00000000-0006-0000-1A00-000002000000}">
      <text>
        <r>
          <rPr>
            <b/>
            <sz val="9"/>
            <rFont val="Times New Roman"/>
          </rPr>
          <t>xli9:</t>
        </r>
        <r>
          <rPr>
            <sz val="9"/>
            <rFont val="Times New Roman"/>
          </rPr>
          <t xml:space="preserve">
Kerosene</t>
        </r>
      </text>
    </comment>
  </commentList>
</comments>
</file>

<file path=xl/sharedStrings.xml><?xml version="1.0" encoding="utf-8"?>
<sst xmlns="http://schemas.openxmlformats.org/spreadsheetml/2006/main" count="25675" uniqueCount="608">
  <si>
    <t>*Assuming there is only EV-Car and EV-truck without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</si>
  <si>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*Assuming that the total BEV-battery 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</si>
  <si>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000 units</t>
  </si>
  <si>
    <t>*Assuming that the total PHEV-PlugInHybridEV and HEV-HybridEV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</si>
  <si>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*Note that the number for rest of canada will be evenly distributed to those provinced without indicated number</t>
  </si>
  <si>
    <t>~FI_T: Stock</t>
  </si>
  <si>
    <t>2020 sales</t>
  </si>
  <si>
    <t>2020 STOCK</t>
  </si>
  <si>
    <t>TechName</t>
  </si>
  <si>
    <t>AT</t>
  </si>
  <si>
    <t>QU</t>
  </si>
  <si>
    <t>ON</t>
  </si>
  <si>
    <t>MA</t>
  </si>
  <si>
    <t>SA</t>
  </si>
  <si>
    <t>AL</t>
  </si>
  <si>
    <t>BC</t>
  </si>
  <si>
    <t>TRA_Car_BEV00</t>
  </si>
  <si>
    <t>BEV</t>
  </si>
  <si>
    <t>TRA_Car_PHEV00</t>
  </si>
  <si>
    <t>PHEV</t>
  </si>
  <si>
    <t>*</t>
  </si>
  <si>
    <t>HEV</t>
  </si>
  <si>
    <t>TRA_Car_HEV00</t>
  </si>
  <si>
    <t>TRA_Tru_BEV00</t>
  </si>
  <si>
    <t>TRA_Tru_PHEV00</t>
  </si>
  <si>
    <t>*we conbine the demand for EV with conventiona vehicle</t>
  </si>
  <si>
    <t>TRA_Tru_HEV00</t>
  </si>
  <si>
    <t>~FI_Process</t>
  </si>
  <si>
    <t>Sets</t>
  </si>
  <si>
    <t>TechDesc</t>
  </si>
  <si>
    <t>Tact</t>
  </si>
  <si>
    <t>Tcap</t>
  </si>
  <si>
    <t>Tslvl</t>
  </si>
  <si>
    <t>PrimaryCG</t>
  </si>
  <si>
    <t>unit: bpkm</t>
  </si>
  <si>
    <t>DMD</t>
  </si>
  <si>
    <t>BVkm</t>
  </si>
  <si>
    <t>000Veh</t>
  </si>
  <si>
    <t>FI_T: Demand</t>
  </si>
  <si>
    <t>CommName</t>
  </si>
  <si>
    <t>TRA_Car_BEV</t>
  </si>
  <si>
    <t>TRA_Car_PHEV</t>
  </si>
  <si>
    <t>TRA_Car_HEV</t>
  </si>
  <si>
    <t>TRA_Tru_BEV</t>
  </si>
  <si>
    <t>TRA_Tru_PHEV</t>
  </si>
  <si>
    <t>TRA_Tru_HEV</t>
  </si>
  <si>
    <t>~FI_Comm</t>
  </si>
  <si>
    <t>Csets</t>
  </si>
  <si>
    <t>CommDesc</t>
  </si>
  <si>
    <t>Unit</t>
  </si>
  <si>
    <t>LimType</t>
  </si>
  <si>
    <t>CTSLvl</t>
  </si>
  <si>
    <t>PeakTS</t>
  </si>
  <si>
    <t>Ctype</t>
  </si>
  <si>
    <t>propotion</t>
  </si>
  <si>
    <t>NRG</t>
  </si>
  <si>
    <t>TRAELC</t>
  </si>
  <si>
    <t>Passenger car</t>
  </si>
  <si>
    <t>Large vehicle</t>
  </si>
  <si>
    <t>unit: 000km</t>
  </si>
  <si>
    <t>~FI_T: AFA</t>
  </si>
  <si>
    <t>*energy intensity comparison: PJ/100 mile, so the EFF for EV is 5.6 times bigger than GSL economy car, and we assumes PHEV same, while that for HEV is 5.6+1/2=3.3 times following the assume that HEV consumes half gasoline</t>
  </si>
  <si>
    <t>EV Tesla</t>
  </si>
  <si>
    <t>GASOLINE economic passenger car</t>
  </si>
  <si>
    <t>bpkm/PJ</t>
  </si>
  <si>
    <t>~FI_T: EFF</t>
  </si>
  <si>
    <t>*EV-car energy intensity (bpkm/PJ) is 5.6 times of conventional car, given that: (1) 25-30kwh/100 miles for tesla, it could be converted to 30/277777777.77778 PJ per 100miles, so it is 1.08*10^-7  PJ per 100 mile,  from https://teslatale.com/watts-does-tesla-use/#:~:text=The%20power%20consumption%20of%20a%20Tesla%20varies%20depending,is%20equivalent%20to%2025-30%20kWh%20per%20100%20miles. (2) 5 gallon gasoline/100 miles for economy car, so it should be 5/8244023 PJ/100mile for .., so it's 6.065*10^-7 PJ/100 mile. Similar adopted for EV-Truck, compared with conventional truck</t>
  </si>
  <si>
    <t>~FI_T: SHARE-I~LO</t>
  </si>
  <si>
    <t>Comm-IN</t>
  </si>
  <si>
    <t>Comm-OUT</t>
  </si>
  <si>
    <t>TRA_Car</t>
  </si>
  <si>
    <t>*Assuming a hybrid EV consumes no more than 50% gasoline while PHEV consumes less 10%, that means most relying on electricity</t>
  </si>
  <si>
    <t>TRAGSL</t>
  </si>
  <si>
    <t>TRA_Tru</t>
  </si>
  <si>
    <t>source: Natural resources canada</t>
  </si>
  <si>
    <t>*Unit: million vehicle-km/TJ or billion vehicle-km/PJ</t>
  </si>
  <si>
    <t>* we already have the energy intensity with unit of MJ/passenger-km, we just need to use 1 to divide this value to get the mpkm/TJ, then divide the actflow  to get to EFF</t>
  </si>
  <si>
    <t>Not useful, please forget it</t>
  </si>
  <si>
    <t>detailing the four provinces of atlantic region</t>
  </si>
  <si>
    <t>region</t>
  </si>
  <si>
    <t>NL (ENERGY DEMAND PER YR)</t>
  </si>
  <si>
    <t>NL (DEMAND ER YR)</t>
  </si>
  <si>
    <t>NL</t>
  </si>
  <si>
    <t>PEI</t>
  </si>
  <si>
    <t>NS</t>
  </si>
  <si>
    <t>NB</t>
  </si>
  <si>
    <t>vehicle</t>
  </si>
  <si>
    <t>propulsion</t>
  </si>
  <si>
    <t>Buses</t>
  </si>
  <si>
    <t>School Bus</t>
  </si>
  <si>
    <t>GSL</t>
  </si>
  <si>
    <t>630 million pas-km</t>
  </si>
  <si>
    <t>Diesel fuel oil</t>
  </si>
  <si>
    <t>Urban Transit</t>
  </si>
  <si>
    <t>489 million pas-km</t>
  </si>
  <si>
    <t>Inter-City Bus</t>
  </si>
  <si>
    <t>117 million pas-km</t>
  </si>
  <si>
    <t>Trucks</t>
  </si>
  <si>
    <t>Passenger light truck</t>
  </si>
  <si>
    <t>Trus</t>
  </si>
  <si>
    <t>14.3PJ</t>
  </si>
  <si>
    <t>6340 million pas-km</t>
  </si>
  <si>
    <t>0.1PJ</t>
  </si>
  <si>
    <t>freight light truck</t>
  </si>
  <si>
    <t>4.1PJ</t>
  </si>
  <si>
    <t>582 million ton-km</t>
  </si>
  <si>
    <t>medium truck</t>
  </si>
  <si>
    <t>590 million ton-km</t>
  </si>
  <si>
    <t>heavy truck</t>
  </si>
  <si>
    <t>4097 million ton-k</t>
  </si>
  <si>
    <t>Motorcycles</t>
  </si>
  <si>
    <t>4635 km/yr, 5.3L/100 km</t>
  </si>
  <si>
    <t>Cars</t>
  </si>
  <si>
    <t>CNG</t>
  </si>
  <si>
    <t>4290 million pas-km</t>
  </si>
  <si>
    <t>TRA_Bus_SB_GSL</t>
  </si>
  <si>
    <t>TRA_Bus_SB_DST</t>
  </si>
  <si>
    <t>TRA_Bus_UT_GSL</t>
  </si>
  <si>
    <t>TRA_Bus_UT_DST</t>
  </si>
  <si>
    <t>TRA_Bus_IC_GSL</t>
  </si>
  <si>
    <t>TRA_Bus_IC_DST</t>
  </si>
  <si>
    <t>TRA_Tru_PLT_GSL</t>
  </si>
  <si>
    <t>*passenger EFF referring to the NRC whose unit is tj/bpkm rather than tj/btkm</t>
  </si>
  <si>
    <t>TRA_Tru_PLT_DST</t>
  </si>
  <si>
    <t>TRA_Tru_FLT_GSL</t>
  </si>
  <si>
    <t xml:space="preserve">freight truck referring to EU-TIMES because we don't have the energy intensity data with btkm/pj </t>
  </si>
  <si>
    <t>https://www.transportpolicy.net/standard/canada-vehicle-definitions/</t>
  </si>
  <si>
    <t>TRA_Tru_MT_GSL</t>
  </si>
  <si>
    <t>NOTE: one bus could carry 19.78 passenger, referred to Occupancy_ACTFLO, from EU_TIMES</t>
  </si>
  <si>
    <t>TRA_Tru_HT_DST</t>
  </si>
  <si>
    <t>NOTE: one CAR/PASSENGERLIGHT TRUCK could carry 1.58 passenger, referred to Occupancy_ACTFLO, from EU_TIMES</t>
  </si>
  <si>
    <t>TRA_Mot_GSL</t>
  </si>
  <si>
    <t>NOTE: ONE FREIGHT LIGHT TRUCK COULD CARRY 1.93 TONEE WEIGHT, AS A MEDIAN OF 0-3856kg</t>
  </si>
  <si>
    <t>TRA_Car_GSL</t>
  </si>
  <si>
    <t>NOTE: ONE MEDIUM  TRUCK COULD CARRY 4.20 TONEE WEIGHT, AS A MEDIAN OF 3856-4536kg</t>
  </si>
  <si>
    <t>TRA_Car_DST</t>
  </si>
  <si>
    <t>NOTE: ONE MEDIUM  TRUCK COULD CARRY 5.10 TONEE WEIGHT, AS A MEDIAN OF 3856-6350kg</t>
  </si>
  <si>
    <t>NOTE: motorcycle is assumed to carry 1.1 person, also referred to EU-TIMES</t>
  </si>
  <si>
    <r>
      <rPr>
        <b/>
        <sz val="10"/>
        <color rgb="FFFF0000"/>
        <rFont val="Arial"/>
        <charset val="134"/>
      </rPr>
      <t>Stock</t>
    </r>
    <r>
      <rPr>
        <sz val="10"/>
        <color rgb="FFFF0000"/>
        <rFont val="Arial"/>
        <charset val="134"/>
      </rPr>
      <t xml:space="preserve"> is the number for a specific
 type of vehicle (UNIT: thousand), 
while the </t>
    </r>
    <r>
      <rPr>
        <b/>
        <sz val="10"/>
        <color rgb="FFFF0000"/>
        <rFont val="Arial"/>
        <charset val="134"/>
      </rPr>
      <t>demand</t>
    </r>
    <r>
      <rPr>
        <sz val="10"/>
        <color rgb="FFFF0000"/>
        <rFont val="Arial"/>
        <charset val="134"/>
      </rPr>
      <t xml:space="preserve"> is mvkm 
(UNIT: million passenger for a km), or bvkm ?</t>
    </r>
  </si>
  <si>
    <t>Details for AT region, which includes four provinces</t>
  </si>
  <si>
    <t>TRADST</t>
  </si>
  <si>
    <t>TRA_Mot</t>
  </si>
  <si>
    <t>TRA_Bus</t>
  </si>
  <si>
    <t>~FI_T: Demand</t>
  </si>
  <si>
    <t>*UNIT: billion Tkms or Pkms, as given by EU-TIMES because we followed same equation to compute</t>
  </si>
  <si>
    <t>DEM</t>
  </si>
  <si>
    <t>PKM demand - Bus</t>
  </si>
  <si>
    <t>BPkm</t>
  </si>
  <si>
    <t>TKM demand -  trucks</t>
  </si>
  <si>
    <t>BTkm</t>
  </si>
  <si>
    <t>PKM demand - Motor Cycles</t>
  </si>
  <si>
    <t>PKM demand - Cars</t>
  </si>
  <si>
    <t>TRAGAS</t>
  </si>
  <si>
    <t>Transport Fuel - Nat Gas</t>
  </si>
  <si>
    <t>PJ</t>
  </si>
  <si>
    <t>Transport Fuel - Diesel</t>
  </si>
  <si>
    <t>Transport Fuel - GSL</t>
  </si>
  <si>
    <t>TRALPG</t>
  </si>
  <si>
    <t>Transport Fuel - LPG</t>
  </si>
  <si>
    <t>Attribute</t>
  </si>
  <si>
    <t>Timeslices</t>
  </si>
  <si>
    <t>Demand Commodity Name</t>
  </si>
  <si>
    <t>*Units</t>
  </si>
  <si>
    <t>COM_FR</t>
  </si>
  <si>
    <t>RD</t>
  </si>
  <si>
    <t>RN</t>
  </si>
  <si>
    <t>RP</t>
  </si>
  <si>
    <t>SD</t>
  </si>
  <si>
    <t>SN</t>
  </si>
  <si>
    <t>SP</t>
  </si>
  <si>
    <t>FD</t>
  </si>
  <si>
    <t>FN</t>
  </si>
  <si>
    <t>FP</t>
  </si>
  <si>
    <t>WD</t>
  </si>
  <si>
    <t>WN</t>
  </si>
  <si>
    <t>WP</t>
  </si>
  <si>
    <t>~FI_T</t>
  </si>
  <si>
    <t>Region</t>
  </si>
  <si>
    <t>INDCONS</t>
  </si>
  <si>
    <t>INDIPP</t>
  </si>
  <si>
    <t>INDSME</t>
  </si>
  <si>
    <t>INDPET</t>
  </si>
  <si>
    <t>INDCEM</t>
  </si>
  <si>
    <t>INDCHM</t>
  </si>
  <si>
    <t>INDIRON</t>
  </si>
  <si>
    <t>INDOTH</t>
  </si>
  <si>
    <t>INDFOR</t>
  </si>
  <si>
    <t>INDMIN</t>
  </si>
  <si>
    <t>original calculation for AF</t>
  </si>
  <si>
    <t>NOT USEFUL, PLEASE FORGET THIS BLOCK</t>
  </si>
  <si>
    <t>country</t>
  </si>
  <si>
    <t>BCnTE</t>
  </si>
  <si>
    <t>*Referring to car explanatory variables of natural resources canada</t>
  </si>
  <si>
    <t>Gasoline</t>
  </si>
  <si>
    <t>*This table is to quantify the ACTFLOW, i.e., activity flow, which is cumputed by carried passenger number/ per vehicle</t>
  </si>
  <si>
    <t>*UNIT: PASSENGER/VEH NUMBER</t>
  </si>
  <si>
    <t>~FI_T: ACT_FLO</t>
  </si>
  <si>
    <t>CommGrp</t>
  </si>
  <si>
    <t/>
  </si>
  <si>
    <t>Pick-up truck used to transport goods or equipment</t>
  </si>
  <si>
    <t>1 to 3</t>
  </si>
  <si>
    <t>more than 50%</t>
  </si>
  <si>
    <t>motor</t>
  </si>
  <si>
    <t>*We refer here: https://www.canada.ca/en/revenue-agency/services/tax/businesses/topics/sole-proprietorships-partnerships/business-expenses/motor-vehicle-expenses/type-vehicle.html</t>
  </si>
  <si>
    <t>Pick-up truck (other than above)</t>
  </si>
  <si>
    <t>1% to 100%</t>
  </si>
  <si>
    <t>passenger</t>
  </si>
  <si>
    <t>We refer here (aound 1 tonne)</t>
  </si>
  <si>
    <t>The Cheapest New Pickup Trucks in Canada 2024 - CarGurus.ca</t>
  </si>
  <si>
    <t>*We refer here: https://dysco.ca/5-ton-truck-dimensions-your-complete-guide-to-understanding-size-and-capacity/</t>
  </si>
  <si>
    <t>*We refer here: https://www.freightwaves.com/news/how-much-weight-can-a-big-rig-carry</t>
  </si>
  <si>
    <t>Indicates that standard dry vans can typically carry between 19.96 and 20.41 metric tons (44,000 to 45,000 pounds) of cargo</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</si>
  <si>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</si>
  <si>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</si>
  <si>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t>Transportation Sector</t>
  </si>
  <si>
    <t>Historical Database – October 2022</t>
  </si>
  <si>
    <r>
      <rPr>
        <b/>
        <sz val="14"/>
        <rFont val="Arial"/>
        <charset val="134"/>
      </rPr>
      <t>Transportation Sector</t>
    </r>
  </si>
  <si>
    <r>
      <rPr>
        <sz val="11"/>
        <color rgb="FF000000"/>
        <rFont val="Calibri"/>
        <charset val="134"/>
      </rPr>
      <t>Historical Database – October 2022</t>
    </r>
  </si>
  <si>
    <t>Prince Edward Island</t>
  </si>
  <si>
    <t>Nova Scotia</t>
  </si>
  <si>
    <r>
      <rPr>
        <b/>
        <sz val="12"/>
        <rFont val="Arial"/>
        <charset val="134"/>
      </rPr>
      <t>New Brunswick</t>
    </r>
  </si>
  <si>
    <r>
      <rPr>
        <b/>
        <sz val="12"/>
        <rFont val="Arial"/>
        <charset val="134"/>
      </rPr>
      <t>Quebec</t>
    </r>
  </si>
  <si>
    <r>
      <rPr>
        <b/>
        <sz val="12"/>
        <rFont val="Arial"/>
        <charset val="134"/>
      </rPr>
      <t>Ontario</t>
    </r>
  </si>
  <si>
    <r>
      <rPr>
        <b/>
        <sz val="12"/>
        <rFont val="Arial"/>
        <charset val="134"/>
      </rPr>
      <t>Manitoba</t>
    </r>
  </si>
  <si>
    <r>
      <rPr>
        <b/>
        <sz val="12"/>
        <rFont val="Arial"/>
        <charset val="134"/>
      </rPr>
      <t>Saskatchewan</t>
    </r>
  </si>
  <si>
    <t>Alberta</t>
  </si>
  <si>
    <t>British Columbia and Territories</t>
  </si>
  <si>
    <t>Table 28: School Bus Secondary Energy Use and GHG Emissions by Energy Source</t>
  </si>
  <si>
    <r>
      <rPr>
        <b/>
        <sz val="12"/>
        <rFont val="Arial"/>
        <charset val="134"/>
      </rPr>
      <t>Table 28: School Bus Secondary Energy Use and GHG Emissions by Energy Source</t>
    </r>
  </si>
  <si>
    <t>School Bus Energy Use (PJ)</t>
  </si>
  <si>
    <r>
      <rPr>
        <b/>
        <sz val="10"/>
        <rFont val="Arial"/>
        <charset val="134"/>
      </rPr>
      <t>School Bus Energy Use (PJ)</t>
    </r>
  </si>
  <si>
    <t>Energy Use by Energy Source (PJ)</t>
  </si>
  <si>
    <r>
      <rPr>
        <b/>
        <i/>
        <sz val="10"/>
        <rFont val="Arial"/>
        <charset val="134"/>
      </rPr>
      <t>Energy Use by Energy Source (PJ)</t>
    </r>
  </si>
  <si>
    <t>Natural Gas</t>
  </si>
  <si>
    <r>
      <rPr>
        <sz val="11"/>
        <color rgb="FF000000"/>
        <rFont val="Calibri"/>
        <charset val="134"/>
      </rPr>
      <t>Natural Gas</t>
    </r>
  </si>
  <si>
    <t>Motor Gasoline</t>
  </si>
  <si>
    <r>
      <rPr>
        <sz val="10"/>
        <rFont val="Arial"/>
        <charset val="134"/>
      </rPr>
      <t>Motor Gasoline</t>
    </r>
  </si>
  <si>
    <t>Diesel Fuel Oil</t>
  </si>
  <si>
    <r>
      <rPr>
        <sz val="10"/>
        <rFont val="Arial"/>
        <charset val="134"/>
      </rPr>
      <t>Diesel Fuel Oil</t>
    </r>
  </si>
  <si>
    <t>Ethanol</t>
  </si>
  <si>
    <t>n.a.</t>
  </si>
  <si>
    <r>
      <rPr>
        <sz val="10"/>
        <rFont val="Arial"/>
        <charset val="134"/>
      </rPr>
      <t>Ethanol</t>
    </r>
  </si>
  <si>
    <r>
      <rPr>
        <sz val="11"/>
        <color rgb="FF000000"/>
        <rFont val="Calibri"/>
        <charset val="134"/>
      </rPr>
      <t>n.a.</t>
    </r>
  </si>
  <si>
    <t>Biodiesel Fuel</t>
  </si>
  <si>
    <r>
      <rPr>
        <sz val="10"/>
        <rFont val="Arial"/>
        <charset val="134"/>
      </rPr>
      <t>Biodiesel Fuel</t>
    </r>
  </si>
  <si>
    <t>Propane</t>
  </si>
  <si>
    <r>
      <rPr>
        <sz val="10"/>
        <rFont val="Arial"/>
        <charset val="134"/>
      </rPr>
      <t>Propane</t>
    </r>
  </si>
  <si>
    <t>Shares (%)</t>
  </si>
  <si>
    <r>
      <rPr>
        <b/>
        <i/>
        <sz val="10"/>
        <rFont val="Arial"/>
        <charset val="134"/>
      </rPr>
      <t>Shares (%)</t>
    </r>
  </si>
  <si>
    <t xml:space="preserve">Activity </t>
  </si>
  <si>
    <r>
      <rPr>
        <b/>
        <sz val="10"/>
        <color rgb="FF000000"/>
        <rFont val="Arial"/>
        <charset val="134"/>
      </rPr>
      <t>Activity</t>
    </r>
    <r>
      <rPr>
        <b/>
        <sz val="10"/>
        <color rgb="FF000000"/>
        <rFont val="Arial"/>
        <charset val="134"/>
      </rPr>
      <t xml:space="preserve"> </t>
    </r>
  </si>
  <si>
    <t>Passenger-kilometres (millions)</t>
  </si>
  <si>
    <r>
      <rPr>
        <sz val="10"/>
        <color rgb="FF000000"/>
        <rFont val="Arial"/>
        <charset val="134"/>
      </rPr>
      <t>Passenger-kilometres (millions)</t>
    </r>
  </si>
  <si>
    <t>Energy Intensity (MJ/Pkm)</t>
  </si>
  <si>
    <r>
      <rPr>
        <b/>
        <sz val="10"/>
        <color rgb="FF000000"/>
        <rFont val="Arial"/>
        <charset val="134"/>
      </rPr>
      <t>Energy Intensity (MJ/Pkm)</t>
    </r>
  </si>
  <si>
    <r>
      <rPr>
        <b/>
        <sz val="10"/>
        <rFont val="Arial"/>
        <charset val="134"/>
      </rPr>
      <t>School Bus GHG Emissions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</si>
  <si>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</si>
  <si>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r>
      <rPr>
        <sz val="10"/>
        <rFont val="Arial"/>
        <charset val="134"/>
      </rPr>
      <t>n.a.</t>
    </r>
  </si>
  <si>
    <t>GHG Intensity (tonne/TJ)</t>
  </si>
  <si>
    <r>
      <rPr>
        <b/>
        <sz val="10"/>
        <color rgb="FF000000"/>
        <rFont val="Arial"/>
        <charset val="134"/>
      </rPr>
      <t>GHG Intensity (tonne/TJ)</t>
    </r>
  </si>
  <si>
    <t>Table 29: Urban Transit Secondary Energy Use and GHG Emissions by Energy Source</t>
  </si>
  <si>
    <r>
      <rPr>
        <b/>
        <sz val="12"/>
        <rFont val="Arial"/>
        <charset val="134"/>
      </rPr>
      <t>Table 29: Urban Transit Secondary Energy Use and GHG Emissions by Energy Source</t>
    </r>
  </si>
  <si>
    <t>Urban Transit Energy Use (PJ)</t>
  </si>
  <si>
    <r>
      <rPr>
        <b/>
        <sz val="10"/>
        <rFont val="Arial"/>
        <charset val="134"/>
      </rPr>
      <t>Urban Transit Energy Use (PJ)</t>
    </r>
  </si>
  <si>
    <t>Electricity</t>
  </si>
  <si>
    <r>
      <rPr>
        <sz val="10"/>
        <rFont val="Arial"/>
        <charset val="134"/>
      </rPr>
      <t>Electricity</t>
    </r>
  </si>
  <si>
    <r>
      <rPr>
        <b/>
        <sz val="10"/>
        <rFont val="Arial"/>
        <charset val="134"/>
      </rPr>
      <t xml:space="preserve">Urban Transit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</si>
  <si>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
  </si>
  <si>
    <r>
      <rPr>
        <sz val="12"/>
        <rFont val="Times New Roman"/>
        <charset val="134"/>
      </rPr>
      <t>–</t>
    </r>
  </si>
  <si>
    <r>
      <rPr>
        <sz val="11"/>
        <color rgb="FF000000"/>
        <rFont val="Calibri"/>
        <charset val="134"/>
      </rPr>
      <t xml:space="preserve">1) Data on GHG emissions are presented </t>
    </r>
    <r>
      <rPr>
        <u/>
        <sz val="10"/>
        <rFont val="Arial"/>
        <charset val="134"/>
      </rPr>
      <t>excluding</t>
    </r>
    <r>
      <rPr>
        <sz val="11"/>
        <color rgb="FF000000"/>
        <rFont val="Calibri"/>
        <charset val="134"/>
      </rPr>
      <t xml:space="preserve"> GHG emissions related to electricity production.</t>
    </r>
  </si>
  <si>
    <t>Saskatchewan</t>
  </si>
  <si>
    <t>Table 30: Inter-City Bus Secondary Energy Use and GHG Emissions by Energy Source</t>
  </si>
  <si>
    <r>
      <rPr>
        <b/>
        <sz val="12"/>
        <rFont val="Arial"/>
        <charset val="134"/>
      </rPr>
      <t>Table 30: Inter-City Bus Secondary Energy Use and GHG Emissions by Energy Source</t>
    </r>
  </si>
  <si>
    <t>Inter-City Bus Energy Use (PJ)</t>
  </si>
  <si>
    <r>
      <rPr>
        <b/>
        <sz val="10"/>
        <rFont val="Arial"/>
        <charset val="134"/>
      </rPr>
      <t>Inter-City Bus Energy Use (PJ)</t>
    </r>
  </si>
  <si>
    <r>
      <rPr>
        <b/>
        <sz val="10"/>
        <rFont val="Arial"/>
        <charset val="134"/>
      </rPr>
      <t>Inter-City Bus GHG Emissions (Mt of CO</t>
    </r>
    <r>
      <rPr>
        <b/>
        <vertAlign val="subscript"/>
        <sz val="10"/>
        <rFont val="Arial"/>
        <charset val="134"/>
      </rPr>
      <t>2</t>
    </r>
    <r>
      <rPr>
        <b/>
        <sz val="10"/>
        <rFont val="Arial"/>
        <charset val="134"/>
      </rPr>
      <t>e)</t>
    </r>
  </si>
  <si>
    <t>Newfoundland and Labrador</t>
  </si>
  <si>
    <t>New Brunswick</t>
  </si>
  <si>
    <t>Quebec</t>
  </si>
  <si>
    <t>Ontario</t>
  </si>
  <si>
    <t>Manitoba</t>
  </si>
  <si>
    <t>Table 31: Bus Explanatory Variables</t>
  </si>
  <si>
    <t>Stock (thousands)</t>
  </si>
  <si>
    <t>School Buses</t>
  </si>
  <si>
    <t>Inter-City Buses</t>
  </si>
  <si>
    <t>Average Distance Travelled per Year (km)</t>
  </si>
  <si>
    <t>Table 20: Car Secondary Energy Use and GHG Emissions by Energy Source</t>
  </si>
  <si>
    <r>
      <rPr>
        <b/>
        <sz val="12"/>
        <rFont val="Arial"/>
        <charset val="134"/>
      </rPr>
      <t>Table 20: Car Secondary Energy Use and GHG Emissions by Energy Source</t>
    </r>
  </si>
  <si>
    <t>Car Energy Use (PJ)</t>
  </si>
  <si>
    <r>
      <rPr>
        <b/>
        <sz val="10"/>
        <rFont val="Arial"/>
        <charset val="134"/>
      </rPr>
      <t>Car Energy Use (PJ)</t>
    </r>
  </si>
  <si>
    <r>
      <rPr>
        <b/>
        <sz val="10"/>
        <rFont val="Arial"/>
        <charset val="134"/>
      </rPr>
      <t>Car GHG Emissions (Mt of CO</t>
    </r>
    <r>
      <rPr>
        <b/>
        <vertAlign val="subscript"/>
        <sz val="10"/>
        <rFont val="Arial"/>
        <charset val="134"/>
      </rPr>
      <t>2</t>
    </r>
    <r>
      <rPr>
        <b/>
        <sz val="10"/>
        <rFont val="Arial"/>
        <charset val="134"/>
      </rPr>
      <t>e)</t>
    </r>
  </si>
  <si>
    <t xml:space="preserve">Table 21: Car Explanatory Variables </t>
  </si>
  <si>
    <t>Sales (thousands)</t>
  </si>
  <si>
    <t>Cars On-Road Average Fuel Consumption (L/100 km)</t>
  </si>
  <si>
    <r>
      <rPr>
        <sz val="10"/>
        <rFont val="Arial"/>
        <charset val="134"/>
      </rPr>
      <t>Motor Gasoline</t>
    </r>
    <r>
      <rPr>
        <sz val="10"/>
        <rFont val="Arial"/>
        <charset val="134"/>
      </rPr>
      <t>¹</t>
    </r>
  </si>
  <si>
    <r>
      <rPr>
        <sz val="10"/>
        <rFont val="Arial"/>
        <charset val="134"/>
      </rPr>
      <t>Diesel Fuel Oil</t>
    </r>
    <r>
      <rPr>
        <sz val="10"/>
        <rFont val="Arial"/>
        <charset val="134"/>
      </rPr>
      <t>²</t>
    </r>
  </si>
  <si>
    <t>1) Includes Ethanol</t>
  </si>
  <si>
    <t>2) Includes Biodiesel</t>
  </si>
  <si>
    <t>Newfoundland and LEMrGIor</t>
  </si>
  <si>
    <t>Calculate directly by using source data</t>
  </si>
  <si>
    <t>We directly calculated the ACTFLO by using the source data</t>
  </si>
  <si>
    <t>Table 37: Truck Explanatory Variables</t>
  </si>
  <si>
    <t>Passenger Light Trucks</t>
  </si>
  <si>
    <t>Freight Light Trucks</t>
  </si>
  <si>
    <t>Medium Trucks</t>
  </si>
  <si>
    <t>Heavy Trucks</t>
  </si>
  <si>
    <t>Passenger Light Truck On-Road Average Fuel Consumption (L/100 km)</t>
  </si>
  <si>
    <t>Motor Gasoline¹</t>
  </si>
  <si>
    <t>Diesel Fuel Oil²</t>
  </si>
  <si>
    <t>Freight Light Truck On-Road Average Fuel Consumption (L/100 km)</t>
  </si>
  <si>
    <t>Medium Truck On-Road Average Fuel Consumption (L/100 km)</t>
  </si>
  <si>
    <t>Heavy Truck On-Road Average Fuel Consumption (L/100 km)</t>
  </si>
  <si>
    <t>Table 36: Medium and Heavy Truck Secondary Energy Use and GHG Emissions by Energy Source</t>
  </si>
  <si>
    <r>
      <rPr>
        <b/>
        <sz val="12"/>
        <rFont val="Arial"/>
        <charset val="134"/>
      </rPr>
      <t>Table 36: Medium and Heavy Truck Secondary Energy Use and GHG Emissions by Energy Source</t>
    </r>
  </si>
  <si>
    <r>
      <rPr>
        <b/>
        <u/>
        <sz val="11"/>
        <rFont val="Arial"/>
        <charset val="134"/>
      </rPr>
      <t>Medium Trucks</t>
    </r>
  </si>
  <si>
    <t>Medium Truck Energy Use (PJ)</t>
  </si>
  <si>
    <r>
      <rPr>
        <b/>
        <sz val="10"/>
        <rFont val="Arial"/>
        <charset val="134"/>
      </rPr>
      <t>Medium Truck Energy Use (PJ)</t>
    </r>
  </si>
  <si>
    <r>
      <rPr>
        <b/>
        <sz val="10"/>
        <color rgb="FF000000"/>
        <rFont val="Arial"/>
      </rPr>
      <t>Activity</t>
    </r>
    <r>
      <rPr>
        <b/>
        <sz val="10"/>
        <color rgb="FF000000"/>
        <rFont val="Arial"/>
      </rPr>
      <t xml:space="preserve"> </t>
    </r>
  </si>
  <si>
    <t>Tonne-kilometres (millions)</t>
  </si>
  <si>
    <r>
      <rPr>
        <sz val="10"/>
        <color rgb="FF000000"/>
        <rFont val="Arial"/>
        <charset val="134"/>
      </rPr>
      <t>Tonne-kilometres (millions)</t>
    </r>
  </si>
  <si>
    <t>Energy Intensity (MJ/Tkm)</t>
  </si>
  <si>
    <r>
      <rPr>
        <b/>
        <sz val="10"/>
        <color rgb="FF000000"/>
        <rFont val="Arial"/>
        <charset val="134"/>
      </rPr>
      <t>Energy Intensity (MJ/Tkm)</t>
    </r>
  </si>
  <si>
    <r>
      <rPr>
        <b/>
        <sz val="10"/>
        <rFont val="Arial"/>
      </rPr>
      <t>Medium Truck GHG Emissions (Mt of CO</t>
    </r>
    <r>
      <rPr>
        <b/>
        <vertAlign val="subscript"/>
        <sz val="10"/>
        <rFont val="Arial"/>
      </rPr>
      <t>2</t>
    </r>
    <r>
      <rPr>
        <b/>
        <sz val="10"/>
        <rFont val="Arial"/>
      </rPr>
      <t>e)</t>
    </r>
  </si>
  <si>
    <r>
      <rPr>
        <b/>
        <sz val="10"/>
        <rFont val="Arial"/>
        <charset val="134"/>
      </rPr>
      <t>Medium Truck GHG Emissions (Mt of CO</t>
    </r>
    <r>
      <rPr>
        <b/>
        <vertAlign val="subscript"/>
        <sz val="10"/>
        <rFont val="Arial"/>
        <charset val="134"/>
      </rPr>
      <t>2</t>
    </r>
    <r>
      <rPr>
        <b/>
        <sz val="10"/>
        <rFont val="Arial"/>
        <charset val="134"/>
      </rPr>
      <t>e)</t>
    </r>
  </si>
  <si>
    <r>
      <rPr>
        <b/>
        <i/>
        <sz val="10"/>
        <rFont val="Arial"/>
      </rPr>
      <t>GHG Emissions by Energy Source (Mt of CO</t>
    </r>
    <r>
      <rPr>
        <b/>
        <i/>
        <vertAlign val="subscript"/>
        <sz val="10"/>
        <rFont val="Arial"/>
      </rPr>
      <t>2</t>
    </r>
    <r>
      <rPr>
        <b/>
        <i/>
        <sz val="10"/>
        <rFont val="Arial"/>
      </rPr>
      <t>e)</t>
    </r>
  </si>
  <si>
    <r>
      <rPr>
        <b/>
        <u/>
        <sz val="11"/>
        <rFont val="Arial"/>
        <charset val="134"/>
      </rPr>
      <t>Heavy Trucks</t>
    </r>
  </si>
  <si>
    <r>
      <rPr>
        <b/>
        <sz val="10"/>
        <rFont val="Arial"/>
      </rPr>
      <t>Heavy Truck Energy Use</t>
    </r>
    <r>
      <rPr>
        <b/>
        <vertAlign val="superscript"/>
        <sz val="10"/>
        <rFont val="Arial"/>
      </rPr>
      <t xml:space="preserve">1 </t>
    </r>
    <r>
      <rPr>
        <b/>
        <sz val="10"/>
        <rFont val="Arial"/>
      </rPr>
      <t>(PJ)</t>
    </r>
  </si>
  <si>
    <r>
      <rPr>
        <b/>
        <sz val="10"/>
        <rFont val="Arial"/>
        <charset val="134"/>
      </rPr>
      <t>Heavy Truck Energy Use</t>
    </r>
    <r>
      <rPr>
        <b/>
        <vertAlign val="superscript"/>
        <sz val="10"/>
        <rFont val="Arial"/>
        <charset val="134"/>
      </rPr>
      <t xml:space="preserve">1 </t>
    </r>
    <r>
      <rPr>
        <b/>
        <sz val="10"/>
        <rFont val="Arial"/>
        <charset val="134"/>
      </rPr>
      <t>(PJ)</t>
    </r>
  </si>
  <si>
    <t>Activity</t>
  </si>
  <si>
    <r>
      <rPr>
        <b/>
        <sz val="10"/>
        <color rgb="FF000000"/>
        <rFont val="Arial"/>
        <charset val="134"/>
      </rPr>
      <t>Activity</t>
    </r>
  </si>
  <si>
    <r>
      <rPr>
        <b/>
        <sz val="10"/>
        <rFont val="Arial"/>
      </rPr>
      <t>Heavy Truck GHG Emissions</t>
    </r>
    <r>
      <rPr>
        <b/>
        <vertAlign val="superscript"/>
        <sz val="10"/>
        <rFont val="Arial"/>
      </rPr>
      <t>1</t>
    </r>
    <r>
      <rPr>
        <b/>
        <sz val="10"/>
        <rFont val="Arial"/>
      </rPr>
      <t xml:space="preserve"> (Mt of CO</t>
    </r>
    <r>
      <rPr>
        <b/>
        <vertAlign val="subscript"/>
        <sz val="10"/>
        <rFont val="Arial"/>
      </rPr>
      <t>2</t>
    </r>
    <r>
      <rPr>
        <b/>
        <sz val="10"/>
        <rFont val="Arial"/>
      </rPr>
      <t>e)</t>
    </r>
  </si>
  <si>
    <r>
      <rPr>
        <b/>
        <sz val="10"/>
        <rFont val="Arial"/>
        <charset val="134"/>
      </rPr>
      <t>Heavy Truck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</si>
  <si>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1) Heavy trucks consume only diesel fuel oil.</t>
  </si>
  <si>
    <r>
      <rPr>
        <sz val="10"/>
        <rFont val="Arial"/>
        <charset val="134"/>
      </rPr>
      <t>1) Heavy trucks consume only diesel fuel oil.</t>
    </r>
  </si>
  <si>
    <t>Table 34: Passenger Light Truck Secondary Energy Use and GHG Emissions by Energy Source</t>
  </si>
  <si>
    <r>
      <rPr>
        <b/>
        <sz val="12"/>
        <rFont val="Arial"/>
        <charset val="134"/>
      </rPr>
      <t>Table 34: Passenger Light Truck Secondary Energy Use and GHG Emissions by Energy Source</t>
    </r>
  </si>
  <si>
    <t>Passenger Light Truck Energy Use (PJ)</t>
  </si>
  <si>
    <r>
      <rPr>
        <b/>
        <sz val="10"/>
        <rFont val="Arial"/>
        <charset val="134"/>
      </rPr>
      <t>Passenger Light Truck Energy Use (PJ)</t>
    </r>
  </si>
  <si>
    <r>
      <rPr>
        <b/>
        <sz val="10"/>
        <rFont val="Arial"/>
      </rPr>
      <t>Passenger Light Truck GHG Emissions (Mt of CO</t>
    </r>
    <r>
      <rPr>
        <b/>
        <vertAlign val="subscript"/>
        <sz val="10"/>
        <rFont val="Arial"/>
      </rPr>
      <t>2</t>
    </r>
    <r>
      <rPr>
        <b/>
        <sz val="10"/>
        <rFont val="Arial"/>
      </rPr>
      <t>e)</t>
    </r>
  </si>
  <si>
    <r>
      <rPr>
        <b/>
        <sz val="10"/>
        <rFont val="Arial"/>
        <charset val="134"/>
      </rPr>
      <t>Passenger Light Truck GHG Emissions (Mt of CO</t>
    </r>
    <r>
      <rPr>
        <b/>
        <vertAlign val="subscript"/>
        <sz val="10"/>
        <rFont val="Arial"/>
        <charset val="134"/>
      </rPr>
      <t>2</t>
    </r>
    <r>
      <rPr>
        <b/>
        <sz val="10"/>
        <rFont val="Arial"/>
        <charset val="134"/>
      </rPr>
      <t>e)</t>
    </r>
  </si>
  <si>
    <r>
      <rPr>
        <b/>
        <sz val="10"/>
        <rFont val="Arial"/>
        <charset val="134"/>
      </rPr>
      <t>GHG Intensity (tonne/TJ)</t>
    </r>
  </si>
  <si>
    <t>Table 35: Freight Light Truck Secondary Energy Use and GHG Emissions by Energy Source</t>
  </si>
  <si>
    <r>
      <rPr>
        <b/>
        <sz val="12"/>
        <rFont val="Arial"/>
        <charset val="134"/>
      </rPr>
      <t>Table 35: Freight Light Truck Secondary Energy Use and GHG Emissions by Energy Source</t>
    </r>
  </si>
  <si>
    <t>Freight Light Truck Energy Use (PJ)</t>
  </si>
  <si>
    <r>
      <rPr>
        <b/>
        <sz val="10"/>
        <rFont val="Arial"/>
        <charset val="134"/>
      </rPr>
      <t>Freight Light Truck Energy Use (PJ)</t>
    </r>
  </si>
  <si>
    <r>
      <rPr>
        <b/>
        <sz val="10"/>
        <rFont val="Arial"/>
      </rPr>
      <t>Freight Light Truck GHG Emissions (Mt of CO</t>
    </r>
    <r>
      <rPr>
        <b/>
        <vertAlign val="subscript"/>
        <sz val="10"/>
        <rFont val="Arial"/>
      </rPr>
      <t>2</t>
    </r>
    <r>
      <rPr>
        <b/>
        <sz val="10"/>
        <rFont val="Arial"/>
      </rPr>
      <t>e)</t>
    </r>
  </si>
  <si>
    <r>
      <rPr>
        <b/>
        <sz val="10"/>
        <rFont val="Arial"/>
        <charset val="134"/>
      </rPr>
      <t>Freight Light Truck GHG Emissions (Mt of CO</t>
    </r>
    <r>
      <rPr>
        <b/>
        <vertAlign val="subscript"/>
        <sz val="10"/>
        <rFont val="Arial"/>
        <charset val="134"/>
      </rPr>
      <t>2</t>
    </r>
    <r>
      <rPr>
        <b/>
        <sz val="10"/>
        <rFont val="Arial"/>
        <charset val="134"/>
      </rPr>
      <t>e)</t>
    </r>
  </si>
  <si>
    <t>~FI_T: LIFE</t>
  </si>
  <si>
    <t>~FI_T: FIXOM</t>
  </si>
  <si>
    <t>UNIT: MCAN/000VEH</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</si>
  <si>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</si>
  <si>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</si>
  <si>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 xml:space="preserve">Reffered to the data of EU, from EU_TIMES:: VT_EUReg_TRA:: Occupancy sheet, source from </t>
  </si>
  <si>
    <t>UNIT: PASSENGER/VEH NUMBER</t>
  </si>
  <si>
    <t>average value</t>
  </si>
  <si>
    <t>Country</t>
  </si>
  <si>
    <t>BE</t>
  </si>
  <si>
    <t>BG</t>
  </si>
  <si>
    <t>CH</t>
  </si>
  <si>
    <t>CY</t>
  </si>
  <si>
    <t>CZ</t>
  </si>
  <si>
    <t>DE</t>
  </si>
  <si>
    <t>DK</t>
  </si>
  <si>
    <t>EE</t>
  </si>
  <si>
    <t>ES</t>
  </si>
  <si>
    <t>FI</t>
  </si>
  <si>
    <t>FR</t>
  </si>
  <si>
    <t>EL</t>
  </si>
  <si>
    <t>HR</t>
  </si>
  <si>
    <t>HU</t>
  </si>
  <si>
    <t>IE</t>
  </si>
  <si>
    <t>IS</t>
  </si>
  <si>
    <t>IT</t>
  </si>
  <si>
    <t>LT</t>
  </si>
  <si>
    <t>LU</t>
  </si>
  <si>
    <t>LV</t>
  </si>
  <si>
    <t>MK</t>
  </si>
  <si>
    <t>MT</t>
  </si>
  <si>
    <t>NO</t>
  </si>
  <si>
    <t>PL</t>
  </si>
  <si>
    <t>PT</t>
  </si>
  <si>
    <t>RO</t>
  </si>
  <si>
    <t>SE</t>
  </si>
  <si>
    <t>SI</t>
  </si>
  <si>
    <t>SK</t>
  </si>
  <si>
    <t>UK</t>
  </si>
  <si>
    <t>BA</t>
  </si>
  <si>
    <t>ME</t>
  </si>
  <si>
    <t>RS</t>
  </si>
  <si>
    <t>KS</t>
  </si>
  <si>
    <t>Vehicle</t>
  </si>
  <si>
    <t>Fuel</t>
  </si>
  <si>
    <t>CNG/Biogas</t>
  </si>
  <si>
    <t>Diesel</t>
  </si>
  <si>
    <t>LPG</t>
  </si>
  <si>
    <t>Mopeds</t>
  </si>
  <si>
    <t>Flexi Fuel</t>
  </si>
  <si>
    <t>Other</t>
  </si>
  <si>
    <t>HDTs</t>
  </si>
  <si>
    <t>Source: Natural sources canada</t>
  </si>
  <si>
    <t>PJ to PJ</t>
  </si>
  <si>
    <t>Level_0</t>
  </si>
  <si>
    <t>Level_1</t>
  </si>
  <si>
    <t>Total energy consumption (PJ)</t>
  </si>
  <si>
    <t>Freight transport</t>
  </si>
  <si>
    <t>By GSL</t>
  </si>
  <si>
    <t>By Turbo fuel</t>
  </si>
  <si>
    <t>Passenger transport</t>
  </si>
  <si>
    <t>Transport activity</t>
  </si>
  <si>
    <t>Freight transport (mio tkm)</t>
  </si>
  <si>
    <t>Passenger transport (mio pkm)</t>
  </si>
  <si>
    <t>TRA_Avi_Frt_00</t>
  </si>
  <si>
    <t>Aviation Tech - Freight - GSL</t>
  </si>
  <si>
    <t>btkm</t>
  </si>
  <si>
    <t>btkm-yr</t>
  </si>
  <si>
    <t>TRA_Avi_Pas_00</t>
  </si>
  <si>
    <t>Aviation Tech - Passenger - GSL</t>
  </si>
  <si>
    <t>bpkm</t>
  </si>
  <si>
    <t>bpkm-yr</t>
  </si>
  <si>
    <t>TAvi_Frt</t>
  </si>
  <si>
    <t>TAvi_Pas</t>
  </si>
  <si>
    <t>TRATURBOFUEL</t>
  </si>
  <si>
    <t>*btkm/PJ</t>
  </si>
  <si>
    <t>~FI_T: Share-I~UP</t>
  </si>
  <si>
    <t>~FI_T: Share-I~UP~2050</t>
  </si>
  <si>
    <t>Demand</t>
  </si>
  <si>
    <t>TAvi_Frt_GSL</t>
  </si>
  <si>
    <t>TAvi_Frt_TURBOFUEL</t>
  </si>
  <si>
    <t>TAvi_Pas_GSL</t>
  </si>
  <si>
    <t>TAvi_Pas_TURBOFUEL</t>
  </si>
  <si>
    <t>*unit: billion tkm, and billion pkm, this table is similar to the capacity</t>
  </si>
  <si>
    <t>*bvkm/mvkm</t>
  </si>
  <si>
    <t>/FI_T: CAP2ACT</t>
  </si>
  <si>
    <t>TRA_Avi_Frt_GSL00</t>
  </si>
  <si>
    <t>TRA_Avi_Frt_TURBOFUEL00</t>
  </si>
  <si>
    <t>TRA_Avi_Pas_GSL00</t>
  </si>
  <si>
    <t>TRA_Avi_Pas_TURBOFUEL00</t>
  </si>
  <si>
    <t>*'Passenger or ton/freigvht</t>
  </si>
  <si>
    <t>/FI_T: ACTFLO~DEMO</t>
  </si>
  <si>
    <t>*https://www.eclipseaviation.com/how-many-passengers-does-air-canada-boeing-777-300er-carry/#:~:text=If%20you%E2%80%99ve%20ever%20wondered%20just%20how%20many%20passengers,aircraft%E2%80%99s%20capacity%20for%20a%20maximum%20of%20168%20passengers.</t>
  </si>
  <si>
    <t>168 passengerfs</t>
  </si>
  <si>
    <t>*https://www.aircanada.com/cargo/shipping/our-fleet?lang=en</t>
  </si>
  <si>
    <t>*57 TON/ CARGO PLANE</t>
  </si>
  <si>
    <t>*'1000 km</t>
  </si>
  <si>
    <t>/FI_T: AFA</t>
  </si>
  <si>
    <t>*https://www150.statcan.gc.ca/n1/daily-quotidien/230120/dq230120c-eng.htm</t>
  </si>
  <si>
    <t>*Finally, carriers recorded 52.4 billion passenger-kilometres flown in scheduled and charter operations during 2021</t>
  </si>
  <si>
    <t>*https://www.statista.com/statistics/688212/number-of-air-carriers-in-canada/</t>
  </si>
  <si>
    <t>*1394 carriers</t>
  </si>
  <si>
    <t>*ASSUMING THAT THE AFA for cargo aviation ('1000 km annual) is same for that of passenger aviation ('1000 km annual)</t>
  </si>
  <si>
    <t>/FI_T: STOCK</t>
  </si>
  <si>
    <t>* it should be noted that the aviation, navigation, and rail stock unit is 1, rather than 1000 for car/bus, because the FIXOM for 1000 rail is too much higher than the set dummy costs (2222MillionCAD), which drives potential mistakes in the results</t>
  </si>
  <si>
    <t>/FI_T: LIFE</t>
  </si>
  <si>
    <t>*MCAD$/ airplane/ yr</t>
  </si>
  <si>
    <t>/FI_T: FIXOM</t>
  </si>
  <si>
    <t>*Nevertheless, operating expenses at $15.1 billion outpaced operating revenues ($12.2 billion) in 2020, from https://www150.statcan.gc.ca/n1/daily-quotidien/220121/dq220121d-eng.htm</t>
  </si>
  <si>
    <t>*The $2.4 billion spent on fuel costs accounted for 15.9% of total operating expenses</t>
  </si>
  <si>
    <t>Atlantic</t>
  </si>
  <si>
    <t>Table 15: Freight Air Transportation Secondary Energy Use and GHG Emissions by Energy Source</t>
  </si>
  <si>
    <t>Freight Air Transportation Energy Use (PJ)</t>
  </si>
  <si>
    <t>Aviation Gasoline</t>
  </si>
  <si>
    <t>Aviation Turbo Fuel</t>
  </si>
  <si>
    <r>
      <rPr>
        <b/>
        <sz val="10"/>
        <rFont val="Arial"/>
        <charset val="134"/>
      </rPr>
      <t>Freight Air Transportation GHG Emissions (Mt of CO</t>
    </r>
    <r>
      <rPr>
        <b/>
        <vertAlign val="subscript"/>
        <sz val="10"/>
        <rFont val="Arial"/>
        <charset val="134"/>
      </rPr>
      <t>2</t>
    </r>
    <r>
      <rPr>
        <b/>
        <sz val="10"/>
        <rFont val="Arial"/>
        <charset val="134"/>
      </rPr>
      <t>e)</t>
    </r>
  </si>
  <si>
    <t>NOTE: Activity variable for air transportation is not available by region.</t>
  </si>
  <si>
    <t>Table 16: Rail Transportation Secondary Energy Use and GHG Emissions</t>
  </si>
  <si>
    <r>
      <rPr>
        <b/>
        <sz val="10"/>
        <rFont val="Arial"/>
        <charset val="134"/>
      </rPr>
      <t>Rail Transportation Energy Use</t>
    </r>
    <r>
      <rPr>
        <b/>
        <vertAlign val="superscript"/>
        <sz val="10"/>
        <rFont val="Arial"/>
        <charset val="134"/>
      </rPr>
      <t>1</t>
    </r>
    <r>
      <rPr>
        <b/>
        <sz val="10"/>
        <rFont val="Arial"/>
        <charset val="134"/>
      </rPr>
      <t xml:space="preserve"> (PJ)</t>
    </r>
  </si>
  <si>
    <t>Passenger Rail Transportation</t>
  </si>
  <si>
    <t>Freight Rail Transportation</t>
  </si>
  <si>
    <r>
      <rPr>
        <b/>
        <sz val="10"/>
        <rFont val="Arial"/>
        <charset val="134"/>
      </rPr>
      <t>Rail Transportation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</si>
  <si>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Passenger Rail Transportation GHG Intensity (tonne/TJ)</t>
  </si>
  <si>
    <t>Freight Rail Transportation GHG Intensity (tonne/TJ)</t>
  </si>
  <si>
    <t>1) Rail transportation consumes only diesel fuel oil.</t>
  </si>
  <si>
    <t>NOTE: Activity variable for rail transportation is not available by region.</t>
  </si>
  <si>
    <t>Table 14: Passenger Air Transportation Secondary Energy Use and GHG Emissions by Energy Source</t>
  </si>
  <si>
    <t>Passenger Air Transportation Energy Use (PJ)</t>
  </si>
  <si>
    <r>
      <rPr>
        <b/>
        <sz val="10"/>
        <rFont val="Arial"/>
        <charset val="134"/>
      </rPr>
      <t>Passenger Air Transportation GHG Emissions (Mt of CO</t>
    </r>
    <r>
      <rPr>
        <b/>
        <vertAlign val="subscript"/>
        <sz val="10"/>
        <rFont val="Arial"/>
        <charset val="134"/>
      </rPr>
      <t>2</t>
    </r>
    <r>
      <rPr>
        <b/>
        <sz val="10"/>
        <rFont val="Arial"/>
        <charset val="134"/>
      </rPr>
      <t>e)</t>
    </r>
  </si>
  <si>
    <t>Source: natural resources canada</t>
  </si>
  <si>
    <t>*(the coefficient from PJ to mio tkm is from the average of EU countries)</t>
  </si>
  <si>
    <t>* the data for this table is pasted from the website</t>
  </si>
  <si>
    <t>Energy consumption (PJ)</t>
  </si>
  <si>
    <t>Total</t>
  </si>
  <si>
    <t>Heavy fuel oil</t>
  </si>
  <si>
    <t>TNav</t>
  </si>
  <si>
    <t>Inland and coastal navigation</t>
  </si>
  <si>
    <t>TRAHFO</t>
  </si>
  <si>
    <t>TRA_Nav</t>
  </si>
  <si>
    <t>*PJ/btkm, this unit same with EU-TIMES, but different to cars</t>
  </si>
  <si>
    <t>~FI_T: INPUT</t>
  </si>
  <si>
    <t>*Unit: btkm</t>
  </si>
  <si>
    <t>*It was assumed that in the future the navigation could be powered partly by electricity (80%), and hydrogen (10%, with co2 emissions), but we have not considered biomass</t>
  </si>
  <si>
    <t>*PJ/btkm</t>
  </si>
  <si>
    <t>*btkm/mtkm</t>
  </si>
  <si>
    <t>*'Passenger or ton/ship</t>
  </si>
  <si>
    <t>*assuming one cargo ship carry 1000 ton staff</t>
  </si>
  <si>
    <t>*assuming one cargo ship travel 200 days every year, with a speed of 30 mile per hour</t>
  </si>
  <si>
    <t>*CAD$/ ship cargo/ yr</t>
  </si>
  <si>
    <t>*assuming same operating and management expense for cargo and plane, 9.11MCAD/cargo/year</t>
  </si>
  <si>
    <t>Source: Natural resources canada</t>
  </si>
  <si>
    <t>Transport energy consumption (PJ)</t>
  </si>
  <si>
    <t>Diesel oil</t>
  </si>
  <si>
    <t>Freight transport (mio tkm/ mio pkm)</t>
  </si>
  <si>
    <t>*UNIT: btkm or bpkm per PJ</t>
  </si>
  <si>
    <t>TRA_Rai_Pas-Dst00</t>
  </si>
  <si>
    <t>TRai_Pas</t>
  </si>
  <si>
    <t>*the eff for Trail is calculated by billion tkm/PJ, and the natural resource canada 2020 reports that there is no electric train or consumption</t>
  </si>
  <si>
    <t>TRA_Rai_Frt-Dst00</t>
  </si>
  <si>
    <t>TRai_Frt</t>
  </si>
  <si>
    <t>*unit: btkm or bpkm</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</si>
  <si>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</si>
  <si>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Rail Freight - Diesel</t>
  </si>
  <si>
    <t>Conventional passenger trains - Diesel</t>
  </si>
  <si>
    <t>Rail Freight</t>
  </si>
  <si>
    <t>Conventional passenger trains</t>
  </si>
  <si>
    <t>*EU-TIMES have not indicated the CAP2ACT and ACTFLO, it means that they both take the default value 1, so we followed it</t>
  </si>
  <si>
    <t>* ASSUMING A TRAIN TRAVEL 200000 KM in canada</t>
  </si>
  <si>
    <t>*CAD$/ship cargo/ yr</t>
  </si>
  <si>
    <t>*10254 million CAD$ in 2021, from https://www.statista.com/statistics/554912/railway-operating-expenses-bytype-canada/</t>
  </si>
  <si>
    <t>PRE</t>
  </si>
  <si>
    <t>TRAELC00</t>
  </si>
  <si>
    <t>Transport sector fuel tech - ELC</t>
  </si>
  <si>
    <t>PJ-a</t>
  </si>
  <si>
    <t>DAYNITE</t>
  </si>
  <si>
    <t>TRALPG00</t>
  </si>
  <si>
    <t>Transport sector fuel tech - LPG</t>
  </si>
  <si>
    <t>TRAGAS00</t>
  </si>
  <si>
    <t>Transport sector fuel tech - GAS</t>
  </si>
  <si>
    <t>SEASON</t>
  </si>
  <si>
    <t>TRAHFO00</t>
  </si>
  <si>
    <t>Transport sector fuel tech - HFO</t>
  </si>
  <si>
    <t>TRADST00</t>
  </si>
  <si>
    <t>DIESEL</t>
  </si>
  <si>
    <t>TRAGSL00</t>
  </si>
  <si>
    <t>TRATURBOFUEL00</t>
  </si>
  <si>
    <t>TURBO FUEL</t>
  </si>
  <si>
    <t>EFF</t>
  </si>
  <si>
    <t>Share~UP</t>
  </si>
  <si>
    <t>CAP2ACT</t>
  </si>
  <si>
    <t>OILLPG</t>
  </si>
  <si>
    <t>GASNAT</t>
  </si>
  <si>
    <t>OILHFO</t>
  </si>
  <si>
    <t>OILDST</t>
  </si>
  <si>
    <t>OILGSL</t>
  </si>
  <si>
    <t>ELC</t>
  </si>
  <si>
    <t>Dynamic coefficients for combustion emissions in transport</t>
  </si>
  <si>
    <t>~COMEMI</t>
  </si>
  <si>
    <t>TRAJTK</t>
  </si>
  <si>
    <t>TRACO2N</t>
  </si>
  <si>
    <t>*We calculate the combustion factor by referring to the energy use and carbon emission data from Natural Resources Canada (average of those sub-sector cases), and the lacking data referred to https://www.engineeringtoolbox.com/co2-emission-fuels-d_1085.html</t>
  </si>
  <si>
    <t>Table 32: Motorcycle Secondary Energy Use, GHG Emissions and Explanatory Variables</t>
  </si>
  <si>
    <r>
      <rPr>
        <b/>
        <sz val="12"/>
        <rFont val="Arial"/>
        <charset val="134"/>
      </rPr>
      <t>Table 32: Motorcycle Secondary Energy Use, GHG Emissions and Explanatory Variables</t>
    </r>
  </si>
  <si>
    <r>
      <rPr>
        <b/>
        <sz val="10"/>
        <rFont val="Arial"/>
        <charset val="134"/>
      </rPr>
      <t>Motorcycle Energy Use</t>
    </r>
    <r>
      <rPr>
        <b/>
        <vertAlign val="superscript"/>
        <sz val="10"/>
        <rFont val="Arial"/>
        <charset val="134"/>
      </rPr>
      <t>1</t>
    </r>
    <r>
      <rPr>
        <b/>
        <sz val="10"/>
        <rFont val="Arial"/>
        <charset val="134"/>
      </rPr>
      <t xml:space="preserve"> (PJ)</t>
    </r>
  </si>
  <si>
    <r>
      <rPr>
        <b/>
        <sz val="10"/>
        <rFont val="Arial"/>
        <charset val="134"/>
      </rPr>
      <t>Motorcycle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</si>
  <si>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Motorcycle Explanatory Variables</t>
  </si>
  <si>
    <r>
      <rPr>
        <b/>
        <sz val="10"/>
        <rFont val="Arial"/>
        <charset val="134"/>
      </rPr>
      <t>Motorcycle Explanatory Variables</t>
    </r>
  </si>
  <si>
    <r>
      <rPr>
        <sz val="10"/>
        <rFont val="Arial"/>
        <charset val="134"/>
      </rPr>
      <t>Stock (thousands)</t>
    </r>
  </si>
  <si>
    <r>
      <rPr>
        <sz val="10"/>
        <rFont val="Arial"/>
        <charset val="134"/>
      </rPr>
      <t>Average Distance Travelled per Year (km)</t>
    </r>
  </si>
  <si>
    <t>Motorcycle On-Road Average Fuel Consumption (L/100 km)</t>
  </si>
  <si>
    <r>
      <rPr>
        <sz val="10"/>
        <rFont val="Arial"/>
        <charset val="134"/>
      </rPr>
      <t>Motorcycle On-Road Average Fuel Consumption (L/100 km)</t>
    </r>
  </si>
  <si>
    <t>1) Motorcycles consume only motor gasoline.</t>
  </si>
  <si>
    <r>
      <rPr>
        <sz val="10"/>
        <rFont val="Arial"/>
        <charset val="134"/>
      </rPr>
      <t>1) Motorcycles consume only motor gasoline.</t>
    </r>
  </si>
  <si>
    <t>RH0_1</t>
  </si>
  <si>
    <t>RH2_3</t>
  </si>
  <si>
    <t>RH4_5</t>
  </si>
  <si>
    <t>RH6_7</t>
  </si>
  <si>
    <t>RH8_9</t>
  </si>
  <si>
    <t>RH10_11</t>
  </si>
  <si>
    <t>RH12_13</t>
  </si>
  <si>
    <t>RH14_15</t>
  </si>
  <si>
    <t>RH16_17</t>
  </si>
  <si>
    <t>RH18_19</t>
  </si>
  <si>
    <t>RH20_21</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</si>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</sst>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0.000"/>
    <numFmt numFmtId="184" formatCode="0.0000"/>
    <numFmt numFmtId="185" formatCode="\Te\x\t"/>
    <numFmt numFmtId="186" formatCode="0.000"/>
    <numFmt numFmtId="187" formatCode="0.000000"/>
    <numFmt numFmtId="188" formatCode="0.0"/>
  </numFmts>
  <fonts count="141">
    <font>
      <sz val="10"/>
      <name val="Arial"/>
      <charset val="134"/>
    </font>
    <font>
      <sz val="11"/>
      <color rgb="FF000000"/>
      <name val="Calibri"/>
      <charset val="134"/>
    </font>
    <font>
      <b/>
      <sz val="14"/>
      <name val="Arial"/>
      <charset val="134"/>
    </font>
    <font>
      <b/>
      <sz val="12"/>
      <name val="Arial"/>
      <charset val="134"/>
    </font>
    <font>
      <b/>
      <sz val="10"/>
      <name val="Arial"/>
      <charset val="134"/>
    </font>
    <font>
      <b/>
      <u/>
      <sz val="10"/>
      <name val="Arial"/>
      <charset val="134"/>
    </font>
    <font>
      <b/>
      <sz val="10"/>
      <color rgb="FF000000"/>
      <name val="Arial"/>
      <charset val="134"/>
    </font>
    <font>
      <sz val="10"/>
      <color rgb="FF000000"/>
      <name val="Arial"/>
      <charset val="134"/>
    </font>
    <font>
      <b/>
      <i/>
      <u/>
      <sz val="10"/>
      <color theme="1"/>
      <name val="Arial"/>
      <charset val="134"/>
    </font>
    <font>
      <sz val="11"/>
      <color theme="1"/>
      <name val="Calibri"/>
      <charset val="134"/>
      <scheme val="minor"/>
    </font>
    <font>
      <sz val="14"/>
      <color indexed="9"/>
      <name val="Calibri"/>
      <charset val="134"/>
      <scheme val="minor"/>
    </font>
    <font>
      <sz val="10"/>
      <color indexed="9"/>
      <name val="Calibri"/>
      <charset val="134"/>
      <scheme val="minor"/>
    </font>
    <font>
      <b/>
      <sz val="10"/>
      <color indexed="12"/>
      <name val="Calibri"/>
      <charset val="134"/>
      <scheme val="minor"/>
    </font>
    <font>
      <sz val="10"/>
      <name val="Calibri"/>
      <charset val="134"/>
      <scheme val="minor"/>
    </font>
    <font>
      <sz val="11"/>
      <color theme="0"/>
      <name val="Calibri"/>
      <charset val="134"/>
      <scheme val="minor"/>
    </font>
    <font>
      <b/>
      <sz val="11"/>
      <name val="Calibri"/>
      <charset val="134"/>
      <scheme val="minor"/>
    </font>
    <font>
      <b/>
      <sz val="11"/>
      <color rgb="FFFF0000"/>
      <name val="Calibri"/>
      <charset val="134"/>
      <scheme val="minor"/>
    </font>
    <font>
      <sz val="11"/>
      <color rgb="FFFF0000"/>
      <name val="Calibri"/>
      <charset val="134"/>
      <scheme val="minor"/>
    </font>
    <font>
      <b/>
      <i/>
      <sz val="11"/>
      <color theme="1"/>
      <name val="Calibri"/>
      <charset val="134"/>
      <scheme val="minor"/>
    </font>
    <font>
      <sz val="11"/>
      <color rgb="FF9C0006"/>
      <name val="Calibri"/>
      <charset val="134"/>
      <scheme val="minor"/>
    </font>
    <font>
      <sz val="11"/>
      <color rgb="FF9C6500"/>
      <name val="Calibri"/>
      <charset val="134"/>
      <scheme val="minor"/>
    </font>
    <font>
      <b/>
      <sz val="10"/>
      <color indexed="12"/>
      <name val="Arial"/>
      <charset val="134"/>
    </font>
    <font>
      <sz val="8"/>
      <color indexed="8"/>
      <name val="Arial"/>
      <charset val="134"/>
    </font>
    <font>
      <sz val="10"/>
      <color indexed="10"/>
      <name val="Arial"/>
      <charset val="134"/>
    </font>
    <font>
      <b/>
      <sz val="10"/>
      <color rgb="FFFF0000"/>
      <name val="Arial"/>
      <charset val="134"/>
    </font>
    <font>
      <sz val="10"/>
      <color rgb="FFFF0000"/>
      <name val="Arial"/>
      <charset val="134"/>
    </font>
    <font>
      <sz val="22"/>
      <name val="Arial"/>
      <charset val="134"/>
    </font>
    <font>
      <b/>
      <i/>
      <sz val="10"/>
      <name val="Arial"/>
      <charset val="134"/>
    </font>
    <font>
      <b/>
      <sz val="11"/>
      <color theme="1"/>
      <name val="Calibri"/>
      <charset val="134"/>
      <scheme val="minor"/>
    </font>
    <font>
      <sz val="16"/>
      <color rgb="FFFF0000"/>
      <name val="Arial"/>
      <charset val="134"/>
    </font>
    <font>
      <sz val="11"/>
      <color rgb="FF000000"/>
      <name val="Calibri"/>
    </font>
    <font>
      <b/>
      <sz val="14"/>
      <name val="Arial"/>
    </font>
    <font>
      <b/>
      <sz val="12"/>
      <name val="Arial"/>
    </font>
    <font>
      <b/>
      <sz val="10"/>
      <name val="Arial"/>
    </font>
    <font>
      <b/>
      <u/>
      <sz val="10"/>
      <name val="Arial"/>
    </font>
    <font>
      <b/>
      <i/>
      <sz val="10"/>
      <name val="Arial"/>
    </font>
    <font>
      <sz val="10"/>
      <name val="Arial"/>
    </font>
    <font>
      <b/>
      <sz val="10"/>
      <color rgb="FF000000"/>
      <name val="Arial"/>
    </font>
    <font>
      <sz val="10"/>
      <color rgb="FF000000"/>
      <name val="Arial"/>
    </font>
    <font>
      <b/>
      <u/>
      <sz val="11"/>
      <name val="Arial"/>
    </font>
    <font>
      <b/>
      <sz val="11"/>
      <name val="Arial"/>
    </font>
    <font>
      <b/>
      <u/>
      <sz val="11"/>
      <name val="Arial"/>
      <charset val="134"/>
    </font>
    <font>
      <b/>
      <sz val="11"/>
      <name val="Arial"/>
      <charset val="134"/>
    </font>
    <font>
      <b/>
      <sz val="10"/>
      <color theme="1"/>
      <name val="Arial"/>
      <charset val="134"/>
    </font>
    <font>
      <sz val="12"/>
      <name val="Times New Roman"/>
      <charset val="134"/>
    </font>
    <font>
      <sz val="14"/>
      <color rgb="FFFF0000"/>
      <name val="Arial"/>
      <charset val="134"/>
    </font>
    <font>
      <sz val="20"/>
      <color rgb="FFFF0000"/>
      <name val="Arial"/>
      <charset val="134"/>
    </font>
    <font>
      <sz val="10"/>
      <color theme="1"/>
      <name val="Arial"/>
      <charset val="134"/>
    </font>
    <font>
      <sz val="10"/>
      <color rgb="FF333333"/>
      <name val="Noto Sans"/>
      <charset val="134"/>
    </font>
    <font>
      <sz val="8"/>
      <color theme="1"/>
      <name val="Arial"/>
      <charset val="134"/>
    </font>
    <font>
      <sz val="11"/>
      <name val="Calibri"/>
      <charset val="134"/>
      <scheme val="minor"/>
    </font>
    <font>
      <u/>
      <sz val="10"/>
      <color theme="10"/>
      <name val="Arial"/>
      <charset val="134"/>
    </font>
    <font>
      <sz val="12"/>
      <name val="Arial"/>
      <charset val="134"/>
    </font>
    <font>
      <sz val="11"/>
      <color theme="1"/>
      <name val="Calibri"/>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mbria"/>
      <charset val="134"/>
      <scheme val="major"/>
    </font>
    <font>
      <b/>
      <sz val="18"/>
      <color indexed="56"/>
      <name val="Cambria"/>
      <charset val="134"/>
    </font>
    <font>
      <u/>
      <sz val="12"/>
      <color indexed="20"/>
      <name val="宋体"/>
      <charset val="134"/>
    </font>
    <font>
      <b/>
      <vertAlign val="superscript"/>
      <sz val="10"/>
      <name val="Arial"/>
      <charset val="134"/>
    </font>
    <font>
      <b/>
      <vertAlign val="subscript"/>
      <sz val="10"/>
      <name val="Arial"/>
      <charset val="134"/>
    </font>
    <font>
      <b/>
      <vertAlign val="subscript"/>
      <sz val="10"/>
      <name val="Arial"/>
    </font>
    <font>
      <b/>
      <i/>
      <vertAlign val="subscript"/>
      <sz val="10"/>
      <name val="Arial"/>
      <charset val="134"/>
    </font>
    <font>
      <b/>
      <i/>
      <vertAlign val="subscript"/>
      <sz val="10"/>
      <name val="Arial"/>
    </font>
    <font>
      <b/>
      <vertAlign val="superscript"/>
      <sz val="10"/>
      <name val="Arial"/>
    </font>
    <font>
      <u/>
      <sz val="10"/>
      <name val="Arial"/>
      <charset val="134"/>
    </font>
    <font>
      <b/>
      <sz val="9"/>
      <name val="Times New Roman"/>
    </font>
    <font>
      <sz val="9"/>
      <name val="Times New Roman"/>
    </font>
    <font>
      <sz val="10"/>
      <name val="Arial"/>
      <charset val="134"/>
    </font>
  </fonts>
  <fills count="76">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4"/>
        <bgColor indexed="64"/>
      </patternFill>
    </fill>
    <fill>
      <patternFill patternType="solid">
        <fgColor rgb="FFFFFFCC"/>
        <bgColor indexed="64"/>
      </patternFill>
    </fill>
    <fill>
      <patternFill patternType="solid">
        <fgColor theme="4" tint="0.79989013336588644"/>
        <bgColor indexed="64"/>
      </patternFill>
    </fill>
    <fill>
      <patternFill patternType="solid">
        <fgColor rgb="FFFFC7CE"/>
        <bgColor indexed="64"/>
      </patternFill>
    </fill>
    <fill>
      <patternFill patternType="solid">
        <fgColor theme="0" tint="-0.249977111117893"/>
        <bgColor indexed="64"/>
      </patternFill>
    </fill>
    <fill>
      <patternFill patternType="solid">
        <fgColor rgb="FFFFFF99"/>
        <bgColor indexed="64"/>
      </patternFill>
    </fill>
    <fill>
      <patternFill patternType="solid">
        <fgColor rgb="FFDAEEF3"/>
        <bgColor indexed="64"/>
      </patternFill>
    </fill>
    <fill>
      <patternFill patternType="solid">
        <fgColor rgb="FFFFFF00"/>
        <bgColor indexed="64"/>
      </patternFill>
    </fill>
    <fill>
      <patternFill patternType="solid">
        <fgColor theme="0" tint="-0.14990691854609822"/>
        <bgColor indexed="64"/>
      </patternFill>
    </fill>
    <fill>
      <patternFill patternType="solid">
        <fgColor theme="6" tint="0.79989013336588644"/>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indexed="64"/>
      </patternFill>
    </fill>
    <fill>
      <patternFill patternType="solid">
        <fgColor theme="5"/>
        <bgColor indexed="64"/>
      </patternFill>
    </fill>
    <fill>
      <patternFill patternType="solid">
        <fgColor theme="0" tint="-0.14999847407452621"/>
        <bgColor indexed="64"/>
      </patternFill>
    </fill>
    <fill>
      <patternFill patternType="solid">
        <fgColor theme="9" tint="0.79989013336588644"/>
        <bgColor indexed="64"/>
      </patternFill>
    </fill>
    <fill>
      <patternFill patternType="solid">
        <fgColor theme="9"/>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theme="5" tint="0.79989013336588644"/>
        <bgColor indexed="64"/>
      </patternFill>
    </fill>
    <fill>
      <patternFill patternType="solid">
        <fgColor indexed="26"/>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88402966399123"/>
        <bgColor indexed="64"/>
      </patternFill>
    </fill>
    <fill>
      <patternFill patternType="solid">
        <fgColor indexed="5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8" tint="0.39988402966399123"/>
        <bgColor indexed="64"/>
      </patternFill>
    </fill>
    <fill>
      <patternFill patternType="solid">
        <fgColor theme="9" tint="0.3998840296639912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
      <patternFill patternType="solid">
        <fgColor theme="4" tint="0.79992065187536243"/>
        <bgColor indexed="64"/>
      </patternFill>
    </fill>
  </fills>
  <borders count="41">
    <border>
      <left/>
      <right/>
      <top/>
      <bottom/>
      <diagonal/>
    </border>
    <border>
      <left/>
      <right/>
      <top/>
      <bottom style="thin">
        <color auto="1"/>
      </bottom>
      <diagonal/>
    </border>
    <border>
      <left/>
      <right/>
      <top style="thin">
        <color auto="1"/>
      </top>
      <bottom style="medium">
        <color auto="1"/>
      </bottom>
      <diagonal/>
    </border>
    <border>
      <left/>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style="medium">
        <color rgb="FFDDDDDD"/>
      </left>
      <right style="medium">
        <color rgb="FFDDDDDD"/>
      </right>
      <top style="medium">
        <color rgb="FFDDDDDD"/>
      </top>
      <bottom style="medium">
        <color rgb="FFDDDDDD"/>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medium">
        <color auto="1"/>
      </top>
      <bottom/>
      <diagonal/>
    </border>
    <border>
      <left/>
      <right/>
      <top style="thin">
        <color auto="1"/>
      </top>
      <bottom style="thin">
        <color auto="1"/>
      </bottom>
      <diagonal/>
    </border>
  </borders>
  <cellStyleXfs count="5616">
    <xf numFmtId="0" fontId="0" fillId="0" borderId="0"/>
    <xf numFmtId="0" fontId="51" fillId="0" borderId="0" applyNumberFormat="0" applyFill="0" applyBorder="0" applyAlignment="0" applyProtection="0"/>
    <xf numFmtId="0" fontId="19" fillId="7" borderId="0" applyNumberFormat="0" applyBorder="0" applyAlignment="0" applyProtection="0"/>
    <xf numFmtId="0" fontId="14" fillId="4" borderId="0" applyNumberFormat="0" applyBorder="0" applyAlignment="0" applyProtection="0"/>
    <xf numFmtId="0" fontId="53" fillId="30" borderId="0" applyNumberFormat="0" applyBorder="0" applyAlignment="0" applyProtection="0">
      <alignment vertical="center"/>
    </xf>
    <xf numFmtId="0" fontId="54" fillId="0" borderId="0" applyNumberFormat="0" applyFill="0" applyBorder="0" applyAlignment="0" applyProtection="0">
      <alignment vertical="center"/>
    </xf>
    <xf numFmtId="0" fontId="55" fillId="33" borderId="0" applyNumberFormat="0" applyBorder="0" applyAlignment="0" applyProtection="0"/>
    <xf numFmtId="0" fontId="55" fillId="34" borderId="0" applyNumberFormat="0" applyBorder="0" applyAlignment="0" applyProtection="0"/>
    <xf numFmtId="0" fontId="55" fillId="35" borderId="0" applyNumberFormat="0" applyBorder="0" applyAlignment="0" applyProtection="0"/>
    <xf numFmtId="0" fontId="55" fillId="36" borderId="0" applyNumberFormat="0" applyBorder="0" applyAlignment="0" applyProtection="0"/>
    <xf numFmtId="0" fontId="55" fillId="37" borderId="0" applyNumberFormat="0" applyBorder="0" applyAlignment="0" applyProtection="0"/>
    <xf numFmtId="0" fontId="55" fillId="38"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9" borderId="0" applyNumberFormat="0" applyBorder="0" applyAlignment="0" applyProtection="0"/>
    <xf numFmtId="0" fontId="56" fillId="33" borderId="0" applyNumberFormat="0" applyBorder="0" applyAlignment="0" applyProtection="0"/>
    <xf numFmtId="0" fontId="56" fillId="39"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9" borderId="0" applyNumberFormat="0" applyBorder="0" applyAlignment="0" applyProtection="0"/>
    <xf numFmtId="0" fontId="56" fillId="33" borderId="0" applyNumberFormat="0" applyBorder="0" applyAlignment="0" applyProtection="0"/>
    <xf numFmtId="0" fontId="56" fillId="39"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9" fillId="6" borderId="0" applyNumberFormat="0" applyBorder="0" applyAlignment="0" applyProtection="0"/>
    <xf numFmtId="0" fontId="56" fillId="33" borderId="0" applyNumberFormat="0" applyBorder="0" applyAlignment="0" applyProtection="0"/>
    <xf numFmtId="0" fontId="56" fillId="39" borderId="0" applyNumberFormat="0" applyBorder="0" applyAlignment="0" applyProtection="0"/>
    <xf numFmtId="0" fontId="56" fillId="33" borderId="0" applyNumberFormat="0" applyBorder="0" applyAlignment="0" applyProtection="0"/>
    <xf numFmtId="0" fontId="56" fillId="39" borderId="0" applyNumberFormat="0" applyBorder="0" applyAlignment="0" applyProtection="0"/>
    <xf numFmtId="0" fontId="9" fillId="6" borderId="0" applyNumberFormat="0" applyBorder="0" applyAlignment="0" applyProtection="0"/>
    <xf numFmtId="0" fontId="56" fillId="39" borderId="0" applyNumberFormat="0" applyBorder="0" applyAlignment="0" applyProtection="0"/>
    <xf numFmtId="0" fontId="56" fillId="33"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3"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40" borderId="0" applyNumberFormat="0" applyBorder="0" applyAlignment="0" applyProtection="0"/>
    <xf numFmtId="0" fontId="56" fillId="34" borderId="0" applyNumberFormat="0" applyBorder="0" applyAlignment="0" applyProtection="0"/>
    <xf numFmtId="0" fontId="56" fillId="40"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40" borderId="0" applyNumberFormat="0" applyBorder="0" applyAlignment="0" applyProtection="0"/>
    <xf numFmtId="0" fontId="56" fillId="34" borderId="0" applyNumberFormat="0" applyBorder="0" applyAlignment="0" applyProtection="0"/>
    <xf numFmtId="0" fontId="56" fillId="40"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9" fillId="41" borderId="0" applyNumberFormat="0" applyBorder="0" applyAlignment="0" applyProtection="0"/>
    <xf numFmtId="0" fontId="56" fillId="34" borderId="0" applyNumberFormat="0" applyBorder="0" applyAlignment="0" applyProtection="0"/>
    <xf numFmtId="0" fontId="56" fillId="40" borderId="0" applyNumberFormat="0" applyBorder="0" applyAlignment="0" applyProtection="0"/>
    <xf numFmtId="0" fontId="56" fillId="34" borderId="0" applyNumberFormat="0" applyBorder="0" applyAlignment="0" applyProtection="0"/>
    <xf numFmtId="0" fontId="56" fillId="40" borderId="0" applyNumberFormat="0" applyBorder="0" applyAlignment="0" applyProtection="0"/>
    <xf numFmtId="0" fontId="9" fillId="41" borderId="0" applyNumberFormat="0" applyBorder="0" applyAlignment="0" applyProtection="0"/>
    <xf numFmtId="0" fontId="56" fillId="40" borderId="0" applyNumberFormat="0" applyBorder="0" applyAlignment="0" applyProtection="0"/>
    <xf numFmtId="0" fontId="56" fillId="34"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34"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42" borderId="0" applyNumberFormat="0" applyBorder="0" applyAlignment="0" applyProtection="0"/>
    <xf numFmtId="0" fontId="56" fillId="35" borderId="0" applyNumberFormat="0" applyBorder="0" applyAlignment="0" applyProtection="0"/>
    <xf numFmtId="0" fontId="56" fillId="42"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42" borderId="0" applyNumberFormat="0" applyBorder="0" applyAlignment="0" applyProtection="0"/>
    <xf numFmtId="0" fontId="56" fillId="35" borderId="0" applyNumberFormat="0" applyBorder="0" applyAlignment="0" applyProtection="0"/>
    <xf numFmtId="0" fontId="56" fillId="42"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9" fillId="13" borderId="0" applyNumberFormat="0" applyBorder="0" applyAlignment="0" applyProtection="0"/>
    <xf numFmtId="0" fontId="56" fillId="35" borderId="0" applyNumberFormat="0" applyBorder="0" applyAlignment="0" applyProtection="0"/>
    <xf numFmtId="0" fontId="56" fillId="42" borderId="0" applyNumberFormat="0" applyBorder="0" applyAlignment="0" applyProtection="0"/>
    <xf numFmtId="0" fontId="56" fillId="35" borderId="0" applyNumberFormat="0" applyBorder="0" applyAlignment="0" applyProtection="0"/>
    <xf numFmtId="0" fontId="56" fillId="42" borderId="0" applyNumberFormat="0" applyBorder="0" applyAlignment="0" applyProtection="0"/>
    <xf numFmtId="0" fontId="9" fillId="13" borderId="0" applyNumberFormat="0" applyBorder="0" applyAlignment="0" applyProtection="0"/>
    <xf numFmtId="0" fontId="56" fillId="42" borderId="0" applyNumberFormat="0" applyBorder="0" applyAlignment="0" applyProtection="0"/>
    <xf numFmtId="0" fontId="56" fillId="35"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35"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8" borderId="0" applyNumberFormat="0" applyBorder="0" applyAlignment="0" applyProtection="0"/>
    <xf numFmtId="0" fontId="56" fillId="36" borderId="0" applyNumberFormat="0" applyBorder="0" applyAlignment="0" applyProtection="0"/>
    <xf numFmtId="0" fontId="56" fillId="38"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8" borderId="0" applyNumberFormat="0" applyBorder="0" applyAlignment="0" applyProtection="0"/>
    <xf numFmtId="0" fontId="56" fillId="36" borderId="0" applyNumberFormat="0" applyBorder="0" applyAlignment="0" applyProtection="0"/>
    <xf numFmtId="0" fontId="56" fillId="38"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9" fillId="43" borderId="0" applyNumberFormat="0" applyBorder="0" applyAlignment="0" applyProtection="0"/>
    <xf numFmtId="0" fontId="56" fillId="36" borderId="0" applyNumberFormat="0" applyBorder="0" applyAlignment="0" applyProtection="0"/>
    <xf numFmtId="0" fontId="56" fillId="38" borderId="0" applyNumberFormat="0" applyBorder="0" applyAlignment="0" applyProtection="0"/>
    <xf numFmtId="0" fontId="56" fillId="36" borderId="0" applyNumberFormat="0" applyBorder="0" applyAlignment="0" applyProtection="0"/>
    <xf numFmtId="0" fontId="56" fillId="38" borderId="0" applyNumberFormat="0" applyBorder="0" applyAlignment="0" applyProtection="0"/>
    <xf numFmtId="0" fontId="9" fillId="43" borderId="0" applyNumberFormat="0" applyBorder="0" applyAlignment="0" applyProtection="0"/>
    <xf numFmtId="0" fontId="56" fillId="38" borderId="0" applyNumberFormat="0" applyBorder="0" applyAlignment="0" applyProtection="0"/>
    <xf numFmtId="0" fontId="56" fillId="36"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6"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9" fillId="44" borderId="0" applyNumberFormat="0" applyBorder="0" applyAlignment="0" applyProtection="0"/>
    <xf numFmtId="0" fontId="56" fillId="37" borderId="0" applyNumberFormat="0" applyBorder="0" applyAlignment="0" applyProtection="0"/>
    <xf numFmtId="0" fontId="9" fillId="44"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9" fillId="21" borderId="0" applyNumberFormat="0" applyBorder="0" applyAlignment="0" applyProtection="0"/>
    <xf numFmtId="0" fontId="56" fillId="42"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3" borderId="0" applyNumberFormat="0" applyBorder="0" applyAlignment="0" applyProtection="0"/>
    <xf numFmtId="0" fontId="56" fillId="34" borderId="0" applyNumberFormat="0" applyBorder="0" applyAlignment="0" applyProtection="0"/>
    <xf numFmtId="0" fontId="56" fillId="35" borderId="0" applyNumberFormat="0" applyBorder="0" applyAlignment="0" applyProtection="0"/>
    <xf numFmtId="0" fontId="56" fillId="36" borderId="0" applyNumberFormat="0" applyBorder="0" applyAlignment="0" applyProtection="0"/>
    <xf numFmtId="0" fontId="56" fillId="37" borderId="0" applyNumberFormat="0" applyBorder="0" applyAlignment="0" applyProtection="0"/>
    <xf numFmtId="0" fontId="56" fillId="38" borderId="0" applyNumberFormat="0" applyBorder="0" applyAlignment="0" applyProtection="0"/>
    <xf numFmtId="49" fontId="57" fillId="0" borderId="10" applyNumberFormat="0" applyFont="0" applyFill="0" applyBorder="0" applyProtection="0">
      <alignment horizontal="left" vertical="center" indent="2"/>
    </xf>
    <xf numFmtId="0" fontId="55" fillId="39" borderId="0" applyNumberFormat="0" applyBorder="0" applyAlignment="0" applyProtection="0"/>
    <xf numFmtId="0" fontId="55" fillId="40" borderId="0" applyNumberFormat="0" applyBorder="0" applyAlignment="0" applyProtection="0"/>
    <xf numFmtId="0" fontId="55" fillId="45" borderId="0" applyNumberFormat="0" applyBorder="0" applyAlignment="0" applyProtection="0"/>
    <xf numFmtId="0" fontId="55" fillId="36" borderId="0" applyNumberFormat="0" applyBorder="0" applyAlignment="0" applyProtection="0"/>
    <xf numFmtId="0" fontId="55" fillId="39" borderId="0" applyNumberFormat="0" applyBorder="0" applyAlignment="0" applyProtection="0"/>
    <xf numFmtId="0" fontId="55" fillId="46"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9" fillId="26"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9" fillId="26"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9" fillId="27" borderId="0" applyNumberFormat="0" applyBorder="0" applyAlignment="0" applyProtection="0"/>
    <xf numFmtId="0" fontId="56" fillId="40" borderId="0" applyNumberFormat="0" applyBorder="0" applyAlignment="0" applyProtection="0"/>
    <xf numFmtId="0" fontId="9" fillId="27"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9" fillId="27" borderId="0" applyNumberFormat="0" applyBorder="0" applyAlignment="0" applyProtection="0"/>
    <xf numFmtId="0" fontId="56" fillId="40" borderId="0" applyNumberFormat="0" applyBorder="0" applyAlignment="0" applyProtection="0"/>
    <xf numFmtId="0" fontId="9" fillId="27"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3" borderId="0" applyNumberFormat="0" applyBorder="0" applyAlignment="0" applyProtection="0"/>
    <xf numFmtId="0" fontId="56" fillId="45" borderId="0" applyNumberFormat="0" applyBorder="0" applyAlignment="0" applyProtection="0"/>
    <xf numFmtId="0" fontId="56" fillId="3"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3" borderId="0" applyNumberFormat="0" applyBorder="0" applyAlignment="0" applyProtection="0"/>
    <xf numFmtId="0" fontId="56" fillId="45" borderId="0" applyNumberFormat="0" applyBorder="0" applyAlignment="0" applyProtection="0"/>
    <xf numFmtId="0" fontId="56" fillId="3"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9" fillId="28" borderId="0" applyNumberFormat="0" applyBorder="0" applyAlignment="0" applyProtection="0"/>
    <xf numFmtId="0" fontId="56" fillId="45" borderId="0" applyNumberFormat="0" applyBorder="0" applyAlignment="0" applyProtection="0"/>
    <xf numFmtId="0" fontId="56" fillId="3" borderId="0" applyNumberFormat="0" applyBorder="0" applyAlignment="0" applyProtection="0"/>
    <xf numFmtId="0" fontId="56" fillId="45" borderId="0" applyNumberFormat="0" applyBorder="0" applyAlignment="0" applyProtection="0"/>
    <xf numFmtId="0" fontId="56" fillId="3" borderId="0" applyNumberFormat="0" applyBorder="0" applyAlignment="0" applyProtection="0"/>
    <xf numFmtId="0" fontId="9" fillId="28" borderId="0" applyNumberFormat="0" applyBorder="0" applyAlignment="0" applyProtection="0"/>
    <xf numFmtId="0" fontId="56" fillId="3" borderId="0" applyNumberFormat="0" applyBorder="0" applyAlignment="0" applyProtection="0"/>
    <xf numFmtId="0" fontId="56" fillId="45"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45" borderId="0" applyNumberFormat="0" applyBorder="0" applyAlignment="0" applyProtection="0"/>
    <xf numFmtId="0" fontId="56" fillId="3" borderId="0" applyNumberFormat="0" applyBorder="0" applyAlignment="0" applyProtection="0"/>
    <xf numFmtId="0" fontId="56" fillId="3"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4" borderId="0" applyNumberFormat="0" applyBorder="0" applyAlignment="0" applyProtection="0"/>
    <xf numFmtId="0" fontId="56" fillId="36" borderId="0" applyNumberFormat="0" applyBorder="0" applyAlignment="0" applyProtection="0"/>
    <xf numFmtId="0" fontId="56" fillId="34"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4" borderId="0" applyNumberFormat="0" applyBorder="0" applyAlignment="0" applyProtection="0"/>
    <xf numFmtId="0" fontId="56" fillId="36" borderId="0" applyNumberFormat="0" applyBorder="0" applyAlignment="0" applyProtection="0"/>
    <xf numFmtId="0" fontId="56" fillId="34"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9" fillId="29" borderId="0" applyNumberFormat="0" applyBorder="0" applyAlignment="0" applyProtection="0"/>
    <xf numFmtId="0" fontId="56" fillId="36" borderId="0" applyNumberFormat="0" applyBorder="0" applyAlignment="0" applyProtection="0"/>
    <xf numFmtId="0" fontId="56" fillId="34" borderId="0" applyNumberFormat="0" applyBorder="0" applyAlignment="0" applyProtection="0"/>
    <xf numFmtId="0" fontId="56" fillId="36" borderId="0" applyNumberFormat="0" applyBorder="0" applyAlignment="0" applyProtection="0"/>
    <xf numFmtId="0" fontId="56" fillId="34" borderId="0" applyNumberFormat="0" applyBorder="0" applyAlignment="0" applyProtection="0"/>
    <xf numFmtId="0" fontId="9" fillId="29" borderId="0" applyNumberFormat="0" applyBorder="0" applyAlignment="0" applyProtection="0"/>
    <xf numFmtId="0" fontId="56" fillId="34" borderId="0" applyNumberFormat="0" applyBorder="0" applyAlignment="0" applyProtection="0"/>
    <xf numFmtId="0" fontId="56" fillId="36"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6"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9" fillId="31"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9" fillId="31"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9" fillId="32" borderId="0" applyNumberFormat="0" applyBorder="0" applyAlignment="0" applyProtection="0"/>
    <xf numFmtId="0" fontId="56" fillId="46"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42" borderId="0" applyNumberFormat="0" applyBorder="0" applyAlignment="0" applyProtection="0"/>
    <xf numFmtId="0" fontId="9" fillId="32"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42"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39" borderId="0" applyNumberFormat="0" applyBorder="0" applyAlignment="0" applyProtection="0"/>
    <xf numFmtId="0" fontId="56" fillId="40" borderId="0" applyNumberFormat="0" applyBorder="0" applyAlignment="0" applyProtection="0"/>
    <xf numFmtId="0" fontId="56" fillId="45" borderId="0" applyNumberFormat="0" applyBorder="0" applyAlignment="0" applyProtection="0"/>
    <xf numFmtId="0" fontId="56" fillId="36" borderId="0" applyNumberFormat="0" applyBorder="0" applyAlignment="0" applyProtection="0"/>
    <xf numFmtId="0" fontId="56" fillId="39" borderId="0" applyNumberFormat="0" applyBorder="0" applyAlignment="0" applyProtection="0"/>
    <xf numFmtId="0" fontId="56" fillId="46" borderId="0" applyNumberFormat="0" applyBorder="0" applyAlignment="0" applyProtection="0"/>
    <xf numFmtId="0" fontId="140" fillId="0" borderId="0" applyNumberFormat="0" applyFont="0" applyFill="0" applyBorder="0" applyProtection="0">
      <alignment horizontal="left" vertical="center" indent="5"/>
    </xf>
    <xf numFmtId="0" fontId="58" fillId="47" borderId="0" applyNumberFormat="0" applyBorder="0" applyAlignment="0" applyProtection="0"/>
    <xf numFmtId="0" fontId="58" fillId="40" borderId="0" applyNumberFormat="0" applyBorder="0" applyAlignment="0" applyProtection="0"/>
    <xf numFmtId="0" fontId="58" fillId="45" borderId="0" applyNumberFormat="0" applyBorder="0" applyAlignment="0" applyProtection="0"/>
    <xf numFmtId="0" fontId="58" fillId="48"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37" borderId="0" applyNumberFormat="0" applyBorder="0" applyAlignment="0" applyProtection="0"/>
    <xf numFmtId="0" fontId="59" fillId="47" borderId="0" applyNumberFormat="0" applyBorder="0" applyAlignment="0" applyProtection="0"/>
    <xf numFmtId="0" fontId="14" fillId="51"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37" borderId="0" applyNumberFormat="0" applyBorder="0" applyAlignment="0" applyProtection="0"/>
    <xf numFmtId="0" fontId="59" fillId="47" borderId="0" applyNumberFormat="0" applyBorder="0" applyAlignment="0" applyProtection="0"/>
    <xf numFmtId="0" fontId="59" fillId="3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14" fillId="51"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52" borderId="0" applyNumberFormat="0" applyBorder="0" applyAlignment="0" applyProtection="0"/>
    <xf numFmtId="0" fontId="59" fillId="40" borderId="0" applyNumberFormat="0" applyBorder="0" applyAlignment="0" applyProtection="0"/>
    <xf numFmtId="0" fontId="14" fillId="53"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52" borderId="0" applyNumberFormat="0" applyBorder="0" applyAlignment="0" applyProtection="0"/>
    <xf numFmtId="0" fontId="59" fillId="40" borderId="0" applyNumberFormat="0" applyBorder="0" applyAlignment="0" applyProtection="0"/>
    <xf numFmtId="0" fontId="59" fillId="5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14" fillId="53"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6" borderId="0" applyNumberFormat="0" applyBorder="0" applyAlignment="0" applyProtection="0"/>
    <xf numFmtId="0" fontId="59" fillId="45" borderId="0" applyNumberFormat="0" applyBorder="0" applyAlignment="0" applyProtection="0"/>
    <xf numFmtId="0" fontId="14" fillId="54"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6" borderId="0" applyNumberFormat="0" applyBorder="0" applyAlignment="0" applyProtection="0"/>
    <xf numFmtId="0" fontId="59" fillId="45" borderId="0" applyNumberFormat="0" applyBorder="0" applyAlignment="0" applyProtection="0"/>
    <xf numFmtId="0" fontId="59" fillId="46"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14" fillId="54"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34" borderId="0" applyNumberFormat="0" applyBorder="0" applyAlignment="0" applyProtection="0"/>
    <xf numFmtId="0" fontId="59" fillId="48" borderId="0" applyNumberFormat="0" applyBorder="0" applyAlignment="0" applyProtection="0"/>
    <xf numFmtId="0" fontId="14" fillId="55"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34" borderId="0" applyNumberFormat="0" applyBorder="0" applyAlignment="0" applyProtection="0"/>
    <xf numFmtId="0" fontId="59" fillId="48" borderId="0" applyNumberFormat="0" applyBorder="0" applyAlignment="0" applyProtection="0"/>
    <xf numFmtId="0" fontId="59" fillId="34"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14" fillId="55"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37" borderId="0" applyNumberFormat="0" applyBorder="0" applyAlignment="0" applyProtection="0"/>
    <xf numFmtId="0" fontId="59" fillId="49" borderId="0" applyNumberFormat="0" applyBorder="0" applyAlignment="0" applyProtection="0"/>
    <xf numFmtId="0" fontId="14" fillId="56"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37"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37" borderId="0" applyNumberFormat="0" applyBorder="0" applyAlignment="0" applyProtection="0"/>
    <xf numFmtId="0" fontId="59" fillId="49" borderId="0" applyNumberFormat="0" applyBorder="0" applyAlignment="0" applyProtection="0"/>
    <xf numFmtId="0" fontId="59" fillId="37"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14" fillId="56"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40" borderId="0" applyNumberFormat="0" applyBorder="0" applyAlignment="0" applyProtection="0"/>
    <xf numFmtId="0" fontId="59" fillId="50" borderId="0" applyNumberFormat="0" applyBorder="0" applyAlignment="0" applyProtection="0"/>
    <xf numFmtId="0" fontId="14" fillId="57"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40" borderId="0" applyNumberFormat="0" applyBorder="0" applyAlignment="0" applyProtection="0"/>
    <xf numFmtId="0" fontId="59" fillId="50" borderId="0" applyNumberFormat="0" applyBorder="0" applyAlignment="0" applyProtection="0"/>
    <xf numFmtId="0" fontId="59" fillId="4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14" fillId="57"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47" borderId="0" applyNumberFormat="0" applyBorder="0" applyAlignment="0" applyProtection="0"/>
    <xf numFmtId="0" fontId="59" fillId="40" borderId="0" applyNumberFormat="0" applyBorder="0" applyAlignment="0" applyProtection="0"/>
    <xf numFmtId="0" fontId="59" fillId="45"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50" borderId="0" applyNumberFormat="0" applyBorder="0" applyAlignment="0" applyProtection="0"/>
    <xf numFmtId="0" fontId="59" fillId="4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9"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9" borderId="0" applyNumberFormat="0" applyBorder="0" applyAlignment="0" applyProtection="0"/>
    <xf numFmtId="0" fontId="59" fillId="58" borderId="0" applyNumberFormat="0" applyBorder="0" applyAlignment="0" applyProtection="0"/>
    <xf numFmtId="0" fontId="59" fillId="59"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2" borderId="0" applyNumberFormat="0" applyBorder="0" applyAlignment="0" applyProtection="0"/>
    <xf numFmtId="0" fontId="59" fillId="60" borderId="0" applyNumberFormat="0" applyBorder="0" applyAlignment="0" applyProtection="0"/>
    <xf numFmtId="0" fontId="59" fillId="52"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46" borderId="0" applyNumberFormat="0" applyBorder="0" applyAlignment="0" applyProtection="0"/>
    <xf numFmtId="0" fontId="59" fillId="61" borderId="0" applyNumberFormat="0" applyBorder="0" applyAlignment="0" applyProtection="0"/>
    <xf numFmtId="0" fontId="59" fillId="46"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61"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62"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62" borderId="0" applyNumberFormat="0" applyBorder="0" applyAlignment="0" applyProtection="0"/>
    <xf numFmtId="0" fontId="59" fillId="48" borderId="0" applyNumberFormat="0" applyBorder="0" applyAlignment="0" applyProtection="0"/>
    <xf numFmtId="0" fontId="59" fillId="62"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60"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60" borderId="0" applyNumberFormat="0" applyBorder="0" applyAlignment="0" applyProtection="0"/>
    <xf numFmtId="0" fontId="59" fillId="52" borderId="0" applyNumberFormat="0" applyBorder="0" applyAlignment="0" applyProtection="0"/>
    <xf numFmtId="0" fontId="59" fillId="60"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60" fillId="37" borderId="0" applyBorder="0" applyAlignment="0"/>
    <xf numFmtId="0" fontId="57" fillId="37" borderId="0" applyBorder="0">
      <alignment horizontal="right" vertical="center"/>
    </xf>
    <xf numFmtId="0" fontId="57" fillId="35" borderId="0" applyBorder="0">
      <alignment horizontal="right" vertical="center"/>
    </xf>
    <xf numFmtId="0" fontId="57" fillId="35" borderId="0" applyBorder="0">
      <alignment horizontal="right" vertical="center"/>
    </xf>
    <xf numFmtId="0" fontId="61" fillId="35" borderId="10">
      <alignment horizontal="right" vertical="center"/>
    </xf>
    <xf numFmtId="0" fontId="62" fillId="35" borderId="10">
      <alignment horizontal="right" vertical="center"/>
    </xf>
    <xf numFmtId="0" fontId="61" fillId="38" borderId="10">
      <alignment horizontal="right" vertical="center"/>
    </xf>
    <xf numFmtId="0" fontId="61" fillId="38" borderId="10">
      <alignment horizontal="right" vertical="center"/>
    </xf>
    <xf numFmtId="0" fontId="61" fillId="38" borderId="15">
      <alignment horizontal="right" vertical="center"/>
    </xf>
    <xf numFmtId="0" fontId="61" fillId="38" borderId="16">
      <alignment horizontal="right" vertical="center"/>
    </xf>
    <xf numFmtId="0" fontId="61" fillId="38" borderId="17">
      <alignment horizontal="right" vertical="center"/>
    </xf>
    <xf numFmtId="0" fontId="59" fillId="58" borderId="0" applyNumberFormat="0" applyBorder="0" applyAlignment="0" applyProtection="0"/>
    <xf numFmtId="0" fontId="59" fillId="60" borderId="0" applyNumberFormat="0" applyBorder="0" applyAlignment="0" applyProtection="0"/>
    <xf numFmtId="0" fontId="59" fillId="61"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52" borderId="0" applyNumberFormat="0" applyBorder="0" applyAlignment="0" applyProtection="0"/>
    <xf numFmtId="0" fontId="63" fillId="63" borderId="18" applyNumberFormat="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6" borderId="0" applyNumberFormat="0" applyBorder="0" applyAlignment="0" applyProtection="0"/>
    <xf numFmtId="0" fontId="64" fillId="36" borderId="0" applyNumberFormat="0" applyBorder="0" applyAlignment="0" applyProtection="0"/>
    <xf numFmtId="0" fontId="64" fillId="36" borderId="0" applyNumberFormat="0" applyBorder="0" applyAlignment="0" applyProtection="0"/>
    <xf numFmtId="0" fontId="64" fillId="36" borderId="0" applyNumberFormat="0" applyBorder="0" applyAlignment="0" applyProtection="0"/>
    <xf numFmtId="0" fontId="64" fillId="36" borderId="0" applyNumberFormat="0" applyBorder="0" applyAlignment="0" applyProtection="0"/>
    <xf numFmtId="0" fontId="64" fillId="36" borderId="0" applyNumberFormat="0" applyBorder="0" applyAlignment="0" applyProtection="0"/>
    <xf numFmtId="0" fontId="64" fillId="36" borderId="0" applyNumberFormat="0" applyBorder="0" applyAlignment="0" applyProtection="0"/>
    <xf numFmtId="0" fontId="64" fillId="36" borderId="0" applyNumberFormat="0" applyBorder="0" applyAlignment="0" applyProtection="0"/>
    <xf numFmtId="0" fontId="64" fillId="36"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6" borderId="0" applyNumberFormat="0" applyBorder="0" applyAlignment="0" applyProtection="0"/>
    <xf numFmtId="0" fontId="64" fillId="34" borderId="0" applyNumberFormat="0" applyBorder="0" applyAlignment="0" applyProtection="0"/>
    <xf numFmtId="0" fontId="64" fillId="36"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19" fillId="7"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4" fillId="34" borderId="0" applyNumberFormat="0" applyBorder="0" applyAlignment="0" applyProtection="0"/>
    <xf numFmtId="0" fontId="65" fillId="63" borderId="19" applyNumberFormat="0" applyAlignment="0" applyProtection="0"/>
    <xf numFmtId="0" fontId="66" fillId="38" borderId="19" applyNumberFormat="0" applyAlignment="0" applyProtection="0"/>
    <xf numFmtId="4" fontId="60" fillId="0" borderId="20" applyFill="0" applyBorder="0" applyProtection="0">
      <alignment horizontal="right" vertical="center"/>
    </xf>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7" fillId="64" borderId="19" applyNumberFormat="0" applyAlignment="0" applyProtection="0"/>
    <xf numFmtId="0" fontId="67" fillId="64" borderId="19" applyNumberFormat="0" applyAlignment="0" applyProtection="0"/>
    <xf numFmtId="0" fontId="67" fillId="64" borderId="19" applyNumberFormat="0" applyAlignment="0" applyProtection="0"/>
    <xf numFmtId="0" fontId="67" fillId="64" borderId="19" applyNumberFormat="0" applyAlignment="0" applyProtection="0"/>
    <xf numFmtId="0" fontId="67" fillId="64" borderId="19" applyNumberFormat="0" applyAlignment="0" applyProtection="0"/>
    <xf numFmtId="0" fontId="67" fillId="64" borderId="19" applyNumberFormat="0" applyAlignment="0" applyProtection="0"/>
    <xf numFmtId="0" fontId="67" fillId="64" borderId="19" applyNumberFormat="0" applyAlignment="0" applyProtection="0"/>
    <xf numFmtId="0" fontId="67" fillId="64" borderId="19" applyNumberFormat="0" applyAlignment="0" applyProtection="0"/>
    <xf numFmtId="0" fontId="67" fillId="64"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7" fillId="64" borderId="19" applyNumberFormat="0" applyAlignment="0" applyProtection="0"/>
    <xf numFmtId="0" fontId="65" fillId="63" borderId="19" applyNumberFormat="0" applyAlignment="0" applyProtection="0"/>
    <xf numFmtId="0" fontId="67" fillId="64"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5" fillId="63" borderId="19"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8" fillId="65" borderId="21" applyNumberFormat="0" applyAlignment="0" applyProtection="0"/>
    <xf numFmtId="0" fontId="69" fillId="0" borderId="0" applyNumberFormat="0" applyFill="0" applyBorder="0" applyAlignment="0" applyProtection="0"/>
    <xf numFmtId="0" fontId="70" fillId="0" borderId="22" applyNumberFormat="0" applyFill="0" applyAlignment="0" applyProtection="0"/>
    <xf numFmtId="0" fontId="71" fillId="0" borderId="23" applyNumberFormat="0" applyFill="0" applyAlignment="0" applyProtection="0"/>
    <xf numFmtId="0" fontId="72" fillId="0" borderId="24" applyNumberFormat="0" applyFill="0" applyAlignment="0" applyProtection="0"/>
    <xf numFmtId="0" fontId="72" fillId="0" borderId="0" applyNumberFormat="0" applyFill="0" applyBorder="0" applyAlignment="0" applyProtection="0"/>
    <xf numFmtId="49" fontId="140" fillId="37" borderId="25">
      <alignment vertical="top" wrapText="1"/>
    </xf>
    <xf numFmtId="41" fontId="140" fillId="0" borderId="0" applyFont="0" applyFill="0" applyBorder="0" applyAlignment="0" applyProtection="0"/>
    <xf numFmtId="41" fontId="140" fillId="0" borderId="0" applyFont="0" applyFill="0" applyBorder="0" applyAlignment="0" applyProtection="0"/>
    <xf numFmtId="41" fontId="140" fillId="0" borderId="0" applyFont="0" applyFill="0" applyBorder="0" applyAlignment="0" applyProtection="0"/>
    <xf numFmtId="41" fontId="140" fillId="0" borderId="0" applyFont="0" applyFill="0" applyBorder="0" applyAlignment="0" applyProtection="0"/>
    <xf numFmtId="41" fontId="140" fillId="0" borderId="0" applyFont="0" applyFill="0" applyBorder="0" applyAlignment="0" applyProtection="0"/>
    <xf numFmtId="41" fontId="140" fillId="0" borderId="0" applyFont="0" applyFill="0" applyBorder="0" applyAlignment="0" applyProtection="0"/>
    <xf numFmtId="41" fontId="140" fillId="0" borderId="0" applyFont="0" applyFill="0" applyBorder="0" applyAlignment="0" applyProtection="0"/>
    <xf numFmtId="41" fontId="140" fillId="0" borderId="0" applyFont="0" applyFill="0" applyBorder="0" applyAlignment="0" applyProtection="0"/>
    <xf numFmtId="41"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4" fontId="14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43" fontId="56"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165" fontId="140" fillId="0" borderId="0" applyFont="0" applyFill="0" applyBorder="0" applyAlignment="0" applyProtection="0"/>
    <xf numFmtId="165"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40" fillId="0" borderId="0" applyFont="0" applyFill="0" applyBorder="0" applyAlignment="0" applyProtection="0"/>
    <xf numFmtId="166" fontId="73"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6" fontId="73"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73"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164"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0" fontId="74"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0" fontId="74"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14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61" fillId="0" borderId="0" applyNumberFormat="0">
      <alignment horizontal="right"/>
    </xf>
    <xf numFmtId="167" fontId="56" fillId="0" borderId="0" applyFont="0" applyFill="0" applyBorder="0" applyAlignment="0" applyProtection="0"/>
    <xf numFmtId="44" fontId="140" fillId="0" borderId="0" applyFont="0" applyFill="0" applyBorder="0" applyAlignment="0" applyProtection="0"/>
    <xf numFmtId="44" fontId="140" fillId="0" borderId="0" applyFont="0" applyFill="0" applyBorder="0" applyAlignment="0" applyProtection="0"/>
    <xf numFmtId="0" fontId="57" fillId="38" borderId="26">
      <alignment horizontal="left" vertical="center" wrapText="1" indent="2"/>
    </xf>
    <xf numFmtId="0" fontId="57" fillId="0" borderId="26">
      <alignment horizontal="left" vertical="center" wrapText="1" indent="2"/>
    </xf>
    <xf numFmtId="0" fontId="57" fillId="35" borderId="16">
      <alignment horizontal="left" vertical="center"/>
    </xf>
    <xf numFmtId="0" fontId="61" fillId="0" borderId="27">
      <alignment horizontal="left" vertical="top" wrapText="1"/>
    </xf>
    <xf numFmtId="3" fontId="75" fillId="0" borderId="25">
      <alignment horizontal="right" vertical="top"/>
    </xf>
    <xf numFmtId="0" fontId="76" fillId="38" borderId="19" applyNumberFormat="0" applyAlignment="0" applyProtection="0"/>
    <xf numFmtId="0" fontId="77" fillId="65" borderId="21" applyNumberFormat="0" applyAlignment="0" applyProtection="0"/>
    <xf numFmtId="0" fontId="78" fillId="0" borderId="28"/>
    <xf numFmtId="0" fontId="4" fillId="49" borderId="10">
      <alignment horizontal="centerContinuous" vertical="top" wrapText="1"/>
    </xf>
    <xf numFmtId="0" fontId="79" fillId="0" borderId="0">
      <alignment vertical="top" wrapText="1"/>
    </xf>
    <xf numFmtId="0" fontId="80" fillId="0" borderId="29" applyNumberFormat="0" applyFill="0" applyAlignment="0" applyProtection="0"/>
    <xf numFmtId="0" fontId="81" fillId="0" borderId="0" applyNumberFormat="0" applyFill="0" applyBorder="0" applyAlignment="0" applyProtection="0"/>
    <xf numFmtId="0" fontId="82" fillId="0" borderId="0">
      <alignment vertical="top"/>
    </xf>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9" fontId="140" fillId="0" borderId="0" applyFont="0" applyFill="0" applyBorder="0" applyAlignment="0" applyProtection="0"/>
    <xf numFmtId="170" fontId="140" fillId="0" borderId="0" applyFont="0" applyFill="0" applyBorder="0" applyAlignment="0" applyProtection="0"/>
    <xf numFmtId="170" fontId="140" fillId="0" borderId="0" applyFont="0" applyFill="0" applyBorder="0" applyAlignment="0" applyProtection="0"/>
    <xf numFmtId="170" fontId="140" fillId="0" borderId="0" applyFont="0" applyFill="0" applyBorder="0" applyAlignment="0" applyProtection="0"/>
    <xf numFmtId="170" fontId="140" fillId="0" borderId="0" applyFont="0" applyFill="0" applyBorder="0" applyAlignment="0" applyProtection="0"/>
    <xf numFmtId="168" fontId="140" fillId="0" borderId="0" applyFont="0" applyFill="0" applyBorder="0" applyAlignment="0" applyProtection="0"/>
    <xf numFmtId="170" fontId="140" fillId="0" borderId="0" applyFont="0" applyFill="0" applyBorder="0" applyAlignment="0" applyProtection="0"/>
    <xf numFmtId="170" fontId="140" fillId="0" borderId="0" applyFont="0" applyFill="0" applyBorder="0" applyAlignment="0" applyProtection="0"/>
    <xf numFmtId="168" fontId="140" fillId="0" borderId="0" applyFont="0" applyFill="0" applyBorder="0" applyAlignment="0" applyProtection="0"/>
    <xf numFmtId="171"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9" fontId="140" fillId="0" borderId="0" applyFont="0" applyFill="0" applyBorder="0" applyAlignment="0" applyProtection="0"/>
    <xf numFmtId="172" fontId="73" fillId="0" borderId="0" applyFont="0" applyFill="0" applyBorder="0" applyAlignment="0" applyProtection="0"/>
    <xf numFmtId="169"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70" fontId="140" fillId="0" borderId="0" applyFont="0" applyFill="0" applyBorder="0" applyAlignment="0" applyProtection="0"/>
    <xf numFmtId="173" fontId="140" fillId="0" borderId="0" applyFont="0" applyFill="0" applyBorder="0" applyAlignment="0" applyProtection="0"/>
    <xf numFmtId="170" fontId="140" fillId="0" borderId="0" applyFont="0" applyFill="0" applyBorder="0" applyAlignment="0" applyProtection="0"/>
    <xf numFmtId="168" fontId="140" fillId="0" borderId="0" applyFont="0" applyFill="0" applyBorder="0" applyAlignment="0" applyProtection="0"/>
    <xf numFmtId="174" fontId="140" fillId="0" borderId="0" applyFont="0" applyFill="0" applyBorder="0" applyAlignment="0" applyProtection="0"/>
    <xf numFmtId="174" fontId="140" fillId="0" borderId="0" applyFont="0" applyFill="0" applyBorder="0" applyAlignment="0" applyProtection="0"/>
    <xf numFmtId="174" fontId="140" fillId="0" borderId="0" applyFont="0" applyFill="0" applyBorder="0" applyAlignment="0" applyProtection="0"/>
    <xf numFmtId="174" fontId="140" fillId="0" borderId="0" applyFont="0" applyFill="0" applyBorder="0" applyAlignment="0" applyProtection="0"/>
    <xf numFmtId="174" fontId="140" fillId="0" borderId="0" applyFont="0" applyFill="0" applyBorder="0" applyAlignment="0" applyProtection="0"/>
    <xf numFmtId="174" fontId="140" fillId="0" borderId="0" applyFont="0" applyFill="0" applyBorder="0" applyAlignment="0" applyProtection="0"/>
    <xf numFmtId="174" fontId="140" fillId="0" borderId="0" applyFont="0" applyFill="0" applyBorder="0" applyAlignment="0" applyProtection="0"/>
    <xf numFmtId="169" fontId="140" fillId="0" borderId="0" applyFont="0" applyFill="0" applyBorder="0" applyAlignment="0" applyProtection="0"/>
    <xf numFmtId="174" fontId="140" fillId="0" borderId="0" applyFont="0" applyFill="0" applyBorder="0" applyAlignment="0" applyProtection="0"/>
    <xf numFmtId="169" fontId="140" fillId="0" borderId="0" applyFont="0" applyFill="0" applyBorder="0" applyAlignment="0" applyProtection="0"/>
    <xf numFmtId="173"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9" fontId="140" fillId="0" borderId="0" applyFont="0" applyFill="0" applyBorder="0" applyAlignment="0" applyProtection="0"/>
    <xf numFmtId="169"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9" fontId="140" fillId="0" borderId="0" applyFont="0" applyFill="0" applyBorder="0" applyAlignment="0" applyProtection="0"/>
    <xf numFmtId="169"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71" fontId="140" fillId="0" borderId="0" applyFont="0" applyFill="0" applyBorder="0" applyAlignment="0" applyProtection="0"/>
    <xf numFmtId="168" fontId="140" fillId="0" borderId="0" applyFont="0" applyFill="0" applyBorder="0" applyAlignment="0" applyProtection="0"/>
    <xf numFmtId="172" fontId="73"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9" fontId="140" fillId="0" borderId="0" applyFont="0" applyFill="0" applyBorder="0" applyAlignment="0" applyProtection="0"/>
    <xf numFmtId="174" fontId="140" fillId="0" borderId="0" applyFont="0" applyFill="0" applyBorder="0" applyAlignment="0" applyProtection="0"/>
    <xf numFmtId="169" fontId="140" fillId="0" borderId="0" applyFont="0" applyFill="0" applyBorder="0" applyAlignment="0" applyProtection="0"/>
    <xf numFmtId="172" fontId="73"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9"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68" fontId="140" fillId="0" borderId="0" applyFont="0" applyFill="0" applyBorder="0" applyAlignment="0" applyProtection="0"/>
    <xf numFmtId="174" fontId="140"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43" fontId="140" fillId="0" borderId="0" applyFont="0" applyFill="0" applyBorder="0" applyAlignment="0" applyProtection="0"/>
    <xf numFmtId="0" fontId="83" fillId="0" borderId="0" applyNumberFormat="0" applyFill="0" applyBorder="0" applyAlignment="0" applyProtection="0"/>
    <xf numFmtId="11" fontId="140" fillId="0" borderId="0" applyFont="0" applyFill="0" applyBorder="0" applyAlignment="0" applyProtection="0"/>
    <xf numFmtId="11" fontId="140" fillId="0" borderId="0" applyFont="0" applyFill="0" applyBorder="0" applyAlignment="0" applyProtection="0"/>
    <xf numFmtId="11" fontId="140" fillId="0" borderId="0" applyFont="0" applyFill="0" applyBorder="0" applyAlignment="0" applyProtection="0"/>
    <xf numFmtId="11" fontId="140" fillId="0" borderId="0" applyFont="0" applyFill="0" applyBorder="0" applyAlignment="0" applyProtection="0"/>
    <xf numFmtId="11" fontId="140" fillId="0" borderId="0" applyFont="0" applyFill="0" applyBorder="0" applyAlignment="0" applyProtection="0"/>
    <xf numFmtId="11" fontId="73" fillId="0" borderId="0" applyFont="0" applyFill="0" applyBorder="0" applyAlignment="0" applyProtection="0"/>
    <xf numFmtId="11" fontId="73" fillId="0" borderId="0" applyFont="0" applyFill="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7" borderId="0" applyNumberFormat="0" applyBorder="0" applyAlignment="0" applyProtection="0"/>
    <xf numFmtId="0" fontId="84" fillId="37" borderId="0" applyNumberFormat="0" applyBorder="0" applyAlignment="0" applyProtection="0"/>
    <xf numFmtId="0" fontId="84" fillId="37" borderId="0" applyNumberFormat="0" applyBorder="0" applyAlignment="0" applyProtection="0"/>
    <xf numFmtId="0" fontId="84" fillId="35" borderId="0" applyNumberFormat="0" applyBorder="0" applyAlignment="0" applyProtection="0"/>
    <xf numFmtId="0" fontId="84" fillId="37" borderId="0" applyNumberFormat="0" applyBorder="0" applyAlignment="0" applyProtection="0"/>
    <xf numFmtId="0" fontId="84" fillId="37" borderId="0" applyNumberFormat="0" applyBorder="0" applyAlignment="0" applyProtection="0"/>
    <xf numFmtId="0" fontId="85" fillId="24" borderId="0" applyNumberFormat="0" applyBorder="0" applyAlignment="0" applyProtection="0"/>
    <xf numFmtId="0" fontId="84" fillId="37" borderId="0" applyNumberFormat="0" applyBorder="0" applyAlignment="0" applyProtection="0"/>
    <xf numFmtId="0" fontId="84" fillId="37" borderId="0" applyNumberFormat="0" applyBorder="0" applyAlignment="0" applyProtection="0"/>
    <xf numFmtId="0" fontId="84" fillId="37" borderId="0" applyNumberFormat="0" applyBorder="0" applyAlignment="0" applyProtection="0"/>
    <xf numFmtId="0" fontId="84" fillId="37" borderId="0" applyNumberFormat="0" applyBorder="0" applyAlignment="0" applyProtection="0"/>
    <xf numFmtId="0" fontId="84" fillId="37" borderId="0" applyNumberFormat="0" applyBorder="0" applyAlignment="0" applyProtection="0"/>
    <xf numFmtId="0" fontId="84" fillId="37"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7" borderId="0" applyNumberFormat="0" applyBorder="0" applyAlignment="0" applyProtection="0"/>
    <xf numFmtId="0" fontId="84" fillId="35" borderId="0" applyNumberFormat="0" applyBorder="0" applyAlignment="0" applyProtection="0"/>
    <xf numFmtId="0" fontId="84" fillId="37"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6" fillId="24" borderId="0" applyNumberFormat="0" applyBorder="0" applyAlignment="0" applyProtection="0"/>
    <xf numFmtId="0" fontId="86" fillId="24"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8" fillId="0" borderId="30" applyNumberFormat="0" applyFill="0" applyAlignment="0" applyProtection="0"/>
    <xf numFmtId="0" fontId="87" fillId="0" borderId="22" applyNumberFormat="0" applyFill="0" applyAlignment="0" applyProtection="0"/>
    <xf numFmtId="0" fontId="88" fillId="0" borderId="30"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90" fillId="0" borderId="31" applyNumberFormat="0" applyFill="0" applyAlignment="0" applyProtection="0"/>
    <xf numFmtId="0" fontId="89" fillId="0" borderId="23" applyNumberFormat="0" applyFill="0" applyAlignment="0" applyProtection="0"/>
    <xf numFmtId="0" fontId="90" fillId="0" borderId="31"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2" fillId="0" borderId="32" applyNumberFormat="0" applyFill="0" applyAlignment="0" applyProtection="0"/>
    <xf numFmtId="0" fontId="91" fillId="0" borderId="24" applyNumberFormat="0" applyFill="0" applyAlignment="0" applyProtection="0"/>
    <xf numFmtId="0" fontId="92" fillId="0" borderId="32"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3" fillId="0" borderId="0" applyNumberFormat="0" applyFill="0" applyBorder="0" applyAlignment="0" applyProtection="0"/>
    <xf numFmtId="0" fontId="94" fillId="0" borderId="33" applyNumberFormat="0" applyFill="0" applyAlignment="0" applyProtection="0"/>
    <xf numFmtId="0" fontId="95"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 borderId="19" applyNumberFormat="0" applyAlignment="0" applyProtection="0"/>
    <xf numFmtId="0" fontId="76" fillId="3" borderId="19" applyNumberFormat="0" applyAlignment="0" applyProtection="0"/>
    <xf numFmtId="0" fontId="76" fillId="3" borderId="19" applyNumberFormat="0" applyAlignment="0" applyProtection="0"/>
    <xf numFmtId="0" fontId="76" fillId="38" borderId="19" applyNumberFormat="0" applyAlignment="0" applyProtection="0"/>
    <xf numFmtId="0" fontId="76" fillId="3" borderId="19" applyNumberFormat="0" applyAlignment="0" applyProtection="0"/>
    <xf numFmtId="0" fontId="76" fillId="3" borderId="19" applyNumberFormat="0" applyAlignment="0" applyProtection="0"/>
    <xf numFmtId="0" fontId="96" fillId="23" borderId="14" applyNumberFormat="0" applyAlignment="0" applyProtection="0"/>
    <xf numFmtId="0" fontId="76" fillId="3" borderId="19" applyNumberFormat="0" applyAlignment="0" applyProtection="0"/>
    <xf numFmtId="0" fontId="76" fillId="3" borderId="19" applyNumberFormat="0" applyAlignment="0" applyProtection="0"/>
    <xf numFmtId="0" fontId="76" fillId="3" borderId="19" applyNumberFormat="0" applyAlignment="0" applyProtection="0"/>
    <xf numFmtId="0" fontId="76" fillId="3" borderId="19" applyNumberFormat="0" applyAlignment="0" applyProtection="0"/>
    <xf numFmtId="0" fontId="76" fillId="3" borderId="19" applyNumberFormat="0" applyAlignment="0" applyProtection="0"/>
    <xf numFmtId="0" fontId="76" fillId="3"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97" fillId="23" borderId="14" applyNumberFormat="0" applyAlignment="0" applyProtection="0"/>
    <xf numFmtId="0" fontId="76" fillId="38" borderId="19" applyNumberFormat="0" applyAlignment="0" applyProtection="0"/>
    <xf numFmtId="0" fontId="76" fillId="38" borderId="19" applyNumberFormat="0" applyAlignment="0" applyProtection="0"/>
    <xf numFmtId="0" fontId="76" fillId="3" borderId="19" applyNumberFormat="0" applyAlignment="0" applyProtection="0"/>
    <xf numFmtId="0" fontId="76" fillId="38" borderId="19" applyNumberFormat="0" applyAlignment="0" applyProtection="0"/>
    <xf numFmtId="0" fontId="76" fillId="3"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0" fontId="76" fillId="38" borderId="19" applyNumberFormat="0" applyAlignment="0" applyProtection="0"/>
    <xf numFmtId="4" fontId="57" fillId="0" borderId="0" applyBorder="0">
      <alignment horizontal="right" vertical="center"/>
    </xf>
    <xf numFmtId="0" fontId="57" fillId="0" borderId="10">
      <alignment horizontal="right" vertical="center"/>
    </xf>
    <xf numFmtId="1" fontId="98" fillId="35" borderId="0" applyBorder="0">
      <alignment horizontal="right" vertical="center"/>
    </xf>
    <xf numFmtId="0" fontId="55" fillId="42" borderId="34" applyNumberFormat="0" applyFont="0" applyAlignment="0" applyProtection="0"/>
    <xf numFmtId="0" fontId="58" fillId="58" borderId="0" applyNumberFormat="0" applyBorder="0" applyAlignment="0" applyProtection="0"/>
    <xf numFmtId="0" fontId="58" fillId="60" borderId="0" applyNumberFormat="0" applyBorder="0" applyAlignment="0" applyProtection="0"/>
    <xf numFmtId="0" fontId="58" fillId="61" borderId="0" applyNumberFormat="0" applyBorder="0" applyAlignment="0" applyProtection="0"/>
    <xf numFmtId="0" fontId="58" fillId="48"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99" fillId="35" borderId="0" applyNumberFormat="0" applyBorder="0" applyAlignment="0" applyProtection="0"/>
    <xf numFmtId="0" fontId="100" fillId="63" borderId="18" applyNumberFormat="0" applyAlignment="0" applyProtection="0"/>
    <xf numFmtId="0" fontId="93" fillId="0" borderId="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2" fillId="0" borderId="35" applyNumberFormat="0" applyFill="0" applyAlignment="0" applyProtection="0"/>
    <xf numFmtId="0" fontId="101" fillId="0" borderId="33" applyNumberFormat="0" applyFill="0" applyAlignment="0" applyProtection="0"/>
    <xf numFmtId="0" fontId="102" fillId="0" borderId="35"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3" fillId="0" borderId="0" applyNumberFormat="0" applyFill="0" applyBorder="0" applyAlignment="0" applyProtection="0"/>
    <xf numFmtId="164" fontId="140" fillId="0" borderId="0" applyFont="0" applyFill="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5" fillId="3" borderId="0" applyNumberFormat="0" applyBorder="0" applyAlignment="0" applyProtection="0"/>
    <xf numFmtId="0" fontId="104" fillId="3" borderId="0" applyNumberFormat="0" applyBorder="0" applyAlignment="0" applyProtection="0"/>
    <xf numFmtId="0" fontId="20" fillId="25"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5"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6" fillId="3" borderId="0" applyNumberFormat="0" applyBorder="0" applyAlignment="0" applyProtection="0"/>
    <xf numFmtId="0" fontId="104" fillId="3" borderId="0" applyNumberFormat="0" applyBorder="0" applyAlignment="0" applyProtection="0"/>
    <xf numFmtId="0" fontId="106"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5" fillId="3" borderId="0" applyNumberFormat="0" applyBorder="0" applyAlignment="0" applyProtection="0"/>
    <xf numFmtId="0" fontId="106" fillId="3" borderId="0" applyNumberFormat="0" applyBorder="0" applyAlignment="0" applyProtection="0"/>
    <xf numFmtId="0" fontId="105"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20" fillId="25"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20" fillId="25"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40" fillId="0" borderId="0"/>
    <xf numFmtId="0" fontId="140" fillId="0" borderId="0"/>
    <xf numFmtId="0" fontId="9" fillId="0" borderId="0"/>
    <xf numFmtId="0" fontId="56" fillId="0" borderId="0"/>
    <xf numFmtId="0" fontId="9" fillId="0" borderId="0"/>
    <xf numFmtId="0" fontId="9" fillId="0" borderId="0"/>
    <xf numFmtId="0" fontId="9" fillId="0" borderId="0"/>
    <xf numFmtId="0" fontId="140" fillId="0" borderId="0"/>
    <xf numFmtId="0" fontId="9" fillId="0" borderId="0"/>
    <xf numFmtId="0" fontId="9"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9" fillId="0" borderId="0"/>
    <xf numFmtId="0" fontId="9" fillId="0" borderId="0"/>
    <xf numFmtId="5" fontId="107"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5" fontId="107" fillId="0" borderId="0">
      <alignment vertical="center"/>
    </xf>
    <xf numFmtId="5" fontId="107" fillId="0" borderId="0">
      <alignment vertical="center"/>
    </xf>
    <xf numFmtId="5" fontId="107" fillId="0" borderId="0">
      <alignment vertical="center"/>
    </xf>
    <xf numFmtId="0" fontId="9" fillId="0" borderId="0"/>
    <xf numFmtId="0" fontId="56" fillId="0" borderId="0"/>
    <xf numFmtId="5" fontId="107"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5" fontId="107" fillId="0" borderId="0">
      <alignment vertical="center"/>
    </xf>
    <xf numFmtId="5" fontId="107" fillId="0" borderId="0">
      <alignment vertical="center"/>
    </xf>
    <xf numFmtId="5" fontId="107" fillId="0" borderId="0">
      <alignment vertical="center"/>
    </xf>
    <xf numFmtId="5" fontId="107" fillId="0" borderId="0">
      <alignment vertical="center"/>
    </xf>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9" fillId="0" borderId="0"/>
    <xf numFmtId="0" fontId="9" fillId="0" borderId="0"/>
    <xf numFmtId="0" fontId="140" fillId="0" borderId="0"/>
    <xf numFmtId="5" fontId="107" fillId="0" borderId="0">
      <alignment vertical="center"/>
    </xf>
    <xf numFmtId="5" fontId="107" fillId="0" borderId="0">
      <alignment vertical="center"/>
    </xf>
    <xf numFmtId="5" fontId="107" fillId="0" borderId="0">
      <alignment vertical="center"/>
    </xf>
    <xf numFmtId="5" fontId="107" fillId="0" borderId="0">
      <alignment vertical="center"/>
    </xf>
    <xf numFmtId="0" fontId="9"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5" fontId="107" fillId="0" borderId="0">
      <alignment vertical="center"/>
    </xf>
    <xf numFmtId="0" fontId="9" fillId="0" borderId="0"/>
    <xf numFmtId="165" fontId="107" fillId="0" borderId="0">
      <alignment vertical="center"/>
    </xf>
    <xf numFmtId="0" fontId="140"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56" fillId="0" borderId="0"/>
    <xf numFmtId="0" fontId="9" fillId="0" borderId="0"/>
    <xf numFmtId="0" fontId="140" fillId="0" borderId="0"/>
    <xf numFmtId="0" fontId="9" fillId="0" borderId="0"/>
    <xf numFmtId="0" fontId="9"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9" fillId="0" borderId="0">
      <alignment vertical="center"/>
    </xf>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165" fontId="107" fillId="0" borderId="0">
      <alignment vertical="center"/>
    </xf>
    <xf numFmtId="165" fontId="107" fillId="0" borderId="0">
      <alignment vertical="center"/>
    </xf>
    <xf numFmtId="0" fontId="9"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56" fillId="0" borderId="0"/>
    <xf numFmtId="0" fontId="9" fillId="0" borderId="0"/>
    <xf numFmtId="0" fontId="9" fillId="0" borderId="0"/>
    <xf numFmtId="0" fontId="140" fillId="0" borderId="0"/>
    <xf numFmtId="0" fontId="140" fillId="0" borderId="0"/>
    <xf numFmtId="0" fontId="140" fillId="0" borderId="0"/>
    <xf numFmtId="0" fontId="108"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140" fillId="0" borderId="0"/>
    <xf numFmtId="0" fontId="140" fillId="0" borderId="0"/>
    <xf numFmtId="0" fontId="5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9" fillId="0" borderId="0"/>
    <xf numFmtId="0" fontId="9" fillId="0" borderId="0"/>
    <xf numFmtId="0" fontId="140" fillId="0" borderId="0"/>
    <xf numFmtId="0" fontId="56" fillId="0" borderId="0"/>
    <xf numFmtId="0" fontId="140" fillId="0" borderId="0"/>
    <xf numFmtId="0" fontId="109" fillId="0" borderId="0"/>
    <xf numFmtId="0" fontId="140" fillId="0" borderId="0"/>
    <xf numFmtId="0" fontId="9" fillId="0" borderId="0"/>
    <xf numFmtId="0" fontId="9" fillId="0" borderId="0"/>
    <xf numFmtId="0" fontId="9" fillId="0" borderId="0"/>
    <xf numFmtId="0" fontId="9" fillId="0" borderId="0"/>
    <xf numFmtId="0" fontId="140" fillId="0" borderId="0"/>
    <xf numFmtId="0" fontId="9" fillId="0" borderId="0"/>
    <xf numFmtId="0" fontId="56" fillId="0" borderId="0"/>
    <xf numFmtId="0" fontId="9" fillId="0" borderId="0"/>
    <xf numFmtId="0" fontId="9" fillId="0" borderId="0"/>
    <xf numFmtId="0" fontId="56" fillId="0" borderId="0"/>
    <xf numFmtId="0" fontId="9" fillId="0" borderId="0"/>
    <xf numFmtId="0" fontId="9" fillId="0" borderId="0"/>
    <xf numFmtId="0" fontId="140" fillId="0" borderId="0">
      <alignment vertical="top"/>
    </xf>
    <xf numFmtId="0" fontId="9"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9"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6" fillId="0" borderId="0"/>
    <xf numFmtId="0" fontId="9" fillId="0" borderId="0"/>
    <xf numFmtId="0" fontId="9"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6" fillId="0" borderId="0"/>
    <xf numFmtId="0" fontId="9" fillId="0" borderId="0"/>
    <xf numFmtId="0" fontId="9" fillId="0" borderId="0"/>
    <xf numFmtId="0" fontId="9" fillId="0" borderId="0"/>
    <xf numFmtId="0" fontId="56" fillId="0" borderId="0"/>
    <xf numFmtId="0" fontId="9" fillId="0" borderId="0"/>
    <xf numFmtId="0" fontId="9" fillId="0" borderId="0"/>
    <xf numFmtId="0" fontId="9" fillId="0" borderId="0"/>
    <xf numFmtId="0" fontId="140" fillId="0" borderId="0"/>
    <xf numFmtId="0" fontId="9" fillId="0" borderId="0"/>
    <xf numFmtId="0" fontId="9"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alignment vertical="top"/>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74" fillId="0" borderId="0"/>
    <xf numFmtId="0" fontId="56" fillId="0" borderId="0"/>
    <xf numFmtId="0" fontId="140" fillId="0" borderId="0"/>
    <xf numFmtId="0" fontId="9"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74"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140"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140" fillId="0" borderId="0"/>
    <xf numFmtId="175" fontId="107" fillId="0" borderId="0">
      <alignment vertical="center"/>
    </xf>
    <xf numFmtId="0" fontId="110" fillId="0" borderId="0"/>
    <xf numFmtId="175" fontId="107" fillId="0" borderId="0">
      <alignment vertical="center"/>
    </xf>
    <xf numFmtId="0" fontId="140" fillId="0" borderId="0"/>
    <xf numFmtId="0" fontId="140" fillId="0" borderId="0"/>
    <xf numFmtId="0" fontId="110" fillId="0" borderId="0"/>
    <xf numFmtId="0" fontId="140" fillId="0" borderId="0"/>
    <xf numFmtId="0" fontId="56" fillId="0" borderId="0"/>
    <xf numFmtId="0" fontId="56" fillId="0" borderId="0"/>
    <xf numFmtId="0" fontId="140" fillId="0" borderId="0"/>
    <xf numFmtId="0" fontId="140" fillId="0" borderId="0"/>
    <xf numFmtId="0" fontId="140" fillId="0" borderId="0"/>
    <xf numFmtId="0" fontId="140" fillId="0" borderId="0"/>
    <xf numFmtId="0" fontId="109"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109" fillId="0" borderId="0"/>
    <xf numFmtId="0" fontId="140" fillId="0" borderId="0"/>
    <xf numFmtId="0" fontId="140" fillId="0" borderId="0"/>
    <xf numFmtId="0" fontId="10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9" fillId="0" borderId="0"/>
    <xf numFmtId="0" fontId="9" fillId="0" borderId="0"/>
    <xf numFmtId="0" fontId="56" fillId="0" borderId="0"/>
    <xf numFmtId="0" fontId="9" fillId="0" borderId="0"/>
    <xf numFmtId="0" fontId="140" fillId="0" borderId="0"/>
    <xf numFmtId="0" fontId="56" fillId="0" borderId="0"/>
    <xf numFmtId="0" fontId="140" fillId="0" borderId="0"/>
    <xf numFmtId="0" fontId="9" fillId="0" borderId="0"/>
    <xf numFmtId="0" fontId="9" fillId="0" borderId="0"/>
    <xf numFmtId="0" fontId="111" fillId="0" borderId="0" applyNumberFormat="0" applyFill="0" applyBorder="0" applyAlignment="0" applyProtection="0"/>
    <xf numFmtId="0" fontId="140" fillId="0" borderId="0"/>
    <xf numFmtId="0" fontId="9" fillId="0" borderId="0"/>
    <xf numFmtId="0" fontId="9"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112" fillId="0" borderId="0"/>
    <xf numFmtId="0" fontId="112" fillId="0" borderId="0"/>
    <xf numFmtId="0" fontId="140" fillId="0" borderId="0"/>
    <xf numFmtId="0" fontId="140" fillId="0" borderId="0"/>
    <xf numFmtId="0" fontId="56" fillId="0" borderId="0" applyFill="0" applyProtection="0"/>
    <xf numFmtId="0" fontId="140"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56" fillId="0" borderId="0"/>
    <xf numFmtId="0" fontId="56" fillId="0" borderId="0"/>
    <xf numFmtId="0" fontId="140" fillId="0" borderId="0"/>
    <xf numFmtId="0" fontId="113"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56" fillId="0" borderId="0"/>
    <xf numFmtId="0" fontId="140" fillId="0" borderId="0"/>
    <xf numFmtId="0" fontId="109" fillId="0" borderId="0"/>
    <xf numFmtId="0" fontId="56" fillId="0" borderId="0"/>
    <xf numFmtId="0" fontId="140" fillId="0" borderId="0"/>
    <xf numFmtId="0" fontId="140"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10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40" fillId="0" borderId="0"/>
    <xf numFmtId="0" fontId="140" fillId="0" borderId="0"/>
    <xf numFmtId="0" fontId="140" fillId="0" borderId="0"/>
    <xf numFmtId="0" fontId="109" fillId="0" borderId="0"/>
    <xf numFmtId="0" fontId="140" fillId="0" borderId="0"/>
    <xf numFmtId="0" fontId="140" fillId="0" borderId="0"/>
    <xf numFmtId="0" fontId="109" fillId="0" borderId="0"/>
    <xf numFmtId="0" fontId="140" fillId="0" borderId="0"/>
    <xf numFmtId="0" fontId="56" fillId="0" borderId="0"/>
    <xf numFmtId="0" fontId="9" fillId="0" borderId="0"/>
    <xf numFmtId="0" fontId="9" fillId="0" borderId="0"/>
    <xf numFmtId="0" fontId="9" fillId="0" borderId="0"/>
    <xf numFmtId="0" fontId="56" fillId="0" borderId="0"/>
    <xf numFmtId="0" fontId="9" fillId="0" borderId="0"/>
    <xf numFmtId="0" fontId="5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9" fillId="0" borderId="0"/>
    <xf numFmtId="0" fontId="140" fillId="0" borderId="0"/>
    <xf numFmtId="0" fontId="56"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9" fillId="0" borderId="0"/>
    <xf numFmtId="0" fontId="9" fillId="0" borderId="0"/>
    <xf numFmtId="0" fontId="9" fillId="0" borderId="0"/>
    <xf numFmtId="0" fontId="140" fillId="0" borderId="0"/>
    <xf numFmtId="0" fontId="9" fillId="0" borderId="0"/>
    <xf numFmtId="0" fontId="140" fillId="0" borderId="0"/>
    <xf numFmtId="0" fontId="56" fillId="0" borderId="0"/>
    <xf numFmtId="0" fontId="140" fillId="0" borderId="0"/>
    <xf numFmtId="0" fontId="140" fillId="0" borderId="0"/>
    <xf numFmtId="0" fontId="9" fillId="0" borderId="0"/>
    <xf numFmtId="0" fontId="9" fillId="0" borderId="0"/>
    <xf numFmtId="0" fontId="140" fillId="0" borderId="0"/>
    <xf numFmtId="0" fontId="9" fillId="0" borderId="0"/>
    <xf numFmtId="0" fontId="9" fillId="0" borderId="0"/>
    <xf numFmtId="0" fontId="140" fillId="0" borderId="0"/>
    <xf numFmtId="0" fontId="114" fillId="0" borderId="0"/>
    <xf numFmtId="0" fontId="140" fillId="0" borderId="0"/>
    <xf numFmtId="0" fontId="9" fillId="0" borderId="0"/>
    <xf numFmtId="0" fontId="9"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9" fillId="0" borderId="0"/>
    <xf numFmtId="0" fontId="9" fillId="0" borderId="0"/>
    <xf numFmtId="0" fontId="56" fillId="0" borderId="0"/>
    <xf numFmtId="0" fontId="56"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56" fillId="0" borderId="0"/>
    <xf numFmtId="0" fontId="9" fillId="0" borderId="0"/>
    <xf numFmtId="0" fontId="9" fillId="0" borderId="0"/>
    <xf numFmtId="0" fontId="140"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140" fillId="0" borderId="0"/>
    <xf numFmtId="0" fontId="9" fillId="0" borderId="0"/>
    <xf numFmtId="0" fontId="140"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9" fillId="0" borderId="0"/>
    <xf numFmtId="0" fontId="140" fillId="0" borderId="0"/>
    <xf numFmtId="0" fontId="9" fillId="0" borderId="0"/>
    <xf numFmtId="0" fontId="9" fillId="0" borderId="0"/>
    <xf numFmtId="0" fontId="140" fillId="0" borderId="0"/>
    <xf numFmtId="0" fontId="56" fillId="0" borderId="0"/>
    <xf numFmtId="0" fontId="140" fillId="0" borderId="0"/>
    <xf numFmtId="0" fontId="9" fillId="0" borderId="0"/>
    <xf numFmtId="0" fontId="9" fillId="0" borderId="0"/>
    <xf numFmtId="0" fontId="140" fillId="0" borderId="0"/>
    <xf numFmtId="0" fontId="140" fillId="0" borderId="0"/>
    <xf numFmtId="0" fontId="109" fillId="0" borderId="0"/>
    <xf numFmtId="0" fontId="56" fillId="0" borderId="0"/>
    <xf numFmtId="0" fontId="140" fillId="0" borderId="0"/>
    <xf numFmtId="0" fontId="56" fillId="0" borderId="0"/>
    <xf numFmtId="0" fontId="140" fillId="0" borderId="0"/>
    <xf numFmtId="0" fontId="140" fillId="0" borderId="0"/>
    <xf numFmtId="0" fontId="56" fillId="0" borderId="0"/>
    <xf numFmtId="0" fontId="140" fillId="0" borderId="0"/>
    <xf numFmtId="0" fontId="140" fillId="0" borderId="0"/>
    <xf numFmtId="0" fontId="56" fillId="0" borderId="0"/>
    <xf numFmtId="0" fontId="140" fillId="0" borderId="0"/>
    <xf numFmtId="0" fontId="140" fillId="0" borderId="0"/>
    <xf numFmtId="0" fontId="9" fillId="0" borderId="0"/>
    <xf numFmtId="0" fontId="9" fillId="0" borderId="0"/>
    <xf numFmtId="0" fontId="9" fillId="0" borderId="0"/>
    <xf numFmtId="0" fontId="9" fillId="0" borderId="0"/>
    <xf numFmtId="0" fontId="56" fillId="0" borderId="0"/>
    <xf numFmtId="0" fontId="140" fillId="0" borderId="0"/>
    <xf numFmtId="0" fontId="9" fillId="0" borderId="0"/>
    <xf numFmtId="0" fontId="140"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56" fillId="0" borderId="0"/>
    <xf numFmtId="0" fontId="9"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56"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140" fillId="0" borderId="0"/>
    <xf numFmtId="0" fontId="9" fillId="0" borderId="0"/>
    <xf numFmtId="0" fontId="9" fillId="0" borderId="0"/>
    <xf numFmtId="0" fontId="9"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115" fillId="0" borderId="0"/>
    <xf numFmtId="0" fontId="140" fillId="0" borderId="0"/>
    <xf numFmtId="0" fontId="140" fillId="0" borderId="0" applyNumberFormat="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10"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110" fillId="0" borderId="0"/>
    <xf numFmtId="0" fontId="140" fillId="0" borderId="0"/>
    <xf numFmtId="0" fontId="56" fillId="0" borderId="0"/>
    <xf numFmtId="0" fontId="9" fillId="0" borderId="0"/>
    <xf numFmtId="0" fontId="9"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9"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14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0" fillId="0" borderId="0"/>
    <xf numFmtId="0" fontId="9" fillId="0" borderId="0"/>
    <xf numFmtId="0" fontId="9"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56" fillId="0" borderId="0"/>
    <xf numFmtId="4" fontId="57" fillId="0" borderId="10" applyFill="0" applyBorder="0" applyProtection="0">
      <alignment horizontal="right" vertical="center"/>
    </xf>
    <xf numFmtId="0" fontId="60" fillId="0" borderId="0" applyNumberFormat="0" applyFill="0" applyBorder="0" applyProtection="0">
      <alignment horizontal="left" vertical="center"/>
    </xf>
    <xf numFmtId="0" fontId="57" fillId="0" borderId="10" applyNumberFormat="0" applyFill="0" applyAlignment="0" applyProtection="0"/>
    <xf numFmtId="0" fontId="140" fillId="65" borderId="0" applyNumberFormat="0" applyFont="0" applyBorder="0" applyAlignment="0" applyProtection="0"/>
    <xf numFmtId="0" fontId="140" fillId="0" borderId="0"/>
    <xf numFmtId="0" fontId="116" fillId="0" borderId="0"/>
    <xf numFmtId="0" fontId="82" fillId="0" borderId="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9" fillId="5" borderId="13"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9" fillId="5" borderId="13" applyNumberFormat="0" applyFont="0" applyAlignment="0" applyProtection="0"/>
    <xf numFmtId="0" fontId="9" fillId="5" borderId="13"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9" fillId="5" borderId="13" applyNumberFormat="0" applyFont="0" applyAlignment="0" applyProtection="0"/>
    <xf numFmtId="0" fontId="9" fillId="5" borderId="13"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9" fillId="5" borderId="13" applyNumberFormat="0" applyFont="0" applyAlignment="0" applyProtection="0"/>
    <xf numFmtId="0" fontId="9" fillId="5" borderId="13"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9" fillId="5" borderId="13"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56" fillId="42" borderId="34" applyNumberFormat="0" applyFont="0" applyAlignment="0" applyProtection="0"/>
    <xf numFmtId="0" fontId="140" fillId="42" borderId="34" applyNumberFormat="0" applyFont="0" applyAlignment="0" applyProtection="0"/>
    <xf numFmtId="0" fontId="140" fillId="42" borderId="34" applyNumberFormat="0" applyFont="0" applyAlignment="0" applyProtection="0"/>
    <xf numFmtId="0" fontId="73" fillId="42" borderId="34" applyNumberFormat="0" applyFont="0" applyAlignment="0" applyProtection="0"/>
    <xf numFmtId="0" fontId="140" fillId="42" borderId="34" applyNumberFormat="0" applyFont="0" applyAlignment="0" applyProtection="0"/>
    <xf numFmtId="0" fontId="73" fillId="42" borderId="34" applyNumberFormat="0" applyFont="0" applyAlignment="0" applyProtection="0"/>
    <xf numFmtId="176" fontId="117" fillId="0" borderId="0">
      <alignment horizontal="right"/>
    </xf>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177" fontId="140" fillId="0" borderId="0" applyFont="0" applyFill="0" applyBorder="0" applyAlignment="0" applyProtection="0"/>
    <xf numFmtId="0" fontId="118" fillId="0" borderId="29" applyNumberFormat="0" applyFill="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4" borderId="18" applyNumberFormat="0" applyAlignment="0" applyProtection="0"/>
    <xf numFmtId="0" fontId="63" fillId="64" borderId="18" applyNumberFormat="0" applyAlignment="0" applyProtection="0"/>
    <xf numFmtId="0" fontId="63" fillId="64" borderId="18" applyNumberFormat="0" applyAlignment="0" applyProtection="0"/>
    <xf numFmtId="0" fontId="63" fillId="64" borderId="18" applyNumberFormat="0" applyAlignment="0" applyProtection="0"/>
    <xf numFmtId="0" fontId="63" fillId="64" borderId="18" applyNumberFormat="0" applyAlignment="0" applyProtection="0"/>
    <xf numFmtId="0" fontId="63" fillId="64" borderId="18" applyNumberFormat="0" applyAlignment="0" applyProtection="0"/>
    <xf numFmtId="0" fontId="63" fillId="64" borderId="18" applyNumberFormat="0" applyAlignment="0" applyProtection="0"/>
    <xf numFmtId="0" fontId="63" fillId="64" borderId="18" applyNumberFormat="0" applyAlignment="0" applyProtection="0"/>
    <xf numFmtId="0" fontId="63" fillId="64"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4" borderId="18" applyNumberFormat="0" applyAlignment="0" applyProtection="0"/>
    <xf numFmtId="0" fontId="63" fillId="63" borderId="18" applyNumberFormat="0" applyAlignment="0" applyProtection="0"/>
    <xf numFmtId="0" fontId="63" fillId="64"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0" fontId="63" fillId="63" borderId="18" applyNumberFormat="0" applyAlignment="0" applyProtection="0"/>
    <xf numFmtId="178" fontId="57" fillId="66" borderId="10" applyNumberFormat="0" applyFont="0" applyBorder="0" applyAlignment="0" applyProtection="0">
      <alignment horizontal="right" vertical="center"/>
    </xf>
    <xf numFmtId="9" fontId="140" fillId="0" borderId="0" applyFont="0" applyFill="0" applyBorder="0" applyAlignment="0" applyProtection="0"/>
    <xf numFmtId="9" fontId="56"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9" fontId="140" fillId="0" borderId="0" applyFont="0" applyFill="0" applyBorder="0" applyAlignment="0" applyProtection="0"/>
    <xf numFmtId="0" fontId="140" fillId="0" borderId="0"/>
    <xf numFmtId="9" fontId="140" fillId="0" borderId="0" applyFont="0" applyFill="0" applyBorder="0" applyAlignment="0" applyProtection="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9" fontId="140" fillId="0" borderId="0" applyFont="0" applyFill="0" applyBorder="0" applyAlignment="0" applyProtection="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56"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9"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9" fontId="56"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9" fontId="140" fillId="0" borderId="0" applyFont="0" applyFill="0" applyBorder="0" applyAlignment="0" applyProtection="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56"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9"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56"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56"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9" fillId="0" borderId="0" applyFont="0" applyFill="0" applyBorder="0" applyAlignment="0" applyProtection="0"/>
    <xf numFmtId="0" fontId="140" fillId="0" borderId="0"/>
    <xf numFmtId="0" fontId="140" fillId="0" borderId="0"/>
    <xf numFmtId="9" fontId="9"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140"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9" fillId="0" borderId="0" applyFont="0" applyFill="0" applyBorder="0" applyAlignment="0" applyProtection="0"/>
    <xf numFmtId="9" fontId="9"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9" fontId="9"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166" fontId="119" fillId="0" borderId="0" applyFont="0" applyFill="0" applyBorder="0" applyAlignment="0" applyProtection="0"/>
    <xf numFmtId="179" fontId="119" fillId="0" borderId="0" applyFont="0" applyFill="0" applyBorder="0" applyAlignment="0" applyProtection="0"/>
    <xf numFmtId="180" fontId="119" fillId="0" borderId="0" applyFont="0" applyFill="0" applyBorder="0" applyAlignment="0" applyProtection="0"/>
    <xf numFmtId="0" fontId="120" fillId="34" borderId="0" applyNumberFormat="0" applyBorder="0" applyAlignment="0" applyProtection="0"/>
    <xf numFmtId="0" fontId="140" fillId="0" borderId="0"/>
    <xf numFmtId="0" fontId="121" fillId="3" borderId="0" applyNumberFormat="0" applyBorder="0" applyAlignment="0" applyProtection="0"/>
    <xf numFmtId="0" fontId="140" fillId="0" borderId="0"/>
    <xf numFmtId="0" fontId="79" fillId="0" borderId="0">
      <alignment vertical="top" wrapText="1"/>
    </xf>
    <xf numFmtId="0" fontId="79" fillId="0" borderId="0">
      <alignment vertical="top" wrapText="1"/>
    </xf>
    <xf numFmtId="0" fontId="140" fillId="0" borderId="0"/>
    <xf numFmtId="0" fontId="79" fillId="0" borderId="0">
      <alignment vertical="top" wrapText="1"/>
    </xf>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10" applyNumberFormat="0" applyFill="0" applyProtection="0">
      <alignment horizontal="right"/>
    </xf>
    <xf numFmtId="0" fontId="140" fillId="0" borderId="10" applyNumberFormat="0" applyFill="0" applyProtection="0">
      <alignment horizontal="right"/>
    </xf>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4" fillId="67" borderId="10" applyNumberFormat="0" applyProtection="0">
      <alignment horizontal="right"/>
    </xf>
    <xf numFmtId="0" fontId="140" fillId="0" borderId="0"/>
    <xf numFmtId="0" fontId="140" fillId="0" borderId="0"/>
    <xf numFmtId="0" fontId="140" fillId="0" borderId="0"/>
    <xf numFmtId="0" fontId="3" fillId="67" borderId="0" applyNumberFormat="0" applyBorder="0" applyProtection="0">
      <alignment horizontal="left"/>
    </xf>
    <xf numFmtId="0" fontId="140" fillId="0" borderId="0"/>
    <xf numFmtId="0" fontId="140" fillId="0" borderId="0"/>
    <xf numFmtId="0" fontId="140" fillId="0" borderId="0"/>
    <xf numFmtId="0" fontId="4" fillId="67" borderId="10" applyNumberFormat="0" applyProtection="0">
      <alignment horizontal="left"/>
    </xf>
    <xf numFmtId="0" fontId="140" fillId="0" borderId="0"/>
    <xf numFmtId="0" fontId="140" fillId="0" borderId="0"/>
    <xf numFmtId="0" fontId="140" fillId="0" borderId="0"/>
    <xf numFmtId="0" fontId="140" fillId="0" borderId="10" applyNumberFormat="0" applyFill="0" applyProtection="0">
      <alignment horizontal="right"/>
    </xf>
    <xf numFmtId="0" fontId="140" fillId="0" borderId="10" applyNumberFormat="0" applyFill="0" applyProtection="0">
      <alignment horizontal="right"/>
    </xf>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22" fillId="58" borderId="0" applyNumberFormat="0" applyBorder="0" applyProtection="0">
      <alignment horizontal="left"/>
    </xf>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23" fillId="63" borderId="19" applyNumberFormat="0" applyAlignment="0" applyProtection="0"/>
    <xf numFmtId="181" fontId="124" fillId="68" borderId="36">
      <alignment vertical="center"/>
    </xf>
    <xf numFmtId="0" fontId="140" fillId="0" borderId="0"/>
    <xf numFmtId="165" fontId="125" fillId="68" borderId="36">
      <alignment vertical="center"/>
    </xf>
    <xf numFmtId="0" fontId="140" fillId="0" borderId="0"/>
    <xf numFmtId="181" fontId="126" fillId="69" borderId="36">
      <alignment vertical="center"/>
    </xf>
    <xf numFmtId="0" fontId="140" fillId="0" borderId="0"/>
    <xf numFmtId="0" fontId="140" fillId="70" borderId="37" applyBorder="0">
      <alignment horizontal="left" vertical="center"/>
    </xf>
    <xf numFmtId="0" fontId="140" fillId="0" borderId="0"/>
    <xf numFmtId="49" fontId="140" fillId="71" borderId="10">
      <alignment vertical="center" wrapText="1"/>
    </xf>
    <xf numFmtId="0" fontId="140" fillId="0" borderId="0"/>
    <xf numFmtId="0" fontId="140" fillId="72" borderId="38">
      <alignment horizontal="left" vertical="center" wrapText="1"/>
    </xf>
    <xf numFmtId="0" fontId="140" fillId="0" borderId="0"/>
    <xf numFmtId="0" fontId="127" fillId="73" borderId="10">
      <alignment horizontal="left" vertical="center" wrapText="1"/>
    </xf>
    <xf numFmtId="0" fontId="140" fillId="0" borderId="0"/>
    <xf numFmtId="0" fontId="140" fillId="50" borderId="10">
      <alignment horizontal="left" vertical="center" wrapText="1"/>
    </xf>
    <xf numFmtId="0" fontId="140" fillId="0" borderId="0"/>
    <xf numFmtId="0" fontId="140" fillId="74" borderId="10">
      <alignment horizontal="left" vertical="center" wrapText="1"/>
    </xf>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28" fillId="0" borderId="0" applyNumberFormat="0" applyFill="0" applyBorder="0" applyAlignment="0" applyProtection="0"/>
    <xf numFmtId="0" fontId="140" fillId="0" borderId="0"/>
    <xf numFmtId="0" fontId="140" fillId="0" borderId="0"/>
    <xf numFmtId="0" fontId="129" fillId="0" borderId="0" applyNumberForma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29" fillId="0" borderId="0" applyNumberForma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29" fillId="0" borderId="0" applyNumberForma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29" fillId="0" borderId="0" applyNumberFormat="0" applyFill="0" applyBorder="0" applyAlignment="0" applyProtection="0"/>
    <xf numFmtId="0" fontId="140" fillId="0" borderId="0"/>
    <xf numFmtId="0" fontId="128" fillId="0" borderId="0" applyNumberForma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80" fillId="0" borderId="29" applyNumberFormat="0" applyFill="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80" fillId="0" borderId="29" applyNumberFormat="0" applyFill="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80" fillId="0" borderId="29" applyNumberFormat="0" applyFill="0" applyAlignment="0" applyProtection="0"/>
    <xf numFmtId="0" fontId="140" fillId="0" borderId="0"/>
    <xf numFmtId="0" fontId="140" fillId="0" borderId="0"/>
    <xf numFmtId="0" fontId="140" fillId="0" borderId="0"/>
    <xf numFmtId="0" fontId="140" fillId="0" borderId="0"/>
    <xf numFmtId="0" fontId="80" fillId="0" borderId="29" applyNumberFormat="0" applyFill="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182" fontId="119" fillId="0" borderId="0" applyFon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02" fillId="0" borderId="0" applyNumberForma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02" fillId="0" borderId="0" applyNumberForma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02" fillId="0" borderId="0" applyNumberFormat="0" applyFill="0" applyBorder="0" applyAlignment="0" applyProtection="0"/>
    <xf numFmtId="0" fontId="140" fillId="0" borderId="0"/>
    <xf numFmtId="0" fontId="140" fillId="0" borderId="0"/>
    <xf numFmtId="0" fontId="140" fillId="0" borderId="0"/>
    <xf numFmtId="0" fontId="102" fillId="0" borderId="0" applyNumberFormat="0" applyFill="0" applyBorder="0" applyAlignment="0" applyProtection="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40" fillId="0" borderId="0"/>
    <xf numFmtId="0" fontId="130" fillId="0" borderId="0" applyNumberFormat="0" applyFill="0" applyBorder="0" applyAlignment="0" applyProtection="0">
      <alignment vertical="center"/>
    </xf>
    <xf numFmtId="0" fontId="140" fillId="0" borderId="0"/>
    <xf numFmtId="0" fontId="9" fillId="0" borderId="0"/>
  </cellStyleXfs>
  <cellXfs count="441">
    <xf numFmtId="0" fontId="0" fillId="0" borderId="0" xfId="0"/>
    <xf numFmtId="0" fontId="1" fillId="0" borderId="0" xfId="0" applyFont="1"/>
    <xf numFmtId="0" fontId="1" fillId="0" borderId="0" xfId="0" applyFont="1" applyAlignment="1">
      <alignment horizontal="right"/>
    </xf>
    <xf numFmtId="0" fontId="3" fillId="0" borderId="0" xfId="0" applyFont="1" applyAlignment="1">
      <alignment horizontal="right"/>
    </xf>
    <xf numFmtId="0" fontId="4" fillId="0" borderId="1" xfId="0" applyFont="1" applyBorder="1"/>
    <xf numFmtId="0" fontId="5" fillId="0" borderId="0" xfId="0" applyFont="1"/>
    <xf numFmtId="0" fontId="4" fillId="0" borderId="0" xfId="0" applyFont="1"/>
    <xf numFmtId="0" fontId="6" fillId="0" borderId="0" xfId="0" applyFont="1"/>
    <xf numFmtId="0" fontId="7" fillId="0" borderId="0" xfId="0" applyFont="1" applyAlignment="1">
      <alignment horizontal="left" indent="2"/>
    </xf>
    <xf numFmtId="0" fontId="4" fillId="0" borderId="0" xfId="0" applyFont="1" applyAlignment="1">
      <alignment horizontal="left"/>
    </xf>
    <xf numFmtId="0" fontId="0" fillId="0" borderId="0" xfId="0" applyFont="1" applyAlignment="1">
      <alignment horizontal="left"/>
    </xf>
    <xf numFmtId="3" fontId="1" fillId="0" borderId="0" xfId="0" applyNumberFormat="1" applyFont="1"/>
    <xf numFmtId="0" fontId="0" fillId="0" borderId="0" xfId="0" applyFont="1" applyAlignment="1">
      <alignment horizontal="left" wrapText="1"/>
    </xf>
    <xf numFmtId="0" fontId="0" fillId="0" borderId="0" xfId="0" applyFont="1"/>
    <xf numFmtId="183" fontId="5" fillId="0" borderId="0" xfId="0" applyNumberFormat="1" applyFont="1"/>
    <xf numFmtId="0" fontId="8" fillId="0" borderId="0" xfId="0" applyFont="1"/>
    <xf numFmtId="0" fontId="1" fillId="0" borderId="0" xfId="2991" applyFont="1" applyAlignment="1"/>
    <xf numFmtId="0" fontId="1" fillId="0" borderId="0" xfId="2991" applyFont="1" applyAlignment="1">
      <alignment horizontal="right"/>
    </xf>
    <xf numFmtId="0" fontId="3" fillId="0" borderId="0" xfId="2991" applyFont="1" applyAlignment="1">
      <alignment horizontal="right"/>
    </xf>
    <xf numFmtId="0" fontId="4" fillId="0" borderId="1" xfId="2991" applyFont="1" applyBorder="1" applyAlignment="1"/>
    <xf numFmtId="0" fontId="5" fillId="0" borderId="0" xfId="2991" applyFont="1" applyAlignment="1"/>
    <xf numFmtId="0" fontId="4" fillId="0" borderId="0" xfId="2991" applyFont="1" applyAlignment="1"/>
    <xf numFmtId="0" fontId="6" fillId="0" borderId="0" xfId="2991" applyFont="1" applyAlignment="1"/>
    <xf numFmtId="0" fontId="7" fillId="0" borderId="0" xfId="2991" applyFont="1" applyAlignment="1">
      <alignment horizontal="left" indent="2"/>
    </xf>
    <xf numFmtId="0" fontId="4" fillId="0" borderId="0" xfId="2991" applyFont="1" applyAlignment="1">
      <alignment horizontal="left"/>
    </xf>
    <xf numFmtId="0" fontId="0" fillId="0" borderId="0" xfId="2991" applyFont="1" applyAlignment="1">
      <alignment horizontal="left"/>
    </xf>
    <xf numFmtId="3" fontId="1" fillId="0" borderId="0" xfId="2991" applyNumberFormat="1" applyFont="1" applyAlignment="1"/>
    <xf numFmtId="0" fontId="0" fillId="0" borderId="0" xfId="2991" applyFont="1" applyAlignment="1">
      <alignment horizontal="left" wrapText="1"/>
    </xf>
    <xf numFmtId="0" fontId="0" fillId="0" borderId="0" xfId="2991" applyFont="1" applyAlignment="1"/>
    <xf numFmtId="0" fontId="9" fillId="0" borderId="0" xfId="2991">
      <alignment vertical="center"/>
    </xf>
    <xf numFmtId="0" fontId="11" fillId="2" borderId="0" xfId="3035" applyFont="1" applyFill="1" applyBorder="1"/>
    <xf numFmtId="0" fontId="9" fillId="0" borderId="0" xfId="2884"/>
    <xf numFmtId="0" fontId="12" fillId="0" borderId="0" xfId="3035" applyFont="1" applyFill="1" applyAlignment="1">
      <alignment horizontal="left"/>
    </xf>
    <xf numFmtId="0" fontId="10" fillId="0" borderId="0" xfId="3035" applyFont="1" applyFill="1"/>
    <xf numFmtId="0" fontId="13" fillId="3" borderId="2" xfId="3035" applyFont="1" applyFill="1" applyBorder="1" applyAlignment="1">
      <alignment horizontal="left" vertical="center" wrapText="1"/>
    </xf>
    <xf numFmtId="1" fontId="13" fillId="3" borderId="2" xfId="3035" applyNumberFormat="1" applyFont="1" applyFill="1" applyBorder="1" applyAlignment="1">
      <alignment horizontal="center"/>
    </xf>
    <xf numFmtId="0" fontId="13" fillId="3" borderId="0" xfId="3035" applyFont="1" applyFill="1" applyBorder="1" applyAlignment="1">
      <alignment horizontal="left" vertical="center" wrapText="1"/>
    </xf>
    <xf numFmtId="2" fontId="13" fillId="3" borderId="0" xfId="3035" applyNumberFormat="1" applyFont="1" applyFill="1" applyBorder="1" applyAlignment="1">
      <alignment horizontal="right"/>
    </xf>
    <xf numFmtId="0" fontId="9" fillId="0" borderId="0" xfId="2862" applyFill="1"/>
    <xf numFmtId="2" fontId="9" fillId="0" borderId="0" xfId="2884" applyNumberFormat="1"/>
    <xf numFmtId="0" fontId="14" fillId="4" borderId="0" xfId="3"/>
    <xf numFmtId="0" fontId="9" fillId="0" borderId="0" xfId="2862"/>
    <xf numFmtId="0" fontId="15" fillId="5" borderId="2" xfId="2862" applyFont="1" applyFill="1" applyBorder="1" applyAlignment="1">
      <alignment vertical="center"/>
    </xf>
    <xf numFmtId="0" fontId="9" fillId="0" borderId="0" xfId="2862" applyFont="1"/>
    <xf numFmtId="0" fontId="16" fillId="5" borderId="2" xfId="2862" applyFont="1" applyFill="1" applyBorder="1" applyAlignment="1">
      <alignment vertical="center"/>
    </xf>
    <xf numFmtId="0" fontId="17" fillId="0" borderId="0" xfId="2862" applyFont="1"/>
    <xf numFmtId="0" fontId="17" fillId="0" borderId="0" xfId="2862" applyFont="1" applyFill="1"/>
    <xf numFmtId="0" fontId="9" fillId="0" borderId="0" xfId="2862" applyFont="1" applyFill="1"/>
    <xf numFmtId="0" fontId="0" fillId="0" borderId="0" xfId="0" applyFill="1"/>
    <xf numFmtId="0" fontId="0" fillId="0" borderId="0" xfId="0" applyFill="1" applyBorder="1"/>
    <xf numFmtId="0" fontId="18" fillId="0" borderId="0" xfId="2862" applyFont="1" applyFill="1"/>
    <xf numFmtId="1" fontId="15" fillId="0" borderId="2" xfId="3726" applyNumberFormat="1" applyFont="1" applyFill="1" applyBorder="1" applyAlignment="1">
      <alignment vertical="center"/>
    </xf>
    <xf numFmtId="0" fontId="9" fillId="0" borderId="0" xfId="2862" applyAlignment="1">
      <alignment horizontal="right"/>
    </xf>
    <xf numFmtId="1" fontId="9" fillId="0" borderId="0" xfId="2862" applyNumberFormat="1"/>
    <xf numFmtId="184" fontId="9" fillId="0" borderId="0" xfId="2862" applyNumberFormat="1"/>
    <xf numFmtId="1" fontId="15" fillId="6" borderId="2" xfId="2862" applyNumberFormat="1" applyFont="1" applyFill="1" applyBorder="1" applyAlignment="1">
      <alignment vertical="center"/>
    </xf>
    <xf numFmtId="2" fontId="0" fillId="0" borderId="0" xfId="0" applyNumberFormat="1" applyFill="1"/>
    <xf numFmtId="2" fontId="9" fillId="0" borderId="0" xfId="2862" applyNumberFormat="1" applyFill="1"/>
    <xf numFmtId="2" fontId="0" fillId="0" borderId="0" xfId="0" applyNumberFormat="1"/>
    <xf numFmtId="2" fontId="9" fillId="0" borderId="0" xfId="2862" applyNumberFormat="1"/>
    <xf numFmtId="2" fontId="0" fillId="0" borderId="0" xfId="0" applyNumberFormat="1" applyFill="1" applyBorder="1"/>
    <xf numFmtId="0" fontId="14" fillId="0" borderId="0" xfId="3" applyFill="1" applyBorder="1"/>
    <xf numFmtId="0" fontId="9" fillId="0" borderId="0" xfId="2862" applyFill="1" applyBorder="1"/>
    <xf numFmtId="0" fontId="15" fillId="0" borderId="0" xfId="2862" applyFont="1" applyFill="1" applyBorder="1" applyAlignment="1">
      <alignment vertical="center"/>
    </xf>
    <xf numFmtId="1" fontId="15" fillId="0" borderId="0" xfId="2862" applyNumberFormat="1" applyFont="1" applyFill="1" applyBorder="1" applyAlignment="1">
      <alignment vertical="center"/>
    </xf>
    <xf numFmtId="9" fontId="9" fillId="0" borderId="0" xfId="5080" applyFont="1"/>
    <xf numFmtId="9" fontId="17" fillId="0" borderId="0" xfId="5080" applyFont="1"/>
    <xf numFmtId="185" fontId="14" fillId="4" borderId="0" xfId="3" applyNumberFormat="1"/>
    <xf numFmtId="185" fontId="9" fillId="0" borderId="0" xfId="2862" applyNumberFormat="1"/>
    <xf numFmtId="0" fontId="19" fillId="7" borderId="0" xfId="2"/>
    <xf numFmtId="0" fontId="17" fillId="4" borderId="0" xfId="3" applyFont="1"/>
    <xf numFmtId="0" fontId="17" fillId="0" borderId="0" xfId="3" applyFont="1" applyFill="1"/>
    <xf numFmtId="186" fontId="17" fillId="0" borderId="0" xfId="2862" applyNumberFormat="1" applyFont="1" applyFill="1"/>
    <xf numFmtId="0" fontId="14" fillId="0" borderId="0" xfId="3" applyFill="1"/>
    <xf numFmtId="2" fontId="17" fillId="0" borderId="0" xfId="2862" applyNumberFormat="1" applyFont="1" applyFill="1"/>
    <xf numFmtId="0" fontId="20" fillId="0" borderId="0" xfId="2792" applyFill="1"/>
    <xf numFmtId="186" fontId="19" fillId="0" borderId="0" xfId="2" applyNumberFormat="1" applyFill="1"/>
    <xf numFmtId="2" fontId="9" fillId="0" borderId="0" xfId="2862" applyNumberFormat="1" applyFont="1" applyFill="1" applyBorder="1"/>
    <xf numFmtId="2" fontId="9" fillId="0" borderId="0" xfId="2862" applyNumberFormat="1" applyFill="1" applyBorder="1"/>
    <xf numFmtId="0" fontId="14" fillId="8" borderId="0" xfId="3" applyFill="1"/>
    <xf numFmtId="0" fontId="9" fillId="8" borderId="0" xfId="2862" applyFill="1"/>
    <xf numFmtId="1" fontId="15" fillId="6" borderId="2" xfId="2862" applyNumberFormat="1" applyFont="1" applyFill="1" applyBorder="1" applyAlignment="1">
      <alignment horizontal="center" vertical="center"/>
    </xf>
    <xf numFmtId="0" fontId="15" fillId="8" borderId="2" xfId="2862" applyFont="1" applyFill="1" applyBorder="1" applyAlignment="1">
      <alignment vertical="center"/>
    </xf>
    <xf numFmtId="1" fontId="15" fillId="8" borderId="2" xfId="2862" applyNumberFormat="1" applyFont="1" applyFill="1" applyBorder="1" applyAlignment="1">
      <alignment vertical="center"/>
    </xf>
    <xf numFmtId="0" fontId="9" fillId="8" borderId="0" xfId="2862" applyFont="1" applyFill="1"/>
    <xf numFmtId="2" fontId="0" fillId="8" borderId="0" xfId="0" applyNumberFormat="1" applyFill="1"/>
    <xf numFmtId="2" fontId="17" fillId="0" borderId="0" xfId="2862" applyNumberFormat="1" applyFont="1" applyFill="1" applyBorder="1"/>
    <xf numFmtId="1" fontId="15" fillId="8" borderId="2" xfId="2862" applyNumberFormat="1" applyFont="1" applyFill="1" applyBorder="1" applyAlignment="1">
      <alignment horizontal="center" vertical="center"/>
    </xf>
    <xf numFmtId="1" fontId="16" fillId="8" borderId="0" xfId="2862" applyNumberFormat="1" applyFont="1" applyFill="1" applyBorder="1" applyAlignment="1">
      <alignment vertical="center"/>
    </xf>
    <xf numFmtId="187" fontId="17" fillId="0" borderId="0" xfId="2862" applyNumberFormat="1" applyFont="1" applyFill="1"/>
    <xf numFmtId="0" fontId="0" fillId="0" borderId="0" xfId="0" applyNumberFormat="1" applyFont="1" applyFill="1" applyBorder="1" applyAlignment="1" applyProtection="1"/>
    <xf numFmtId="0" fontId="21" fillId="0" borderId="0" xfId="0" applyNumberFormat="1" applyFont="1" applyFill="1" applyBorder="1" applyAlignment="1" applyProtection="1"/>
    <xf numFmtId="0" fontId="4" fillId="9" borderId="3" xfId="0" applyNumberFormat="1" applyFont="1" applyFill="1" applyBorder="1" applyAlignment="1" applyProtection="1">
      <alignment vertical="center"/>
    </xf>
    <xf numFmtId="0" fontId="4" fillId="9" borderId="0" xfId="0" applyNumberFormat="1" applyFont="1" applyFill="1" applyBorder="1" applyAlignment="1" applyProtection="1">
      <alignment vertical="center"/>
    </xf>
    <xf numFmtId="0" fontId="22" fillId="10" borderId="3" xfId="0" applyNumberFormat="1" applyFont="1" applyFill="1" applyBorder="1" applyAlignment="1" applyProtection="1">
      <alignment horizontal="left" wrapText="1"/>
    </xf>
    <xf numFmtId="0" fontId="22" fillId="10" borderId="2" xfId="0" applyNumberFormat="1" applyFont="1" applyFill="1" applyBorder="1" applyAlignment="1" applyProtection="1">
      <alignment horizontal="left" wrapText="1"/>
    </xf>
    <xf numFmtId="0" fontId="23" fillId="0" borderId="0" xfId="0" applyNumberFormat="1" applyFont="1" applyFill="1" applyBorder="1" applyAlignment="1" applyProtection="1"/>
    <xf numFmtId="0" fontId="0" fillId="0" borderId="1" xfId="0" applyNumberFormat="1" applyFont="1" applyFill="1" applyBorder="1" applyAlignment="1" applyProtection="1"/>
    <xf numFmtId="0" fontId="24" fillId="0" borderId="0" xfId="0" applyFont="1"/>
    <xf numFmtId="0" fontId="25" fillId="0" borderId="0" xfId="0" applyFont="1"/>
    <xf numFmtId="0" fontId="0" fillId="11" borderId="1" xfId="0" applyNumberFormat="1" applyFont="1" applyFill="1" applyBorder="1" applyAlignment="1" applyProtection="1"/>
    <xf numFmtId="0" fontId="23" fillId="11" borderId="0" xfId="0" applyNumberFormat="1" applyFont="1" applyFill="1" applyBorder="1" applyAlignment="1" applyProtection="1"/>
    <xf numFmtId="0" fontId="0" fillId="11" borderId="0" xfId="0" applyNumberFormat="1" applyFont="1" applyFill="1" applyBorder="1" applyAlignment="1" applyProtection="1"/>
    <xf numFmtId="0" fontId="17" fillId="11" borderId="0" xfId="2862" applyFont="1" applyFill="1"/>
    <xf numFmtId="0" fontId="18" fillId="0" borderId="0" xfId="2862" applyFont="1" applyFill="1" applyBorder="1"/>
    <xf numFmtId="1" fontId="15" fillId="12" borderId="0" xfId="3726" applyNumberFormat="1" applyFont="1" applyFill="1" applyBorder="1" applyAlignment="1">
      <alignment vertical="center"/>
    </xf>
    <xf numFmtId="1" fontId="15" fillId="0" borderId="0" xfId="3726" applyNumberFormat="1" applyFont="1" applyFill="1" applyBorder="1" applyAlignment="1">
      <alignment vertical="center"/>
    </xf>
    <xf numFmtId="0" fontId="9" fillId="12" borderId="0" xfId="2862" applyFill="1"/>
    <xf numFmtId="2" fontId="9" fillId="12" borderId="0" xfId="2862" applyNumberFormat="1" applyFill="1"/>
    <xf numFmtId="2" fontId="9" fillId="12" borderId="0" xfId="2862" applyNumberFormat="1" applyFont="1" applyFill="1"/>
    <xf numFmtId="2" fontId="17" fillId="0" borderId="0" xfId="2862" applyNumberFormat="1" applyFont="1"/>
    <xf numFmtId="185" fontId="9" fillId="0" borderId="0" xfId="3001" applyNumberFormat="1"/>
    <xf numFmtId="0" fontId="9" fillId="0" borderId="0" xfId="3001"/>
    <xf numFmtId="2" fontId="24" fillId="0" borderId="0" xfId="0" applyNumberFormat="1" applyFont="1"/>
    <xf numFmtId="2" fontId="25" fillId="0" borderId="0" xfId="0" applyNumberFormat="1" applyFont="1"/>
    <xf numFmtId="10" fontId="0" fillId="0" borderId="0" xfId="0" applyNumberFormat="1"/>
    <xf numFmtId="9" fontId="0" fillId="0" borderId="0" xfId="0" applyNumberFormat="1"/>
    <xf numFmtId="0" fontId="9" fillId="0" borderId="0" xfId="2862" applyFont="1" applyFill="1" applyAlignment="1">
      <alignment wrapText="1"/>
    </xf>
    <xf numFmtId="185" fontId="14" fillId="0" borderId="0" xfId="3" applyNumberFormat="1" applyFill="1"/>
    <xf numFmtId="186" fontId="9" fillId="0" borderId="0" xfId="2862" applyNumberFormat="1"/>
    <xf numFmtId="1" fontId="9" fillId="0" borderId="0" xfId="2862" applyNumberFormat="1" applyFill="1"/>
    <xf numFmtId="185" fontId="9" fillId="0" borderId="0" xfId="2862" applyNumberFormat="1" applyFill="1"/>
    <xf numFmtId="0" fontId="26" fillId="11" borderId="0" xfId="0" applyFont="1" applyFill="1"/>
    <xf numFmtId="0" fontId="27" fillId="0" borderId="0" xfId="0" applyFont="1" applyAlignment="1">
      <alignment horizontal="left" indent="1"/>
    </xf>
    <xf numFmtId="0" fontId="1" fillId="0" borderId="0" xfId="0" applyFont="1" applyAlignment="1">
      <alignment horizontal="left" indent="2"/>
    </xf>
    <xf numFmtId="0" fontId="4" fillId="0" borderId="0" xfId="0" applyFont="1" applyAlignment="1">
      <alignment wrapText="1"/>
    </xf>
    <xf numFmtId="0" fontId="6" fillId="0" borderId="0" xfId="0" applyFont="1" applyAlignment="1">
      <alignment horizontal="left" wrapText="1"/>
    </xf>
    <xf numFmtId="0" fontId="0" fillId="13" borderId="0" xfId="0" applyFill="1"/>
    <xf numFmtId="0" fontId="18" fillId="0" borderId="0" xfId="2862" applyFont="1"/>
    <xf numFmtId="1" fontId="15" fillId="6" borderId="2" xfId="3726" applyNumberFormat="1" applyFont="1" applyFill="1" applyBorder="1" applyAlignment="1">
      <alignment vertical="center"/>
    </xf>
    <xf numFmtId="188" fontId="9" fillId="0" borderId="0" xfId="2862" applyNumberFormat="1"/>
    <xf numFmtId="188" fontId="9" fillId="0" borderId="0" xfId="2862" applyNumberFormat="1" applyAlignment="1">
      <alignment horizontal="left"/>
    </xf>
    <xf numFmtId="0" fontId="9" fillId="0" borderId="0" xfId="2862" applyFill="1" applyAlignment="1">
      <alignment horizontal="right"/>
    </xf>
    <xf numFmtId="0" fontId="9" fillId="0" borderId="0" xfId="2862" applyFont="1" applyFill="1" applyAlignment="1">
      <alignment horizontal="right"/>
    </xf>
    <xf numFmtId="188" fontId="9" fillId="0" borderId="0" xfId="2862" applyNumberFormat="1" applyFill="1" applyAlignment="1">
      <alignment horizontal="left"/>
    </xf>
    <xf numFmtId="0" fontId="9" fillId="13" borderId="0" xfId="2862" applyFill="1" applyAlignment="1">
      <alignment horizontal="right"/>
    </xf>
    <xf numFmtId="0" fontId="9" fillId="13" borderId="0" xfId="2862" applyFont="1" applyFill="1" applyAlignment="1">
      <alignment horizontal="right"/>
    </xf>
    <xf numFmtId="0" fontId="9" fillId="13" borderId="0" xfId="2862" applyFill="1"/>
    <xf numFmtId="188" fontId="9" fillId="13" borderId="0" xfId="2862" applyNumberFormat="1" applyFill="1" applyAlignment="1">
      <alignment horizontal="right"/>
    </xf>
    <xf numFmtId="0" fontId="19" fillId="14" borderId="0" xfId="2" applyFill="1"/>
    <xf numFmtId="0" fontId="14" fillId="14" borderId="0" xfId="3" applyFill="1"/>
    <xf numFmtId="0" fontId="15" fillId="14" borderId="2" xfId="2862" applyFont="1" applyFill="1" applyBorder="1" applyAlignment="1">
      <alignment vertical="center"/>
    </xf>
    <xf numFmtId="1" fontId="15" fillId="14" borderId="2" xfId="2862" applyNumberFormat="1" applyFont="1" applyFill="1" applyBorder="1" applyAlignment="1">
      <alignment vertical="center"/>
    </xf>
    <xf numFmtId="0" fontId="9" fillId="14" borderId="0" xfId="2862" applyFont="1" applyFill="1"/>
    <xf numFmtId="2" fontId="9" fillId="14" borderId="0" xfId="2862" applyNumberFormat="1" applyFill="1"/>
    <xf numFmtId="188" fontId="17" fillId="0" borderId="0" xfId="2862" applyNumberFormat="1" applyFont="1" applyFill="1"/>
    <xf numFmtId="188" fontId="9" fillId="0" borderId="0" xfId="2862" applyNumberFormat="1" applyFill="1"/>
    <xf numFmtId="188" fontId="9" fillId="13" borderId="0" xfId="2862" applyNumberFormat="1" applyFill="1"/>
    <xf numFmtId="186" fontId="19" fillId="7" borderId="0" xfId="2" applyNumberFormat="1"/>
    <xf numFmtId="2" fontId="16" fillId="0" borderId="0" xfId="2862" applyNumberFormat="1" applyFont="1" applyFill="1"/>
    <xf numFmtId="0" fontId="4" fillId="15" borderId="3" xfId="0" applyNumberFormat="1" applyFont="1" applyFill="1" applyBorder="1" applyAlignment="1" applyProtection="1">
      <alignment vertical="center"/>
    </xf>
    <xf numFmtId="0" fontId="4" fillId="15" borderId="0" xfId="0" applyNumberFormat="1" applyFont="1" applyFill="1" applyBorder="1" applyAlignment="1" applyProtection="1">
      <alignment vertical="center"/>
    </xf>
    <xf numFmtId="0" fontId="22" fillId="15" borderId="3" xfId="0" applyNumberFormat="1" applyFont="1" applyFill="1" applyBorder="1" applyAlignment="1" applyProtection="1">
      <alignment horizontal="left" wrapText="1"/>
    </xf>
    <xf numFmtId="0" fontId="0" fillId="15" borderId="0" xfId="0" applyNumberFormat="1" applyFont="1" applyFill="1" applyBorder="1" applyAlignment="1" applyProtection="1"/>
    <xf numFmtId="0" fontId="22" fillId="15" borderId="2" xfId="0" applyNumberFormat="1" applyFont="1" applyFill="1" applyBorder="1" applyAlignment="1" applyProtection="1">
      <alignment horizontal="left" wrapText="1"/>
    </xf>
    <xf numFmtId="0" fontId="9" fillId="15" borderId="0" xfId="2862" applyFont="1" applyFill="1"/>
    <xf numFmtId="0" fontId="23" fillId="15" borderId="0" xfId="0" applyNumberFormat="1" applyFont="1" applyFill="1" applyBorder="1" applyAlignment="1" applyProtection="1"/>
    <xf numFmtId="0" fontId="0" fillId="15" borderId="1" xfId="0" applyNumberFormat="1" applyFont="1" applyFill="1" applyBorder="1" applyAlignment="1" applyProtection="1"/>
    <xf numFmtId="1" fontId="15" fillId="6" borderId="0" xfId="2862" applyNumberFormat="1" applyFont="1" applyFill="1" applyBorder="1" applyAlignment="1">
      <alignment vertical="center"/>
    </xf>
    <xf numFmtId="0" fontId="0" fillId="16" borderId="0" xfId="0" applyFill="1" applyBorder="1"/>
    <xf numFmtId="0" fontId="17" fillId="16" borderId="0" xfId="2862" applyFont="1" applyFill="1" applyBorder="1"/>
    <xf numFmtId="0" fontId="14" fillId="16" borderId="0" xfId="3" applyFill="1" applyBorder="1"/>
    <xf numFmtId="0" fontId="9" fillId="16" borderId="0" xfId="2862" applyFill="1" applyBorder="1"/>
    <xf numFmtId="0" fontId="28" fillId="0" borderId="6" xfId="2863" applyFont="1" applyBorder="1" applyAlignment="1">
      <alignment horizontal="center" vertical="center" wrapText="1"/>
    </xf>
    <xf numFmtId="2" fontId="9" fillId="0" borderId="6" xfId="2863" applyNumberFormat="1" applyBorder="1" applyAlignment="1">
      <alignment wrapText="1"/>
    </xf>
    <xf numFmtId="2" fontId="9" fillId="0" borderId="7" xfId="2863" applyNumberFormat="1" applyBorder="1" applyAlignment="1">
      <alignment wrapText="1"/>
    </xf>
    <xf numFmtId="2" fontId="9" fillId="0" borderId="10" xfId="2863" applyNumberFormat="1" applyBorder="1"/>
    <xf numFmtId="2" fontId="17" fillId="0" borderId="6" xfId="2863" applyNumberFormat="1" applyFont="1" applyBorder="1" applyAlignment="1">
      <alignment wrapText="1"/>
    </xf>
    <xf numFmtId="2" fontId="17" fillId="0" borderId="7" xfId="2863" applyNumberFormat="1" applyFont="1" applyBorder="1" applyAlignment="1">
      <alignment wrapText="1"/>
    </xf>
    <xf numFmtId="0" fontId="17" fillId="0" borderId="10" xfId="2863" applyFont="1" applyBorder="1"/>
    <xf numFmtId="2" fontId="17" fillId="0" borderId="10" xfId="2863" applyNumberFormat="1" applyFont="1" applyBorder="1"/>
    <xf numFmtId="0" fontId="29" fillId="0" borderId="0" xfId="0" applyFont="1"/>
    <xf numFmtId="0" fontId="9" fillId="0" borderId="0" xfId="2863"/>
    <xf numFmtId="2" fontId="9" fillId="0" borderId="0" xfId="2863" applyNumberFormat="1"/>
    <xf numFmtId="1" fontId="15" fillId="6" borderId="0" xfId="3726" applyNumberFormat="1" applyFont="1" applyFill="1" applyBorder="1" applyAlignment="1">
      <alignment vertical="center"/>
    </xf>
    <xf numFmtId="0" fontId="30" fillId="0" borderId="0" xfId="0" applyFont="1"/>
    <xf numFmtId="0" fontId="30" fillId="0" borderId="0" xfId="0" applyFont="1" applyAlignment="1">
      <alignment horizontal="right"/>
    </xf>
    <xf numFmtId="0" fontId="32" fillId="0" borderId="0" xfId="0" applyFont="1" applyAlignment="1">
      <alignment horizontal="right"/>
    </xf>
    <xf numFmtId="0" fontId="33" fillId="0" borderId="1" xfId="0" applyFont="1" applyBorder="1"/>
    <xf numFmtId="0" fontId="34" fillId="0" borderId="0" xfId="0" applyFont="1"/>
    <xf numFmtId="0" fontId="33" fillId="0" borderId="0" xfId="0" applyFont="1"/>
    <xf numFmtId="0" fontId="33" fillId="0" borderId="0" xfId="0" applyFont="1" applyAlignment="1">
      <alignment horizontal="left"/>
    </xf>
    <xf numFmtId="0" fontId="35" fillId="0" borderId="0" xfId="0" applyFont="1" applyAlignment="1">
      <alignment horizontal="left" indent="1"/>
    </xf>
    <xf numFmtId="0" fontId="30" fillId="0" borderId="0" xfId="0" applyFont="1" applyAlignment="1">
      <alignment horizontal="left" indent="2"/>
    </xf>
    <xf numFmtId="0" fontId="36" fillId="0" borderId="0" xfId="0" applyFont="1" applyAlignment="1">
      <alignment horizontal="left" indent="2"/>
    </xf>
    <xf numFmtId="0" fontId="37" fillId="0" borderId="0" xfId="0" applyFont="1"/>
    <xf numFmtId="0" fontId="38" fillId="0" borderId="0" xfId="0" applyFont="1" applyAlignment="1">
      <alignment horizontal="left" indent="2"/>
    </xf>
    <xf numFmtId="0" fontId="37" fillId="0" borderId="0" xfId="0" applyFont="1" applyAlignment="1">
      <alignment horizontal="left"/>
    </xf>
    <xf numFmtId="0" fontId="33" fillId="0" borderId="0" xfId="0" applyFont="1" applyAlignment="1">
      <alignment horizontal="left" wrapText="1"/>
    </xf>
    <xf numFmtId="0" fontId="35" fillId="0" borderId="0" xfId="0" applyFont="1" applyAlignment="1">
      <alignment horizontal="left" wrapText="1" indent="1"/>
    </xf>
    <xf numFmtId="0" fontId="0" fillId="0" borderId="0" xfId="0" applyFont="1" applyAlignment="1">
      <alignment horizontal="left" indent="2"/>
    </xf>
    <xf numFmtId="0" fontId="6" fillId="0" borderId="0" xfId="0" applyFont="1" applyAlignment="1">
      <alignment horizontal="left"/>
    </xf>
    <xf numFmtId="0" fontId="4" fillId="0" borderId="0" xfId="0" applyFont="1" applyAlignment="1">
      <alignment horizontal="left" wrapText="1"/>
    </xf>
    <xf numFmtId="0" fontId="27" fillId="0" borderId="0" xfId="0" applyFont="1" applyAlignment="1">
      <alignment horizontal="left" wrapText="1" indent="1"/>
    </xf>
    <xf numFmtId="0" fontId="0" fillId="0" borderId="10" xfId="0" applyBorder="1"/>
    <xf numFmtId="0" fontId="1" fillId="0" borderId="10" xfId="0" applyFont="1" applyBorder="1"/>
    <xf numFmtId="0" fontId="27" fillId="0" borderId="0" xfId="2991" applyFont="1" applyAlignment="1">
      <alignment horizontal="left" indent="1"/>
    </xf>
    <xf numFmtId="0" fontId="1" fillId="0" borderId="0" xfId="2991" applyFont="1" applyAlignment="1">
      <alignment horizontal="left" indent="2"/>
    </xf>
    <xf numFmtId="0" fontId="0" fillId="0" borderId="0" xfId="2991" applyFont="1" applyAlignment="1">
      <alignment horizontal="left" indent="2"/>
    </xf>
    <xf numFmtId="0" fontId="6" fillId="0" borderId="0" xfId="2991" applyFont="1" applyAlignment="1">
      <alignment horizontal="left"/>
    </xf>
    <xf numFmtId="0" fontId="4" fillId="0" borderId="0" xfId="2991" applyFont="1" applyAlignment="1">
      <alignment horizontal="left" wrapText="1"/>
    </xf>
    <xf numFmtId="0" fontId="27" fillId="0" borderId="0" xfId="2991" applyFont="1" applyAlignment="1">
      <alignment horizontal="left" wrapText="1" indent="1"/>
    </xf>
    <xf numFmtId="0" fontId="0" fillId="0" borderId="0" xfId="0" applyAlignment="1">
      <alignment horizontal="left" indent="2"/>
    </xf>
    <xf numFmtId="183" fontId="0" fillId="0" borderId="0" xfId="0" applyNumberFormat="1"/>
    <xf numFmtId="3" fontId="30" fillId="0" borderId="0" xfId="0" applyNumberFormat="1" applyFont="1"/>
    <xf numFmtId="0" fontId="33" fillId="0" borderId="0" xfId="0" applyFont="1" applyAlignment="1">
      <alignment wrapText="1"/>
    </xf>
    <xf numFmtId="0" fontId="4" fillId="0" borderId="0" xfId="2991" applyFont="1" applyAlignment="1">
      <alignment wrapText="1"/>
    </xf>
    <xf numFmtId="3" fontId="9" fillId="0" borderId="0" xfId="2991" applyNumberFormat="1">
      <alignment vertical="center"/>
    </xf>
    <xf numFmtId="0" fontId="40" fillId="0" borderId="0" xfId="0" applyFont="1"/>
    <xf numFmtId="0" fontId="42" fillId="0" borderId="0" xfId="0" applyFont="1"/>
    <xf numFmtId="0" fontId="42" fillId="0" borderId="0" xfId="2991" applyFont="1" applyAlignment="1"/>
    <xf numFmtId="0" fontId="1" fillId="0" borderId="0" xfId="0" applyFont="1" applyAlignment="1">
      <alignment wrapText="1"/>
    </xf>
    <xf numFmtId="0" fontId="0" fillId="0" borderId="0" xfId="0" applyFont="1" applyAlignment="1">
      <alignment horizontal="right"/>
    </xf>
    <xf numFmtId="0" fontId="3" fillId="0" borderId="0" xfId="0" applyFont="1" applyAlignment="1"/>
    <xf numFmtId="0" fontId="9" fillId="0" borderId="0" xfId="2863" applyFont="1" applyFill="1"/>
    <xf numFmtId="0" fontId="9" fillId="0" borderId="0" xfId="2863" applyFill="1"/>
    <xf numFmtId="0" fontId="28" fillId="0" borderId="0" xfId="2863" applyFont="1" applyFill="1"/>
    <xf numFmtId="0" fontId="43" fillId="0" borderId="0" xfId="0" applyFont="1" applyFill="1"/>
    <xf numFmtId="2" fontId="43" fillId="0" borderId="0" xfId="0" applyNumberFormat="1" applyFont="1" applyFill="1"/>
    <xf numFmtId="0" fontId="4" fillId="0" borderId="0" xfId="0" applyFont="1" applyFill="1"/>
    <xf numFmtId="2" fontId="24" fillId="0" borderId="0" xfId="0" applyNumberFormat="1" applyFont="1" applyFill="1"/>
    <xf numFmtId="0" fontId="0" fillId="4" borderId="0" xfId="0" applyFill="1"/>
    <xf numFmtId="1" fontId="15" fillId="4" borderId="2" xfId="2862" applyNumberFormat="1" applyFont="1" applyFill="1" applyBorder="1" applyAlignment="1">
      <alignment vertical="center"/>
    </xf>
    <xf numFmtId="3" fontId="0" fillId="0" borderId="0" xfId="0" applyNumberFormat="1"/>
    <xf numFmtId="3" fontId="0" fillId="0" borderId="0" xfId="2991" applyNumberFormat="1" applyFont="1" applyAlignment="1"/>
    <xf numFmtId="3" fontId="0" fillId="0" borderId="0" xfId="0" applyNumberFormat="1" applyFont="1"/>
    <xf numFmtId="0" fontId="44" fillId="0" borderId="0" xfId="0" applyFont="1" applyAlignment="1">
      <alignment horizontal="right"/>
    </xf>
    <xf numFmtId="0" fontId="44" fillId="0" borderId="0" xfId="2991" applyFont="1" applyAlignment="1">
      <alignment horizontal="right"/>
    </xf>
    <xf numFmtId="0" fontId="0" fillId="0" borderId="0" xfId="2991" applyFont="1" applyAlignment="1">
      <alignment horizontal="right"/>
    </xf>
    <xf numFmtId="0" fontId="0" fillId="11" borderId="0" xfId="0" applyFill="1"/>
    <xf numFmtId="0" fontId="0" fillId="0" borderId="0" xfId="0" applyBorder="1"/>
    <xf numFmtId="0" fontId="45" fillId="0" borderId="0" xfId="0" applyFont="1"/>
    <xf numFmtId="0" fontId="46" fillId="0" borderId="0" xfId="0" applyFont="1"/>
    <xf numFmtId="0" fontId="9" fillId="0" borderId="0" xfId="2863" applyFont="1"/>
    <xf numFmtId="2" fontId="43" fillId="0" borderId="0" xfId="0" applyNumberFormat="1" applyFont="1" applyFill="1" applyProtection="1">
      <protection locked="0"/>
    </xf>
    <xf numFmtId="2" fontId="43" fillId="0" borderId="0" xfId="0" applyNumberFormat="1" applyFont="1" applyFill="1"/>
    <xf numFmtId="0" fontId="47" fillId="0" borderId="0" xfId="0" applyFont="1"/>
    <xf numFmtId="2" fontId="43" fillId="0" borderId="0" xfId="0" applyNumberFormat="1" applyFont="1" applyFill="1"/>
    <xf numFmtId="0" fontId="47" fillId="0" borderId="0" xfId="0" applyFont="1" applyFill="1"/>
    <xf numFmtId="0" fontId="28" fillId="0" borderId="0" xfId="2862" applyFont="1" applyFill="1"/>
    <xf numFmtId="2" fontId="28" fillId="0" borderId="0" xfId="2862" applyNumberFormat="1" applyFont="1" applyFill="1"/>
    <xf numFmtId="0" fontId="16" fillId="0" borderId="2" xfId="2862" applyFont="1" applyFill="1" applyBorder="1" applyAlignment="1">
      <alignment vertical="center"/>
    </xf>
    <xf numFmtId="1" fontId="16" fillId="0" borderId="2" xfId="3726" applyNumberFormat="1" applyFont="1" applyFill="1" applyBorder="1" applyAlignment="1">
      <alignment vertical="center"/>
    </xf>
    <xf numFmtId="0" fontId="17" fillId="0" borderId="0" xfId="2863" applyFont="1" applyFill="1"/>
    <xf numFmtId="0" fontId="25" fillId="0" borderId="0" xfId="0" applyFont="1" applyFill="1"/>
    <xf numFmtId="0" fontId="47" fillId="0" borderId="0" xfId="0" applyFont="1" applyFill="1"/>
    <xf numFmtId="0" fontId="48" fillId="17" borderId="12" xfId="0" applyFont="1" applyFill="1" applyBorder="1" applyAlignment="1">
      <alignment vertical="top" wrapText="1"/>
    </xf>
    <xf numFmtId="0" fontId="0" fillId="18" borderId="0" xfId="0" applyFill="1"/>
    <xf numFmtId="2" fontId="9" fillId="0" borderId="0" xfId="2862" applyNumberFormat="1" applyFill="1"/>
    <xf numFmtId="0" fontId="0" fillId="0" borderId="0" xfId="0" applyFill="1"/>
    <xf numFmtId="0" fontId="0" fillId="17" borderId="0" xfId="0" applyFill="1"/>
    <xf numFmtId="0" fontId="0" fillId="0" borderId="0" xfId="0" applyFill="1"/>
    <xf numFmtId="2" fontId="9" fillId="0" borderId="0" xfId="2862" applyNumberFormat="1" applyBorder="1"/>
    <xf numFmtId="0" fontId="0" fillId="18" borderId="0" xfId="0" applyFont="1" applyFill="1"/>
    <xf numFmtId="0" fontId="9" fillId="11" borderId="0" xfId="2862" applyFill="1"/>
    <xf numFmtId="0" fontId="15" fillId="5" borderId="3" xfId="2863" applyFont="1" applyFill="1" applyBorder="1" applyAlignment="1">
      <alignment vertical="center"/>
    </xf>
    <xf numFmtId="1" fontId="15" fillId="6" borderId="3" xfId="2863" applyNumberFormat="1" applyFont="1" applyFill="1" applyBorder="1" applyAlignment="1">
      <alignment vertical="center"/>
    </xf>
    <xf numFmtId="0" fontId="9" fillId="0" borderId="0" xfId="2863" applyFont="1" applyBorder="1"/>
    <xf numFmtId="1" fontId="9" fillId="0" borderId="0" xfId="2862" applyNumberFormat="1" applyFont="1" applyFill="1" applyBorder="1"/>
    <xf numFmtId="0" fontId="9" fillId="0" borderId="0" xfId="2863" applyBorder="1"/>
    <xf numFmtId="0" fontId="9" fillId="0" borderId="0" xfId="2863" applyFont="1" applyBorder="1"/>
    <xf numFmtId="1" fontId="9" fillId="0" borderId="0" xfId="2862" applyNumberFormat="1" applyFont="1" applyFill="1" applyBorder="1"/>
    <xf numFmtId="1" fontId="9" fillId="0" borderId="0" xfId="2862" applyNumberFormat="1" applyFont="1" applyFill="1" applyBorder="1"/>
    <xf numFmtId="0" fontId="9" fillId="0" borderId="0" xfId="2863" applyBorder="1"/>
    <xf numFmtId="1" fontId="9" fillId="0" borderId="0" xfId="2862" applyNumberFormat="1" applyFill="1" applyBorder="1"/>
    <xf numFmtId="0" fontId="25" fillId="0" borderId="0" xfId="0" applyFont="1" applyFill="1" applyBorder="1"/>
    <xf numFmtId="0" fontId="17" fillId="0" borderId="0" xfId="2863" applyFont="1" applyFill="1" applyBorder="1"/>
    <xf numFmtId="0" fontId="9" fillId="0" borderId="0" xfId="2863" applyFill="1" applyBorder="1"/>
    <xf numFmtId="0" fontId="15" fillId="0" borderId="0" xfId="2863" applyFont="1" applyFill="1" applyBorder="1" applyAlignment="1">
      <alignment vertical="center"/>
    </xf>
    <xf numFmtId="1" fontId="15" fillId="0" borderId="0" xfId="2863" applyNumberFormat="1" applyFont="1" applyFill="1" applyBorder="1" applyAlignment="1">
      <alignment vertical="center"/>
    </xf>
    <xf numFmtId="0" fontId="25" fillId="0" borderId="0" xfId="0" applyFont="1" applyBorder="1"/>
    <xf numFmtId="1" fontId="17" fillId="0" borderId="0" xfId="2863" applyNumberFormat="1" applyFont="1" applyBorder="1"/>
    <xf numFmtId="1" fontId="9" fillId="0" borderId="0" xfId="2863" applyNumberFormat="1" applyBorder="1"/>
    <xf numFmtId="0" fontId="17" fillId="0" borderId="0" xfId="2863" applyFont="1"/>
    <xf numFmtId="1" fontId="9" fillId="0" borderId="0" xfId="2863" applyNumberFormat="1"/>
    <xf numFmtId="1" fontId="17" fillId="0" borderId="0" xfId="2863" applyNumberFormat="1" applyFont="1"/>
    <xf numFmtId="0" fontId="47" fillId="0" borderId="0" xfId="0" applyFont="1" applyFill="1" applyBorder="1"/>
    <xf numFmtId="1" fontId="9" fillId="0" borderId="0" xfId="2862" applyNumberFormat="1" applyFont="1" applyFill="1"/>
    <xf numFmtId="0" fontId="9" fillId="0" borderId="0" xfId="2862" applyBorder="1"/>
    <xf numFmtId="0" fontId="28" fillId="0" borderId="0" xfId="2862" applyFont="1" applyBorder="1" applyAlignment="1">
      <alignment horizontal="center" vertical="center" wrapText="1"/>
    </xf>
    <xf numFmtId="186" fontId="9" fillId="0" borderId="0" xfId="2862" applyNumberFormat="1" applyBorder="1" applyAlignment="1">
      <alignment wrapText="1"/>
    </xf>
    <xf numFmtId="1" fontId="9" fillId="0" borderId="0" xfId="2863" applyNumberFormat="1" applyFill="1" applyBorder="1"/>
    <xf numFmtId="1" fontId="9" fillId="0" borderId="0" xfId="2863" applyNumberFormat="1" applyFill="1"/>
    <xf numFmtId="0" fontId="0" fillId="14" borderId="0" xfId="0" applyFont="1" applyFill="1" applyBorder="1"/>
    <xf numFmtId="0" fontId="0" fillId="19" borderId="0" xfId="0" applyFill="1" applyBorder="1"/>
    <xf numFmtId="186" fontId="9" fillId="8" borderId="0" xfId="2862" applyNumberFormat="1" applyFill="1" applyBorder="1" applyAlignment="1">
      <alignment wrapText="1"/>
    </xf>
    <xf numFmtId="0" fontId="0" fillId="8" borderId="0" xfId="0" applyFill="1" applyBorder="1"/>
    <xf numFmtId="188" fontId="9" fillId="8" borderId="0" xfId="2862" applyNumberFormat="1" applyFill="1" applyBorder="1" applyAlignment="1">
      <alignment wrapText="1"/>
    </xf>
    <xf numFmtId="0" fontId="21" fillId="0" borderId="0" xfId="0" applyFont="1"/>
    <xf numFmtId="0" fontId="4" fillId="0" borderId="0" xfId="0" applyFont="1" applyFill="1" applyBorder="1" applyAlignment="1">
      <alignment vertical="center"/>
    </xf>
    <xf numFmtId="1" fontId="15" fillId="0" borderId="0" xfId="3324" applyNumberFormat="1" applyFont="1" applyFill="1" applyBorder="1" applyAlignment="1">
      <alignment vertical="center"/>
    </xf>
    <xf numFmtId="0" fontId="49" fillId="0" borderId="0" xfId="4" applyFont="1" applyFill="1" applyBorder="1" applyAlignment="1">
      <alignment horizontal="left" wrapText="1"/>
    </xf>
    <xf numFmtId="0" fontId="49" fillId="0" borderId="0" xfId="4" applyFont="1" applyFill="1" applyBorder="1" applyAlignment="1">
      <alignment horizontal="center" wrapText="1"/>
    </xf>
    <xf numFmtId="0" fontId="0" fillId="0" borderId="0" xfId="0" applyFont="1" applyFill="1"/>
    <xf numFmtId="1" fontId="0" fillId="0" borderId="0" xfId="0" applyNumberFormat="1" applyFill="1"/>
    <xf numFmtId="0" fontId="21" fillId="0" borderId="0" xfId="0" applyFont="1" applyFill="1" applyBorder="1"/>
    <xf numFmtId="0" fontId="0" fillId="0" borderId="0" xfId="0" applyFont="1" applyFill="1" applyBorder="1"/>
    <xf numFmtId="0" fontId="15" fillId="0" borderId="0" xfId="5615" applyFont="1" applyFill="1" applyBorder="1" applyAlignment="1">
      <alignment vertical="center"/>
    </xf>
    <xf numFmtId="1" fontId="0" fillId="0" borderId="0" xfId="0" applyNumberFormat="1" applyFill="1" applyBorder="1"/>
    <xf numFmtId="1" fontId="0" fillId="0" borderId="0" xfId="0" applyNumberFormat="1"/>
    <xf numFmtId="0" fontId="140" fillId="0" borderId="0" xfId="2842" applyFill="1"/>
    <xf numFmtId="0" fontId="47" fillId="0" borderId="0" xfId="0" applyNumberFormat="1" applyFont="1" applyFill="1" applyBorder="1" applyAlignment="1" applyProtection="1"/>
    <xf numFmtId="0" fontId="47" fillId="0" borderId="0" xfId="0" applyFont="1" applyFill="1" applyBorder="1"/>
    <xf numFmtId="0" fontId="25" fillId="0" borderId="0" xfId="0" applyFont="1" applyAlignment="1">
      <alignment wrapText="1"/>
    </xf>
    <xf numFmtId="0" fontId="50" fillId="16" borderId="0" xfId="2863" applyFont="1" applyFill="1"/>
    <xf numFmtId="0" fontId="15" fillId="5" borderId="2" xfId="2863" applyFont="1" applyFill="1" applyBorder="1" applyAlignment="1">
      <alignment vertical="center"/>
    </xf>
    <xf numFmtId="188" fontId="9" fillId="0" borderId="0" xfId="2863" applyNumberFormat="1"/>
    <xf numFmtId="188" fontId="0" fillId="0" borderId="0" xfId="0" applyNumberFormat="1"/>
    <xf numFmtId="188" fontId="0" fillId="0" borderId="0" xfId="0" applyNumberFormat="1" applyFill="1" applyBorder="1"/>
    <xf numFmtId="0" fontId="47" fillId="20" borderId="0" xfId="0" applyNumberFormat="1" applyFont="1" applyFill="1" applyBorder="1" applyAlignment="1" applyProtection="1"/>
    <xf numFmtId="0" fontId="43" fillId="20" borderId="0" xfId="0" applyNumberFormat="1" applyFont="1" applyFill="1" applyBorder="1" applyAlignment="1" applyProtection="1"/>
    <xf numFmtId="0" fontId="43" fillId="20" borderId="0" xfId="0" applyNumberFormat="1" applyFont="1" applyFill="1" applyBorder="1" applyAlignment="1" applyProtection="1">
      <alignment vertical="center"/>
    </xf>
    <xf numFmtId="0" fontId="49" fillId="20" borderId="0" xfId="0" applyNumberFormat="1" applyFont="1" applyFill="1" applyBorder="1" applyAlignment="1" applyProtection="1">
      <alignment horizontal="left" wrapText="1"/>
    </xf>
    <xf numFmtId="0" fontId="9" fillId="20" borderId="0" xfId="2863" applyFont="1" applyFill="1" applyBorder="1"/>
    <xf numFmtId="1" fontId="15" fillId="11" borderId="2" xfId="3726" applyNumberFormat="1" applyFont="1" applyFill="1" applyBorder="1" applyAlignment="1">
      <alignment vertical="center"/>
    </xf>
    <xf numFmtId="1" fontId="15" fillId="16" borderId="0" xfId="3726" applyNumberFormat="1" applyFont="1" applyFill="1" applyBorder="1" applyAlignment="1">
      <alignment vertical="center"/>
    </xf>
    <xf numFmtId="188" fontId="9" fillId="16" borderId="0" xfId="2862" applyNumberFormat="1" applyFill="1" applyBorder="1"/>
    <xf numFmtId="2" fontId="9" fillId="16" borderId="0" xfId="2862" applyNumberFormat="1" applyFill="1" applyBorder="1"/>
    <xf numFmtId="185" fontId="9" fillId="0" borderId="0" xfId="2863" applyNumberFormat="1"/>
    <xf numFmtId="0" fontId="15" fillId="16" borderId="0" xfId="2862" applyFont="1" applyFill="1" applyBorder="1" applyAlignment="1">
      <alignment vertical="center"/>
    </xf>
    <xf numFmtId="185" fontId="9" fillId="0" borderId="0" xfId="2863" applyNumberFormat="1" applyFont="1"/>
    <xf numFmtId="185" fontId="17" fillId="0" borderId="0" xfId="2863" applyNumberFormat="1" applyFont="1" applyFill="1"/>
    <xf numFmtId="0" fontId="4" fillId="0" borderId="0" xfId="0" applyNumberFormat="1" applyFont="1" applyFill="1" applyBorder="1" applyAlignment="1" applyProtection="1">
      <alignment vertical="center"/>
    </xf>
    <xf numFmtId="0" fontId="22" fillId="0" borderId="0" xfId="0" applyNumberFormat="1" applyFont="1" applyFill="1" applyBorder="1" applyAlignment="1" applyProtection="1">
      <alignment horizontal="left" wrapText="1"/>
    </xf>
    <xf numFmtId="0" fontId="140" fillId="0" borderId="0" xfId="2842" applyFill="1" applyBorder="1"/>
    <xf numFmtId="4" fontId="0" fillId="0" borderId="0" xfId="0" applyNumberFormat="1" applyFill="1" applyBorder="1"/>
    <xf numFmtId="0" fontId="0" fillId="8" borderId="0" xfId="0" applyFill="1"/>
    <xf numFmtId="0" fontId="9" fillId="21" borderId="0" xfId="2862" applyFont="1" applyFill="1"/>
    <xf numFmtId="0" fontId="0" fillId="22" borderId="0" xfId="0" applyFont="1" applyFill="1"/>
    <xf numFmtId="0" fontId="28" fillId="0" borderId="4" xfId="2862" applyFont="1" applyFill="1" applyBorder="1" applyAlignment="1">
      <alignment horizontal="center" vertical="center" wrapText="1"/>
    </xf>
    <xf numFmtId="0" fontId="28" fillId="0" borderId="6" xfId="2862" applyFont="1" applyFill="1" applyBorder="1" applyAlignment="1">
      <alignment horizontal="center" vertical="center" wrapText="1"/>
    </xf>
    <xf numFmtId="0" fontId="28" fillId="0" borderId="7" xfId="2862" applyFont="1" applyFill="1" applyBorder="1" applyAlignment="1">
      <alignment horizontal="center" vertical="center" wrapText="1"/>
    </xf>
    <xf numFmtId="186" fontId="0" fillId="0" borderId="10" xfId="0" applyNumberFormat="1" applyFill="1" applyBorder="1"/>
    <xf numFmtId="186" fontId="9" fillId="0" borderId="10" xfId="2862" applyNumberFormat="1" applyFill="1" applyBorder="1" applyAlignment="1">
      <alignment wrapText="1"/>
    </xf>
    <xf numFmtId="0" fontId="28" fillId="0" borderId="9" xfId="2862" applyFont="1" applyFill="1" applyBorder="1" applyAlignment="1">
      <alignment horizontal="center" vertical="center" wrapText="1"/>
    </xf>
    <xf numFmtId="0" fontId="28" fillId="0" borderId="0" xfId="2862" applyFont="1" applyFill="1" applyBorder="1" applyAlignment="1">
      <alignment horizontal="center" vertical="center" wrapText="1"/>
    </xf>
    <xf numFmtId="186" fontId="9" fillId="0" borderId="0" xfId="2862" applyNumberFormat="1" applyFill="1" applyBorder="1" applyAlignment="1">
      <alignment wrapText="1"/>
    </xf>
    <xf numFmtId="1" fontId="15" fillId="6" borderId="2" xfId="2863" applyNumberFormat="1" applyFont="1" applyFill="1" applyBorder="1" applyAlignment="1">
      <alignment vertical="center"/>
    </xf>
    <xf numFmtId="2" fontId="9" fillId="0" borderId="0" xfId="2863" applyNumberFormat="1" applyFill="1"/>
    <xf numFmtId="2" fontId="17" fillId="11" borderId="0" xfId="2863" applyNumberFormat="1" applyFont="1" applyFill="1"/>
    <xf numFmtId="0" fontId="28" fillId="0" borderId="0" xfId="2862" applyFont="1" applyBorder="1" applyAlignment="1">
      <alignment vertical="center" wrapText="1"/>
    </xf>
    <xf numFmtId="186" fontId="0" fillId="0" borderId="0" xfId="0" applyNumberFormat="1" applyBorder="1"/>
    <xf numFmtId="186" fontId="9" fillId="0" borderId="0" xfId="2862" applyNumberFormat="1" applyFill="1"/>
    <xf numFmtId="186" fontId="9" fillId="8" borderId="10" xfId="2862" applyNumberFormat="1" applyFill="1" applyBorder="1" applyAlignment="1">
      <alignment wrapText="1"/>
    </xf>
    <xf numFmtId="0" fontId="0" fillId="8" borderId="10" xfId="0" applyFill="1" applyBorder="1"/>
    <xf numFmtId="188" fontId="9" fillId="8" borderId="10" xfId="2862" applyNumberFormat="1" applyFill="1" applyBorder="1" applyAlignment="1">
      <alignment wrapText="1"/>
    </xf>
    <xf numFmtId="0" fontId="28" fillId="8" borderId="0" xfId="2862" applyFont="1" applyFill="1" applyBorder="1" applyAlignment="1">
      <alignment vertical="center" wrapText="1"/>
    </xf>
    <xf numFmtId="0" fontId="28" fillId="0" borderId="0" xfId="2862" applyFont="1" applyFill="1" applyBorder="1" applyAlignment="1">
      <alignment vertical="center" wrapText="1"/>
    </xf>
    <xf numFmtId="186" fontId="9" fillId="8" borderId="0" xfId="2862" applyNumberFormat="1" applyFill="1"/>
    <xf numFmtId="186" fontId="51" fillId="8" borderId="0" xfId="1" applyNumberFormat="1" applyFill="1"/>
    <xf numFmtId="0" fontId="20" fillId="8" borderId="0" xfId="2792" applyFill="1"/>
    <xf numFmtId="0" fontId="0" fillId="21" borderId="0" xfId="0" applyFont="1" applyFill="1"/>
    <xf numFmtId="186" fontId="9" fillId="0" borderId="0" xfId="2862" applyNumberFormat="1" applyFill="1" applyBorder="1" applyAlignment="1">
      <alignment horizontal="center" wrapText="1"/>
    </xf>
    <xf numFmtId="186" fontId="17" fillId="0" borderId="0" xfId="2862" applyNumberFormat="1" applyFont="1" applyFill="1" applyBorder="1" applyAlignment="1">
      <alignment wrapText="1"/>
    </xf>
    <xf numFmtId="186" fontId="17" fillId="0" borderId="0" xfId="2862" applyNumberFormat="1" applyFont="1" applyBorder="1" applyAlignment="1">
      <alignment wrapText="1"/>
    </xf>
    <xf numFmtId="0" fontId="15" fillId="0" borderId="2" xfId="2862" applyFont="1" applyFill="1" applyBorder="1" applyAlignment="1">
      <alignment vertical="center"/>
    </xf>
    <xf numFmtId="1" fontId="15" fillId="0" borderId="2" xfId="2862" applyNumberFormat="1" applyFont="1" applyFill="1" applyBorder="1" applyAlignment="1">
      <alignment vertical="center"/>
    </xf>
    <xf numFmtId="0" fontId="52" fillId="0" borderId="0" xfId="0" applyFont="1" applyFill="1"/>
    <xf numFmtId="0" fontId="9" fillId="15" borderId="0" xfId="2862" applyFill="1"/>
    <xf numFmtId="0" fontId="0" fillId="15" borderId="0" xfId="0" applyFill="1"/>
    <xf numFmtId="1" fontId="15" fillId="15" borderId="2" xfId="3726" applyNumberFormat="1" applyFont="1" applyFill="1" applyBorder="1" applyAlignment="1">
      <alignment vertical="center"/>
    </xf>
    <xf numFmtId="0" fontId="0" fillId="15" borderId="0" xfId="0" applyFont="1" applyFill="1"/>
    <xf numFmtId="0" fontId="25" fillId="15" borderId="0" xfId="0" applyFont="1" applyFill="1"/>
    <xf numFmtId="1" fontId="28" fillId="0" borderId="0" xfId="3726" applyNumberFormat="1" applyFont="1" applyFill="1" applyBorder="1" applyAlignment="1">
      <alignment vertical="center"/>
    </xf>
    <xf numFmtId="0" fontId="15" fillId="8" borderId="2" xfId="2863" applyFont="1" applyFill="1" applyBorder="1" applyAlignment="1">
      <alignment vertical="center"/>
    </xf>
    <xf numFmtId="1" fontId="15" fillId="8" borderId="2" xfId="3726" applyNumberFormat="1" applyFont="1" applyFill="1" applyBorder="1" applyAlignment="1">
      <alignment vertical="center"/>
    </xf>
    <xf numFmtId="0" fontId="9" fillId="8" borderId="0" xfId="2863" applyFont="1" applyFill="1"/>
    <xf numFmtId="0" fontId="0" fillId="8" borderId="0" xfId="0" applyFont="1" applyFill="1"/>
    <xf numFmtId="0" fontId="25" fillId="11" borderId="10" xfId="0" applyFont="1" applyFill="1" applyBorder="1"/>
    <xf numFmtId="0" fontId="4" fillId="0" borderId="10" xfId="0" applyFont="1" applyBorder="1"/>
    <xf numFmtId="0" fontId="4" fillId="15" borderId="10" xfId="0" applyFont="1" applyFill="1" applyBorder="1"/>
    <xf numFmtId="1" fontId="15" fillId="15" borderId="10" xfId="3726" applyNumberFormat="1" applyFont="1" applyFill="1" applyBorder="1" applyAlignment="1">
      <alignment vertical="center"/>
    </xf>
    <xf numFmtId="0" fontId="24" fillId="15" borderId="10" xfId="0" applyFont="1" applyFill="1" applyBorder="1"/>
    <xf numFmtId="0" fontId="47" fillId="15" borderId="0" xfId="0" applyFont="1" applyFill="1"/>
    <xf numFmtId="0" fontId="25" fillId="11" borderId="0" xfId="0" applyFont="1" applyFill="1"/>
    <xf numFmtId="0" fontId="19" fillId="7" borderId="0" xfId="2" quotePrefix="1"/>
    <xf numFmtId="0" fontId="10" fillId="2" borderId="0" xfId="3035" quotePrefix="1" applyFont="1" applyFill="1" applyBorder="1" applyAlignment="1">
      <alignment horizontal="left"/>
    </xf>
    <xf numFmtId="1" fontId="15" fillId="75" borderId="2" xfId="2863" applyNumberFormat="1" applyFont="1" applyFill="1" applyBorder="1" applyAlignment="1">
      <alignment vertical="center"/>
    </xf>
    <xf numFmtId="0" fontId="49" fillId="30" borderId="39" xfId="4" applyFont="1" applyBorder="1" applyAlignment="1">
      <alignment horizontal="left" wrapText="1"/>
    </xf>
    <xf numFmtId="0" fontId="49" fillId="30" borderId="40" xfId="4" applyFont="1" applyBorder="1" applyAlignment="1">
      <alignment horizontal="left" wrapText="1"/>
    </xf>
    <xf numFmtId="4" fontId="0" fillId="0" borderId="0" xfId="0" applyNumberFormat="1"/>
    <xf numFmtId="1" fontId="15" fillId="0" borderId="0" xfId="2863" applyNumberFormat="1" applyFont="1" applyAlignment="1">
      <alignment vertical="center"/>
    </xf>
    <xf numFmtId="0" fontId="4" fillId="9" borderId="3" xfId="0" applyFont="1" applyFill="1" applyBorder="1" applyAlignment="1">
      <alignment vertical="center"/>
    </xf>
    <xf numFmtId="0" fontId="4" fillId="9" borderId="0" xfId="0" applyFont="1" applyFill="1" applyAlignment="1">
      <alignment vertical="center"/>
    </xf>
    <xf numFmtId="0" fontId="22" fillId="10" borderId="3" xfId="0" applyFont="1" applyFill="1" applyBorder="1" applyAlignment="1">
      <alignment horizontal="left" wrapText="1"/>
    </xf>
    <xf numFmtId="0" fontId="22" fillId="10" borderId="2" xfId="0" applyFont="1" applyFill="1" applyBorder="1" applyAlignment="1">
      <alignment horizontal="left" wrapText="1"/>
    </xf>
    <xf numFmtId="0" fontId="47" fillId="0" borderId="1" xfId="0" applyFont="1" applyBorder="1"/>
    <xf numFmtId="0" fontId="25" fillId="0" borderId="0" xfId="0" applyFont="1" applyAlignment="1">
      <alignment horizontal="center" wrapText="1"/>
    </xf>
    <xf numFmtId="0" fontId="28" fillId="0" borderId="0" xfId="2862" applyFont="1" applyFill="1" applyBorder="1" applyAlignment="1">
      <alignment horizontal="center" vertical="center" wrapText="1"/>
    </xf>
    <xf numFmtId="1" fontId="15" fillId="0" borderId="0" xfId="2862" applyNumberFormat="1" applyFont="1" applyFill="1" applyBorder="1" applyAlignment="1">
      <alignment horizontal="center" vertical="center"/>
    </xf>
    <xf numFmtId="186" fontId="9" fillId="0" borderId="0" xfId="2862" applyNumberFormat="1" applyFont="1" applyBorder="1" applyAlignment="1">
      <alignment horizontal="center" wrapText="1"/>
    </xf>
    <xf numFmtId="186" fontId="9" fillId="0" borderId="0" xfId="2862" applyNumberFormat="1" applyBorder="1" applyAlignment="1">
      <alignment horizontal="center" wrapText="1"/>
    </xf>
    <xf numFmtId="186" fontId="17" fillId="11" borderId="0" xfId="2862" applyNumberFormat="1" applyFont="1" applyFill="1" applyBorder="1" applyAlignment="1">
      <alignment horizontal="center" wrapText="1"/>
    </xf>
    <xf numFmtId="1" fontId="15" fillId="0" borderId="10" xfId="2862" applyNumberFormat="1" applyFont="1" applyFill="1" applyBorder="1" applyAlignment="1">
      <alignment horizontal="center" vertical="center"/>
    </xf>
    <xf numFmtId="0" fontId="28" fillId="8" borderId="10" xfId="2862" applyFont="1" applyFill="1" applyBorder="1" applyAlignment="1">
      <alignment horizontal="center" vertical="center" wrapText="1"/>
    </xf>
    <xf numFmtId="186" fontId="9" fillId="8" borderId="10" xfId="2862" applyNumberFormat="1" applyFill="1" applyBorder="1" applyAlignment="1">
      <alignment horizontal="center" wrapText="1"/>
    </xf>
    <xf numFmtId="0" fontId="0" fillId="8" borderId="1" xfId="0" applyFont="1" applyFill="1" applyBorder="1" applyAlignment="1">
      <alignment horizontal="center"/>
    </xf>
    <xf numFmtId="0" fontId="0" fillId="8" borderId="1" xfId="0" applyFill="1" applyBorder="1" applyAlignment="1">
      <alignment horizontal="center"/>
    </xf>
    <xf numFmtId="0" fontId="28" fillId="0" borderId="4" xfId="2862" applyFont="1" applyFill="1" applyBorder="1" applyAlignment="1">
      <alignment horizontal="center" vertical="center" wrapText="1"/>
    </xf>
    <xf numFmtId="0" fontId="28" fillId="0" borderId="5" xfId="2862" applyFont="1" applyFill="1" applyBorder="1" applyAlignment="1">
      <alignment horizontal="center" vertical="center" wrapText="1"/>
    </xf>
    <xf numFmtId="0" fontId="28" fillId="0" borderId="7" xfId="2862" applyFont="1" applyFill="1" applyBorder="1" applyAlignment="1">
      <alignment horizontal="center" vertical="center" wrapText="1"/>
    </xf>
    <xf numFmtId="0" fontId="28" fillId="0" borderId="9" xfId="2862" applyFont="1" applyFill="1" applyBorder="1" applyAlignment="1">
      <alignment horizontal="center" vertical="center" wrapText="1"/>
    </xf>
    <xf numFmtId="0" fontId="28" fillId="0" borderId="8" xfId="2862" applyFont="1" applyFill="1" applyBorder="1" applyAlignment="1">
      <alignment horizontal="center" vertical="center" wrapText="1"/>
    </xf>
    <xf numFmtId="0" fontId="28" fillId="0" borderId="10" xfId="2862" applyFont="1" applyFill="1" applyBorder="1" applyAlignment="1">
      <alignment horizontal="center" vertical="center" wrapText="1"/>
    </xf>
    <xf numFmtId="186" fontId="9" fillId="8" borderId="0" xfId="2862" applyNumberFormat="1" applyFill="1" applyBorder="1" applyAlignment="1">
      <alignment horizontal="center" wrapText="1"/>
    </xf>
    <xf numFmtId="1" fontId="15" fillId="6" borderId="0" xfId="2862" applyNumberFormat="1" applyFont="1" applyFill="1" applyBorder="1" applyAlignment="1">
      <alignment horizontal="center" vertical="center"/>
    </xf>
    <xf numFmtId="0" fontId="28" fillId="8" borderId="0" xfId="2862" applyFont="1" applyFill="1" applyBorder="1" applyAlignment="1">
      <alignment horizontal="center" vertical="center" wrapText="1"/>
    </xf>
    <xf numFmtId="0" fontId="28" fillId="0" borderId="0" xfId="2862" applyFont="1" applyBorder="1" applyAlignment="1">
      <alignment horizontal="center" vertical="center" wrapText="1"/>
    </xf>
    <xf numFmtId="0" fontId="0" fillId="8" borderId="0" xfId="0" applyFont="1" applyFill="1" applyBorder="1" applyAlignment="1">
      <alignment horizontal="center"/>
    </xf>
    <xf numFmtId="0" fontId="0" fillId="8" borderId="0" xfId="0" applyFill="1" applyBorder="1" applyAlignment="1">
      <alignment horizontal="center"/>
    </xf>
    <xf numFmtId="0" fontId="1" fillId="0" borderId="0" xfId="0" applyFont="1"/>
    <xf numFmtId="0" fontId="1" fillId="0" borderId="0" xfId="2991" applyFont="1" applyAlignment="1"/>
    <xf numFmtId="0" fontId="5" fillId="0" borderId="0" xfId="0" applyFont="1"/>
    <xf numFmtId="0" fontId="5" fillId="0" borderId="0" xfId="2991" applyFont="1" applyAlignment="1"/>
    <xf numFmtId="0" fontId="0" fillId="0" borderId="0" xfId="0" applyFont="1"/>
    <xf numFmtId="0" fontId="0" fillId="0" borderId="0" xfId="2991" applyFont="1" applyAlignment="1"/>
    <xf numFmtId="0" fontId="3" fillId="0" borderId="0" xfId="0" applyFont="1"/>
    <xf numFmtId="0" fontId="3" fillId="0" borderId="0" xfId="2991" applyFont="1" applyAlignment="1"/>
    <xf numFmtId="0" fontId="2" fillId="0" borderId="0" xfId="0" applyFont="1"/>
    <xf numFmtId="0" fontId="2" fillId="0" borderId="0" xfId="2991" applyFont="1" applyAlignment="1"/>
    <xf numFmtId="1" fontId="15" fillId="6" borderId="0" xfId="2862" applyNumberFormat="1" applyFont="1" applyFill="1" applyAlignment="1">
      <alignment horizontal="center" vertical="center"/>
    </xf>
    <xf numFmtId="2" fontId="43" fillId="0" borderId="0" xfId="0" applyNumberFormat="1" applyFont="1" applyFill="1" applyAlignment="1">
      <alignment horizontal="center"/>
    </xf>
    <xf numFmtId="0" fontId="36" fillId="0" borderId="0" xfId="0" applyFont="1"/>
    <xf numFmtId="0" fontId="4" fillId="0" borderId="0" xfId="0" applyFont="1"/>
    <xf numFmtId="0" fontId="30" fillId="0" borderId="0" xfId="0" applyFont="1"/>
    <xf numFmtId="0" fontId="33" fillId="0" borderId="0" xfId="0" applyFont="1"/>
    <xf numFmtId="0" fontId="4" fillId="0" borderId="0" xfId="2991" applyFont="1" applyAlignment="1"/>
    <xf numFmtId="0" fontId="34" fillId="0" borderId="0" xfId="0" applyFont="1"/>
    <xf numFmtId="0" fontId="39" fillId="0" borderId="0" xfId="0" applyFont="1"/>
    <xf numFmtId="0" fontId="41" fillId="0" borderId="0" xfId="0" applyFont="1"/>
    <xf numFmtId="0" fontId="41" fillId="0" borderId="0" xfId="2991" applyFont="1" applyAlignment="1"/>
    <xf numFmtId="0" fontId="32" fillId="0" borderId="0" xfId="0" applyFont="1"/>
    <xf numFmtId="0" fontId="31" fillId="0" borderId="0" xfId="0" applyFont="1"/>
    <xf numFmtId="0" fontId="28" fillId="0" borderId="7" xfId="2863" applyFont="1" applyBorder="1" applyAlignment="1">
      <alignment horizontal="center" vertical="center" wrapText="1"/>
    </xf>
    <xf numFmtId="0" fontId="28" fillId="0" borderId="8" xfId="2863" applyFont="1" applyBorder="1" applyAlignment="1">
      <alignment horizontal="center" vertical="center" wrapText="1"/>
    </xf>
    <xf numFmtId="0" fontId="28" fillId="0" borderId="9" xfId="2863" applyFont="1" applyBorder="1" applyAlignment="1">
      <alignment horizontal="center" vertical="center" wrapText="1"/>
    </xf>
    <xf numFmtId="0" fontId="28" fillId="0" borderId="10" xfId="2863" applyFont="1" applyBorder="1" applyAlignment="1">
      <alignment horizontal="center" vertical="center" wrapText="1"/>
    </xf>
    <xf numFmtId="0" fontId="28" fillId="0" borderId="4" xfId="2863" applyFont="1" applyBorder="1" applyAlignment="1">
      <alignment horizontal="center" vertical="center" wrapText="1"/>
    </xf>
    <xf numFmtId="0" fontId="28" fillId="0" borderId="5" xfId="2863" applyFont="1" applyBorder="1" applyAlignment="1">
      <alignment horizontal="center" vertical="center" wrapText="1"/>
    </xf>
    <xf numFmtId="0" fontId="28" fillId="0" borderId="11" xfId="2863" applyFont="1" applyBorder="1" applyAlignment="1">
      <alignment horizontal="center" vertical="center" wrapText="1"/>
    </xf>
    <xf numFmtId="0" fontId="7" fillId="0" borderId="0" xfId="0" applyFont="1" applyAlignment="1">
      <alignment horizontal="left"/>
    </xf>
  </cellXfs>
  <cellStyles count="5616">
    <cellStyle name="???????" xfId="5" xr:uid="{00000000-0005-0000-0000-000031000000}"/>
    <cellStyle name="20% - 1. jelölőszín" xfId="6" xr:uid="{00000000-0005-0000-0000-000032000000}"/>
    <cellStyle name="20% - 2. jelölőszín" xfId="7" xr:uid="{00000000-0005-0000-0000-000033000000}"/>
    <cellStyle name="20% - 3. jelölőszín" xfId="8" xr:uid="{00000000-0005-0000-0000-000034000000}"/>
    <cellStyle name="20% - 4. jelölőszín" xfId="9" xr:uid="{00000000-0005-0000-0000-000035000000}"/>
    <cellStyle name="20% - 5. jelölőszín" xfId="10" xr:uid="{00000000-0005-0000-0000-000036000000}"/>
    <cellStyle name="20% - 6. jelölőszín" xfId="11" xr:uid="{00000000-0005-0000-0000-000037000000}"/>
    <cellStyle name="20% - Accent1 10" xfId="12" xr:uid="{00000000-0005-0000-0000-000038000000}"/>
    <cellStyle name="20% - Accent1 11" xfId="13" xr:uid="{00000000-0005-0000-0000-000039000000}"/>
    <cellStyle name="20% - Accent1 12" xfId="14" xr:uid="{00000000-0005-0000-0000-00003A000000}"/>
    <cellStyle name="20% - Accent1 13" xfId="15" xr:uid="{00000000-0005-0000-0000-00003B000000}"/>
    <cellStyle name="20% - Accent1 14" xfId="16" xr:uid="{00000000-0005-0000-0000-00003C000000}"/>
    <cellStyle name="20% - Accent1 15" xfId="17" xr:uid="{00000000-0005-0000-0000-00003D000000}"/>
    <cellStyle name="20% - Accent1 16" xfId="18" xr:uid="{00000000-0005-0000-0000-00003E000000}"/>
    <cellStyle name="20% - Accent1 17" xfId="19" xr:uid="{00000000-0005-0000-0000-00003F000000}"/>
    <cellStyle name="20% - Accent1 18" xfId="20" xr:uid="{00000000-0005-0000-0000-000040000000}"/>
    <cellStyle name="20% - Accent1 19" xfId="21" xr:uid="{00000000-0005-0000-0000-000041000000}"/>
    <cellStyle name="20% - Accent1 2" xfId="22" xr:uid="{00000000-0005-0000-0000-000042000000}"/>
    <cellStyle name="20% - Accent1 2 10" xfId="23" xr:uid="{00000000-0005-0000-0000-000043000000}"/>
    <cellStyle name="20% - Accent1 2 11" xfId="24" xr:uid="{00000000-0005-0000-0000-000044000000}"/>
    <cellStyle name="20% - Accent1 2 12" xfId="25" xr:uid="{00000000-0005-0000-0000-000045000000}"/>
    <cellStyle name="20% - Accent1 2 13" xfId="26" xr:uid="{00000000-0005-0000-0000-000046000000}"/>
    <cellStyle name="20% - Accent1 2 14" xfId="27" xr:uid="{00000000-0005-0000-0000-000047000000}"/>
    <cellStyle name="20% - Accent1 2 15" xfId="28" xr:uid="{00000000-0005-0000-0000-000048000000}"/>
    <cellStyle name="20% - Accent1 2 2" xfId="29" xr:uid="{00000000-0005-0000-0000-000049000000}"/>
    <cellStyle name="20% - Accent1 2 3" xfId="30" xr:uid="{00000000-0005-0000-0000-00004A000000}"/>
    <cellStyle name="20% - Accent1 2 4" xfId="31" xr:uid="{00000000-0005-0000-0000-00004B000000}"/>
    <cellStyle name="20% - Accent1 2 5" xfId="32" xr:uid="{00000000-0005-0000-0000-00004C000000}"/>
    <cellStyle name="20% - Accent1 2 6" xfId="33" xr:uid="{00000000-0005-0000-0000-00004D000000}"/>
    <cellStyle name="20% - Accent1 2 7" xfId="34" xr:uid="{00000000-0005-0000-0000-00004E000000}"/>
    <cellStyle name="20% - Accent1 2 8" xfId="35" xr:uid="{00000000-0005-0000-0000-00004F000000}"/>
    <cellStyle name="20% - Accent1 2 9" xfId="36" xr:uid="{00000000-0005-0000-0000-000050000000}"/>
    <cellStyle name="20% - Accent1 20" xfId="37" xr:uid="{00000000-0005-0000-0000-000051000000}"/>
    <cellStyle name="20% - Accent1 21" xfId="38" xr:uid="{00000000-0005-0000-0000-000052000000}"/>
    <cellStyle name="20% - Accent1 22" xfId="39" xr:uid="{00000000-0005-0000-0000-000053000000}"/>
    <cellStyle name="20% - Accent1 23" xfId="40" xr:uid="{00000000-0005-0000-0000-000054000000}"/>
    <cellStyle name="20% - Accent1 24" xfId="41" xr:uid="{00000000-0005-0000-0000-000055000000}"/>
    <cellStyle name="20% - Accent1 25" xfId="42" xr:uid="{00000000-0005-0000-0000-000056000000}"/>
    <cellStyle name="20% - Accent1 26" xfId="43" xr:uid="{00000000-0005-0000-0000-000057000000}"/>
    <cellStyle name="20% - Accent1 27" xfId="44" xr:uid="{00000000-0005-0000-0000-000058000000}"/>
    <cellStyle name="20% - Accent1 28" xfId="45" xr:uid="{00000000-0005-0000-0000-000059000000}"/>
    <cellStyle name="20% - Accent1 29" xfId="46" xr:uid="{00000000-0005-0000-0000-00005A000000}"/>
    <cellStyle name="20% - Accent1 3" xfId="47" xr:uid="{00000000-0005-0000-0000-00005B000000}"/>
    <cellStyle name="20% - Accent1 3 2" xfId="48" xr:uid="{00000000-0005-0000-0000-00005C000000}"/>
    <cellStyle name="20% - Accent1 3 3" xfId="49" xr:uid="{00000000-0005-0000-0000-00005D000000}"/>
    <cellStyle name="20% - Accent1 3 4" xfId="50" xr:uid="{00000000-0005-0000-0000-00005E000000}"/>
    <cellStyle name="20% - Accent1 3 5" xfId="51" xr:uid="{00000000-0005-0000-0000-00005F000000}"/>
    <cellStyle name="20% - Accent1 30" xfId="52" xr:uid="{00000000-0005-0000-0000-000060000000}"/>
    <cellStyle name="20% - Accent1 31" xfId="53" xr:uid="{00000000-0005-0000-0000-000061000000}"/>
    <cellStyle name="20% - Accent1 32" xfId="54" xr:uid="{00000000-0005-0000-0000-000062000000}"/>
    <cellStyle name="20% - Accent1 33" xfId="55" xr:uid="{00000000-0005-0000-0000-000063000000}"/>
    <cellStyle name="20% - Accent1 34" xfId="56" xr:uid="{00000000-0005-0000-0000-000064000000}"/>
    <cellStyle name="20% - Accent1 35" xfId="57" xr:uid="{00000000-0005-0000-0000-000065000000}"/>
    <cellStyle name="20% - Accent1 36" xfId="58" xr:uid="{00000000-0005-0000-0000-000066000000}"/>
    <cellStyle name="20% - Accent1 37" xfId="59" xr:uid="{00000000-0005-0000-0000-000067000000}"/>
    <cellStyle name="20% - Accent1 38" xfId="60" xr:uid="{00000000-0005-0000-0000-000068000000}"/>
    <cellStyle name="20% - Accent1 39" xfId="61" xr:uid="{00000000-0005-0000-0000-000069000000}"/>
    <cellStyle name="20% - Accent1 4" xfId="62" xr:uid="{00000000-0005-0000-0000-00006A000000}"/>
    <cellStyle name="20% - Accent1 4 2" xfId="63" xr:uid="{00000000-0005-0000-0000-00006B000000}"/>
    <cellStyle name="20% - Accent1 4 3" xfId="64" xr:uid="{00000000-0005-0000-0000-00006C000000}"/>
    <cellStyle name="20% - Accent1 4 4" xfId="65" xr:uid="{00000000-0005-0000-0000-00006D000000}"/>
    <cellStyle name="20% - Accent1 40" xfId="66" xr:uid="{00000000-0005-0000-0000-00006E000000}"/>
    <cellStyle name="20% - Accent1 41" xfId="67" xr:uid="{00000000-0005-0000-0000-00006F000000}"/>
    <cellStyle name="20% - Accent1 42" xfId="68" xr:uid="{00000000-0005-0000-0000-000070000000}"/>
    <cellStyle name="20% - Accent1 43" xfId="69" xr:uid="{00000000-0005-0000-0000-000071000000}"/>
    <cellStyle name="20% - Accent1 44" xfId="70" xr:uid="{00000000-0005-0000-0000-000072000000}"/>
    <cellStyle name="20% - Accent1 5" xfId="71" xr:uid="{00000000-0005-0000-0000-000073000000}"/>
    <cellStyle name="20% - Accent1 5 2" xfId="72" xr:uid="{00000000-0005-0000-0000-000074000000}"/>
    <cellStyle name="20% - Accent1 5 3" xfId="73" xr:uid="{00000000-0005-0000-0000-000075000000}"/>
    <cellStyle name="20% - Accent1 5 4" xfId="74" xr:uid="{00000000-0005-0000-0000-000076000000}"/>
    <cellStyle name="20% - Accent1 6" xfId="75" xr:uid="{00000000-0005-0000-0000-000077000000}"/>
    <cellStyle name="20% - Accent1 6 2" xfId="76" xr:uid="{00000000-0005-0000-0000-000078000000}"/>
    <cellStyle name="20% - Accent1 6 3" xfId="77" xr:uid="{00000000-0005-0000-0000-000079000000}"/>
    <cellStyle name="20% - Accent1 6 4" xfId="78" xr:uid="{00000000-0005-0000-0000-00007A000000}"/>
    <cellStyle name="20% - Accent1 7" xfId="79" xr:uid="{00000000-0005-0000-0000-00007B000000}"/>
    <cellStyle name="20% - Accent1 7 2" xfId="80" xr:uid="{00000000-0005-0000-0000-00007C000000}"/>
    <cellStyle name="20% - Accent1 7 3" xfId="81" xr:uid="{00000000-0005-0000-0000-00007D000000}"/>
    <cellStyle name="20% - Accent1 8" xfId="82" xr:uid="{00000000-0005-0000-0000-00007E000000}"/>
    <cellStyle name="20% - Accent1 8 2" xfId="83" xr:uid="{00000000-0005-0000-0000-00007F000000}"/>
    <cellStyle name="20% - Accent1 8 3" xfId="84" xr:uid="{00000000-0005-0000-0000-000080000000}"/>
    <cellStyle name="20% - Accent1 9" xfId="85" xr:uid="{00000000-0005-0000-0000-000081000000}"/>
    <cellStyle name="20% - Accent2 10" xfId="86" xr:uid="{00000000-0005-0000-0000-000082000000}"/>
    <cellStyle name="20% - Accent2 11" xfId="87" xr:uid="{00000000-0005-0000-0000-000083000000}"/>
    <cellStyle name="20% - Accent2 12" xfId="88" xr:uid="{00000000-0005-0000-0000-000084000000}"/>
    <cellStyle name="20% - Accent2 13" xfId="89" xr:uid="{00000000-0005-0000-0000-000085000000}"/>
    <cellStyle name="20% - Accent2 14" xfId="90" xr:uid="{00000000-0005-0000-0000-000086000000}"/>
    <cellStyle name="20% - Accent2 15" xfId="91" xr:uid="{00000000-0005-0000-0000-000087000000}"/>
    <cellStyle name="20% - Accent2 16" xfId="92" xr:uid="{00000000-0005-0000-0000-000088000000}"/>
    <cellStyle name="20% - Accent2 17" xfId="93" xr:uid="{00000000-0005-0000-0000-000089000000}"/>
    <cellStyle name="20% - Accent2 18" xfId="94" xr:uid="{00000000-0005-0000-0000-00008A000000}"/>
    <cellStyle name="20% - Accent2 19" xfId="95" xr:uid="{00000000-0005-0000-0000-00008B000000}"/>
    <cellStyle name="20% - Accent2 2" xfId="96" xr:uid="{00000000-0005-0000-0000-00008C000000}"/>
    <cellStyle name="20% - Accent2 2 10" xfId="97" xr:uid="{00000000-0005-0000-0000-00008D000000}"/>
    <cellStyle name="20% - Accent2 2 11" xfId="98" xr:uid="{00000000-0005-0000-0000-00008E000000}"/>
    <cellStyle name="20% - Accent2 2 12" xfId="99" xr:uid="{00000000-0005-0000-0000-00008F000000}"/>
    <cellStyle name="20% - Accent2 2 13" xfId="100" xr:uid="{00000000-0005-0000-0000-000090000000}"/>
    <cellStyle name="20% - Accent2 2 14" xfId="101" xr:uid="{00000000-0005-0000-0000-000091000000}"/>
    <cellStyle name="20% - Accent2 2 15" xfId="102" xr:uid="{00000000-0005-0000-0000-000092000000}"/>
    <cellStyle name="20% - Accent2 2 2" xfId="103" xr:uid="{00000000-0005-0000-0000-000093000000}"/>
    <cellStyle name="20% - Accent2 2 3" xfId="104" xr:uid="{00000000-0005-0000-0000-000094000000}"/>
    <cellStyle name="20% - Accent2 2 4" xfId="105" xr:uid="{00000000-0005-0000-0000-000095000000}"/>
    <cellStyle name="20% - Accent2 2 5" xfId="106" xr:uid="{00000000-0005-0000-0000-000096000000}"/>
    <cellStyle name="20% - Accent2 2 6" xfId="107" xr:uid="{00000000-0005-0000-0000-000097000000}"/>
    <cellStyle name="20% - Accent2 2 7" xfId="108" xr:uid="{00000000-0005-0000-0000-000098000000}"/>
    <cellStyle name="20% - Accent2 2 8" xfId="109" xr:uid="{00000000-0005-0000-0000-000099000000}"/>
    <cellStyle name="20% - Accent2 2 9" xfId="110" xr:uid="{00000000-0005-0000-0000-00009A000000}"/>
    <cellStyle name="20% - Accent2 20" xfId="111" xr:uid="{00000000-0005-0000-0000-00009B000000}"/>
    <cellStyle name="20% - Accent2 21" xfId="112" xr:uid="{00000000-0005-0000-0000-00009C000000}"/>
    <cellStyle name="20% - Accent2 22" xfId="113" xr:uid="{00000000-0005-0000-0000-00009D000000}"/>
    <cellStyle name="20% - Accent2 23" xfId="114" xr:uid="{00000000-0005-0000-0000-00009E000000}"/>
    <cellStyle name="20% - Accent2 24" xfId="115" xr:uid="{00000000-0005-0000-0000-00009F000000}"/>
    <cellStyle name="20% - Accent2 25" xfId="116" xr:uid="{00000000-0005-0000-0000-0000A0000000}"/>
    <cellStyle name="20% - Accent2 26" xfId="117" xr:uid="{00000000-0005-0000-0000-0000A1000000}"/>
    <cellStyle name="20% - Accent2 27" xfId="118" xr:uid="{00000000-0005-0000-0000-0000A2000000}"/>
    <cellStyle name="20% - Accent2 28" xfId="119" xr:uid="{00000000-0005-0000-0000-0000A3000000}"/>
    <cellStyle name="20% - Accent2 29" xfId="120" xr:uid="{00000000-0005-0000-0000-0000A4000000}"/>
    <cellStyle name="20% - Accent2 3" xfId="121" xr:uid="{00000000-0005-0000-0000-0000A5000000}"/>
    <cellStyle name="20% - Accent2 3 2" xfId="122" xr:uid="{00000000-0005-0000-0000-0000A6000000}"/>
    <cellStyle name="20% - Accent2 3 3" xfId="123" xr:uid="{00000000-0005-0000-0000-0000A7000000}"/>
    <cellStyle name="20% - Accent2 3 4" xfId="124" xr:uid="{00000000-0005-0000-0000-0000A8000000}"/>
    <cellStyle name="20% - Accent2 3 5" xfId="125" xr:uid="{00000000-0005-0000-0000-0000A9000000}"/>
    <cellStyle name="20% - Accent2 30" xfId="126" xr:uid="{00000000-0005-0000-0000-0000AA000000}"/>
    <cellStyle name="20% - Accent2 31" xfId="127" xr:uid="{00000000-0005-0000-0000-0000AB000000}"/>
    <cellStyle name="20% - Accent2 32" xfId="128" xr:uid="{00000000-0005-0000-0000-0000AC000000}"/>
    <cellStyle name="20% - Accent2 33" xfId="129" xr:uid="{00000000-0005-0000-0000-0000AD000000}"/>
    <cellStyle name="20% - Accent2 34" xfId="130" xr:uid="{00000000-0005-0000-0000-0000AE000000}"/>
    <cellStyle name="20% - Accent2 35" xfId="131" xr:uid="{00000000-0005-0000-0000-0000AF000000}"/>
    <cellStyle name="20% - Accent2 36" xfId="132" xr:uid="{00000000-0005-0000-0000-0000B0000000}"/>
    <cellStyle name="20% - Accent2 37" xfId="133" xr:uid="{00000000-0005-0000-0000-0000B1000000}"/>
    <cellStyle name="20% - Accent2 38" xfId="134" xr:uid="{00000000-0005-0000-0000-0000B2000000}"/>
    <cellStyle name="20% - Accent2 39" xfId="135" xr:uid="{00000000-0005-0000-0000-0000B3000000}"/>
    <cellStyle name="20% - Accent2 4" xfId="136" xr:uid="{00000000-0005-0000-0000-0000B4000000}"/>
    <cellStyle name="20% - Accent2 4 2" xfId="137" xr:uid="{00000000-0005-0000-0000-0000B5000000}"/>
    <cellStyle name="20% - Accent2 4 3" xfId="138" xr:uid="{00000000-0005-0000-0000-0000B6000000}"/>
    <cellStyle name="20% - Accent2 4 4" xfId="139" xr:uid="{00000000-0005-0000-0000-0000B7000000}"/>
    <cellStyle name="20% - Accent2 40" xfId="140" xr:uid="{00000000-0005-0000-0000-0000B8000000}"/>
    <cellStyle name="20% - Accent2 41" xfId="141" xr:uid="{00000000-0005-0000-0000-0000B9000000}"/>
    <cellStyle name="20% - Accent2 42" xfId="142" xr:uid="{00000000-0005-0000-0000-0000BA000000}"/>
    <cellStyle name="20% - Accent2 43" xfId="143" xr:uid="{00000000-0005-0000-0000-0000BB000000}"/>
    <cellStyle name="20% - Accent2 44" xfId="144" xr:uid="{00000000-0005-0000-0000-0000BC000000}"/>
    <cellStyle name="20% - Accent2 5" xfId="145" xr:uid="{00000000-0005-0000-0000-0000BD000000}"/>
    <cellStyle name="20% - Accent2 5 2" xfId="146" xr:uid="{00000000-0005-0000-0000-0000BE000000}"/>
    <cellStyle name="20% - Accent2 5 3" xfId="147" xr:uid="{00000000-0005-0000-0000-0000BF000000}"/>
    <cellStyle name="20% - Accent2 5 4" xfId="148" xr:uid="{00000000-0005-0000-0000-0000C0000000}"/>
    <cellStyle name="20% - Accent2 6" xfId="149" xr:uid="{00000000-0005-0000-0000-0000C1000000}"/>
    <cellStyle name="20% - Accent2 6 2" xfId="150" xr:uid="{00000000-0005-0000-0000-0000C2000000}"/>
    <cellStyle name="20% - Accent2 6 3" xfId="151" xr:uid="{00000000-0005-0000-0000-0000C3000000}"/>
    <cellStyle name="20% - Accent2 6 4" xfId="152" xr:uid="{00000000-0005-0000-0000-0000C4000000}"/>
    <cellStyle name="20% - Accent2 7" xfId="153" xr:uid="{00000000-0005-0000-0000-0000C5000000}"/>
    <cellStyle name="20% - Accent2 7 2" xfId="154" xr:uid="{00000000-0005-0000-0000-0000C6000000}"/>
    <cellStyle name="20% - Accent2 7 3" xfId="155" xr:uid="{00000000-0005-0000-0000-0000C7000000}"/>
    <cellStyle name="20% - Accent2 8" xfId="156" xr:uid="{00000000-0005-0000-0000-0000C8000000}"/>
    <cellStyle name="20% - Accent2 8 2" xfId="157" xr:uid="{00000000-0005-0000-0000-0000C9000000}"/>
    <cellStyle name="20% - Accent2 8 3" xfId="158" xr:uid="{00000000-0005-0000-0000-0000CA000000}"/>
    <cellStyle name="20% - Accent2 9" xfId="159" xr:uid="{00000000-0005-0000-0000-0000CB000000}"/>
    <cellStyle name="20% - Accent3 10" xfId="160" xr:uid="{00000000-0005-0000-0000-0000CC000000}"/>
    <cellStyle name="20% - Accent3 11" xfId="161" xr:uid="{00000000-0005-0000-0000-0000CD000000}"/>
    <cellStyle name="20% - Accent3 12" xfId="162" xr:uid="{00000000-0005-0000-0000-0000CE000000}"/>
    <cellStyle name="20% - Accent3 13" xfId="163" xr:uid="{00000000-0005-0000-0000-0000CF000000}"/>
    <cellStyle name="20% - Accent3 14" xfId="164" xr:uid="{00000000-0005-0000-0000-0000D0000000}"/>
    <cellStyle name="20% - Accent3 15" xfId="165" xr:uid="{00000000-0005-0000-0000-0000D1000000}"/>
    <cellStyle name="20% - Accent3 16" xfId="166" xr:uid="{00000000-0005-0000-0000-0000D2000000}"/>
    <cellStyle name="20% - Accent3 17" xfId="167" xr:uid="{00000000-0005-0000-0000-0000D3000000}"/>
    <cellStyle name="20% - Accent3 18" xfId="168" xr:uid="{00000000-0005-0000-0000-0000D4000000}"/>
    <cellStyle name="20% - Accent3 19" xfId="169" xr:uid="{00000000-0005-0000-0000-0000D5000000}"/>
    <cellStyle name="20% - Accent3 2" xfId="170" xr:uid="{00000000-0005-0000-0000-0000D6000000}"/>
    <cellStyle name="20% - Accent3 2 10" xfId="171" xr:uid="{00000000-0005-0000-0000-0000D7000000}"/>
    <cellStyle name="20% - Accent3 2 11" xfId="172" xr:uid="{00000000-0005-0000-0000-0000D8000000}"/>
    <cellStyle name="20% - Accent3 2 12" xfId="173" xr:uid="{00000000-0005-0000-0000-0000D9000000}"/>
    <cellStyle name="20% - Accent3 2 13" xfId="174" xr:uid="{00000000-0005-0000-0000-0000DA000000}"/>
    <cellStyle name="20% - Accent3 2 14" xfId="175" xr:uid="{00000000-0005-0000-0000-0000DB000000}"/>
    <cellStyle name="20% - Accent3 2 15" xfId="176" xr:uid="{00000000-0005-0000-0000-0000DC000000}"/>
    <cellStyle name="20% - Accent3 2 2" xfId="177" xr:uid="{00000000-0005-0000-0000-0000DD000000}"/>
    <cellStyle name="20% - Accent3 2 3" xfId="178" xr:uid="{00000000-0005-0000-0000-0000DE000000}"/>
    <cellStyle name="20% - Accent3 2 4" xfId="179" xr:uid="{00000000-0005-0000-0000-0000DF000000}"/>
    <cellStyle name="20% - Accent3 2 5" xfId="180" xr:uid="{00000000-0005-0000-0000-0000E0000000}"/>
    <cellStyle name="20% - Accent3 2 6" xfId="181" xr:uid="{00000000-0005-0000-0000-0000E1000000}"/>
    <cellStyle name="20% - Accent3 2 7" xfId="182" xr:uid="{00000000-0005-0000-0000-0000E2000000}"/>
    <cellStyle name="20% - Accent3 2 8" xfId="183" xr:uid="{00000000-0005-0000-0000-0000E3000000}"/>
    <cellStyle name="20% - Accent3 2 9" xfId="184" xr:uid="{00000000-0005-0000-0000-0000E4000000}"/>
    <cellStyle name="20% - Accent3 20" xfId="185" xr:uid="{00000000-0005-0000-0000-0000E5000000}"/>
    <cellStyle name="20% - Accent3 21" xfId="186" xr:uid="{00000000-0005-0000-0000-0000E6000000}"/>
    <cellStyle name="20% - Accent3 22" xfId="187" xr:uid="{00000000-0005-0000-0000-0000E7000000}"/>
    <cellStyle name="20% - Accent3 23" xfId="188" xr:uid="{00000000-0005-0000-0000-0000E8000000}"/>
    <cellStyle name="20% - Accent3 24" xfId="189" xr:uid="{00000000-0005-0000-0000-0000E9000000}"/>
    <cellStyle name="20% - Accent3 25" xfId="190" xr:uid="{00000000-0005-0000-0000-0000EA000000}"/>
    <cellStyle name="20% - Accent3 26" xfId="191" xr:uid="{00000000-0005-0000-0000-0000EB000000}"/>
    <cellStyle name="20% - Accent3 27" xfId="192" xr:uid="{00000000-0005-0000-0000-0000EC000000}"/>
    <cellStyle name="20% - Accent3 28" xfId="193" xr:uid="{00000000-0005-0000-0000-0000ED000000}"/>
    <cellStyle name="20% - Accent3 29" xfId="194" xr:uid="{00000000-0005-0000-0000-0000EE000000}"/>
    <cellStyle name="20% - Accent3 3" xfId="195" xr:uid="{00000000-0005-0000-0000-0000EF000000}"/>
    <cellStyle name="20% - Accent3 3 2" xfId="196" xr:uid="{00000000-0005-0000-0000-0000F0000000}"/>
    <cellStyle name="20% - Accent3 3 3" xfId="197" xr:uid="{00000000-0005-0000-0000-0000F1000000}"/>
    <cellStyle name="20% - Accent3 3 4" xfId="198" xr:uid="{00000000-0005-0000-0000-0000F2000000}"/>
    <cellStyle name="20% - Accent3 3 5" xfId="199" xr:uid="{00000000-0005-0000-0000-0000F3000000}"/>
    <cellStyle name="20% - Accent3 30" xfId="200" xr:uid="{00000000-0005-0000-0000-0000F4000000}"/>
    <cellStyle name="20% - Accent3 31" xfId="201" xr:uid="{00000000-0005-0000-0000-0000F5000000}"/>
    <cellStyle name="20% - Accent3 32" xfId="202" xr:uid="{00000000-0005-0000-0000-0000F6000000}"/>
    <cellStyle name="20% - Accent3 33" xfId="203" xr:uid="{00000000-0005-0000-0000-0000F7000000}"/>
    <cellStyle name="20% - Accent3 34" xfId="204" xr:uid="{00000000-0005-0000-0000-0000F8000000}"/>
    <cellStyle name="20% - Accent3 35" xfId="205" xr:uid="{00000000-0005-0000-0000-0000F9000000}"/>
    <cellStyle name="20% - Accent3 36" xfId="206" xr:uid="{00000000-0005-0000-0000-0000FA000000}"/>
    <cellStyle name="20% - Accent3 37" xfId="207" xr:uid="{00000000-0005-0000-0000-0000FB000000}"/>
    <cellStyle name="20% - Accent3 38" xfId="208" xr:uid="{00000000-0005-0000-0000-0000FC000000}"/>
    <cellStyle name="20% - Accent3 39" xfId="209" xr:uid="{00000000-0005-0000-0000-0000FD000000}"/>
    <cellStyle name="20% - Accent3 4" xfId="210" xr:uid="{00000000-0005-0000-0000-0000FE000000}"/>
    <cellStyle name="20% - Accent3 4 2" xfId="211" xr:uid="{00000000-0005-0000-0000-0000FF000000}"/>
    <cellStyle name="20% - Accent3 4 3" xfId="212" xr:uid="{00000000-0005-0000-0000-000000010000}"/>
    <cellStyle name="20% - Accent3 4 4" xfId="213" xr:uid="{00000000-0005-0000-0000-000001010000}"/>
    <cellStyle name="20% - Accent3 40" xfId="214" xr:uid="{00000000-0005-0000-0000-000002010000}"/>
    <cellStyle name="20% - Accent3 41" xfId="215" xr:uid="{00000000-0005-0000-0000-000003010000}"/>
    <cellStyle name="20% - Accent3 42" xfId="216" xr:uid="{00000000-0005-0000-0000-000004010000}"/>
    <cellStyle name="20% - Accent3 43" xfId="217" xr:uid="{00000000-0005-0000-0000-000005010000}"/>
    <cellStyle name="20% - Accent3 44" xfId="218" xr:uid="{00000000-0005-0000-0000-000006010000}"/>
    <cellStyle name="20% - Accent3 5" xfId="219" xr:uid="{00000000-0005-0000-0000-000007010000}"/>
    <cellStyle name="20% - Accent3 5 2" xfId="220" xr:uid="{00000000-0005-0000-0000-000008010000}"/>
    <cellStyle name="20% - Accent3 5 3" xfId="221" xr:uid="{00000000-0005-0000-0000-000009010000}"/>
    <cellStyle name="20% - Accent3 5 4" xfId="222" xr:uid="{00000000-0005-0000-0000-00000A010000}"/>
    <cellStyle name="20% - Accent3 6" xfId="223" xr:uid="{00000000-0005-0000-0000-00000B010000}"/>
    <cellStyle name="20% - Accent3 6 2" xfId="224" xr:uid="{00000000-0005-0000-0000-00000C010000}"/>
    <cellStyle name="20% - Accent3 6 3" xfId="225" xr:uid="{00000000-0005-0000-0000-00000D010000}"/>
    <cellStyle name="20% - Accent3 6 4" xfId="226" xr:uid="{00000000-0005-0000-0000-00000E010000}"/>
    <cellStyle name="20% - Accent3 7" xfId="227" xr:uid="{00000000-0005-0000-0000-00000F010000}"/>
    <cellStyle name="20% - Accent3 7 2" xfId="228" xr:uid="{00000000-0005-0000-0000-000010010000}"/>
    <cellStyle name="20% - Accent3 7 3" xfId="229" xr:uid="{00000000-0005-0000-0000-000011010000}"/>
    <cellStyle name="20% - Accent3 8" xfId="230" xr:uid="{00000000-0005-0000-0000-000012010000}"/>
    <cellStyle name="20% - Accent3 8 2" xfId="231" xr:uid="{00000000-0005-0000-0000-000013010000}"/>
    <cellStyle name="20% - Accent3 8 3" xfId="232" xr:uid="{00000000-0005-0000-0000-000014010000}"/>
    <cellStyle name="20% - Accent3 9" xfId="233" xr:uid="{00000000-0005-0000-0000-000015010000}"/>
    <cellStyle name="20% - Accent4 10" xfId="234" xr:uid="{00000000-0005-0000-0000-000016010000}"/>
    <cellStyle name="20% - Accent4 11" xfId="235" xr:uid="{00000000-0005-0000-0000-000017010000}"/>
    <cellStyle name="20% - Accent4 12" xfId="236" xr:uid="{00000000-0005-0000-0000-000018010000}"/>
    <cellStyle name="20% - Accent4 13" xfId="237" xr:uid="{00000000-0005-0000-0000-000019010000}"/>
    <cellStyle name="20% - Accent4 14" xfId="238" xr:uid="{00000000-0005-0000-0000-00001A010000}"/>
    <cellStyle name="20% - Accent4 15" xfId="239" xr:uid="{00000000-0005-0000-0000-00001B010000}"/>
    <cellStyle name="20% - Accent4 16" xfId="240" xr:uid="{00000000-0005-0000-0000-00001C010000}"/>
    <cellStyle name="20% - Accent4 17" xfId="241" xr:uid="{00000000-0005-0000-0000-00001D010000}"/>
    <cellStyle name="20% - Accent4 18" xfId="242" xr:uid="{00000000-0005-0000-0000-00001E010000}"/>
    <cellStyle name="20% - Accent4 19" xfId="243" xr:uid="{00000000-0005-0000-0000-00001F010000}"/>
    <cellStyle name="20% - Accent4 2" xfId="244" xr:uid="{00000000-0005-0000-0000-000020010000}"/>
    <cellStyle name="20% - Accent4 2 10" xfId="245" xr:uid="{00000000-0005-0000-0000-000021010000}"/>
    <cellStyle name="20% - Accent4 2 11" xfId="246" xr:uid="{00000000-0005-0000-0000-000022010000}"/>
    <cellStyle name="20% - Accent4 2 12" xfId="247" xr:uid="{00000000-0005-0000-0000-000023010000}"/>
    <cellStyle name="20% - Accent4 2 13" xfId="248" xr:uid="{00000000-0005-0000-0000-000024010000}"/>
    <cellStyle name="20% - Accent4 2 14" xfId="249" xr:uid="{00000000-0005-0000-0000-000025010000}"/>
    <cellStyle name="20% - Accent4 2 15" xfId="250" xr:uid="{00000000-0005-0000-0000-000026010000}"/>
    <cellStyle name="20% - Accent4 2 2" xfId="251" xr:uid="{00000000-0005-0000-0000-000027010000}"/>
    <cellStyle name="20% - Accent4 2 3" xfId="252" xr:uid="{00000000-0005-0000-0000-000028010000}"/>
    <cellStyle name="20% - Accent4 2 4" xfId="253" xr:uid="{00000000-0005-0000-0000-000029010000}"/>
    <cellStyle name="20% - Accent4 2 5" xfId="254" xr:uid="{00000000-0005-0000-0000-00002A010000}"/>
    <cellStyle name="20% - Accent4 2 6" xfId="255" xr:uid="{00000000-0005-0000-0000-00002B010000}"/>
    <cellStyle name="20% - Accent4 2 7" xfId="256" xr:uid="{00000000-0005-0000-0000-00002C010000}"/>
    <cellStyle name="20% - Accent4 2 8" xfId="257" xr:uid="{00000000-0005-0000-0000-00002D010000}"/>
    <cellStyle name="20% - Accent4 2 9" xfId="258" xr:uid="{00000000-0005-0000-0000-00002E010000}"/>
    <cellStyle name="20% - Accent4 20" xfId="259" xr:uid="{00000000-0005-0000-0000-00002F010000}"/>
    <cellStyle name="20% - Accent4 21" xfId="260" xr:uid="{00000000-0005-0000-0000-000030010000}"/>
    <cellStyle name="20% - Accent4 22" xfId="261" xr:uid="{00000000-0005-0000-0000-000031010000}"/>
    <cellStyle name="20% - Accent4 23" xfId="262" xr:uid="{00000000-0005-0000-0000-000032010000}"/>
    <cellStyle name="20% - Accent4 24" xfId="263" xr:uid="{00000000-0005-0000-0000-000033010000}"/>
    <cellStyle name="20% - Accent4 25" xfId="264" xr:uid="{00000000-0005-0000-0000-000034010000}"/>
    <cellStyle name="20% - Accent4 26" xfId="265" xr:uid="{00000000-0005-0000-0000-000035010000}"/>
    <cellStyle name="20% - Accent4 27" xfId="266" xr:uid="{00000000-0005-0000-0000-000036010000}"/>
    <cellStyle name="20% - Accent4 28" xfId="267" xr:uid="{00000000-0005-0000-0000-000037010000}"/>
    <cellStyle name="20% - Accent4 29" xfId="268" xr:uid="{00000000-0005-0000-0000-000038010000}"/>
    <cellStyle name="20% - Accent4 3" xfId="269" xr:uid="{00000000-0005-0000-0000-000039010000}"/>
    <cellStyle name="20% - Accent4 3 2" xfId="270" xr:uid="{00000000-0005-0000-0000-00003A010000}"/>
    <cellStyle name="20% - Accent4 3 3" xfId="271" xr:uid="{00000000-0005-0000-0000-00003B010000}"/>
    <cellStyle name="20% - Accent4 3 4" xfId="272" xr:uid="{00000000-0005-0000-0000-00003C010000}"/>
    <cellStyle name="20% - Accent4 3 5" xfId="273" xr:uid="{00000000-0005-0000-0000-00003D010000}"/>
    <cellStyle name="20% - Accent4 30" xfId="274" xr:uid="{00000000-0005-0000-0000-00003E010000}"/>
    <cellStyle name="20% - Accent4 31" xfId="275" xr:uid="{00000000-0005-0000-0000-00003F010000}"/>
    <cellStyle name="20% - Accent4 32" xfId="276" xr:uid="{00000000-0005-0000-0000-000040010000}"/>
    <cellStyle name="20% - Accent4 33" xfId="277" xr:uid="{00000000-0005-0000-0000-000041010000}"/>
    <cellStyle name="20% - Accent4 34" xfId="278" xr:uid="{00000000-0005-0000-0000-000042010000}"/>
    <cellStyle name="20% - Accent4 35" xfId="279" xr:uid="{00000000-0005-0000-0000-000043010000}"/>
    <cellStyle name="20% - Accent4 36" xfId="280" xr:uid="{00000000-0005-0000-0000-000044010000}"/>
    <cellStyle name="20% - Accent4 37" xfId="281" xr:uid="{00000000-0005-0000-0000-000045010000}"/>
    <cellStyle name="20% - Accent4 38" xfId="282" xr:uid="{00000000-0005-0000-0000-000046010000}"/>
    <cellStyle name="20% - Accent4 39" xfId="283" xr:uid="{00000000-0005-0000-0000-000047010000}"/>
    <cellStyle name="20% - Accent4 4" xfId="284" xr:uid="{00000000-0005-0000-0000-000048010000}"/>
    <cellStyle name="20% - Accent4 4 2" xfId="285" xr:uid="{00000000-0005-0000-0000-000049010000}"/>
    <cellStyle name="20% - Accent4 4 3" xfId="286" xr:uid="{00000000-0005-0000-0000-00004A010000}"/>
    <cellStyle name="20% - Accent4 4 4" xfId="287" xr:uid="{00000000-0005-0000-0000-00004B010000}"/>
    <cellStyle name="20% - Accent4 40" xfId="288" xr:uid="{00000000-0005-0000-0000-00004C010000}"/>
    <cellStyle name="20% - Accent4 41" xfId="289" xr:uid="{00000000-0005-0000-0000-00004D010000}"/>
    <cellStyle name="20% - Accent4 42" xfId="290" xr:uid="{00000000-0005-0000-0000-00004E010000}"/>
    <cellStyle name="20% - Accent4 43" xfId="291" xr:uid="{00000000-0005-0000-0000-00004F010000}"/>
    <cellStyle name="20% - Accent4 44" xfId="292" xr:uid="{00000000-0005-0000-0000-000050010000}"/>
    <cellStyle name="20% - Accent4 5" xfId="293" xr:uid="{00000000-0005-0000-0000-000051010000}"/>
    <cellStyle name="20% - Accent4 5 2" xfId="294" xr:uid="{00000000-0005-0000-0000-000052010000}"/>
    <cellStyle name="20% - Accent4 5 3" xfId="295" xr:uid="{00000000-0005-0000-0000-000053010000}"/>
    <cellStyle name="20% - Accent4 5 4" xfId="296" xr:uid="{00000000-0005-0000-0000-000054010000}"/>
    <cellStyle name="20% - Accent4 6" xfId="297" xr:uid="{00000000-0005-0000-0000-000055010000}"/>
    <cellStyle name="20% - Accent4 6 2" xfId="298" xr:uid="{00000000-0005-0000-0000-000056010000}"/>
    <cellStyle name="20% - Accent4 6 3" xfId="299" xr:uid="{00000000-0005-0000-0000-000057010000}"/>
    <cellStyle name="20% - Accent4 6 4" xfId="300" xr:uid="{00000000-0005-0000-0000-000058010000}"/>
    <cellStyle name="20% - Accent4 7" xfId="301" xr:uid="{00000000-0005-0000-0000-000059010000}"/>
    <cellStyle name="20% - Accent4 7 2" xfId="302" xr:uid="{00000000-0005-0000-0000-00005A010000}"/>
    <cellStyle name="20% - Accent4 7 3" xfId="303" xr:uid="{00000000-0005-0000-0000-00005B010000}"/>
    <cellStyle name="20% - Accent4 8" xfId="304" xr:uid="{00000000-0005-0000-0000-00005C010000}"/>
    <cellStyle name="20% - Accent4 8 2" xfId="305" xr:uid="{00000000-0005-0000-0000-00005D010000}"/>
    <cellStyle name="20% - Accent4 8 3" xfId="306" xr:uid="{00000000-0005-0000-0000-00005E010000}"/>
    <cellStyle name="20% - Accent4 9" xfId="307" xr:uid="{00000000-0005-0000-0000-00005F010000}"/>
    <cellStyle name="20% - Accent5" xfId="4" builtinId="46"/>
    <cellStyle name="20% - Accent5 10" xfId="308" xr:uid="{00000000-0005-0000-0000-000060010000}"/>
    <cellStyle name="20% - Accent5 11" xfId="309" xr:uid="{00000000-0005-0000-0000-000061010000}"/>
    <cellStyle name="20% - Accent5 12" xfId="310" xr:uid="{00000000-0005-0000-0000-000062010000}"/>
    <cellStyle name="20% - Accent5 13" xfId="311" xr:uid="{00000000-0005-0000-0000-000063010000}"/>
    <cellStyle name="20% - Accent5 14" xfId="312" xr:uid="{00000000-0005-0000-0000-000064010000}"/>
    <cellStyle name="20% - Accent5 15" xfId="313" xr:uid="{00000000-0005-0000-0000-000065010000}"/>
    <cellStyle name="20% - Accent5 16" xfId="314" xr:uid="{00000000-0005-0000-0000-000066010000}"/>
    <cellStyle name="20% - Accent5 17" xfId="315" xr:uid="{00000000-0005-0000-0000-000067010000}"/>
    <cellStyle name="20% - Accent5 18" xfId="316" xr:uid="{00000000-0005-0000-0000-000068010000}"/>
    <cellStyle name="20% - Accent5 19" xfId="317" xr:uid="{00000000-0005-0000-0000-000069010000}"/>
    <cellStyle name="20% - Accent5 2" xfId="318" xr:uid="{00000000-0005-0000-0000-00006A010000}"/>
    <cellStyle name="20% - Accent5 2 10" xfId="319" xr:uid="{00000000-0005-0000-0000-00006B010000}"/>
    <cellStyle name="20% - Accent5 2 11" xfId="320" xr:uid="{00000000-0005-0000-0000-00006C010000}"/>
    <cellStyle name="20% - Accent5 2 12" xfId="321" xr:uid="{00000000-0005-0000-0000-00006D010000}"/>
    <cellStyle name="20% - Accent5 2 13" xfId="322" xr:uid="{00000000-0005-0000-0000-00006E010000}"/>
    <cellStyle name="20% - Accent5 2 14" xfId="323" xr:uid="{00000000-0005-0000-0000-00006F010000}"/>
    <cellStyle name="20% - Accent5 2 15" xfId="324" xr:uid="{00000000-0005-0000-0000-000070010000}"/>
    <cellStyle name="20% - Accent5 2 2" xfId="325" xr:uid="{00000000-0005-0000-0000-000071010000}"/>
    <cellStyle name="20% - Accent5 2 3" xfId="326" xr:uid="{00000000-0005-0000-0000-000072010000}"/>
    <cellStyle name="20% - Accent5 2 4" xfId="327" xr:uid="{00000000-0005-0000-0000-000073010000}"/>
    <cellStyle name="20% - Accent5 2 5" xfId="328" xr:uid="{00000000-0005-0000-0000-000074010000}"/>
    <cellStyle name="20% - Accent5 2 6" xfId="329" xr:uid="{00000000-0005-0000-0000-000075010000}"/>
    <cellStyle name="20% - Accent5 2 7" xfId="330" xr:uid="{00000000-0005-0000-0000-000076010000}"/>
    <cellStyle name="20% - Accent5 2 8" xfId="331" xr:uid="{00000000-0005-0000-0000-000077010000}"/>
    <cellStyle name="20% - Accent5 2 9" xfId="332" xr:uid="{00000000-0005-0000-0000-000078010000}"/>
    <cellStyle name="20% - Accent5 20" xfId="333" xr:uid="{00000000-0005-0000-0000-000079010000}"/>
    <cellStyle name="20% - Accent5 21" xfId="334" xr:uid="{00000000-0005-0000-0000-00007A010000}"/>
    <cellStyle name="20% - Accent5 22" xfId="335" xr:uid="{00000000-0005-0000-0000-00007B010000}"/>
    <cellStyle name="20% - Accent5 23" xfId="336" xr:uid="{00000000-0005-0000-0000-00007C010000}"/>
    <cellStyle name="20% - Accent5 24" xfId="337" xr:uid="{00000000-0005-0000-0000-00007D010000}"/>
    <cellStyle name="20% - Accent5 25" xfId="338" xr:uid="{00000000-0005-0000-0000-00007E010000}"/>
    <cellStyle name="20% - Accent5 26" xfId="339" xr:uid="{00000000-0005-0000-0000-00007F010000}"/>
    <cellStyle name="20% - Accent5 27" xfId="340" xr:uid="{00000000-0005-0000-0000-000080010000}"/>
    <cellStyle name="20% - Accent5 28" xfId="341" xr:uid="{00000000-0005-0000-0000-000081010000}"/>
    <cellStyle name="20% - Accent5 29" xfId="342" xr:uid="{00000000-0005-0000-0000-000082010000}"/>
    <cellStyle name="20% - Accent5 3" xfId="343" xr:uid="{00000000-0005-0000-0000-000083010000}"/>
    <cellStyle name="20% - Accent5 3 2" xfId="344" xr:uid="{00000000-0005-0000-0000-000084010000}"/>
    <cellStyle name="20% - Accent5 30" xfId="345" xr:uid="{00000000-0005-0000-0000-000085010000}"/>
    <cellStyle name="20% - Accent5 31" xfId="346" xr:uid="{00000000-0005-0000-0000-000086010000}"/>
    <cellStyle name="20% - Accent5 32" xfId="347" xr:uid="{00000000-0005-0000-0000-000087010000}"/>
    <cellStyle name="20% - Accent5 33" xfId="348" xr:uid="{00000000-0005-0000-0000-000088010000}"/>
    <cellStyle name="20% - Accent5 34" xfId="349" xr:uid="{00000000-0005-0000-0000-000089010000}"/>
    <cellStyle name="20% - Accent5 35" xfId="350" xr:uid="{00000000-0005-0000-0000-00008A010000}"/>
    <cellStyle name="20% - Accent5 36" xfId="351" xr:uid="{00000000-0005-0000-0000-00008B010000}"/>
    <cellStyle name="20% - Accent5 37" xfId="352" xr:uid="{00000000-0005-0000-0000-00008C010000}"/>
    <cellStyle name="20% - Accent5 38" xfId="353" xr:uid="{00000000-0005-0000-0000-00008D010000}"/>
    <cellStyle name="20% - Accent5 39" xfId="354" xr:uid="{00000000-0005-0000-0000-00008E010000}"/>
    <cellStyle name="20% - Accent5 4" xfId="355" xr:uid="{00000000-0005-0000-0000-00008F010000}"/>
    <cellStyle name="20% - Accent5 40" xfId="356" xr:uid="{00000000-0005-0000-0000-000090010000}"/>
    <cellStyle name="20% - Accent5 41" xfId="357" xr:uid="{00000000-0005-0000-0000-000091010000}"/>
    <cellStyle name="20% - Accent5 42" xfId="358" xr:uid="{00000000-0005-0000-0000-000092010000}"/>
    <cellStyle name="20% - Accent5 43" xfId="359" xr:uid="{00000000-0005-0000-0000-000093010000}"/>
    <cellStyle name="20% - Accent5 44" xfId="360" xr:uid="{00000000-0005-0000-0000-000094010000}"/>
    <cellStyle name="20% - Accent5 5" xfId="361" xr:uid="{00000000-0005-0000-0000-000095010000}"/>
    <cellStyle name="20% - Accent5 6" xfId="362" xr:uid="{00000000-0005-0000-0000-000096010000}"/>
    <cellStyle name="20% - Accent5 6 2" xfId="363" xr:uid="{00000000-0005-0000-0000-000097010000}"/>
    <cellStyle name="20% - Accent5 7" xfId="364" xr:uid="{00000000-0005-0000-0000-000098010000}"/>
    <cellStyle name="20% - Accent5 8" xfId="365" xr:uid="{00000000-0005-0000-0000-000099010000}"/>
    <cellStyle name="20% - Accent5 9" xfId="366" xr:uid="{00000000-0005-0000-0000-00009A010000}"/>
    <cellStyle name="20% - Accent6 10" xfId="367" xr:uid="{00000000-0005-0000-0000-00009B010000}"/>
    <cellStyle name="20% - Accent6 11" xfId="368" xr:uid="{00000000-0005-0000-0000-00009C010000}"/>
    <cellStyle name="20% - Accent6 12" xfId="369" xr:uid="{00000000-0005-0000-0000-00009D010000}"/>
    <cellStyle name="20% - Accent6 13" xfId="370" xr:uid="{00000000-0005-0000-0000-00009E010000}"/>
    <cellStyle name="20% - Accent6 14" xfId="371" xr:uid="{00000000-0005-0000-0000-00009F010000}"/>
    <cellStyle name="20% - Accent6 15" xfId="372" xr:uid="{00000000-0005-0000-0000-0000A0010000}"/>
    <cellStyle name="20% - Accent6 16" xfId="373" xr:uid="{00000000-0005-0000-0000-0000A1010000}"/>
    <cellStyle name="20% - Accent6 17" xfId="374" xr:uid="{00000000-0005-0000-0000-0000A2010000}"/>
    <cellStyle name="20% - Accent6 18" xfId="375" xr:uid="{00000000-0005-0000-0000-0000A3010000}"/>
    <cellStyle name="20% - Accent6 19" xfId="376" xr:uid="{00000000-0005-0000-0000-0000A4010000}"/>
    <cellStyle name="20% - Accent6 2" xfId="377" xr:uid="{00000000-0005-0000-0000-0000A5010000}"/>
    <cellStyle name="20% - Accent6 2 10" xfId="378" xr:uid="{00000000-0005-0000-0000-0000A6010000}"/>
    <cellStyle name="20% - Accent6 2 11" xfId="379" xr:uid="{00000000-0005-0000-0000-0000A7010000}"/>
    <cellStyle name="20% - Accent6 2 12" xfId="380" xr:uid="{00000000-0005-0000-0000-0000A8010000}"/>
    <cellStyle name="20% - Accent6 2 13" xfId="381" xr:uid="{00000000-0005-0000-0000-0000A9010000}"/>
    <cellStyle name="20% - Accent6 2 14" xfId="382" xr:uid="{00000000-0005-0000-0000-0000AA010000}"/>
    <cellStyle name="20% - Accent6 2 15" xfId="383" xr:uid="{00000000-0005-0000-0000-0000AB010000}"/>
    <cellStyle name="20% - Accent6 2 2" xfId="384" xr:uid="{00000000-0005-0000-0000-0000AC010000}"/>
    <cellStyle name="20% - Accent6 2 3" xfId="385" xr:uid="{00000000-0005-0000-0000-0000AD010000}"/>
    <cellStyle name="20% - Accent6 2 4" xfId="386" xr:uid="{00000000-0005-0000-0000-0000AE010000}"/>
    <cellStyle name="20% - Accent6 2 5" xfId="387" xr:uid="{00000000-0005-0000-0000-0000AF010000}"/>
    <cellStyle name="20% - Accent6 2 6" xfId="388" xr:uid="{00000000-0005-0000-0000-0000B0010000}"/>
    <cellStyle name="20% - Accent6 2 7" xfId="389" xr:uid="{00000000-0005-0000-0000-0000B1010000}"/>
    <cellStyle name="20% - Accent6 2 8" xfId="390" xr:uid="{00000000-0005-0000-0000-0000B2010000}"/>
    <cellStyle name="20% - Accent6 2 9" xfId="391" xr:uid="{00000000-0005-0000-0000-0000B3010000}"/>
    <cellStyle name="20% - Accent6 20" xfId="392" xr:uid="{00000000-0005-0000-0000-0000B4010000}"/>
    <cellStyle name="20% - Accent6 21" xfId="393" xr:uid="{00000000-0005-0000-0000-0000B5010000}"/>
    <cellStyle name="20% - Accent6 22" xfId="394" xr:uid="{00000000-0005-0000-0000-0000B6010000}"/>
    <cellStyle name="20% - Accent6 23" xfId="395" xr:uid="{00000000-0005-0000-0000-0000B7010000}"/>
    <cellStyle name="20% - Accent6 24" xfId="396" xr:uid="{00000000-0005-0000-0000-0000B8010000}"/>
    <cellStyle name="20% - Accent6 25" xfId="397" xr:uid="{00000000-0005-0000-0000-0000B9010000}"/>
    <cellStyle name="20% - Accent6 26" xfId="398" xr:uid="{00000000-0005-0000-0000-0000BA010000}"/>
    <cellStyle name="20% - Accent6 27" xfId="399" xr:uid="{00000000-0005-0000-0000-0000BB010000}"/>
    <cellStyle name="20% - Accent6 28" xfId="400" xr:uid="{00000000-0005-0000-0000-0000BC010000}"/>
    <cellStyle name="20% - Accent6 29" xfId="401" xr:uid="{00000000-0005-0000-0000-0000BD010000}"/>
    <cellStyle name="20% - Accent6 3" xfId="402" xr:uid="{00000000-0005-0000-0000-0000BE010000}"/>
    <cellStyle name="20% - Accent6 3 2" xfId="403" xr:uid="{00000000-0005-0000-0000-0000BF010000}"/>
    <cellStyle name="20% - Accent6 3 3" xfId="404" xr:uid="{00000000-0005-0000-0000-0000C0010000}"/>
    <cellStyle name="20% - Accent6 3 4" xfId="405" xr:uid="{00000000-0005-0000-0000-0000C1010000}"/>
    <cellStyle name="20% - Accent6 3 5" xfId="406" xr:uid="{00000000-0005-0000-0000-0000C2010000}"/>
    <cellStyle name="20% - Accent6 30" xfId="407" xr:uid="{00000000-0005-0000-0000-0000C3010000}"/>
    <cellStyle name="20% - Accent6 31" xfId="408" xr:uid="{00000000-0005-0000-0000-0000C4010000}"/>
    <cellStyle name="20% - Accent6 32" xfId="409" xr:uid="{00000000-0005-0000-0000-0000C5010000}"/>
    <cellStyle name="20% - Accent6 33" xfId="410" xr:uid="{00000000-0005-0000-0000-0000C6010000}"/>
    <cellStyle name="20% - Accent6 34" xfId="411" xr:uid="{00000000-0005-0000-0000-0000C7010000}"/>
    <cellStyle name="20% - Accent6 35" xfId="412" xr:uid="{00000000-0005-0000-0000-0000C8010000}"/>
    <cellStyle name="20% - Accent6 36" xfId="413" xr:uid="{00000000-0005-0000-0000-0000C9010000}"/>
    <cellStyle name="20% - Accent6 37" xfId="414" xr:uid="{00000000-0005-0000-0000-0000CA010000}"/>
    <cellStyle name="20% - Accent6 38" xfId="415" xr:uid="{00000000-0005-0000-0000-0000CB010000}"/>
    <cellStyle name="20% - Accent6 39" xfId="416" xr:uid="{00000000-0005-0000-0000-0000CC010000}"/>
    <cellStyle name="20% - Accent6 4" xfId="417" xr:uid="{00000000-0005-0000-0000-0000CD010000}"/>
    <cellStyle name="20% - Accent6 4 2" xfId="418" xr:uid="{00000000-0005-0000-0000-0000CE010000}"/>
    <cellStyle name="20% - Accent6 4 3" xfId="419" xr:uid="{00000000-0005-0000-0000-0000CF010000}"/>
    <cellStyle name="20% - Accent6 4 4" xfId="420" xr:uid="{00000000-0005-0000-0000-0000D0010000}"/>
    <cellStyle name="20% - Accent6 40" xfId="421" xr:uid="{00000000-0005-0000-0000-0000D1010000}"/>
    <cellStyle name="20% - Accent6 41" xfId="422" xr:uid="{00000000-0005-0000-0000-0000D2010000}"/>
    <cellStyle name="20% - Accent6 42" xfId="423" xr:uid="{00000000-0005-0000-0000-0000D3010000}"/>
    <cellStyle name="20% - Accent6 43" xfId="424" xr:uid="{00000000-0005-0000-0000-0000D4010000}"/>
    <cellStyle name="20% - Accent6 44" xfId="425" xr:uid="{00000000-0005-0000-0000-0000D5010000}"/>
    <cellStyle name="20% - Accent6 44 2" xfId="426" xr:uid="{00000000-0005-0000-0000-0000D6010000}"/>
    <cellStyle name="20% - Accent6 45" xfId="427" xr:uid="{00000000-0005-0000-0000-0000D7010000}"/>
    <cellStyle name="20% - Accent6 5" xfId="428" xr:uid="{00000000-0005-0000-0000-0000D8010000}"/>
    <cellStyle name="20% - Accent6 5 2" xfId="429" xr:uid="{00000000-0005-0000-0000-0000D9010000}"/>
    <cellStyle name="20% - Accent6 5 3" xfId="430" xr:uid="{00000000-0005-0000-0000-0000DA010000}"/>
    <cellStyle name="20% - Accent6 5 4" xfId="431" xr:uid="{00000000-0005-0000-0000-0000DB010000}"/>
    <cellStyle name="20% - Accent6 6" xfId="432" xr:uid="{00000000-0005-0000-0000-0000DC010000}"/>
    <cellStyle name="20% - Accent6 6 2" xfId="433" xr:uid="{00000000-0005-0000-0000-0000DD010000}"/>
    <cellStyle name="20% - Accent6 6 3" xfId="434" xr:uid="{00000000-0005-0000-0000-0000DE010000}"/>
    <cellStyle name="20% - Accent6 6 4" xfId="435" xr:uid="{00000000-0005-0000-0000-0000DF010000}"/>
    <cellStyle name="20% - Accent6 7" xfId="436" xr:uid="{00000000-0005-0000-0000-0000E0010000}"/>
    <cellStyle name="20% - Accent6 7 2" xfId="437" xr:uid="{00000000-0005-0000-0000-0000E1010000}"/>
    <cellStyle name="20% - Accent6 7 3" xfId="438" xr:uid="{00000000-0005-0000-0000-0000E2010000}"/>
    <cellStyle name="20% - Accent6 8" xfId="439" xr:uid="{00000000-0005-0000-0000-0000E3010000}"/>
    <cellStyle name="20% - Accent6 8 2" xfId="440" xr:uid="{00000000-0005-0000-0000-0000E4010000}"/>
    <cellStyle name="20% - Accent6 8 3" xfId="441" xr:uid="{00000000-0005-0000-0000-0000E5010000}"/>
    <cellStyle name="20% - Accent6 9" xfId="442" xr:uid="{00000000-0005-0000-0000-0000E6010000}"/>
    <cellStyle name="20% - Akzent1" xfId="443" xr:uid="{00000000-0005-0000-0000-0000E7010000}"/>
    <cellStyle name="20% - Akzent2" xfId="444" xr:uid="{00000000-0005-0000-0000-0000E8010000}"/>
    <cellStyle name="20% - Akzent3" xfId="445" xr:uid="{00000000-0005-0000-0000-0000E9010000}"/>
    <cellStyle name="20% - Akzent4" xfId="446" xr:uid="{00000000-0005-0000-0000-0000EA010000}"/>
    <cellStyle name="20% - Akzent5" xfId="447" xr:uid="{00000000-0005-0000-0000-0000EB010000}"/>
    <cellStyle name="20% - Akzent6" xfId="448" xr:uid="{00000000-0005-0000-0000-0000EC010000}"/>
    <cellStyle name="2x indented GHG Textfiels" xfId="449" xr:uid="{00000000-0005-0000-0000-0000ED010000}"/>
    <cellStyle name="40% - 1. jelölőszín" xfId="450" xr:uid="{00000000-0005-0000-0000-0000EE010000}"/>
    <cellStyle name="40% - 2. jelölőszín" xfId="451" xr:uid="{00000000-0005-0000-0000-0000EF010000}"/>
    <cellStyle name="40% - 3. jelölőszín" xfId="452" xr:uid="{00000000-0005-0000-0000-0000F0010000}"/>
    <cellStyle name="40% - 4. jelölőszín" xfId="453" xr:uid="{00000000-0005-0000-0000-0000F1010000}"/>
    <cellStyle name="40% - 5. jelölőszín" xfId="454" xr:uid="{00000000-0005-0000-0000-0000F2010000}"/>
    <cellStyle name="40% - 6. jelölőszín" xfId="455" xr:uid="{00000000-0005-0000-0000-0000F3010000}"/>
    <cellStyle name="40% - Accent1 10" xfId="456" xr:uid="{00000000-0005-0000-0000-0000F4010000}"/>
    <cellStyle name="40% - Accent1 11" xfId="457" xr:uid="{00000000-0005-0000-0000-0000F5010000}"/>
    <cellStyle name="40% - Accent1 12" xfId="458" xr:uid="{00000000-0005-0000-0000-0000F6010000}"/>
    <cellStyle name="40% - Accent1 13" xfId="459" xr:uid="{00000000-0005-0000-0000-0000F7010000}"/>
    <cellStyle name="40% - Accent1 14" xfId="460" xr:uid="{00000000-0005-0000-0000-0000F8010000}"/>
    <cellStyle name="40% - Accent1 15" xfId="461" xr:uid="{00000000-0005-0000-0000-0000F9010000}"/>
    <cellStyle name="40% - Accent1 16" xfId="462" xr:uid="{00000000-0005-0000-0000-0000FA010000}"/>
    <cellStyle name="40% - Accent1 17" xfId="463" xr:uid="{00000000-0005-0000-0000-0000FB010000}"/>
    <cellStyle name="40% - Accent1 18" xfId="464" xr:uid="{00000000-0005-0000-0000-0000FC010000}"/>
    <cellStyle name="40% - Accent1 19" xfId="465" xr:uid="{00000000-0005-0000-0000-0000FD010000}"/>
    <cellStyle name="40% - Accent1 2" xfId="466" xr:uid="{00000000-0005-0000-0000-0000FE010000}"/>
    <cellStyle name="40% - Accent1 2 10" xfId="467" xr:uid="{00000000-0005-0000-0000-0000FF010000}"/>
    <cellStyle name="40% - Accent1 2 11" xfId="468" xr:uid="{00000000-0005-0000-0000-000000020000}"/>
    <cellStyle name="40% - Accent1 2 12" xfId="469" xr:uid="{00000000-0005-0000-0000-000001020000}"/>
    <cellStyle name="40% - Accent1 2 13" xfId="470" xr:uid="{00000000-0005-0000-0000-000002020000}"/>
    <cellStyle name="40% - Accent1 2 14" xfId="471" xr:uid="{00000000-0005-0000-0000-000003020000}"/>
    <cellStyle name="40% - Accent1 2 15" xfId="472" xr:uid="{00000000-0005-0000-0000-000004020000}"/>
    <cellStyle name="40% - Accent1 2 2" xfId="473" xr:uid="{00000000-0005-0000-0000-000005020000}"/>
    <cellStyle name="40% - Accent1 2 3" xfId="474" xr:uid="{00000000-0005-0000-0000-000006020000}"/>
    <cellStyle name="40% - Accent1 2 4" xfId="475" xr:uid="{00000000-0005-0000-0000-000007020000}"/>
    <cellStyle name="40% - Accent1 2 5" xfId="476" xr:uid="{00000000-0005-0000-0000-000008020000}"/>
    <cellStyle name="40% - Accent1 2 6" xfId="477" xr:uid="{00000000-0005-0000-0000-000009020000}"/>
    <cellStyle name="40% - Accent1 2 7" xfId="478" xr:uid="{00000000-0005-0000-0000-00000A020000}"/>
    <cellStyle name="40% - Accent1 2 8" xfId="479" xr:uid="{00000000-0005-0000-0000-00000B020000}"/>
    <cellStyle name="40% - Accent1 2 9" xfId="480" xr:uid="{00000000-0005-0000-0000-00000C020000}"/>
    <cellStyle name="40% - Accent1 20" xfId="481" xr:uid="{00000000-0005-0000-0000-00000D020000}"/>
    <cellStyle name="40% - Accent1 21" xfId="482" xr:uid="{00000000-0005-0000-0000-00000E020000}"/>
    <cellStyle name="40% - Accent1 22" xfId="483" xr:uid="{00000000-0005-0000-0000-00000F020000}"/>
    <cellStyle name="40% - Accent1 23" xfId="484" xr:uid="{00000000-0005-0000-0000-000010020000}"/>
    <cellStyle name="40% - Accent1 24" xfId="485" xr:uid="{00000000-0005-0000-0000-000011020000}"/>
    <cellStyle name="40% - Accent1 25" xfId="486" xr:uid="{00000000-0005-0000-0000-000012020000}"/>
    <cellStyle name="40% - Accent1 26" xfId="487" xr:uid="{00000000-0005-0000-0000-000013020000}"/>
    <cellStyle name="40% - Accent1 27" xfId="488" xr:uid="{00000000-0005-0000-0000-000014020000}"/>
    <cellStyle name="40% - Accent1 28" xfId="489" xr:uid="{00000000-0005-0000-0000-000015020000}"/>
    <cellStyle name="40% - Accent1 29" xfId="490" xr:uid="{00000000-0005-0000-0000-000016020000}"/>
    <cellStyle name="40% - Accent1 3" xfId="491" xr:uid="{00000000-0005-0000-0000-000017020000}"/>
    <cellStyle name="40% - Accent1 3 2" xfId="492" xr:uid="{00000000-0005-0000-0000-000018020000}"/>
    <cellStyle name="40% - Accent1 3 3" xfId="493" xr:uid="{00000000-0005-0000-0000-000019020000}"/>
    <cellStyle name="40% - Accent1 3 4" xfId="494" xr:uid="{00000000-0005-0000-0000-00001A020000}"/>
    <cellStyle name="40% - Accent1 3 5" xfId="495" xr:uid="{00000000-0005-0000-0000-00001B020000}"/>
    <cellStyle name="40% - Accent1 30" xfId="496" xr:uid="{00000000-0005-0000-0000-00001C020000}"/>
    <cellStyle name="40% - Accent1 31" xfId="497" xr:uid="{00000000-0005-0000-0000-00001D020000}"/>
    <cellStyle name="40% - Accent1 32" xfId="498" xr:uid="{00000000-0005-0000-0000-00001E020000}"/>
    <cellStyle name="40% - Accent1 33" xfId="499" xr:uid="{00000000-0005-0000-0000-00001F020000}"/>
    <cellStyle name="40% - Accent1 34" xfId="500" xr:uid="{00000000-0005-0000-0000-000020020000}"/>
    <cellStyle name="40% - Accent1 35" xfId="501" xr:uid="{00000000-0005-0000-0000-000021020000}"/>
    <cellStyle name="40% - Accent1 36" xfId="502" xr:uid="{00000000-0005-0000-0000-000022020000}"/>
    <cellStyle name="40% - Accent1 37" xfId="503" xr:uid="{00000000-0005-0000-0000-000023020000}"/>
    <cellStyle name="40% - Accent1 38" xfId="504" xr:uid="{00000000-0005-0000-0000-000024020000}"/>
    <cellStyle name="40% - Accent1 39" xfId="505" xr:uid="{00000000-0005-0000-0000-000025020000}"/>
    <cellStyle name="40% - Accent1 4" xfId="506" xr:uid="{00000000-0005-0000-0000-000026020000}"/>
    <cellStyle name="40% - Accent1 4 2" xfId="507" xr:uid="{00000000-0005-0000-0000-000027020000}"/>
    <cellStyle name="40% - Accent1 4 3" xfId="508" xr:uid="{00000000-0005-0000-0000-000028020000}"/>
    <cellStyle name="40% - Accent1 4 4" xfId="509" xr:uid="{00000000-0005-0000-0000-000029020000}"/>
    <cellStyle name="40% - Accent1 40" xfId="510" xr:uid="{00000000-0005-0000-0000-00002A020000}"/>
    <cellStyle name="40% - Accent1 41" xfId="511" xr:uid="{00000000-0005-0000-0000-00002B020000}"/>
    <cellStyle name="40% - Accent1 42" xfId="512" xr:uid="{00000000-0005-0000-0000-00002C020000}"/>
    <cellStyle name="40% - Accent1 43" xfId="513" xr:uid="{00000000-0005-0000-0000-00002D020000}"/>
    <cellStyle name="40% - Accent1 44" xfId="514" xr:uid="{00000000-0005-0000-0000-00002E020000}"/>
    <cellStyle name="40% - Accent1 5" xfId="515" xr:uid="{00000000-0005-0000-0000-00002F020000}"/>
    <cellStyle name="40% - Accent1 5 2" xfId="516" xr:uid="{00000000-0005-0000-0000-000030020000}"/>
    <cellStyle name="40% - Accent1 5 3" xfId="517" xr:uid="{00000000-0005-0000-0000-000031020000}"/>
    <cellStyle name="40% - Accent1 5 4" xfId="518" xr:uid="{00000000-0005-0000-0000-000032020000}"/>
    <cellStyle name="40% - Accent1 6" xfId="519" xr:uid="{00000000-0005-0000-0000-000033020000}"/>
    <cellStyle name="40% - Accent1 6 2" xfId="520" xr:uid="{00000000-0005-0000-0000-000034020000}"/>
    <cellStyle name="40% - Accent1 6 3" xfId="521" xr:uid="{00000000-0005-0000-0000-000035020000}"/>
    <cellStyle name="40% - Accent1 6 4" xfId="522" xr:uid="{00000000-0005-0000-0000-000036020000}"/>
    <cellStyle name="40% - Accent1 7" xfId="523" xr:uid="{00000000-0005-0000-0000-000037020000}"/>
    <cellStyle name="40% - Accent1 7 2" xfId="524" xr:uid="{00000000-0005-0000-0000-000038020000}"/>
    <cellStyle name="40% - Accent1 7 3" xfId="525" xr:uid="{00000000-0005-0000-0000-000039020000}"/>
    <cellStyle name="40% - Accent1 8" xfId="526" xr:uid="{00000000-0005-0000-0000-00003A020000}"/>
    <cellStyle name="40% - Accent1 8 2" xfId="527" xr:uid="{00000000-0005-0000-0000-00003B020000}"/>
    <cellStyle name="40% - Accent1 8 3" xfId="528" xr:uid="{00000000-0005-0000-0000-00003C020000}"/>
    <cellStyle name="40% - Accent1 9" xfId="529" xr:uid="{00000000-0005-0000-0000-00003D020000}"/>
    <cellStyle name="40% - Accent2 10" xfId="530" xr:uid="{00000000-0005-0000-0000-00003E020000}"/>
    <cellStyle name="40% - Accent2 11" xfId="531" xr:uid="{00000000-0005-0000-0000-00003F020000}"/>
    <cellStyle name="40% - Accent2 12" xfId="532" xr:uid="{00000000-0005-0000-0000-000040020000}"/>
    <cellStyle name="40% - Accent2 13" xfId="533" xr:uid="{00000000-0005-0000-0000-000041020000}"/>
    <cellStyle name="40% - Accent2 14" xfId="534" xr:uid="{00000000-0005-0000-0000-000042020000}"/>
    <cellStyle name="40% - Accent2 15" xfId="535" xr:uid="{00000000-0005-0000-0000-000043020000}"/>
    <cellStyle name="40% - Accent2 16" xfId="536" xr:uid="{00000000-0005-0000-0000-000044020000}"/>
    <cellStyle name="40% - Accent2 17" xfId="537" xr:uid="{00000000-0005-0000-0000-000045020000}"/>
    <cellStyle name="40% - Accent2 18" xfId="538" xr:uid="{00000000-0005-0000-0000-000046020000}"/>
    <cellStyle name="40% - Accent2 19" xfId="539" xr:uid="{00000000-0005-0000-0000-000047020000}"/>
    <cellStyle name="40% - Accent2 2" xfId="540" xr:uid="{00000000-0005-0000-0000-000048020000}"/>
    <cellStyle name="40% - Accent2 2 10" xfId="541" xr:uid="{00000000-0005-0000-0000-000049020000}"/>
    <cellStyle name="40% - Accent2 2 11" xfId="542" xr:uid="{00000000-0005-0000-0000-00004A020000}"/>
    <cellStyle name="40% - Accent2 2 12" xfId="543" xr:uid="{00000000-0005-0000-0000-00004B020000}"/>
    <cellStyle name="40% - Accent2 2 13" xfId="544" xr:uid="{00000000-0005-0000-0000-00004C020000}"/>
    <cellStyle name="40% - Accent2 2 14" xfId="545" xr:uid="{00000000-0005-0000-0000-00004D020000}"/>
    <cellStyle name="40% - Accent2 2 15" xfId="546" xr:uid="{00000000-0005-0000-0000-00004E020000}"/>
    <cellStyle name="40% - Accent2 2 2" xfId="547" xr:uid="{00000000-0005-0000-0000-00004F020000}"/>
    <cellStyle name="40% - Accent2 2 2 2" xfId="548" xr:uid="{00000000-0005-0000-0000-000050020000}"/>
    <cellStyle name="40% - Accent2 2 3" xfId="549" xr:uid="{00000000-0005-0000-0000-000051020000}"/>
    <cellStyle name="40% - Accent2 2 3 2" xfId="550" xr:uid="{00000000-0005-0000-0000-000052020000}"/>
    <cellStyle name="40% - Accent2 2 4" xfId="551" xr:uid="{00000000-0005-0000-0000-000053020000}"/>
    <cellStyle name="40% - Accent2 2 5" xfId="552" xr:uid="{00000000-0005-0000-0000-000054020000}"/>
    <cellStyle name="40% - Accent2 2 6" xfId="553" xr:uid="{00000000-0005-0000-0000-000055020000}"/>
    <cellStyle name="40% - Accent2 2 7" xfId="554" xr:uid="{00000000-0005-0000-0000-000056020000}"/>
    <cellStyle name="40% - Accent2 2 8" xfId="555" xr:uid="{00000000-0005-0000-0000-000057020000}"/>
    <cellStyle name="40% - Accent2 2 9" xfId="556" xr:uid="{00000000-0005-0000-0000-000058020000}"/>
    <cellStyle name="40% - Accent2 20" xfId="557" xr:uid="{00000000-0005-0000-0000-000059020000}"/>
    <cellStyle name="40% - Accent2 21" xfId="558" xr:uid="{00000000-0005-0000-0000-00005A020000}"/>
    <cellStyle name="40% - Accent2 22" xfId="559" xr:uid="{00000000-0005-0000-0000-00005B020000}"/>
    <cellStyle name="40% - Accent2 23" xfId="560" xr:uid="{00000000-0005-0000-0000-00005C020000}"/>
    <cellStyle name="40% - Accent2 24" xfId="561" xr:uid="{00000000-0005-0000-0000-00005D020000}"/>
    <cellStyle name="40% - Accent2 25" xfId="562" xr:uid="{00000000-0005-0000-0000-00005E020000}"/>
    <cellStyle name="40% - Accent2 26" xfId="563" xr:uid="{00000000-0005-0000-0000-00005F020000}"/>
    <cellStyle name="40% - Accent2 27" xfId="564" xr:uid="{00000000-0005-0000-0000-000060020000}"/>
    <cellStyle name="40% - Accent2 28" xfId="565" xr:uid="{00000000-0005-0000-0000-000061020000}"/>
    <cellStyle name="40% - Accent2 29" xfId="566" xr:uid="{00000000-0005-0000-0000-000062020000}"/>
    <cellStyle name="40% - Accent2 3" xfId="567" xr:uid="{00000000-0005-0000-0000-000063020000}"/>
    <cellStyle name="40% - Accent2 3 2" xfId="568" xr:uid="{00000000-0005-0000-0000-000064020000}"/>
    <cellStyle name="40% - Accent2 30" xfId="569" xr:uid="{00000000-0005-0000-0000-000065020000}"/>
    <cellStyle name="40% - Accent2 31" xfId="570" xr:uid="{00000000-0005-0000-0000-000066020000}"/>
    <cellStyle name="40% - Accent2 32" xfId="571" xr:uid="{00000000-0005-0000-0000-000067020000}"/>
    <cellStyle name="40% - Accent2 33" xfId="572" xr:uid="{00000000-0005-0000-0000-000068020000}"/>
    <cellStyle name="40% - Accent2 34" xfId="573" xr:uid="{00000000-0005-0000-0000-000069020000}"/>
    <cellStyle name="40% - Accent2 35" xfId="574" xr:uid="{00000000-0005-0000-0000-00006A020000}"/>
    <cellStyle name="40% - Accent2 36" xfId="575" xr:uid="{00000000-0005-0000-0000-00006B020000}"/>
    <cellStyle name="40% - Accent2 37" xfId="576" xr:uid="{00000000-0005-0000-0000-00006C020000}"/>
    <cellStyle name="40% - Accent2 38" xfId="577" xr:uid="{00000000-0005-0000-0000-00006D020000}"/>
    <cellStyle name="40% - Accent2 39" xfId="578" xr:uid="{00000000-0005-0000-0000-00006E020000}"/>
    <cellStyle name="40% - Accent2 4" xfId="579" xr:uid="{00000000-0005-0000-0000-00006F020000}"/>
    <cellStyle name="40% - Accent2 40" xfId="580" xr:uid="{00000000-0005-0000-0000-000070020000}"/>
    <cellStyle name="40% - Accent2 41" xfId="581" xr:uid="{00000000-0005-0000-0000-000071020000}"/>
    <cellStyle name="40% - Accent2 42" xfId="582" xr:uid="{00000000-0005-0000-0000-000072020000}"/>
    <cellStyle name="40% - Accent2 43" xfId="583" xr:uid="{00000000-0005-0000-0000-000073020000}"/>
    <cellStyle name="40% - Accent2 44" xfId="584" xr:uid="{00000000-0005-0000-0000-000074020000}"/>
    <cellStyle name="40% - Accent2 5" xfId="585" xr:uid="{00000000-0005-0000-0000-000075020000}"/>
    <cellStyle name="40% - Accent2 6" xfId="586" xr:uid="{00000000-0005-0000-0000-000076020000}"/>
    <cellStyle name="40% - Accent2 6 2" xfId="587" xr:uid="{00000000-0005-0000-0000-000077020000}"/>
    <cellStyle name="40% - Accent2 7" xfId="588" xr:uid="{00000000-0005-0000-0000-000078020000}"/>
    <cellStyle name="40% - Accent2 8" xfId="589" xr:uid="{00000000-0005-0000-0000-000079020000}"/>
    <cellStyle name="40% - Accent2 9" xfId="590" xr:uid="{00000000-0005-0000-0000-00007A020000}"/>
    <cellStyle name="40% - Accent3 10" xfId="591" xr:uid="{00000000-0005-0000-0000-00007B020000}"/>
    <cellStyle name="40% - Accent3 11" xfId="592" xr:uid="{00000000-0005-0000-0000-00007C020000}"/>
    <cellStyle name="40% - Accent3 12" xfId="593" xr:uid="{00000000-0005-0000-0000-00007D020000}"/>
    <cellStyle name="40% - Accent3 13" xfId="594" xr:uid="{00000000-0005-0000-0000-00007E020000}"/>
    <cellStyle name="40% - Accent3 14" xfId="595" xr:uid="{00000000-0005-0000-0000-00007F020000}"/>
    <cellStyle name="40% - Accent3 15" xfId="596" xr:uid="{00000000-0005-0000-0000-000080020000}"/>
    <cellStyle name="40% - Accent3 16" xfId="597" xr:uid="{00000000-0005-0000-0000-000081020000}"/>
    <cellStyle name="40% - Accent3 17" xfId="598" xr:uid="{00000000-0005-0000-0000-000082020000}"/>
    <cellStyle name="40% - Accent3 18" xfId="599" xr:uid="{00000000-0005-0000-0000-000083020000}"/>
    <cellStyle name="40% - Accent3 19" xfId="600" xr:uid="{00000000-0005-0000-0000-000084020000}"/>
    <cellStyle name="40% - Accent3 2" xfId="601" xr:uid="{00000000-0005-0000-0000-000085020000}"/>
    <cellStyle name="40% - Accent3 2 10" xfId="602" xr:uid="{00000000-0005-0000-0000-000086020000}"/>
    <cellStyle name="40% - Accent3 2 11" xfId="603" xr:uid="{00000000-0005-0000-0000-000087020000}"/>
    <cellStyle name="40% - Accent3 2 12" xfId="604" xr:uid="{00000000-0005-0000-0000-000088020000}"/>
    <cellStyle name="40% - Accent3 2 13" xfId="605" xr:uid="{00000000-0005-0000-0000-000089020000}"/>
    <cellStyle name="40% - Accent3 2 14" xfId="606" xr:uid="{00000000-0005-0000-0000-00008A020000}"/>
    <cellStyle name="40% - Accent3 2 15" xfId="607" xr:uid="{00000000-0005-0000-0000-00008B020000}"/>
    <cellStyle name="40% - Accent3 2 2" xfId="608" xr:uid="{00000000-0005-0000-0000-00008C020000}"/>
    <cellStyle name="40% - Accent3 2 3" xfId="609" xr:uid="{00000000-0005-0000-0000-00008D020000}"/>
    <cellStyle name="40% - Accent3 2 4" xfId="610" xr:uid="{00000000-0005-0000-0000-00008E020000}"/>
    <cellStyle name="40% - Accent3 2 5" xfId="611" xr:uid="{00000000-0005-0000-0000-00008F020000}"/>
    <cellStyle name="40% - Accent3 2 6" xfId="612" xr:uid="{00000000-0005-0000-0000-000090020000}"/>
    <cellStyle name="40% - Accent3 2 7" xfId="613" xr:uid="{00000000-0005-0000-0000-000091020000}"/>
    <cellStyle name="40% - Accent3 2 8" xfId="614" xr:uid="{00000000-0005-0000-0000-000092020000}"/>
    <cellStyle name="40% - Accent3 2 9" xfId="615" xr:uid="{00000000-0005-0000-0000-000093020000}"/>
    <cellStyle name="40% - Accent3 20" xfId="616" xr:uid="{00000000-0005-0000-0000-000094020000}"/>
    <cellStyle name="40% - Accent3 21" xfId="617" xr:uid="{00000000-0005-0000-0000-000095020000}"/>
    <cellStyle name="40% - Accent3 22" xfId="618" xr:uid="{00000000-0005-0000-0000-000096020000}"/>
    <cellStyle name="40% - Accent3 23" xfId="619" xr:uid="{00000000-0005-0000-0000-000097020000}"/>
    <cellStyle name="40% - Accent3 24" xfId="620" xr:uid="{00000000-0005-0000-0000-000098020000}"/>
    <cellStyle name="40% - Accent3 25" xfId="621" xr:uid="{00000000-0005-0000-0000-000099020000}"/>
    <cellStyle name="40% - Accent3 26" xfId="622" xr:uid="{00000000-0005-0000-0000-00009A020000}"/>
    <cellStyle name="40% - Accent3 27" xfId="623" xr:uid="{00000000-0005-0000-0000-00009B020000}"/>
    <cellStyle name="40% - Accent3 28" xfId="624" xr:uid="{00000000-0005-0000-0000-00009C020000}"/>
    <cellStyle name="40% - Accent3 29" xfId="625" xr:uid="{00000000-0005-0000-0000-00009D020000}"/>
    <cellStyle name="40% - Accent3 3" xfId="626" xr:uid="{00000000-0005-0000-0000-00009E020000}"/>
    <cellStyle name="40% - Accent3 3 2" xfId="627" xr:uid="{00000000-0005-0000-0000-00009F020000}"/>
    <cellStyle name="40% - Accent3 3 3" xfId="628" xr:uid="{00000000-0005-0000-0000-0000A0020000}"/>
    <cellStyle name="40% - Accent3 3 4" xfId="629" xr:uid="{00000000-0005-0000-0000-0000A1020000}"/>
    <cellStyle name="40% - Accent3 3 5" xfId="630" xr:uid="{00000000-0005-0000-0000-0000A2020000}"/>
    <cellStyle name="40% - Accent3 30" xfId="631" xr:uid="{00000000-0005-0000-0000-0000A3020000}"/>
    <cellStyle name="40% - Accent3 31" xfId="632" xr:uid="{00000000-0005-0000-0000-0000A4020000}"/>
    <cellStyle name="40% - Accent3 32" xfId="633" xr:uid="{00000000-0005-0000-0000-0000A5020000}"/>
    <cellStyle name="40% - Accent3 33" xfId="634" xr:uid="{00000000-0005-0000-0000-0000A6020000}"/>
    <cellStyle name="40% - Accent3 34" xfId="635" xr:uid="{00000000-0005-0000-0000-0000A7020000}"/>
    <cellStyle name="40% - Accent3 35" xfId="636" xr:uid="{00000000-0005-0000-0000-0000A8020000}"/>
    <cellStyle name="40% - Accent3 36" xfId="637" xr:uid="{00000000-0005-0000-0000-0000A9020000}"/>
    <cellStyle name="40% - Accent3 37" xfId="638" xr:uid="{00000000-0005-0000-0000-0000AA020000}"/>
    <cellStyle name="40% - Accent3 38" xfId="639" xr:uid="{00000000-0005-0000-0000-0000AB020000}"/>
    <cellStyle name="40% - Accent3 39" xfId="640" xr:uid="{00000000-0005-0000-0000-0000AC020000}"/>
    <cellStyle name="40% - Accent3 4" xfId="641" xr:uid="{00000000-0005-0000-0000-0000AD020000}"/>
    <cellStyle name="40% - Accent3 4 2" xfId="642" xr:uid="{00000000-0005-0000-0000-0000AE020000}"/>
    <cellStyle name="40% - Accent3 4 3" xfId="643" xr:uid="{00000000-0005-0000-0000-0000AF020000}"/>
    <cellStyle name="40% - Accent3 4 4" xfId="644" xr:uid="{00000000-0005-0000-0000-0000B0020000}"/>
    <cellStyle name="40% - Accent3 40" xfId="645" xr:uid="{00000000-0005-0000-0000-0000B1020000}"/>
    <cellStyle name="40% - Accent3 41" xfId="646" xr:uid="{00000000-0005-0000-0000-0000B2020000}"/>
    <cellStyle name="40% - Accent3 42" xfId="647" xr:uid="{00000000-0005-0000-0000-0000B3020000}"/>
    <cellStyle name="40% - Accent3 43" xfId="648" xr:uid="{00000000-0005-0000-0000-0000B4020000}"/>
    <cellStyle name="40% - Accent3 44" xfId="649" xr:uid="{00000000-0005-0000-0000-0000B5020000}"/>
    <cellStyle name="40% - Accent3 5" xfId="650" xr:uid="{00000000-0005-0000-0000-0000B6020000}"/>
    <cellStyle name="40% - Accent3 5 2" xfId="651" xr:uid="{00000000-0005-0000-0000-0000B7020000}"/>
    <cellStyle name="40% - Accent3 5 3" xfId="652" xr:uid="{00000000-0005-0000-0000-0000B8020000}"/>
    <cellStyle name="40% - Accent3 5 4" xfId="653" xr:uid="{00000000-0005-0000-0000-0000B9020000}"/>
    <cellStyle name="40% - Accent3 6" xfId="654" xr:uid="{00000000-0005-0000-0000-0000BA020000}"/>
    <cellStyle name="40% - Accent3 6 2" xfId="655" xr:uid="{00000000-0005-0000-0000-0000BB020000}"/>
    <cellStyle name="40% - Accent3 6 3" xfId="656" xr:uid="{00000000-0005-0000-0000-0000BC020000}"/>
    <cellStyle name="40% - Accent3 6 4" xfId="657" xr:uid="{00000000-0005-0000-0000-0000BD020000}"/>
    <cellStyle name="40% - Accent3 7" xfId="658" xr:uid="{00000000-0005-0000-0000-0000BE020000}"/>
    <cellStyle name="40% - Accent3 7 2" xfId="659" xr:uid="{00000000-0005-0000-0000-0000BF020000}"/>
    <cellStyle name="40% - Accent3 7 3" xfId="660" xr:uid="{00000000-0005-0000-0000-0000C0020000}"/>
    <cellStyle name="40% - Accent3 8" xfId="661" xr:uid="{00000000-0005-0000-0000-0000C1020000}"/>
    <cellStyle name="40% - Accent3 8 2" xfId="662" xr:uid="{00000000-0005-0000-0000-0000C2020000}"/>
    <cellStyle name="40% - Accent3 8 3" xfId="663" xr:uid="{00000000-0005-0000-0000-0000C3020000}"/>
    <cellStyle name="40% - Accent3 9" xfId="664" xr:uid="{00000000-0005-0000-0000-0000C4020000}"/>
    <cellStyle name="40% - Accent4 10" xfId="665" xr:uid="{00000000-0005-0000-0000-0000C5020000}"/>
    <cellStyle name="40% - Accent4 11" xfId="666" xr:uid="{00000000-0005-0000-0000-0000C6020000}"/>
    <cellStyle name="40% - Accent4 12" xfId="667" xr:uid="{00000000-0005-0000-0000-0000C7020000}"/>
    <cellStyle name="40% - Accent4 13" xfId="668" xr:uid="{00000000-0005-0000-0000-0000C8020000}"/>
    <cellStyle name="40% - Accent4 14" xfId="669" xr:uid="{00000000-0005-0000-0000-0000C9020000}"/>
    <cellStyle name="40% - Accent4 15" xfId="670" xr:uid="{00000000-0005-0000-0000-0000CA020000}"/>
    <cellStyle name="40% - Accent4 16" xfId="671" xr:uid="{00000000-0005-0000-0000-0000CB020000}"/>
    <cellStyle name="40% - Accent4 17" xfId="672" xr:uid="{00000000-0005-0000-0000-0000CC020000}"/>
    <cellStyle name="40% - Accent4 18" xfId="673" xr:uid="{00000000-0005-0000-0000-0000CD020000}"/>
    <cellStyle name="40% - Accent4 19" xfId="674" xr:uid="{00000000-0005-0000-0000-0000CE020000}"/>
    <cellStyle name="40% - Accent4 2" xfId="675" xr:uid="{00000000-0005-0000-0000-0000CF020000}"/>
    <cellStyle name="40% - Accent4 2 10" xfId="676" xr:uid="{00000000-0005-0000-0000-0000D0020000}"/>
    <cellStyle name="40% - Accent4 2 11" xfId="677" xr:uid="{00000000-0005-0000-0000-0000D1020000}"/>
    <cellStyle name="40% - Accent4 2 12" xfId="678" xr:uid="{00000000-0005-0000-0000-0000D2020000}"/>
    <cellStyle name="40% - Accent4 2 13" xfId="679" xr:uid="{00000000-0005-0000-0000-0000D3020000}"/>
    <cellStyle name="40% - Accent4 2 14" xfId="680" xr:uid="{00000000-0005-0000-0000-0000D4020000}"/>
    <cellStyle name="40% - Accent4 2 15" xfId="681" xr:uid="{00000000-0005-0000-0000-0000D5020000}"/>
    <cellStyle name="40% - Accent4 2 2" xfId="682" xr:uid="{00000000-0005-0000-0000-0000D6020000}"/>
    <cellStyle name="40% - Accent4 2 3" xfId="683" xr:uid="{00000000-0005-0000-0000-0000D7020000}"/>
    <cellStyle name="40% - Accent4 2 4" xfId="684" xr:uid="{00000000-0005-0000-0000-0000D8020000}"/>
    <cellStyle name="40% - Accent4 2 5" xfId="685" xr:uid="{00000000-0005-0000-0000-0000D9020000}"/>
    <cellStyle name="40% - Accent4 2 6" xfId="686" xr:uid="{00000000-0005-0000-0000-0000DA020000}"/>
    <cellStyle name="40% - Accent4 2 7" xfId="687" xr:uid="{00000000-0005-0000-0000-0000DB020000}"/>
    <cellStyle name="40% - Accent4 2 8" xfId="688" xr:uid="{00000000-0005-0000-0000-0000DC020000}"/>
    <cellStyle name="40% - Accent4 2 9" xfId="689" xr:uid="{00000000-0005-0000-0000-0000DD020000}"/>
    <cellStyle name="40% - Accent4 20" xfId="690" xr:uid="{00000000-0005-0000-0000-0000DE020000}"/>
    <cellStyle name="40% - Accent4 21" xfId="691" xr:uid="{00000000-0005-0000-0000-0000DF020000}"/>
    <cellStyle name="40% - Accent4 22" xfId="692" xr:uid="{00000000-0005-0000-0000-0000E0020000}"/>
    <cellStyle name="40% - Accent4 23" xfId="693" xr:uid="{00000000-0005-0000-0000-0000E1020000}"/>
    <cellStyle name="40% - Accent4 24" xfId="694" xr:uid="{00000000-0005-0000-0000-0000E2020000}"/>
    <cellStyle name="40% - Accent4 25" xfId="695" xr:uid="{00000000-0005-0000-0000-0000E3020000}"/>
    <cellStyle name="40% - Accent4 26" xfId="696" xr:uid="{00000000-0005-0000-0000-0000E4020000}"/>
    <cellStyle name="40% - Accent4 27" xfId="697" xr:uid="{00000000-0005-0000-0000-0000E5020000}"/>
    <cellStyle name="40% - Accent4 28" xfId="698" xr:uid="{00000000-0005-0000-0000-0000E6020000}"/>
    <cellStyle name="40% - Accent4 29" xfId="699" xr:uid="{00000000-0005-0000-0000-0000E7020000}"/>
    <cellStyle name="40% - Accent4 3" xfId="700" xr:uid="{00000000-0005-0000-0000-0000E8020000}"/>
    <cellStyle name="40% - Accent4 3 2" xfId="701" xr:uid="{00000000-0005-0000-0000-0000E9020000}"/>
    <cellStyle name="40% - Accent4 3 3" xfId="702" xr:uid="{00000000-0005-0000-0000-0000EA020000}"/>
    <cellStyle name="40% - Accent4 3 4" xfId="703" xr:uid="{00000000-0005-0000-0000-0000EB020000}"/>
    <cellStyle name="40% - Accent4 3 5" xfId="704" xr:uid="{00000000-0005-0000-0000-0000EC020000}"/>
    <cellStyle name="40% - Accent4 30" xfId="705" xr:uid="{00000000-0005-0000-0000-0000ED020000}"/>
    <cellStyle name="40% - Accent4 31" xfId="706" xr:uid="{00000000-0005-0000-0000-0000EE020000}"/>
    <cellStyle name="40% - Accent4 32" xfId="707" xr:uid="{00000000-0005-0000-0000-0000EF020000}"/>
    <cellStyle name="40% - Accent4 33" xfId="708" xr:uid="{00000000-0005-0000-0000-0000F0020000}"/>
    <cellStyle name="40% - Accent4 34" xfId="709" xr:uid="{00000000-0005-0000-0000-0000F1020000}"/>
    <cellStyle name="40% - Accent4 35" xfId="710" xr:uid="{00000000-0005-0000-0000-0000F2020000}"/>
    <cellStyle name="40% - Accent4 36" xfId="711" xr:uid="{00000000-0005-0000-0000-0000F3020000}"/>
    <cellStyle name="40% - Accent4 37" xfId="712" xr:uid="{00000000-0005-0000-0000-0000F4020000}"/>
    <cellStyle name="40% - Accent4 38" xfId="713" xr:uid="{00000000-0005-0000-0000-0000F5020000}"/>
    <cellStyle name="40% - Accent4 39" xfId="714" xr:uid="{00000000-0005-0000-0000-0000F6020000}"/>
    <cellStyle name="40% - Accent4 4" xfId="715" xr:uid="{00000000-0005-0000-0000-0000F7020000}"/>
    <cellStyle name="40% - Accent4 4 2" xfId="716" xr:uid="{00000000-0005-0000-0000-0000F8020000}"/>
    <cellStyle name="40% - Accent4 4 3" xfId="717" xr:uid="{00000000-0005-0000-0000-0000F9020000}"/>
    <cellStyle name="40% - Accent4 4 4" xfId="718" xr:uid="{00000000-0005-0000-0000-0000FA020000}"/>
    <cellStyle name="40% - Accent4 40" xfId="719" xr:uid="{00000000-0005-0000-0000-0000FB020000}"/>
    <cellStyle name="40% - Accent4 41" xfId="720" xr:uid="{00000000-0005-0000-0000-0000FC020000}"/>
    <cellStyle name="40% - Accent4 42" xfId="721" xr:uid="{00000000-0005-0000-0000-0000FD020000}"/>
    <cellStyle name="40% - Accent4 43" xfId="722" xr:uid="{00000000-0005-0000-0000-0000FE020000}"/>
    <cellStyle name="40% - Accent4 44" xfId="723" xr:uid="{00000000-0005-0000-0000-0000FF020000}"/>
    <cellStyle name="40% - Accent4 5" xfId="724" xr:uid="{00000000-0005-0000-0000-000000030000}"/>
    <cellStyle name="40% - Accent4 5 2" xfId="725" xr:uid="{00000000-0005-0000-0000-000001030000}"/>
    <cellStyle name="40% - Accent4 5 3" xfId="726" xr:uid="{00000000-0005-0000-0000-000002030000}"/>
    <cellStyle name="40% - Accent4 5 4" xfId="727" xr:uid="{00000000-0005-0000-0000-000003030000}"/>
    <cellStyle name="40% - Accent4 6" xfId="728" xr:uid="{00000000-0005-0000-0000-000004030000}"/>
    <cellStyle name="40% - Accent4 6 2" xfId="729" xr:uid="{00000000-0005-0000-0000-000005030000}"/>
    <cellStyle name="40% - Accent4 6 3" xfId="730" xr:uid="{00000000-0005-0000-0000-000006030000}"/>
    <cellStyle name="40% - Accent4 6 4" xfId="731" xr:uid="{00000000-0005-0000-0000-000007030000}"/>
    <cellStyle name="40% - Accent4 7" xfId="732" xr:uid="{00000000-0005-0000-0000-000008030000}"/>
    <cellStyle name="40% - Accent4 7 2" xfId="733" xr:uid="{00000000-0005-0000-0000-000009030000}"/>
    <cellStyle name="40% - Accent4 7 3" xfId="734" xr:uid="{00000000-0005-0000-0000-00000A030000}"/>
    <cellStyle name="40% - Accent4 8" xfId="735" xr:uid="{00000000-0005-0000-0000-00000B030000}"/>
    <cellStyle name="40% - Accent4 8 2" xfId="736" xr:uid="{00000000-0005-0000-0000-00000C030000}"/>
    <cellStyle name="40% - Accent4 8 3" xfId="737" xr:uid="{00000000-0005-0000-0000-00000D030000}"/>
    <cellStyle name="40% - Accent4 9" xfId="738" xr:uid="{00000000-0005-0000-0000-00000E030000}"/>
    <cellStyle name="40% - Accent5 10" xfId="739" xr:uid="{00000000-0005-0000-0000-00000F030000}"/>
    <cellStyle name="40% - Accent5 11" xfId="740" xr:uid="{00000000-0005-0000-0000-000010030000}"/>
    <cellStyle name="40% - Accent5 12" xfId="741" xr:uid="{00000000-0005-0000-0000-000011030000}"/>
    <cellStyle name="40% - Accent5 13" xfId="742" xr:uid="{00000000-0005-0000-0000-000012030000}"/>
    <cellStyle name="40% - Accent5 14" xfId="743" xr:uid="{00000000-0005-0000-0000-000013030000}"/>
    <cellStyle name="40% - Accent5 15" xfId="744" xr:uid="{00000000-0005-0000-0000-000014030000}"/>
    <cellStyle name="40% - Accent5 16" xfId="745" xr:uid="{00000000-0005-0000-0000-000015030000}"/>
    <cellStyle name="40% - Accent5 17" xfId="746" xr:uid="{00000000-0005-0000-0000-000016030000}"/>
    <cellStyle name="40% - Accent5 18" xfId="747" xr:uid="{00000000-0005-0000-0000-000017030000}"/>
    <cellStyle name="40% - Accent5 19" xfId="748" xr:uid="{00000000-0005-0000-0000-000018030000}"/>
    <cellStyle name="40% - Accent5 2" xfId="749" xr:uid="{00000000-0005-0000-0000-000019030000}"/>
    <cellStyle name="40% - Accent5 2 10" xfId="750" xr:uid="{00000000-0005-0000-0000-00001A030000}"/>
    <cellStyle name="40% - Accent5 2 11" xfId="751" xr:uid="{00000000-0005-0000-0000-00001B030000}"/>
    <cellStyle name="40% - Accent5 2 12" xfId="752" xr:uid="{00000000-0005-0000-0000-00001C030000}"/>
    <cellStyle name="40% - Accent5 2 13" xfId="753" xr:uid="{00000000-0005-0000-0000-00001D030000}"/>
    <cellStyle name="40% - Accent5 2 14" xfId="754" xr:uid="{00000000-0005-0000-0000-00001E030000}"/>
    <cellStyle name="40% - Accent5 2 15" xfId="755" xr:uid="{00000000-0005-0000-0000-00001F030000}"/>
    <cellStyle name="40% - Accent5 2 2" xfId="756" xr:uid="{00000000-0005-0000-0000-000020030000}"/>
    <cellStyle name="40% - Accent5 2 3" xfId="757" xr:uid="{00000000-0005-0000-0000-000021030000}"/>
    <cellStyle name="40% - Accent5 2 4" xfId="758" xr:uid="{00000000-0005-0000-0000-000022030000}"/>
    <cellStyle name="40% - Accent5 2 5" xfId="759" xr:uid="{00000000-0005-0000-0000-000023030000}"/>
    <cellStyle name="40% - Accent5 2 6" xfId="760" xr:uid="{00000000-0005-0000-0000-000024030000}"/>
    <cellStyle name="40% - Accent5 2 7" xfId="761" xr:uid="{00000000-0005-0000-0000-000025030000}"/>
    <cellStyle name="40% - Accent5 2 8" xfId="762" xr:uid="{00000000-0005-0000-0000-000026030000}"/>
    <cellStyle name="40% - Accent5 2 9" xfId="763" xr:uid="{00000000-0005-0000-0000-000027030000}"/>
    <cellStyle name="40% - Accent5 20" xfId="764" xr:uid="{00000000-0005-0000-0000-000028030000}"/>
    <cellStyle name="40% - Accent5 21" xfId="765" xr:uid="{00000000-0005-0000-0000-000029030000}"/>
    <cellStyle name="40% - Accent5 22" xfId="766" xr:uid="{00000000-0005-0000-0000-00002A030000}"/>
    <cellStyle name="40% - Accent5 23" xfId="767" xr:uid="{00000000-0005-0000-0000-00002B030000}"/>
    <cellStyle name="40% - Accent5 24" xfId="768" xr:uid="{00000000-0005-0000-0000-00002C030000}"/>
    <cellStyle name="40% - Accent5 25" xfId="769" xr:uid="{00000000-0005-0000-0000-00002D030000}"/>
    <cellStyle name="40% - Accent5 26" xfId="770" xr:uid="{00000000-0005-0000-0000-00002E030000}"/>
    <cellStyle name="40% - Accent5 27" xfId="771" xr:uid="{00000000-0005-0000-0000-00002F030000}"/>
    <cellStyle name="40% - Accent5 28" xfId="772" xr:uid="{00000000-0005-0000-0000-000030030000}"/>
    <cellStyle name="40% - Accent5 29" xfId="773" xr:uid="{00000000-0005-0000-0000-000031030000}"/>
    <cellStyle name="40% - Accent5 3" xfId="774" xr:uid="{00000000-0005-0000-0000-000032030000}"/>
    <cellStyle name="40% - Accent5 3 2" xfId="775" xr:uid="{00000000-0005-0000-0000-000033030000}"/>
    <cellStyle name="40% - Accent5 3 3" xfId="776" xr:uid="{00000000-0005-0000-0000-000034030000}"/>
    <cellStyle name="40% - Accent5 3 4" xfId="777" xr:uid="{00000000-0005-0000-0000-000035030000}"/>
    <cellStyle name="40% - Accent5 3 5" xfId="778" xr:uid="{00000000-0005-0000-0000-000036030000}"/>
    <cellStyle name="40% - Accent5 30" xfId="779" xr:uid="{00000000-0005-0000-0000-000037030000}"/>
    <cellStyle name="40% - Accent5 31" xfId="780" xr:uid="{00000000-0005-0000-0000-000038030000}"/>
    <cellStyle name="40% - Accent5 32" xfId="781" xr:uid="{00000000-0005-0000-0000-000039030000}"/>
    <cellStyle name="40% - Accent5 33" xfId="782" xr:uid="{00000000-0005-0000-0000-00003A030000}"/>
    <cellStyle name="40% - Accent5 34" xfId="783" xr:uid="{00000000-0005-0000-0000-00003B030000}"/>
    <cellStyle name="40% - Accent5 35" xfId="784" xr:uid="{00000000-0005-0000-0000-00003C030000}"/>
    <cellStyle name="40% - Accent5 36" xfId="785" xr:uid="{00000000-0005-0000-0000-00003D030000}"/>
    <cellStyle name="40% - Accent5 37" xfId="786" xr:uid="{00000000-0005-0000-0000-00003E030000}"/>
    <cellStyle name="40% - Accent5 38" xfId="787" xr:uid="{00000000-0005-0000-0000-00003F030000}"/>
    <cellStyle name="40% - Accent5 39" xfId="788" xr:uid="{00000000-0005-0000-0000-000040030000}"/>
    <cellStyle name="40% - Accent5 4" xfId="789" xr:uid="{00000000-0005-0000-0000-000041030000}"/>
    <cellStyle name="40% - Accent5 4 2" xfId="790" xr:uid="{00000000-0005-0000-0000-000042030000}"/>
    <cellStyle name="40% - Accent5 4 3" xfId="791" xr:uid="{00000000-0005-0000-0000-000043030000}"/>
    <cellStyle name="40% - Accent5 4 4" xfId="792" xr:uid="{00000000-0005-0000-0000-000044030000}"/>
    <cellStyle name="40% - Accent5 40" xfId="793" xr:uid="{00000000-0005-0000-0000-000045030000}"/>
    <cellStyle name="40% - Accent5 41" xfId="794" xr:uid="{00000000-0005-0000-0000-000046030000}"/>
    <cellStyle name="40% - Accent5 42" xfId="795" xr:uid="{00000000-0005-0000-0000-000047030000}"/>
    <cellStyle name="40% - Accent5 43" xfId="796" xr:uid="{00000000-0005-0000-0000-000048030000}"/>
    <cellStyle name="40% - Accent5 44" xfId="797" xr:uid="{00000000-0005-0000-0000-000049030000}"/>
    <cellStyle name="40% - Accent5 5" xfId="798" xr:uid="{00000000-0005-0000-0000-00004A030000}"/>
    <cellStyle name="40% - Accent5 5 2" xfId="799" xr:uid="{00000000-0005-0000-0000-00004B030000}"/>
    <cellStyle name="40% - Accent5 5 3" xfId="800" xr:uid="{00000000-0005-0000-0000-00004C030000}"/>
    <cellStyle name="40% - Accent5 5 4" xfId="801" xr:uid="{00000000-0005-0000-0000-00004D030000}"/>
    <cellStyle name="40% - Accent5 6" xfId="802" xr:uid="{00000000-0005-0000-0000-00004E030000}"/>
    <cellStyle name="40% - Accent5 6 2" xfId="803" xr:uid="{00000000-0005-0000-0000-00004F030000}"/>
    <cellStyle name="40% - Accent5 6 3" xfId="804" xr:uid="{00000000-0005-0000-0000-000050030000}"/>
    <cellStyle name="40% - Accent5 6 4" xfId="805" xr:uid="{00000000-0005-0000-0000-000051030000}"/>
    <cellStyle name="40% - Accent5 7" xfId="806" xr:uid="{00000000-0005-0000-0000-000052030000}"/>
    <cellStyle name="40% - Accent5 7 2" xfId="807" xr:uid="{00000000-0005-0000-0000-000053030000}"/>
    <cellStyle name="40% - Accent5 7 3" xfId="808" xr:uid="{00000000-0005-0000-0000-000054030000}"/>
    <cellStyle name="40% - Accent5 8" xfId="809" xr:uid="{00000000-0005-0000-0000-000055030000}"/>
    <cellStyle name="40% - Accent5 8 2" xfId="810" xr:uid="{00000000-0005-0000-0000-000056030000}"/>
    <cellStyle name="40% - Accent5 8 3" xfId="811" xr:uid="{00000000-0005-0000-0000-000057030000}"/>
    <cellStyle name="40% - Accent5 9" xfId="812" xr:uid="{00000000-0005-0000-0000-000058030000}"/>
    <cellStyle name="40% - Accent6 10" xfId="813" xr:uid="{00000000-0005-0000-0000-000059030000}"/>
    <cellStyle name="40% - Accent6 11" xfId="814" xr:uid="{00000000-0005-0000-0000-00005A030000}"/>
    <cellStyle name="40% - Accent6 12" xfId="815" xr:uid="{00000000-0005-0000-0000-00005B030000}"/>
    <cellStyle name="40% - Accent6 13" xfId="816" xr:uid="{00000000-0005-0000-0000-00005C030000}"/>
    <cellStyle name="40% - Accent6 14" xfId="817" xr:uid="{00000000-0005-0000-0000-00005D030000}"/>
    <cellStyle name="40% - Accent6 15" xfId="818" xr:uid="{00000000-0005-0000-0000-00005E030000}"/>
    <cellStyle name="40% - Accent6 16" xfId="819" xr:uid="{00000000-0005-0000-0000-00005F030000}"/>
    <cellStyle name="40% - Accent6 17" xfId="820" xr:uid="{00000000-0005-0000-0000-000060030000}"/>
    <cellStyle name="40% - Accent6 18" xfId="821" xr:uid="{00000000-0005-0000-0000-000061030000}"/>
    <cellStyle name="40% - Accent6 19" xfId="822" xr:uid="{00000000-0005-0000-0000-000062030000}"/>
    <cellStyle name="40% - Accent6 2" xfId="823" xr:uid="{00000000-0005-0000-0000-000063030000}"/>
    <cellStyle name="40% - Accent6 2 10" xfId="824" xr:uid="{00000000-0005-0000-0000-000064030000}"/>
    <cellStyle name="40% - Accent6 2 11" xfId="825" xr:uid="{00000000-0005-0000-0000-000065030000}"/>
    <cellStyle name="40% - Accent6 2 12" xfId="826" xr:uid="{00000000-0005-0000-0000-000066030000}"/>
    <cellStyle name="40% - Accent6 2 13" xfId="827" xr:uid="{00000000-0005-0000-0000-000067030000}"/>
    <cellStyle name="40% - Accent6 2 14" xfId="828" xr:uid="{00000000-0005-0000-0000-000068030000}"/>
    <cellStyle name="40% - Accent6 2 15" xfId="829" xr:uid="{00000000-0005-0000-0000-000069030000}"/>
    <cellStyle name="40% - Accent6 2 2" xfId="830" xr:uid="{00000000-0005-0000-0000-00006A030000}"/>
    <cellStyle name="40% - Accent6 2 3" xfId="831" xr:uid="{00000000-0005-0000-0000-00006B030000}"/>
    <cellStyle name="40% - Accent6 2 4" xfId="832" xr:uid="{00000000-0005-0000-0000-00006C030000}"/>
    <cellStyle name="40% - Accent6 2 5" xfId="833" xr:uid="{00000000-0005-0000-0000-00006D030000}"/>
    <cellStyle name="40% - Accent6 2 6" xfId="834" xr:uid="{00000000-0005-0000-0000-00006E030000}"/>
    <cellStyle name="40% - Accent6 2 7" xfId="835" xr:uid="{00000000-0005-0000-0000-00006F030000}"/>
    <cellStyle name="40% - Accent6 2 8" xfId="836" xr:uid="{00000000-0005-0000-0000-000070030000}"/>
    <cellStyle name="40% - Accent6 2 9" xfId="837" xr:uid="{00000000-0005-0000-0000-000071030000}"/>
    <cellStyle name="40% - Accent6 20" xfId="838" xr:uid="{00000000-0005-0000-0000-000072030000}"/>
    <cellStyle name="40% - Accent6 21" xfId="839" xr:uid="{00000000-0005-0000-0000-000073030000}"/>
    <cellStyle name="40% - Accent6 22" xfId="840" xr:uid="{00000000-0005-0000-0000-000074030000}"/>
    <cellStyle name="40% - Accent6 23" xfId="841" xr:uid="{00000000-0005-0000-0000-000075030000}"/>
    <cellStyle name="40% - Accent6 24" xfId="842" xr:uid="{00000000-0005-0000-0000-000076030000}"/>
    <cellStyle name="40% - Accent6 25" xfId="843" xr:uid="{00000000-0005-0000-0000-000077030000}"/>
    <cellStyle name="40% - Accent6 26" xfId="844" xr:uid="{00000000-0005-0000-0000-000078030000}"/>
    <cellStyle name="40% - Accent6 27" xfId="845" xr:uid="{00000000-0005-0000-0000-000079030000}"/>
    <cellStyle name="40% - Accent6 28" xfId="846" xr:uid="{00000000-0005-0000-0000-00007A030000}"/>
    <cellStyle name="40% - Accent6 29" xfId="847" xr:uid="{00000000-0005-0000-0000-00007B030000}"/>
    <cellStyle name="40% - Accent6 3" xfId="848" xr:uid="{00000000-0005-0000-0000-00007C030000}"/>
    <cellStyle name="40% - Accent6 3 2" xfId="849" xr:uid="{00000000-0005-0000-0000-00007D030000}"/>
    <cellStyle name="40% - Accent6 3 3" xfId="850" xr:uid="{00000000-0005-0000-0000-00007E030000}"/>
    <cellStyle name="40% - Accent6 3 4" xfId="851" xr:uid="{00000000-0005-0000-0000-00007F030000}"/>
    <cellStyle name="40% - Accent6 3 5" xfId="852" xr:uid="{00000000-0005-0000-0000-000080030000}"/>
    <cellStyle name="40% - Accent6 30" xfId="853" xr:uid="{00000000-0005-0000-0000-000081030000}"/>
    <cellStyle name="40% - Accent6 31" xfId="854" xr:uid="{00000000-0005-0000-0000-000082030000}"/>
    <cellStyle name="40% - Accent6 32" xfId="855" xr:uid="{00000000-0005-0000-0000-000083030000}"/>
    <cellStyle name="40% - Accent6 33" xfId="856" xr:uid="{00000000-0005-0000-0000-000084030000}"/>
    <cellStyle name="40% - Accent6 34" xfId="857" xr:uid="{00000000-0005-0000-0000-000085030000}"/>
    <cellStyle name="40% - Accent6 35" xfId="858" xr:uid="{00000000-0005-0000-0000-000086030000}"/>
    <cellStyle name="40% - Accent6 36" xfId="859" xr:uid="{00000000-0005-0000-0000-000087030000}"/>
    <cellStyle name="40% - Accent6 37" xfId="860" xr:uid="{00000000-0005-0000-0000-000088030000}"/>
    <cellStyle name="40% - Accent6 38" xfId="861" xr:uid="{00000000-0005-0000-0000-000089030000}"/>
    <cellStyle name="40% - Accent6 39" xfId="862" xr:uid="{00000000-0005-0000-0000-00008A030000}"/>
    <cellStyle name="40% - Accent6 4" xfId="863" xr:uid="{00000000-0005-0000-0000-00008B030000}"/>
    <cellStyle name="40% - Accent6 4 2" xfId="864" xr:uid="{00000000-0005-0000-0000-00008C030000}"/>
    <cellStyle name="40% - Accent6 4 3" xfId="865" xr:uid="{00000000-0005-0000-0000-00008D030000}"/>
    <cellStyle name="40% - Accent6 4 4" xfId="866" xr:uid="{00000000-0005-0000-0000-00008E030000}"/>
    <cellStyle name="40% - Accent6 40" xfId="867" xr:uid="{00000000-0005-0000-0000-00008F030000}"/>
    <cellStyle name="40% - Accent6 41" xfId="868" xr:uid="{00000000-0005-0000-0000-000090030000}"/>
    <cellStyle name="40% - Accent6 42" xfId="869" xr:uid="{00000000-0005-0000-0000-000091030000}"/>
    <cellStyle name="40% - Accent6 43" xfId="870" xr:uid="{00000000-0005-0000-0000-000092030000}"/>
    <cellStyle name="40% - Accent6 44" xfId="871" xr:uid="{00000000-0005-0000-0000-000093030000}"/>
    <cellStyle name="40% - Accent6 5" xfId="872" xr:uid="{00000000-0005-0000-0000-000094030000}"/>
    <cellStyle name="40% - Accent6 5 2" xfId="873" xr:uid="{00000000-0005-0000-0000-000095030000}"/>
    <cellStyle name="40% - Accent6 5 3" xfId="874" xr:uid="{00000000-0005-0000-0000-000096030000}"/>
    <cellStyle name="40% - Accent6 5 4" xfId="875" xr:uid="{00000000-0005-0000-0000-000097030000}"/>
    <cellStyle name="40% - Accent6 6" xfId="876" xr:uid="{00000000-0005-0000-0000-000098030000}"/>
    <cellStyle name="40% - Accent6 6 2" xfId="877" xr:uid="{00000000-0005-0000-0000-000099030000}"/>
    <cellStyle name="40% - Accent6 6 3" xfId="878" xr:uid="{00000000-0005-0000-0000-00009A030000}"/>
    <cellStyle name="40% - Accent6 6 4" xfId="879" xr:uid="{00000000-0005-0000-0000-00009B030000}"/>
    <cellStyle name="40% - Accent6 7" xfId="880" xr:uid="{00000000-0005-0000-0000-00009C030000}"/>
    <cellStyle name="40% - Accent6 7 2" xfId="881" xr:uid="{00000000-0005-0000-0000-00009D030000}"/>
    <cellStyle name="40% - Accent6 7 3" xfId="882" xr:uid="{00000000-0005-0000-0000-00009E030000}"/>
    <cellStyle name="40% - Accent6 8" xfId="883" xr:uid="{00000000-0005-0000-0000-00009F030000}"/>
    <cellStyle name="40% - Accent6 8 2" xfId="884" xr:uid="{00000000-0005-0000-0000-0000A0030000}"/>
    <cellStyle name="40% - Accent6 8 3" xfId="885" xr:uid="{00000000-0005-0000-0000-0000A1030000}"/>
    <cellStyle name="40% - Accent6 9" xfId="886" xr:uid="{00000000-0005-0000-0000-0000A2030000}"/>
    <cellStyle name="40% - Akzent1" xfId="887" xr:uid="{00000000-0005-0000-0000-0000A3030000}"/>
    <cellStyle name="40% - Akzent2" xfId="888" xr:uid="{00000000-0005-0000-0000-0000A4030000}"/>
    <cellStyle name="40% - Akzent3" xfId="889" xr:uid="{00000000-0005-0000-0000-0000A5030000}"/>
    <cellStyle name="40% - Akzent4" xfId="890" xr:uid="{00000000-0005-0000-0000-0000A6030000}"/>
    <cellStyle name="40% - Akzent5" xfId="891" xr:uid="{00000000-0005-0000-0000-0000A7030000}"/>
    <cellStyle name="40% - Akzent6" xfId="892" xr:uid="{00000000-0005-0000-0000-0000A8030000}"/>
    <cellStyle name="5x indented GHG Textfiels" xfId="893" xr:uid="{00000000-0005-0000-0000-0000A9030000}"/>
    <cellStyle name="60% - 1. jelölőszín" xfId="894" xr:uid="{00000000-0005-0000-0000-0000AA030000}"/>
    <cellStyle name="60% - 2. jelölőszín" xfId="895" xr:uid="{00000000-0005-0000-0000-0000AB030000}"/>
    <cellStyle name="60% - 3. jelölőszín" xfId="896" xr:uid="{00000000-0005-0000-0000-0000AC030000}"/>
    <cellStyle name="60% - 4. jelölőszín" xfId="897" xr:uid="{00000000-0005-0000-0000-0000AD030000}"/>
    <cellStyle name="60% - 5. jelölőszín" xfId="898" xr:uid="{00000000-0005-0000-0000-0000AE030000}"/>
    <cellStyle name="60% - 6. jelölőszín" xfId="899" xr:uid="{00000000-0005-0000-0000-0000AF030000}"/>
    <cellStyle name="60% - Accent1 10" xfId="900" xr:uid="{00000000-0005-0000-0000-0000B0030000}"/>
    <cellStyle name="60% - Accent1 11" xfId="901" xr:uid="{00000000-0005-0000-0000-0000B1030000}"/>
    <cellStyle name="60% - Accent1 12" xfId="902" xr:uid="{00000000-0005-0000-0000-0000B2030000}"/>
    <cellStyle name="60% - Accent1 13" xfId="903" xr:uid="{00000000-0005-0000-0000-0000B3030000}"/>
    <cellStyle name="60% - Accent1 14" xfId="904" xr:uid="{00000000-0005-0000-0000-0000B4030000}"/>
    <cellStyle name="60% - Accent1 15" xfId="905" xr:uid="{00000000-0005-0000-0000-0000B5030000}"/>
    <cellStyle name="60% - Accent1 16" xfId="906" xr:uid="{00000000-0005-0000-0000-0000B6030000}"/>
    <cellStyle name="60% - Accent1 17" xfId="907" xr:uid="{00000000-0005-0000-0000-0000B7030000}"/>
    <cellStyle name="60% - Accent1 18" xfId="908" xr:uid="{00000000-0005-0000-0000-0000B8030000}"/>
    <cellStyle name="60% - Accent1 19" xfId="909" xr:uid="{00000000-0005-0000-0000-0000B9030000}"/>
    <cellStyle name="60% - Accent1 2" xfId="910" xr:uid="{00000000-0005-0000-0000-0000BA030000}"/>
    <cellStyle name="60% - Accent1 2 10" xfId="911" xr:uid="{00000000-0005-0000-0000-0000BB030000}"/>
    <cellStyle name="60% - Accent1 2 11" xfId="912" xr:uid="{00000000-0005-0000-0000-0000BC030000}"/>
    <cellStyle name="60% - Accent1 2 2" xfId="913" xr:uid="{00000000-0005-0000-0000-0000BD030000}"/>
    <cellStyle name="60% - Accent1 2 2 2" xfId="914" xr:uid="{00000000-0005-0000-0000-0000BE030000}"/>
    <cellStyle name="60% - Accent1 2 3" xfId="915" xr:uid="{00000000-0005-0000-0000-0000BF030000}"/>
    <cellStyle name="60% - Accent1 2 4" xfId="916" xr:uid="{00000000-0005-0000-0000-0000C0030000}"/>
    <cellStyle name="60% - Accent1 2 5" xfId="917" xr:uid="{00000000-0005-0000-0000-0000C1030000}"/>
    <cellStyle name="60% - Accent1 2 6" xfId="918" xr:uid="{00000000-0005-0000-0000-0000C2030000}"/>
    <cellStyle name="60% - Accent1 2 7" xfId="919" xr:uid="{00000000-0005-0000-0000-0000C3030000}"/>
    <cellStyle name="60% - Accent1 2 8" xfId="920" xr:uid="{00000000-0005-0000-0000-0000C4030000}"/>
    <cellStyle name="60% - Accent1 2 9" xfId="921" xr:uid="{00000000-0005-0000-0000-0000C5030000}"/>
    <cellStyle name="60% - Accent1 20" xfId="922" xr:uid="{00000000-0005-0000-0000-0000C6030000}"/>
    <cellStyle name="60% - Accent1 21" xfId="923" xr:uid="{00000000-0005-0000-0000-0000C7030000}"/>
    <cellStyle name="60% - Accent1 22" xfId="924" xr:uid="{00000000-0005-0000-0000-0000C8030000}"/>
    <cellStyle name="60% - Accent1 23" xfId="925" xr:uid="{00000000-0005-0000-0000-0000C9030000}"/>
    <cellStyle name="60% - Accent1 24" xfId="926" xr:uid="{00000000-0005-0000-0000-0000CA030000}"/>
    <cellStyle name="60% - Accent1 25" xfId="927" xr:uid="{00000000-0005-0000-0000-0000CB030000}"/>
    <cellStyle name="60% - Accent1 26" xfId="928" xr:uid="{00000000-0005-0000-0000-0000CC030000}"/>
    <cellStyle name="60% - Accent1 27" xfId="929" xr:uid="{00000000-0005-0000-0000-0000CD030000}"/>
    <cellStyle name="60% - Accent1 28" xfId="930" xr:uid="{00000000-0005-0000-0000-0000CE030000}"/>
    <cellStyle name="60% - Accent1 29" xfId="931" xr:uid="{00000000-0005-0000-0000-0000CF030000}"/>
    <cellStyle name="60% - Accent1 3" xfId="932" xr:uid="{00000000-0005-0000-0000-0000D0030000}"/>
    <cellStyle name="60% - Accent1 3 2" xfId="933" xr:uid="{00000000-0005-0000-0000-0000D1030000}"/>
    <cellStyle name="60% - Accent1 3 3" xfId="934" xr:uid="{00000000-0005-0000-0000-0000D2030000}"/>
    <cellStyle name="60% - Accent1 3 4" xfId="935" xr:uid="{00000000-0005-0000-0000-0000D3030000}"/>
    <cellStyle name="60% - Accent1 3 5" xfId="936" xr:uid="{00000000-0005-0000-0000-0000D4030000}"/>
    <cellStyle name="60% - Accent1 30" xfId="937" xr:uid="{00000000-0005-0000-0000-0000D5030000}"/>
    <cellStyle name="60% - Accent1 31" xfId="938" xr:uid="{00000000-0005-0000-0000-0000D6030000}"/>
    <cellStyle name="60% - Accent1 32" xfId="939" xr:uid="{00000000-0005-0000-0000-0000D7030000}"/>
    <cellStyle name="60% - Accent1 33" xfId="940" xr:uid="{00000000-0005-0000-0000-0000D8030000}"/>
    <cellStyle name="60% - Accent1 34" xfId="941" xr:uid="{00000000-0005-0000-0000-0000D9030000}"/>
    <cellStyle name="60% - Accent1 35" xfId="942" xr:uid="{00000000-0005-0000-0000-0000DA030000}"/>
    <cellStyle name="60% - Accent1 36" xfId="943" xr:uid="{00000000-0005-0000-0000-0000DB030000}"/>
    <cellStyle name="60% - Accent1 37" xfId="944" xr:uid="{00000000-0005-0000-0000-0000DC030000}"/>
    <cellStyle name="60% - Accent1 38" xfId="945" xr:uid="{00000000-0005-0000-0000-0000DD030000}"/>
    <cellStyle name="60% - Accent1 39" xfId="946" xr:uid="{00000000-0005-0000-0000-0000DE030000}"/>
    <cellStyle name="60% - Accent1 4" xfId="947" xr:uid="{00000000-0005-0000-0000-0000DF030000}"/>
    <cellStyle name="60% - Accent1 40" xfId="948" xr:uid="{00000000-0005-0000-0000-0000E0030000}"/>
    <cellStyle name="60% - Accent1 41" xfId="949" xr:uid="{00000000-0005-0000-0000-0000E1030000}"/>
    <cellStyle name="60% - Accent1 42" xfId="950" xr:uid="{00000000-0005-0000-0000-0000E2030000}"/>
    <cellStyle name="60% - Accent1 43" xfId="951" xr:uid="{00000000-0005-0000-0000-0000E3030000}"/>
    <cellStyle name="60% - Accent1 5" xfId="952" xr:uid="{00000000-0005-0000-0000-0000E4030000}"/>
    <cellStyle name="60% - Accent1 6" xfId="953" xr:uid="{00000000-0005-0000-0000-0000E5030000}"/>
    <cellStyle name="60% - Accent1 6 2" xfId="954" xr:uid="{00000000-0005-0000-0000-0000E6030000}"/>
    <cellStyle name="60% - Accent1 7" xfId="955" xr:uid="{00000000-0005-0000-0000-0000E7030000}"/>
    <cellStyle name="60% - Accent1 8" xfId="956" xr:uid="{00000000-0005-0000-0000-0000E8030000}"/>
    <cellStyle name="60% - Accent1 9" xfId="957" xr:uid="{00000000-0005-0000-0000-0000E9030000}"/>
    <cellStyle name="60% - Accent2 10" xfId="958" xr:uid="{00000000-0005-0000-0000-0000EA030000}"/>
    <cellStyle name="60% - Accent2 11" xfId="959" xr:uid="{00000000-0005-0000-0000-0000EB030000}"/>
    <cellStyle name="60% - Accent2 12" xfId="960" xr:uid="{00000000-0005-0000-0000-0000EC030000}"/>
    <cellStyle name="60% - Accent2 13" xfId="961" xr:uid="{00000000-0005-0000-0000-0000ED030000}"/>
    <cellStyle name="60% - Accent2 14" xfId="962" xr:uid="{00000000-0005-0000-0000-0000EE030000}"/>
    <cellStyle name="60% - Accent2 15" xfId="963" xr:uid="{00000000-0005-0000-0000-0000EF030000}"/>
    <cellStyle name="60% - Accent2 16" xfId="964" xr:uid="{00000000-0005-0000-0000-0000F0030000}"/>
    <cellStyle name="60% - Accent2 17" xfId="965" xr:uid="{00000000-0005-0000-0000-0000F1030000}"/>
    <cellStyle name="60% - Accent2 18" xfId="966" xr:uid="{00000000-0005-0000-0000-0000F2030000}"/>
    <cellStyle name="60% - Accent2 19" xfId="967" xr:uid="{00000000-0005-0000-0000-0000F3030000}"/>
    <cellStyle name="60% - Accent2 2" xfId="968" xr:uid="{00000000-0005-0000-0000-0000F4030000}"/>
    <cellStyle name="60% - Accent2 2 10" xfId="969" xr:uid="{00000000-0005-0000-0000-0000F5030000}"/>
    <cellStyle name="60% - Accent2 2 11" xfId="970" xr:uid="{00000000-0005-0000-0000-0000F6030000}"/>
    <cellStyle name="60% - Accent2 2 2" xfId="971" xr:uid="{00000000-0005-0000-0000-0000F7030000}"/>
    <cellStyle name="60% - Accent2 2 2 2" xfId="972" xr:uid="{00000000-0005-0000-0000-0000F8030000}"/>
    <cellStyle name="60% - Accent2 2 3" xfId="973" xr:uid="{00000000-0005-0000-0000-0000F9030000}"/>
    <cellStyle name="60% - Accent2 2 4" xfId="974" xr:uid="{00000000-0005-0000-0000-0000FA030000}"/>
    <cellStyle name="60% - Accent2 2 5" xfId="975" xr:uid="{00000000-0005-0000-0000-0000FB030000}"/>
    <cellStyle name="60% - Accent2 2 6" xfId="976" xr:uid="{00000000-0005-0000-0000-0000FC030000}"/>
    <cellStyle name="60% - Accent2 2 7" xfId="977" xr:uid="{00000000-0005-0000-0000-0000FD030000}"/>
    <cellStyle name="60% - Accent2 2 8" xfId="978" xr:uid="{00000000-0005-0000-0000-0000FE030000}"/>
    <cellStyle name="60% - Accent2 2 9" xfId="979" xr:uid="{00000000-0005-0000-0000-0000FF030000}"/>
    <cellStyle name="60% - Accent2 20" xfId="980" xr:uid="{00000000-0005-0000-0000-000000040000}"/>
    <cellStyle name="60% - Accent2 21" xfId="981" xr:uid="{00000000-0005-0000-0000-000001040000}"/>
    <cellStyle name="60% - Accent2 22" xfId="982" xr:uid="{00000000-0005-0000-0000-000002040000}"/>
    <cellStyle name="60% - Accent2 23" xfId="983" xr:uid="{00000000-0005-0000-0000-000003040000}"/>
    <cellStyle name="60% - Accent2 24" xfId="984" xr:uid="{00000000-0005-0000-0000-000004040000}"/>
    <cellStyle name="60% - Accent2 25" xfId="985" xr:uid="{00000000-0005-0000-0000-000005040000}"/>
    <cellStyle name="60% - Accent2 26" xfId="986" xr:uid="{00000000-0005-0000-0000-000006040000}"/>
    <cellStyle name="60% - Accent2 27" xfId="987" xr:uid="{00000000-0005-0000-0000-000007040000}"/>
    <cellStyle name="60% - Accent2 28" xfId="988" xr:uid="{00000000-0005-0000-0000-000008040000}"/>
    <cellStyle name="60% - Accent2 29" xfId="989" xr:uid="{00000000-0005-0000-0000-000009040000}"/>
    <cellStyle name="60% - Accent2 3" xfId="990" xr:uid="{00000000-0005-0000-0000-00000A040000}"/>
    <cellStyle name="60% - Accent2 3 2" xfId="991" xr:uid="{00000000-0005-0000-0000-00000B040000}"/>
    <cellStyle name="60% - Accent2 3 3" xfId="992" xr:uid="{00000000-0005-0000-0000-00000C040000}"/>
    <cellStyle name="60% - Accent2 3 4" xfId="993" xr:uid="{00000000-0005-0000-0000-00000D040000}"/>
    <cellStyle name="60% - Accent2 3 5" xfId="994" xr:uid="{00000000-0005-0000-0000-00000E040000}"/>
    <cellStyle name="60% - Accent2 30" xfId="995" xr:uid="{00000000-0005-0000-0000-00000F040000}"/>
    <cellStyle name="60% - Accent2 31" xfId="996" xr:uid="{00000000-0005-0000-0000-000010040000}"/>
    <cellStyle name="60% - Accent2 32" xfId="997" xr:uid="{00000000-0005-0000-0000-000011040000}"/>
    <cellStyle name="60% - Accent2 33" xfId="998" xr:uid="{00000000-0005-0000-0000-000012040000}"/>
    <cellStyle name="60% - Accent2 34" xfId="999" xr:uid="{00000000-0005-0000-0000-000013040000}"/>
    <cellStyle name="60% - Accent2 35" xfId="1000" xr:uid="{00000000-0005-0000-0000-000014040000}"/>
    <cellStyle name="60% - Accent2 36" xfId="1001" xr:uid="{00000000-0005-0000-0000-000015040000}"/>
    <cellStyle name="60% - Accent2 37" xfId="1002" xr:uid="{00000000-0005-0000-0000-000016040000}"/>
    <cellStyle name="60% - Accent2 38" xfId="1003" xr:uid="{00000000-0005-0000-0000-000017040000}"/>
    <cellStyle name="60% - Accent2 39" xfId="1004" xr:uid="{00000000-0005-0000-0000-000018040000}"/>
    <cellStyle name="60% - Accent2 4" xfId="1005" xr:uid="{00000000-0005-0000-0000-000019040000}"/>
    <cellStyle name="60% - Accent2 40" xfId="1006" xr:uid="{00000000-0005-0000-0000-00001A040000}"/>
    <cellStyle name="60% - Accent2 41" xfId="1007" xr:uid="{00000000-0005-0000-0000-00001B040000}"/>
    <cellStyle name="60% - Accent2 42" xfId="1008" xr:uid="{00000000-0005-0000-0000-00001C040000}"/>
    <cellStyle name="60% - Accent2 43" xfId="1009" xr:uid="{00000000-0005-0000-0000-00001D040000}"/>
    <cellStyle name="60% - Accent2 5" xfId="1010" xr:uid="{00000000-0005-0000-0000-00001E040000}"/>
    <cellStyle name="60% - Accent2 6" xfId="1011" xr:uid="{00000000-0005-0000-0000-00001F040000}"/>
    <cellStyle name="60% - Accent2 6 2" xfId="1012" xr:uid="{00000000-0005-0000-0000-000020040000}"/>
    <cellStyle name="60% - Accent2 7" xfId="1013" xr:uid="{00000000-0005-0000-0000-000021040000}"/>
    <cellStyle name="60% - Accent2 8" xfId="1014" xr:uid="{00000000-0005-0000-0000-000022040000}"/>
    <cellStyle name="60% - Accent2 9" xfId="1015" xr:uid="{00000000-0005-0000-0000-000023040000}"/>
    <cellStyle name="60% - Accent3 10" xfId="1016" xr:uid="{00000000-0005-0000-0000-000024040000}"/>
    <cellStyle name="60% - Accent3 11" xfId="1017" xr:uid="{00000000-0005-0000-0000-000025040000}"/>
    <cellStyle name="60% - Accent3 12" xfId="1018" xr:uid="{00000000-0005-0000-0000-000026040000}"/>
    <cellStyle name="60% - Accent3 13" xfId="1019" xr:uid="{00000000-0005-0000-0000-000027040000}"/>
    <cellStyle name="60% - Accent3 14" xfId="1020" xr:uid="{00000000-0005-0000-0000-000028040000}"/>
    <cellStyle name="60% - Accent3 15" xfId="1021" xr:uid="{00000000-0005-0000-0000-000029040000}"/>
    <cellStyle name="60% - Accent3 16" xfId="1022" xr:uid="{00000000-0005-0000-0000-00002A040000}"/>
    <cellStyle name="60% - Accent3 17" xfId="1023" xr:uid="{00000000-0005-0000-0000-00002B040000}"/>
    <cellStyle name="60% - Accent3 18" xfId="1024" xr:uid="{00000000-0005-0000-0000-00002C040000}"/>
    <cellStyle name="60% - Accent3 19" xfId="1025" xr:uid="{00000000-0005-0000-0000-00002D040000}"/>
    <cellStyle name="60% - Accent3 2" xfId="1026" xr:uid="{00000000-0005-0000-0000-00002E040000}"/>
    <cellStyle name="60% - Accent3 2 10" xfId="1027" xr:uid="{00000000-0005-0000-0000-00002F040000}"/>
    <cellStyle name="60% - Accent3 2 11" xfId="1028" xr:uid="{00000000-0005-0000-0000-000030040000}"/>
    <cellStyle name="60% - Accent3 2 2" xfId="1029" xr:uid="{00000000-0005-0000-0000-000031040000}"/>
    <cellStyle name="60% - Accent3 2 2 2" xfId="1030" xr:uid="{00000000-0005-0000-0000-000032040000}"/>
    <cellStyle name="60% - Accent3 2 3" xfId="1031" xr:uid="{00000000-0005-0000-0000-000033040000}"/>
    <cellStyle name="60% - Accent3 2 4" xfId="1032" xr:uid="{00000000-0005-0000-0000-000034040000}"/>
    <cellStyle name="60% - Accent3 2 5" xfId="1033" xr:uid="{00000000-0005-0000-0000-000035040000}"/>
    <cellStyle name="60% - Accent3 2 6" xfId="1034" xr:uid="{00000000-0005-0000-0000-000036040000}"/>
    <cellStyle name="60% - Accent3 2 7" xfId="1035" xr:uid="{00000000-0005-0000-0000-000037040000}"/>
    <cellStyle name="60% - Accent3 2 8" xfId="1036" xr:uid="{00000000-0005-0000-0000-000038040000}"/>
    <cellStyle name="60% - Accent3 2 9" xfId="1037" xr:uid="{00000000-0005-0000-0000-000039040000}"/>
    <cellStyle name="60% - Accent3 20" xfId="1038" xr:uid="{00000000-0005-0000-0000-00003A040000}"/>
    <cellStyle name="60% - Accent3 21" xfId="1039" xr:uid="{00000000-0005-0000-0000-00003B040000}"/>
    <cellStyle name="60% - Accent3 22" xfId="1040" xr:uid="{00000000-0005-0000-0000-00003C040000}"/>
    <cellStyle name="60% - Accent3 23" xfId="1041" xr:uid="{00000000-0005-0000-0000-00003D040000}"/>
    <cellStyle name="60% - Accent3 24" xfId="1042" xr:uid="{00000000-0005-0000-0000-00003E040000}"/>
    <cellStyle name="60% - Accent3 25" xfId="1043" xr:uid="{00000000-0005-0000-0000-00003F040000}"/>
    <cellStyle name="60% - Accent3 26" xfId="1044" xr:uid="{00000000-0005-0000-0000-000040040000}"/>
    <cellStyle name="60% - Accent3 27" xfId="1045" xr:uid="{00000000-0005-0000-0000-000041040000}"/>
    <cellStyle name="60% - Accent3 28" xfId="1046" xr:uid="{00000000-0005-0000-0000-000042040000}"/>
    <cellStyle name="60% - Accent3 29" xfId="1047" xr:uid="{00000000-0005-0000-0000-000043040000}"/>
    <cellStyle name="60% - Accent3 3" xfId="1048" xr:uid="{00000000-0005-0000-0000-000044040000}"/>
    <cellStyle name="60% - Accent3 3 2" xfId="1049" xr:uid="{00000000-0005-0000-0000-000045040000}"/>
    <cellStyle name="60% - Accent3 3 3" xfId="1050" xr:uid="{00000000-0005-0000-0000-000046040000}"/>
    <cellStyle name="60% - Accent3 3 4" xfId="1051" xr:uid="{00000000-0005-0000-0000-000047040000}"/>
    <cellStyle name="60% - Accent3 3 5" xfId="1052" xr:uid="{00000000-0005-0000-0000-000048040000}"/>
    <cellStyle name="60% - Accent3 30" xfId="1053" xr:uid="{00000000-0005-0000-0000-000049040000}"/>
    <cellStyle name="60% - Accent3 31" xfId="1054" xr:uid="{00000000-0005-0000-0000-00004A040000}"/>
    <cellStyle name="60% - Accent3 32" xfId="1055" xr:uid="{00000000-0005-0000-0000-00004B040000}"/>
    <cellStyle name="60% - Accent3 33" xfId="1056" xr:uid="{00000000-0005-0000-0000-00004C040000}"/>
    <cellStyle name="60% - Accent3 34" xfId="1057" xr:uid="{00000000-0005-0000-0000-00004D040000}"/>
    <cellStyle name="60% - Accent3 35" xfId="1058" xr:uid="{00000000-0005-0000-0000-00004E040000}"/>
    <cellStyle name="60% - Accent3 36" xfId="1059" xr:uid="{00000000-0005-0000-0000-00004F040000}"/>
    <cellStyle name="60% - Accent3 37" xfId="1060" xr:uid="{00000000-0005-0000-0000-000050040000}"/>
    <cellStyle name="60% - Accent3 38" xfId="1061" xr:uid="{00000000-0005-0000-0000-000051040000}"/>
    <cellStyle name="60% - Accent3 39" xfId="1062" xr:uid="{00000000-0005-0000-0000-000052040000}"/>
    <cellStyle name="60% - Accent3 4" xfId="1063" xr:uid="{00000000-0005-0000-0000-000053040000}"/>
    <cellStyle name="60% - Accent3 40" xfId="1064" xr:uid="{00000000-0005-0000-0000-000054040000}"/>
    <cellStyle name="60% - Accent3 41" xfId="1065" xr:uid="{00000000-0005-0000-0000-000055040000}"/>
    <cellStyle name="60% - Accent3 42" xfId="1066" xr:uid="{00000000-0005-0000-0000-000056040000}"/>
    <cellStyle name="60% - Accent3 43" xfId="1067" xr:uid="{00000000-0005-0000-0000-000057040000}"/>
    <cellStyle name="60% - Accent3 5" xfId="1068" xr:uid="{00000000-0005-0000-0000-000058040000}"/>
    <cellStyle name="60% - Accent3 6" xfId="1069" xr:uid="{00000000-0005-0000-0000-000059040000}"/>
    <cellStyle name="60% - Accent3 6 2" xfId="1070" xr:uid="{00000000-0005-0000-0000-00005A040000}"/>
    <cellStyle name="60% - Accent3 7" xfId="1071" xr:uid="{00000000-0005-0000-0000-00005B040000}"/>
    <cellStyle name="60% - Accent3 8" xfId="1072" xr:uid="{00000000-0005-0000-0000-00005C040000}"/>
    <cellStyle name="60% - Accent3 9" xfId="1073" xr:uid="{00000000-0005-0000-0000-00005D040000}"/>
    <cellStyle name="60% - Accent4 10" xfId="1074" xr:uid="{00000000-0005-0000-0000-00005E040000}"/>
    <cellStyle name="60% - Accent4 11" xfId="1075" xr:uid="{00000000-0005-0000-0000-00005F040000}"/>
    <cellStyle name="60% - Accent4 12" xfId="1076" xr:uid="{00000000-0005-0000-0000-000060040000}"/>
    <cellStyle name="60% - Accent4 13" xfId="1077" xr:uid="{00000000-0005-0000-0000-000061040000}"/>
    <cellStyle name="60% - Accent4 14" xfId="1078" xr:uid="{00000000-0005-0000-0000-000062040000}"/>
    <cellStyle name="60% - Accent4 15" xfId="1079" xr:uid="{00000000-0005-0000-0000-000063040000}"/>
    <cellStyle name="60% - Accent4 16" xfId="1080" xr:uid="{00000000-0005-0000-0000-000064040000}"/>
    <cellStyle name="60% - Accent4 17" xfId="1081" xr:uid="{00000000-0005-0000-0000-000065040000}"/>
    <cellStyle name="60% - Accent4 18" xfId="1082" xr:uid="{00000000-0005-0000-0000-000066040000}"/>
    <cellStyle name="60% - Accent4 19" xfId="1083" xr:uid="{00000000-0005-0000-0000-000067040000}"/>
    <cellStyle name="60% - Accent4 2" xfId="1084" xr:uid="{00000000-0005-0000-0000-000068040000}"/>
    <cellStyle name="60% - Accent4 2 10" xfId="1085" xr:uid="{00000000-0005-0000-0000-000069040000}"/>
    <cellStyle name="60% - Accent4 2 11" xfId="1086" xr:uid="{00000000-0005-0000-0000-00006A040000}"/>
    <cellStyle name="60% - Accent4 2 2" xfId="1087" xr:uid="{00000000-0005-0000-0000-00006B040000}"/>
    <cellStyle name="60% - Accent4 2 2 2" xfId="1088" xr:uid="{00000000-0005-0000-0000-00006C040000}"/>
    <cellStyle name="60% - Accent4 2 3" xfId="1089" xr:uid="{00000000-0005-0000-0000-00006D040000}"/>
    <cellStyle name="60% - Accent4 2 4" xfId="1090" xr:uid="{00000000-0005-0000-0000-00006E040000}"/>
    <cellStyle name="60% - Accent4 2 5" xfId="1091" xr:uid="{00000000-0005-0000-0000-00006F040000}"/>
    <cellStyle name="60% - Accent4 2 6" xfId="1092" xr:uid="{00000000-0005-0000-0000-000070040000}"/>
    <cellStyle name="60% - Accent4 2 7" xfId="1093" xr:uid="{00000000-0005-0000-0000-000071040000}"/>
    <cellStyle name="60% - Accent4 2 8" xfId="1094" xr:uid="{00000000-0005-0000-0000-000072040000}"/>
    <cellStyle name="60% - Accent4 2 9" xfId="1095" xr:uid="{00000000-0005-0000-0000-000073040000}"/>
    <cellStyle name="60% - Accent4 20" xfId="1096" xr:uid="{00000000-0005-0000-0000-000074040000}"/>
    <cellStyle name="60% - Accent4 21" xfId="1097" xr:uid="{00000000-0005-0000-0000-000075040000}"/>
    <cellStyle name="60% - Accent4 22" xfId="1098" xr:uid="{00000000-0005-0000-0000-000076040000}"/>
    <cellStyle name="60% - Accent4 23" xfId="1099" xr:uid="{00000000-0005-0000-0000-000077040000}"/>
    <cellStyle name="60% - Accent4 24" xfId="1100" xr:uid="{00000000-0005-0000-0000-000078040000}"/>
    <cellStyle name="60% - Accent4 25" xfId="1101" xr:uid="{00000000-0005-0000-0000-000079040000}"/>
    <cellStyle name="60% - Accent4 26" xfId="1102" xr:uid="{00000000-0005-0000-0000-00007A040000}"/>
    <cellStyle name="60% - Accent4 27" xfId="1103" xr:uid="{00000000-0005-0000-0000-00007B040000}"/>
    <cellStyle name="60% - Accent4 28" xfId="1104" xr:uid="{00000000-0005-0000-0000-00007C040000}"/>
    <cellStyle name="60% - Accent4 29" xfId="1105" xr:uid="{00000000-0005-0000-0000-00007D040000}"/>
    <cellStyle name="60% - Accent4 3" xfId="1106" xr:uid="{00000000-0005-0000-0000-00007E040000}"/>
    <cellStyle name="60% - Accent4 3 2" xfId="1107" xr:uid="{00000000-0005-0000-0000-00007F040000}"/>
    <cellStyle name="60% - Accent4 3 3" xfId="1108" xr:uid="{00000000-0005-0000-0000-000080040000}"/>
    <cellStyle name="60% - Accent4 3 4" xfId="1109" xr:uid="{00000000-0005-0000-0000-000081040000}"/>
    <cellStyle name="60% - Accent4 3 5" xfId="1110" xr:uid="{00000000-0005-0000-0000-000082040000}"/>
    <cellStyle name="60% - Accent4 30" xfId="1111" xr:uid="{00000000-0005-0000-0000-000083040000}"/>
    <cellStyle name="60% - Accent4 31" xfId="1112" xr:uid="{00000000-0005-0000-0000-000084040000}"/>
    <cellStyle name="60% - Accent4 32" xfId="1113" xr:uid="{00000000-0005-0000-0000-000085040000}"/>
    <cellStyle name="60% - Accent4 33" xfId="1114" xr:uid="{00000000-0005-0000-0000-000086040000}"/>
    <cellStyle name="60% - Accent4 34" xfId="1115" xr:uid="{00000000-0005-0000-0000-000087040000}"/>
    <cellStyle name="60% - Accent4 35" xfId="1116" xr:uid="{00000000-0005-0000-0000-000088040000}"/>
    <cellStyle name="60% - Accent4 36" xfId="1117" xr:uid="{00000000-0005-0000-0000-000089040000}"/>
    <cellStyle name="60% - Accent4 37" xfId="1118" xr:uid="{00000000-0005-0000-0000-00008A040000}"/>
    <cellStyle name="60% - Accent4 38" xfId="1119" xr:uid="{00000000-0005-0000-0000-00008B040000}"/>
    <cellStyle name="60% - Accent4 39" xfId="1120" xr:uid="{00000000-0005-0000-0000-00008C040000}"/>
    <cellStyle name="60% - Accent4 4" xfId="1121" xr:uid="{00000000-0005-0000-0000-00008D040000}"/>
    <cellStyle name="60% - Accent4 40" xfId="1122" xr:uid="{00000000-0005-0000-0000-00008E040000}"/>
    <cellStyle name="60% - Accent4 41" xfId="1123" xr:uid="{00000000-0005-0000-0000-00008F040000}"/>
    <cellStyle name="60% - Accent4 42" xfId="1124" xr:uid="{00000000-0005-0000-0000-000090040000}"/>
    <cellStyle name="60% - Accent4 43" xfId="1125" xr:uid="{00000000-0005-0000-0000-000091040000}"/>
    <cellStyle name="60% - Accent4 5" xfId="1126" xr:uid="{00000000-0005-0000-0000-000092040000}"/>
    <cellStyle name="60% - Accent4 6" xfId="1127" xr:uid="{00000000-0005-0000-0000-000093040000}"/>
    <cellStyle name="60% - Accent4 6 2" xfId="1128" xr:uid="{00000000-0005-0000-0000-000094040000}"/>
    <cellStyle name="60% - Accent4 7" xfId="1129" xr:uid="{00000000-0005-0000-0000-000095040000}"/>
    <cellStyle name="60% - Accent4 8" xfId="1130" xr:uid="{00000000-0005-0000-0000-000096040000}"/>
    <cellStyle name="60% - Accent4 9" xfId="1131" xr:uid="{00000000-0005-0000-0000-000097040000}"/>
    <cellStyle name="60% - Accent5 10" xfId="1132" xr:uid="{00000000-0005-0000-0000-000098040000}"/>
    <cellStyle name="60% - Accent5 11" xfId="1133" xr:uid="{00000000-0005-0000-0000-000099040000}"/>
    <cellStyle name="60% - Accent5 12" xfId="1134" xr:uid="{00000000-0005-0000-0000-00009A040000}"/>
    <cellStyle name="60% - Accent5 13" xfId="1135" xr:uid="{00000000-0005-0000-0000-00009B040000}"/>
    <cellStyle name="60% - Accent5 14" xfId="1136" xr:uid="{00000000-0005-0000-0000-00009C040000}"/>
    <cellStyle name="60% - Accent5 15" xfId="1137" xr:uid="{00000000-0005-0000-0000-00009D040000}"/>
    <cellStyle name="60% - Accent5 16" xfId="1138" xr:uid="{00000000-0005-0000-0000-00009E040000}"/>
    <cellStyle name="60% - Accent5 17" xfId="1139" xr:uid="{00000000-0005-0000-0000-00009F040000}"/>
    <cellStyle name="60% - Accent5 18" xfId="1140" xr:uid="{00000000-0005-0000-0000-0000A0040000}"/>
    <cellStyle name="60% - Accent5 19" xfId="1141" xr:uid="{00000000-0005-0000-0000-0000A1040000}"/>
    <cellStyle name="60% - Accent5 2" xfId="1142" xr:uid="{00000000-0005-0000-0000-0000A2040000}"/>
    <cellStyle name="60% - Accent5 2 10" xfId="1143" xr:uid="{00000000-0005-0000-0000-0000A3040000}"/>
    <cellStyle name="60% - Accent5 2 11" xfId="1144" xr:uid="{00000000-0005-0000-0000-0000A4040000}"/>
    <cellStyle name="60% - Accent5 2 2" xfId="1145" xr:uid="{00000000-0005-0000-0000-0000A5040000}"/>
    <cellStyle name="60% - Accent5 2 2 2" xfId="1146" xr:uid="{00000000-0005-0000-0000-0000A6040000}"/>
    <cellStyle name="60% - Accent5 2 3" xfId="1147" xr:uid="{00000000-0005-0000-0000-0000A7040000}"/>
    <cellStyle name="60% - Accent5 2 4" xfId="1148" xr:uid="{00000000-0005-0000-0000-0000A8040000}"/>
    <cellStyle name="60% - Accent5 2 5" xfId="1149" xr:uid="{00000000-0005-0000-0000-0000A9040000}"/>
    <cellStyle name="60% - Accent5 2 6" xfId="1150" xr:uid="{00000000-0005-0000-0000-0000AA040000}"/>
    <cellStyle name="60% - Accent5 2 7" xfId="1151" xr:uid="{00000000-0005-0000-0000-0000AB040000}"/>
    <cellStyle name="60% - Accent5 2 8" xfId="1152" xr:uid="{00000000-0005-0000-0000-0000AC040000}"/>
    <cellStyle name="60% - Accent5 2 9" xfId="1153" xr:uid="{00000000-0005-0000-0000-0000AD040000}"/>
    <cellStyle name="60% - Accent5 20" xfId="1154" xr:uid="{00000000-0005-0000-0000-0000AE040000}"/>
    <cellStyle name="60% - Accent5 21" xfId="1155" xr:uid="{00000000-0005-0000-0000-0000AF040000}"/>
    <cellStyle name="60% - Accent5 22" xfId="1156" xr:uid="{00000000-0005-0000-0000-0000B0040000}"/>
    <cellStyle name="60% - Accent5 23" xfId="1157" xr:uid="{00000000-0005-0000-0000-0000B1040000}"/>
    <cellStyle name="60% - Accent5 24" xfId="1158" xr:uid="{00000000-0005-0000-0000-0000B2040000}"/>
    <cellStyle name="60% - Accent5 25" xfId="1159" xr:uid="{00000000-0005-0000-0000-0000B3040000}"/>
    <cellStyle name="60% - Accent5 26" xfId="1160" xr:uid="{00000000-0005-0000-0000-0000B4040000}"/>
    <cellStyle name="60% - Accent5 27" xfId="1161" xr:uid="{00000000-0005-0000-0000-0000B5040000}"/>
    <cellStyle name="60% - Accent5 28" xfId="1162" xr:uid="{00000000-0005-0000-0000-0000B6040000}"/>
    <cellStyle name="60% - Accent5 29" xfId="1163" xr:uid="{00000000-0005-0000-0000-0000B7040000}"/>
    <cellStyle name="60% - Accent5 3" xfId="1164" xr:uid="{00000000-0005-0000-0000-0000B8040000}"/>
    <cellStyle name="60% - Accent5 3 2" xfId="1165" xr:uid="{00000000-0005-0000-0000-0000B9040000}"/>
    <cellStyle name="60% - Accent5 3 3" xfId="1166" xr:uid="{00000000-0005-0000-0000-0000BA040000}"/>
    <cellStyle name="60% - Accent5 3 4" xfId="1167" xr:uid="{00000000-0005-0000-0000-0000BB040000}"/>
    <cellStyle name="60% - Accent5 3 5" xfId="1168" xr:uid="{00000000-0005-0000-0000-0000BC040000}"/>
    <cellStyle name="60% - Accent5 30" xfId="1169" xr:uid="{00000000-0005-0000-0000-0000BD040000}"/>
    <cellStyle name="60% - Accent5 31" xfId="1170" xr:uid="{00000000-0005-0000-0000-0000BE040000}"/>
    <cellStyle name="60% - Accent5 32" xfId="1171" xr:uid="{00000000-0005-0000-0000-0000BF040000}"/>
    <cellStyle name="60% - Accent5 33" xfId="1172" xr:uid="{00000000-0005-0000-0000-0000C0040000}"/>
    <cellStyle name="60% - Accent5 34" xfId="1173" xr:uid="{00000000-0005-0000-0000-0000C1040000}"/>
    <cellStyle name="60% - Accent5 35" xfId="1174" xr:uid="{00000000-0005-0000-0000-0000C2040000}"/>
    <cellStyle name="60% - Accent5 36" xfId="1175" xr:uid="{00000000-0005-0000-0000-0000C3040000}"/>
    <cellStyle name="60% - Accent5 37" xfId="1176" xr:uid="{00000000-0005-0000-0000-0000C4040000}"/>
    <cellStyle name="60% - Accent5 38" xfId="1177" xr:uid="{00000000-0005-0000-0000-0000C5040000}"/>
    <cellStyle name="60% - Accent5 39" xfId="1178" xr:uid="{00000000-0005-0000-0000-0000C6040000}"/>
    <cellStyle name="60% - Accent5 4" xfId="1179" xr:uid="{00000000-0005-0000-0000-0000C7040000}"/>
    <cellStyle name="60% - Accent5 40" xfId="1180" xr:uid="{00000000-0005-0000-0000-0000C8040000}"/>
    <cellStyle name="60% - Accent5 41" xfId="1181" xr:uid="{00000000-0005-0000-0000-0000C9040000}"/>
    <cellStyle name="60% - Accent5 42" xfId="1182" xr:uid="{00000000-0005-0000-0000-0000CA040000}"/>
    <cellStyle name="60% - Accent5 43" xfId="1183" xr:uid="{00000000-0005-0000-0000-0000CB040000}"/>
    <cellStyle name="60% - Accent5 5" xfId="1184" xr:uid="{00000000-0005-0000-0000-0000CC040000}"/>
    <cellStyle name="60% - Accent5 6" xfId="1185" xr:uid="{00000000-0005-0000-0000-0000CD040000}"/>
    <cellStyle name="60% - Accent5 6 2" xfId="1186" xr:uid="{00000000-0005-0000-0000-0000CE040000}"/>
    <cellStyle name="60% - Accent5 7" xfId="1187" xr:uid="{00000000-0005-0000-0000-0000CF040000}"/>
    <cellStyle name="60% - Accent5 8" xfId="1188" xr:uid="{00000000-0005-0000-0000-0000D0040000}"/>
    <cellStyle name="60% - Accent5 9" xfId="1189" xr:uid="{00000000-0005-0000-0000-0000D1040000}"/>
    <cellStyle name="60% - Accent6 10" xfId="1190" xr:uid="{00000000-0005-0000-0000-0000D2040000}"/>
    <cellStyle name="60% - Accent6 11" xfId="1191" xr:uid="{00000000-0005-0000-0000-0000D3040000}"/>
    <cellStyle name="60% - Accent6 12" xfId="1192" xr:uid="{00000000-0005-0000-0000-0000D4040000}"/>
    <cellStyle name="60% - Accent6 13" xfId="1193" xr:uid="{00000000-0005-0000-0000-0000D5040000}"/>
    <cellStyle name="60% - Accent6 14" xfId="1194" xr:uid="{00000000-0005-0000-0000-0000D6040000}"/>
    <cellStyle name="60% - Accent6 15" xfId="1195" xr:uid="{00000000-0005-0000-0000-0000D7040000}"/>
    <cellStyle name="60% - Accent6 16" xfId="1196" xr:uid="{00000000-0005-0000-0000-0000D8040000}"/>
    <cellStyle name="60% - Accent6 17" xfId="1197" xr:uid="{00000000-0005-0000-0000-0000D9040000}"/>
    <cellStyle name="60% - Accent6 18" xfId="1198" xr:uid="{00000000-0005-0000-0000-0000DA040000}"/>
    <cellStyle name="60% - Accent6 19" xfId="1199" xr:uid="{00000000-0005-0000-0000-0000DB040000}"/>
    <cellStyle name="60% - Accent6 2" xfId="1200" xr:uid="{00000000-0005-0000-0000-0000DC040000}"/>
    <cellStyle name="60% - Accent6 2 10" xfId="1201" xr:uid="{00000000-0005-0000-0000-0000DD040000}"/>
    <cellStyle name="60% - Accent6 2 11" xfId="1202" xr:uid="{00000000-0005-0000-0000-0000DE040000}"/>
    <cellStyle name="60% - Accent6 2 2" xfId="1203" xr:uid="{00000000-0005-0000-0000-0000DF040000}"/>
    <cellStyle name="60% - Accent6 2 2 2" xfId="1204" xr:uid="{00000000-0005-0000-0000-0000E0040000}"/>
    <cellStyle name="60% - Accent6 2 3" xfId="1205" xr:uid="{00000000-0005-0000-0000-0000E1040000}"/>
    <cellStyle name="60% - Accent6 2 4" xfId="1206" xr:uid="{00000000-0005-0000-0000-0000E2040000}"/>
    <cellStyle name="60% - Accent6 2 5" xfId="1207" xr:uid="{00000000-0005-0000-0000-0000E3040000}"/>
    <cellStyle name="60% - Accent6 2 6" xfId="1208" xr:uid="{00000000-0005-0000-0000-0000E4040000}"/>
    <cellStyle name="60% - Accent6 2 7" xfId="1209" xr:uid="{00000000-0005-0000-0000-0000E5040000}"/>
    <cellStyle name="60% - Accent6 2 8" xfId="1210" xr:uid="{00000000-0005-0000-0000-0000E6040000}"/>
    <cellStyle name="60% - Accent6 2 9" xfId="1211" xr:uid="{00000000-0005-0000-0000-0000E7040000}"/>
    <cellStyle name="60% - Accent6 20" xfId="1212" xr:uid="{00000000-0005-0000-0000-0000E8040000}"/>
    <cellStyle name="60% - Accent6 21" xfId="1213" xr:uid="{00000000-0005-0000-0000-0000E9040000}"/>
    <cellStyle name="60% - Accent6 22" xfId="1214" xr:uid="{00000000-0005-0000-0000-0000EA040000}"/>
    <cellStyle name="60% - Accent6 23" xfId="1215" xr:uid="{00000000-0005-0000-0000-0000EB040000}"/>
    <cellStyle name="60% - Accent6 24" xfId="1216" xr:uid="{00000000-0005-0000-0000-0000EC040000}"/>
    <cellStyle name="60% - Accent6 25" xfId="1217" xr:uid="{00000000-0005-0000-0000-0000ED040000}"/>
    <cellStyle name="60% - Accent6 26" xfId="1218" xr:uid="{00000000-0005-0000-0000-0000EE040000}"/>
    <cellStyle name="60% - Accent6 27" xfId="1219" xr:uid="{00000000-0005-0000-0000-0000EF040000}"/>
    <cellStyle name="60% - Accent6 28" xfId="1220" xr:uid="{00000000-0005-0000-0000-0000F0040000}"/>
    <cellStyle name="60% - Accent6 29" xfId="1221" xr:uid="{00000000-0005-0000-0000-0000F1040000}"/>
    <cellStyle name="60% - Accent6 3" xfId="1222" xr:uid="{00000000-0005-0000-0000-0000F2040000}"/>
    <cellStyle name="60% - Accent6 3 2" xfId="1223" xr:uid="{00000000-0005-0000-0000-0000F3040000}"/>
    <cellStyle name="60% - Accent6 3 3" xfId="1224" xr:uid="{00000000-0005-0000-0000-0000F4040000}"/>
    <cellStyle name="60% - Accent6 3 4" xfId="1225" xr:uid="{00000000-0005-0000-0000-0000F5040000}"/>
    <cellStyle name="60% - Accent6 3 5" xfId="1226" xr:uid="{00000000-0005-0000-0000-0000F6040000}"/>
    <cellStyle name="60% - Accent6 30" xfId="1227" xr:uid="{00000000-0005-0000-0000-0000F7040000}"/>
    <cellStyle name="60% - Accent6 31" xfId="1228" xr:uid="{00000000-0005-0000-0000-0000F8040000}"/>
    <cellStyle name="60% - Accent6 32" xfId="1229" xr:uid="{00000000-0005-0000-0000-0000F9040000}"/>
    <cellStyle name="60% - Accent6 33" xfId="1230" xr:uid="{00000000-0005-0000-0000-0000FA040000}"/>
    <cellStyle name="60% - Accent6 34" xfId="1231" xr:uid="{00000000-0005-0000-0000-0000FB040000}"/>
    <cellStyle name="60% - Accent6 35" xfId="1232" xr:uid="{00000000-0005-0000-0000-0000FC040000}"/>
    <cellStyle name="60% - Accent6 36" xfId="1233" xr:uid="{00000000-0005-0000-0000-0000FD040000}"/>
    <cellStyle name="60% - Accent6 37" xfId="1234" xr:uid="{00000000-0005-0000-0000-0000FE040000}"/>
    <cellStyle name="60% - Accent6 38" xfId="1235" xr:uid="{00000000-0005-0000-0000-0000FF040000}"/>
    <cellStyle name="60% - Accent6 39" xfId="1236" xr:uid="{00000000-0005-0000-0000-000000050000}"/>
    <cellStyle name="60% - Accent6 4" xfId="1237" xr:uid="{00000000-0005-0000-0000-000001050000}"/>
    <cellStyle name="60% - Accent6 40" xfId="1238" xr:uid="{00000000-0005-0000-0000-000002050000}"/>
    <cellStyle name="60% - Accent6 41" xfId="1239" xr:uid="{00000000-0005-0000-0000-000003050000}"/>
    <cellStyle name="60% - Accent6 42" xfId="1240" xr:uid="{00000000-0005-0000-0000-000004050000}"/>
    <cellStyle name="60% - Accent6 43" xfId="1241" xr:uid="{00000000-0005-0000-0000-000005050000}"/>
    <cellStyle name="60% - Accent6 5" xfId="1242" xr:uid="{00000000-0005-0000-0000-000006050000}"/>
    <cellStyle name="60% - Accent6 6" xfId="1243" xr:uid="{00000000-0005-0000-0000-000007050000}"/>
    <cellStyle name="60% - Accent6 6 2" xfId="1244" xr:uid="{00000000-0005-0000-0000-000008050000}"/>
    <cellStyle name="60% - Accent6 7" xfId="1245" xr:uid="{00000000-0005-0000-0000-000009050000}"/>
    <cellStyle name="60% - Accent6 8" xfId="1246" xr:uid="{00000000-0005-0000-0000-00000A050000}"/>
    <cellStyle name="60% - Accent6 9" xfId="1247" xr:uid="{00000000-0005-0000-0000-00000B050000}"/>
    <cellStyle name="60% - Akzent1" xfId="1248" xr:uid="{00000000-0005-0000-0000-00000C050000}"/>
    <cellStyle name="60% - Akzent2" xfId="1249" xr:uid="{00000000-0005-0000-0000-00000D050000}"/>
    <cellStyle name="60% - Akzent3" xfId="1250" xr:uid="{00000000-0005-0000-0000-00000E050000}"/>
    <cellStyle name="60% - Akzent4" xfId="1251" xr:uid="{00000000-0005-0000-0000-00000F050000}"/>
    <cellStyle name="60% - Akzent5" xfId="1252" xr:uid="{00000000-0005-0000-0000-000010050000}"/>
    <cellStyle name="60% - Akzent6" xfId="1253" xr:uid="{00000000-0005-0000-0000-000011050000}"/>
    <cellStyle name="60% - Cor4 2" xfId="1254" xr:uid="{00000000-0005-0000-0000-000012050000}"/>
    <cellStyle name="Accent1" xfId="3" builtinId="29"/>
    <cellStyle name="Accent1 10" xfId="1255" xr:uid="{00000000-0005-0000-0000-000013050000}"/>
    <cellStyle name="Accent1 11" xfId="1256" xr:uid="{00000000-0005-0000-0000-000014050000}"/>
    <cellStyle name="Accent1 12" xfId="1257" xr:uid="{00000000-0005-0000-0000-000015050000}"/>
    <cellStyle name="Accent1 13" xfId="1258" xr:uid="{00000000-0005-0000-0000-000016050000}"/>
    <cellStyle name="Accent1 14" xfId="1259" xr:uid="{00000000-0005-0000-0000-000017050000}"/>
    <cellStyle name="Accent1 15" xfId="1260" xr:uid="{00000000-0005-0000-0000-000018050000}"/>
    <cellStyle name="Accent1 16" xfId="1261" xr:uid="{00000000-0005-0000-0000-000019050000}"/>
    <cellStyle name="Accent1 17" xfId="1262" xr:uid="{00000000-0005-0000-0000-00001A050000}"/>
    <cellStyle name="Accent1 18" xfId="1263" xr:uid="{00000000-0005-0000-0000-00001B050000}"/>
    <cellStyle name="Accent1 19" xfId="1264" xr:uid="{00000000-0005-0000-0000-00001C050000}"/>
    <cellStyle name="Accent1 2" xfId="1265" xr:uid="{00000000-0005-0000-0000-00001D050000}"/>
    <cellStyle name="Accent1 2 10" xfId="1266" xr:uid="{00000000-0005-0000-0000-00001E050000}"/>
    <cellStyle name="Accent1 2 2" xfId="1267" xr:uid="{00000000-0005-0000-0000-00001F050000}"/>
    <cellStyle name="Accent1 2 3" xfId="1268" xr:uid="{00000000-0005-0000-0000-000020050000}"/>
    <cellStyle name="Accent1 2 4" xfId="1269" xr:uid="{00000000-0005-0000-0000-000021050000}"/>
    <cellStyle name="Accent1 2 5" xfId="1270" xr:uid="{00000000-0005-0000-0000-000022050000}"/>
    <cellStyle name="Accent1 2 6" xfId="1271" xr:uid="{00000000-0005-0000-0000-000023050000}"/>
    <cellStyle name="Accent1 2 7" xfId="1272" xr:uid="{00000000-0005-0000-0000-000024050000}"/>
    <cellStyle name="Accent1 2 8" xfId="1273" xr:uid="{00000000-0005-0000-0000-000025050000}"/>
    <cellStyle name="Accent1 2 9" xfId="1274" xr:uid="{00000000-0005-0000-0000-000026050000}"/>
    <cellStyle name="Accent1 20" xfId="1275" xr:uid="{00000000-0005-0000-0000-000027050000}"/>
    <cellStyle name="Accent1 21" xfId="1276" xr:uid="{00000000-0005-0000-0000-000028050000}"/>
    <cellStyle name="Accent1 22" xfId="1277" xr:uid="{00000000-0005-0000-0000-000029050000}"/>
    <cellStyle name="Accent1 23" xfId="1278" xr:uid="{00000000-0005-0000-0000-00002A050000}"/>
    <cellStyle name="Accent1 24" xfId="1279" xr:uid="{00000000-0005-0000-0000-00002B050000}"/>
    <cellStyle name="Accent1 25" xfId="1280" xr:uid="{00000000-0005-0000-0000-00002C050000}"/>
    <cellStyle name="Accent1 26" xfId="1281" xr:uid="{00000000-0005-0000-0000-00002D050000}"/>
    <cellStyle name="Accent1 27" xfId="1282" xr:uid="{00000000-0005-0000-0000-00002E050000}"/>
    <cellStyle name="Accent1 28" xfId="1283" xr:uid="{00000000-0005-0000-0000-00002F050000}"/>
    <cellStyle name="Accent1 29" xfId="1284" xr:uid="{00000000-0005-0000-0000-000030050000}"/>
    <cellStyle name="Accent1 3" xfId="1285" xr:uid="{00000000-0005-0000-0000-000031050000}"/>
    <cellStyle name="Accent1 3 2" xfId="1286" xr:uid="{00000000-0005-0000-0000-000032050000}"/>
    <cellStyle name="Accent1 3 3" xfId="1287" xr:uid="{00000000-0005-0000-0000-000033050000}"/>
    <cellStyle name="Accent1 3 4" xfId="1288" xr:uid="{00000000-0005-0000-0000-000034050000}"/>
    <cellStyle name="Accent1 3 5" xfId="1289" xr:uid="{00000000-0005-0000-0000-000035050000}"/>
    <cellStyle name="Accent1 30" xfId="1290" xr:uid="{00000000-0005-0000-0000-000036050000}"/>
    <cellStyle name="Accent1 31" xfId="1291" xr:uid="{00000000-0005-0000-0000-000037050000}"/>
    <cellStyle name="Accent1 32" xfId="1292" xr:uid="{00000000-0005-0000-0000-000038050000}"/>
    <cellStyle name="Accent1 33" xfId="1293" xr:uid="{00000000-0005-0000-0000-000039050000}"/>
    <cellStyle name="Accent1 34" xfId="1294" xr:uid="{00000000-0005-0000-0000-00003A050000}"/>
    <cellStyle name="Accent1 35" xfId="1295" xr:uid="{00000000-0005-0000-0000-00003B050000}"/>
    <cellStyle name="Accent1 36" xfId="1296" xr:uid="{00000000-0005-0000-0000-00003C050000}"/>
    <cellStyle name="Accent1 37" xfId="1297" xr:uid="{00000000-0005-0000-0000-00003D050000}"/>
    <cellStyle name="Accent1 38" xfId="1298" xr:uid="{00000000-0005-0000-0000-00003E050000}"/>
    <cellStyle name="Accent1 39" xfId="1299" xr:uid="{00000000-0005-0000-0000-00003F050000}"/>
    <cellStyle name="Accent1 4" xfId="1300" xr:uid="{00000000-0005-0000-0000-000040050000}"/>
    <cellStyle name="Accent1 40" xfId="1301" xr:uid="{00000000-0005-0000-0000-000041050000}"/>
    <cellStyle name="Accent1 41" xfId="1302" xr:uid="{00000000-0005-0000-0000-000042050000}"/>
    <cellStyle name="Accent1 42" xfId="1303" xr:uid="{00000000-0005-0000-0000-000043050000}"/>
    <cellStyle name="Accent1 43" xfId="1304" xr:uid="{00000000-0005-0000-0000-000044050000}"/>
    <cellStyle name="Accent1 5" xfId="1305" xr:uid="{00000000-0005-0000-0000-000045050000}"/>
    <cellStyle name="Accent1 6" xfId="1306" xr:uid="{00000000-0005-0000-0000-000046050000}"/>
    <cellStyle name="Accent1 7" xfId="1307" xr:uid="{00000000-0005-0000-0000-000047050000}"/>
    <cellStyle name="Accent1 8" xfId="1308" xr:uid="{00000000-0005-0000-0000-000048050000}"/>
    <cellStyle name="Accent1 9" xfId="1309" xr:uid="{00000000-0005-0000-0000-000049050000}"/>
    <cellStyle name="Accent2 10" xfId="1310" xr:uid="{00000000-0005-0000-0000-00004A050000}"/>
    <cellStyle name="Accent2 11" xfId="1311" xr:uid="{00000000-0005-0000-0000-00004B050000}"/>
    <cellStyle name="Accent2 12" xfId="1312" xr:uid="{00000000-0005-0000-0000-00004C050000}"/>
    <cellStyle name="Accent2 13" xfId="1313" xr:uid="{00000000-0005-0000-0000-00004D050000}"/>
    <cellStyle name="Accent2 14" xfId="1314" xr:uid="{00000000-0005-0000-0000-00004E050000}"/>
    <cellStyle name="Accent2 15" xfId="1315" xr:uid="{00000000-0005-0000-0000-00004F050000}"/>
    <cellStyle name="Accent2 16" xfId="1316" xr:uid="{00000000-0005-0000-0000-000050050000}"/>
    <cellStyle name="Accent2 17" xfId="1317" xr:uid="{00000000-0005-0000-0000-000051050000}"/>
    <cellStyle name="Accent2 18" xfId="1318" xr:uid="{00000000-0005-0000-0000-000052050000}"/>
    <cellStyle name="Accent2 19" xfId="1319" xr:uid="{00000000-0005-0000-0000-000053050000}"/>
    <cellStyle name="Accent2 2" xfId="1320" xr:uid="{00000000-0005-0000-0000-000054050000}"/>
    <cellStyle name="Accent2 2 10" xfId="1321" xr:uid="{00000000-0005-0000-0000-000055050000}"/>
    <cellStyle name="Accent2 2 2" xfId="1322" xr:uid="{00000000-0005-0000-0000-000056050000}"/>
    <cellStyle name="Accent2 2 3" xfId="1323" xr:uid="{00000000-0005-0000-0000-000057050000}"/>
    <cellStyle name="Accent2 2 4" xfId="1324" xr:uid="{00000000-0005-0000-0000-000058050000}"/>
    <cellStyle name="Accent2 2 5" xfId="1325" xr:uid="{00000000-0005-0000-0000-000059050000}"/>
    <cellStyle name="Accent2 2 6" xfId="1326" xr:uid="{00000000-0005-0000-0000-00005A050000}"/>
    <cellStyle name="Accent2 2 7" xfId="1327" xr:uid="{00000000-0005-0000-0000-00005B050000}"/>
    <cellStyle name="Accent2 2 8" xfId="1328" xr:uid="{00000000-0005-0000-0000-00005C050000}"/>
    <cellStyle name="Accent2 2 9" xfId="1329" xr:uid="{00000000-0005-0000-0000-00005D050000}"/>
    <cellStyle name="Accent2 20" xfId="1330" xr:uid="{00000000-0005-0000-0000-00005E050000}"/>
    <cellStyle name="Accent2 21" xfId="1331" xr:uid="{00000000-0005-0000-0000-00005F050000}"/>
    <cellStyle name="Accent2 22" xfId="1332" xr:uid="{00000000-0005-0000-0000-000060050000}"/>
    <cellStyle name="Accent2 23" xfId="1333" xr:uid="{00000000-0005-0000-0000-000061050000}"/>
    <cellStyle name="Accent2 24" xfId="1334" xr:uid="{00000000-0005-0000-0000-000062050000}"/>
    <cellStyle name="Accent2 25" xfId="1335" xr:uid="{00000000-0005-0000-0000-000063050000}"/>
    <cellStyle name="Accent2 26" xfId="1336" xr:uid="{00000000-0005-0000-0000-000064050000}"/>
    <cellStyle name="Accent2 27" xfId="1337" xr:uid="{00000000-0005-0000-0000-000065050000}"/>
    <cellStyle name="Accent2 28" xfId="1338" xr:uid="{00000000-0005-0000-0000-000066050000}"/>
    <cellStyle name="Accent2 29" xfId="1339" xr:uid="{00000000-0005-0000-0000-000067050000}"/>
    <cellStyle name="Accent2 3" xfId="1340" xr:uid="{00000000-0005-0000-0000-000068050000}"/>
    <cellStyle name="Accent2 3 2" xfId="1341" xr:uid="{00000000-0005-0000-0000-000069050000}"/>
    <cellStyle name="Accent2 3 3" xfId="1342" xr:uid="{00000000-0005-0000-0000-00006A050000}"/>
    <cellStyle name="Accent2 3 4" xfId="1343" xr:uid="{00000000-0005-0000-0000-00006B050000}"/>
    <cellStyle name="Accent2 3 5" xfId="1344" xr:uid="{00000000-0005-0000-0000-00006C050000}"/>
    <cellStyle name="Accent2 30" xfId="1345" xr:uid="{00000000-0005-0000-0000-00006D050000}"/>
    <cellStyle name="Accent2 31" xfId="1346" xr:uid="{00000000-0005-0000-0000-00006E050000}"/>
    <cellStyle name="Accent2 32" xfId="1347" xr:uid="{00000000-0005-0000-0000-00006F050000}"/>
    <cellStyle name="Accent2 33" xfId="1348" xr:uid="{00000000-0005-0000-0000-000070050000}"/>
    <cellStyle name="Accent2 34" xfId="1349" xr:uid="{00000000-0005-0000-0000-000071050000}"/>
    <cellStyle name="Accent2 35" xfId="1350" xr:uid="{00000000-0005-0000-0000-000072050000}"/>
    <cellStyle name="Accent2 36" xfId="1351" xr:uid="{00000000-0005-0000-0000-000073050000}"/>
    <cellStyle name="Accent2 37" xfId="1352" xr:uid="{00000000-0005-0000-0000-000074050000}"/>
    <cellStyle name="Accent2 38" xfId="1353" xr:uid="{00000000-0005-0000-0000-000075050000}"/>
    <cellStyle name="Accent2 39" xfId="1354" xr:uid="{00000000-0005-0000-0000-000076050000}"/>
    <cellStyle name="Accent2 4" xfId="1355" xr:uid="{00000000-0005-0000-0000-000077050000}"/>
    <cellStyle name="Accent2 40" xfId="1356" xr:uid="{00000000-0005-0000-0000-000078050000}"/>
    <cellStyle name="Accent2 41" xfId="1357" xr:uid="{00000000-0005-0000-0000-000079050000}"/>
    <cellStyle name="Accent2 42" xfId="1358" xr:uid="{00000000-0005-0000-0000-00007A050000}"/>
    <cellStyle name="Accent2 43" xfId="1359" xr:uid="{00000000-0005-0000-0000-00007B050000}"/>
    <cellStyle name="Accent2 5" xfId="1360" xr:uid="{00000000-0005-0000-0000-00007C050000}"/>
    <cellStyle name="Accent2 6" xfId="1361" xr:uid="{00000000-0005-0000-0000-00007D050000}"/>
    <cellStyle name="Accent2 7" xfId="1362" xr:uid="{00000000-0005-0000-0000-00007E050000}"/>
    <cellStyle name="Accent2 8" xfId="1363" xr:uid="{00000000-0005-0000-0000-00007F050000}"/>
    <cellStyle name="Accent2 9" xfId="1364" xr:uid="{00000000-0005-0000-0000-000080050000}"/>
    <cellStyle name="Accent3 10" xfId="1365" xr:uid="{00000000-0005-0000-0000-000081050000}"/>
    <cellStyle name="Accent3 11" xfId="1366" xr:uid="{00000000-0005-0000-0000-000082050000}"/>
    <cellStyle name="Accent3 12" xfId="1367" xr:uid="{00000000-0005-0000-0000-000083050000}"/>
    <cellStyle name="Accent3 13" xfId="1368" xr:uid="{00000000-0005-0000-0000-000084050000}"/>
    <cellStyle name="Accent3 14" xfId="1369" xr:uid="{00000000-0005-0000-0000-000085050000}"/>
    <cellStyle name="Accent3 15" xfId="1370" xr:uid="{00000000-0005-0000-0000-000086050000}"/>
    <cellStyle name="Accent3 16" xfId="1371" xr:uid="{00000000-0005-0000-0000-000087050000}"/>
    <cellStyle name="Accent3 17" xfId="1372" xr:uid="{00000000-0005-0000-0000-000088050000}"/>
    <cellStyle name="Accent3 18" xfId="1373" xr:uid="{00000000-0005-0000-0000-000089050000}"/>
    <cellStyle name="Accent3 19" xfId="1374" xr:uid="{00000000-0005-0000-0000-00008A050000}"/>
    <cellStyle name="Accent3 2" xfId="1375" xr:uid="{00000000-0005-0000-0000-00008B050000}"/>
    <cellStyle name="Accent3 2 10" xfId="1376" xr:uid="{00000000-0005-0000-0000-00008C050000}"/>
    <cellStyle name="Accent3 2 2" xfId="1377" xr:uid="{00000000-0005-0000-0000-00008D050000}"/>
    <cellStyle name="Accent3 2 3" xfId="1378" xr:uid="{00000000-0005-0000-0000-00008E050000}"/>
    <cellStyle name="Accent3 2 4" xfId="1379" xr:uid="{00000000-0005-0000-0000-00008F050000}"/>
    <cellStyle name="Accent3 2 5" xfId="1380" xr:uid="{00000000-0005-0000-0000-000090050000}"/>
    <cellStyle name="Accent3 2 6" xfId="1381" xr:uid="{00000000-0005-0000-0000-000091050000}"/>
    <cellStyle name="Accent3 2 7" xfId="1382" xr:uid="{00000000-0005-0000-0000-000092050000}"/>
    <cellStyle name="Accent3 2 8" xfId="1383" xr:uid="{00000000-0005-0000-0000-000093050000}"/>
    <cellStyle name="Accent3 2 9" xfId="1384" xr:uid="{00000000-0005-0000-0000-000094050000}"/>
    <cellStyle name="Accent3 20" xfId="1385" xr:uid="{00000000-0005-0000-0000-000095050000}"/>
    <cellStyle name="Accent3 21" xfId="1386" xr:uid="{00000000-0005-0000-0000-000096050000}"/>
    <cellStyle name="Accent3 22" xfId="1387" xr:uid="{00000000-0005-0000-0000-000097050000}"/>
    <cellStyle name="Accent3 23" xfId="1388" xr:uid="{00000000-0005-0000-0000-000098050000}"/>
    <cellStyle name="Accent3 24" xfId="1389" xr:uid="{00000000-0005-0000-0000-000099050000}"/>
    <cellStyle name="Accent3 25" xfId="1390" xr:uid="{00000000-0005-0000-0000-00009A050000}"/>
    <cellStyle name="Accent3 26" xfId="1391" xr:uid="{00000000-0005-0000-0000-00009B050000}"/>
    <cellStyle name="Accent3 27" xfId="1392" xr:uid="{00000000-0005-0000-0000-00009C050000}"/>
    <cellStyle name="Accent3 28" xfId="1393" xr:uid="{00000000-0005-0000-0000-00009D050000}"/>
    <cellStyle name="Accent3 29" xfId="1394" xr:uid="{00000000-0005-0000-0000-00009E050000}"/>
    <cellStyle name="Accent3 3" xfId="1395" xr:uid="{00000000-0005-0000-0000-00009F050000}"/>
    <cellStyle name="Accent3 3 2" xfId="1396" xr:uid="{00000000-0005-0000-0000-0000A0050000}"/>
    <cellStyle name="Accent3 3 3" xfId="1397" xr:uid="{00000000-0005-0000-0000-0000A1050000}"/>
    <cellStyle name="Accent3 3 4" xfId="1398" xr:uid="{00000000-0005-0000-0000-0000A2050000}"/>
    <cellStyle name="Accent3 3 5" xfId="1399" xr:uid="{00000000-0005-0000-0000-0000A3050000}"/>
    <cellStyle name="Accent3 30" xfId="1400" xr:uid="{00000000-0005-0000-0000-0000A4050000}"/>
    <cellStyle name="Accent3 31" xfId="1401" xr:uid="{00000000-0005-0000-0000-0000A5050000}"/>
    <cellStyle name="Accent3 32" xfId="1402" xr:uid="{00000000-0005-0000-0000-0000A6050000}"/>
    <cellStyle name="Accent3 33" xfId="1403" xr:uid="{00000000-0005-0000-0000-0000A7050000}"/>
    <cellStyle name="Accent3 34" xfId="1404" xr:uid="{00000000-0005-0000-0000-0000A8050000}"/>
    <cellStyle name="Accent3 35" xfId="1405" xr:uid="{00000000-0005-0000-0000-0000A9050000}"/>
    <cellStyle name="Accent3 36" xfId="1406" xr:uid="{00000000-0005-0000-0000-0000AA050000}"/>
    <cellStyle name="Accent3 37" xfId="1407" xr:uid="{00000000-0005-0000-0000-0000AB050000}"/>
    <cellStyle name="Accent3 38" xfId="1408" xr:uid="{00000000-0005-0000-0000-0000AC050000}"/>
    <cellStyle name="Accent3 39" xfId="1409" xr:uid="{00000000-0005-0000-0000-0000AD050000}"/>
    <cellStyle name="Accent3 4" xfId="1410" xr:uid="{00000000-0005-0000-0000-0000AE050000}"/>
    <cellStyle name="Accent3 40" xfId="1411" xr:uid="{00000000-0005-0000-0000-0000AF050000}"/>
    <cellStyle name="Accent3 41" xfId="1412" xr:uid="{00000000-0005-0000-0000-0000B0050000}"/>
    <cellStyle name="Accent3 42" xfId="1413" xr:uid="{00000000-0005-0000-0000-0000B1050000}"/>
    <cellStyle name="Accent3 43" xfId="1414" xr:uid="{00000000-0005-0000-0000-0000B2050000}"/>
    <cellStyle name="Accent3 5" xfId="1415" xr:uid="{00000000-0005-0000-0000-0000B3050000}"/>
    <cellStyle name="Accent3 6" xfId="1416" xr:uid="{00000000-0005-0000-0000-0000B4050000}"/>
    <cellStyle name="Accent3 7" xfId="1417" xr:uid="{00000000-0005-0000-0000-0000B5050000}"/>
    <cellStyle name="Accent3 8" xfId="1418" xr:uid="{00000000-0005-0000-0000-0000B6050000}"/>
    <cellStyle name="Accent3 9" xfId="1419" xr:uid="{00000000-0005-0000-0000-0000B7050000}"/>
    <cellStyle name="Accent4 10" xfId="1420" xr:uid="{00000000-0005-0000-0000-0000B8050000}"/>
    <cellStyle name="Accent4 11" xfId="1421" xr:uid="{00000000-0005-0000-0000-0000B9050000}"/>
    <cellStyle name="Accent4 12" xfId="1422" xr:uid="{00000000-0005-0000-0000-0000BA050000}"/>
    <cellStyle name="Accent4 13" xfId="1423" xr:uid="{00000000-0005-0000-0000-0000BB050000}"/>
    <cellStyle name="Accent4 14" xfId="1424" xr:uid="{00000000-0005-0000-0000-0000BC050000}"/>
    <cellStyle name="Accent4 15" xfId="1425" xr:uid="{00000000-0005-0000-0000-0000BD050000}"/>
    <cellStyle name="Accent4 16" xfId="1426" xr:uid="{00000000-0005-0000-0000-0000BE050000}"/>
    <cellStyle name="Accent4 17" xfId="1427" xr:uid="{00000000-0005-0000-0000-0000BF050000}"/>
    <cellStyle name="Accent4 18" xfId="1428" xr:uid="{00000000-0005-0000-0000-0000C0050000}"/>
    <cellStyle name="Accent4 19" xfId="1429" xr:uid="{00000000-0005-0000-0000-0000C1050000}"/>
    <cellStyle name="Accent4 2" xfId="1430" xr:uid="{00000000-0005-0000-0000-0000C2050000}"/>
    <cellStyle name="Accent4 2 10" xfId="1431" xr:uid="{00000000-0005-0000-0000-0000C3050000}"/>
    <cellStyle name="Accent4 2 2" xfId="1432" xr:uid="{00000000-0005-0000-0000-0000C4050000}"/>
    <cellStyle name="Accent4 2 3" xfId="1433" xr:uid="{00000000-0005-0000-0000-0000C5050000}"/>
    <cellStyle name="Accent4 2 4" xfId="1434" xr:uid="{00000000-0005-0000-0000-0000C6050000}"/>
    <cellStyle name="Accent4 2 5" xfId="1435" xr:uid="{00000000-0005-0000-0000-0000C7050000}"/>
    <cellStyle name="Accent4 2 6" xfId="1436" xr:uid="{00000000-0005-0000-0000-0000C8050000}"/>
    <cellStyle name="Accent4 2 7" xfId="1437" xr:uid="{00000000-0005-0000-0000-0000C9050000}"/>
    <cellStyle name="Accent4 2 8" xfId="1438" xr:uid="{00000000-0005-0000-0000-0000CA050000}"/>
    <cellStyle name="Accent4 2 9" xfId="1439" xr:uid="{00000000-0005-0000-0000-0000CB050000}"/>
    <cellStyle name="Accent4 20" xfId="1440" xr:uid="{00000000-0005-0000-0000-0000CC050000}"/>
    <cellStyle name="Accent4 21" xfId="1441" xr:uid="{00000000-0005-0000-0000-0000CD050000}"/>
    <cellStyle name="Accent4 22" xfId="1442" xr:uid="{00000000-0005-0000-0000-0000CE050000}"/>
    <cellStyle name="Accent4 23" xfId="1443" xr:uid="{00000000-0005-0000-0000-0000CF050000}"/>
    <cellStyle name="Accent4 24" xfId="1444" xr:uid="{00000000-0005-0000-0000-0000D0050000}"/>
    <cellStyle name="Accent4 25" xfId="1445" xr:uid="{00000000-0005-0000-0000-0000D1050000}"/>
    <cellStyle name="Accent4 26" xfId="1446" xr:uid="{00000000-0005-0000-0000-0000D2050000}"/>
    <cellStyle name="Accent4 27" xfId="1447" xr:uid="{00000000-0005-0000-0000-0000D3050000}"/>
    <cellStyle name="Accent4 28" xfId="1448" xr:uid="{00000000-0005-0000-0000-0000D4050000}"/>
    <cellStyle name="Accent4 29" xfId="1449" xr:uid="{00000000-0005-0000-0000-0000D5050000}"/>
    <cellStyle name="Accent4 3" xfId="1450" xr:uid="{00000000-0005-0000-0000-0000D6050000}"/>
    <cellStyle name="Accent4 3 2" xfId="1451" xr:uid="{00000000-0005-0000-0000-0000D7050000}"/>
    <cellStyle name="Accent4 3 3" xfId="1452" xr:uid="{00000000-0005-0000-0000-0000D8050000}"/>
    <cellStyle name="Accent4 3 4" xfId="1453" xr:uid="{00000000-0005-0000-0000-0000D9050000}"/>
    <cellStyle name="Accent4 3 5" xfId="1454" xr:uid="{00000000-0005-0000-0000-0000DA050000}"/>
    <cellStyle name="Accent4 30" xfId="1455" xr:uid="{00000000-0005-0000-0000-0000DB050000}"/>
    <cellStyle name="Accent4 31" xfId="1456" xr:uid="{00000000-0005-0000-0000-0000DC050000}"/>
    <cellStyle name="Accent4 32" xfId="1457" xr:uid="{00000000-0005-0000-0000-0000DD050000}"/>
    <cellStyle name="Accent4 33" xfId="1458" xr:uid="{00000000-0005-0000-0000-0000DE050000}"/>
    <cellStyle name="Accent4 34" xfId="1459" xr:uid="{00000000-0005-0000-0000-0000DF050000}"/>
    <cellStyle name="Accent4 35" xfId="1460" xr:uid="{00000000-0005-0000-0000-0000E0050000}"/>
    <cellStyle name="Accent4 36" xfId="1461" xr:uid="{00000000-0005-0000-0000-0000E1050000}"/>
    <cellStyle name="Accent4 37" xfId="1462" xr:uid="{00000000-0005-0000-0000-0000E2050000}"/>
    <cellStyle name="Accent4 38" xfId="1463" xr:uid="{00000000-0005-0000-0000-0000E3050000}"/>
    <cellStyle name="Accent4 39" xfId="1464" xr:uid="{00000000-0005-0000-0000-0000E4050000}"/>
    <cellStyle name="Accent4 4" xfId="1465" xr:uid="{00000000-0005-0000-0000-0000E5050000}"/>
    <cellStyle name="Accent4 40" xfId="1466" xr:uid="{00000000-0005-0000-0000-0000E6050000}"/>
    <cellStyle name="Accent4 41" xfId="1467" xr:uid="{00000000-0005-0000-0000-0000E7050000}"/>
    <cellStyle name="Accent4 42" xfId="1468" xr:uid="{00000000-0005-0000-0000-0000E8050000}"/>
    <cellStyle name="Accent4 43" xfId="1469" xr:uid="{00000000-0005-0000-0000-0000E9050000}"/>
    <cellStyle name="Accent4 5" xfId="1470" xr:uid="{00000000-0005-0000-0000-0000EA050000}"/>
    <cellStyle name="Accent4 6" xfId="1471" xr:uid="{00000000-0005-0000-0000-0000EB050000}"/>
    <cellStyle name="Accent4 7" xfId="1472" xr:uid="{00000000-0005-0000-0000-0000EC050000}"/>
    <cellStyle name="Accent4 8" xfId="1473" xr:uid="{00000000-0005-0000-0000-0000ED050000}"/>
    <cellStyle name="Accent4 9" xfId="1474" xr:uid="{00000000-0005-0000-0000-0000EE050000}"/>
    <cellStyle name="Accent5 10" xfId="1475" xr:uid="{00000000-0005-0000-0000-0000EF050000}"/>
    <cellStyle name="Accent5 11" xfId="1476" xr:uid="{00000000-0005-0000-0000-0000F0050000}"/>
    <cellStyle name="Accent5 12" xfId="1477" xr:uid="{00000000-0005-0000-0000-0000F1050000}"/>
    <cellStyle name="Accent5 13" xfId="1478" xr:uid="{00000000-0005-0000-0000-0000F2050000}"/>
    <cellStyle name="Accent5 14" xfId="1479" xr:uid="{00000000-0005-0000-0000-0000F3050000}"/>
    <cellStyle name="Accent5 15" xfId="1480" xr:uid="{00000000-0005-0000-0000-0000F4050000}"/>
    <cellStyle name="Accent5 16" xfId="1481" xr:uid="{00000000-0005-0000-0000-0000F5050000}"/>
    <cellStyle name="Accent5 17" xfId="1482" xr:uid="{00000000-0005-0000-0000-0000F6050000}"/>
    <cellStyle name="Accent5 18" xfId="1483" xr:uid="{00000000-0005-0000-0000-0000F7050000}"/>
    <cellStyle name="Accent5 19" xfId="1484" xr:uid="{00000000-0005-0000-0000-0000F8050000}"/>
    <cellStyle name="Accent5 2" xfId="1485" xr:uid="{00000000-0005-0000-0000-0000F9050000}"/>
    <cellStyle name="Accent5 2 10" xfId="1486" xr:uid="{00000000-0005-0000-0000-0000FA050000}"/>
    <cellStyle name="Accent5 2 2" xfId="1487" xr:uid="{00000000-0005-0000-0000-0000FB050000}"/>
    <cellStyle name="Accent5 2 3" xfId="1488" xr:uid="{00000000-0005-0000-0000-0000FC050000}"/>
    <cellStyle name="Accent5 2 4" xfId="1489" xr:uid="{00000000-0005-0000-0000-0000FD050000}"/>
    <cellStyle name="Accent5 2 5" xfId="1490" xr:uid="{00000000-0005-0000-0000-0000FE050000}"/>
    <cellStyle name="Accent5 2 6" xfId="1491" xr:uid="{00000000-0005-0000-0000-0000FF050000}"/>
    <cellStyle name="Accent5 2 7" xfId="1492" xr:uid="{00000000-0005-0000-0000-000000060000}"/>
    <cellStyle name="Accent5 2 8" xfId="1493" xr:uid="{00000000-0005-0000-0000-000001060000}"/>
    <cellStyle name="Accent5 2 9" xfId="1494" xr:uid="{00000000-0005-0000-0000-000002060000}"/>
    <cellStyle name="Accent5 20" xfId="1495" xr:uid="{00000000-0005-0000-0000-000003060000}"/>
    <cellStyle name="Accent5 21" xfId="1496" xr:uid="{00000000-0005-0000-0000-000004060000}"/>
    <cellStyle name="Accent5 22" xfId="1497" xr:uid="{00000000-0005-0000-0000-000005060000}"/>
    <cellStyle name="Accent5 23" xfId="1498" xr:uid="{00000000-0005-0000-0000-000006060000}"/>
    <cellStyle name="Accent5 24" xfId="1499" xr:uid="{00000000-0005-0000-0000-000007060000}"/>
    <cellStyle name="Accent5 25" xfId="1500" xr:uid="{00000000-0005-0000-0000-000008060000}"/>
    <cellStyle name="Accent5 26" xfId="1501" xr:uid="{00000000-0005-0000-0000-000009060000}"/>
    <cellStyle name="Accent5 27" xfId="1502" xr:uid="{00000000-0005-0000-0000-00000A060000}"/>
    <cellStyle name="Accent5 28" xfId="1503" xr:uid="{00000000-0005-0000-0000-00000B060000}"/>
    <cellStyle name="Accent5 29" xfId="1504" xr:uid="{00000000-0005-0000-0000-00000C060000}"/>
    <cellStyle name="Accent5 3" xfId="1505" xr:uid="{00000000-0005-0000-0000-00000D060000}"/>
    <cellStyle name="Accent5 3 2" xfId="1506" xr:uid="{00000000-0005-0000-0000-00000E060000}"/>
    <cellStyle name="Accent5 30" xfId="1507" xr:uid="{00000000-0005-0000-0000-00000F060000}"/>
    <cellStyle name="Accent5 31" xfId="1508" xr:uid="{00000000-0005-0000-0000-000010060000}"/>
    <cellStyle name="Accent5 32" xfId="1509" xr:uid="{00000000-0005-0000-0000-000011060000}"/>
    <cellStyle name="Accent5 33" xfId="1510" xr:uid="{00000000-0005-0000-0000-000012060000}"/>
    <cellStyle name="Accent5 34" xfId="1511" xr:uid="{00000000-0005-0000-0000-000013060000}"/>
    <cellStyle name="Accent5 35" xfId="1512" xr:uid="{00000000-0005-0000-0000-000014060000}"/>
    <cellStyle name="Accent5 36" xfId="1513" xr:uid="{00000000-0005-0000-0000-000015060000}"/>
    <cellStyle name="Accent5 37" xfId="1514" xr:uid="{00000000-0005-0000-0000-000016060000}"/>
    <cellStyle name="Accent5 38" xfId="1515" xr:uid="{00000000-0005-0000-0000-000017060000}"/>
    <cellStyle name="Accent5 39" xfId="1516" xr:uid="{00000000-0005-0000-0000-000018060000}"/>
    <cellStyle name="Accent5 4" xfId="1517" xr:uid="{00000000-0005-0000-0000-000019060000}"/>
    <cellStyle name="Accent5 40" xfId="1518" xr:uid="{00000000-0005-0000-0000-00001A060000}"/>
    <cellStyle name="Accent5 41" xfId="1519" xr:uid="{00000000-0005-0000-0000-00001B060000}"/>
    <cellStyle name="Accent5 42" xfId="1520" xr:uid="{00000000-0005-0000-0000-00001C060000}"/>
    <cellStyle name="Accent5 43" xfId="1521" xr:uid="{00000000-0005-0000-0000-00001D060000}"/>
    <cellStyle name="Accent5 5" xfId="1522" xr:uid="{00000000-0005-0000-0000-00001E060000}"/>
    <cellStyle name="Accent5 6" xfId="1523" xr:uid="{00000000-0005-0000-0000-00001F060000}"/>
    <cellStyle name="Accent5 7" xfId="1524" xr:uid="{00000000-0005-0000-0000-000020060000}"/>
    <cellStyle name="Accent5 8" xfId="1525" xr:uid="{00000000-0005-0000-0000-000021060000}"/>
    <cellStyle name="Accent5 9" xfId="1526" xr:uid="{00000000-0005-0000-0000-000022060000}"/>
    <cellStyle name="Accent6 10" xfId="1527" xr:uid="{00000000-0005-0000-0000-000023060000}"/>
    <cellStyle name="Accent6 11" xfId="1528" xr:uid="{00000000-0005-0000-0000-000024060000}"/>
    <cellStyle name="Accent6 12" xfId="1529" xr:uid="{00000000-0005-0000-0000-000025060000}"/>
    <cellStyle name="Accent6 13" xfId="1530" xr:uid="{00000000-0005-0000-0000-000026060000}"/>
    <cellStyle name="Accent6 14" xfId="1531" xr:uid="{00000000-0005-0000-0000-000027060000}"/>
    <cellStyle name="Accent6 15" xfId="1532" xr:uid="{00000000-0005-0000-0000-000028060000}"/>
    <cellStyle name="Accent6 16" xfId="1533" xr:uid="{00000000-0005-0000-0000-000029060000}"/>
    <cellStyle name="Accent6 17" xfId="1534" xr:uid="{00000000-0005-0000-0000-00002A060000}"/>
    <cellStyle name="Accent6 18" xfId="1535" xr:uid="{00000000-0005-0000-0000-00002B060000}"/>
    <cellStyle name="Accent6 19" xfId="1536" xr:uid="{00000000-0005-0000-0000-00002C060000}"/>
    <cellStyle name="Accent6 2" xfId="1537" xr:uid="{00000000-0005-0000-0000-00002D060000}"/>
    <cellStyle name="Accent6 2 10" xfId="1538" xr:uid="{00000000-0005-0000-0000-00002E060000}"/>
    <cellStyle name="Accent6 2 2" xfId="1539" xr:uid="{00000000-0005-0000-0000-00002F060000}"/>
    <cellStyle name="Accent6 2 3" xfId="1540" xr:uid="{00000000-0005-0000-0000-000030060000}"/>
    <cellStyle name="Accent6 2 4" xfId="1541" xr:uid="{00000000-0005-0000-0000-000031060000}"/>
    <cellStyle name="Accent6 2 5" xfId="1542" xr:uid="{00000000-0005-0000-0000-000032060000}"/>
    <cellStyle name="Accent6 2 6" xfId="1543" xr:uid="{00000000-0005-0000-0000-000033060000}"/>
    <cellStyle name="Accent6 2 7" xfId="1544" xr:uid="{00000000-0005-0000-0000-000034060000}"/>
    <cellStyle name="Accent6 2 8" xfId="1545" xr:uid="{00000000-0005-0000-0000-000035060000}"/>
    <cellStyle name="Accent6 2 9" xfId="1546" xr:uid="{00000000-0005-0000-0000-000036060000}"/>
    <cellStyle name="Accent6 20" xfId="1547" xr:uid="{00000000-0005-0000-0000-000037060000}"/>
    <cellStyle name="Accent6 21" xfId="1548" xr:uid="{00000000-0005-0000-0000-000038060000}"/>
    <cellStyle name="Accent6 22" xfId="1549" xr:uid="{00000000-0005-0000-0000-000039060000}"/>
    <cellStyle name="Accent6 23" xfId="1550" xr:uid="{00000000-0005-0000-0000-00003A060000}"/>
    <cellStyle name="Accent6 24" xfId="1551" xr:uid="{00000000-0005-0000-0000-00003B060000}"/>
    <cellStyle name="Accent6 25" xfId="1552" xr:uid="{00000000-0005-0000-0000-00003C060000}"/>
    <cellStyle name="Accent6 26" xfId="1553" xr:uid="{00000000-0005-0000-0000-00003D060000}"/>
    <cellStyle name="Accent6 27" xfId="1554" xr:uid="{00000000-0005-0000-0000-00003E060000}"/>
    <cellStyle name="Accent6 28" xfId="1555" xr:uid="{00000000-0005-0000-0000-00003F060000}"/>
    <cellStyle name="Accent6 29" xfId="1556" xr:uid="{00000000-0005-0000-0000-000040060000}"/>
    <cellStyle name="Accent6 3" xfId="1557" xr:uid="{00000000-0005-0000-0000-000041060000}"/>
    <cellStyle name="Accent6 3 2" xfId="1558" xr:uid="{00000000-0005-0000-0000-000042060000}"/>
    <cellStyle name="Accent6 3 3" xfId="1559" xr:uid="{00000000-0005-0000-0000-000043060000}"/>
    <cellStyle name="Accent6 3 4" xfId="1560" xr:uid="{00000000-0005-0000-0000-000044060000}"/>
    <cellStyle name="Accent6 3 5" xfId="1561" xr:uid="{00000000-0005-0000-0000-000045060000}"/>
    <cellStyle name="Accent6 30" xfId="1562" xr:uid="{00000000-0005-0000-0000-000046060000}"/>
    <cellStyle name="Accent6 31" xfId="1563" xr:uid="{00000000-0005-0000-0000-000047060000}"/>
    <cellStyle name="Accent6 32" xfId="1564" xr:uid="{00000000-0005-0000-0000-000048060000}"/>
    <cellStyle name="Accent6 33" xfId="1565" xr:uid="{00000000-0005-0000-0000-000049060000}"/>
    <cellStyle name="Accent6 34" xfId="1566" xr:uid="{00000000-0005-0000-0000-00004A060000}"/>
    <cellStyle name="Accent6 35" xfId="1567" xr:uid="{00000000-0005-0000-0000-00004B060000}"/>
    <cellStyle name="Accent6 36" xfId="1568" xr:uid="{00000000-0005-0000-0000-00004C060000}"/>
    <cellStyle name="Accent6 37" xfId="1569" xr:uid="{00000000-0005-0000-0000-00004D060000}"/>
    <cellStyle name="Accent6 38" xfId="1570" xr:uid="{00000000-0005-0000-0000-00004E060000}"/>
    <cellStyle name="Accent6 39" xfId="1571" xr:uid="{00000000-0005-0000-0000-00004F060000}"/>
    <cellStyle name="Accent6 4" xfId="1572" xr:uid="{00000000-0005-0000-0000-000050060000}"/>
    <cellStyle name="Accent6 40" xfId="1573" xr:uid="{00000000-0005-0000-0000-000051060000}"/>
    <cellStyle name="Accent6 41" xfId="1574" xr:uid="{00000000-0005-0000-0000-000052060000}"/>
    <cellStyle name="Accent6 42" xfId="1575" xr:uid="{00000000-0005-0000-0000-000053060000}"/>
    <cellStyle name="Accent6 43" xfId="1576" xr:uid="{00000000-0005-0000-0000-000054060000}"/>
    <cellStyle name="Accent6 5" xfId="1577" xr:uid="{00000000-0005-0000-0000-000055060000}"/>
    <cellStyle name="Accent6 6" xfId="1578" xr:uid="{00000000-0005-0000-0000-000056060000}"/>
    <cellStyle name="Accent6 7" xfId="1579" xr:uid="{00000000-0005-0000-0000-000057060000}"/>
    <cellStyle name="Accent6 8" xfId="1580" xr:uid="{00000000-0005-0000-0000-000058060000}"/>
    <cellStyle name="Accent6 9" xfId="1581" xr:uid="{00000000-0005-0000-0000-000059060000}"/>
    <cellStyle name="AggblueBoldCels" xfId="1582" xr:uid="{00000000-0005-0000-0000-00005A060000}"/>
    <cellStyle name="AggblueCels" xfId="1583" xr:uid="{00000000-0005-0000-0000-00005B060000}"/>
    <cellStyle name="AggBoldCells" xfId="1584" xr:uid="{00000000-0005-0000-0000-00005C060000}"/>
    <cellStyle name="AggCels" xfId="1585" xr:uid="{00000000-0005-0000-0000-00005D060000}"/>
    <cellStyle name="AggGreen" xfId="1586" xr:uid="{00000000-0005-0000-0000-00005E060000}"/>
    <cellStyle name="AggGreen12" xfId="1587" xr:uid="{00000000-0005-0000-0000-00005F060000}"/>
    <cellStyle name="AggOrange" xfId="1588" xr:uid="{00000000-0005-0000-0000-000060060000}"/>
    <cellStyle name="AggOrange9" xfId="1589" xr:uid="{00000000-0005-0000-0000-000061060000}"/>
    <cellStyle name="AggOrangeLB_2x" xfId="1590" xr:uid="{00000000-0005-0000-0000-000062060000}"/>
    <cellStyle name="AggOrangeLBorder" xfId="1591" xr:uid="{00000000-0005-0000-0000-000063060000}"/>
    <cellStyle name="AggOrangeRBorder" xfId="1592" xr:uid="{00000000-0005-0000-0000-000064060000}"/>
    <cellStyle name="Akzent1" xfId="1593" xr:uid="{00000000-0005-0000-0000-000065060000}"/>
    <cellStyle name="Akzent2" xfId="1594" xr:uid="{00000000-0005-0000-0000-000066060000}"/>
    <cellStyle name="Akzent3" xfId="1595" xr:uid="{00000000-0005-0000-0000-000067060000}"/>
    <cellStyle name="Akzent4" xfId="1596" xr:uid="{00000000-0005-0000-0000-000068060000}"/>
    <cellStyle name="Akzent5" xfId="1597" xr:uid="{00000000-0005-0000-0000-000069060000}"/>
    <cellStyle name="Akzent6" xfId="1598" xr:uid="{00000000-0005-0000-0000-00006A060000}"/>
    <cellStyle name="Ausgabe" xfId="1599" xr:uid="{00000000-0005-0000-0000-00006B060000}"/>
    <cellStyle name="Bad" xfId="2" builtinId="27"/>
    <cellStyle name="Bad 10" xfId="1600" xr:uid="{00000000-0005-0000-0000-00006C060000}"/>
    <cellStyle name="Bad 11" xfId="1601" xr:uid="{00000000-0005-0000-0000-00006D060000}"/>
    <cellStyle name="Bad 12" xfId="1602" xr:uid="{00000000-0005-0000-0000-00006E060000}"/>
    <cellStyle name="Bad 13" xfId="1603" xr:uid="{00000000-0005-0000-0000-00006F060000}"/>
    <cellStyle name="Bad 14" xfId="1604" xr:uid="{00000000-0005-0000-0000-000070060000}"/>
    <cellStyle name="Bad 15" xfId="1605" xr:uid="{00000000-0005-0000-0000-000071060000}"/>
    <cellStyle name="Bad 16" xfId="1606" xr:uid="{00000000-0005-0000-0000-000072060000}"/>
    <cellStyle name="Bad 17" xfId="1607" xr:uid="{00000000-0005-0000-0000-000073060000}"/>
    <cellStyle name="Bad 18" xfId="1608" xr:uid="{00000000-0005-0000-0000-000074060000}"/>
    <cellStyle name="Bad 19" xfId="1609" xr:uid="{00000000-0005-0000-0000-000075060000}"/>
    <cellStyle name="Bad 2" xfId="1610" xr:uid="{00000000-0005-0000-0000-000076060000}"/>
    <cellStyle name="Bad 2 10" xfId="1611" xr:uid="{00000000-0005-0000-0000-000077060000}"/>
    <cellStyle name="Bad 2 2" xfId="1612" xr:uid="{00000000-0005-0000-0000-000078060000}"/>
    <cellStyle name="Bad 2 3" xfId="1613" xr:uid="{00000000-0005-0000-0000-000079060000}"/>
    <cellStyle name="Bad 2 4" xfId="1614" xr:uid="{00000000-0005-0000-0000-00007A060000}"/>
    <cellStyle name="Bad 2 5" xfId="1615" xr:uid="{00000000-0005-0000-0000-00007B060000}"/>
    <cellStyle name="Bad 2 6" xfId="1616" xr:uid="{00000000-0005-0000-0000-00007C060000}"/>
    <cellStyle name="Bad 2 7" xfId="1617" xr:uid="{00000000-0005-0000-0000-00007D060000}"/>
    <cellStyle name="Bad 2 8" xfId="1618" xr:uid="{00000000-0005-0000-0000-00007E060000}"/>
    <cellStyle name="Bad 2 9" xfId="1619" xr:uid="{00000000-0005-0000-0000-00007F060000}"/>
    <cellStyle name="Bad 20" xfId="1620" xr:uid="{00000000-0005-0000-0000-000080060000}"/>
    <cellStyle name="Bad 21" xfId="1621" xr:uid="{00000000-0005-0000-0000-000081060000}"/>
    <cellStyle name="Bad 22" xfId="1622" xr:uid="{00000000-0005-0000-0000-000082060000}"/>
    <cellStyle name="Bad 23" xfId="1623" xr:uid="{00000000-0005-0000-0000-000083060000}"/>
    <cellStyle name="Bad 24" xfId="1624" xr:uid="{00000000-0005-0000-0000-000084060000}"/>
    <cellStyle name="Bad 25" xfId="1625" xr:uid="{00000000-0005-0000-0000-000085060000}"/>
    <cellStyle name="Bad 26" xfId="1626" xr:uid="{00000000-0005-0000-0000-000086060000}"/>
    <cellStyle name="Bad 27" xfId="1627" xr:uid="{00000000-0005-0000-0000-000087060000}"/>
    <cellStyle name="Bad 28" xfId="1628" xr:uid="{00000000-0005-0000-0000-000088060000}"/>
    <cellStyle name="Bad 29" xfId="1629" xr:uid="{00000000-0005-0000-0000-000089060000}"/>
    <cellStyle name="Bad 3" xfId="1630" xr:uid="{00000000-0005-0000-0000-00008A060000}"/>
    <cellStyle name="Bad 3 2" xfId="1631" xr:uid="{00000000-0005-0000-0000-00008B060000}"/>
    <cellStyle name="Bad 3 3" xfId="1632" xr:uid="{00000000-0005-0000-0000-00008C060000}"/>
    <cellStyle name="Bad 3 4" xfId="1633" xr:uid="{00000000-0005-0000-0000-00008D060000}"/>
    <cellStyle name="Bad 3 5" xfId="1634" xr:uid="{00000000-0005-0000-0000-00008E060000}"/>
    <cellStyle name="Bad 30" xfId="1635" xr:uid="{00000000-0005-0000-0000-00008F060000}"/>
    <cellStyle name="Bad 31" xfId="1636" xr:uid="{00000000-0005-0000-0000-000090060000}"/>
    <cellStyle name="Bad 32" xfId="1637" xr:uid="{00000000-0005-0000-0000-000091060000}"/>
    <cellStyle name="Bad 33" xfId="1638" xr:uid="{00000000-0005-0000-0000-000092060000}"/>
    <cellStyle name="Bad 34" xfId="1639" xr:uid="{00000000-0005-0000-0000-000093060000}"/>
    <cellStyle name="Bad 35" xfId="1640" xr:uid="{00000000-0005-0000-0000-000094060000}"/>
    <cellStyle name="Bad 36" xfId="1641" xr:uid="{00000000-0005-0000-0000-000095060000}"/>
    <cellStyle name="Bad 37" xfId="1642" xr:uid="{00000000-0005-0000-0000-000096060000}"/>
    <cellStyle name="Bad 38" xfId="1643" xr:uid="{00000000-0005-0000-0000-000097060000}"/>
    <cellStyle name="Bad 39" xfId="1644" xr:uid="{00000000-0005-0000-0000-000098060000}"/>
    <cellStyle name="Bad 4" xfId="1645" xr:uid="{00000000-0005-0000-0000-000099060000}"/>
    <cellStyle name="Bad 40" xfId="1646" xr:uid="{00000000-0005-0000-0000-00009A060000}"/>
    <cellStyle name="Bad 41" xfId="1647" xr:uid="{00000000-0005-0000-0000-00009B060000}"/>
    <cellStyle name="Bad 42" xfId="1648" xr:uid="{00000000-0005-0000-0000-00009C060000}"/>
    <cellStyle name="Bad 43" xfId="1649" xr:uid="{00000000-0005-0000-0000-00009D060000}"/>
    <cellStyle name="Bad 44" xfId="1650" xr:uid="{00000000-0005-0000-0000-00009E060000}"/>
    <cellStyle name="Bad 5" xfId="1651" xr:uid="{00000000-0005-0000-0000-00009F060000}"/>
    <cellStyle name="Bad 6" xfId="1652" xr:uid="{00000000-0005-0000-0000-0000A0060000}"/>
    <cellStyle name="Bad 7" xfId="1653" xr:uid="{00000000-0005-0000-0000-0000A1060000}"/>
    <cellStyle name="Bad 8" xfId="1654" xr:uid="{00000000-0005-0000-0000-0000A2060000}"/>
    <cellStyle name="Bad 9" xfId="1655" xr:uid="{00000000-0005-0000-0000-0000A3060000}"/>
    <cellStyle name="Berechnung" xfId="1656" xr:uid="{00000000-0005-0000-0000-0000A4060000}"/>
    <cellStyle name="Bevitel" xfId="1657" xr:uid="{00000000-0005-0000-0000-0000A5060000}"/>
    <cellStyle name="Bold GHG Numbers (0.00)" xfId="1658" xr:uid="{00000000-0005-0000-0000-0000A6060000}"/>
    <cellStyle name="Calculation 10" xfId="1659" xr:uid="{00000000-0005-0000-0000-0000A7060000}"/>
    <cellStyle name="Calculation 11" xfId="1660" xr:uid="{00000000-0005-0000-0000-0000A8060000}"/>
    <cellStyle name="Calculation 12" xfId="1661" xr:uid="{00000000-0005-0000-0000-0000A9060000}"/>
    <cellStyle name="Calculation 13" xfId="1662" xr:uid="{00000000-0005-0000-0000-0000AA060000}"/>
    <cellStyle name="Calculation 14" xfId="1663" xr:uid="{00000000-0005-0000-0000-0000AB060000}"/>
    <cellStyle name="Calculation 15" xfId="1664" xr:uid="{00000000-0005-0000-0000-0000AC060000}"/>
    <cellStyle name="Calculation 16" xfId="1665" xr:uid="{00000000-0005-0000-0000-0000AD060000}"/>
    <cellStyle name="Calculation 17" xfId="1666" xr:uid="{00000000-0005-0000-0000-0000AE060000}"/>
    <cellStyle name="Calculation 18" xfId="1667" xr:uid="{00000000-0005-0000-0000-0000AF060000}"/>
    <cellStyle name="Calculation 19" xfId="1668" xr:uid="{00000000-0005-0000-0000-0000B0060000}"/>
    <cellStyle name="Calculation 2" xfId="1669" xr:uid="{00000000-0005-0000-0000-0000B1060000}"/>
    <cellStyle name="Calculation 2 10" xfId="1670" xr:uid="{00000000-0005-0000-0000-0000B2060000}"/>
    <cellStyle name="Calculation 2 2" xfId="1671" xr:uid="{00000000-0005-0000-0000-0000B3060000}"/>
    <cellStyle name="Calculation 2 3" xfId="1672" xr:uid="{00000000-0005-0000-0000-0000B4060000}"/>
    <cellStyle name="Calculation 2 4" xfId="1673" xr:uid="{00000000-0005-0000-0000-0000B5060000}"/>
    <cellStyle name="Calculation 2 5" xfId="1674" xr:uid="{00000000-0005-0000-0000-0000B6060000}"/>
    <cellStyle name="Calculation 2 6" xfId="1675" xr:uid="{00000000-0005-0000-0000-0000B7060000}"/>
    <cellStyle name="Calculation 2 7" xfId="1676" xr:uid="{00000000-0005-0000-0000-0000B8060000}"/>
    <cellStyle name="Calculation 2 8" xfId="1677" xr:uid="{00000000-0005-0000-0000-0000B9060000}"/>
    <cellStyle name="Calculation 2 9" xfId="1678" xr:uid="{00000000-0005-0000-0000-0000BA060000}"/>
    <cellStyle name="Calculation 20" xfId="1679" xr:uid="{00000000-0005-0000-0000-0000BB060000}"/>
    <cellStyle name="Calculation 21" xfId="1680" xr:uid="{00000000-0005-0000-0000-0000BC060000}"/>
    <cellStyle name="Calculation 22" xfId="1681" xr:uid="{00000000-0005-0000-0000-0000BD060000}"/>
    <cellStyle name="Calculation 23" xfId="1682" xr:uid="{00000000-0005-0000-0000-0000BE060000}"/>
    <cellStyle name="Calculation 24" xfId="1683" xr:uid="{00000000-0005-0000-0000-0000BF060000}"/>
    <cellStyle name="Calculation 25" xfId="1684" xr:uid="{00000000-0005-0000-0000-0000C0060000}"/>
    <cellStyle name="Calculation 26" xfId="1685" xr:uid="{00000000-0005-0000-0000-0000C1060000}"/>
    <cellStyle name="Calculation 27" xfId="1686" xr:uid="{00000000-0005-0000-0000-0000C2060000}"/>
    <cellStyle name="Calculation 28" xfId="1687" xr:uid="{00000000-0005-0000-0000-0000C3060000}"/>
    <cellStyle name="Calculation 29" xfId="1688" xr:uid="{00000000-0005-0000-0000-0000C4060000}"/>
    <cellStyle name="Calculation 3" xfId="1689" xr:uid="{00000000-0005-0000-0000-0000C5060000}"/>
    <cellStyle name="Calculation 3 2" xfId="1690" xr:uid="{00000000-0005-0000-0000-0000C6060000}"/>
    <cellStyle name="Calculation 3 3" xfId="1691" xr:uid="{00000000-0005-0000-0000-0000C7060000}"/>
    <cellStyle name="Calculation 3 4" xfId="1692" xr:uid="{00000000-0005-0000-0000-0000C8060000}"/>
    <cellStyle name="Calculation 3 5" xfId="1693" xr:uid="{00000000-0005-0000-0000-0000C9060000}"/>
    <cellStyle name="Calculation 30" xfId="1694" xr:uid="{00000000-0005-0000-0000-0000CA060000}"/>
    <cellStyle name="Calculation 31" xfId="1695" xr:uid="{00000000-0005-0000-0000-0000CB060000}"/>
    <cellStyle name="Calculation 32" xfId="1696" xr:uid="{00000000-0005-0000-0000-0000CC060000}"/>
    <cellStyle name="Calculation 33" xfId="1697" xr:uid="{00000000-0005-0000-0000-0000CD060000}"/>
    <cellStyle name="Calculation 34" xfId="1698" xr:uid="{00000000-0005-0000-0000-0000CE060000}"/>
    <cellStyle name="Calculation 35" xfId="1699" xr:uid="{00000000-0005-0000-0000-0000CF060000}"/>
    <cellStyle name="Calculation 36" xfId="1700" xr:uid="{00000000-0005-0000-0000-0000D0060000}"/>
    <cellStyle name="Calculation 37" xfId="1701" xr:uid="{00000000-0005-0000-0000-0000D1060000}"/>
    <cellStyle name="Calculation 38" xfId="1702" xr:uid="{00000000-0005-0000-0000-0000D2060000}"/>
    <cellStyle name="Calculation 39" xfId="1703" xr:uid="{00000000-0005-0000-0000-0000D3060000}"/>
    <cellStyle name="Calculation 4" xfId="1704" xr:uid="{00000000-0005-0000-0000-0000D4060000}"/>
    <cellStyle name="Calculation 40" xfId="1705" xr:uid="{00000000-0005-0000-0000-0000D5060000}"/>
    <cellStyle name="Calculation 41" xfId="1706" xr:uid="{00000000-0005-0000-0000-0000D6060000}"/>
    <cellStyle name="Calculation 42" xfId="1707" xr:uid="{00000000-0005-0000-0000-0000D7060000}"/>
    <cellStyle name="Calculation 43" xfId="1708" xr:uid="{00000000-0005-0000-0000-0000D8060000}"/>
    <cellStyle name="Calculation 5" xfId="1709" xr:uid="{00000000-0005-0000-0000-0000D9060000}"/>
    <cellStyle name="Calculation 6" xfId="1710" xr:uid="{00000000-0005-0000-0000-0000DA060000}"/>
    <cellStyle name="Calculation 7" xfId="1711" xr:uid="{00000000-0005-0000-0000-0000DB060000}"/>
    <cellStyle name="Calculation 8" xfId="1712" xr:uid="{00000000-0005-0000-0000-0000DC060000}"/>
    <cellStyle name="Calculation 9" xfId="1713" xr:uid="{00000000-0005-0000-0000-0000DD060000}"/>
    <cellStyle name="Check Cell 10" xfId="1714" xr:uid="{00000000-0005-0000-0000-0000DE060000}"/>
    <cellStyle name="Check Cell 11" xfId="1715" xr:uid="{00000000-0005-0000-0000-0000DF060000}"/>
    <cellStyle name="Check Cell 12" xfId="1716" xr:uid="{00000000-0005-0000-0000-0000E0060000}"/>
    <cellStyle name="Check Cell 13" xfId="1717" xr:uid="{00000000-0005-0000-0000-0000E1060000}"/>
    <cellStyle name="Check Cell 14" xfId="1718" xr:uid="{00000000-0005-0000-0000-0000E2060000}"/>
    <cellStyle name="Check Cell 15" xfId="1719" xr:uid="{00000000-0005-0000-0000-0000E3060000}"/>
    <cellStyle name="Check Cell 16" xfId="1720" xr:uid="{00000000-0005-0000-0000-0000E4060000}"/>
    <cellStyle name="Check Cell 17" xfId="1721" xr:uid="{00000000-0005-0000-0000-0000E5060000}"/>
    <cellStyle name="Check Cell 18" xfId="1722" xr:uid="{00000000-0005-0000-0000-0000E6060000}"/>
    <cellStyle name="Check Cell 19" xfId="1723" xr:uid="{00000000-0005-0000-0000-0000E7060000}"/>
    <cellStyle name="Check Cell 2" xfId="1724" xr:uid="{00000000-0005-0000-0000-0000E8060000}"/>
    <cellStyle name="Check Cell 2 10" xfId="1725" xr:uid="{00000000-0005-0000-0000-0000E9060000}"/>
    <cellStyle name="Check Cell 2 2" xfId="1726" xr:uid="{00000000-0005-0000-0000-0000EA060000}"/>
    <cellStyle name="Check Cell 2 3" xfId="1727" xr:uid="{00000000-0005-0000-0000-0000EB060000}"/>
    <cellStyle name="Check Cell 2 4" xfId="1728" xr:uid="{00000000-0005-0000-0000-0000EC060000}"/>
    <cellStyle name="Check Cell 2 5" xfId="1729" xr:uid="{00000000-0005-0000-0000-0000ED060000}"/>
    <cellStyle name="Check Cell 2 6" xfId="1730" xr:uid="{00000000-0005-0000-0000-0000EE060000}"/>
    <cellStyle name="Check Cell 2 7" xfId="1731" xr:uid="{00000000-0005-0000-0000-0000EF060000}"/>
    <cellStyle name="Check Cell 2 8" xfId="1732" xr:uid="{00000000-0005-0000-0000-0000F0060000}"/>
    <cellStyle name="Check Cell 2 9" xfId="1733" xr:uid="{00000000-0005-0000-0000-0000F1060000}"/>
    <cellStyle name="Check Cell 20" xfId="1734" xr:uid="{00000000-0005-0000-0000-0000F2060000}"/>
    <cellStyle name="Check Cell 21" xfId="1735" xr:uid="{00000000-0005-0000-0000-0000F3060000}"/>
    <cellStyle name="Check Cell 22" xfId="1736" xr:uid="{00000000-0005-0000-0000-0000F4060000}"/>
    <cellStyle name="Check Cell 23" xfId="1737" xr:uid="{00000000-0005-0000-0000-0000F5060000}"/>
    <cellStyle name="Check Cell 24" xfId="1738" xr:uid="{00000000-0005-0000-0000-0000F6060000}"/>
    <cellStyle name="Check Cell 25" xfId="1739" xr:uid="{00000000-0005-0000-0000-0000F7060000}"/>
    <cellStyle name="Check Cell 26" xfId="1740" xr:uid="{00000000-0005-0000-0000-0000F8060000}"/>
    <cellStyle name="Check Cell 27" xfId="1741" xr:uid="{00000000-0005-0000-0000-0000F9060000}"/>
    <cellStyle name="Check Cell 28" xfId="1742" xr:uid="{00000000-0005-0000-0000-0000FA060000}"/>
    <cellStyle name="Check Cell 29" xfId="1743" xr:uid="{00000000-0005-0000-0000-0000FB060000}"/>
    <cellStyle name="Check Cell 3" xfId="1744" xr:uid="{00000000-0005-0000-0000-0000FC060000}"/>
    <cellStyle name="Check Cell 3 2" xfId="1745" xr:uid="{00000000-0005-0000-0000-0000FD060000}"/>
    <cellStyle name="Check Cell 30" xfId="1746" xr:uid="{00000000-0005-0000-0000-0000FE060000}"/>
    <cellStyle name="Check Cell 31" xfId="1747" xr:uid="{00000000-0005-0000-0000-0000FF060000}"/>
    <cellStyle name="Check Cell 32" xfId="1748" xr:uid="{00000000-0005-0000-0000-000000070000}"/>
    <cellStyle name="Check Cell 33" xfId="1749" xr:uid="{00000000-0005-0000-0000-000001070000}"/>
    <cellStyle name="Check Cell 34" xfId="1750" xr:uid="{00000000-0005-0000-0000-000002070000}"/>
    <cellStyle name="Check Cell 35" xfId="1751" xr:uid="{00000000-0005-0000-0000-000003070000}"/>
    <cellStyle name="Check Cell 36" xfId="1752" xr:uid="{00000000-0005-0000-0000-000004070000}"/>
    <cellStyle name="Check Cell 37" xfId="1753" xr:uid="{00000000-0005-0000-0000-000005070000}"/>
    <cellStyle name="Check Cell 38" xfId="1754" xr:uid="{00000000-0005-0000-0000-000006070000}"/>
    <cellStyle name="Check Cell 39" xfId="1755" xr:uid="{00000000-0005-0000-0000-000007070000}"/>
    <cellStyle name="Check Cell 4" xfId="1756" xr:uid="{00000000-0005-0000-0000-000008070000}"/>
    <cellStyle name="Check Cell 40" xfId="1757" xr:uid="{00000000-0005-0000-0000-000009070000}"/>
    <cellStyle name="Check Cell 41" xfId="1758" xr:uid="{00000000-0005-0000-0000-00000A070000}"/>
    <cellStyle name="Check Cell 42" xfId="1759" xr:uid="{00000000-0005-0000-0000-00000B070000}"/>
    <cellStyle name="Check Cell 43" xfId="1760" xr:uid="{00000000-0005-0000-0000-00000C070000}"/>
    <cellStyle name="Check Cell 5" xfId="1761" xr:uid="{00000000-0005-0000-0000-00000D070000}"/>
    <cellStyle name="Check Cell 6" xfId="1762" xr:uid="{00000000-0005-0000-0000-00000E070000}"/>
    <cellStyle name="Check Cell 7" xfId="1763" xr:uid="{00000000-0005-0000-0000-00000F070000}"/>
    <cellStyle name="Check Cell 8" xfId="1764" xr:uid="{00000000-0005-0000-0000-000010070000}"/>
    <cellStyle name="Check Cell 9" xfId="1765" xr:uid="{00000000-0005-0000-0000-000011070000}"/>
    <cellStyle name="Cím" xfId="1766" xr:uid="{00000000-0005-0000-0000-000012070000}"/>
    <cellStyle name="Címsor 1" xfId="1767" xr:uid="{00000000-0005-0000-0000-000013070000}"/>
    <cellStyle name="Címsor 2" xfId="1768" xr:uid="{00000000-0005-0000-0000-000014070000}"/>
    <cellStyle name="Címsor 3" xfId="1769" xr:uid="{00000000-0005-0000-0000-000015070000}"/>
    <cellStyle name="Címsor 4" xfId="1770" xr:uid="{00000000-0005-0000-0000-000016070000}"/>
    <cellStyle name="coin" xfId="1771" xr:uid="{00000000-0005-0000-0000-000017070000}"/>
    <cellStyle name="Comma [0] 2 10" xfId="1772" xr:uid="{00000000-0005-0000-0000-000018070000}"/>
    <cellStyle name="Comma [0] 2 2" xfId="1773" xr:uid="{00000000-0005-0000-0000-000019070000}"/>
    <cellStyle name="Comma [0] 2 3" xfId="1774" xr:uid="{00000000-0005-0000-0000-00001A070000}"/>
    <cellStyle name="Comma [0] 2 4" xfId="1775" xr:uid="{00000000-0005-0000-0000-00001B070000}"/>
    <cellStyle name="Comma [0] 2 5" xfId="1776" xr:uid="{00000000-0005-0000-0000-00001C070000}"/>
    <cellStyle name="Comma [0] 2 6" xfId="1777" xr:uid="{00000000-0005-0000-0000-00001D070000}"/>
    <cellStyle name="Comma [0] 2 7" xfId="1778" xr:uid="{00000000-0005-0000-0000-00001E070000}"/>
    <cellStyle name="Comma [0] 2 8" xfId="1779" xr:uid="{00000000-0005-0000-0000-00001F070000}"/>
    <cellStyle name="Comma [0] 2 9" xfId="1780" xr:uid="{00000000-0005-0000-0000-000020070000}"/>
    <cellStyle name="Comma 10" xfId="1781" xr:uid="{00000000-0005-0000-0000-000021070000}"/>
    <cellStyle name="Comma 10 2" xfId="1782" xr:uid="{00000000-0005-0000-0000-000022070000}"/>
    <cellStyle name="Comma 10 2 10" xfId="1783" xr:uid="{00000000-0005-0000-0000-000023070000}"/>
    <cellStyle name="Comma 10 2 11" xfId="1784" xr:uid="{00000000-0005-0000-0000-000024070000}"/>
    <cellStyle name="Comma 10 2 12" xfId="1785" xr:uid="{00000000-0005-0000-0000-000025070000}"/>
    <cellStyle name="Comma 10 2 13" xfId="1786" xr:uid="{00000000-0005-0000-0000-000026070000}"/>
    <cellStyle name="Comma 10 2 14" xfId="1787" xr:uid="{00000000-0005-0000-0000-000027070000}"/>
    <cellStyle name="Comma 10 2 15" xfId="1788" xr:uid="{00000000-0005-0000-0000-000028070000}"/>
    <cellStyle name="Comma 10 2 16" xfId="1789" xr:uid="{00000000-0005-0000-0000-000029070000}"/>
    <cellStyle name="Comma 10 2 17" xfId="1790" xr:uid="{00000000-0005-0000-0000-00002A070000}"/>
    <cellStyle name="Comma 10 2 2" xfId="1791" xr:uid="{00000000-0005-0000-0000-00002B070000}"/>
    <cellStyle name="Comma 10 2 3" xfId="1792" xr:uid="{00000000-0005-0000-0000-00002C070000}"/>
    <cellStyle name="Comma 10 2 4" xfId="1793" xr:uid="{00000000-0005-0000-0000-00002D070000}"/>
    <cellStyle name="Comma 10 2 5" xfId="1794" xr:uid="{00000000-0005-0000-0000-00002E070000}"/>
    <cellStyle name="Comma 10 2 6" xfId="1795" xr:uid="{00000000-0005-0000-0000-00002F070000}"/>
    <cellStyle name="Comma 10 2 7" xfId="1796" xr:uid="{00000000-0005-0000-0000-000030070000}"/>
    <cellStyle name="Comma 10 2 8" xfId="1797" xr:uid="{00000000-0005-0000-0000-000031070000}"/>
    <cellStyle name="Comma 10 2 9" xfId="1798" xr:uid="{00000000-0005-0000-0000-000032070000}"/>
    <cellStyle name="Comma 10 3" xfId="1799" xr:uid="{00000000-0005-0000-0000-000033070000}"/>
    <cellStyle name="Comma 10 3 10" xfId="1800" xr:uid="{00000000-0005-0000-0000-000034070000}"/>
    <cellStyle name="Comma 10 3 11" xfId="1801" xr:uid="{00000000-0005-0000-0000-000035070000}"/>
    <cellStyle name="Comma 10 3 12" xfId="1802" xr:uid="{00000000-0005-0000-0000-000036070000}"/>
    <cellStyle name="Comma 10 3 13" xfId="1803" xr:uid="{00000000-0005-0000-0000-000037070000}"/>
    <cellStyle name="Comma 10 3 14" xfId="1804" xr:uid="{00000000-0005-0000-0000-000038070000}"/>
    <cellStyle name="Comma 10 3 15" xfId="1805" xr:uid="{00000000-0005-0000-0000-000039070000}"/>
    <cellStyle name="Comma 10 3 16" xfId="1806" xr:uid="{00000000-0005-0000-0000-00003A070000}"/>
    <cellStyle name="Comma 10 3 17" xfId="1807" xr:uid="{00000000-0005-0000-0000-00003B070000}"/>
    <cellStyle name="Comma 10 3 2" xfId="1808" xr:uid="{00000000-0005-0000-0000-00003C070000}"/>
    <cellStyle name="Comma 10 3 3" xfId="1809" xr:uid="{00000000-0005-0000-0000-00003D070000}"/>
    <cellStyle name="Comma 10 3 4" xfId="1810" xr:uid="{00000000-0005-0000-0000-00003E070000}"/>
    <cellStyle name="Comma 10 3 5" xfId="1811" xr:uid="{00000000-0005-0000-0000-00003F070000}"/>
    <cellStyle name="Comma 10 3 6" xfId="1812" xr:uid="{00000000-0005-0000-0000-000040070000}"/>
    <cellStyle name="Comma 10 3 7" xfId="1813" xr:uid="{00000000-0005-0000-0000-000041070000}"/>
    <cellStyle name="Comma 10 3 8" xfId="1814" xr:uid="{00000000-0005-0000-0000-000042070000}"/>
    <cellStyle name="Comma 10 3 9" xfId="1815" xr:uid="{00000000-0005-0000-0000-000043070000}"/>
    <cellStyle name="Comma 10 4" xfId="1816" xr:uid="{00000000-0005-0000-0000-000044070000}"/>
    <cellStyle name="Comma 10 4 10" xfId="1817" xr:uid="{00000000-0005-0000-0000-000045070000}"/>
    <cellStyle name="Comma 10 4 11" xfId="1818" xr:uid="{00000000-0005-0000-0000-000046070000}"/>
    <cellStyle name="Comma 10 4 12" xfId="1819" xr:uid="{00000000-0005-0000-0000-000047070000}"/>
    <cellStyle name="Comma 10 4 13" xfId="1820" xr:uid="{00000000-0005-0000-0000-000048070000}"/>
    <cellStyle name="Comma 10 4 14" xfId="1821" xr:uid="{00000000-0005-0000-0000-000049070000}"/>
    <cellStyle name="Comma 10 4 15" xfId="1822" xr:uid="{00000000-0005-0000-0000-00004A070000}"/>
    <cellStyle name="Comma 10 4 16" xfId="1823" xr:uid="{00000000-0005-0000-0000-00004B070000}"/>
    <cellStyle name="Comma 10 4 17" xfId="1824" xr:uid="{00000000-0005-0000-0000-00004C070000}"/>
    <cellStyle name="Comma 10 4 2" xfId="1825" xr:uid="{00000000-0005-0000-0000-00004D070000}"/>
    <cellStyle name="Comma 10 4 3" xfId="1826" xr:uid="{00000000-0005-0000-0000-00004E070000}"/>
    <cellStyle name="Comma 10 4 4" xfId="1827" xr:uid="{00000000-0005-0000-0000-00004F070000}"/>
    <cellStyle name="Comma 10 4 5" xfId="1828" xr:uid="{00000000-0005-0000-0000-000050070000}"/>
    <cellStyle name="Comma 10 4 6" xfId="1829" xr:uid="{00000000-0005-0000-0000-000051070000}"/>
    <cellStyle name="Comma 10 4 7" xfId="1830" xr:uid="{00000000-0005-0000-0000-000052070000}"/>
    <cellStyle name="Comma 10 4 8" xfId="1831" xr:uid="{00000000-0005-0000-0000-000053070000}"/>
    <cellStyle name="Comma 10 4 9" xfId="1832" xr:uid="{00000000-0005-0000-0000-000054070000}"/>
    <cellStyle name="Comma 10 5" xfId="1833" xr:uid="{00000000-0005-0000-0000-000055070000}"/>
    <cellStyle name="Comma 10 5 10" xfId="1834" xr:uid="{00000000-0005-0000-0000-000056070000}"/>
    <cellStyle name="Comma 10 5 11" xfId="1835" xr:uid="{00000000-0005-0000-0000-000057070000}"/>
    <cellStyle name="Comma 10 5 12" xfId="1836" xr:uid="{00000000-0005-0000-0000-000058070000}"/>
    <cellStyle name="Comma 10 5 13" xfId="1837" xr:uid="{00000000-0005-0000-0000-000059070000}"/>
    <cellStyle name="Comma 10 5 14" xfId="1838" xr:uid="{00000000-0005-0000-0000-00005A070000}"/>
    <cellStyle name="Comma 10 5 15" xfId="1839" xr:uid="{00000000-0005-0000-0000-00005B070000}"/>
    <cellStyle name="Comma 10 5 16" xfId="1840" xr:uid="{00000000-0005-0000-0000-00005C070000}"/>
    <cellStyle name="Comma 10 5 17" xfId="1841" xr:uid="{00000000-0005-0000-0000-00005D070000}"/>
    <cellStyle name="Comma 10 5 2" xfId="1842" xr:uid="{00000000-0005-0000-0000-00005E070000}"/>
    <cellStyle name="Comma 10 5 3" xfId="1843" xr:uid="{00000000-0005-0000-0000-00005F070000}"/>
    <cellStyle name="Comma 10 5 4" xfId="1844" xr:uid="{00000000-0005-0000-0000-000060070000}"/>
    <cellStyle name="Comma 10 5 5" xfId="1845" xr:uid="{00000000-0005-0000-0000-000061070000}"/>
    <cellStyle name="Comma 10 5 6" xfId="1846" xr:uid="{00000000-0005-0000-0000-000062070000}"/>
    <cellStyle name="Comma 10 5 7" xfId="1847" xr:uid="{00000000-0005-0000-0000-000063070000}"/>
    <cellStyle name="Comma 10 5 8" xfId="1848" xr:uid="{00000000-0005-0000-0000-000064070000}"/>
    <cellStyle name="Comma 10 5 9" xfId="1849" xr:uid="{00000000-0005-0000-0000-000065070000}"/>
    <cellStyle name="Comma 10 6" xfId="1850" xr:uid="{00000000-0005-0000-0000-000066070000}"/>
    <cellStyle name="Comma 10 6 10" xfId="1851" xr:uid="{00000000-0005-0000-0000-000067070000}"/>
    <cellStyle name="Comma 10 6 11" xfId="1852" xr:uid="{00000000-0005-0000-0000-000068070000}"/>
    <cellStyle name="Comma 10 6 12" xfId="1853" xr:uid="{00000000-0005-0000-0000-000069070000}"/>
    <cellStyle name="Comma 10 6 13" xfId="1854" xr:uid="{00000000-0005-0000-0000-00006A070000}"/>
    <cellStyle name="Comma 10 6 14" xfId="1855" xr:uid="{00000000-0005-0000-0000-00006B070000}"/>
    <cellStyle name="Comma 10 6 15" xfId="1856" xr:uid="{00000000-0005-0000-0000-00006C070000}"/>
    <cellStyle name="Comma 10 6 16" xfId="1857" xr:uid="{00000000-0005-0000-0000-00006D070000}"/>
    <cellStyle name="Comma 10 6 17" xfId="1858" xr:uid="{00000000-0005-0000-0000-00006E070000}"/>
    <cellStyle name="Comma 10 6 2" xfId="1859" xr:uid="{00000000-0005-0000-0000-00006F070000}"/>
    <cellStyle name="Comma 10 6 3" xfId="1860" xr:uid="{00000000-0005-0000-0000-000070070000}"/>
    <cellStyle name="Comma 10 6 4" xfId="1861" xr:uid="{00000000-0005-0000-0000-000071070000}"/>
    <cellStyle name="Comma 10 6 5" xfId="1862" xr:uid="{00000000-0005-0000-0000-000072070000}"/>
    <cellStyle name="Comma 10 6 6" xfId="1863" xr:uid="{00000000-0005-0000-0000-000073070000}"/>
    <cellStyle name="Comma 10 6 7" xfId="1864" xr:uid="{00000000-0005-0000-0000-000074070000}"/>
    <cellStyle name="Comma 10 6 8" xfId="1865" xr:uid="{00000000-0005-0000-0000-000075070000}"/>
    <cellStyle name="Comma 10 6 9" xfId="1866" xr:uid="{00000000-0005-0000-0000-000076070000}"/>
    <cellStyle name="Comma 10 7" xfId="1867" xr:uid="{00000000-0005-0000-0000-000077070000}"/>
    <cellStyle name="Comma 10 7 10" xfId="1868" xr:uid="{00000000-0005-0000-0000-000078070000}"/>
    <cellStyle name="Comma 10 7 11" xfId="1869" xr:uid="{00000000-0005-0000-0000-000079070000}"/>
    <cellStyle name="Comma 10 7 12" xfId="1870" xr:uid="{00000000-0005-0000-0000-00007A070000}"/>
    <cellStyle name="Comma 10 7 13" xfId="1871" xr:uid="{00000000-0005-0000-0000-00007B070000}"/>
    <cellStyle name="Comma 10 7 14" xfId="1872" xr:uid="{00000000-0005-0000-0000-00007C070000}"/>
    <cellStyle name="Comma 10 7 15" xfId="1873" xr:uid="{00000000-0005-0000-0000-00007D070000}"/>
    <cellStyle name="Comma 10 7 16" xfId="1874" xr:uid="{00000000-0005-0000-0000-00007E070000}"/>
    <cellStyle name="Comma 10 7 17" xfId="1875" xr:uid="{00000000-0005-0000-0000-00007F070000}"/>
    <cellStyle name="Comma 10 7 2" xfId="1876" xr:uid="{00000000-0005-0000-0000-000080070000}"/>
    <cellStyle name="Comma 10 7 3" xfId="1877" xr:uid="{00000000-0005-0000-0000-000081070000}"/>
    <cellStyle name="Comma 10 7 4" xfId="1878" xr:uid="{00000000-0005-0000-0000-000082070000}"/>
    <cellStyle name="Comma 10 7 5" xfId="1879" xr:uid="{00000000-0005-0000-0000-000083070000}"/>
    <cellStyle name="Comma 10 7 6" xfId="1880" xr:uid="{00000000-0005-0000-0000-000084070000}"/>
    <cellStyle name="Comma 10 7 7" xfId="1881" xr:uid="{00000000-0005-0000-0000-000085070000}"/>
    <cellStyle name="Comma 10 7 8" xfId="1882" xr:uid="{00000000-0005-0000-0000-000086070000}"/>
    <cellStyle name="Comma 10 7 9" xfId="1883" xr:uid="{00000000-0005-0000-0000-000087070000}"/>
    <cellStyle name="Comma 10 8" xfId="1884" xr:uid="{00000000-0005-0000-0000-000088070000}"/>
    <cellStyle name="Comma 10 8 10" xfId="1885" xr:uid="{00000000-0005-0000-0000-000089070000}"/>
    <cellStyle name="Comma 10 8 11" xfId="1886" xr:uid="{00000000-0005-0000-0000-00008A070000}"/>
    <cellStyle name="Comma 10 8 12" xfId="1887" xr:uid="{00000000-0005-0000-0000-00008B070000}"/>
    <cellStyle name="Comma 10 8 13" xfId="1888" xr:uid="{00000000-0005-0000-0000-00008C070000}"/>
    <cellStyle name="Comma 10 8 14" xfId="1889" xr:uid="{00000000-0005-0000-0000-00008D070000}"/>
    <cellStyle name="Comma 10 8 15" xfId="1890" xr:uid="{00000000-0005-0000-0000-00008E070000}"/>
    <cellStyle name="Comma 10 8 16" xfId="1891" xr:uid="{00000000-0005-0000-0000-00008F070000}"/>
    <cellStyle name="Comma 10 8 17" xfId="1892" xr:uid="{00000000-0005-0000-0000-000090070000}"/>
    <cellStyle name="Comma 10 8 2" xfId="1893" xr:uid="{00000000-0005-0000-0000-000091070000}"/>
    <cellStyle name="Comma 10 8 3" xfId="1894" xr:uid="{00000000-0005-0000-0000-000092070000}"/>
    <cellStyle name="Comma 10 8 4" xfId="1895" xr:uid="{00000000-0005-0000-0000-000093070000}"/>
    <cellStyle name="Comma 10 8 5" xfId="1896" xr:uid="{00000000-0005-0000-0000-000094070000}"/>
    <cellStyle name="Comma 10 8 6" xfId="1897" xr:uid="{00000000-0005-0000-0000-000095070000}"/>
    <cellStyle name="Comma 10 8 7" xfId="1898" xr:uid="{00000000-0005-0000-0000-000096070000}"/>
    <cellStyle name="Comma 10 8 8" xfId="1899" xr:uid="{00000000-0005-0000-0000-000097070000}"/>
    <cellStyle name="Comma 10 8 9" xfId="1900" xr:uid="{00000000-0005-0000-0000-000098070000}"/>
    <cellStyle name="Comma 11" xfId="1901" xr:uid="{00000000-0005-0000-0000-000099070000}"/>
    <cellStyle name="Comma 11 2" xfId="1902" xr:uid="{00000000-0005-0000-0000-00009A070000}"/>
    <cellStyle name="Comma 12" xfId="1903" xr:uid="{00000000-0005-0000-0000-00009B070000}"/>
    <cellStyle name="Comma 12 2" xfId="1904" xr:uid="{00000000-0005-0000-0000-00009C070000}"/>
    <cellStyle name="Comma 13" xfId="1905" xr:uid="{00000000-0005-0000-0000-00009D070000}"/>
    <cellStyle name="Comma 13 2" xfId="1906" xr:uid="{00000000-0005-0000-0000-00009E070000}"/>
    <cellStyle name="Comma 14" xfId="1907" xr:uid="{00000000-0005-0000-0000-00009F070000}"/>
    <cellStyle name="Comma 14 2" xfId="1908" xr:uid="{00000000-0005-0000-0000-0000A0070000}"/>
    <cellStyle name="Comma 14 3" xfId="1909" xr:uid="{00000000-0005-0000-0000-0000A1070000}"/>
    <cellStyle name="Comma 15" xfId="1910" xr:uid="{00000000-0005-0000-0000-0000A2070000}"/>
    <cellStyle name="Comma 15 2" xfId="1911" xr:uid="{00000000-0005-0000-0000-0000A3070000}"/>
    <cellStyle name="Comma 16" xfId="1912" xr:uid="{00000000-0005-0000-0000-0000A4070000}"/>
    <cellStyle name="Comma 16 2" xfId="1913" xr:uid="{00000000-0005-0000-0000-0000A5070000}"/>
    <cellStyle name="Comma 17" xfId="1914" xr:uid="{00000000-0005-0000-0000-0000A6070000}"/>
    <cellStyle name="Comma 17 2" xfId="1915" xr:uid="{00000000-0005-0000-0000-0000A7070000}"/>
    <cellStyle name="Comma 18" xfId="1916" xr:uid="{00000000-0005-0000-0000-0000A8070000}"/>
    <cellStyle name="Comma 18 2" xfId="1917" xr:uid="{00000000-0005-0000-0000-0000A9070000}"/>
    <cellStyle name="Comma 19" xfId="1918" xr:uid="{00000000-0005-0000-0000-0000AA070000}"/>
    <cellStyle name="Comma 19 2" xfId="1919" xr:uid="{00000000-0005-0000-0000-0000AB070000}"/>
    <cellStyle name="Comma 2" xfId="1920" xr:uid="{00000000-0005-0000-0000-0000AC070000}"/>
    <cellStyle name="Comma 2 10" xfId="1921" xr:uid="{00000000-0005-0000-0000-0000AD070000}"/>
    <cellStyle name="Comma 2 10 2" xfId="1922" xr:uid="{00000000-0005-0000-0000-0000AE070000}"/>
    <cellStyle name="Comma 2 10 3" xfId="1923" xr:uid="{00000000-0005-0000-0000-0000AF070000}"/>
    <cellStyle name="Comma 2 11" xfId="1924" xr:uid="{00000000-0005-0000-0000-0000B0070000}"/>
    <cellStyle name="Comma 2 11 2" xfId="1925" xr:uid="{00000000-0005-0000-0000-0000B1070000}"/>
    <cellStyle name="Comma 2 11 3" xfId="1926" xr:uid="{00000000-0005-0000-0000-0000B2070000}"/>
    <cellStyle name="Comma 2 12" xfId="1927" xr:uid="{00000000-0005-0000-0000-0000B3070000}"/>
    <cellStyle name="Comma 2 12 2" xfId="1928" xr:uid="{00000000-0005-0000-0000-0000B4070000}"/>
    <cellStyle name="Comma 2 12 3" xfId="1929" xr:uid="{00000000-0005-0000-0000-0000B5070000}"/>
    <cellStyle name="Comma 2 13" xfId="1930" xr:uid="{00000000-0005-0000-0000-0000B6070000}"/>
    <cellStyle name="Comma 2 13 2" xfId="1931" xr:uid="{00000000-0005-0000-0000-0000B7070000}"/>
    <cellStyle name="Comma 2 13 3" xfId="1932" xr:uid="{00000000-0005-0000-0000-0000B8070000}"/>
    <cellStyle name="Comma 2 14" xfId="1933" xr:uid="{00000000-0005-0000-0000-0000B9070000}"/>
    <cellStyle name="Comma 2 15" xfId="1934" xr:uid="{00000000-0005-0000-0000-0000BA070000}"/>
    <cellStyle name="Comma 2 16" xfId="1935" xr:uid="{00000000-0005-0000-0000-0000BB070000}"/>
    <cellStyle name="Comma 2 17" xfId="1936" xr:uid="{00000000-0005-0000-0000-0000BC070000}"/>
    <cellStyle name="Comma 2 17 2" xfId="1937" xr:uid="{00000000-0005-0000-0000-0000BD070000}"/>
    <cellStyle name="Comma 2 18" xfId="1938" xr:uid="{00000000-0005-0000-0000-0000BE070000}"/>
    <cellStyle name="Comma 2 18 2" xfId="1939" xr:uid="{00000000-0005-0000-0000-0000BF070000}"/>
    <cellStyle name="Comma 2 19" xfId="1940" xr:uid="{00000000-0005-0000-0000-0000C0070000}"/>
    <cellStyle name="Comma 2 19 2" xfId="1941" xr:uid="{00000000-0005-0000-0000-0000C1070000}"/>
    <cellStyle name="Comma 2 19 2 2" xfId="1942" xr:uid="{00000000-0005-0000-0000-0000C2070000}"/>
    <cellStyle name="Comma 2 19 3" xfId="1943" xr:uid="{00000000-0005-0000-0000-0000C3070000}"/>
    <cellStyle name="Comma 2 2" xfId="1944" xr:uid="{00000000-0005-0000-0000-0000C4070000}"/>
    <cellStyle name="Comma 2 2 2" xfId="1945" xr:uid="{00000000-0005-0000-0000-0000C5070000}"/>
    <cellStyle name="Comma 2 2 2 2" xfId="1946" xr:uid="{00000000-0005-0000-0000-0000C6070000}"/>
    <cellStyle name="Comma 2 2 2 2 2" xfId="1947" xr:uid="{00000000-0005-0000-0000-0000C7070000}"/>
    <cellStyle name="Comma 2 2 2 3" xfId="1948" xr:uid="{00000000-0005-0000-0000-0000C8070000}"/>
    <cellStyle name="Comma 2 2 2 4" xfId="1949" xr:uid="{00000000-0005-0000-0000-0000C9070000}"/>
    <cellStyle name="Comma 2 2 2 4 2" xfId="1950" xr:uid="{00000000-0005-0000-0000-0000CA070000}"/>
    <cellStyle name="Comma 2 2 2 4 3" xfId="1951" xr:uid="{00000000-0005-0000-0000-0000CB070000}"/>
    <cellStyle name="Comma 2 2 2 5" xfId="1952" xr:uid="{00000000-0005-0000-0000-0000CC070000}"/>
    <cellStyle name="Comma 2 2 2 6" xfId="1953" xr:uid="{00000000-0005-0000-0000-0000CD070000}"/>
    <cellStyle name="Comma 2 2 2 7" xfId="1954" xr:uid="{00000000-0005-0000-0000-0000CE070000}"/>
    <cellStyle name="Comma 2 2 2 8" xfId="1955" xr:uid="{00000000-0005-0000-0000-0000CF070000}"/>
    <cellStyle name="Comma 2 2 3" xfId="1956" xr:uid="{00000000-0005-0000-0000-0000D0070000}"/>
    <cellStyle name="Comma 2 2 3 2" xfId="1957" xr:uid="{00000000-0005-0000-0000-0000D1070000}"/>
    <cellStyle name="Comma 2 2 3 3" xfId="1958" xr:uid="{00000000-0005-0000-0000-0000D2070000}"/>
    <cellStyle name="Comma 2 2 3 4" xfId="1959" xr:uid="{00000000-0005-0000-0000-0000D3070000}"/>
    <cellStyle name="Comma 2 2 3 4 2" xfId="1960" xr:uid="{00000000-0005-0000-0000-0000D4070000}"/>
    <cellStyle name="Comma 2 2 3 5" xfId="1961" xr:uid="{00000000-0005-0000-0000-0000D5070000}"/>
    <cellStyle name="Comma 2 2 3 6" xfId="1962" xr:uid="{00000000-0005-0000-0000-0000D6070000}"/>
    <cellStyle name="Comma 2 2 4" xfId="1963" xr:uid="{00000000-0005-0000-0000-0000D7070000}"/>
    <cellStyle name="Comma 2 2 4 2" xfId="1964" xr:uid="{00000000-0005-0000-0000-0000D8070000}"/>
    <cellStyle name="Comma 2 2 5" xfId="1965" xr:uid="{00000000-0005-0000-0000-0000D9070000}"/>
    <cellStyle name="Comma 2 2 6" xfId="1966" xr:uid="{00000000-0005-0000-0000-0000DA070000}"/>
    <cellStyle name="Comma 2 2 6 2" xfId="1967" xr:uid="{00000000-0005-0000-0000-0000DB070000}"/>
    <cellStyle name="Comma 2 2 6 3" xfId="1968" xr:uid="{00000000-0005-0000-0000-0000DC070000}"/>
    <cellStyle name="Comma 2 2 7" xfId="1969" xr:uid="{00000000-0005-0000-0000-0000DD070000}"/>
    <cellStyle name="Comma 2 2 8" xfId="1970" xr:uid="{00000000-0005-0000-0000-0000DE070000}"/>
    <cellStyle name="Comma 2 2 9" xfId="1971" xr:uid="{00000000-0005-0000-0000-0000DF070000}"/>
    <cellStyle name="Comma 2 20" xfId="1972" xr:uid="{00000000-0005-0000-0000-0000E0070000}"/>
    <cellStyle name="Comma 2 20 2" xfId="1973" xr:uid="{00000000-0005-0000-0000-0000E1070000}"/>
    <cellStyle name="Comma 2 21" xfId="1974" xr:uid="{00000000-0005-0000-0000-0000E2070000}"/>
    <cellStyle name="Comma 2 21 2" xfId="1975" xr:uid="{00000000-0005-0000-0000-0000E3070000}"/>
    <cellStyle name="Comma 2 22" xfId="1976" xr:uid="{00000000-0005-0000-0000-0000E4070000}"/>
    <cellStyle name="Comma 2 3" xfId="1977" xr:uid="{00000000-0005-0000-0000-0000E5070000}"/>
    <cellStyle name="Comma 2 3 2" xfId="1978" xr:uid="{00000000-0005-0000-0000-0000E6070000}"/>
    <cellStyle name="Comma 2 3 2 2" xfId="1979" xr:uid="{00000000-0005-0000-0000-0000E7070000}"/>
    <cellStyle name="Comma 2 3 2 2 2" xfId="1980" xr:uid="{00000000-0005-0000-0000-0000E8070000}"/>
    <cellStyle name="Comma 2 3 2 2 3" xfId="1981" xr:uid="{00000000-0005-0000-0000-0000E9070000}"/>
    <cellStyle name="Comma 2 3 2 3" xfId="1982" xr:uid="{00000000-0005-0000-0000-0000EA070000}"/>
    <cellStyle name="Comma 2 3 2 4" xfId="1983" xr:uid="{00000000-0005-0000-0000-0000EB070000}"/>
    <cellStyle name="Comma 2 3 2 4 2" xfId="1984" xr:uid="{00000000-0005-0000-0000-0000EC070000}"/>
    <cellStyle name="Comma 2 3 2 4 3" xfId="1985" xr:uid="{00000000-0005-0000-0000-0000ED070000}"/>
    <cellStyle name="Comma 2 3 2 4 4" xfId="1986" xr:uid="{00000000-0005-0000-0000-0000EE070000}"/>
    <cellStyle name="Comma 2 3 2 5" xfId="1987" xr:uid="{00000000-0005-0000-0000-0000EF070000}"/>
    <cellStyle name="Comma 2 3 2 6" xfId="1988" xr:uid="{00000000-0005-0000-0000-0000F0070000}"/>
    <cellStyle name="Comma 2 3 3" xfId="1989" xr:uid="{00000000-0005-0000-0000-0000F1070000}"/>
    <cellStyle name="Comma 2 3 3 2" xfId="1990" xr:uid="{00000000-0005-0000-0000-0000F2070000}"/>
    <cellStyle name="Comma 2 3 3 2 2" xfId="1991" xr:uid="{00000000-0005-0000-0000-0000F3070000}"/>
    <cellStyle name="Comma 2 3 3 3" xfId="1992" xr:uid="{00000000-0005-0000-0000-0000F4070000}"/>
    <cellStyle name="Comma 2 3 3 4" xfId="1993" xr:uid="{00000000-0005-0000-0000-0000F5070000}"/>
    <cellStyle name="Comma 2 3 3 4 2" xfId="1994" xr:uid="{00000000-0005-0000-0000-0000F6070000}"/>
    <cellStyle name="Comma 2 3 3 5" xfId="1995" xr:uid="{00000000-0005-0000-0000-0000F7070000}"/>
    <cellStyle name="Comma 2 3 4" xfId="1996" xr:uid="{00000000-0005-0000-0000-0000F8070000}"/>
    <cellStyle name="Comma 2 3 4 2" xfId="1997" xr:uid="{00000000-0005-0000-0000-0000F9070000}"/>
    <cellStyle name="Comma 2 3 5" xfId="1998" xr:uid="{00000000-0005-0000-0000-0000FA070000}"/>
    <cellStyle name="Comma 2 3 6" xfId="1999" xr:uid="{00000000-0005-0000-0000-0000FB070000}"/>
    <cellStyle name="Comma 2 3 6 2" xfId="2000" xr:uid="{00000000-0005-0000-0000-0000FC070000}"/>
    <cellStyle name="Comma 2 3 7" xfId="2001" xr:uid="{00000000-0005-0000-0000-0000FD070000}"/>
    <cellStyle name="Comma 2 3 8" xfId="2002" xr:uid="{00000000-0005-0000-0000-0000FE070000}"/>
    <cellStyle name="Comma 2 4" xfId="2003" xr:uid="{00000000-0005-0000-0000-0000FF070000}"/>
    <cellStyle name="Comma 2 4 2" xfId="2004" xr:uid="{00000000-0005-0000-0000-000000080000}"/>
    <cellStyle name="Comma 2 4 2 2" xfId="2005" xr:uid="{00000000-0005-0000-0000-000001080000}"/>
    <cellStyle name="Comma 2 4 2 2 2" xfId="2006" xr:uid="{00000000-0005-0000-0000-000002080000}"/>
    <cellStyle name="Comma 2 4 2 3" xfId="2007" xr:uid="{00000000-0005-0000-0000-000003080000}"/>
    <cellStyle name="Comma 2 4 3" xfId="2008" xr:uid="{00000000-0005-0000-0000-000004080000}"/>
    <cellStyle name="Comma 2 4 3 2" xfId="2009" xr:uid="{00000000-0005-0000-0000-000005080000}"/>
    <cellStyle name="Comma 2 4 3 2 2" xfId="2010" xr:uid="{00000000-0005-0000-0000-000006080000}"/>
    <cellStyle name="Comma 2 4 3 3" xfId="2011" xr:uid="{00000000-0005-0000-0000-000007080000}"/>
    <cellStyle name="Comma 2 4 4" xfId="2012" xr:uid="{00000000-0005-0000-0000-000008080000}"/>
    <cellStyle name="Comma 2 4 4 2" xfId="2013" xr:uid="{00000000-0005-0000-0000-000009080000}"/>
    <cellStyle name="Comma 2 4 4 2 2" xfId="2014" xr:uid="{00000000-0005-0000-0000-00000A080000}"/>
    <cellStyle name="Comma 2 4 4 3" xfId="2015" xr:uid="{00000000-0005-0000-0000-00000B080000}"/>
    <cellStyle name="Comma 2 4 4 4" xfId="2016" xr:uid="{00000000-0005-0000-0000-00000C080000}"/>
    <cellStyle name="Comma 2 4 4 5" xfId="2017" xr:uid="{00000000-0005-0000-0000-00000D080000}"/>
    <cellStyle name="Comma 2 4 5" xfId="2018" xr:uid="{00000000-0005-0000-0000-00000E080000}"/>
    <cellStyle name="Comma 2 4 6" xfId="2019" xr:uid="{00000000-0005-0000-0000-00000F080000}"/>
    <cellStyle name="Comma 2 4 7" xfId="2020" xr:uid="{00000000-0005-0000-0000-000010080000}"/>
    <cellStyle name="Comma 2 4 8" xfId="2021" xr:uid="{00000000-0005-0000-0000-000011080000}"/>
    <cellStyle name="Comma 2 5" xfId="2022" xr:uid="{00000000-0005-0000-0000-000012080000}"/>
    <cellStyle name="Comma 2 5 2" xfId="2023" xr:uid="{00000000-0005-0000-0000-000013080000}"/>
    <cellStyle name="Comma 2 5 2 2" xfId="2024" xr:uid="{00000000-0005-0000-0000-000014080000}"/>
    <cellStyle name="Comma 2 5 3" xfId="2025" xr:uid="{00000000-0005-0000-0000-000015080000}"/>
    <cellStyle name="Comma 2 5 4" xfId="2026" xr:uid="{00000000-0005-0000-0000-000016080000}"/>
    <cellStyle name="Comma 2 5 4 2" xfId="2027" xr:uid="{00000000-0005-0000-0000-000017080000}"/>
    <cellStyle name="Comma 2 5 5" xfId="2028" xr:uid="{00000000-0005-0000-0000-000018080000}"/>
    <cellStyle name="Comma 2 5 6" xfId="2029" xr:uid="{00000000-0005-0000-0000-000019080000}"/>
    <cellStyle name="Comma 2 5 7" xfId="2030" xr:uid="{00000000-0005-0000-0000-00001A080000}"/>
    <cellStyle name="Comma 2 6" xfId="2031" xr:uid="{00000000-0005-0000-0000-00001B080000}"/>
    <cellStyle name="Comma 2 6 2" xfId="2032" xr:uid="{00000000-0005-0000-0000-00001C080000}"/>
    <cellStyle name="Comma 2 6 2 2" xfId="2033" xr:uid="{00000000-0005-0000-0000-00001D080000}"/>
    <cellStyle name="Comma 2 6 2 3" xfId="2034" xr:uid="{00000000-0005-0000-0000-00001E080000}"/>
    <cellStyle name="Comma 2 6 3" xfId="2035" xr:uid="{00000000-0005-0000-0000-00001F080000}"/>
    <cellStyle name="Comma 2 6 4" xfId="2036" xr:uid="{00000000-0005-0000-0000-000020080000}"/>
    <cellStyle name="Comma 2 6 5" xfId="2037" xr:uid="{00000000-0005-0000-0000-000021080000}"/>
    <cellStyle name="Comma 2 7" xfId="2038" xr:uid="{00000000-0005-0000-0000-000022080000}"/>
    <cellStyle name="Comma 2 7 2" xfId="2039" xr:uid="{00000000-0005-0000-0000-000023080000}"/>
    <cellStyle name="Comma 2 7 2 2" xfId="2040" xr:uid="{00000000-0005-0000-0000-000024080000}"/>
    <cellStyle name="Comma 2 7 3" xfId="2041" xr:uid="{00000000-0005-0000-0000-000025080000}"/>
    <cellStyle name="Comma 2 7 4" xfId="2042" xr:uid="{00000000-0005-0000-0000-000026080000}"/>
    <cellStyle name="Comma 2 8" xfId="2043" xr:uid="{00000000-0005-0000-0000-000027080000}"/>
    <cellStyle name="Comma 2 8 2" xfId="2044" xr:uid="{00000000-0005-0000-0000-000028080000}"/>
    <cellStyle name="Comma 2 8 3" xfId="2045" xr:uid="{00000000-0005-0000-0000-000029080000}"/>
    <cellStyle name="Comma 2 8 4" xfId="2046" xr:uid="{00000000-0005-0000-0000-00002A080000}"/>
    <cellStyle name="Comma 2 8 5" xfId="2047" xr:uid="{00000000-0005-0000-0000-00002B080000}"/>
    <cellStyle name="Comma 2 8 6" xfId="2048" xr:uid="{00000000-0005-0000-0000-00002C080000}"/>
    <cellStyle name="Comma 2 9" xfId="2049" xr:uid="{00000000-0005-0000-0000-00002D080000}"/>
    <cellStyle name="Comma 2 9 2" xfId="2050" xr:uid="{00000000-0005-0000-0000-00002E080000}"/>
    <cellStyle name="Comma 2 9 3" xfId="2051" xr:uid="{00000000-0005-0000-0000-00002F080000}"/>
    <cellStyle name="Comma 3" xfId="2052" xr:uid="{00000000-0005-0000-0000-000030080000}"/>
    <cellStyle name="Comma 3 10" xfId="2053" xr:uid="{00000000-0005-0000-0000-000031080000}"/>
    <cellStyle name="Comma 3 10 2" xfId="2054" xr:uid="{00000000-0005-0000-0000-000032080000}"/>
    <cellStyle name="Comma 3 11" xfId="2055" xr:uid="{00000000-0005-0000-0000-000033080000}"/>
    <cellStyle name="Comma 3 12" xfId="2056" xr:uid="{00000000-0005-0000-0000-000034080000}"/>
    <cellStyle name="Comma 3 2" xfId="2057" xr:uid="{00000000-0005-0000-0000-000035080000}"/>
    <cellStyle name="Comma 3 2 2" xfId="2058" xr:uid="{00000000-0005-0000-0000-000036080000}"/>
    <cellStyle name="Comma 3 2 3" xfId="2059" xr:uid="{00000000-0005-0000-0000-000037080000}"/>
    <cellStyle name="Comma 3 2 4" xfId="2060" xr:uid="{00000000-0005-0000-0000-000038080000}"/>
    <cellStyle name="Comma 3 3" xfId="2061" xr:uid="{00000000-0005-0000-0000-000039080000}"/>
    <cellStyle name="Comma 3 3 2" xfId="2062" xr:uid="{00000000-0005-0000-0000-00003A080000}"/>
    <cellStyle name="Comma 3 3 3" xfId="2063" xr:uid="{00000000-0005-0000-0000-00003B080000}"/>
    <cellStyle name="Comma 3 3 4" xfId="2064" xr:uid="{00000000-0005-0000-0000-00003C080000}"/>
    <cellStyle name="Comma 3 4" xfId="2065" xr:uid="{00000000-0005-0000-0000-00003D080000}"/>
    <cellStyle name="Comma 3 4 2" xfId="2066" xr:uid="{00000000-0005-0000-0000-00003E080000}"/>
    <cellStyle name="Comma 3 5" xfId="2067" xr:uid="{00000000-0005-0000-0000-00003F080000}"/>
    <cellStyle name="Comma 3 6" xfId="2068" xr:uid="{00000000-0005-0000-0000-000040080000}"/>
    <cellStyle name="Comma 3 7" xfId="2069" xr:uid="{00000000-0005-0000-0000-000041080000}"/>
    <cellStyle name="Comma 3 8" xfId="2070" xr:uid="{00000000-0005-0000-0000-000042080000}"/>
    <cellStyle name="Comma 3 9" xfId="2071" xr:uid="{00000000-0005-0000-0000-000043080000}"/>
    <cellStyle name="Comma 4" xfId="2072" xr:uid="{00000000-0005-0000-0000-000044080000}"/>
    <cellStyle name="Comma 4 10" xfId="2073" xr:uid="{00000000-0005-0000-0000-000045080000}"/>
    <cellStyle name="Comma 4 2" xfId="2074" xr:uid="{00000000-0005-0000-0000-000046080000}"/>
    <cellStyle name="Comma 4 2 2" xfId="2075" xr:uid="{00000000-0005-0000-0000-000047080000}"/>
    <cellStyle name="Comma 4 2 3" xfId="2076" xr:uid="{00000000-0005-0000-0000-000048080000}"/>
    <cellStyle name="Comma 4 3" xfId="2077" xr:uid="{00000000-0005-0000-0000-000049080000}"/>
    <cellStyle name="Comma 4 4" xfId="2078" xr:uid="{00000000-0005-0000-0000-00004A080000}"/>
    <cellStyle name="Comma 4 5" xfId="2079" xr:uid="{00000000-0005-0000-0000-00004B080000}"/>
    <cellStyle name="Comma 4 6" xfId="2080" xr:uid="{00000000-0005-0000-0000-00004C080000}"/>
    <cellStyle name="Comma 4 7" xfId="2081" xr:uid="{00000000-0005-0000-0000-00004D080000}"/>
    <cellStyle name="Comma 4 8" xfId="2082" xr:uid="{00000000-0005-0000-0000-00004E080000}"/>
    <cellStyle name="Comma 4 9" xfId="2083" xr:uid="{00000000-0005-0000-0000-00004F080000}"/>
    <cellStyle name="Comma 5" xfId="2084" xr:uid="{00000000-0005-0000-0000-000050080000}"/>
    <cellStyle name="Comma 5 2" xfId="2085" xr:uid="{00000000-0005-0000-0000-000051080000}"/>
    <cellStyle name="Comma 5 3" xfId="2086" xr:uid="{00000000-0005-0000-0000-000052080000}"/>
    <cellStyle name="Comma 5 3 2" xfId="2087" xr:uid="{00000000-0005-0000-0000-000053080000}"/>
    <cellStyle name="Comma 5 4" xfId="2088" xr:uid="{00000000-0005-0000-0000-000054080000}"/>
    <cellStyle name="Comma 5 5" xfId="2089" xr:uid="{00000000-0005-0000-0000-000055080000}"/>
    <cellStyle name="Comma 5 6" xfId="2090" xr:uid="{00000000-0005-0000-0000-000056080000}"/>
    <cellStyle name="Comma 5 7" xfId="2091" xr:uid="{00000000-0005-0000-0000-000057080000}"/>
    <cellStyle name="Comma 5 8" xfId="2092" xr:uid="{00000000-0005-0000-0000-000058080000}"/>
    <cellStyle name="Comma 6" xfId="2093" xr:uid="{00000000-0005-0000-0000-000059080000}"/>
    <cellStyle name="Comma 6 2" xfId="2094" xr:uid="{00000000-0005-0000-0000-00005A080000}"/>
    <cellStyle name="Comma 6 3" xfId="2095" xr:uid="{00000000-0005-0000-0000-00005B080000}"/>
    <cellStyle name="Comma 6 4" xfId="2096" xr:uid="{00000000-0005-0000-0000-00005C080000}"/>
    <cellStyle name="Comma 6 5" xfId="2097" xr:uid="{00000000-0005-0000-0000-00005D080000}"/>
    <cellStyle name="Comma 6 6" xfId="2098" xr:uid="{00000000-0005-0000-0000-00005E080000}"/>
    <cellStyle name="Comma 6 7" xfId="2099" xr:uid="{00000000-0005-0000-0000-00005F080000}"/>
    <cellStyle name="Comma 6 8" xfId="2100" xr:uid="{00000000-0005-0000-0000-000060080000}"/>
    <cellStyle name="Comma 7" xfId="2101" xr:uid="{00000000-0005-0000-0000-000061080000}"/>
    <cellStyle name="Comma 7 10" xfId="2102" xr:uid="{00000000-0005-0000-0000-000062080000}"/>
    <cellStyle name="Comma 7 11" xfId="2103" xr:uid="{00000000-0005-0000-0000-000063080000}"/>
    <cellStyle name="Comma 7 11 2" xfId="2104" xr:uid="{00000000-0005-0000-0000-000064080000}"/>
    <cellStyle name="Comma 7 12" xfId="2105" xr:uid="{00000000-0005-0000-0000-000065080000}"/>
    <cellStyle name="Comma 7 13" xfId="2106" xr:uid="{00000000-0005-0000-0000-000066080000}"/>
    <cellStyle name="Comma 7 14" xfId="2107" xr:uid="{00000000-0005-0000-0000-000067080000}"/>
    <cellStyle name="Comma 7 15" xfId="2108" xr:uid="{00000000-0005-0000-0000-000068080000}"/>
    <cellStyle name="Comma 7 16" xfId="2109" xr:uid="{00000000-0005-0000-0000-000069080000}"/>
    <cellStyle name="Comma 7 16 2" xfId="2110" xr:uid="{00000000-0005-0000-0000-00006A080000}"/>
    <cellStyle name="Comma 7 17" xfId="2111" xr:uid="{00000000-0005-0000-0000-00006B080000}"/>
    <cellStyle name="Comma 7 17 2" xfId="2112" xr:uid="{00000000-0005-0000-0000-00006C080000}"/>
    <cellStyle name="Comma 7 18" xfId="2113" xr:uid="{00000000-0005-0000-0000-00006D080000}"/>
    <cellStyle name="Comma 7 18 2" xfId="2114" xr:uid="{00000000-0005-0000-0000-00006E080000}"/>
    <cellStyle name="Comma 7 19" xfId="2115" xr:uid="{00000000-0005-0000-0000-00006F080000}"/>
    <cellStyle name="Comma 7 19 2" xfId="2116" xr:uid="{00000000-0005-0000-0000-000070080000}"/>
    <cellStyle name="Comma 7 2" xfId="2117" xr:uid="{00000000-0005-0000-0000-000071080000}"/>
    <cellStyle name="Comma 7 20" xfId="2118" xr:uid="{00000000-0005-0000-0000-000072080000}"/>
    <cellStyle name="Comma 7 20 2" xfId="2119" xr:uid="{00000000-0005-0000-0000-000073080000}"/>
    <cellStyle name="Comma 7 21" xfId="2120" xr:uid="{00000000-0005-0000-0000-000074080000}"/>
    <cellStyle name="Comma 7 21 2" xfId="2121" xr:uid="{00000000-0005-0000-0000-000075080000}"/>
    <cellStyle name="Comma 7 3" xfId="2122" xr:uid="{00000000-0005-0000-0000-000076080000}"/>
    <cellStyle name="Comma 7 3 10" xfId="2123" xr:uid="{00000000-0005-0000-0000-000077080000}"/>
    <cellStyle name="Comma 7 3 11" xfId="2124" xr:uid="{00000000-0005-0000-0000-000078080000}"/>
    <cellStyle name="Comma 7 3 12" xfId="2125" xr:uid="{00000000-0005-0000-0000-000079080000}"/>
    <cellStyle name="Comma 7 3 13" xfId="2126" xr:uid="{00000000-0005-0000-0000-00007A080000}"/>
    <cellStyle name="Comma 7 3 14" xfId="2127" xr:uid="{00000000-0005-0000-0000-00007B080000}"/>
    <cellStyle name="Comma 7 3 15" xfId="2128" xr:uid="{00000000-0005-0000-0000-00007C080000}"/>
    <cellStyle name="Comma 7 3 2" xfId="2129" xr:uid="{00000000-0005-0000-0000-00007D080000}"/>
    <cellStyle name="Comma 7 3 3" xfId="2130" xr:uid="{00000000-0005-0000-0000-00007E080000}"/>
    <cellStyle name="Comma 7 3 4" xfId="2131" xr:uid="{00000000-0005-0000-0000-00007F080000}"/>
    <cellStyle name="Comma 7 3 5" xfId="2132" xr:uid="{00000000-0005-0000-0000-000080080000}"/>
    <cellStyle name="Comma 7 3 6" xfId="2133" xr:uid="{00000000-0005-0000-0000-000081080000}"/>
    <cellStyle name="Comma 7 3 7" xfId="2134" xr:uid="{00000000-0005-0000-0000-000082080000}"/>
    <cellStyle name="Comma 7 3 8" xfId="2135" xr:uid="{00000000-0005-0000-0000-000083080000}"/>
    <cellStyle name="Comma 7 3 9" xfId="2136" xr:uid="{00000000-0005-0000-0000-000084080000}"/>
    <cellStyle name="Comma 7 4" xfId="2137" xr:uid="{00000000-0005-0000-0000-000085080000}"/>
    <cellStyle name="Comma 7 5" xfId="2138" xr:uid="{00000000-0005-0000-0000-000086080000}"/>
    <cellStyle name="Comma 7 6" xfId="2139" xr:uid="{00000000-0005-0000-0000-000087080000}"/>
    <cellStyle name="Comma 7 7" xfId="2140" xr:uid="{00000000-0005-0000-0000-000088080000}"/>
    <cellStyle name="Comma 7 8" xfId="2141" xr:uid="{00000000-0005-0000-0000-000089080000}"/>
    <cellStyle name="Comma 7 9" xfId="2142" xr:uid="{00000000-0005-0000-0000-00008A080000}"/>
    <cellStyle name="Comma 8" xfId="2143" xr:uid="{00000000-0005-0000-0000-00008B080000}"/>
    <cellStyle name="Comma 8 2" xfId="2144" xr:uid="{00000000-0005-0000-0000-00008C080000}"/>
    <cellStyle name="Comma 8 2 2" xfId="2145" xr:uid="{00000000-0005-0000-0000-00008D080000}"/>
    <cellStyle name="Comma 8 2 3" xfId="2146" xr:uid="{00000000-0005-0000-0000-00008E080000}"/>
    <cellStyle name="Comma 8 3" xfId="2147" xr:uid="{00000000-0005-0000-0000-00008F080000}"/>
    <cellStyle name="Comma 8 3 2" xfId="2148" xr:uid="{00000000-0005-0000-0000-000090080000}"/>
    <cellStyle name="Comma 8 4" xfId="2149" xr:uid="{00000000-0005-0000-0000-000091080000}"/>
    <cellStyle name="Comma 8 4 2" xfId="2150" xr:uid="{00000000-0005-0000-0000-000092080000}"/>
    <cellStyle name="Comma 8 5" xfId="2151" xr:uid="{00000000-0005-0000-0000-000093080000}"/>
    <cellStyle name="Comma 8 5 2" xfId="2152" xr:uid="{00000000-0005-0000-0000-000094080000}"/>
    <cellStyle name="Comma 8 6" xfId="2153" xr:uid="{00000000-0005-0000-0000-000095080000}"/>
    <cellStyle name="Comma 8 6 2" xfId="2154" xr:uid="{00000000-0005-0000-0000-000096080000}"/>
    <cellStyle name="Comma 8 7" xfId="2155" xr:uid="{00000000-0005-0000-0000-000097080000}"/>
    <cellStyle name="Comma 8 7 2" xfId="2156" xr:uid="{00000000-0005-0000-0000-000098080000}"/>
    <cellStyle name="Comma 8 8" xfId="2157" xr:uid="{00000000-0005-0000-0000-000099080000}"/>
    <cellStyle name="Comma 8 8 2" xfId="2158" xr:uid="{00000000-0005-0000-0000-00009A080000}"/>
    <cellStyle name="Comma 9" xfId="2159" xr:uid="{00000000-0005-0000-0000-00009B080000}"/>
    <cellStyle name="Comma 9 2" xfId="2160" xr:uid="{00000000-0005-0000-0000-00009C080000}"/>
    <cellStyle name="Comma 9 3" xfId="2161" xr:uid="{00000000-0005-0000-0000-00009D080000}"/>
    <cellStyle name="Comma 9 4" xfId="2162" xr:uid="{00000000-0005-0000-0000-00009E080000}"/>
    <cellStyle name="Comma 9 5" xfId="2163" xr:uid="{00000000-0005-0000-0000-00009F080000}"/>
    <cellStyle name="Comma 9 6" xfId="2164" xr:uid="{00000000-0005-0000-0000-0000A0080000}"/>
    <cellStyle name="Comma 9 7" xfId="2165" xr:uid="{00000000-0005-0000-0000-0000A1080000}"/>
    <cellStyle name="Comma 9 8" xfId="2166" xr:uid="{00000000-0005-0000-0000-0000A2080000}"/>
    <cellStyle name="Comma 9 9" xfId="2167" xr:uid="{00000000-0005-0000-0000-0000A3080000}"/>
    <cellStyle name="Constants" xfId="2168" xr:uid="{00000000-0005-0000-0000-0000A4080000}"/>
    <cellStyle name="Currency 2" xfId="2169" xr:uid="{00000000-0005-0000-0000-0000A5080000}"/>
    <cellStyle name="Currency 2 2" xfId="2170" xr:uid="{00000000-0005-0000-0000-0000A6080000}"/>
    <cellStyle name="Currency 2 3" xfId="2171" xr:uid="{00000000-0005-0000-0000-0000A7080000}"/>
    <cellStyle name="CustomCellsOrange" xfId="2172" xr:uid="{00000000-0005-0000-0000-0000A8080000}"/>
    <cellStyle name="CustomizationCells" xfId="2173" xr:uid="{00000000-0005-0000-0000-0000A9080000}"/>
    <cellStyle name="CustomizationGreenCells" xfId="2174" xr:uid="{00000000-0005-0000-0000-0000AA080000}"/>
    <cellStyle name="DocBox_EmptyRow" xfId="2175" xr:uid="{00000000-0005-0000-0000-0000AB080000}"/>
    <cellStyle name="donn_normal" xfId="2176" xr:uid="{00000000-0005-0000-0000-0000AC080000}"/>
    <cellStyle name="Eingabe" xfId="2177" xr:uid="{00000000-0005-0000-0000-0000AD080000}"/>
    <cellStyle name="Ellenőrzőcella" xfId="2178" xr:uid="{00000000-0005-0000-0000-0000AE080000}"/>
    <cellStyle name="Empty_B_border" xfId="2179" xr:uid="{00000000-0005-0000-0000-0000AF080000}"/>
    <cellStyle name="ent_col_ser" xfId="2180" xr:uid="{00000000-0005-0000-0000-0000B0080000}"/>
    <cellStyle name="entete_source" xfId="2181" xr:uid="{00000000-0005-0000-0000-0000B1080000}"/>
    <cellStyle name="Ergebnis" xfId="2182" xr:uid="{00000000-0005-0000-0000-0000B2080000}"/>
    <cellStyle name="Erklärender Text" xfId="2183" xr:uid="{00000000-0005-0000-0000-0000B3080000}"/>
    <cellStyle name="Estilo 1" xfId="2184" xr:uid="{00000000-0005-0000-0000-0000B4080000}"/>
    <cellStyle name="Euro" xfId="2185" xr:uid="{00000000-0005-0000-0000-0000B5080000}"/>
    <cellStyle name="Euro 10" xfId="2186" xr:uid="{00000000-0005-0000-0000-0000B6080000}"/>
    <cellStyle name="Euro 10 2" xfId="2187" xr:uid="{00000000-0005-0000-0000-0000B7080000}"/>
    <cellStyle name="Euro 11" xfId="2188" xr:uid="{00000000-0005-0000-0000-0000B8080000}"/>
    <cellStyle name="Euro 11 2" xfId="2189" xr:uid="{00000000-0005-0000-0000-0000B9080000}"/>
    <cellStyle name="Euro 12" xfId="2190" xr:uid="{00000000-0005-0000-0000-0000BA080000}"/>
    <cellStyle name="Euro 13" xfId="2191" xr:uid="{00000000-0005-0000-0000-0000BB080000}"/>
    <cellStyle name="Euro 14" xfId="2192" xr:uid="{00000000-0005-0000-0000-0000BC080000}"/>
    <cellStyle name="Euro 15" xfId="2193" xr:uid="{00000000-0005-0000-0000-0000BD080000}"/>
    <cellStyle name="Euro 16" xfId="2194" xr:uid="{00000000-0005-0000-0000-0000BE080000}"/>
    <cellStyle name="Euro 17" xfId="2195" xr:uid="{00000000-0005-0000-0000-0000BF080000}"/>
    <cellStyle name="Euro 18" xfId="2196" xr:uid="{00000000-0005-0000-0000-0000C0080000}"/>
    <cellStyle name="Euro 19" xfId="2197" xr:uid="{00000000-0005-0000-0000-0000C1080000}"/>
    <cellStyle name="Euro 2" xfId="2198" xr:uid="{00000000-0005-0000-0000-0000C2080000}"/>
    <cellStyle name="Euro 2 2" xfId="2199" xr:uid="{00000000-0005-0000-0000-0000C3080000}"/>
    <cellStyle name="Euro 2 2 2" xfId="2200" xr:uid="{00000000-0005-0000-0000-0000C4080000}"/>
    <cellStyle name="Euro 2 2 3" xfId="2201" xr:uid="{00000000-0005-0000-0000-0000C5080000}"/>
    <cellStyle name="Euro 2 2 4" xfId="2202" xr:uid="{00000000-0005-0000-0000-0000C6080000}"/>
    <cellStyle name="Euro 2 2 4 2" xfId="2203" xr:uid="{00000000-0005-0000-0000-0000C7080000}"/>
    <cellStyle name="Euro 2 2 4 3" xfId="2204" xr:uid="{00000000-0005-0000-0000-0000C8080000}"/>
    <cellStyle name="Euro 2 2 5" xfId="2205" xr:uid="{00000000-0005-0000-0000-0000C9080000}"/>
    <cellStyle name="Euro 2 2 6" xfId="2206" xr:uid="{00000000-0005-0000-0000-0000CA080000}"/>
    <cellStyle name="Euro 2 3" xfId="2207" xr:uid="{00000000-0005-0000-0000-0000CB080000}"/>
    <cellStyle name="Euro 2 4" xfId="2208" xr:uid="{00000000-0005-0000-0000-0000CC080000}"/>
    <cellStyle name="Euro 2 5" xfId="2209" xr:uid="{00000000-0005-0000-0000-0000CD080000}"/>
    <cellStyle name="Euro 2 6" xfId="2210" xr:uid="{00000000-0005-0000-0000-0000CE080000}"/>
    <cellStyle name="Euro 2 7" xfId="2211" xr:uid="{00000000-0005-0000-0000-0000CF080000}"/>
    <cellStyle name="Euro 2 8" xfId="2212" xr:uid="{00000000-0005-0000-0000-0000D0080000}"/>
    <cellStyle name="Euro 20" xfId="2213" xr:uid="{00000000-0005-0000-0000-0000D1080000}"/>
    <cellStyle name="Euro 21" xfId="2214" xr:uid="{00000000-0005-0000-0000-0000D2080000}"/>
    <cellStyle name="Euro 22" xfId="2215" xr:uid="{00000000-0005-0000-0000-0000D3080000}"/>
    <cellStyle name="Euro 23" xfId="2216" xr:uid="{00000000-0005-0000-0000-0000D4080000}"/>
    <cellStyle name="Euro 24" xfId="2217" xr:uid="{00000000-0005-0000-0000-0000D5080000}"/>
    <cellStyle name="Euro 25" xfId="2218" xr:uid="{00000000-0005-0000-0000-0000D6080000}"/>
    <cellStyle name="Euro 26" xfId="2219" xr:uid="{00000000-0005-0000-0000-0000D7080000}"/>
    <cellStyle name="Euro 27" xfId="2220" xr:uid="{00000000-0005-0000-0000-0000D8080000}"/>
    <cellStyle name="Euro 28" xfId="2221" xr:uid="{00000000-0005-0000-0000-0000D9080000}"/>
    <cellStyle name="Euro 29" xfId="2222" xr:uid="{00000000-0005-0000-0000-0000DA080000}"/>
    <cellStyle name="Euro 3" xfId="2223" xr:uid="{00000000-0005-0000-0000-0000DB080000}"/>
    <cellStyle name="Euro 3 10" xfId="2224" xr:uid="{00000000-0005-0000-0000-0000DC080000}"/>
    <cellStyle name="Euro 3 2" xfId="2225" xr:uid="{00000000-0005-0000-0000-0000DD080000}"/>
    <cellStyle name="Euro 3 2 2" xfId="2226" xr:uid="{00000000-0005-0000-0000-0000DE080000}"/>
    <cellStyle name="Euro 3 3" xfId="2227" xr:uid="{00000000-0005-0000-0000-0000DF080000}"/>
    <cellStyle name="Euro 3 3 2" xfId="2228" xr:uid="{00000000-0005-0000-0000-0000E0080000}"/>
    <cellStyle name="Euro 3 3 3" xfId="2229" xr:uid="{00000000-0005-0000-0000-0000E1080000}"/>
    <cellStyle name="Euro 3 3 4" xfId="2230" xr:uid="{00000000-0005-0000-0000-0000E2080000}"/>
    <cellStyle name="Euro 3 3 4 2" xfId="2231" xr:uid="{00000000-0005-0000-0000-0000E3080000}"/>
    <cellStyle name="Euro 3 4" xfId="2232" xr:uid="{00000000-0005-0000-0000-0000E4080000}"/>
    <cellStyle name="Euro 3 5" xfId="2233" xr:uid="{00000000-0005-0000-0000-0000E5080000}"/>
    <cellStyle name="Euro 3 6" xfId="2234" xr:uid="{00000000-0005-0000-0000-0000E6080000}"/>
    <cellStyle name="Euro 3 7" xfId="2235" xr:uid="{00000000-0005-0000-0000-0000E7080000}"/>
    <cellStyle name="Euro 3 8" xfId="2236" xr:uid="{00000000-0005-0000-0000-0000E8080000}"/>
    <cellStyle name="Euro 3 9" xfId="2237" xr:uid="{00000000-0005-0000-0000-0000E9080000}"/>
    <cellStyle name="Euro 3_PrimaryEnergyPrices_TIMES" xfId="2238" xr:uid="{00000000-0005-0000-0000-0000EA080000}"/>
    <cellStyle name="Euro 30" xfId="2239" xr:uid="{00000000-0005-0000-0000-0000EB080000}"/>
    <cellStyle name="Euro 31" xfId="2240" xr:uid="{00000000-0005-0000-0000-0000EC080000}"/>
    <cellStyle name="Euro 32" xfId="2241" xr:uid="{00000000-0005-0000-0000-0000ED080000}"/>
    <cellStyle name="Euro 33" xfId="2242" xr:uid="{00000000-0005-0000-0000-0000EE080000}"/>
    <cellStyle name="Euro 34" xfId="2243" xr:uid="{00000000-0005-0000-0000-0000EF080000}"/>
    <cellStyle name="Euro 35" xfId="2244" xr:uid="{00000000-0005-0000-0000-0000F0080000}"/>
    <cellStyle name="Euro 36" xfId="2245" xr:uid="{00000000-0005-0000-0000-0000F1080000}"/>
    <cellStyle name="Euro 37" xfId="2246" xr:uid="{00000000-0005-0000-0000-0000F2080000}"/>
    <cellStyle name="Euro 38" xfId="2247" xr:uid="{00000000-0005-0000-0000-0000F3080000}"/>
    <cellStyle name="Euro 39" xfId="2248" xr:uid="{00000000-0005-0000-0000-0000F4080000}"/>
    <cellStyle name="Euro 4" xfId="2249" xr:uid="{00000000-0005-0000-0000-0000F5080000}"/>
    <cellStyle name="Euro 4 2" xfId="2250" xr:uid="{00000000-0005-0000-0000-0000F6080000}"/>
    <cellStyle name="Euro 4 2 2" xfId="2251" xr:uid="{00000000-0005-0000-0000-0000F7080000}"/>
    <cellStyle name="Euro 4 3" xfId="2252" xr:uid="{00000000-0005-0000-0000-0000F8080000}"/>
    <cellStyle name="Euro 4 3 2" xfId="2253" xr:uid="{00000000-0005-0000-0000-0000F9080000}"/>
    <cellStyle name="Euro 4 3 3" xfId="2254" xr:uid="{00000000-0005-0000-0000-0000FA080000}"/>
    <cellStyle name="Euro 4 3 4" xfId="2255" xr:uid="{00000000-0005-0000-0000-0000FB080000}"/>
    <cellStyle name="Euro 4 3 4 2" xfId="2256" xr:uid="{00000000-0005-0000-0000-0000FC080000}"/>
    <cellStyle name="Euro 4 4" xfId="2257" xr:uid="{00000000-0005-0000-0000-0000FD080000}"/>
    <cellStyle name="Euro 4 4 2" xfId="2258" xr:uid="{00000000-0005-0000-0000-0000FE080000}"/>
    <cellStyle name="Euro 4 4 3" xfId="2259" xr:uid="{00000000-0005-0000-0000-0000FF080000}"/>
    <cellStyle name="Euro 4 5" xfId="2260" xr:uid="{00000000-0005-0000-0000-000000090000}"/>
    <cellStyle name="Euro 4 6" xfId="2261" xr:uid="{00000000-0005-0000-0000-000001090000}"/>
    <cellStyle name="Euro 40" xfId="2262" xr:uid="{00000000-0005-0000-0000-000002090000}"/>
    <cellStyle name="Euro 41" xfId="2263" xr:uid="{00000000-0005-0000-0000-000003090000}"/>
    <cellStyle name="Euro 42" xfId="2264" xr:uid="{00000000-0005-0000-0000-000004090000}"/>
    <cellStyle name="Euro 43" xfId="2265" xr:uid="{00000000-0005-0000-0000-000005090000}"/>
    <cellStyle name="Euro 44" xfId="2266" xr:uid="{00000000-0005-0000-0000-000006090000}"/>
    <cellStyle name="Euro 45" xfId="2267" xr:uid="{00000000-0005-0000-0000-000007090000}"/>
    <cellStyle name="Euro 46" xfId="2268" xr:uid="{00000000-0005-0000-0000-000008090000}"/>
    <cellStyle name="Euro 47" xfId="2269" xr:uid="{00000000-0005-0000-0000-000009090000}"/>
    <cellStyle name="Euro 48" xfId="2270" xr:uid="{00000000-0005-0000-0000-00000A090000}"/>
    <cellStyle name="Euro 48 2" xfId="2271" xr:uid="{00000000-0005-0000-0000-00000B090000}"/>
    <cellStyle name="Euro 49" xfId="2272" xr:uid="{00000000-0005-0000-0000-00000C090000}"/>
    <cellStyle name="Euro 49 2" xfId="2273" xr:uid="{00000000-0005-0000-0000-00000D090000}"/>
    <cellStyle name="Euro 5" xfId="2274" xr:uid="{00000000-0005-0000-0000-00000E090000}"/>
    <cellStyle name="Euro 5 2" xfId="2275" xr:uid="{00000000-0005-0000-0000-00000F090000}"/>
    <cellStyle name="Euro 5 3" xfId="2276" xr:uid="{00000000-0005-0000-0000-000010090000}"/>
    <cellStyle name="Euro 5 4" xfId="2277" xr:uid="{00000000-0005-0000-0000-000011090000}"/>
    <cellStyle name="Euro 5 4 2" xfId="2278" xr:uid="{00000000-0005-0000-0000-000012090000}"/>
    <cellStyle name="Euro 50" xfId="2279" xr:uid="{00000000-0005-0000-0000-000013090000}"/>
    <cellStyle name="Euro 50 2" xfId="2280" xr:uid="{00000000-0005-0000-0000-000014090000}"/>
    <cellStyle name="Euro 51" xfId="2281" xr:uid="{00000000-0005-0000-0000-000015090000}"/>
    <cellStyle name="Euro 51 2" xfId="2282" xr:uid="{00000000-0005-0000-0000-000016090000}"/>
    <cellStyle name="Euro 52" xfId="2283" xr:uid="{00000000-0005-0000-0000-000017090000}"/>
    <cellStyle name="Euro 52 2" xfId="2284" xr:uid="{00000000-0005-0000-0000-000018090000}"/>
    <cellStyle name="Euro 53" xfId="2285" xr:uid="{00000000-0005-0000-0000-000019090000}"/>
    <cellStyle name="Euro 53 2" xfId="2286" xr:uid="{00000000-0005-0000-0000-00001A090000}"/>
    <cellStyle name="Euro 54" xfId="2287" xr:uid="{00000000-0005-0000-0000-00001B090000}"/>
    <cellStyle name="Euro 54 2" xfId="2288" xr:uid="{00000000-0005-0000-0000-00001C090000}"/>
    <cellStyle name="Euro 55" xfId="2289" xr:uid="{00000000-0005-0000-0000-00001D090000}"/>
    <cellStyle name="Euro 55 2" xfId="2290" xr:uid="{00000000-0005-0000-0000-00001E090000}"/>
    <cellStyle name="Euro 56" xfId="2291" xr:uid="{00000000-0005-0000-0000-00001F090000}"/>
    <cellStyle name="Euro 56 2" xfId="2292" xr:uid="{00000000-0005-0000-0000-000020090000}"/>
    <cellStyle name="Euro 57" xfId="2293" xr:uid="{00000000-0005-0000-0000-000021090000}"/>
    <cellStyle name="Euro 58" xfId="2294" xr:uid="{00000000-0005-0000-0000-000022090000}"/>
    <cellStyle name="Euro 59" xfId="2295" xr:uid="{00000000-0005-0000-0000-000023090000}"/>
    <cellStyle name="Euro 6" xfId="2296" xr:uid="{00000000-0005-0000-0000-000024090000}"/>
    <cellStyle name="Euro 6 2" xfId="2297" xr:uid="{00000000-0005-0000-0000-000025090000}"/>
    <cellStyle name="Euro 6 3" xfId="2298" xr:uid="{00000000-0005-0000-0000-000026090000}"/>
    <cellStyle name="Euro 6 4" xfId="2299" xr:uid="{00000000-0005-0000-0000-000027090000}"/>
    <cellStyle name="Euro 6 5" xfId="2300" xr:uid="{00000000-0005-0000-0000-000028090000}"/>
    <cellStyle name="Euro 6 6" xfId="2301" xr:uid="{00000000-0005-0000-0000-000029090000}"/>
    <cellStyle name="Euro 60" xfId="2302" xr:uid="{00000000-0005-0000-0000-00002A090000}"/>
    <cellStyle name="Euro 7" xfId="2303" xr:uid="{00000000-0005-0000-0000-00002B090000}"/>
    <cellStyle name="Euro 7 2" xfId="2304" xr:uid="{00000000-0005-0000-0000-00002C090000}"/>
    <cellStyle name="Euro 7 3" xfId="2305" xr:uid="{00000000-0005-0000-0000-00002D090000}"/>
    <cellStyle name="Euro 7 4" xfId="2306" xr:uid="{00000000-0005-0000-0000-00002E090000}"/>
    <cellStyle name="Euro 8" xfId="2307" xr:uid="{00000000-0005-0000-0000-00002F090000}"/>
    <cellStyle name="Euro 8 2" xfId="2308" xr:uid="{00000000-0005-0000-0000-000030090000}"/>
    <cellStyle name="Euro 9" xfId="2309" xr:uid="{00000000-0005-0000-0000-000031090000}"/>
    <cellStyle name="Euro 9 2" xfId="2310" xr:uid="{00000000-0005-0000-0000-000032090000}"/>
    <cellStyle name="Euro_Potentials in TIMES" xfId="2311" xr:uid="{00000000-0005-0000-0000-000033090000}"/>
    <cellStyle name="Explanatory Text 10" xfId="2312" xr:uid="{00000000-0005-0000-0000-000034090000}"/>
    <cellStyle name="Explanatory Text 11" xfId="2313" xr:uid="{00000000-0005-0000-0000-000035090000}"/>
    <cellStyle name="Explanatory Text 12" xfId="2314" xr:uid="{00000000-0005-0000-0000-000036090000}"/>
    <cellStyle name="Explanatory Text 13" xfId="2315" xr:uid="{00000000-0005-0000-0000-000037090000}"/>
    <cellStyle name="Explanatory Text 14" xfId="2316" xr:uid="{00000000-0005-0000-0000-000038090000}"/>
    <cellStyle name="Explanatory Text 15" xfId="2317" xr:uid="{00000000-0005-0000-0000-000039090000}"/>
    <cellStyle name="Explanatory Text 16" xfId="2318" xr:uid="{00000000-0005-0000-0000-00003A090000}"/>
    <cellStyle name="Explanatory Text 17" xfId="2319" xr:uid="{00000000-0005-0000-0000-00003B090000}"/>
    <cellStyle name="Explanatory Text 18" xfId="2320" xr:uid="{00000000-0005-0000-0000-00003C090000}"/>
    <cellStyle name="Explanatory Text 19" xfId="2321" xr:uid="{00000000-0005-0000-0000-00003D090000}"/>
    <cellStyle name="Explanatory Text 2" xfId="2322" xr:uid="{00000000-0005-0000-0000-00003E090000}"/>
    <cellStyle name="Explanatory Text 2 10" xfId="2323" xr:uid="{00000000-0005-0000-0000-00003F090000}"/>
    <cellStyle name="Explanatory Text 2 2" xfId="2324" xr:uid="{00000000-0005-0000-0000-000040090000}"/>
    <cellStyle name="Explanatory Text 2 3" xfId="2325" xr:uid="{00000000-0005-0000-0000-000041090000}"/>
    <cellStyle name="Explanatory Text 2 4" xfId="2326" xr:uid="{00000000-0005-0000-0000-000042090000}"/>
    <cellStyle name="Explanatory Text 2 5" xfId="2327" xr:uid="{00000000-0005-0000-0000-000043090000}"/>
    <cellStyle name="Explanatory Text 2 6" xfId="2328" xr:uid="{00000000-0005-0000-0000-000044090000}"/>
    <cellStyle name="Explanatory Text 2 7" xfId="2329" xr:uid="{00000000-0005-0000-0000-000045090000}"/>
    <cellStyle name="Explanatory Text 2 8" xfId="2330" xr:uid="{00000000-0005-0000-0000-000046090000}"/>
    <cellStyle name="Explanatory Text 2 9" xfId="2331" xr:uid="{00000000-0005-0000-0000-000047090000}"/>
    <cellStyle name="Explanatory Text 20" xfId="2332" xr:uid="{00000000-0005-0000-0000-000048090000}"/>
    <cellStyle name="Explanatory Text 21" xfId="2333" xr:uid="{00000000-0005-0000-0000-000049090000}"/>
    <cellStyle name="Explanatory Text 22" xfId="2334" xr:uid="{00000000-0005-0000-0000-00004A090000}"/>
    <cellStyle name="Explanatory Text 23" xfId="2335" xr:uid="{00000000-0005-0000-0000-00004B090000}"/>
    <cellStyle name="Explanatory Text 24" xfId="2336" xr:uid="{00000000-0005-0000-0000-00004C090000}"/>
    <cellStyle name="Explanatory Text 25" xfId="2337" xr:uid="{00000000-0005-0000-0000-00004D090000}"/>
    <cellStyle name="Explanatory Text 26" xfId="2338" xr:uid="{00000000-0005-0000-0000-00004E090000}"/>
    <cellStyle name="Explanatory Text 27" xfId="2339" xr:uid="{00000000-0005-0000-0000-00004F090000}"/>
    <cellStyle name="Explanatory Text 28" xfId="2340" xr:uid="{00000000-0005-0000-0000-000050090000}"/>
    <cellStyle name="Explanatory Text 29" xfId="2341" xr:uid="{00000000-0005-0000-0000-000051090000}"/>
    <cellStyle name="Explanatory Text 3" xfId="2342" xr:uid="{00000000-0005-0000-0000-000052090000}"/>
    <cellStyle name="Explanatory Text 3 2" xfId="2343" xr:uid="{00000000-0005-0000-0000-000053090000}"/>
    <cellStyle name="Explanatory Text 30" xfId="2344" xr:uid="{00000000-0005-0000-0000-000054090000}"/>
    <cellStyle name="Explanatory Text 31" xfId="2345" xr:uid="{00000000-0005-0000-0000-000055090000}"/>
    <cellStyle name="Explanatory Text 32" xfId="2346" xr:uid="{00000000-0005-0000-0000-000056090000}"/>
    <cellStyle name="Explanatory Text 33" xfId="2347" xr:uid="{00000000-0005-0000-0000-000057090000}"/>
    <cellStyle name="Explanatory Text 34" xfId="2348" xr:uid="{00000000-0005-0000-0000-000058090000}"/>
    <cellStyle name="Explanatory Text 35" xfId="2349" xr:uid="{00000000-0005-0000-0000-000059090000}"/>
    <cellStyle name="Explanatory Text 36" xfId="2350" xr:uid="{00000000-0005-0000-0000-00005A090000}"/>
    <cellStyle name="Explanatory Text 37" xfId="2351" xr:uid="{00000000-0005-0000-0000-00005B090000}"/>
    <cellStyle name="Explanatory Text 38" xfId="2352" xr:uid="{00000000-0005-0000-0000-00005C090000}"/>
    <cellStyle name="Explanatory Text 39" xfId="2353" xr:uid="{00000000-0005-0000-0000-00005D090000}"/>
    <cellStyle name="Explanatory Text 4" xfId="2354" xr:uid="{00000000-0005-0000-0000-00005E090000}"/>
    <cellStyle name="Explanatory Text 40" xfId="2355" xr:uid="{00000000-0005-0000-0000-00005F090000}"/>
    <cellStyle name="Explanatory Text 41" xfId="2356" xr:uid="{00000000-0005-0000-0000-000060090000}"/>
    <cellStyle name="Explanatory Text 42" xfId="2357" xr:uid="{00000000-0005-0000-0000-000061090000}"/>
    <cellStyle name="Explanatory Text 43" xfId="2358" xr:uid="{00000000-0005-0000-0000-000062090000}"/>
    <cellStyle name="Explanatory Text 5" xfId="2359" xr:uid="{00000000-0005-0000-0000-000063090000}"/>
    <cellStyle name="Explanatory Text 6" xfId="2360" xr:uid="{00000000-0005-0000-0000-000064090000}"/>
    <cellStyle name="Explanatory Text 7" xfId="2361" xr:uid="{00000000-0005-0000-0000-000065090000}"/>
    <cellStyle name="Explanatory Text 8" xfId="2362" xr:uid="{00000000-0005-0000-0000-000066090000}"/>
    <cellStyle name="Explanatory Text 9" xfId="2363" xr:uid="{00000000-0005-0000-0000-000067090000}"/>
    <cellStyle name="Ezres_vegleges_en" xfId="2364" xr:uid="{00000000-0005-0000-0000-000068090000}"/>
    <cellStyle name="Figyelmeztetés" xfId="2365" xr:uid="{00000000-0005-0000-0000-000069090000}"/>
    <cellStyle name="Float" xfId="2366" xr:uid="{00000000-0005-0000-0000-00006A090000}"/>
    <cellStyle name="Float 2" xfId="2367" xr:uid="{00000000-0005-0000-0000-00006B090000}"/>
    <cellStyle name="Float 2 2" xfId="2368" xr:uid="{00000000-0005-0000-0000-00006C090000}"/>
    <cellStyle name="Float 3" xfId="2369" xr:uid="{00000000-0005-0000-0000-00006D090000}"/>
    <cellStyle name="Float 3 2" xfId="2370" xr:uid="{00000000-0005-0000-0000-00006E090000}"/>
    <cellStyle name="Float 3 3" xfId="2371" xr:uid="{00000000-0005-0000-0000-00006F090000}"/>
    <cellStyle name="Float 4" xfId="2372" xr:uid="{00000000-0005-0000-0000-000070090000}"/>
    <cellStyle name="Good 10" xfId="2373" xr:uid="{00000000-0005-0000-0000-000071090000}"/>
    <cellStyle name="Good 11" xfId="2374" xr:uid="{00000000-0005-0000-0000-000072090000}"/>
    <cellStyle name="Good 12" xfId="2375" xr:uid="{00000000-0005-0000-0000-000073090000}"/>
    <cellStyle name="Good 13" xfId="2376" xr:uid="{00000000-0005-0000-0000-000074090000}"/>
    <cellStyle name="Good 14" xfId="2377" xr:uid="{00000000-0005-0000-0000-000075090000}"/>
    <cellStyle name="Good 15" xfId="2378" xr:uid="{00000000-0005-0000-0000-000076090000}"/>
    <cellStyle name="Good 16" xfId="2379" xr:uid="{00000000-0005-0000-0000-000077090000}"/>
    <cellStyle name="Good 17" xfId="2380" xr:uid="{00000000-0005-0000-0000-000078090000}"/>
    <cellStyle name="Good 18" xfId="2381" xr:uid="{00000000-0005-0000-0000-000079090000}"/>
    <cellStyle name="Good 19" xfId="2382" xr:uid="{00000000-0005-0000-0000-00007A090000}"/>
    <cellStyle name="Good 2" xfId="2383" xr:uid="{00000000-0005-0000-0000-00007B090000}"/>
    <cellStyle name="Good 2 10" xfId="2384" xr:uid="{00000000-0005-0000-0000-00007C090000}"/>
    <cellStyle name="Good 2 2" xfId="2385" xr:uid="{00000000-0005-0000-0000-00007D090000}"/>
    <cellStyle name="Good 2 2 2" xfId="2386" xr:uid="{00000000-0005-0000-0000-00007E090000}"/>
    <cellStyle name="Good 2 2 3" xfId="2387" xr:uid="{00000000-0005-0000-0000-00007F090000}"/>
    <cellStyle name="Good 2 3" xfId="2388" xr:uid="{00000000-0005-0000-0000-000080090000}"/>
    <cellStyle name="Good 2 3 2" xfId="2389" xr:uid="{00000000-0005-0000-0000-000081090000}"/>
    <cellStyle name="Good 2 3 3" xfId="2390" xr:uid="{00000000-0005-0000-0000-000082090000}"/>
    <cellStyle name="Good 2 4" xfId="2391" xr:uid="{00000000-0005-0000-0000-000083090000}"/>
    <cellStyle name="Good 2 5" xfId="2392" xr:uid="{00000000-0005-0000-0000-000084090000}"/>
    <cellStyle name="Good 2 6" xfId="2393" xr:uid="{00000000-0005-0000-0000-000085090000}"/>
    <cellStyle name="Good 2 7" xfId="2394" xr:uid="{00000000-0005-0000-0000-000086090000}"/>
    <cellStyle name="Good 2 8" xfId="2395" xr:uid="{00000000-0005-0000-0000-000087090000}"/>
    <cellStyle name="Good 2 9" xfId="2396" xr:uid="{00000000-0005-0000-0000-000088090000}"/>
    <cellStyle name="Good 20" xfId="2397" xr:uid="{00000000-0005-0000-0000-000089090000}"/>
    <cellStyle name="Good 21" xfId="2398" xr:uid="{00000000-0005-0000-0000-00008A090000}"/>
    <cellStyle name="Good 22" xfId="2399" xr:uid="{00000000-0005-0000-0000-00008B090000}"/>
    <cellStyle name="Good 23" xfId="2400" xr:uid="{00000000-0005-0000-0000-00008C090000}"/>
    <cellStyle name="Good 24" xfId="2401" xr:uid="{00000000-0005-0000-0000-00008D090000}"/>
    <cellStyle name="Good 25" xfId="2402" xr:uid="{00000000-0005-0000-0000-00008E090000}"/>
    <cellStyle name="Good 26" xfId="2403" xr:uid="{00000000-0005-0000-0000-00008F090000}"/>
    <cellStyle name="Good 27" xfId="2404" xr:uid="{00000000-0005-0000-0000-000090090000}"/>
    <cellStyle name="Good 28" xfId="2405" xr:uid="{00000000-0005-0000-0000-000091090000}"/>
    <cellStyle name="Good 29" xfId="2406" xr:uid="{00000000-0005-0000-0000-000092090000}"/>
    <cellStyle name="Good 3" xfId="2407" xr:uid="{00000000-0005-0000-0000-000093090000}"/>
    <cellStyle name="Good 3 2" xfId="2408" xr:uid="{00000000-0005-0000-0000-000094090000}"/>
    <cellStyle name="Good 3 3" xfId="2409" xr:uid="{00000000-0005-0000-0000-000095090000}"/>
    <cellStyle name="Good 3 4" xfId="2410" xr:uid="{00000000-0005-0000-0000-000096090000}"/>
    <cellStyle name="Good 3 5" xfId="2411" xr:uid="{00000000-0005-0000-0000-000097090000}"/>
    <cellStyle name="Good 30" xfId="2412" xr:uid="{00000000-0005-0000-0000-000098090000}"/>
    <cellStyle name="Good 31" xfId="2413" xr:uid="{00000000-0005-0000-0000-000099090000}"/>
    <cellStyle name="Good 32" xfId="2414" xr:uid="{00000000-0005-0000-0000-00009A090000}"/>
    <cellStyle name="Good 33" xfId="2415" xr:uid="{00000000-0005-0000-0000-00009B090000}"/>
    <cellStyle name="Good 34" xfId="2416" xr:uid="{00000000-0005-0000-0000-00009C090000}"/>
    <cellStyle name="Good 35" xfId="2417" xr:uid="{00000000-0005-0000-0000-00009D090000}"/>
    <cellStyle name="Good 36" xfId="2418" xr:uid="{00000000-0005-0000-0000-00009E090000}"/>
    <cellStyle name="Good 37" xfId="2419" xr:uid="{00000000-0005-0000-0000-00009F090000}"/>
    <cellStyle name="Good 38" xfId="2420" xr:uid="{00000000-0005-0000-0000-0000A0090000}"/>
    <cellStyle name="Good 39" xfId="2421" xr:uid="{00000000-0005-0000-0000-0000A1090000}"/>
    <cellStyle name="Good 4" xfId="2422" xr:uid="{00000000-0005-0000-0000-0000A2090000}"/>
    <cellStyle name="Good 40" xfId="2423" xr:uid="{00000000-0005-0000-0000-0000A3090000}"/>
    <cellStyle name="Good 41" xfId="2424" xr:uid="{00000000-0005-0000-0000-0000A4090000}"/>
    <cellStyle name="Good 42" xfId="2425" xr:uid="{00000000-0005-0000-0000-0000A5090000}"/>
    <cellStyle name="Good 5" xfId="2426" xr:uid="{00000000-0005-0000-0000-0000A6090000}"/>
    <cellStyle name="Good 5 2" xfId="2427" xr:uid="{00000000-0005-0000-0000-0000A7090000}"/>
    <cellStyle name="Good 6" xfId="2428" xr:uid="{00000000-0005-0000-0000-0000A8090000}"/>
    <cellStyle name="Good 7" xfId="2429" xr:uid="{00000000-0005-0000-0000-0000A9090000}"/>
    <cellStyle name="Good 8" xfId="2430" xr:uid="{00000000-0005-0000-0000-0000AA090000}"/>
    <cellStyle name="Good 9" xfId="2431" xr:uid="{00000000-0005-0000-0000-0000AB090000}"/>
    <cellStyle name="Gut" xfId="2432" xr:uid="{00000000-0005-0000-0000-0000AC090000}"/>
    <cellStyle name="Heading 1 10" xfId="2433" xr:uid="{00000000-0005-0000-0000-0000AD090000}"/>
    <cellStyle name="Heading 1 11" xfId="2434" xr:uid="{00000000-0005-0000-0000-0000AE090000}"/>
    <cellStyle name="Heading 1 12" xfId="2435" xr:uid="{00000000-0005-0000-0000-0000AF090000}"/>
    <cellStyle name="Heading 1 13" xfId="2436" xr:uid="{00000000-0005-0000-0000-0000B0090000}"/>
    <cellStyle name="Heading 1 14" xfId="2437" xr:uid="{00000000-0005-0000-0000-0000B1090000}"/>
    <cellStyle name="Heading 1 15" xfId="2438" xr:uid="{00000000-0005-0000-0000-0000B2090000}"/>
    <cellStyle name="Heading 1 16" xfId="2439" xr:uid="{00000000-0005-0000-0000-0000B3090000}"/>
    <cellStyle name="Heading 1 17" xfId="2440" xr:uid="{00000000-0005-0000-0000-0000B4090000}"/>
    <cellStyle name="Heading 1 18" xfId="2441" xr:uid="{00000000-0005-0000-0000-0000B5090000}"/>
    <cellStyle name="Heading 1 19" xfId="2442" xr:uid="{00000000-0005-0000-0000-0000B6090000}"/>
    <cellStyle name="Heading 1 2" xfId="2443" xr:uid="{00000000-0005-0000-0000-0000B7090000}"/>
    <cellStyle name="Heading 1 2 10" xfId="2444" xr:uid="{00000000-0005-0000-0000-0000B8090000}"/>
    <cellStyle name="Heading 1 2 2" xfId="2445" xr:uid="{00000000-0005-0000-0000-0000B9090000}"/>
    <cellStyle name="Heading 1 2 3" xfId="2446" xr:uid="{00000000-0005-0000-0000-0000BA090000}"/>
    <cellStyle name="Heading 1 2 4" xfId="2447" xr:uid="{00000000-0005-0000-0000-0000BB090000}"/>
    <cellStyle name="Heading 1 2 5" xfId="2448" xr:uid="{00000000-0005-0000-0000-0000BC090000}"/>
    <cellStyle name="Heading 1 2 6" xfId="2449" xr:uid="{00000000-0005-0000-0000-0000BD090000}"/>
    <cellStyle name="Heading 1 2 7" xfId="2450" xr:uid="{00000000-0005-0000-0000-0000BE090000}"/>
    <cellStyle name="Heading 1 2 8" xfId="2451" xr:uid="{00000000-0005-0000-0000-0000BF090000}"/>
    <cellStyle name="Heading 1 2 9" xfId="2452" xr:uid="{00000000-0005-0000-0000-0000C0090000}"/>
    <cellStyle name="Heading 1 20" xfId="2453" xr:uid="{00000000-0005-0000-0000-0000C1090000}"/>
    <cellStyle name="Heading 1 21" xfId="2454" xr:uid="{00000000-0005-0000-0000-0000C2090000}"/>
    <cellStyle name="Heading 1 22" xfId="2455" xr:uid="{00000000-0005-0000-0000-0000C3090000}"/>
    <cellStyle name="Heading 1 23" xfId="2456" xr:uid="{00000000-0005-0000-0000-0000C4090000}"/>
    <cellStyle name="Heading 1 24" xfId="2457" xr:uid="{00000000-0005-0000-0000-0000C5090000}"/>
    <cellStyle name="Heading 1 25" xfId="2458" xr:uid="{00000000-0005-0000-0000-0000C6090000}"/>
    <cellStyle name="Heading 1 26" xfId="2459" xr:uid="{00000000-0005-0000-0000-0000C7090000}"/>
    <cellStyle name="Heading 1 27" xfId="2460" xr:uid="{00000000-0005-0000-0000-0000C8090000}"/>
    <cellStyle name="Heading 1 28" xfId="2461" xr:uid="{00000000-0005-0000-0000-0000C9090000}"/>
    <cellStyle name="Heading 1 29" xfId="2462" xr:uid="{00000000-0005-0000-0000-0000CA090000}"/>
    <cellStyle name="Heading 1 3" xfId="2463" xr:uid="{00000000-0005-0000-0000-0000CB090000}"/>
    <cellStyle name="Heading 1 3 2" xfId="2464" xr:uid="{00000000-0005-0000-0000-0000CC090000}"/>
    <cellStyle name="Heading 1 3 3" xfId="2465" xr:uid="{00000000-0005-0000-0000-0000CD090000}"/>
    <cellStyle name="Heading 1 3 4" xfId="2466" xr:uid="{00000000-0005-0000-0000-0000CE090000}"/>
    <cellStyle name="Heading 1 3 5" xfId="2467" xr:uid="{00000000-0005-0000-0000-0000CF090000}"/>
    <cellStyle name="Heading 1 30" xfId="2468" xr:uid="{00000000-0005-0000-0000-0000D0090000}"/>
    <cellStyle name="Heading 1 31" xfId="2469" xr:uid="{00000000-0005-0000-0000-0000D1090000}"/>
    <cellStyle name="Heading 1 32" xfId="2470" xr:uid="{00000000-0005-0000-0000-0000D2090000}"/>
    <cellStyle name="Heading 1 33" xfId="2471" xr:uid="{00000000-0005-0000-0000-0000D3090000}"/>
    <cellStyle name="Heading 1 34" xfId="2472" xr:uid="{00000000-0005-0000-0000-0000D4090000}"/>
    <cellStyle name="Heading 1 35" xfId="2473" xr:uid="{00000000-0005-0000-0000-0000D5090000}"/>
    <cellStyle name="Heading 1 36" xfId="2474" xr:uid="{00000000-0005-0000-0000-0000D6090000}"/>
    <cellStyle name="Heading 1 37" xfId="2475" xr:uid="{00000000-0005-0000-0000-0000D7090000}"/>
    <cellStyle name="Heading 1 38" xfId="2476" xr:uid="{00000000-0005-0000-0000-0000D8090000}"/>
    <cellStyle name="Heading 1 39" xfId="2477" xr:uid="{00000000-0005-0000-0000-0000D9090000}"/>
    <cellStyle name="Heading 1 4" xfId="2478" xr:uid="{00000000-0005-0000-0000-0000DA090000}"/>
    <cellStyle name="Heading 1 40" xfId="2479" xr:uid="{00000000-0005-0000-0000-0000DB090000}"/>
    <cellStyle name="Heading 1 41" xfId="2480" xr:uid="{00000000-0005-0000-0000-0000DC090000}"/>
    <cellStyle name="Heading 1 5" xfId="2481" xr:uid="{00000000-0005-0000-0000-0000DD090000}"/>
    <cellStyle name="Heading 1 6" xfId="2482" xr:uid="{00000000-0005-0000-0000-0000DE090000}"/>
    <cellStyle name="Heading 1 7" xfId="2483" xr:uid="{00000000-0005-0000-0000-0000DF090000}"/>
    <cellStyle name="Heading 1 8" xfId="2484" xr:uid="{00000000-0005-0000-0000-0000E0090000}"/>
    <cellStyle name="Heading 1 9" xfId="2485" xr:uid="{00000000-0005-0000-0000-0000E1090000}"/>
    <cellStyle name="Heading 2 10" xfId="2486" xr:uid="{00000000-0005-0000-0000-0000E2090000}"/>
    <cellStyle name="Heading 2 11" xfId="2487" xr:uid="{00000000-0005-0000-0000-0000E3090000}"/>
    <cellStyle name="Heading 2 12" xfId="2488" xr:uid="{00000000-0005-0000-0000-0000E4090000}"/>
    <cellStyle name="Heading 2 13" xfId="2489" xr:uid="{00000000-0005-0000-0000-0000E5090000}"/>
    <cellStyle name="Heading 2 14" xfId="2490" xr:uid="{00000000-0005-0000-0000-0000E6090000}"/>
    <cellStyle name="Heading 2 15" xfId="2491" xr:uid="{00000000-0005-0000-0000-0000E7090000}"/>
    <cellStyle name="Heading 2 16" xfId="2492" xr:uid="{00000000-0005-0000-0000-0000E8090000}"/>
    <cellStyle name="Heading 2 17" xfId="2493" xr:uid="{00000000-0005-0000-0000-0000E9090000}"/>
    <cellStyle name="Heading 2 18" xfId="2494" xr:uid="{00000000-0005-0000-0000-0000EA090000}"/>
    <cellStyle name="Heading 2 19" xfId="2495" xr:uid="{00000000-0005-0000-0000-0000EB090000}"/>
    <cellStyle name="Heading 2 2" xfId="2496" xr:uid="{00000000-0005-0000-0000-0000EC090000}"/>
    <cellStyle name="Heading 2 2 10" xfId="2497" xr:uid="{00000000-0005-0000-0000-0000ED090000}"/>
    <cellStyle name="Heading 2 2 2" xfId="2498" xr:uid="{00000000-0005-0000-0000-0000EE090000}"/>
    <cellStyle name="Heading 2 2 3" xfId="2499" xr:uid="{00000000-0005-0000-0000-0000EF090000}"/>
    <cellStyle name="Heading 2 2 4" xfId="2500" xr:uid="{00000000-0005-0000-0000-0000F0090000}"/>
    <cellStyle name="Heading 2 2 5" xfId="2501" xr:uid="{00000000-0005-0000-0000-0000F1090000}"/>
    <cellStyle name="Heading 2 2 6" xfId="2502" xr:uid="{00000000-0005-0000-0000-0000F2090000}"/>
    <cellStyle name="Heading 2 2 7" xfId="2503" xr:uid="{00000000-0005-0000-0000-0000F3090000}"/>
    <cellStyle name="Heading 2 2 8" xfId="2504" xr:uid="{00000000-0005-0000-0000-0000F4090000}"/>
    <cellStyle name="Heading 2 2 9" xfId="2505" xr:uid="{00000000-0005-0000-0000-0000F5090000}"/>
    <cellStyle name="Heading 2 20" xfId="2506" xr:uid="{00000000-0005-0000-0000-0000F6090000}"/>
    <cellStyle name="Heading 2 21" xfId="2507" xr:uid="{00000000-0005-0000-0000-0000F7090000}"/>
    <cellStyle name="Heading 2 22" xfId="2508" xr:uid="{00000000-0005-0000-0000-0000F8090000}"/>
    <cellStyle name="Heading 2 23" xfId="2509" xr:uid="{00000000-0005-0000-0000-0000F9090000}"/>
    <cellStyle name="Heading 2 24" xfId="2510" xr:uid="{00000000-0005-0000-0000-0000FA090000}"/>
    <cellStyle name="Heading 2 25" xfId="2511" xr:uid="{00000000-0005-0000-0000-0000FB090000}"/>
    <cellStyle name="Heading 2 26" xfId="2512" xr:uid="{00000000-0005-0000-0000-0000FC090000}"/>
    <cellStyle name="Heading 2 27" xfId="2513" xr:uid="{00000000-0005-0000-0000-0000FD090000}"/>
    <cellStyle name="Heading 2 28" xfId="2514" xr:uid="{00000000-0005-0000-0000-0000FE090000}"/>
    <cellStyle name="Heading 2 29" xfId="2515" xr:uid="{00000000-0005-0000-0000-0000FF090000}"/>
    <cellStyle name="Heading 2 3" xfId="2516" xr:uid="{00000000-0005-0000-0000-0000000A0000}"/>
    <cellStyle name="Heading 2 3 2" xfId="2517" xr:uid="{00000000-0005-0000-0000-0000010A0000}"/>
    <cellStyle name="Heading 2 3 3" xfId="2518" xr:uid="{00000000-0005-0000-0000-0000020A0000}"/>
    <cellStyle name="Heading 2 3 4" xfId="2519" xr:uid="{00000000-0005-0000-0000-0000030A0000}"/>
    <cellStyle name="Heading 2 3 5" xfId="2520" xr:uid="{00000000-0005-0000-0000-0000040A0000}"/>
    <cellStyle name="Heading 2 30" xfId="2521" xr:uid="{00000000-0005-0000-0000-0000050A0000}"/>
    <cellStyle name="Heading 2 31" xfId="2522" xr:uid="{00000000-0005-0000-0000-0000060A0000}"/>
    <cellStyle name="Heading 2 32" xfId="2523" xr:uid="{00000000-0005-0000-0000-0000070A0000}"/>
    <cellStyle name="Heading 2 33" xfId="2524" xr:uid="{00000000-0005-0000-0000-0000080A0000}"/>
    <cellStyle name="Heading 2 34" xfId="2525" xr:uid="{00000000-0005-0000-0000-0000090A0000}"/>
    <cellStyle name="Heading 2 35" xfId="2526" xr:uid="{00000000-0005-0000-0000-00000A0A0000}"/>
    <cellStyle name="Heading 2 36" xfId="2527" xr:uid="{00000000-0005-0000-0000-00000B0A0000}"/>
    <cellStyle name="Heading 2 37" xfId="2528" xr:uid="{00000000-0005-0000-0000-00000C0A0000}"/>
    <cellStyle name="Heading 2 38" xfId="2529" xr:uid="{00000000-0005-0000-0000-00000D0A0000}"/>
    <cellStyle name="Heading 2 39" xfId="2530" xr:uid="{00000000-0005-0000-0000-00000E0A0000}"/>
    <cellStyle name="Heading 2 4" xfId="2531" xr:uid="{00000000-0005-0000-0000-00000F0A0000}"/>
    <cellStyle name="Heading 2 40" xfId="2532" xr:uid="{00000000-0005-0000-0000-0000100A0000}"/>
    <cellStyle name="Heading 2 41" xfId="2533" xr:uid="{00000000-0005-0000-0000-0000110A0000}"/>
    <cellStyle name="Heading 2 5" xfId="2534" xr:uid="{00000000-0005-0000-0000-0000120A0000}"/>
    <cellStyle name="Heading 2 6" xfId="2535" xr:uid="{00000000-0005-0000-0000-0000130A0000}"/>
    <cellStyle name="Heading 2 7" xfId="2536" xr:uid="{00000000-0005-0000-0000-0000140A0000}"/>
    <cellStyle name="Heading 2 8" xfId="2537" xr:uid="{00000000-0005-0000-0000-0000150A0000}"/>
    <cellStyle name="Heading 2 9" xfId="2538" xr:uid="{00000000-0005-0000-0000-0000160A0000}"/>
    <cellStyle name="Heading 3 10" xfId="2539" xr:uid="{00000000-0005-0000-0000-0000170A0000}"/>
    <cellStyle name="Heading 3 11" xfId="2540" xr:uid="{00000000-0005-0000-0000-0000180A0000}"/>
    <cellStyle name="Heading 3 12" xfId="2541" xr:uid="{00000000-0005-0000-0000-0000190A0000}"/>
    <cellStyle name="Heading 3 13" xfId="2542" xr:uid="{00000000-0005-0000-0000-00001A0A0000}"/>
    <cellStyle name="Heading 3 14" xfId="2543" xr:uid="{00000000-0005-0000-0000-00001B0A0000}"/>
    <cellStyle name="Heading 3 15" xfId="2544" xr:uid="{00000000-0005-0000-0000-00001C0A0000}"/>
    <cellStyle name="Heading 3 16" xfId="2545" xr:uid="{00000000-0005-0000-0000-00001D0A0000}"/>
    <cellStyle name="Heading 3 17" xfId="2546" xr:uid="{00000000-0005-0000-0000-00001E0A0000}"/>
    <cellStyle name="Heading 3 18" xfId="2547" xr:uid="{00000000-0005-0000-0000-00001F0A0000}"/>
    <cellStyle name="Heading 3 19" xfId="2548" xr:uid="{00000000-0005-0000-0000-0000200A0000}"/>
    <cellStyle name="Heading 3 2" xfId="2549" xr:uid="{00000000-0005-0000-0000-0000210A0000}"/>
    <cellStyle name="Heading 3 2 10" xfId="2550" xr:uid="{00000000-0005-0000-0000-0000220A0000}"/>
    <cellStyle name="Heading 3 2 2" xfId="2551" xr:uid="{00000000-0005-0000-0000-0000230A0000}"/>
    <cellStyle name="Heading 3 2 3" xfId="2552" xr:uid="{00000000-0005-0000-0000-0000240A0000}"/>
    <cellStyle name="Heading 3 2 4" xfId="2553" xr:uid="{00000000-0005-0000-0000-0000250A0000}"/>
    <cellStyle name="Heading 3 2 5" xfId="2554" xr:uid="{00000000-0005-0000-0000-0000260A0000}"/>
    <cellStyle name="Heading 3 2 6" xfId="2555" xr:uid="{00000000-0005-0000-0000-0000270A0000}"/>
    <cellStyle name="Heading 3 2 7" xfId="2556" xr:uid="{00000000-0005-0000-0000-0000280A0000}"/>
    <cellStyle name="Heading 3 2 8" xfId="2557" xr:uid="{00000000-0005-0000-0000-0000290A0000}"/>
    <cellStyle name="Heading 3 2 9" xfId="2558" xr:uid="{00000000-0005-0000-0000-00002A0A0000}"/>
    <cellStyle name="Heading 3 20" xfId="2559" xr:uid="{00000000-0005-0000-0000-00002B0A0000}"/>
    <cellStyle name="Heading 3 21" xfId="2560" xr:uid="{00000000-0005-0000-0000-00002C0A0000}"/>
    <cellStyle name="Heading 3 22" xfId="2561" xr:uid="{00000000-0005-0000-0000-00002D0A0000}"/>
    <cellStyle name="Heading 3 23" xfId="2562" xr:uid="{00000000-0005-0000-0000-00002E0A0000}"/>
    <cellStyle name="Heading 3 24" xfId="2563" xr:uid="{00000000-0005-0000-0000-00002F0A0000}"/>
    <cellStyle name="Heading 3 25" xfId="2564" xr:uid="{00000000-0005-0000-0000-0000300A0000}"/>
    <cellStyle name="Heading 3 26" xfId="2565" xr:uid="{00000000-0005-0000-0000-0000310A0000}"/>
    <cellStyle name="Heading 3 27" xfId="2566" xr:uid="{00000000-0005-0000-0000-0000320A0000}"/>
    <cellStyle name="Heading 3 28" xfId="2567" xr:uid="{00000000-0005-0000-0000-0000330A0000}"/>
    <cellStyle name="Heading 3 29" xfId="2568" xr:uid="{00000000-0005-0000-0000-0000340A0000}"/>
    <cellStyle name="Heading 3 3" xfId="2569" xr:uid="{00000000-0005-0000-0000-0000350A0000}"/>
    <cellStyle name="Heading 3 3 2" xfId="2570" xr:uid="{00000000-0005-0000-0000-0000360A0000}"/>
    <cellStyle name="Heading 3 3 3" xfId="2571" xr:uid="{00000000-0005-0000-0000-0000370A0000}"/>
    <cellStyle name="Heading 3 3 4" xfId="2572" xr:uid="{00000000-0005-0000-0000-0000380A0000}"/>
    <cellStyle name="Heading 3 3 5" xfId="2573" xr:uid="{00000000-0005-0000-0000-0000390A0000}"/>
    <cellStyle name="Heading 3 30" xfId="2574" xr:uid="{00000000-0005-0000-0000-00003A0A0000}"/>
    <cellStyle name="Heading 3 31" xfId="2575" xr:uid="{00000000-0005-0000-0000-00003B0A0000}"/>
    <cellStyle name="Heading 3 32" xfId="2576" xr:uid="{00000000-0005-0000-0000-00003C0A0000}"/>
    <cellStyle name="Heading 3 33" xfId="2577" xr:uid="{00000000-0005-0000-0000-00003D0A0000}"/>
    <cellStyle name="Heading 3 34" xfId="2578" xr:uid="{00000000-0005-0000-0000-00003E0A0000}"/>
    <cellStyle name="Heading 3 35" xfId="2579" xr:uid="{00000000-0005-0000-0000-00003F0A0000}"/>
    <cellStyle name="Heading 3 36" xfId="2580" xr:uid="{00000000-0005-0000-0000-0000400A0000}"/>
    <cellStyle name="Heading 3 37" xfId="2581" xr:uid="{00000000-0005-0000-0000-0000410A0000}"/>
    <cellStyle name="Heading 3 38" xfId="2582" xr:uid="{00000000-0005-0000-0000-0000420A0000}"/>
    <cellStyle name="Heading 3 39" xfId="2583" xr:uid="{00000000-0005-0000-0000-0000430A0000}"/>
    <cellStyle name="Heading 3 4" xfId="2584" xr:uid="{00000000-0005-0000-0000-0000440A0000}"/>
    <cellStyle name="Heading 3 40" xfId="2585" xr:uid="{00000000-0005-0000-0000-0000450A0000}"/>
    <cellStyle name="Heading 3 41" xfId="2586" xr:uid="{00000000-0005-0000-0000-0000460A0000}"/>
    <cellStyle name="Heading 3 5" xfId="2587" xr:uid="{00000000-0005-0000-0000-0000470A0000}"/>
    <cellStyle name="Heading 3 6" xfId="2588" xr:uid="{00000000-0005-0000-0000-0000480A0000}"/>
    <cellStyle name="Heading 3 7" xfId="2589" xr:uid="{00000000-0005-0000-0000-0000490A0000}"/>
    <cellStyle name="Heading 3 8" xfId="2590" xr:uid="{00000000-0005-0000-0000-00004A0A0000}"/>
    <cellStyle name="Heading 3 9" xfId="2591" xr:uid="{00000000-0005-0000-0000-00004B0A0000}"/>
    <cellStyle name="Heading 4 10" xfId="2592" xr:uid="{00000000-0005-0000-0000-00004C0A0000}"/>
    <cellStyle name="Heading 4 11" xfId="2593" xr:uid="{00000000-0005-0000-0000-00004D0A0000}"/>
    <cellStyle name="Heading 4 12" xfId="2594" xr:uid="{00000000-0005-0000-0000-00004E0A0000}"/>
    <cellStyle name="Heading 4 13" xfId="2595" xr:uid="{00000000-0005-0000-0000-00004F0A0000}"/>
    <cellStyle name="Heading 4 14" xfId="2596" xr:uid="{00000000-0005-0000-0000-0000500A0000}"/>
    <cellStyle name="Heading 4 15" xfId="2597" xr:uid="{00000000-0005-0000-0000-0000510A0000}"/>
    <cellStyle name="Heading 4 16" xfId="2598" xr:uid="{00000000-0005-0000-0000-0000520A0000}"/>
    <cellStyle name="Heading 4 17" xfId="2599" xr:uid="{00000000-0005-0000-0000-0000530A0000}"/>
    <cellStyle name="Heading 4 18" xfId="2600" xr:uid="{00000000-0005-0000-0000-0000540A0000}"/>
    <cellStyle name="Heading 4 19" xfId="2601" xr:uid="{00000000-0005-0000-0000-0000550A0000}"/>
    <cellStyle name="Heading 4 2" xfId="2602" xr:uid="{00000000-0005-0000-0000-0000560A0000}"/>
    <cellStyle name="Heading 4 2 10" xfId="2603" xr:uid="{00000000-0005-0000-0000-0000570A0000}"/>
    <cellStyle name="Heading 4 2 2" xfId="2604" xr:uid="{00000000-0005-0000-0000-0000580A0000}"/>
    <cellStyle name="Heading 4 2 3" xfId="2605" xr:uid="{00000000-0005-0000-0000-0000590A0000}"/>
    <cellStyle name="Heading 4 2 4" xfId="2606" xr:uid="{00000000-0005-0000-0000-00005A0A0000}"/>
    <cellStyle name="Heading 4 2 5" xfId="2607" xr:uid="{00000000-0005-0000-0000-00005B0A0000}"/>
    <cellStyle name="Heading 4 2 6" xfId="2608" xr:uid="{00000000-0005-0000-0000-00005C0A0000}"/>
    <cellStyle name="Heading 4 2 7" xfId="2609" xr:uid="{00000000-0005-0000-0000-00005D0A0000}"/>
    <cellStyle name="Heading 4 2 8" xfId="2610" xr:uid="{00000000-0005-0000-0000-00005E0A0000}"/>
    <cellStyle name="Heading 4 2 9" xfId="2611" xr:uid="{00000000-0005-0000-0000-00005F0A0000}"/>
    <cellStyle name="Heading 4 20" xfId="2612" xr:uid="{00000000-0005-0000-0000-0000600A0000}"/>
    <cellStyle name="Heading 4 21" xfId="2613" xr:uid="{00000000-0005-0000-0000-0000610A0000}"/>
    <cellStyle name="Heading 4 22" xfId="2614" xr:uid="{00000000-0005-0000-0000-0000620A0000}"/>
    <cellStyle name="Heading 4 23" xfId="2615" xr:uid="{00000000-0005-0000-0000-0000630A0000}"/>
    <cellStyle name="Heading 4 24" xfId="2616" xr:uid="{00000000-0005-0000-0000-0000640A0000}"/>
    <cellStyle name="Heading 4 25" xfId="2617" xr:uid="{00000000-0005-0000-0000-0000650A0000}"/>
    <cellStyle name="Heading 4 26" xfId="2618" xr:uid="{00000000-0005-0000-0000-0000660A0000}"/>
    <cellStyle name="Heading 4 27" xfId="2619" xr:uid="{00000000-0005-0000-0000-0000670A0000}"/>
    <cellStyle name="Heading 4 28" xfId="2620" xr:uid="{00000000-0005-0000-0000-0000680A0000}"/>
    <cellStyle name="Heading 4 29" xfId="2621" xr:uid="{00000000-0005-0000-0000-0000690A0000}"/>
    <cellStyle name="Heading 4 3" xfId="2622" xr:uid="{00000000-0005-0000-0000-00006A0A0000}"/>
    <cellStyle name="Heading 4 3 2" xfId="2623" xr:uid="{00000000-0005-0000-0000-00006B0A0000}"/>
    <cellStyle name="Heading 4 3 3" xfId="2624" xr:uid="{00000000-0005-0000-0000-00006C0A0000}"/>
    <cellStyle name="Heading 4 3 4" xfId="2625" xr:uid="{00000000-0005-0000-0000-00006D0A0000}"/>
    <cellStyle name="Heading 4 3 5" xfId="2626" xr:uid="{00000000-0005-0000-0000-00006E0A0000}"/>
    <cellStyle name="Heading 4 30" xfId="2627" xr:uid="{00000000-0005-0000-0000-00006F0A0000}"/>
    <cellStyle name="Heading 4 31" xfId="2628" xr:uid="{00000000-0005-0000-0000-0000700A0000}"/>
    <cellStyle name="Heading 4 32" xfId="2629" xr:uid="{00000000-0005-0000-0000-0000710A0000}"/>
    <cellStyle name="Heading 4 33" xfId="2630" xr:uid="{00000000-0005-0000-0000-0000720A0000}"/>
    <cellStyle name="Heading 4 34" xfId="2631" xr:uid="{00000000-0005-0000-0000-0000730A0000}"/>
    <cellStyle name="Heading 4 35" xfId="2632" xr:uid="{00000000-0005-0000-0000-0000740A0000}"/>
    <cellStyle name="Heading 4 36" xfId="2633" xr:uid="{00000000-0005-0000-0000-0000750A0000}"/>
    <cellStyle name="Heading 4 37" xfId="2634" xr:uid="{00000000-0005-0000-0000-0000760A0000}"/>
    <cellStyle name="Heading 4 38" xfId="2635" xr:uid="{00000000-0005-0000-0000-0000770A0000}"/>
    <cellStyle name="Heading 4 39" xfId="2636" xr:uid="{00000000-0005-0000-0000-0000780A0000}"/>
    <cellStyle name="Heading 4 4" xfId="2637" xr:uid="{00000000-0005-0000-0000-0000790A0000}"/>
    <cellStyle name="Heading 4 40" xfId="2638" xr:uid="{00000000-0005-0000-0000-00007A0A0000}"/>
    <cellStyle name="Heading 4 41" xfId="2639" xr:uid="{00000000-0005-0000-0000-00007B0A0000}"/>
    <cellStyle name="Heading 4 5" xfId="2640" xr:uid="{00000000-0005-0000-0000-00007C0A0000}"/>
    <cellStyle name="Heading 4 6" xfId="2641" xr:uid="{00000000-0005-0000-0000-00007D0A0000}"/>
    <cellStyle name="Heading 4 7" xfId="2642" xr:uid="{00000000-0005-0000-0000-00007E0A0000}"/>
    <cellStyle name="Heading 4 8" xfId="2643" xr:uid="{00000000-0005-0000-0000-00007F0A0000}"/>
    <cellStyle name="Heading 4 9" xfId="2644" xr:uid="{00000000-0005-0000-0000-0000800A0000}"/>
    <cellStyle name="Headline" xfId="2645" xr:uid="{00000000-0005-0000-0000-0000810A0000}"/>
    <cellStyle name="Hivatkozott cella" xfId="2646" xr:uid="{00000000-0005-0000-0000-0000820A0000}"/>
    <cellStyle name="Hyperlink" xfId="1" builtinId="8"/>
    <cellStyle name="Hyperlink 2" xfId="2647" xr:uid="{00000000-0005-0000-0000-0000830A0000}"/>
    <cellStyle name="Hyperlink 2 2" xfId="2648" xr:uid="{00000000-0005-0000-0000-0000840A0000}"/>
    <cellStyle name="Input 10 2" xfId="2649" xr:uid="{00000000-0005-0000-0000-0000850A0000}"/>
    <cellStyle name="Input 11 2" xfId="2650" xr:uid="{00000000-0005-0000-0000-0000860A0000}"/>
    <cellStyle name="Input 12 2" xfId="2651" xr:uid="{00000000-0005-0000-0000-0000870A0000}"/>
    <cellStyle name="Input 13 2" xfId="2652" xr:uid="{00000000-0005-0000-0000-0000880A0000}"/>
    <cellStyle name="Input 14 2" xfId="2653" xr:uid="{00000000-0005-0000-0000-0000890A0000}"/>
    <cellStyle name="Input 15 2" xfId="2654" xr:uid="{00000000-0005-0000-0000-00008A0A0000}"/>
    <cellStyle name="Input 16 2" xfId="2655" xr:uid="{00000000-0005-0000-0000-00008B0A0000}"/>
    <cellStyle name="Input 17 2" xfId="2656" xr:uid="{00000000-0005-0000-0000-00008C0A0000}"/>
    <cellStyle name="Input 18 2" xfId="2657" xr:uid="{00000000-0005-0000-0000-00008D0A0000}"/>
    <cellStyle name="Input 19 2" xfId="2658" xr:uid="{00000000-0005-0000-0000-00008E0A0000}"/>
    <cellStyle name="Input 2" xfId="2659" xr:uid="{00000000-0005-0000-0000-00008F0A0000}"/>
    <cellStyle name="Input 2 10" xfId="2660" xr:uid="{00000000-0005-0000-0000-0000900A0000}"/>
    <cellStyle name="Input 2 2" xfId="2661" xr:uid="{00000000-0005-0000-0000-0000910A0000}"/>
    <cellStyle name="Input 2 2 2" xfId="2662" xr:uid="{00000000-0005-0000-0000-0000920A0000}"/>
    <cellStyle name="Input 2 2 3" xfId="2663" xr:uid="{00000000-0005-0000-0000-0000930A0000}"/>
    <cellStyle name="Input 2 3" xfId="2664" xr:uid="{00000000-0005-0000-0000-0000940A0000}"/>
    <cellStyle name="Input 2 3 2" xfId="2665" xr:uid="{00000000-0005-0000-0000-0000950A0000}"/>
    <cellStyle name="Input 2 3 3" xfId="2666" xr:uid="{00000000-0005-0000-0000-0000960A0000}"/>
    <cellStyle name="Input 2 4" xfId="2667" xr:uid="{00000000-0005-0000-0000-0000970A0000}"/>
    <cellStyle name="Input 2 5" xfId="2668" xr:uid="{00000000-0005-0000-0000-0000980A0000}"/>
    <cellStyle name="Input 2 6" xfId="2669" xr:uid="{00000000-0005-0000-0000-0000990A0000}"/>
    <cellStyle name="Input 2 7" xfId="2670" xr:uid="{00000000-0005-0000-0000-00009A0A0000}"/>
    <cellStyle name="Input 2 8" xfId="2671" xr:uid="{00000000-0005-0000-0000-00009B0A0000}"/>
    <cellStyle name="Input 2 9" xfId="2672" xr:uid="{00000000-0005-0000-0000-00009C0A0000}"/>
    <cellStyle name="Input 2_PrimaryEnergyPrices_TIMES" xfId="2673" xr:uid="{00000000-0005-0000-0000-00009D0A0000}"/>
    <cellStyle name="Input 20 2" xfId="2674" xr:uid="{00000000-0005-0000-0000-00009E0A0000}"/>
    <cellStyle name="Input 21 2" xfId="2675" xr:uid="{00000000-0005-0000-0000-00009F0A0000}"/>
    <cellStyle name="Input 22 2" xfId="2676" xr:uid="{00000000-0005-0000-0000-0000A00A0000}"/>
    <cellStyle name="Input 23 2" xfId="2677" xr:uid="{00000000-0005-0000-0000-0000A10A0000}"/>
    <cellStyle name="Input 24 2" xfId="2678" xr:uid="{00000000-0005-0000-0000-0000A20A0000}"/>
    <cellStyle name="Input 25 2" xfId="2679" xr:uid="{00000000-0005-0000-0000-0000A30A0000}"/>
    <cellStyle name="Input 26 2" xfId="2680" xr:uid="{00000000-0005-0000-0000-0000A40A0000}"/>
    <cellStyle name="Input 27 2" xfId="2681" xr:uid="{00000000-0005-0000-0000-0000A50A0000}"/>
    <cellStyle name="Input 28 2" xfId="2682" xr:uid="{00000000-0005-0000-0000-0000A60A0000}"/>
    <cellStyle name="Input 29 2" xfId="2683" xr:uid="{00000000-0005-0000-0000-0000A70A0000}"/>
    <cellStyle name="Input 3" xfId="2684" xr:uid="{00000000-0005-0000-0000-0000A80A0000}"/>
    <cellStyle name="Input 3 2" xfId="2685" xr:uid="{00000000-0005-0000-0000-0000A90A0000}"/>
    <cellStyle name="Input 3 3" xfId="2686" xr:uid="{00000000-0005-0000-0000-0000AA0A0000}"/>
    <cellStyle name="Input 3 4" xfId="2687" xr:uid="{00000000-0005-0000-0000-0000AB0A0000}"/>
    <cellStyle name="Input 3 5" xfId="2688" xr:uid="{00000000-0005-0000-0000-0000AC0A0000}"/>
    <cellStyle name="Input 3 6" xfId="2689" xr:uid="{00000000-0005-0000-0000-0000AD0A0000}"/>
    <cellStyle name="Input 30 2" xfId="2690" xr:uid="{00000000-0005-0000-0000-0000AE0A0000}"/>
    <cellStyle name="Input 31 2" xfId="2691" xr:uid="{00000000-0005-0000-0000-0000AF0A0000}"/>
    <cellStyle name="Input 32 2" xfId="2692" xr:uid="{00000000-0005-0000-0000-0000B00A0000}"/>
    <cellStyle name="Input 33 2" xfId="2693" xr:uid="{00000000-0005-0000-0000-0000B10A0000}"/>
    <cellStyle name="Input 34" xfId="2694" xr:uid="{00000000-0005-0000-0000-0000B20A0000}"/>
    <cellStyle name="Input 34 2" xfId="2695" xr:uid="{00000000-0005-0000-0000-0000B30A0000}"/>
    <cellStyle name="Input 34_ELC_final" xfId="2696" xr:uid="{00000000-0005-0000-0000-0000B40A0000}"/>
    <cellStyle name="Input 35" xfId="2697" xr:uid="{00000000-0005-0000-0000-0000B50A0000}"/>
    <cellStyle name="Input 36" xfId="2698" xr:uid="{00000000-0005-0000-0000-0000B60A0000}"/>
    <cellStyle name="Input 37" xfId="2699" xr:uid="{00000000-0005-0000-0000-0000B70A0000}"/>
    <cellStyle name="Input 38" xfId="2700" xr:uid="{00000000-0005-0000-0000-0000B80A0000}"/>
    <cellStyle name="Input 39" xfId="2701" xr:uid="{00000000-0005-0000-0000-0000B90A0000}"/>
    <cellStyle name="Input 4" xfId="2702" xr:uid="{00000000-0005-0000-0000-0000BA0A0000}"/>
    <cellStyle name="Input 4 2" xfId="2703" xr:uid="{00000000-0005-0000-0000-0000BB0A0000}"/>
    <cellStyle name="Input 40" xfId="2704" xr:uid="{00000000-0005-0000-0000-0000BC0A0000}"/>
    <cellStyle name="Input 5" xfId="2705" xr:uid="{00000000-0005-0000-0000-0000BD0A0000}"/>
    <cellStyle name="Input 5 2" xfId="2706" xr:uid="{00000000-0005-0000-0000-0000BE0A0000}"/>
    <cellStyle name="Input 6 2" xfId="2707" xr:uid="{00000000-0005-0000-0000-0000BF0A0000}"/>
    <cellStyle name="Input 7 2" xfId="2708" xr:uid="{00000000-0005-0000-0000-0000C00A0000}"/>
    <cellStyle name="Input 8 2" xfId="2709" xr:uid="{00000000-0005-0000-0000-0000C10A0000}"/>
    <cellStyle name="Input 9 2" xfId="2710" xr:uid="{00000000-0005-0000-0000-0000C20A0000}"/>
    <cellStyle name="InputCells" xfId="2711" xr:uid="{00000000-0005-0000-0000-0000C30A0000}"/>
    <cellStyle name="InputCells12" xfId="2712" xr:uid="{00000000-0005-0000-0000-0000C40A0000}"/>
    <cellStyle name="IntCells" xfId="2713" xr:uid="{00000000-0005-0000-0000-0000C50A0000}"/>
    <cellStyle name="Jegyzet" xfId="2714" xr:uid="{00000000-0005-0000-0000-0000C60A0000}"/>
    <cellStyle name="Jelölőszín (1)" xfId="2715" xr:uid="{00000000-0005-0000-0000-0000C70A0000}"/>
    <cellStyle name="Jelölőszín (2)" xfId="2716" xr:uid="{00000000-0005-0000-0000-0000C80A0000}"/>
    <cellStyle name="Jelölőszín (3)" xfId="2717" xr:uid="{00000000-0005-0000-0000-0000C90A0000}"/>
    <cellStyle name="Jelölőszín (4)" xfId="2718" xr:uid="{00000000-0005-0000-0000-0000CA0A0000}"/>
    <cellStyle name="Jelölőszín (5)" xfId="2719" xr:uid="{00000000-0005-0000-0000-0000CB0A0000}"/>
    <cellStyle name="Jelölőszín (6)" xfId="2720" xr:uid="{00000000-0005-0000-0000-0000CC0A0000}"/>
    <cellStyle name="Jó" xfId="2721" xr:uid="{00000000-0005-0000-0000-0000CD0A0000}"/>
    <cellStyle name="Kimenet" xfId="2722" xr:uid="{00000000-0005-0000-0000-0000CE0A0000}"/>
    <cellStyle name="ligne_titre_0" xfId="2723" xr:uid="{00000000-0005-0000-0000-0000CF0A0000}"/>
    <cellStyle name="Linked Cell 10" xfId="2724" xr:uid="{00000000-0005-0000-0000-0000D00A0000}"/>
    <cellStyle name="Linked Cell 11" xfId="2725" xr:uid="{00000000-0005-0000-0000-0000D10A0000}"/>
    <cellStyle name="Linked Cell 12" xfId="2726" xr:uid="{00000000-0005-0000-0000-0000D20A0000}"/>
    <cellStyle name="Linked Cell 13" xfId="2727" xr:uid="{00000000-0005-0000-0000-0000D30A0000}"/>
    <cellStyle name="Linked Cell 14" xfId="2728" xr:uid="{00000000-0005-0000-0000-0000D40A0000}"/>
    <cellStyle name="Linked Cell 15" xfId="2729" xr:uid="{00000000-0005-0000-0000-0000D50A0000}"/>
    <cellStyle name="Linked Cell 16" xfId="2730" xr:uid="{00000000-0005-0000-0000-0000D60A0000}"/>
    <cellStyle name="Linked Cell 17" xfId="2731" xr:uid="{00000000-0005-0000-0000-0000D70A0000}"/>
    <cellStyle name="Linked Cell 18" xfId="2732" xr:uid="{00000000-0005-0000-0000-0000D80A0000}"/>
    <cellStyle name="Linked Cell 19" xfId="2733" xr:uid="{00000000-0005-0000-0000-0000D90A0000}"/>
    <cellStyle name="Linked Cell 2" xfId="2734" xr:uid="{00000000-0005-0000-0000-0000DA0A0000}"/>
    <cellStyle name="Linked Cell 2 10" xfId="2735" xr:uid="{00000000-0005-0000-0000-0000DB0A0000}"/>
    <cellStyle name="Linked Cell 2 2" xfId="2736" xr:uid="{00000000-0005-0000-0000-0000DC0A0000}"/>
    <cellStyle name="Linked Cell 2 3" xfId="2737" xr:uid="{00000000-0005-0000-0000-0000DD0A0000}"/>
    <cellStyle name="Linked Cell 2 4" xfId="2738" xr:uid="{00000000-0005-0000-0000-0000DE0A0000}"/>
    <cellStyle name="Linked Cell 2 5" xfId="2739" xr:uid="{00000000-0005-0000-0000-0000DF0A0000}"/>
    <cellStyle name="Linked Cell 2 6" xfId="2740" xr:uid="{00000000-0005-0000-0000-0000E00A0000}"/>
    <cellStyle name="Linked Cell 2 7" xfId="2741" xr:uid="{00000000-0005-0000-0000-0000E10A0000}"/>
    <cellStyle name="Linked Cell 2 8" xfId="2742" xr:uid="{00000000-0005-0000-0000-0000E20A0000}"/>
    <cellStyle name="Linked Cell 2 9" xfId="2743" xr:uid="{00000000-0005-0000-0000-0000E30A0000}"/>
    <cellStyle name="Linked Cell 20" xfId="2744" xr:uid="{00000000-0005-0000-0000-0000E40A0000}"/>
    <cellStyle name="Linked Cell 21" xfId="2745" xr:uid="{00000000-0005-0000-0000-0000E50A0000}"/>
    <cellStyle name="Linked Cell 22" xfId="2746" xr:uid="{00000000-0005-0000-0000-0000E60A0000}"/>
    <cellStyle name="Linked Cell 23" xfId="2747" xr:uid="{00000000-0005-0000-0000-0000E70A0000}"/>
    <cellStyle name="Linked Cell 24" xfId="2748" xr:uid="{00000000-0005-0000-0000-0000E80A0000}"/>
    <cellStyle name="Linked Cell 25" xfId="2749" xr:uid="{00000000-0005-0000-0000-0000E90A0000}"/>
    <cellStyle name="Linked Cell 26" xfId="2750" xr:uid="{00000000-0005-0000-0000-0000EA0A0000}"/>
    <cellStyle name="Linked Cell 27" xfId="2751" xr:uid="{00000000-0005-0000-0000-0000EB0A0000}"/>
    <cellStyle name="Linked Cell 28" xfId="2752" xr:uid="{00000000-0005-0000-0000-0000EC0A0000}"/>
    <cellStyle name="Linked Cell 29" xfId="2753" xr:uid="{00000000-0005-0000-0000-0000ED0A0000}"/>
    <cellStyle name="Linked Cell 3" xfId="2754" xr:uid="{00000000-0005-0000-0000-0000EE0A0000}"/>
    <cellStyle name="Linked Cell 3 2" xfId="2755" xr:uid="{00000000-0005-0000-0000-0000EF0A0000}"/>
    <cellStyle name="Linked Cell 3 3" xfId="2756" xr:uid="{00000000-0005-0000-0000-0000F00A0000}"/>
    <cellStyle name="Linked Cell 3 4" xfId="2757" xr:uid="{00000000-0005-0000-0000-0000F10A0000}"/>
    <cellStyle name="Linked Cell 3 5" xfId="2758" xr:uid="{00000000-0005-0000-0000-0000F20A0000}"/>
    <cellStyle name="Linked Cell 30" xfId="2759" xr:uid="{00000000-0005-0000-0000-0000F30A0000}"/>
    <cellStyle name="Linked Cell 31" xfId="2760" xr:uid="{00000000-0005-0000-0000-0000F40A0000}"/>
    <cellStyle name="Linked Cell 32" xfId="2761" xr:uid="{00000000-0005-0000-0000-0000F50A0000}"/>
    <cellStyle name="Linked Cell 33" xfId="2762" xr:uid="{00000000-0005-0000-0000-0000F60A0000}"/>
    <cellStyle name="Linked Cell 34" xfId="2763" xr:uid="{00000000-0005-0000-0000-0000F70A0000}"/>
    <cellStyle name="Linked Cell 35" xfId="2764" xr:uid="{00000000-0005-0000-0000-0000F80A0000}"/>
    <cellStyle name="Linked Cell 36" xfId="2765" xr:uid="{00000000-0005-0000-0000-0000F90A0000}"/>
    <cellStyle name="Linked Cell 37" xfId="2766" xr:uid="{00000000-0005-0000-0000-0000FA0A0000}"/>
    <cellStyle name="Linked Cell 38" xfId="2767" xr:uid="{00000000-0005-0000-0000-0000FB0A0000}"/>
    <cellStyle name="Linked Cell 39" xfId="2768" xr:uid="{00000000-0005-0000-0000-0000FC0A0000}"/>
    <cellStyle name="Linked Cell 4" xfId="2769" xr:uid="{00000000-0005-0000-0000-0000FD0A0000}"/>
    <cellStyle name="Linked Cell 40" xfId="2770" xr:uid="{00000000-0005-0000-0000-0000FE0A0000}"/>
    <cellStyle name="Linked Cell 41" xfId="2771" xr:uid="{00000000-0005-0000-0000-0000FF0A0000}"/>
    <cellStyle name="Linked Cell 5" xfId="2772" xr:uid="{00000000-0005-0000-0000-0000000B0000}"/>
    <cellStyle name="Linked Cell 6" xfId="2773" xr:uid="{00000000-0005-0000-0000-0000010B0000}"/>
    <cellStyle name="Linked Cell 7" xfId="2774" xr:uid="{00000000-0005-0000-0000-0000020B0000}"/>
    <cellStyle name="Linked Cell 8" xfId="2775" xr:uid="{00000000-0005-0000-0000-0000030B0000}"/>
    <cellStyle name="Linked Cell 9" xfId="2776" xr:uid="{00000000-0005-0000-0000-0000040B0000}"/>
    <cellStyle name="Magyarázó szöveg" xfId="2777" xr:uid="{00000000-0005-0000-0000-0000050B0000}"/>
    <cellStyle name="Migliaia_Oil&amp;Gas IFE ARC POLITO" xfId="2778" xr:uid="{00000000-0005-0000-0000-0000060B0000}"/>
    <cellStyle name="Neutral 10" xfId="2779" xr:uid="{00000000-0005-0000-0000-0000070B0000}"/>
    <cellStyle name="Neutral 11" xfId="2780" xr:uid="{00000000-0005-0000-0000-0000080B0000}"/>
    <cellStyle name="Neutral 12" xfId="2781" xr:uid="{00000000-0005-0000-0000-0000090B0000}"/>
    <cellStyle name="Neutral 13" xfId="2782" xr:uid="{00000000-0005-0000-0000-00000A0B0000}"/>
    <cellStyle name="Neutral 14" xfId="2783" xr:uid="{00000000-0005-0000-0000-00000B0B0000}"/>
    <cellStyle name="Neutral 15" xfId="2784" xr:uid="{00000000-0005-0000-0000-00000C0B0000}"/>
    <cellStyle name="Neutral 16" xfId="2785" xr:uid="{00000000-0005-0000-0000-00000D0B0000}"/>
    <cellStyle name="Neutral 17" xfId="2786" xr:uid="{00000000-0005-0000-0000-00000E0B0000}"/>
    <cellStyle name="Neutral 18" xfId="2787" xr:uid="{00000000-0005-0000-0000-00000F0B0000}"/>
    <cellStyle name="Neutral 19" xfId="2788" xr:uid="{00000000-0005-0000-0000-0000100B0000}"/>
    <cellStyle name="Neutral 2" xfId="2789" xr:uid="{00000000-0005-0000-0000-0000110B0000}"/>
    <cellStyle name="Neutral 2 10" xfId="2790" xr:uid="{00000000-0005-0000-0000-0000120B0000}"/>
    <cellStyle name="Neutral 2 11" xfId="2791" xr:uid="{00000000-0005-0000-0000-0000130B0000}"/>
    <cellStyle name="Neutral 2 2" xfId="2792" xr:uid="{00000000-0005-0000-0000-0000140B0000}"/>
    <cellStyle name="Neutral 2 2 2" xfId="2793" xr:uid="{00000000-0005-0000-0000-0000150B0000}"/>
    <cellStyle name="Neutral 2 3" xfId="2794" xr:uid="{00000000-0005-0000-0000-0000160B0000}"/>
    <cellStyle name="Neutral 2 4" xfId="2795" xr:uid="{00000000-0005-0000-0000-0000170B0000}"/>
    <cellStyle name="Neutral 2 5" xfId="2796" xr:uid="{00000000-0005-0000-0000-0000180B0000}"/>
    <cellStyle name="Neutral 2 6" xfId="2797" xr:uid="{00000000-0005-0000-0000-0000190B0000}"/>
    <cellStyle name="Neutral 2 7" xfId="2798" xr:uid="{00000000-0005-0000-0000-00001A0B0000}"/>
    <cellStyle name="Neutral 2 8" xfId="2799" xr:uid="{00000000-0005-0000-0000-00001B0B0000}"/>
    <cellStyle name="Neutral 2 9" xfId="2800" xr:uid="{00000000-0005-0000-0000-00001C0B0000}"/>
    <cellStyle name="Neutral 20" xfId="2801" xr:uid="{00000000-0005-0000-0000-00001D0B0000}"/>
    <cellStyle name="Neutral 21" xfId="2802" xr:uid="{00000000-0005-0000-0000-00001E0B0000}"/>
    <cellStyle name="Neutral 22" xfId="2803" xr:uid="{00000000-0005-0000-0000-00001F0B0000}"/>
    <cellStyle name="Neutral 23" xfId="2804" xr:uid="{00000000-0005-0000-0000-0000200B0000}"/>
    <cellStyle name="Neutral 24" xfId="2805" xr:uid="{00000000-0005-0000-0000-0000210B0000}"/>
    <cellStyle name="Neutral 25" xfId="2806" xr:uid="{00000000-0005-0000-0000-0000220B0000}"/>
    <cellStyle name="Neutral 26" xfId="2807" xr:uid="{00000000-0005-0000-0000-0000230B0000}"/>
    <cellStyle name="Neutral 27" xfId="2808" xr:uid="{00000000-0005-0000-0000-0000240B0000}"/>
    <cellStyle name="Neutral 28" xfId="2809" xr:uid="{00000000-0005-0000-0000-0000250B0000}"/>
    <cellStyle name="Neutral 29" xfId="2810" xr:uid="{00000000-0005-0000-0000-0000260B0000}"/>
    <cellStyle name="Neutral 3" xfId="2811" xr:uid="{00000000-0005-0000-0000-0000270B0000}"/>
    <cellStyle name="Neutral 3 2" xfId="2812" xr:uid="{00000000-0005-0000-0000-0000280B0000}"/>
    <cellStyle name="Neutral 3 3" xfId="2813" xr:uid="{00000000-0005-0000-0000-0000290B0000}"/>
    <cellStyle name="Neutral 3 4" xfId="2814" xr:uid="{00000000-0005-0000-0000-00002A0B0000}"/>
    <cellStyle name="Neutral 3 5" xfId="2815" xr:uid="{00000000-0005-0000-0000-00002B0B0000}"/>
    <cellStyle name="Neutral 3 6" xfId="2816" xr:uid="{00000000-0005-0000-0000-00002C0B0000}"/>
    <cellStyle name="Neutral 3 7" xfId="2817" xr:uid="{00000000-0005-0000-0000-00002D0B0000}"/>
    <cellStyle name="Neutral 3 8" xfId="2818" xr:uid="{00000000-0005-0000-0000-00002E0B0000}"/>
    <cellStyle name="Neutral 30" xfId="2819" xr:uid="{00000000-0005-0000-0000-00002F0B0000}"/>
    <cellStyle name="Neutral 31" xfId="2820" xr:uid="{00000000-0005-0000-0000-0000300B0000}"/>
    <cellStyle name="Neutral 32" xfId="2821" xr:uid="{00000000-0005-0000-0000-0000310B0000}"/>
    <cellStyle name="Neutral 33" xfId="2822" xr:uid="{00000000-0005-0000-0000-0000320B0000}"/>
    <cellStyle name="Neutral 34" xfId="2823" xr:uid="{00000000-0005-0000-0000-0000330B0000}"/>
    <cellStyle name="Neutral 35" xfId="2824" xr:uid="{00000000-0005-0000-0000-0000340B0000}"/>
    <cellStyle name="Neutral 36" xfId="2825" xr:uid="{00000000-0005-0000-0000-0000350B0000}"/>
    <cellStyle name="Neutral 37" xfId="2826" xr:uid="{00000000-0005-0000-0000-0000360B0000}"/>
    <cellStyle name="Neutral 38" xfId="2827" xr:uid="{00000000-0005-0000-0000-0000370B0000}"/>
    <cellStyle name="Neutral 39" xfId="2828" xr:uid="{00000000-0005-0000-0000-0000380B0000}"/>
    <cellStyle name="Neutral 4" xfId="2829" xr:uid="{00000000-0005-0000-0000-0000390B0000}"/>
    <cellStyle name="Neutral 4 2" xfId="2830" xr:uid="{00000000-0005-0000-0000-00003A0B0000}"/>
    <cellStyle name="Neutral 4 3" xfId="2831" xr:uid="{00000000-0005-0000-0000-00003B0B0000}"/>
    <cellStyle name="Neutral 40" xfId="2832" xr:uid="{00000000-0005-0000-0000-00003C0B0000}"/>
    <cellStyle name="Neutral 41" xfId="2833" xr:uid="{00000000-0005-0000-0000-00003D0B0000}"/>
    <cellStyle name="Neutral 42" xfId="2834" xr:uid="{00000000-0005-0000-0000-00003E0B0000}"/>
    <cellStyle name="Neutral 43" xfId="2835" xr:uid="{00000000-0005-0000-0000-00003F0B0000}"/>
    <cellStyle name="Neutral 5" xfId="2836" xr:uid="{00000000-0005-0000-0000-0000400B0000}"/>
    <cellStyle name="Neutral 6" xfId="2837" xr:uid="{00000000-0005-0000-0000-0000410B0000}"/>
    <cellStyle name="Neutral 6 2" xfId="2838" xr:uid="{00000000-0005-0000-0000-0000420B0000}"/>
    <cellStyle name="Neutral 7" xfId="2839" xr:uid="{00000000-0005-0000-0000-0000430B0000}"/>
    <cellStyle name="Neutral 8" xfId="2840" xr:uid="{00000000-0005-0000-0000-0000440B0000}"/>
    <cellStyle name="Neutral 9" xfId="2841" xr:uid="{00000000-0005-0000-0000-0000450B0000}"/>
    <cellStyle name="Normal" xfId="0" builtinId="0"/>
    <cellStyle name="Normal 10" xfId="2842" xr:uid="{00000000-0005-0000-0000-0000460B0000}"/>
    <cellStyle name="Normal 10 2" xfId="2843" xr:uid="{00000000-0005-0000-0000-0000470B0000}"/>
    <cellStyle name="Normal 10 2 2" xfId="2844" xr:uid="{00000000-0005-0000-0000-0000480B0000}"/>
    <cellStyle name="Normal 10 2 2 2" xfId="2845" xr:uid="{00000000-0005-0000-0000-0000490B0000}"/>
    <cellStyle name="Normal 10 2 2 3" xfId="2846" xr:uid="{00000000-0005-0000-0000-00004A0B0000}"/>
    <cellStyle name="Normal 10 2 3" xfId="2847" xr:uid="{00000000-0005-0000-0000-00004B0B0000}"/>
    <cellStyle name="Normal 10 2 3 2" xfId="2848" xr:uid="{00000000-0005-0000-0000-00004C0B0000}"/>
    <cellStyle name="Normal 10 2 4" xfId="2849" xr:uid="{00000000-0005-0000-0000-00004D0B0000}"/>
    <cellStyle name="Normal 10 2 5" xfId="2850" xr:uid="{00000000-0005-0000-0000-00004E0B0000}"/>
    <cellStyle name="Normal 10 2 5 2" xfId="2851" xr:uid="{00000000-0005-0000-0000-00004F0B0000}"/>
    <cellStyle name="Normal 10 2 6" xfId="2852" xr:uid="{00000000-0005-0000-0000-0000500B0000}"/>
    <cellStyle name="Normal 10 2 7" xfId="2853" xr:uid="{00000000-0005-0000-0000-0000510B0000}"/>
    <cellStyle name="Normal 10 3" xfId="2854" xr:uid="{00000000-0005-0000-0000-0000520B0000}"/>
    <cellStyle name="Normal 10 4" xfId="2855" xr:uid="{00000000-0005-0000-0000-0000530B0000}"/>
    <cellStyle name="Normal 10 5" xfId="2856" xr:uid="{00000000-0005-0000-0000-0000540B0000}"/>
    <cellStyle name="Normal 10 6" xfId="2857" xr:uid="{00000000-0005-0000-0000-0000550B0000}"/>
    <cellStyle name="Normal 10 7" xfId="2858" xr:uid="{00000000-0005-0000-0000-0000560B0000}"/>
    <cellStyle name="Normal 10 8" xfId="2859" xr:uid="{00000000-0005-0000-0000-0000570B0000}"/>
    <cellStyle name="Normal 10 9" xfId="2860" xr:uid="{00000000-0005-0000-0000-0000580B0000}"/>
    <cellStyle name="Normal 11" xfId="2861" xr:uid="{00000000-0005-0000-0000-0000590B0000}"/>
    <cellStyle name="Normal 11 2" xfId="2862" xr:uid="{00000000-0005-0000-0000-00005A0B0000}"/>
    <cellStyle name="Normal 11 2 2" xfId="2863" xr:uid="{00000000-0005-0000-0000-00005B0B0000}"/>
    <cellStyle name="Normal 11 2 2 2" xfId="2864" xr:uid="{00000000-0005-0000-0000-00005C0B0000}"/>
    <cellStyle name="Normal 11 2 3" xfId="2865" xr:uid="{00000000-0005-0000-0000-00005D0B0000}"/>
    <cellStyle name="Normal 11 3" xfId="2866" xr:uid="{00000000-0005-0000-0000-00005E0B0000}"/>
    <cellStyle name="Normal 11 4" xfId="2867" xr:uid="{00000000-0005-0000-0000-00005F0B0000}"/>
    <cellStyle name="Normal 11 4 2" xfId="2868" xr:uid="{00000000-0005-0000-0000-0000600B0000}"/>
    <cellStyle name="Normal 11 5" xfId="2869" xr:uid="{00000000-0005-0000-0000-0000610B0000}"/>
    <cellStyle name="Normal 11 5 2" xfId="2870" xr:uid="{00000000-0005-0000-0000-0000620B0000}"/>
    <cellStyle name="Normal 11 5 3" xfId="2871" xr:uid="{00000000-0005-0000-0000-0000630B0000}"/>
    <cellStyle name="Normal 11 5 4" xfId="2872" xr:uid="{00000000-0005-0000-0000-0000640B0000}"/>
    <cellStyle name="Normal 11 6" xfId="2873" xr:uid="{00000000-0005-0000-0000-0000650B0000}"/>
    <cellStyle name="Normal 11 7" xfId="2874" xr:uid="{00000000-0005-0000-0000-0000660B0000}"/>
    <cellStyle name="Normal 11 8" xfId="2875" xr:uid="{00000000-0005-0000-0000-0000670B0000}"/>
    <cellStyle name="Normal 12" xfId="2876" xr:uid="{00000000-0005-0000-0000-0000680B0000}"/>
    <cellStyle name="Normal 12 2" xfId="2877" xr:uid="{00000000-0005-0000-0000-0000690B0000}"/>
    <cellStyle name="Normal 12 3" xfId="2878" xr:uid="{00000000-0005-0000-0000-00006A0B0000}"/>
    <cellStyle name="Normal 12 4" xfId="2879" xr:uid="{00000000-0005-0000-0000-00006B0B0000}"/>
    <cellStyle name="Normal 12 5" xfId="2880" xr:uid="{00000000-0005-0000-0000-00006C0B0000}"/>
    <cellStyle name="Normal 12 6" xfId="2881" xr:uid="{00000000-0005-0000-0000-00006D0B0000}"/>
    <cellStyle name="Normal 12 7" xfId="2882" xr:uid="{00000000-0005-0000-0000-00006E0B0000}"/>
    <cellStyle name="Normal 12 8" xfId="2883" xr:uid="{00000000-0005-0000-0000-00006F0B0000}"/>
    <cellStyle name="Normal 13" xfId="2884" xr:uid="{00000000-0005-0000-0000-0000700B0000}"/>
    <cellStyle name="Normal 13 10" xfId="2885" xr:uid="{00000000-0005-0000-0000-0000710B0000}"/>
    <cellStyle name="Normal 13 10 2" xfId="2886" xr:uid="{00000000-0005-0000-0000-0000720B0000}"/>
    <cellStyle name="Normal 13 11" xfId="2887" xr:uid="{00000000-0005-0000-0000-0000730B0000}"/>
    <cellStyle name="Normal 13 11 2" xfId="2888" xr:uid="{00000000-0005-0000-0000-0000740B0000}"/>
    <cellStyle name="Normal 13 12" xfId="2889" xr:uid="{00000000-0005-0000-0000-0000750B0000}"/>
    <cellStyle name="Normal 13 13" xfId="2890" xr:uid="{00000000-0005-0000-0000-0000760B0000}"/>
    <cellStyle name="Normal 13 13 2" xfId="2891" xr:uid="{00000000-0005-0000-0000-0000770B0000}"/>
    <cellStyle name="Normal 13 14" xfId="2892" xr:uid="{00000000-0005-0000-0000-0000780B0000}"/>
    <cellStyle name="Normal 13 14 2" xfId="2893" xr:uid="{00000000-0005-0000-0000-0000790B0000}"/>
    <cellStyle name="Normal 13 15" xfId="2894" xr:uid="{00000000-0005-0000-0000-00007A0B0000}"/>
    <cellStyle name="Normal 13 15 2" xfId="2895" xr:uid="{00000000-0005-0000-0000-00007B0B0000}"/>
    <cellStyle name="Normal 13 16" xfId="2896" xr:uid="{00000000-0005-0000-0000-00007C0B0000}"/>
    <cellStyle name="Normal 13 16 2" xfId="2897" xr:uid="{00000000-0005-0000-0000-00007D0B0000}"/>
    <cellStyle name="Normal 13 17" xfId="2898" xr:uid="{00000000-0005-0000-0000-00007E0B0000}"/>
    <cellStyle name="Normal 13 18" xfId="2899" xr:uid="{00000000-0005-0000-0000-00007F0B0000}"/>
    <cellStyle name="Normal 13 19" xfId="2900" xr:uid="{00000000-0005-0000-0000-0000800B0000}"/>
    <cellStyle name="Normal 13 2" xfId="2901" xr:uid="{00000000-0005-0000-0000-0000810B0000}"/>
    <cellStyle name="Normal 13 2 10" xfId="2902" xr:uid="{00000000-0005-0000-0000-0000820B0000}"/>
    <cellStyle name="Normal 13 2 11" xfId="2903" xr:uid="{00000000-0005-0000-0000-0000830B0000}"/>
    <cellStyle name="Normal 13 2 2" xfId="2904" xr:uid="{00000000-0005-0000-0000-0000840B0000}"/>
    <cellStyle name="Normal 13 2 2 2" xfId="2905" xr:uid="{00000000-0005-0000-0000-0000850B0000}"/>
    <cellStyle name="Normal 13 2 3" xfId="2906" xr:uid="{00000000-0005-0000-0000-0000860B0000}"/>
    <cellStyle name="Normal 13 2 3 2" xfId="2907" xr:uid="{00000000-0005-0000-0000-0000870B0000}"/>
    <cellStyle name="Normal 13 2 4" xfId="2908" xr:uid="{00000000-0005-0000-0000-0000880B0000}"/>
    <cellStyle name="Normal 13 2 4 2" xfId="2909" xr:uid="{00000000-0005-0000-0000-0000890B0000}"/>
    <cellStyle name="Normal 13 2 5" xfId="2910" xr:uid="{00000000-0005-0000-0000-00008A0B0000}"/>
    <cellStyle name="Normal 13 2 5 2" xfId="2911" xr:uid="{00000000-0005-0000-0000-00008B0B0000}"/>
    <cellStyle name="Normal 13 2 6" xfId="2912" xr:uid="{00000000-0005-0000-0000-00008C0B0000}"/>
    <cellStyle name="Normal 13 2 6 2" xfId="2913" xr:uid="{00000000-0005-0000-0000-00008D0B0000}"/>
    <cellStyle name="Normal 13 2 7" xfId="2914" xr:uid="{00000000-0005-0000-0000-00008E0B0000}"/>
    <cellStyle name="Normal 13 2 7 2" xfId="2915" xr:uid="{00000000-0005-0000-0000-00008F0B0000}"/>
    <cellStyle name="Normal 13 2 8" xfId="2916" xr:uid="{00000000-0005-0000-0000-0000900B0000}"/>
    <cellStyle name="Normal 13 2 8 2" xfId="2917" xr:uid="{00000000-0005-0000-0000-0000910B0000}"/>
    <cellStyle name="Normal 13 2 9" xfId="2918" xr:uid="{00000000-0005-0000-0000-0000920B0000}"/>
    <cellStyle name="Normal 13 20" xfId="2919" xr:uid="{00000000-0005-0000-0000-0000930B0000}"/>
    <cellStyle name="Normal 13 21" xfId="2920" xr:uid="{00000000-0005-0000-0000-0000940B0000}"/>
    <cellStyle name="Normal 13 22" xfId="2921" xr:uid="{00000000-0005-0000-0000-0000950B0000}"/>
    <cellStyle name="Normal 13 23" xfId="2922" xr:uid="{00000000-0005-0000-0000-0000960B0000}"/>
    <cellStyle name="Normal 13 24" xfId="2923" xr:uid="{00000000-0005-0000-0000-0000970B0000}"/>
    <cellStyle name="Normal 13 25" xfId="2924" xr:uid="{00000000-0005-0000-0000-0000980B0000}"/>
    <cellStyle name="Normal 13 26" xfId="2925" xr:uid="{00000000-0005-0000-0000-0000990B0000}"/>
    <cellStyle name="Normal 13 27" xfId="2926" xr:uid="{00000000-0005-0000-0000-00009A0B0000}"/>
    <cellStyle name="Normal 13 28" xfId="2927" xr:uid="{00000000-0005-0000-0000-00009B0B0000}"/>
    <cellStyle name="Normal 13 29" xfId="2928" xr:uid="{00000000-0005-0000-0000-00009C0B0000}"/>
    <cellStyle name="Normal 13 3" xfId="2929" xr:uid="{00000000-0005-0000-0000-00009D0B0000}"/>
    <cellStyle name="Normal 13 3 2" xfId="2930" xr:uid="{00000000-0005-0000-0000-00009E0B0000}"/>
    <cellStyle name="Normal 13 3 2 2" xfId="2931" xr:uid="{00000000-0005-0000-0000-00009F0B0000}"/>
    <cellStyle name="Normal 13 3 3" xfId="2932" xr:uid="{00000000-0005-0000-0000-0000A00B0000}"/>
    <cellStyle name="Normal 13 30" xfId="2933" xr:uid="{00000000-0005-0000-0000-0000A10B0000}"/>
    <cellStyle name="Normal 13 31" xfId="2934" xr:uid="{00000000-0005-0000-0000-0000A20B0000}"/>
    <cellStyle name="Normal 13 32" xfId="2935" xr:uid="{00000000-0005-0000-0000-0000A30B0000}"/>
    <cellStyle name="Normal 13 33" xfId="2936" xr:uid="{00000000-0005-0000-0000-0000A40B0000}"/>
    <cellStyle name="Normal 13 34" xfId="2937" xr:uid="{00000000-0005-0000-0000-0000A50B0000}"/>
    <cellStyle name="Normal 13 35" xfId="2938" xr:uid="{00000000-0005-0000-0000-0000A60B0000}"/>
    <cellStyle name="Normal 13 36" xfId="2939" xr:uid="{00000000-0005-0000-0000-0000A70B0000}"/>
    <cellStyle name="Normal 13 37" xfId="2940" xr:uid="{00000000-0005-0000-0000-0000A80B0000}"/>
    <cellStyle name="Normal 13 38" xfId="2941" xr:uid="{00000000-0005-0000-0000-0000A90B0000}"/>
    <cellStyle name="Normal 13 39" xfId="2942" xr:uid="{00000000-0005-0000-0000-0000AA0B0000}"/>
    <cellStyle name="Normal 13 4" xfId="2943" xr:uid="{00000000-0005-0000-0000-0000AB0B0000}"/>
    <cellStyle name="Normal 13 4 2" xfId="2944" xr:uid="{00000000-0005-0000-0000-0000AC0B0000}"/>
    <cellStyle name="Normal 13 4 2 2" xfId="2945" xr:uid="{00000000-0005-0000-0000-0000AD0B0000}"/>
    <cellStyle name="Normal 13 4 3" xfId="2946" xr:uid="{00000000-0005-0000-0000-0000AE0B0000}"/>
    <cellStyle name="Normal 13 40" xfId="2947" xr:uid="{00000000-0005-0000-0000-0000AF0B0000}"/>
    <cellStyle name="Normal 13 5" xfId="2948" xr:uid="{00000000-0005-0000-0000-0000B00B0000}"/>
    <cellStyle name="Normal 13 6" xfId="2949" xr:uid="{00000000-0005-0000-0000-0000B10B0000}"/>
    <cellStyle name="Normal 13 7" xfId="2950" xr:uid="{00000000-0005-0000-0000-0000B20B0000}"/>
    <cellStyle name="Normal 13 8" xfId="2951" xr:uid="{00000000-0005-0000-0000-0000B30B0000}"/>
    <cellStyle name="Normal 13 9" xfId="2952" xr:uid="{00000000-0005-0000-0000-0000B40B0000}"/>
    <cellStyle name="Normal 13 9 2" xfId="2953" xr:uid="{00000000-0005-0000-0000-0000B50B0000}"/>
    <cellStyle name="Normal 14" xfId="2954" xr:uid="{00000000-0005-0000-0000-0000B60B0000}"/>
    <cellStyle name="Normal 14 10" xfId="2955" xr:uid="{00000000-0005-0000-0000-0000B70B0000}"/>
    <cellStyle name="Normal 14 10 2" xfId="2956" xr:uid="{00000000-0005-0000-0000-0000B80B0000}"/>
    <cellStyle name="Normal 14 11" xfId="2957" xr:uid="{00000000-0005-0000-0000-0000B90B0000}"/>
    <cellStyle name="Normal 14 11 2" xfId="2958" xr:uid="{00000000-0005-0000-0000-0000BA0B0000}"/>
    <cellStyle name="Normal 14 12" xfId="2959" xr:uid="{00000000-0005-0000-0000-0000BB0B0000}"/>
    <cellStyle name="Normal 14 12 2" xfId="2960" xr:uid="{00000000-0005-0000-0000-0000BC0B0000}"/>
    <cellStyle name="Normal 14 13" xfId="2961" xr:uid="{00000000-0005-0000-0000-0000BD0B0000}"/>
    <cellStyle name="Normal 14 13 2" xfId="2962" xr:uid="{00000000-0005-0000-0000-0000BE0B0000}"/>
    <cellStyle name="Normal 14 14" xfId="2963" xr:uid="{00000000-0005-0000-0000-0000BF0B0000}"/>
    <cellStyle name="Normal 14 14 2" xfId="2964" xr:uid="{00000000-0005-0000-0000-0000C00B0000}"/>
    <cellStyle name="Normal 14 15" xfId="2965" xr:uid="{00000000-0005-0000-0000-0000C10B0000}"/>
    <cellStyle name="Normal 14 15 2" xfId="2966" xr:uid="{00000000-0005-0000-0000-0000C20B0000}"/>
    <cellStyle name="Normal 14 16" xfId="2967" xr:uid="{00000000-0005-0000-0000-0000C30B0000}"/>
    <cellStyle name="Normal 14 17" xfId="2968" xr:uid="{00000000-0005-0000-0000-0000C40B0000}"/>
    <cellStyle name="Normal 14 18" xfId="2969" xr:uid="{00000000-0005-0000-0000-0000C50B0000}"/>
    <cellStyle name="Normal 14 2" xfId="2970" xr:uid="{00000000-0005-0000-0000-0000C60B0000}"/>
    <cellStyle name="Normal 14 2 10" xfId="2971" xr:uid="{00000000-0005-0000-0000-0000C70B0000}"/>
    <cellStyle name="Normal 14 2 2" xfId="2972" xr:uid="{00000000-0005-0000-0000-0000C80B0000}"/>
    <cellStyle name="Normal 14 2 3" xfId="2973" xr:uid="{00000000-0005-0000-0000-0000C90B0000}"/>
    <cellStyle name="Normal 14 2 4" xfId="2974" xr:uid="{00000000-0005-0000-0000-0000CA0B0000}"/>
    <cellStyle name="Normal 14 2 5" xfId="2975" xr:uid="{00000000-0005-0000-0000-0000CB0B0000}"/>
    <cellStyle name="Normal 14 2 6" xfId="2976" xr:uid="{00000000-0005-0000-0000-0000CC0B0000}"/>
    <cellStyle name="Normal 14 2 7" xfId="2977" xr:uid="{00000000-0005-0000-0000-0000CD0B0000}"/>
    <cellStyle name="Normal 14 2 8" xfId="2978" xr:uid="{00000000-0005-0000-0000-0000CE0B0000}"/>
    <cellStyle name="Normal 14 2 8 2" xfId="2979" xr:uid="{00000000-0005-0000-0000-0000CF0B0000}"/>
    <cellStyle name="Normal 14 2 9" xfId="2980" xr:uid="{00000000-0005-0000-0000-0000D00B0000}"/>
    <cellStyle name="Normal 14 3" xfId="2981" xr:uid="{00000000-0005-0000-0000-0000D10B0000}"/>
    <cellStyle name="Normal 14 3 2" xfId="2982" xr:uid="{00000000-0005-0000-0000-0000D20B0000}"/>
    <cellStyle name="Normal 14 4" xfId="2983" xr:uid="{00000000-0005-0000-0000-0000D30B0000}"/>
    <cellStyle name="Normal 14 4 2" xfId="2984" xr:uid="{00000000-0005-0000-0000-0000D40B0000}"/>
    <cellStyle name="Normal 14 5" xfId="2985" xr:uid="{00000000-0005-0000-0000-0000D50B0000}"/>
    <cellStyle name="Normal 14 5 2" xfId="2986" xr:uid="{00000000-0005-0000-0000-0000D60B0000}"/>
    <cellStyle name="Normal 14 6" xfId="2987" xr:uid="{00000000-0005-0000-0000-0000D70B0000}"/>
    <cellStyle name="Normal 14 7" xfId="2988" xr:uid="{00000000-0005-0000-0000-0000D80B0000}"/>
    <cellStyle name="Normal 14 8" xfId="2989" xr:uid="{00000000-0005-0000-0000-0000D90B0000}"/>
    <cellStyle name="Normal 14 9" xfId="2990" xr:uid="{00000000-0005-0000-0000-0000DA0B0000}"/>
    <cellStyle name="Normal 15" xfId="2991" xr:uid="{00000000-0005-0000-0000-0000DB0B0000}"/>
    <cellStyle name="Normal 15 2" xfId="2992" xr:uid="{00000000-0005-0000-0000-0000DC0B0000}"/>
    <cellStyle name="Normal 15 2 2" xfId="2993" xr:uid="{00000000-0005-0000-0000-0000DD0B0000}"/>
    <cellStyle name="Normal 15 2 3" xfId="2994" xr:uid="{00000000-0005-0000-0000-0000DE0B0000}"/>
    <cellStyle name="Normal 15 3" xfId="2995" xr:uid="{00000000-0005-0000-0000-0000DF0B0000}"/>
    <cellStyle name="Normal 15 4" xfId="2996" xr:uid="{00000000-0005-0000-0000-0000E00B0000}"/>
    <cellStyle name="Normal 15 5" xfId="2997" xr:uid="{00000000-0005-0000-0000-0000E10B0000}"/>
    <cellStyle name="Normal 15 6" xfId="2998" xr:uid="{00000000-0005-0000-0000-0000E20B0000}"/>
    <cellStyle name="Normal 15 7" xfId="2999" xr:uid="{00000000-0005-0000-0000-0000E30B0000}"/>
    <cellStyle name="Normal 15 8" xfId="3000" xr:uid="{00000000-0005-0000-0000-0000E40B0000}"/>
    <cellStyle name="Normal 16" xfId="3001" xr:uid="{00000000-0005-0000-0000-0000E50B0000}"/>
    <cellStyle name="Normal 16 2" xfId="3002" xr:uid="{00000000-0005-0000-0000-0000E60B0000}"/>
    <cellStyle name="Normal 16 2 2" xfId="3003" xr:uid="{00000000-0005-0000-0000-0000E70B0000}"/>
    <cellStyle name="Normal 16 2 3" xfId="3004" xr:uid="{00000000-0005-0000-0000-0000E80B0000}"/>
    <cellStyle name="Normal 16 3" xfId="3005" xr:uid="{00000000-0005-0000-0000-0000E90B0000}"/>
    <cellStyle name="Normal 16 4" xfId="3006" xr:uid="{00000000-0005-0000-0000-0000EA0B0000}"/>
    <cellStyle name="Normal 16 5" xfId="3007" xr:uid="{00000000-0005-0000-0000-0000EB0B0000}"/>
    <cellStyle name="Normal 16 6" xfId="3008" xr:uid="{00000000-0005-0000-0000-0000EC0B0000}"/>
    <cellStyle name="Normal 16 7" xfId="3009" xr:uid="{00000000-0005-0000-0000-0000ED0B0000}"/>
    <cellStyle name="Normal 16 7 2" xfId="3010" xr:uid="{00000000-0005-0000-0000-0000EE0B0000}"/>
    <cellStyle name="Normal 16 8" xfId="3011" xr:uid="{00000000-0005-0000-0000-0000EF0B0000}"/>
    <cellStyle name="Normal 17" xfId="3012" xr:uid="{00000000-0005-0000-0000-0000F00B0000}"/>
    <cellStyle name="Normal 17 10" xfId="3013" xr:uid="{00000000-0005-0000-0000-0000F10B0000}"/>
    <cellStyle name="Normal 17 11" xfId="3014" xr:uid="{00000000-0005-0000-0000-0000F20B0000}"/>
    <cellStyle name="Normal 17 12" xfId="3015" xr:uid="{00000000-0005-0000-0000-0000F30B0000}"/>
    <cellStyle name="Normal 17 13" xfId="3016" xr:uid="{00000000-0005-0000-0000-0000F40B0000}"/>
    <cellStyle name="Normal 17 14" xfId="3017" xr:uid="{00000000-0005-0000-0000-0000F50B0000}"/>
    <cellStyle name="Normal 17 14 2" xfId="3018" xr:uid="{00000000-0005-0000-0000-0000F60B0000}"/>
    <cellStyle name="Normal 17 2" xfId="3019" xr:uid="{00000000-0005-0000-0000-0000F70B0000}"/>
    <cellStyle name="Normal 17 2 2" xfId="3020" xr:uid="{00000000-0005-0000-0000-0000F80B0000}"/>
    <cellStyle name="Normal 17 2 3" xfId="3021" xr:uid="{00000000-0005-0000-0000-0000F90B0000}"/>
    <cellStyle name="Normal 17 3" xfId="3022" xr:uid="{00000000-0005-0000-0000-0000FA0B0000}"/>
    <cellStyle name="Normal 17 4" xfId="3023" xr:uid="{00000000-0005-0000-0000-0000FB0B0000}"/>
    <cellStyle name="Normal 17 5" xfId="3024" xr:uid="{00000000-0005-0000-0000-0000FC0B0000}"/>
    <cellStyle name="Normal 17 6" xfId="3025" xr:uid="{00000000-0005-0000-0000-0000FD0B0000}"/>
    <cellStyle name="Normal 17 7" xfId="3026" xr:uid="{00000000-0005-0000-0000-0000FE0B0000}"/>
    <cellStyle name="Normal 17 8" xfId="3027" xr:uid="{00000000-0005-0000-0000-0000FF0B0000}"/>
    <cellStyle name="Normal 17 9" xfId="3028" xr:uid="{00000000-0005-0000-0000-0000000C0000}"/>
    <cellStyle name="Normal 18" xfId="3029" xr:uid="{00000000-0005-0000-0000-0000010C0000}"/>
    <cellStyle name="Normal 18 2" xfId="3030" xr:uid="{00000000-0005-0000-0000-0000020C0000}"/>
    <cellStyle name="Normal 18 3" xfId="3031" xr:uid="{00000000-0005-0000-0000-0000030C0000}"/>
    <cellStyle name="Normal 18 3 2" xfId="3032" xr:uid="{00000000-0005-0000-0000-0000040C0000}"/>
    <cellStyle name="Normal 18 4" xfId="3033" xr:uid="{00000000-0005-0000-0000-0000050C0000}"/>
    <cellStyle name="Normal 19" xfId="3034" xr:uid="{00000000-0005-0000-0000-0000060C0000}"/>
    <cellStyle name="Normal 2" xfId="3035" xr:uid="{00000000-0005-0000-0000-0000070C0000}"/>
    <cellStyle name="Normál 2" xfId="3036" xr:uid="{00000000-0005-0000-0000-0000080C0000}"/>
    <cellStyle name="Normal 2 10" xfId="3037" xr:uid="{00000000-0005-0000-0000-0000090C0000}"/>
    <cellStyle name="Normal 2 10 2" xfId="3038" xr:uid="{00000000-0005-0000-0000-00000A0C0000}"/>
    <cellStyle name="Normal 2 10 3" xfId="3039" xr:uid="{00000000-0005-0000-0000-00000B0C0000}"/>
    <cellStyle name="Normal 2 10 4" xfId="3040" xr:uid="{00000000-0005-0000-0000-00000C0C0000}"/>
    <cellStyle name="Normal 2 11" xfId="3041" xr:uid="{00000000-0005-0000-0000-00000D0C0000}"/>
    <cellStyle name="Normal 2 12" xfId="3042" xr:uid="{00000000-0005-0000-0000-00000E0C0000}"/>
    <cellStyle name="Normal 2 13" xfId="3043" xr:uid="{00000000-0005-0000-0000-00000F0C0000}"/>
    <cellStyle name="Normal 2 14" xfId="3044" xr:uid="{00000000-0005-0000-0000-0000100C0000}"/>
    <cellStyle name="Normal 2 15" xfId="3045" xr:uid="{00000000-0005-0000-0000-0000110C0000}"/>
    <cellStyle name="Normal 2 16" xfId="3046" xr:uid="{00000000-0005-0000-0000-0000120C0000}"/>
    <cellStyle name="Normal 2 17" xfId="3047" xr:uid="{00000000-0005-0000-0000-0000130C0000}"/>
    <cellStyle name="Normal 2 18" xfId="3048" xr:uid="{00000000-0005-0000-0000-0000140C0000}"/>
    <cellStyle name="Normal 2 18 2" xfId="3049" xr:uid="{00000000-0005-0000-0000-0000150C0000}"/>
    <cellStyle name="Normal 2 18 2 2" xfId="3050" xr:uid="{00000000-0005-0000-0000-0000160C0000}"/>
    <cellStyle name="Normal 2 18 3" xfId="3051" xr:uid="{00000000-0005-0000-0000-0000170C0000}"/>
    <cellStyle name="Normal 2 19" xfId="3052" xr:uid="{00000000-0005-0000-0000-0000180C0000}"/>
    <cellStyle name="Normal 2 2" xfId="3053" xr:uid="{00000000-0005-0000-0000-0000190C0000}"/>
    <cellStyle name="Normal 2 2 10" xfId="3054" xr:uid="{00000000-0005-0000-0000-00001A0C0000}"/>
    <cellStyle name="Normal 2 2 10 2" xfId="3055" xr:uid="{00000000-0005-0000-0000-00001B0C0000}"/>
    <cellStyle name="Normal 2 2 11" xfId="3056" xr:uid="{00000000-0005-0000-0000-00001C0C0000}"/>
    <cellStyle name="Normal 2 2 11 2" xfId="3057" xr:uid="{00000000-0005-0000-0000-00001D0C0000}"/>
    <cellStyle name="Normal 2 2 12" xfId="3058" xr:uid="{00000000-0005-0000-0000-00001E0C0000}"/>
    <cellStyle name="Normal 2 2 12 2" xfId="3059" xr:uid="{00000000-0005-0000-0000-00001F0C0000}"/>
    <cellStyle name="Normal 2 2 13" xfId="3060" xr:uid="{00000000-0005-0000-0000-0000200C0000}"/>
    <cellStyle name="Normal 2 2 13 2" xfId="3061" xr:uid="{00000000-0005-0000-0000-0000210C0000}"/>
    <cellStyle name="Normal 2 2 14" xfId="3062" xr:uid="{00000000-0005-0000-0000-0000220C0000}"/>
    <cellStyle name="Normal 2 2 15" xfId="3063" xr:uid="{00000000-0005-0000-0000-0000230C0000}"/>
    <cellStyle name="Normal 2 2 15 2" xfId="3064" xr:uid="{00000000-0005-0000-0000-0000240C0000}"/>
    <cellStyle name="Normal 2 2 16" xfId="3065" xr:uid="{00000000-0005-0000-0000-0000250C0000}"/>
    <cellStyle name="Normal 2 2 2" xfId="3066" xr:uid="{00000000-0005-0000-0000-0000260C0000}"/>
    <cellStyle name="Normal 2 2 2 2" xfId="3067" xr:uid="{00000000-0005-0000-0000-0000270C0000}"/>
    <cellStyle name="Normal 2 2 2 2 2" xfId="3068" xr:uid="{00000000-0005-0000-0000-0000280C0000}"/>
    <cellStyle name="Normal 2 2 2 3" xfId="3069" xr:uid="{00000000-0005-0000-0000-0000290C0000}"/>
    <cellStyle name="Normal 2 2 2 4" xfId="3070" xr:uid="{00000000-0005-0000-0000-00002A0C0000}"/>
    <cellStyle name="Normal 2 2 2 5" xfId="3071" xr:uid="{00000000-0005-0000-0000-00002B0C0000}"/>
    <cellStyle name="Normal 2 2 2 5 2" xfId="3072" xr:uid="{00000000-0005-0000-0000-00002C0C0000}"/>
    <cellStyle name="Normal 2 2 2 6" xfId="3073" xr:uid="{00000000-0005-0000-0000-00002D0C0000}"/>
    <cellStyle name="Normal 2 2 2 6 2" xfId="3074" xr:uid="{00000000-0005-0000-0000-00002E0C0000}"/>
    <cellStyle name="Normal 2 2 2 7" xfId="3075" xr:uid="{00000000-0005-0000-0000-00002F0C0000}"/>
    <cellStyle name="Normal 2 2 2 8" xfId="3076" xr:uid="{00000000-0005-0000-0000-0000300C0000}"/>
    <cellStyle name="Normal 2 2 3" xfId="3077" xr:uid="{00000000-0005-0000-0000-0000310C0000}"/>
    <cellStyle name="Normal 2 2 3 2" xfId="3078" xr:uid="{00000000-0005-0000-0000-0000320C0000}"/>
    <cellStyle name="Normal 2 2 3 2 2" xfId="3079" xr:uid="{00000000-0005-0000-0000-0000330C0000}"/>
    <cellStyle name="Normal 2 2 3 3" xfId="3080" xr:uid="{00000000-0005-0000-0000-0000340C0000}"/>
    <cellStyle name="Normal 2 2 3 4" xfId="3081" xr:uid="{00000000-0005-0000-0000-0000350C0000}"/>
    <cellStyle name="Normal 2 2 4" xfId="3082" xr:uid="{00000000-0005-0000-0000-0000360C0000}"/>
    <cellStyle name="Normal 2 2 4 2" xfId="3083" xr:uid="{00000000-0005-0000-0000-0000370C0000}"/>
    <cellStyle name="Normal 2 2 4 3" xfId="3084" xr:uid="{00000000-0005-0000-0000-0000380C0000}"/>
    <cellStyle name="Normal 2 2 4 3 2" xfId="3085" xr:uid="{00000000-0005-0000-0000-0000390C0000}"/>
    <cellStyle name="Normal 2 2 4 4" xfId="3086" xr:uid="{00000000-0005-0000-0000-00003A0C0000}"/>
    <cellStyle name="Normal 2 2 5" xfId="3087" xr:uid="{00000000-0005-0000-0000-00003B0C0000}"/>
    <cellStyle name="Normal 2 2 5 2" xfId="3088" xr:uid="{00000000-0005-0000-0000-00003C0C0000}"/>
    <cellStyle name="Normal 2 2 5 2 2" xfId="3089" xr:uid="{00000000-0005-0000-0000-00003D0C0000}"/>
    <cellStyle name="Normal 2 2 5 3" xfId="3090" xr:uid="{00000000-0005-0000-0000-00003E0C0000}"/>
    <cellStyle name="Normal 2 2 5 3 2" xfId="3091" xr:uid="{00000000-0005-0000-0000-00003F0C0000}"/>
    <cellStyle name="Normal 2 2 5 4" xfId="3092" xr:uid="{00000000-0005-0000-0000-0000400C0000}"/>
    <cellStyle name="Normal 2 2 6" xfId="3093" xr:uid="{00000000-0005-0000-0000-0000410C0000}"/>
    <cellStyle name="Normal 2 2 6 2" xfId="3094" xr:uid="{00000000-0005-0000-0000-0000420C0000}"/>
    <cellStyle name="Normal 2 2 6 2 2" xfId="3095" xr:uid="{00000000-0005-0000-0000-0000430C0000}"/>
    <cellStyle name="Normal 2 2 6 3" xfId="3096" xr:uid="{00000000-0005-0000-0000-0000440C0000}"/>
    <cellStyle name="Normal 2 2 7" xfId="3097" xr:uid="{00000000-0005-0000-0000-0000450C0000}"/>
    <cellStyle name="Normal 2 2 7 2" xfId="3098" xr:uid="{00000000-0005-0000-0000-0000460C0000}"/>
    <cellStyle name="Normal 2 2 7 2 2" xfId="3099" xr:uid="{00000000-0005-0000-0000-0000470C0000}"/>
    <cellStyle name="Normal 2 2 7 3" xfId="3100" xr:uid="{00000000-0005-0000-0000-0000480C0000}"/>
    <cellStyle name="Normal 2 2 8" xfId="3101" xr:uid="{00000000-0005-0000-0000-0000490C0000}"/>
    <cellStyle name="Normal 2 2 8 2" xfId="3102" xr:uid="{00000000-0005-0000-0000-00004A0C0000}"/>
    <cellStyle name="Normal 2 2 8 2 2" xfId="3103" xr:uid="{00000000-0005-0000-0000-00004B0C0000}"/>
    <cellStyle name="Normal 2 2 8 3" xfId="3104" xr:uid="{00000000-0005-0000-0000-00004C0C0000}"/>
    <cellStyle name="Normal 2 2 9" xfId="3105" xr:uid="{00000000-0005-0000-0000-00004D0C0000}"/>
    <cellStyle name="Normal 2 2 9 2" xfId="3106" xr:uid="{00000000-0005-0000-0000-00004E0C0000}"/>
    <cellStyle name="Normal 2 2_ELC" xfId="3107" xr:uid="{00000000-0005-0000-0000-00004F0C0000}"/>
    <cellStyle name="Normal 2 20" xfId="3108" xr:uid="{00000000-0005-0000-0000-0000500C0000}"/>
    <cellStyle name="Normal 2 21" xfId="3109" xr:uid="{00000000-0005-0000-0000-0000510C0000}"/>
    <cellStyle name="Normal 2 22" xfId="3110" xr:uid="{00000000-0005-0000-0000-0000520C0000}"/>
    <cellStyle name="Normal 2 23" xfId="3111" xr:uid="{00000000-0005-0000-0000-0000530C0000}"/>
    <cellStyle name="Normal 2 24" xfId="3112" xr:uid="{00000000-0005-0000-0000-0000540C0000}"/>
    <cellStyle name="Normal 2 25" xfId="3113" xr:uid="{00000000-0005-0000-0000-0000550C0000}"/>
    <cellStyle name="Normal 2 26" xfId="3114" xr:uid="{00000000-0005-0000-0000-0000560C0000}"/>
    <cellStyle name="Normal 2 27" xfId="3115" xr:uid="{00000000-0005-0000-0000-0000570C0000}"/>
    <cellStyle name="Normal 2 28" xfId="3116" xr:uid="{00000000-0005-0000-0000-0000580C0000}"/>
    <cellStyle name="Normal 2 29" xfId="3117" xr:uid="{00000000-0005-0000-0000-0000590C0000}"/>
    <cellStyle name="Normal 2 3" xfId="3118" xr:uid="{00000000-0005-0000-0000-00005A0C0000}"/>
    <cellStyle name="Normal 2 3 10" xfId="3119" xr:uid="{00000000-0005-0000-0000-00005B0C0000}"/>
    <cellStyle name="Normal 2 3 10 2" xfId="3120" xr:uid="{00000000-0005-0000-0000-00005C0C0000}"/>
    <cellStyle name="Normal 2 3 11" xfId="3121" xr:uid="{00000000-0005-0000-0000-00005D0C0000}"/>
    <cellStyle name="Normal 2 3 11 2" xfId="3122" xr:uid="{00000000-0005-0000-0000-00005E0C0000}"/>
    <cellStyle name="Normal 2 3 12" xfId="3123" xr:uid="{00000000-0005-0000-0000-00005F0C0000}"/>
    <cellStyle name="Normal 2 3 12 2" xfId="3124" xr:uid="{00000000-0005-0000-0000-0000600C0000}"/>
    <cellStyle name="Normal 2 3 13" xfId="3125" xr:uid="{00000000-0005-0000-0000-0000610C0000}"/>
    <cellStyle name="Normal 2 3 13 2" xfId="3126" xr:uid="{00000000-0005-0000-0000-0000620C0000}"/>
    <cellStyle name="Normal 2 3 14" xfId="3127" xr:uid="{00000000-0005-0000-0000-0000630C0000}"/>
    <cellStyle name="Normal 2 3 2" xfId="3128" xr:uid="{00000000-0005-0000-0000-0000640C0000}"/>
    <cellStyle name="Normal 2 3 2 2" xfId="3129" xr:uid="{00000000-0005-0000-0000-0000650C0000}"/>
    <cellStyle name="Normal 2 3 2 2 2" xfId="3130" xr:uid="{00000000-0005-0000-0000-0000660C0000}"/>
    <cellStyle name="Normal 2 3 2 2 2 2" xfId="3131" xr:uid="{00000000-0005-0000-0000-0000670C0000}"/>
    <cellStyle name="Normal 2 3 2 2 3" xfId="3132" xr:uid="{00000000-0005-0000-0000-0000680C0000}"/>
    <cellStyle name="Normal 2 3 2 2 3 2" xfId="3133" xr:uid="{00000000-0005-0000-0000-0000690C0000}"/>
    <cellStyle name="Normal 2 3 2 2 4" xfId="3134" xr:uid="{00000000-0005-0000-0000-00006A0C0000}"/>
    <cellStyle name="Normal 2 3 2 2 5" xfId="3135" xr:uid="{00000000-0005-0000-0000-00006B0C0000}"/>
    <cellStyle name="Normal 2 3 2 3" xfId="3136" xr:uid="{00000000-0005-0000-0000-00006C0C0000}"/>
    <cellStyle name="Normal 2 3 2 3 2" xfId="3137" xr:uid="{00000000-0005-0000-0000-00006D0C0000}"/>
    <cellStyle name="Normal 2 3 2 4" xfId="3138" xr:uid="{00000000-0005-0000-0000-00006E0C0000}"/>
    <cellStyle name="Normal 2 3 2 4 2" xfId="3139" xr:uid="{00000000-0005-0000-0000-00006F0C0000}"/>
    <cellStyle name="Normal 2 3 2 5" xfId="3140" xr:uid="{00000000-0005-0000-0000-0000700C0000}"/>
    <cellStyle name="Normal 2 3 2 5 2" xfId="3141" xr:uid="{00000000-0005-0000-0000-0000710C0000}"/>
    <cellStyle name="Normal 2 3 2 6" xfId="3142" xr:uid="{00000000-0005-0000-0000-0000720C0000}"/>
    <cellStyle name="Normal 2 3 2 6 2" xfId="3143" xr:uid="{00000000-0005-0000-0000-0000730C0000}"/>
    <cellStyle name="Normal 2 3 2 7" xfId="3144" xr:uid="{00000000-0005-0000-0000-0000740C0000}"/>
    <cellStyle name="Normal 2 3 2 8" xfId="3145" xr:uid="{00000000-0005-0000-0000-0000750C0000}"/>
    <cellStyle name="Normal 2 3 3" xfId="3146" xr:uid="{00000000-0005-0000-0000-0000760C0000}"/>
    <cellStyle name="Normal 2 3 3 2" xfId="3147" xr:uid="{00000000-0005-0000-0000-0000770C0000}"/>
    <cellStyle name="Normal 2 3 3 2 2" xfId="3148" xr:uid="{00000000-0005-0000-0000-0000780C0000}"/>
    <cellStyle name="Normal 2 3 3 3" xfId="3149" xr:uid="{00000000-0005-0000-0000-0000790C0000}"/>
    <cellStyle name="Normal 2 3 3 4" xfId="3150" xr:uid="{00000000-0005-0000-0000-00007A0C0000}"/>
    <cellStyle name="Normal 2 3 4" xfId="3151" xr:uid="{00000000-0005-0000-0000-00007B0C0000}"/>
    <cellStyle name="Normal 2 3 4 2" xfId="3152" xr:uid="{00000000-0005-0000-0000-00007C0C0000}"/>
    <cellStyle name="Normal 2 3 4 2 2" xfId="3153" xr:uid="{00000000-0005-0000-0000-00007D0C0000}"/>
    <cellStyle name="Normal 2 3 4 2 2 2" xfId="3154" xr:uid="{00000000-0005-0000-0000-00007E0C0000}"/>
    <cellStyle name="Normal 2 3 4 2 3" xfId="3155" xr:uid="{00000000-0005-0000-0000-00007F0C0000}"/>
    <cellStyle name="Normal 2 3 4 3" xfId="3156" xr:uid="{00000000-0005-0000-0000-0000800C0000}"/>
    <cellStyle name="Normal 2 3 4 3 2" xfId="3157" xr:uid="{00000000-0005-0000-0000-0000810C0000}"/>
    <cellStyle name="Normal 2 3 4 4" xfId="3158" xr:uid="{00000000-0005-0000-0000-0000820C0000}"/>
    <cellStyle name="Normal 2 3 4 4 2" xfId="3159" xr:uid="{00000000-0005-0000-0000-0000830C0000}"/>
    <cellStyle name="Normal 2 3 4 5" xfId="3160" xr:uid="{00000000-0005-0000-0000-0000840C0000}"/>
    <cellStyle name="Normal 2 3 4 5 2" xfId="3161" xr:uid="{00000000-0005-0000-0000-0000850C0000}"/>
    <cellStyle name="Normal 2 3 4 6" xfId="3162" xr:uid="{00000000-0005-0000-0000-0000860C0000}"/>
    <cellStyle name="Normal 2 3 4 7" xfId="3163" xr:uid="{00000000-0005-0000-0000-0000870C0000}"/>
    <cellStyle name="Normal 2 3 5" xfId="3164" xr:uid="{00000000-0005-0000-0000-0000880C0000}"/>
    <cellStyle name="Normal 2 3 5 2" xfId="3165" xr:uid="{00000000-0005-0000-0000-0000890C0000}"/>
    <cellStyle name="Normal 2 3 5 2 2" xfId="3166" xr:uid="{00000000-0005-0000-0000-00008A0C0000}"/>
    <cellStyle name="Normal 2 3 5 3" xfId="3167" xr:uid="{00000000-0005-0000-0000-00008B0C0000}"/>
    <cellStyle name="Normal 2 3 5 3 2" xfId="3168" xr:uid="{00000000-0005-0000-0000-00008C0C0000}"/>
    <cellStyle name="Normal 2 3 5 4" xfId="3169" xr:uid="{00000000-0005-0000-0000-00008D0C0000}"/>
    <cellStyle name="Normal 2 3 6" xfId="3170" xr:uid="{00000000-0005-0000-0000-00008E0C0000}"/>
    <cellStyle name="Normal 2 3 6 2" xfId="3171" xr:uid="{00000000-0005-0000-0000-00008F0C0000}"/>
    <cellStyle name="Normal 2 3 6 3" xfId="3172" xr:uid="{00000000-0005-0000-0000-0000900C0000}"/>
    <cellStyle name="Normal 2 3 6 3 2" xfId="3173" xr:uid="{00000000-0005-0000-0000-0000910C0000}"/>
    <cellStyle name="Normal 2 3 6 4" xfId="3174" xr:uid="{00000000-0005-0000-0000-0000920C0000}"/>
    <cellStyle name="Normal 2 3 7" xfId="3175" xr:uid="{00000000-0005-0000-0000-0000930C0000}"/>
    <cellStyle name="Normal 2 3 7 2" xfId="3176" xr:uid="{00000000-0005-0000-0000-0000940C0000}"/>
    <cellStyle name="Normal 2 3 8" xfId="3177" xr:uid="{00000000-0005-0000-0000-0000950C0000}"/>
    <cellStyle name="Normal 2 3 8 2" xfId="3178" xr:uid="{00000000-0005-0000-0000-0000960C0000}"/>
    <cellStyle name="Normal 2 3 9" xfId="3179" xr:uid="{00000000-0005-0000-0000-0000970C0000}"/>
    <cellStyle name="Normal 2 3 9 2" xfId="3180" xr:uid="{00000000-0005-0000-0000-0000980C0000}"/>
    <cellStyle name="Normal 2 30" xfId="3181" xr:uid="{00000000-0005-0000-0000-0000990C0000}"/>
    <cellStyle name="Normal 2 31" xfId="3182" xr:uid="{00000000-0005-0000-0000-00009A0C0000}"/>
    <cellStyle name="Normal 2 32" xfId="3183" xr:uid="{00000000-0005-0000-0000-00009B0C0000}"/>
    <cellStyle name="Normal 2 33" xfId="3184" xr:uid="{00000000-0005-0000-0000-00009C0C0000}"/>
    <cellStyle name="Normal 2 34" xfId="3185" xr:uid="{00000000-0005-0000-0000-00009D0C0000}"/>
    <cellStyle name="Normal 2 35" xfId="3186" xr:uid="{00000000-0005-0000-0000-00009E0C0000}"/>
    <cellStyle name="Normal 2 36" xfId="3187" xr:uid="{00000000-0005-0000-0000-00009F0C0000}"/>
    <cellStyle name="Normal 2 37" xfId="3188" xr:uid="{00000000-0005-0000-0000-0000A00C0000}"/>
    <cellStyle name="Normal 2 38" xfId="3189" xr:uid="{00000000-0005-0000-0000-0000A10C0000}"/>
    <cellStyle name="Normal 2 39" xfId="3190" xr:uid="{00000000-0005-0000-0000-0000A20C0000}"/>
    <cellStyle name="Normal 2 4" xfId="3191" xr:uid="{00000000-0005-0000-0000-0000A30C0000}"/>
    <cellStyle name="Normal 2 4 10" xfId="3192" xr:uid="{00000000-0005-0000-0000-0000A40C0000}"/>
    <cellStyle name="Normal 2 4 10 2" xfId="3193" xr:uid="{00000000-0005-0000-0000-0000A50C0000}"/>
    <cellStyle name="Normal 2 4 11" xfId="3194" xr:uid="{00000000-0005-0000-0000-0000A60C0000}"/>
    <cellStyle name="Normal 2 4 11 2" xfId="3195" xr:uid="{00000000-0005-0000-0000-0000A70C0000}"/>
    <cellStyle name="Normal 2 4 12" xfId="3196" xr:uid="{00000000-0005-0000-0000-0000A80C0000}"/>
    <cellStyle name="Normal 2 4 12 2" xfId="3197" xr:uid="{00000000-0005-0000-0000-0000A90C0000}"/>
    <cellStyle name="Normal 2 4 13" xfId="3198" xr:uid="{00000000-0005-0000-0000-0000AA0C0000}"/>
    <cellStyle name="Normal 2 4 13 2" xfId="3199" xr:uid="{00000000-0005-0000-0000-0000AB0C0000}"/>
    <cellStyle name="Normal 2 4 14" xfId="3200" xr:uid="{00000000-0005-0000-0000-0000AC0C0000}"/>
    <cellStyle name="Normal 2 4 2" xfId="3201" xr:uid="{00000000-0005-0000-0000-0000AD0C0000}"/>
    <cellStyle name="Normal 2 4 2 2" xfId="3202" xr:uid="{00000000-0005-0000-0000-0000AE0C0000}"/>
    <cellStyle name="Normal 2 4 2 2 2" xfId="3203" xr:uid="{00000000-0005-0000-0000-0000AF0C0000}"/>
    <cellStyle name="Normal 2 4 2 3" xfId="3204" xr:uid="{00000000-0005-0000-0000-0000B00C0000}"/>
    <cellStyle name="Normal 2 4 3" xfId="3205" xr:uid="{00000000-0005-0000-0000-0000B10C0000}"/>
    <cellStyle name="Normal 2 4 3 2" xfId="3206" xr:uid="{00000000-0005-0000-0000-0000B20C0000}"/>
    <cellStyle name="Normal 2 4 3 2 2" xfId="3207" xr:uid="{00000000-0005-0000-0000-0000B30C0000}"/>
    <cellStyle name="Normal 2 4 3 3" xfId="3208" xr:uid="{00000000-0005-0000-0000-0000B40C0000}"/>
    <cellStyle name="Normal 2 4 4" xfId="3209" xr:uid="{00000000-0005-0000-0000-0000B50C0000}"/>
    <cellStyle name="Normal 2 4 4 2" xfId="3210" xr:uid="{00000000-0005-0000-0000-0000B60C0000}"/>
    <cellStyle name="Normal 2 4 4 2 2" xfId="3211" xr:uid="{00000000-0005-0000-0000-0000B70C0000}"/>
    <cellStyle name="Normal 2 4 4 3" xfId="3212" xr:uid="{00000000-0005-0000-0000-0000B80C0000}"/>
    <cellStyle name="Normal 2 4 5" xfId="3213" xr:uid="{00000000-0005-0000-0000-0000B90C0000}"/>
    <cellStyle name="Normal 2 4 5 2" xfId="3214" xr:uid="{00000000-0005-0000-0000-0000BA0C0000}"/>
    <cellStyle name="Normal 2 4 5 2 2" xfId="3215" xr:uid="{00000000-0005-0000-0000-0000BB0C0000}"/>
    <cellStyle name="Normal 2 4 5 3" xfId="3216" xr:uid="{00000000-0005-0000-0000-0000BC0C0000}"/>
    <cellStyle name="Normal 2 4 6" xfId="3217" xr:uid="{00000000-0005-0000-0000-0000BD0C0000}"/>
    <cellStyle name="Normal 2 4 6 2" xfId="3218" xr:uid="{00000000-0005-0000-0000-0000BE0C0000}"/>
    <cellStyle name="Normal 2 4 7" xfId="3219" xr:uid="{00000000-0005-0000-0000-0000BF0C0000}"/>
    <cellStyle name="Normal 2 4 7 2" xfId="3220" xr:uid="{00000000-0005-0000-0000-0000C00C0000}"/>
    <cellStyle name="Normal 2 4 8" xfId="3221" xr:uid="{00000000-0005-0000-0000-0000C10C0000}"/>
    <cellStyle name="Normal 2 4 8 2" xfId="3222" xr:uid="{00000000-0005-0000-0000-0000C20C0000}"/>
    <cellStyle name="Normal 2 4 9" xfId="3223" xr:uid="{00000000-0005-0000-0000-0000C30C0000}"/>
    <cellStyle name="Normal 2 4 9 2" xfId="3224" xr:uid="{00000000-0005-0000-0000-0000C40C0000}"/>
    <cellStyle name="Normal 2 40" xfId="3225" xr:uid="{00000000-0005-0000-0000-0000C50C0000}"/>
    <cellStyle name="Normal 2 41" xfId="3226" xr:uid="{00000000-0005-0000-0000-0000C60C0000}"/>
    <cellStyle name="Normal 2 42" xfId="3227" xr:uid="{00000000-0005-0000-0000-0000C70C0000}"/>
    <cellStyle name="Normal 2 43" xfId="3228" xr:uid="{00000000-0005-0000-0000-0000C80C0000}"/>
    <cellStyle name="Normal 2 44" xfId="3229" xr:uid="{00000000-0005-0000-0000-0000C90C0000}"/>
    <cellStyle name="Normal 2 45" xfId="3230" xr:uid="{00000000-0005-0000-0000-0000CA0C0000}"/>
    <cellStyle name="Normal 2 45 2" xfId="3231" xr:uid="{00000000-0005-0000-0000-0000CB0C0000}"/>
    <cellStyle name="Normal 2 46" xfId="3232" xr:uid="{00000000-0005-0000-0000-0000CC0C0000}"/>
    <cellStyle name="Normal 2 46 2" xfId="3233" xr:uid="{00000000-0005-0000-0000-0000CD0C0000}"/>
    <cellStyle name="Normal 2 47" xfId="3234" xr:uid="{00000000-0005-0000-0000-0000CE0C0000}"/>
    <cellStyle name="Normal 2 47 2" xfId="3235" xr:uid="{00000000-0005-0000-0000-0000CF0C0000}"/>
    <cellStyle name="Normal 2 48" xfId="3236" xr:uid="{00000000-0005-0000-0000-0000D00C0000}"/>
    <cellStyle name="Normal 2 48 2" xfId="3237" xr:uid="{00000000-0005-0000-0000-0000D10C0000}"/>
    <cellStyle name="Normal 2 49" xfId="3238" xr:uid="{00000000-0005-0000-0000-0000D20C0000}"/>
    <cellStyle name="Normal 2 5" xfId="3239" xr:uid="{00000000-0005-0000-0000-0000D30C0000}"/>
    <cellStyle name="Normal 2 5 10" xfId="3240" xr:uid="{00000000-0005-0000-0000-0000D40C0000}"/>
    <cellStyle name="Normal 2 5 11" xfId="3241" xr:uid="{00000000-0005-0000-0000-0000D50C0000}"/>
    <cellStyle name="Normal 2 5 12" xfId="3242" xr:uid="{00000000-0005-0000-0000-0000D60C0000}"/>
    <cellStyle name="Normal 2 5 13" xfId="3243" xr:uid="{00000000-0005-0000-0000-0000D70C0000}"/>
    <cellStyle name="Normal 2 5 14" xfId="3244" xr:uid="{00000000-0005-0000-0000-0000D80C0000}"/>
    <cellStyle name="Normal 2 5 15" xfId="3245" xr:uid="{00000000-0005-0000-0000-0000D90C0000}"/>
    <cellStyle name="Normal 2 5 16" xfId="3246" xr:uid="{00000000-0005-0000-0000-0000DA0C0000}"/>
    <cellStyle name="Normal 2 5 17" xfId="3247" xr:uid="{00000000-0005-0000-0000-0000DB0C0000}"/>
    <cellStyle name="Normal 2 5 18" xfId="3248" xr:uid="{00000000-0005-0000-0000-0000DC0C0000}"/>
    <cellStyle name="Normal 2 5 2" xfId="3249" xr:uid="{00000000-0005-0000-0000-0000DD0C0000}"/>
    <cellStyle name="Normal 2 5 2 2" xfId="3250" xr:uid="{00000000-0005-0000-0000-0000DE0C0000}"/>
    <cellStyle name="Normal 2 5 2 2 2" xfId="3251" xr:uid="{00000000-0005-0000-0000-0000DF0C0000}"/>
    <cellStyle name="Normal 2 5 2 2 3" xfId="3252" xr:uid="{00000000-0005-0000-0000-0000E00C0000}"/>
    <cellStyle name="Normal 2 5 2 3" xfId="3253" xr:uid="{00000000-0005-0000-0000-0000E10C0000}"/>
    <cellStyle name="Normal 2 5 2 3 2" xfId="3254" xr:uid="{00000000-0005-0000-0000-0000E20C0000}"/>
    <cellStyle name="Normal 2 5 2 4" xfId="3255" xr:uid="{00000000-0005-0000-0000-0000E30C0000}"/>
    <cellStyle name="Normal 2 5 2 4 2" xfId="3256" xr:uid="{00000000-0005-0000-0000-0000E40C0000}"/>
    <cellStyle name="Normal 2 5 2 5" xfId="3257" xr:uid="{00000000-0005-0000-0000-0000E50C0000}"/>
    <cellStyle name="Normal 2 5 2 5 2" xfId="3258" xr:uid="{00000000-0005-0000-0000-0000E60C0000}"/>
    <cellStyle name="Normal 2 5 2 6" xfId="3259" xr:uid="{00000000-0005-0000-0000-0000E70C0000}"/>
    <cellStyle name="Normal 2 5 3" xfId="3260" xr:uid="{00000000-0005-0000-0000-0000E80C0000}"/>
    <cellStyle name="Normal 2 5 4" xfId="3261" xr:uid="{00000000-0005-0000-0000-0000E90C0000}"/>
    <cellStyle name="Normal 2 5 5" xfId="3262" xr:uid="{00000000-0005-0000-0000-0000EA0C0000}"/>
    <cellStyle name="Normal 2 5 6" xfId="3263" xr:uid="{00000000-0005-0000-0000-0000EB0C0000}"/>
    <cellStyle name="Normal 2 5 7" xfId="3264" xr:uid="{00000000-0005-0000-0000-0000EC0C0000}"/>
    <cellStyle name="Normal 2 5 8" xfId="3265" xr:uid="{00000000-0005-0000-0000-0000ED0C0000}"/>
    <cellStyle name="Normal 2 5 9" xfId="3266" xr:uid="{00000000-0005-0000-0000-0000EE0C0000}"/>
    <cellStyle name="Normal 2 6" xfId="3267" xr:uid="{00000000-0005-0000-0000-0000EF0C0000}"/>
    <cellStyle name="Normal 2 6 10" xfId="3268" xr:uid="{00000000-0005-0000-0000-0000F00C0000}"/>
    <cellStyle name="Normal 2 6 11" xfId="3269" xr:uid="{00000000-0005-0000-0000-0000F10C0000}"/>
    <cellStyle name="Normal 2 6 12" xfId="3270" xr:uid="{00000000-0005-0000-0000-0000F20C0000}"/>
    <cellStyle name="Normal 2 6 13" xfId="3271" xr:uid="{00000000-0005-0000-0000-0000F30C0000}"/>
    <cellStyle name="Normal 2 6 14" xfId="3272" xr:uid="{00000000-0005-0000-0000-0000F40C0000}"/>
    <cellStyle name="Normal 2 6 15" xfId="3273" xr:uid="{00000000-0005-0000-0000-0000F50C0000}"/>
    <cellStyle name="Normal 2 6 16" xfId="3274" xr:uid="{00000000-0005-0000-0000-0000F60C0000}"/>
    <cellStyle name="Normal 2 6 17" xfId="3275" xr:uid="{00000000-0005-0000-0000-0000F70C0000}"/>
    <cellStyle name="Normal 2 6 17 2" xfId="3276" xr:uid="{00000000-0005-0000-0000-0000F80C0000}"/>
    <cellStyle name="Normal 2 6 18" xfId="3277" xr:uid="{00000000-0005-0000-0000-0000F90C0000}"/>
    <cellStyle name="Normal 2 6 18 2" xfId="3278" xr:uid="{00000000-0005-0000-0000-0000FA0C0000}"/>
    <cellStyle name="Normal 2 6 19" xfId="3279" xr:uid="{00000000-0005-0000-0000-0000FB0C0000}"/>
    <cellStyle name="Normal 2 6 2" xfId="3280" xr:uid="{00000000-0005-0000-0000-0000FC0C0000}"/>
    <cellStyle name="Normal 2 6 2 2" xfId="3281" xr:uid="{00000000-0005-0000-0000-0000FD0C0000}"/>
    <cellStyle name="Normal 2 6 2 3" xfId="3282" xr:uid="{00000000-0005-0000-0000-0000FE0C0000}"/>
    <cellStyle name="Normal 2 6 2 3 2" xfId="3283" xr:uid="{00000000-0005-0000-0000-0000FF0C0000}"/>
    <cellStyle name="Normal 2 6 2 4" xfId="3284" xr:uid="{00000000-0005-0000-0000-0000000D0000}"/>
    <cellStyle name="Normal 2 6 2 4 2" xfId="3285" xr:uid="{00000000-0005-0000-0000-0000010D0000}"/>
    <cellStyle name="Normal 2 6 2 5" xfId="3286" xr:uid="{00000000-0005-0000-0000-0000020D0000}"/>
    <cellStyle name="Normal 2 6 2 6" xfId="3287" xr:uid="{00000000-0005-0000-0000-0000030D0000}"/>
    <cellStyle name="Normal 2 6 20" xfId="3288" xr:uid="{00000000-0005-0000-0000-0000040D0000}"/>
    <cellStyle name="Normal 2 6 3" xfId="3289" xr:uid="{00000000-0005-0000-0000-0000050D0000}"/>
    <cellStyle name="Normal 2 6 3 2" xfId="3290" xr:uid="{00000000-0005-0000-0000-0000060D0000}"/>
    <cellStyle name="Normal 2 6 3 3" xfId="3291" xr:uid="{00000000-0005-0000-0000-0000070D0000}"/>
    <cellStyle name="Normal 2 6 4" xfId="3292" xr:uid="{00000000-0005-0000-0000-0000080D0000}"/>
    <cellStyle name="Normal 2 6 5" xfId="3293" xr:uid="{00000000-0005-0000-0000-0000090D0000}"/>
    <cellStyle name="Normal 2 6 6" xfId="3294" xr:uid="{00000000-0005-0000-0000-00000A0D0000}"/>
    <cellStyle name="Normal 2 6 7" xfId="3295" xr:uid="{00000000-0005-0000-0000-00000B0D0000}"/>
    <cellStyle name="Normal 2 6 8" xfId="3296" xr:uid="{00000000-0005-0000-0000-00000C0D0000}"/>
    <cellStyle name="Normal 2 6 9" xfId="3297" xr:uid="{00000000-0005-0000-0000-00000D0D0000}"/>
    <cellStyle name="Normal 2 7" xfId="3298" xr:uid="{00000000-0005-0000-0000-00000E0D0000}"/>
    <cellStyle name="Normal 2 7 2" xfId="3299" xr:uid="{00000000-0005-0000-0000-00000F0D0000}"/>
    <cellStyle name="Normal 2 7 3" xfId="3300" xr:uid="{00000000-0005-0000-0000-0000100D0000}"/>
    <cellStyle name="Normal 2 8" xfId="3301" xr:uid="{00000000-0005-0000-0000-0000110D0000}"/>
    <cellStyle name="Normal 2 8 2" xfId="3302" xr:uid="{00000000-0005-0000-0000-0000120D0000}"/>
    <cellStyle name="Normal 2 8 3" xfId="3303" xr:uid="{00000000-0005-0000-0000-0000130D0000}"/>
    <cellStyle name="Normal 2 8 4" xfId="3304" xr:uid="{00000000-0005-0000-0000-0000140D0000}"/>
    <cellStyle name="Normal 2 8 4 2" xfId="3305" xr:uid="{00000000-0005-0000-0000-0000150D0000}"/>
    <cellStyle name="Normal 2 9" xfId="3306" xr:uid="{00000000-0005-0000-0000-0000160D0000}"/>
    <cellStyle name="Normal 2 9 2" xfId="3307" xr:uid="{00000000-0005-0000-0000-0000170D0000}"/>
    <cellStyle name="Normal 2 9 2 2" xfId="3308" xr:uid="{00000000-0005-0000-0000-0000180D0000}"/>
    <cellStyle name="Normal 2 9 2 3" xfId="3309" xr:uid="{00000000-0005-0000-0000-0000190D0000}"/>
    <cellStyle name="Normal 2 9 3" xfId="3310" xr:uid="{00000000-0005-0000-0000-00001A0D0000}"/>
    <cellStyle name="Normal 2 9 3 2" xfId="3311" xr:uid="{00000000-0005-0000-0000-00001B0D0000}"/>
    <cellStyle name="Normal 2 9 4" xfId="3312" xr:uid="{00000000-0005-0000-0000-00001C0D0000}"/>
    <cellStyle name="Normal 2 9 5" xfId="3313" xr:uid="{00000000-0005-0000-0000-00001D0D0000}"/>
    <cellStyle name="Normal 2_FILL-ICM" xfId="3314" xr:uid="{00000000-0005-0000-0000-00001E0D0000}"/>
    <cellStyle name="Normal 20" xfId="3315" xr:uid="{00000000-0005-0000-0000-00001F0D0000}"/>
    <cellStyle name="Normal 20 2" xfId="3316" xr:uid="{00000000-0005-0000-0000-0000200D0000}"/>
    <cellStyle name="Normal 20 3" xfId="3317" xr:uid="{00000000-0005-0000-0000-0000210D0000}"/>
    <cellStyle name="Normal 20 4" xfId="3318" xr:uid="{00000000-0005-0000-0000-0000220D0000}"/>
    <cellStyle name="Normal 21" xfId="3319" xr:uid="{00000000-0005-0000-0000-0000230D0000}"/>
    <cellStyle name="Normal 21 2" xfId="3320" xr:uid="{00000000-0005-0000-0000-0000240D0000}"/>
    <cellStyle name="Normal 21 3" xfId="3321" xr:uid="{00000000-0005-0000-0000-0000250D0000}"/>
    <cellStyle name="Normal 21 4" xfId="3322" xr:uid="{00000000-0005-0000-0000-0000260D0000}"/>
    <cellStyle name="Normal 21_Scen_XBase" xfId="3323" xr:uid="{00000000-0005-0000-0000-0000270D0000}"/>
    <cellStyle name="Normal 22" xfId="3324" xr:uid="{00000000-0005-0000-0000-0000280D0000}"/>
    <cellStyle name="Normal 23" xfId="3325" xr:uid="{00000000-0005-0000-0000-0000290D0000}"/>
    <cellStyle name="Normal 23 2" xfId="3326" xr:uid="{00000000-0005-0000-0000-00002A0D0000}"/>
    <cellStyle name="Normal 23 3" xfId="3327" xr:uid="{00000000-0005-0000-0000-00002B0D0000}"/>
    <cellStyle name="Normal 24" xfId="3328" xr:uid="{00000000-0005-0000-0000-00002C0D0000}"/>
    <cellStyle name="Normal 24 10" xfId="3329" xr:uid="{00000000-0005-0000-0000-00002D0D0000}"/>
    <cellStyle name="Normal 24 11" xfId="3330" xr:uid="{00000000-0005-0000-0000-00002E0D0000}"/>
    <cellStyle name="Normal 24 12" xfId="3331" xr:uid="{00000000-0005-0000-0000-00002F0D0000}"/>
    <cellStyle name="Normal 24 13" xfId="3332" xr:uid="{00000000-0005-0000-0000-0000300D0000}"/>
    <cellStyle name="Normal 24 14" xfId="3333" xr:uid="{00000000-0005-0000-0000-0000310D0000}"/>
    <cellStyle name="Normal 24 15" xfId="3334" xr:uid="{00000000-0005-0000-0000-0000320D0000}"/>
    <cellStyle name="Normal 24 16" xfId="3335" xr:uid="{00000000-0005-0000-0000-0000330D0000}"/>
    <cellStyle name="Normal 24 17" xfId="3336" xr:uid="{00000000-0005-0000-0000-0000340D0000}"/>
    <cellStyle name="Normal 24 18" xfId="3337" xr:uid="{00000000-0005-0000-0000-0000350D0000}"/>
    <cellStyle name="Normal 24 19" xfId="3338" xr:uid="{00000000-0005-0000-0000-0000360D0000}"/>
    <cellStyle name="Normal 24 2" xfId="3339" xr:uid="{00000000-0005-0000-0000-0000370D0000}"/>
    <cellStyle name="Normal 24 20" xfId="3340" xr:uid="{00000000-0005-0000-0000-0000380D0000}"/>
    <cellStyle name="Normal 24 3" xfId="3341" xr:uid="{00000000-0005-0000-0000-0000390D0000}"/>
    <cellStyle name="Normal 24 4" xfId="3342" xr:uid="{00000000-0005-0000-0000-00003A0D0000}"/>
    <cellStyle name="Normal 24 5" xfId="3343" xr:uid="{00000000-0005-0000-0000-00003B0D0000}"/>
    <cellStyle name="Normal 24 6" xfId="3344" xr:uid="{00000000-0005-0000-0000-00003C0D0000}"/>
    <cellStyle name="Normal 24 7" xfId="3345" xr:uid="{00000000-0005-0000-0000-00003D0D0000}"/>
    <cellStyle name="Normal 24 8" xfId="3346" xr:uid="{00000000-0005-0000-0000-00003E0D0000}"/>
    <cellStyle name="Normal 24 9" xfId="3347" xr:uid="{00000000-0005-0000-0000-00003F0D0000}"/>
    <cellStyle name="Normal 25" xfId="3348" xr:uid="{00000000-0005-0000-0000-0000400D0000}"/>
    <cellStyle name="Normal 26" xfId="3349" xr:uid="{00000000-0005-0000-0000-0000410D0000}"/>
    <cellStyle name="Normal 26 2" xfId="3350" xr:uid="{00000000-0005-0000-0000-0000420D0000}"/>
    <cellStyle name="Normal 26 3" xfId="3351" xr:uid="{00000000-0005-0000-0000-0000430D0000}"/>
    <cellStyle name="Normal 27" xfId="3352" xr:uid="{00000000-0005-0000-0000-0000440D0000}"/>
    <cellStyle name="Normal 27 2" xfId="3353" xr:uid="{00000000-0005-0000-0000-0000450D0000}"/>
    <cellStyle name="Normal 28" xfId="3354" xr:uid="{00000000-0005-0000-0000-0000460D0000}"/>
    <cellStyle name="Normal 29" xfId="3355" xr:uid="{00000000-0005-0000-0000-0000470D0000}"/>
    <cellStyle name="Normal 3" xfId="3356" xr:uid="{00000000-0005-0000-0000-0000480D0000}"/>
    <cellStyle name="Normal 3 10" xfId="3357" xr:uid="{00000000-0005-0000-0000-0000490D0000}"/>
    <cellStyle name="Normal 3 11" xfId="3358" xr:uid="{00000000-0005-0000-0000-00004A0D0000}"/>
    <cellStyle name="Normal 3 12" xfId="3359" xr:uid="{00000000-0005-0000-0000-00004B0D0000}"/>
    <cellStyle name="Normal 3 13" xfId="3360" xr:uid="{00000000-0005-0000-0000-00004C0D0000}"/>
    <cellStyle name="Normal 3 14" xfId="3361" xr:uid="{00000000-0005-0000-0000-00004D0D0000}"/>
    <cellStyle name="Normal 3 15" xfId="3362" xr:uid="{00000000-0005-0000-0000-00004E0D0000}"/>
    <cellStyle name="Normal 3 16" xfId="3363" xr:uid="{00000000-0005-0000-0000-00004F0D0000}"/>
    <cellStyle name="Normal 3 17" xfId="3364" xr:uid="{00000000-0005-0000-0000-0000500D0000}"/>
    <cellStyle name="Normal 3 18" xfId="3365" xr:uid="{00000000-0005-0000-0000-0000510D0000}"/>
    <cellStyle name="Normal 3 19" xfId="3366" xr:uid="{00000000-0005-0000-0000-0000520D0000}"/>
    <cellStyle name="Normal 3 2" xfId="3367" xr:uid="{00000000-0005-0000-0000-0000530D0000}"/>
    <cellStyle name="Normal 3 2 10" xfId="3368" xr:uid="{00000000-0005-0000-0000-0000540D0000}"/>
    <cellStyle name="Normal 3 2 11" xfId="3369" xr:uid="{00000000-0005-0000-0000-0000550D0000}"/>
    <cellStyle name="Normal 3 2 11 2" xfId="3370" xr:uid="{00000000-0005-0000-0000-0000560D0000}"/>
    <cellStyle name="Normal 3 2 12" xfId="3371" xr:uid="{00000000-0005-0000-0000-0000570D0000}"/>
    <cellStyle name="Normal 3 2 13" xfId="3372" xr:uid="{00000000-0005-0000-0000-0000580D0000}"/>
    <cellStyle name="Normal 3 2 2" xfId="3373" xr:uid="{00000000-0005-0000-0000-0000590D0000}"/>
    <cellStyle name="Normal 3 2 2 2" xfId="3374" xr:uid="{00000000-0005-0000-0000-00005A0D0000}"/>
    <cellStyle name="Normal 3 2 2 3" xfId="3375" xr:uid="{00000000-0005-0000-0000-00005B0D0000}"/>
    <cellStyle name="Normal 3 2 2 4" xfId="3376" xr:uid="{00000000-0005-0000-0000-00005C0D0000}"/>
    <cellStyle name="Normal 3 2 2 4 2" xfId="3377" xr:uid="{00000000-0005-0000-0000-00005D0D0000}"/>
    <cellStyle name="Normal 3 2 3" xfId="3378" xr:uid="{00000000-0005-0000-0000-00005E0D0000}"/>
    <cellStyle name="Normal 3 2 3 2" xfId="3379" xr:uid="{00000000-0005-0000-0000-00005F0D0000}"/>
    <cellStyle name="Normal 3 2 3 3" xfId="3380" xr:uid="{00000000-0005-0000-0000-0000600D0000}"/>
    <cellStyle name="Normal 3 2 3 4" xfId="3381" xr:uid="{00000000-0005-0000-0000-0000610D0000}"/>
    <cellStyle name="Normal 3 2 3 5" xfId="3382" xr:uid="{00000000-0005-0000-0000-0000620D0000}"/>
    <cellStyle name="Normal 3 2 4" xfId="3383" xr:uid="{00000000-0005-0000-0000-0000630D0000}"/>
    <cellStyle name="Normal 3 2 4 2" xfId="3384" xr:uid="{00000000-0005-0000-0000-0000640D0000}"/>
    <cellStyle name="Normal 3 2 4 3" xfId="3385" xr:uid="{00000000-0005-0000-0000-0000650D0000}"/>
    <cellStyle name="Normal 3 2 5" xfId="3386" xr:uid="{00000000-0005-0000-0000-0000660D0000}"/>
    <cellStyle name="Normal 3 2 6" xfId="3387" xr:uid="{00000000-0005-0000-0000-0000670D0000}"/>
    <cellStyle name="Normal 3 2 7" xfId="3388" xr:uid="{00000000-0005-0000-0000-0000680D0000}"/>
    <cellStyle name="Normal 3 2 8" xfId="3389" xr:uid="{00000000-0005-0000-0000-0000690D0000}"/>
    <cellStyle name="Normal 3 2 9" xfId="3390" xr:uid="{00000000-0005-0000-0000-00006A0D0000}"/>
    <cellStyle name="Normal 3 2 9 2" xfId="3391" xr:uid="{00000000-0005-0000-0000-00006B0D0000}"/>
    <cellStyle name="Normal 3 2 9 2 2" xfId="3392" xr:uid="{00000000-0005-0000-0000-00006C0D0000}"/>
    <cellStyle name="Normal 3 2_ELC" xfId="3393" xr:uid="{00000000-0005-0000-0000-00006D0D0000}"/>
    <cellStyle name="Normal 3 20" xfId="3394" xr:uid="{00000000-0005-0000-0000-00006E0D0000}"/>
    <cellStyle name="Normal 3 21" xfId="3395" xr:uid="{00000000-0005-0000-0000-00006F0D0000}"/>
    <cellStyle name="Normal 3 22" xfId="3396" xr:uid="{00000000-0005-0000-0000-0000700D0000}"/>
    <cellStyle name="Normal 3 23" xfId="3397" xr:uid="{00000000-0005-0000-0000-0000710D0000}"/>
    <cellStyle name="Normal 3 24" xfId="3398" xr:uid="{00000000-0005-0000-0000-0000720D0000}"/>
    <cellStyle name="Normal 3 25" xfId="3399" xr:uid="{00000000-0005-0000-0000-0000730D0000}"/>
    <cellStyle name="Normal 3 26" xfId="3400" xr:uid="{00000000-0005-0000-0000-0000740D0000}"/>
    <cellStyle name="Normal 3 27" xfId="3401" xr:uid="{00000000-0005-0000-0000-0000750D0000}"/>
    <cellStyle name="Normal 3 28" xfId="3402" xr:uid="{00000000-0005-0000-0000-0000760D0000}"/>
    <cellStyle name="Normal 3 29" xfId="3403" xr:uid="{00000000-0005-0000-0000-0000770D0000}"/>
    <cellStyle name="Normal 3 3" xfId="3404" xr:uid="{00000000-0005-0000-0000-0000780D0000}"/>
    <cellStyle name="Normal 3 3 2" xfId="3405" xr:uid="{00000000-0005-0000-0000-0000790D0000}"/>
    <cellStyle name="Normal 3 3 2 2" xfId="3406" xr:uid="{00000000-0005-0000-0000-00007A0D0000}"/>
    <cellStyle name="Normal 3 3 2 3" xfId="3407" xr:uid="{00000000-0005-0000-0000-00007B0D0000}"/>
    <cellStyle name="Normal 3 3 2 4" xfId="3408" xr:uid="{00000000-0005-0000-0000-00007C0D0000}"/>
    <cellStyle name="Normal 3 3 3" xfId="3409" xr:uid="{00000000-0005-0000-0000-00007D0D0000}"/>
    <cellStyle name="Normal 3 3 4" xfId="3410" xr:uid="{00000000-0005-0000-0000-00007E0D0000}"/>
    <cellStyle name="Normal 3 3 5" xfId="3411" xr:uid="{00000000-0005-0000-0000-00007F0D0000}"/>
    <cellStyle name="Normal 3 3 6" xfId="3412" xr:uid="{00000000-0005-0000-0000-0000800D0000}"/>
    <cellStyle name="Normal 3 3 7" xfId="3413" xr:uid="{00000000-0005-0000-0000-0000810D0000}"/>
    <cellStyle name="Normal 3 3 8" xfId="3414" xr:uid="{00000000-0005-0000-0000-0000820D0000}"/>
    <cellStyle name="Normal 3 3 9" xfId="3415" xr:uid="{00000000-0005-0000-0000-0000830D0000}"/>
    <cellStyle name="Normal 3 30" xfId="3416" xr:uid="{00000000-0005-0000-0000-0000840D0000}"/>
    <cellStyle name="Normal 3 4" xfId="3417" xr:uid="{00000000-0005-0000-0000-0000850D0000}"/>
    <cellStyle name="Normal 3 4 2" xfId="3418" xr:uid="{00000000-0005-0000-0000-0000860D0000}"/>
    <cellStyle name="Normal 3 4 3" xfId="3419" xr:uid="{00000000-0005-0000-0000-0000870D0000}"/>
    <cellStyle name="Normal 3 4 4" xfId="3420" xr:uid="{00000000-0005-0000-0000-0000880D0000}"/>
    <cellStyle name="Normal 3 4 4 2" xfId="3421" xr:uid="{00000000-0005-0000-0000-0000890D0000}"/>
    <cellStyle name="Normal 3 4 4 3" xfId="3422" xr:uid="{00000000-0005-0000-0000-00008A0D0000}"/>
    <cellStyle name="Normal 3 4 5" xfId="3423" xr:uid="{00000000-0005-0000-0000-00008B0D0000}"/>
    <cellStyle name="Normal 3 4 6" xfId="3424" xr:uid="{00000000-0005-0000-0000-00008C0D0000}"/>
    <cellStyle name="Normal 3 4 7" xfId="3425" xr:uid="{00000000-0005-0000-0000-00008D0D0000}"/>
    <cellStyle name="Normal 3 4 8" xfId="3426" xr:uid="{00000000-0005-0000-0000-00008E0D0000}"/>
    <cellStyle name="Normal 3 5" xfId="3427" xr:uid="{00000000-0005-0000-0000-00008F0D0000}"/>
    <cellStyle name="Normal 3 5 10" xfId="3428" xr:uid="{00000000-0005-0000-0000-0000900D0000}"/>
    <cellStyle name="Normal 3 5 2" xfId="3429" xr:uid="{00000000-0005-0000-0000-0000910D0000}"/>
    <cellStyle name="Normal 3 5 3" xfId="3430" xr:uid="{00000000-0005-0000-0000-0000920D0000}"/>
    <cellStyle name="Normal 3 5 3 2" xfId="3431" xr:uid="{00000000-0005-0000-0000-0000930D0000}"/>
    <cellStyle name="Normal 3 5 3 3" xfId="3432" xr:uid="{00000000-0005-0000-0000-0000940D0000}"/>
    <cellStyle name="Normal 3 5 4" xfId="3433" xr:uid="{00000000-0005-0000-0000-0000950D0000}"/>
    <cellStyle name="Normal 3 5 4 2" xfId="3434" xr:uid="{00000000-0005-0000-0000-0000960D0000}"/>
    <cellStyle name="Normal 3 5 4 3" xfId="3435" xr:uid="{00000000-0005-0000-0000-0000970D0000}"/>
    <cellStyle name="Normal 3 5 4 4" xfId="3436" xr:uid="{00000000-0005-0000-0000-0000980D0000}"/>
    <cellStyle name="Normal 3 5 5" xfId="3437" xr:uid="{00000000-0005-0000-0000-0000990D0000}"/>
    <cellStyle name="Normal 3 5 6" xfId="3438" xr:uid="{00000000-0005-0000-0000-00009A0D0000}"/>
    <cellStyle name="Normal 3 5 7" xfId="3439" xr:uid="{00000000-0005-0000-0000-00009B0D0000}"/>
    <cellStyle name="Normal 3 5 8" xfId="3440" xr:uid="{00000000-0005-0000-0000-00009C0D0000}"/>
    <cellStyle name="Normal 3 5 9" xfId="3441" xr:uid="{00000000-0005-0000-0000-00009D0D0000}"/>
    <cellStyle name="Normal 3 6" xfId="3442" xr:uid="{00000000-0005-0000-0000-00009E0D0000}"/>
    <cellStyle name="Normal 3 6 2" xfId="3443" xr:uid="{00000000-0005-0000-0000-00009F0D0000}"/>
    <cellStyle name="Normal 3 6 3" xfId="3444" xr:uid="{00000000-0005-0000-0000-0000A00D0000}"/>
    <cellStyle name="Normal 3 6 4" xfId="3445" xr:uid="{00000000-0005-0000-0000-0000A10D0000}"/>
    <cellStyle name="Normal 3 7" xfId="3446" xr:uid="{00000000-0005-0000-0000-0000A20D0000}"/>
    <cellStyle name="Normal 3 7 2" xfId="3447" xr:uid="{00000000-0005-0000-0000-0000A30D0000}"/>
    <cellStyle name="Normal 3 7 3" xfId="3448" xr:uid="{00000000-0005-0000-0000-0000A40D0000}"/>
    <cellStyle name="Normal 3 8" xfId="3449" xr:uid="{00000000-0005-0000-0000-0000A50D0000}"/>
    <cellStyle name="Normal 3 9" xfId="3450" xr:uid="{00000000-0005-0000-0000-0000A60D0000}"/>
    <cellStyle name="Normal 3_UC_ICM" xfId="3451" xr:uid="{00000000-0005-0000-0000-0000A70D0000}"/>
    <cellStyle name="Normal 30" xfId="3452" xr:uid="{00000000-0005-0000-0000-0000A80D0000}"/>
    <cellStyle name="Normal 31" xfId="3453" xr:uid="{00000000-0005-0000-0000-0000A90D0000}"/>
    <cellStyle name="Normal 31 2" xfId="3454" xr:uid="{00000000-0005-0000-0000-0000AA0D0000}"/>
    <cellStyle name="Normal 32" xfId="3455" xr:uid="{00000000-0005-0000-0000-0000AB0D0000}"/>
    <cellStyle name="Normal 32 2" xfId="3456" xr:uid="{00000000-0005-0000-0000-0000AC0D0000}"/>
    <cellStyle name="Normal 33" xfId="3457" xr:uid="{00000000-0005-0000-0000-0000AD0D0000}"/>
    <cellStyle name="Normal 33 10" xfId="3458" xr:uid="{00000000-0005-0000-0000-0000AE0D0000}"/>
    <cellStyle name="Normal 33 11" xfId="3459" xr:uid="{00000000-0005-0000-0000-0000AF0D0000}"/>
    <cellStyle name="Normal 33 12" xfId="3460" xr:uid="{00000000-0005-0000-0000-0000B00D0000}"/>
    <cellStyle name="Normal 33 13" xfId="3461" xr:uid="{00000000-0005-0000-0000-0000B10D0000}"/>
    <cellStyle name="Normal 33 2" xfId="3462" xr:uid="{00000000-0005-0000-0000-0000B20D0000}"/>
    <cellStyle name="Normal 33 3" xfId="3463" xr:uid="{00000000-0005-0000-0000-0000B30D0000}"/>
    <cellStyle name="Normal 33 4" xfId="3464" xr:uid="{00000000-0005-0000-0000-0000B40D0000}"/>
    <cellStyle name="Normal 33 5" xfId="3465" xr:uid="{00000000-0005-0000-0000-0000B50D0000}"/>
    <cellStyle name="Normal 33 6" xfId="3466" xr:uid="{00000000-0005-0000-0000-0000B60D0000}"/>
    <cellStyle name="Normal 33 7" xfId="3467" xr:uid="{00000000-0005-0000-0000-0000B70D0000}"/>
    <cellStyle name="Normal 33 8" xfId="3468" xr:uid="{00000000-0005-0000-0000-0000B80D0000}"/>
    <cellStyle name="Normal 33 9" xfId="3469" xr:uid="{00000000-0005-0000-0000-0000B90D0000}"/>
    <cellStyle name="Normal 33_Scen_XBase" xfId="3470" xr:uid="{00000000-0005-0000-0000-0000BA0D0000}"/>
    <cellStyle name="Normal 34" xfId="3471" xr:uid="{00000000-0005-0000-0000-0000BB0D0000}"/>
    <cellStyle name="Normal 35" xfId="3472" xr:uid="{00000000-0005-0000-0000-0000BC0D0000}"/>
    <cellStyle name="Normal 35 2" xfId="3473" xr:uid="{00000000-0005-0000-0000-0000BD0D0000}"/>
    <cellStyle name="Normal 36" xfId="3474" xr:uid="{00000000-0005-0000-0000-0000BE0D0000}"/>
    <cellStyle name="Normal 36 2" xfId="3475" xr:uid="{00000000-0005-0000-0000-0000BF0D0000}"/>
    <cellStyle name="Normal 37" xfId="3476" xr:uid="{00000000-0005-0000-0000-0000C00D0000}"/>
    <cellStyle name="Normal 37 2" xfId="3477" xr:uid="{00000000-0005-0000-0000-0000C10D0000}"/>
    <cellStyle name="Normal 38" xfId="3478" xr:uid="{00000000-0005-0000-0000-0000C20D0000}"/>
    <cellStyle name="Normal 4" xfId="3479" xr:uid="{00000000-0005-0000-0000-0000C30D0000}"/>
    <cellStyle name="Normal 4 10" xfId="3480" xr:uid="{00000000-0005-0000-0000-0000C40D0000}"/>
    <cellStyle name="Normal 4 10 2" xfId="3481" xr:uid="{00000000-0005-0000-0000-0000C50D0000}"/>
    <cellStyle name="Normal 4 10 3" xfId="3482" xr:uid="{00000000-0005-0000-0000-0000C60D0000}"/>
    <cellStyle name="Normal 4 11" xfId="3483" xr:uid="{00000000-0005-0000-0000-0000C70D0000}"/>
    <cellStyle name="Normal 4 11 2" xfId="3484" xr:uid="{00000000-0005-0000-0000-0000C80D0000}"/>
    <cellStyle name="Normal 4 11 3" xfId="3485" xr:uid="{00000000-0005-0000-0000-0000C90D0000}"/>
    <cellStyle name="Normal 4 12" xfId="3486" xr:uid="{00000000-0005-0000-0000-0000CA0D0000}"/>
    <cellStyle name="Normal 4 13" xfId="3487" xr:uid="{00000000-0005-0000-0000-0000CB0D0000}"/>
    <cellStyle name="Normal 4 2" xfId="3488" xr:uid="{00000000-0005-0000-0000-0000CC0D0000}"/>
    <cellStyle name="Normal 4 2 10" xfId="3489" xr:uid="{00000000-0005-0000-0000-0000CD0D0000}"/>
    <cellStyle name="Normal 4 2 10 2" xfId="3490" xr:uid="{00000000-0005-0000-0000-0000CE0D0000}"/>
    <cellStyle name="Normal 4 2 11" xfId="3491" xr:uid="{00000000-0005-0000-0000-0000CF0D0000}"/>
    <cellStyle name="Normal 4 2 12" xfId="3492" xr:uid="{00000000-0005-0000-0000-0000D00D0000}"/>
    <cellStyle name="Normal 4 2 2" xfId="3493" xr:uid="{00000000-0005-0000-0000-0000D10D0000}"/>
    <cellStyle name="Normal 4 2 2 10" xfId="3494" xr:uid="{00000000-0005-0000-0000-0000D20D0000}"/>
    <cellStyle name="Normal 4 2 2 10 2" xfId="3495" xr:uid="{00000000-0005-0000-0000-0000D30D0000}"/>
    <cellStyle name="Normal 4 2 2 11" xfId="3496" xr:uid="{00000000-0005-0000-0000-0000D40D0000}"/>
    <cellStyle name="Normal 4 2 2 11 2" xfId="3497" xr:uid="{00000000-0005-0000-0000-0000D50D0000}"/>
    <cellStyle name="Normal 4 2 2 12" xfId="3498" xr:uid="{00000000-0005-0000-0000-0000D60D0000}"/>
    <cellStyle name="Normal 4 2 2 12 2" xfId="3499" xr:uid="{00000000-0005-0000-0000-0000D70D0000}"/>
    <cellStyle name="Normal 4 2 2 13" xfId="3500" xr:uid="{00000000-0005-0000-0000-0000D80D0000}"/>
    <cellStyle name="Normal 4 2 2 13 2" xfId="3501" xr:uid="{00000000-0005-0000-0000-0000D90D0000}"/>
    <cellStyle name="Normal 4 2 2 14" xfId="3502" xr:uid="{00000000-0005-0000-0000-0000DA0D0000}"/>
    <cellStyle name="Normal 4 2 2 15" xfId="3503" xr:uid="{00000000-0005-0000-0000-0000DB0D0000}"/>
    <cellStyle name="Normal 4 2 2 2" xfId="3504" xr:uid="{00000000-0005-0000-0000-0000DC0D0000}"/>
    <cellStyle name="Normal 4 2 2 2 10" xfId="3505" xr:uid="{00000000-0005-0000-0000-0000DD0D0000}"/>
    <cellStyle name="Normal 4 2 2 2 11" xfId="3506" xr:uid="{00000000-0005-0000-0000-0000DE0D0000}"/>
    <cellStyle name="Normal 4 2 2 2 12" xfId="3507" xr:uid="{00000000-0005-0000-0000-0000DF0D0000}"/>
    <cellStyle name="Normal 4 2 2 2 13" xfId="3508" xr:uid="{00000000-0005-0000-0000-0000E00D0000}"/>
    <cellStyle name="Normal 4 2 2 2 14" xfId="3509" xr:uid="{00000000-0005-0000-0000-0000E10D0000}"/>
    <cellStyle name="Normal 4 2 2 2 14 2" xfId="3510" xr:uid="{00000000-0005-0000-0000-0000E20D0000}"/>
    <cellStyle name="Normal 4 2 2 2 2" xfId="3511" xr:uid="{00000000-0005-0000-0000-0000E30D0000}"/>
    <cellStyle name="Normal 4 2 2 2 3" xfId="3512" xr:uid="{00000000-0005-0000-0000-0000E40D0000}"/>
    <cellStyle name="Normal 4 2 2 2 4" xfId="3513" xr:uid="{00000000-0005-0000-0000-0000E50D0000}"/>
    <cellStyle name="Normal 4 2 2 2 5" xfId="3514" xr:uid="{00000000-0005-0000-0000-0000E60D0000}"/>
    <cellStyle name="Normal 4 2 2 2 6" xfId="3515" xr:uid="{00000000-0005-0000-0000-0000E70D0000}"/>
    <cellStyle name="Normal 4 2 2 2 7" xfId="3516" xr:uid="{00000000-0005-0000-0000-0000E80D0000}"/>
    <cellStyle name="Normal 4 2 2 2 8" xfId="3517" xr:uid="{00000000-0005-0000-0000-0000E90D0000}"/>
    <cellStyle name="Normal 4 2 2 2 9" xfId="3518" xr:uid="{00000000-0005-0000-0000-0000EA0D0000}"/>
    <cellStyle name="Normal 4 2 2 3" xfId="3519" xr:uid="{00000000-0005-0000-0000-0000EB0D0000}"/>
    <cellStyle name="Normal 4 2 2 3 2" xfId="3520" xr:uid="{00000000-0005-0000-0000-0000EC0D0000}"/>
    <cellStyle name="Normal 4 2 2 4" xfId="3521" xr:uid="{00000000-0005-0000-0000-0000ED0D0000}"/>
    <cellStyle name="Normal 4 2 2 4 2" xfId="3522" xr:uid="{00000000-0005-0000-0000-0000EE0D0000}"/>
    <cellStyle name="Normal 4 2 2 5" xfId="3523" xr:uid="{00000000-0005-0000-0000-0000EF0D0000}"/>
    <cellStyle name="Normal 4 2 2 5 2" xfId="3524" xr:uid="{00000000-0005-0000-0000-0000F00D0000}"/>
    <cellStyle name="Normal 4 2 2 6" xfId="3525" xr:uid="{00000000-0005-0000-0000-0000F10D0000}"/>
    <cellStyle name="Normal 4 2 2 6 2" xfId="3526" xr:uid="{00000000-0005-0000-0000-0000F20D0000}"/>
    <cellStyle name="Normal 4 2 2 7" xfId="3527" xr:uid="{00000000-0005-0000-0000-0000F30D0000}"/>
    <cellStyle name="Normal 4 2 2 7 2" xfId="3528" xr:uid="{00000000-0005-0000-0000-0000F40D0000}"/>
    <cellStyle name="Normal 4 2 2 8" xfId="3529" xr:uid="{00000000-0005-0000-0000-0000F50D0000}"/>
    <cellStyle name="Normal 4 2 2 8 2" xfId="3530" xr:uid="{00000000-0005-0000-0000-0000F60D0000}"/>
    <cellStyle name="Normal 4 2 2 9" xfId="3531" xr:uid="{00000000-0005-0000-0000-0000F70D0000}"/>
    <cellStyle name="Normal 4 2 2 9 2" xfId="3532" xr:uid="{00000000-0005-0000-0000-0000F80D0000}"/>
    <cellStyle name="Normal 4 2 3" xfId="3533" xr:uid="{00000000-0005-0000-0000-0000F90D0000}"/>
    <cellStyle name="Normal 4 2 3 2" xfId="3534" xr:uid="{00000000-0005-0000-0000-0000FA0D0000}"/>
    <cellStyle name="Normal 4 2 3 2 2" xfId="3535" xr:uid="{00000000-0005-0000-0000-0000FB0D0000}"/>
    <cellStyle name="Normal 4 2 3 3" xfId="3536" xr:uid="{00000000-0005-0000-0000-0000FC0D0000}"/>
    <cellStyle name="Normal 4 2 3 4" xfId="3537" xr:uid="{00000000-0005-0000-0000-0000FD0D0000}"/>
    <cellStyle name="Normal 4 2 4" xfId="3538" xr:uid="{00000000-0005-0000-0000-0000FE0D0000}"/>
    <cellStyle name="Normal 4 2 4 2" xfId="3539" xr:uid="{00000000-0005-0000-0000-0000FF0D0000}"/>
    <cellStyle name="Normal 4 2 5" xfId="3540" xr:uid="{00000000-0005-0000-0000-0000000E0000}"/>
    <cellStyle name="Normal 4 2 6" xfId="3541" xr:uid="{00000000-0005-0000-0000-0000010E0000}"/>
    <cellStyle name="Normal 4 2 7" xfId="3542" xr:uid="{00000000-0005-0000-0000-0000020E0000}"/>
    <cellStyle name="Normal 4 2 8" xfId="3543" xr:uid="{00000000-0005-0000-0000-0000030E0000}"/>
    <cellStyle name="Normal 4 2 9" xfId="3544" xr:uid="{00000000-0005-0000-0000-0000040E0000}"/>
    <cellStyle name="Normal 4 2_Scen_XBase" xfId="3545" xr:uid="{00000000-0005-0000-0000-0000050E0000}"/>
    <cellStyle name="Normal 4 3" xfId="3546" xr:uid="{00000000-0005-0000-0000-0000060E0000}"/>
    <cellStyle name="Normal 4 3 10" xfId="3547" xr:uid="{00000000-0005-0000-0000-0000070E0000}"/>
    <cellStyle name="Normal 4 3 11" xfId="3548" xr:uid="{00000000-0005-0000-0000-0000080E0000}"/>
    <cellStyle name="Normal 4 3 12" xfId="3549" xr:uid="{00000000-0005-0000-0000-0000090E0000}"/>
    <cellStyle name="Normal 4 3 2" xfId="3550" xr:uid="{00000000-0005-0000-0000-00000A0E0000}"/>
    <cellStyle name="Normal 4 3 2 2" xfId="3551" xr:uid="{00000000-0005-0000-0000-00000B0E0000}"/>
    <cellStyle name="Normal 4 3 2 3" xfId="3552" xr:uid="{00000000-0005-0000-0000-00000C0E0000}"/>
    <cellStyle name="Normal 4 3 2 4" xfId="3553" xr:uid="{00000000-0005-0000-0000-00000D0E0000}"/>
    <cellStyle name="Normal 4 3 3" xfId="3554" xr:uid="{00000000-0005-0000-0000-00000E0E0000}"/>
    <cellStyle name="Normal 4 3 3 2" xfId="3555" xr:uid="{00000000-0005-0000-0000-00000F0E0000}"/>
    <cellStyle name="Normal 4 3 3 2 2" xfId="3556" xr:uid="{00000000-0005-0000-0000-0000100E0000}"/>
    <cellStyle name="Normal 4 3 3 3" xfId="3557" xr:uid="{00000000-0005-0000-0000-0000110E0000}"/>
    <cellStyle name="Normal 4 3 3 4" xfId="3558" xr:uid="{00000000-0005-0000-0000-0000120E0000}"/>
    <cellStyle name="Normal 4 3 3 5" xfId="3559" xr:uid="{00000000-0005-0000-0000-0000130E0000}"/>
    <cellStyle name="Normal 4 3 4" xfId="3560" xr:uid="{00000000-0005-0000-0000-0000140E0000}"/>
    <cellStyle name="Normal 4 3 4 2" xfId="3561" xr:uid="{00000000-0005-0000-0000-0000150E0000}"/>
    <cellStyle name="Normal 4 3 4 3" xfId="3562" xr:uid="{00000000-0005-0000-0000-0000160E0000}"/>
    <cellStyle name="Normal 4 3 4 4" xfId="3563" xr:uid="{00000000-0005-0000-0000-0000170E0000}"/>
    <cellStyle name="Normal 4 3 4 5" xfId="3564" xr:uid="{00000000-0005-0000-0000-0000180E0000}"/>
    <cellStyle name="Normal 4 3 5" xfId="3565" xr:uid="{00000000-0005-0000-0000-0000190E0000}"/>
    <cellStyle name="Normal 4 3 5 2" xfId="3566" xr:uid="{00000000-0005-0000-0000-00001A0E0000}"/>
    <cellStyle name="Normal 4 3 5 3" xfId="3567" xr:uid="{00000000-0005-0000-0000-00001B0E0000}"/>
    <cellStyle name="Normal 4 3 5 4" xfId="3568" xr:uid="{00000000-0005-0000-0000-00001C0E0000}"/>
    <cellStyle name="Normal 4 3 6" xfId="3569" xr:uid="{00000000-0005-0000-0000-00001D0E0000}"/>
    <cellStyle name="Normal 4 3 7" xfId="3570" xr:uid="{00000000-0005-0000-0000-00001E0E0000}"/>
    <cellStyle name="Normal 4 3 8" xfId="3571" xr:uid="{00000000-0005-0000-0000-00001F0E0000}"/>
    <cellStyle name="Normal 4 3 9" xfId="3572" xr:uid="{00000000-0005-0000-0000-0000200E0000}"/>
    <cellStyle name="Normal 4 3 9 2" xfId="3573" xr:uid="{00000000-0005-0000-0000-0000210E0000}"/>
    <cellStyle name="Normal 4 3_Scen_XBase" xfId="3574" xr:uid="{00000000-0005-0000-0000-0000220E0000}"/>
    <cellStyle name="Normal 4 4" xfId="3575" xr:uid="{00000000-0005-0000-0000-0000230E0000}"/>
    <cellStyle name="Normal 4 4 10" xfId="3576" xr:uid="{00000000-0005-0000-0000-0000240E0000}"/>
    <cellStyle name="Normal 4 4 2" xfId="3577" xr:uid="{00000000-0005-0000-0000-0000250E0000}"/>
    <cellStyle name="Normal 4 4 3" xfId="3578" xr:uid="{00000000-0005-0000-0000-0000260E0000}"/>
    <cellStyle name="Normal 4 4 3 2" xfId="3579" xr:uid="{00000000-0005-0000-0000-0000270E0000}"/>
    <cellStyle name="Normal 4 4 3 3" xfId="3580" xr:uid="{00000000-0005-0000-0000-0000280E0000}"/>
    <cellStyle name="Normal 4 4 4" xfId="3581" xr:uid="{00000000-0005-0000-0000-0000290E0000}"/>
    <cellStyle name="Normal 4 4 5" xfId="3582" xr:uid="{00000000-0005-0000-0000-00002A0E0000}"/>
    <cellStyle name="Normal 4 4 6" xfId="3583" xr:uid="{00000000-0005-0000-0000-00002B0E0000}"/>
    <cellStyle name="Normal 4 4 7" xfId="3584" xr:uid="{00000000-0005-0000-0000-00002C0E0000}"/>
    <cellStyle name="Normal 4 4 8" xfId="3585" xr:uid="{00000000-0005-0000-0000-00002D0E0000}"/>
    <cellStyle name="Normal 4 4 9" xfId="3586" xr:uid="{00000000-0005-0000-0000-00002E0E0000}"/>
    <cellStyle name="Normal 4 5" xfId="3587" xr:uid="{00000000-0005-0000-0000-00002F0E0000}"/>
    <cellStyle name="Normal 4 5 10" xfId="3588" xr:uid="{00000000-0005-0000-0000-0000300E0000}"/>
    <cellStyle name="Normal 4 5 11" xfId="3589" xr:uid="{00000000-0005-0000-0000-0000310E0000}"/>
    <cellStyle name="Normal 4 5 12" xfId="3590" xr:uid="{00000000-0005-0000-0000-0000320E0000}"/>
    <cellStyle name="Normal 4 5 2" xfId="3591" xr:uid="{00000000-0005-0000-0000-0000330E0000}"/>
    <cellStyle name="Normal 4 5 2 2" xfId="3592" xr:uid="{00000000-0005-0000-0000-0000340E0000}"/>
    <cellStyle name="Normal 4 5 2 3" xfId="3593" xr:uid="{00000000-0005-0000-0000-0000350E0000}"/>
    <cellStyle name="Normal 4 5 2 4" xfId="3594" xr:uid="{00000000-0005-0000-0000-0000360E0000}"/>
    <cellStyle name="Normal 4 5 3" xfId="3595" xr:uid="{00000000-0005-0000-0000-0000370E0000}"/>
    <cellStyle name="Normal 4 5 3 2" xfId="3596" xr:uid="{00000000-0005-0000-0000-0000380E0000}"/>
    <cellStyle name="Normal 4 5 3 3" xfId="3597" xr:uid="{00000000-0005-0000-0000-0000390E0000}"/>
    <cellStyle name="Normal 4 5 3 4" xfId="3598" xr:uid="{00000000-0005-0000-0000-00003A0E0000}"/>
    <cellStyle name="Normal 4 5 4" xfId="3599" xr:uid="{00000000-0005-0000-0000-00003B0E0000}"/>
    <cellStyle name="Normal 4 5 5" xfId="3600" xr:uid="{00000000-0005-0000-0000-00003C0E0000}"/>
    <cellStyle name="Normal 4 5 6" xfId="3601" xr:uid="{00000000-0005-0000-0000-00003D0E0000}"/>
    <cellStyle name="Normal 4 5 7" xfId="3602" xr:uid="{00000000-0005-0000-0000-00003E0E0000}"/>
    <cellStyle name="Normal 4 5 8" xfId="3603" xr:uid="{00000000-0005-0000-0000-00003F0E0000}"/>
    <cellStyle name="Normal 4 5 9" xfId="3604" xr:uid="{00000000-0005-0000-0000-0000400E0000}"/>
    <cellStyle name="Normal 4 5 9 2" xfId="3605" xr:uid="{00000000-0005-0000-0000-0000410E0000}"/>
    <cellStyle name="Normal 4 6" xfId="3606" xr:uid="{00000000-0005-0000-0000-0000420E0000}"/>
    <cellStyle name="Normal 4 6 2" xfId="3607" xr:uid="{00000000-0005-0000-0000-0000430E0000}"/>
    <cellStyle name="Normal 4 6 2 2" xfId="3608" xr:uid="{00000000-0005-0000-0000-0000440E0000}"/>
    <cellStyle name="Normal 4 6 2 3" xfId="3609" xr:uid="{00000000-0005-0000-0000-0000450E0000}"/>
    <cellStyle name="Normal 4 6 3" xfId="3610" xr:uid="{00000000-0005-0000-0000-0000460E0000}"/>
    <cellStyle name="Normal 4 6 4" xfId="3611" xr:uid="{00000000-0005-0000-0000-0000470E0000}"/>
    <cellStyle name="Normal 4 6 4 2" xfId="3612" xr:uid="{00000000-0005-0000-0000-0000480E0000}"/>
    <cellStyle name="Normal 4 6 5" xfId="3613" xr:uid="{00000000-0005-0000-0000-0000490E0000}"/>
    <cellStyle name="Normal 4 6 5 2" xfId="3614" xr:uid="{00000000-0005-0000-0000-00004A0E0000}"/>
    <cellStyle name="Normal 4 6 6" xfId="3615" xr:uid="{00000000-0005-0000-0000-00004B0E0000}"/>
    <cellStyle name="Normal 4 6 7" xfId="3616" xr:uid="{00000000-0005-0000-0000-00004C0E0000}"/>
    <cellStyle name="Normal 4 7" xfId="3617" xr:uid="{00000000-0005-0000-0000-00004D0E0000}"/>
    <cellStyle name="Normal 4 7 2" xfId="3618" xr:uid="{00000000-0005-0000-0000-00004E0E0000}"/>
    <cellStyle name="Normal 4 7 2 2" xfId="3619" xr:uid="{00000000-0005-0000-0000-00004F0E0000}"/>
    <cellStyle name="Normal 4 7 3" xfId="3620" xr:uid="{00000000-0005-0000-0000-0000500E0000}"/>
    <cellStyle name="Normal 4 7 4" xfId="3621" xr:uid="{00000000-0005-0000-0000-0000510E0000}"/>
    <cellStyle name="Normal 4 7 5" xfId="3622" xr:uid="{00000000-0005-0000-0000-0000520E0000}"/>
    <cellStyle name="Normal 4 8" xfId="3623" xr:uid="{00000000-0005-0000-0000-0000530E0000}"/>
    <cellStyle name="Normal 4 8 2" xfId="3624" xr:uid="{00000000-0005-0000-0000-0000540E0000}"/>
    <cellStyle name="Normal 4 8 3" xfId="3625" xr:uid="{00000000-0005-0000-0000-0000550E0000}"/>
    <cellStyle name="Normal 4 8 4" xfId="3626" xr:uid="{00000000-0005-0000-0000-0000560E0000}"/>
    <cellStyle name="Normal 4 8 5" xfId="3627" xr:uid="{00000000-0005-0000-0000-0000570E0000}"/>
    <cellStyle name="Normal 4 9" xfId="3628" xr:uid="{00000000-0005-0000-0000-0000580E0000}"/>
    <cellStyle name="Normal 4 9 2" xfId="3629" xr:uid="{00000000-0005-0000-0000-0000590E0000}"/>
    <cellStyle name="Normal 4 9 3" xfId="3630" xr:uid="{00000000-0005-0000-0000-00005A0E0000}"/>
    <cellStyle name="Normal 4_SUP" xfId="3631" xr:uid="{00000000-0005-0000-0000-00005B0E0000}"/>
    <cellStyle name="Normal 40" xfId="3632" xr:uid="{00000000-0005-0000-0000-00005C0E0000}"/>
    <cellStyle name="Normal 5" xfId="3633" xr:uid="{00000000-0005-0000-0000-00005D0E0000}"/>
    <cellStyle name="Normal 5 10" xfId="3634" xr:uid="{00000000-0005-0000-0000-00005E0E0000}"/>
    <cellStyle name="Normal 5 10 2" xfId="3635" xr:uid="{00000000-0005-0000-0000-00005F0E0000}"/>
    <cellStyle name="Normal 5 10 3" xfId="3636" xr:uid="{00000000-0005-0000-0000-0000600E0000}"/>
    <cellStyle name="Normal 5 11" xfId="3637" xr:uid="{00000000-0005-0000-0000-0000610E0000}"/>
    <cellStyle name="Normal 5 11 2" xfId="3638" xr:uid="{00000000-0005-0000-0000-0000620E0000}"/>
    <cellStyle name="Normal 5 11 3" xfId="3639" xr:uid="{00000000-0005-0000-0000-0000630E0000}"/>
    <cellStyle name="Normal 5 12" xfId="3640" xr:uid="{00000000-0005-0000-0000-0000640E0000}"/>
    <cellStyle name="Normal 5 12 2" xfId="3641" xr:uid="{00000000-0005-0000-0000-0000650E0000}"/>
    <cellStyle name="Normal 5 12 3" xfId="3642" xr:uid="{00000000-0005-0000-0000-0000660E0000}"/>
    <cellStyle name="Normal 5 12 4" xfId="3643" xr:uid="{00000000-0005-0000-0000-0000670E0000}"/>
    <cellStyle name="Normal 5 13" xfId="3644" xr:uid="{00000000-0005-0000-0000-0000680E0000}"/>
    <cellStyle name="Normal 5 13 2" xfId="3645" xr:uid="{00000000-0005-0000-0000-0000690E0000}"/>
    <cellStyle name="Normal 5 14" xfId="3646" xr:uid="{00000000-0005-0000-0000-00006A0E0000}"/>
    <cellStyle name="Normal 5 15" xfId="3647" xr:uid="{00000000-0005-0000-0000-00006B0E0000}"/>
    <cellStyle name="Normal 5 16" xfId="3648" xr:uid="{00000000-0005-0000-0000-00006C0E0000}"/>
    <cellStyle name="Normal 5 2" xfId="3649" xr:uid="{00000000-0005-0000-0000-00006D0E0000}"/>
    <cellStyle name="Normal 5 2 2" xfId="3650" xr:uid="{00000000-0005-0000-0000-00006E0E0000}"/>
    <cellStyle name="Normal 5 2 2 10" xfId="3651" xr:uid="{00000000-0005-0000-0000-00006F0E0000}"/>
    <cellStyle name="Normal 5 2 2 10 2" xfId="3652" xr:uid="{00000000-0005-0000-0000-0000700E0000}"/>
    <cellStyle name="Normal 5 2 2 11" xfId="3653" xr:uid="{00000000-0005-0000-0000-0000710E0000}"/>
    <cellStyle name="Normal 5 2 2 11 2" xfId="3654" xr:uid="{00000000-0005-0000-0000-0000720E0000}"/>
    <cellStyle name="Normal 5 2 2 12" xfId="3655" xr:uid="{00000000-0005-0000-0000-0000730E0000}"/>
    <cellStyle name="Normal 5 2 2 12 2" xfId="3656" xr:uid="{00000000-0005-0000-0000-0000740E0000}"/>
    <cellStyle name="Normal 5 2 2 13" xfId="3657" xr:uid="{00000000-0005-0000-0000-0000750E0000}"/>
    <cellStyle name="Normal 5 2 2 13 2" xfId="3658" xr:uid="{00000000-0005-0000-0000-0000760E0000}"/>
    <cellStyle name="Normal 5 2 2 14" xfId="3659" xr:uid="{00000000-0005-0000-0000-0000770E0000}"/>
    <cellStyle name="Normal 5 2 2 15" xfId="3660" xr:uid="{00000000-0005-0000-0000-0000780E0000}"/>
    <cellStyle name="Normal 5 2 2 2" xfId="3661" xr:uid="{00000000-0005-0000-0000-0000790E0000}"/>
    <cellStyle name="Normal 5 2 2 2 10" xfId="3662" xr:uid="{00000000-0005-0000-0000-00007A0E0000}"/>
    <cellStyle name="Normal 5 2 2 2 11" xfId="3663" xr:uid="{00000000-0005-0000-0000-00007B0E0000}"/>
    <cellStyle name="Normal 5 2 2 2 12" xfId="3664" xr:uid="{00000000-0005-0000-0000-00007C0E0000}"/>
    <cellStyle name="Normal 5 2 2 2 13" xfId="3665" xr:uid="{00000000-0005-0000-0000-00007D0E0000}"/>
    <cellStyle name="Normal 5 2 2 2 14" xfId="3666" xr:uid="{00000000-0005-0000-0000-00007E0E0000}"/>
    <cellStyle name="Normal 5 2 2 2 14 2" xfId="3667" xr:uid="{00000000-0005-0000-0000-00007F0E0000}"/>
    <cellStyle name="Normal 5 2 2 2 15" xfId="3668" xr:uid="{00000000-0005-0000-0000-0000800E0000}"/>
    <cellStyle name="Normal 5 2 2 2 2" xfId="3669" xr:uid="{00000000-0005-0000-0000-0000810E0000}"/>
    <cellStyle name="Normal 5 2 2 2 3" xfId="3670" xr:uid="{00000000-0005-0000-0000-0000820E0000}"/>
    <cellStyle name="Normal 5 2 2 2 4" xfId="3671" xr:uid="{00000000-0005-0000-0000-0000830E0000}"/>
    <cellStyle name="Normal 5 2 2 2 5" xfId="3672" xr:uid="{00000000-0005-0000-0000-0000840E0000}"/>
    <cellStyle name="Normal 5 2 2 2 6" xfId="3673" xr:uid="{00000000-0005-0000-0000-0000850E0000}"/>
    <cellStyle name="Normal 5 2 2 2 7" xfId="3674" xr:uid="{00000000-0005-0000-0000-0000860E0000}"/>
    <cellStyle name="Normal 5 2 2 2 8" xfId="3675" xr:uid="{00000000-0005-0000-0000-0000870E0000}"/>
    <cellStyle name="Normal 5 2 2 2 9" xfId="3676" xr:uid="{00000000-0005-0000-0000-0000880E0000}"/>
    <cellStyle name="Normal 5 2 2 3" xfId="3677" xr:uid="{00000000-0005-0000-0000-0000890E0000}"/>
    <cellStyle name="Normal 5 2 2 3 2" xfId="3678" xr:uid="{00000000-0005-0000-0000-00008A0E0000}"/>
    <cellStyle name="Normal 5 2 2 3 2 2" xfId="3679" xr:uid="{00000000-0005-0000-0000-00008B0E0000}"/>
    <cellStyle name="Normal 5 2 2 3 3" xfId="3680" xr:uid="{00000000-0005-0000-0000-00008C0E0000}"/>
    <cellStyle name="Normal 5 2 2 4" xfId="3681" xr:uid="{00000000-0005-0000-0000-00008D0E0000}"/>
    <cellStyle name="Normal 5 2 2 4 2" xfId="3682" xr:uid="{00000000-0005-0000-0000-00008E0E0000}"/>
    <cellStyle name="Normal 5 2 2 5" xfId="3683" xr:uid="{00000000-0005-0000-0000-00008F0E0000}"/>
    <cellStyle name="Normal 5 2 2 5 2" xfId="3684" xr:uid="{00000000-0005-0000-0000-0000900E0000}"/>
    <cellStyle name="Normal 5 2 2 6" xfId="3685" xr:uid="{00000000-0005-0000-0000-0000910E0000}"/>
    <cellStyle name="Normal 5 2 2 6 2" xfId="3686" xr:uid="{00000000-0005-0000-0000-0000920E0000}"/>
    <cellStyle name="Normal 5 2 2 7" xfId="3687" xr:uid="{00000000-0005-0000-0000-0000930E0000}"/>
    <cellStyle name="Normal 5 2 2 7 2" xfId="3688" xr:uid="{00000000-0005-0000-0000-0000940E0000}"/>
    <cellStyle name="Normal 5 2 2 8" xfId="3689" xr:uid="{00000000-0005-0000-0000-0000950E0000}"/>
    <cellStyle name="Normal 5 2 2 8 2" xfId="3690" xr:uid="{00000000-0005-0000-0000-0000960E0000}"/>
    <cellStyle name="Normal 5 2 2 9" xfId="3691" xr:uid="{00000000-0005-0000-0000-0000970E0000}"/>
    <cellStyle name="Normal 5 2 2 9 2" xfId="3692" xr:uid="{00000000-0005-0000-0000-0000980E0000}"/>
    <cellStyle name="Normal 5 2 3" xfId="3693" xr:uid="{00000000-0005-0000-0000-0000990E0000}"/>
    <cellStyle name="Normal 5 2 3 2" xfId="3694" xr:uid="{00000000-0005-0000-0000-00009A0E0000}"/>
    <cellStyle name="Normal 5 2 3 3" xfId="3695" xr:uid="{00000000-0005-0000-0000-00009B0E0000}"/>
    <cellStyle name="Normal 5 2 3 4" xfId="3696" xr:uid="{00000000-0005-0000-0000-00009C0E0000}"/>
    <cellStyle name="Normal 5 2 4" xfId="3697" xr:uid="{00000000-0005-0000-0000-00009D0E0000}"/>
    <cellStyle name="Normal 5 2 5" xfId="3698" xr:uid="{00000000-0005-0000-0000-00009E0E0000}"/>
    <cellStyle name="Normal 5 2 6" xfId="3699" xr:uid="{00000000-0005-0000-0000-00009F0E0000}"/>
    <cellStyle name="Normal 5 2 7" xfId="3700" xr:uid="{00000000-0005-0000-0000-0000A00E0000}"/>
    <cellStyle name="Normal 5 2 8" xfId="3701" xr:uid="{00000000-0005-0000-0000-0000A10E0000}"/>
    <cellStyle name="Normal 5 3" xfId="3702" xr:uid="{00000000-0005-0000-0000-0000A20E0000}"/>
    <cellStyle name="Normal 5 3 10" xfId="3703" xr:uid="{00000000-0005-0000-0000-0000A30E0000}"/>
    <cellStyle name="Normal 5 3 11" xfId="3704" xr:uid="{00000000-0005-0000-0000-0000A40E0000}"/>
    <cellStyle name="Normal 5 3 2" xfId="3705" xr:uid="{00000000-0005-0000-0000-0000A50E0000}"/>
    <cellStyle name="Normal 5 3 2 2" xfId="3706" xr:uid="{00000000-0005-0000-0000-0000A60E0000}"/>
    <cellStyle name="Normal 5 3 2 3" xfId="3707" xr:uid="{00000000-0005-0000-0000-0000A70E0000}"/>
    <cellStyle name="Normal 5 3 3" xfId="3708" xr:uid="{00000000-0005-0000-0000-0000A80E0000}"/>
    <cellStyle name="Normal 5 3 3 2" xfId="3709" xr:uid="{00000000-0005-0000-0000-0000A90E0000}"/>
    <cellStyle name="Normal 5 3 3 3" xfId="3710" xr:uid="{00000000-0005-0000-0000-0000AA0E0000}"/>
    <cellStyle name="Normal 5 3 3 4" xfId="3711" xr:uid="{00000000-0005-0000-0000-0000AB0E0000}"/>
    <cellStyle name="Normal 5 3 4" xfId="3712" xr:uid="{00000000-0005-0000-0000-0000AC0E0000}"/>
    <cellStyle name="Normal 5 3 5" xfId="3713" xr:uid="{00000000-0005-0000-0000-0000AD0E0000}"/>
    <cellStyle name="Normal 5 3 6" xfId="3714" xr:uid="{00000000-0005-0000-0000-0000AE0E0000}"/>
    <cellStyle name="Normal 5 3 7" xfId="3715" xr:uid="{00000000-0005-0000-0000-0000AF0E0000}"/>
    <cellStyle name="Normal 5 3 8" xfId="3716" xr:uid="{00000000-0005-0000-0000-0000B00E0000}"/>
    <cellStyle name="Normal 5 3 9" xfId="3717" xr:uid="{00000000-0005-0000-0000-0000B10E0000}"/>
    <cellStyle name="Normal 5 4" xfId="3718" xr:uid="{00000000-0005-0000-0000-0000B20E0000}"/>
    <cellStyle name="Normal 5 4 2" xfId="3719" xr:uid="{00000000-0005-0000-0000-0000B30E0000}"/>
    <cellStyle name="Normal 5 4 3" xfId="3720" xr:uid="{00000000-0005-0000-0000-0000B40E0000}"/>
    <cellStyle name="Normal 5 4 4" xfId="3721" xr:uid="{00000000-0005-0000-0000-0000B50E0000}"/>
    <cellStyle name="Normal 5 4 5" xfId="3722" xr:uid="{00000000-0005-0000-0000-0000B60E0000}"/>
    <cellStyle name="Normal 5 4 6" xfId="3723" xr:uid="{00000000-0005-0000-0000-0000B70E0000}"/>
    <cellStyle name="Normal 5 4 7" xfId="3724" xr:uid="{00000000-0005-0000-0000-0000B80E0000}"/>
    <cellStyle name="Normal 5 4 8" xfId="3725" xr:uid="{00000000-0005-0000-0000-0000B90E0000}"/>
    <cellStyle name="Normal 5 5" xfId="3726" xr:uid="{00000000-0005-0000-0000-0000BA0E0000}"/>
    <cellStyle name="Normal 5 5 10" xfId="3727" xr:uid="{00000000-0005-0000-0000-0000BB0E0000}"/>
    <cellStyle name="Normal 5 5 11" xfId="3728" xr:uid="{00000000-0005-0000-0000-0000BC0E0000}"/>
    <cellStyle name="Normal 5 5 12" xfId="3729" xr:uid="{00000000-0005-0000-0000-0000BD0E0000}"/>
    <cellStyle name="Normal 5 5 2" xfId="3730" xr:uid="{00000000-0005-0000-0000-0000BE0E0000}"/>
    <cellStyle name="Normal 5 5 2 2" xfId="3731" xr:uid="{00000000-0005-0000-0000-0000BF0E0000}"/>
    <cellStyle name="Normal 5 5 2 2 2" xfId="3732" xr:uid="{00000000-0005-0000-0000-0000C00E0000}"/>
    <cellStyle name="Normal 5 5 2 3" xfId="3733" xr:uid="{00000000-0005-0000-0000-0000C10E0000}"/>
    <cellStyle name="Normal 5 5 2 4" xfId="3734" xr:uid="{00000000-0005-0000-0000-0000C20E0000}"/>
    <cellStyle name="Normal 5 5 2 5" xfId="3735" xr:uid="{00000000-0005-0000-0000-0000C30E0000}"/>
    <cellStyle name="Normal 5 5 2 6" xfId="3736" xr:uid="{00000000-0005-0000-0000-0000C40E0000}"/>
    <cellStyle name="Normal 5 5 3" xfId="3737" xr:uid="{00000000-0005-0000-0000-0000C50E0000}"/>
    <cellStyle name="Normal 5 5 3 2" xfId="3738" xr:uid="{00000000-0005-0000-0000-0000C60E0000}"/>
    <cellStyle name="Normal 5 5 3 3" xfId="3739" xr:uid="{00000000-0005-0000-0000-0000C70E0000}"/>
    <cellStyle name="Normal 5 5 3 4" xfId="3740" xr:uid="{00000000-0005-0000-0000-0000C80E0000}"/>
    <cellStyle name="Normal 5 5 4" xfId="3741" xr:uid="{00000000-0005-0000-0000-0000C90E0000}"/>
    <cellStyle name="Normal 5 5 4 2" xfId="3742" xr:uid="{00000000-0005-0000-0000-0000CA0E0000}"/>
    <cellStyle name="Normal 5 5 4 3" xfId="3743" xr:uid="{00000000-0005-0000-0000-0000CB0E0000}"/>
    <cellStyle name="Normal 5 5 4 4" xfId="3744" xr:uid="{00000000-0005-0000-0000-0000CC0E0000}"/>
    <cellStyle name="Normal 5 5 5" xfId="3745" xr:uid="{00000000-0005-0000-0000-0000CD0E0000}"/>
    <cellStyle name="Normal 5 5 6" xfId="3746" xr:uid="{00000000-0005-0000-0000-0000CE0E0000}"/>
    <cellStyle name="Normal 5 5 7" xfId="3747" xr:uid="{00000000-0005-0000-0000-0000CF0E0000}"/>
    <cellStyle name="Normal 5 5 8" xfId="3748" xr:uid="{00000000-0005-0000-0000-0000D00E0000}"/>
    <cellStyle name="Normal 5 5 9" xfId="3749" xr:uid="{00000000-0005-0000-0000-0000D10E0000}"/>
    <cellStyle name="Normal 5 5 9 2" xfId="3750" xr:uid="{00000000-0005-0000-0000-0000D20E0000}"/>
    <cellStyle name="Normal 5 6" xfId="3751" xr:uid="{00000000-0005-0000-0000-0000D30E0000}"/>
    <cellStyle name="Normal 5 6 2" xfId="3752" xr:uid="{00000000-0005-0000-0000-0000D40E0000}"/>
    <cellStyle name="Normal 5 6 3" xfId="3753" xr:uid="{00000000-0005-0000-0000-0000D50E0000}"/>
    <cellStyle name="Normal 5 6 4" xfId="3754" xr:uid="{00000000-0005-0000-0000-0000D60E0000}"/>
    <cellStyle name="Normal 5 7" xfId="3755" xr:uid="{00000000-0005-0000-0000-0000D70E0000}"/>
    <cellStyle name="Normal 5 8" xfId="3756" xr:uid="{00000000-0005-0000-0000-0000D80E0000}"/>
    <cellStyle name="Normal 5 9" xfId="3757" xr:uid="{00000000-0005-0000-0000-0000D90E0000}"/>
    <cellStyle name="Normal 50" xfId="3758" xr:uid="{00000000-0005-0000-0000-0000DA0E0000}"/>
    <cellStyle name="Normal 51" xfId="3759" xr:uid="{00000000-0005-0000-0000-0000DB0E0000}"/>
    <cellStyle name="Normal 52" xfId="3760" xr:uid="{00000000-0005-0000-0000-0000DC0E0000}"/>
    <cellStyle name="Normal 53" xfId="3761" xr:uid="{00000000-0005-0000-0000-0000DD0E0000}"/>
    <cellStyle name="Normal 54" xfId="3762" xr:uid="{00000000-0005-0000-0000-0000DE0E0000}"/>
    <cellStyle name="Normal 55" xfId="3763" xr:uid="{00000000-0005-0000-0000-0000DF0E0000}"/>
    <cellStyle name="Normal 6" xfId="3764" xr:uid="{00000000-0005-0000-0000-0000E00E0000}"/>
    <cellStyle name="Normal 6 10" xfId="3765" xr:uid="{00000000-0005-0000-0000-0000E10E0000}"/>
    <cellStyle name="Normal 6 10 2" xfId="3766" xr:uid="{00000000-0005-0000-0000-0000E20E0000}"/>
    <cellStyle name="Normal 6 10 3" xfId="3767" xr:uid="{00000000-0005-0000-0000-0000E30E0000}"/>
    <cellStyle name="Normal 6 11" xfId="3768" xr:uid="{00000000-0005-0000-0000-0000E40E0000}"/>
    <cellStyle name="Normal 6 12" xfId="3769" xr:uid="{00000000-0005-0000-0000-0000E50E0000}"/>
    <cellStyle name="Normal 6 12 2" xfId="3770" xr:uid="{00000000-0005-0000-0000-0000E60E0000}"/>
    <cellStyle name="Normal 6 12 3" xfId="3771" xr:uid="{00000000-0005-0000-0000-0000E70E0000}"/>
    <cellStyle name="Normal 6 2" xfId="3772" xr:uid="{00000000-0005-0000-0000-0000E80E0000}"/>
    <cellStyle name="Normal 6 2 10" xfId="3773" xr:uid="{00000000-0005-0000-0000-0000E90E0000}"/>
    <cellStyle name="Normal 6 2 11" xfId="3774" xr:uid="{00000000-0005-0000-0000-0000EA0E0000}"/>
    <cellStyle name="Normal 6 2 12" xfId="3775" xr:uid="{00000000-0005-0000-0000-0000EB0E0000}"/>
    <cellStyle name="Normal 6 2 13" xfId="3776" xr:uid="{00000000-0005-0000-0000-0000EC0E0000}"/>
    <cellStyle name="Normal 6 2 14" xfId="3777" xr:uid="{00000000-0005-0000-0000-0000ED0E0000}"/>
    <cellStyle name="Normal 6 2 2" xfId="3778" xr:uid="{00000000-0005-0000-0000-0000EE0E0000}"/>
    <cellStyle name="Normal 6 2 2 10" xfId="3779" xr:uid="{00000000-0005-0000-0000-0000EF0E0000}"/>
    <cellStyle name="Normal 6 2 2 10 2" xfId="3780" xr:uid="{00000000-0005-0000-0000-0000F00E0000}"/>
    <cellStyle name="Normal 6 2 2 11" xfId="3781" xr:uid="{00000000-0005-0000-0000-0000F10E0000}"/>
    <cellStyle name="Normal 6 2 2 11 2" xfId="3782" xr:uid="{00000000-0005-0000-0000-0000F20E0000}"/>
    <cellStyle name="Normal 6 2 2 12" xfId="3783" xr:uid="{00000000-0005-0000-0000-0000F30E0000}"/>
    <cellStyle name="Normal 6 2 2 12 2" xfId="3784" xr:uid="{00000000-0005-0000-0000-0000F40E0000}"/>
    <cellStyle name="Normal 6 2 2 13" xfId="3785" xr:uid="{00000000-0005-0000-0000-0000F50E0000}"/>
    <cellStyle name="Normal 6 2 2 13 2" xfId="3786" xr:uid="{00000000-0005-0000-0000-0000F60E0000}"/>
    <cellStyle name="Normal 6 2 2 2" xfId="3787" xr:uid="{00000000-0005-0000-0000-0000F70E0000}"/>
    <cellStyle name="Normal 6 2 2 2 2" xfId="3788" xr:uid="{00000000-0005-0000-0000-0000F80E0000}"/>
    <cellStyle name="Normal 6 2 2 3" xfId="3789" xr:uid="{00000000-0005-0000-0000-0000F90E0000}"/>
    <cellStyle name="Normal 6 2 2 3 2" xfId="3790" xr:uid="{00000000-0005-0000-0000-0000FA0E0000}"/>
    <cellStyle name="Normal 6 2 2 4" xfId="3791" xr:uid="{00000000-0005-0000-0000-0000FB0E0000}"/>
    <cellStyle name="Normal 6 2 2 4 2" xfId="3792" xr:uid="{00000000-0005-0000-0000-0000FC0E0000}"/>
    <cellStyle name="Normal 6 2 2 5" xfId="3793" xr:uid="{00000000-0005-0000-0000-0000FD0E0000}"/>
    <cellStyle name="Normal 6 2 2 5 2" xfId="3794" xr:uid="{00000000-0005-0000-0000-0000FE0E0000}"/>
    <cellStyle name="Normal 6 2 2 6" xfId="3795" xr:uid="{00000000-0005-0000-0000-0000FF0E0000}"/>
    <cellStyle name="Normal 6 2 2 6 2" xfId="3796" xr:uid="{00000000-0005-0000-0000-0000000F0000}"/>
    <cellStyle name="Normal 6 2 2 7" xfId="3797" xr:uid="{00000000-0005-0000-0000-0000010F0000}"/>
    <cellStyle name="Normal 6 2 2 7 2" xfId="3798" xr:uid="{00000000-0005-0000-0000-0000020F0000}"/>
    <cellStyle name="Normal 6 2 2 8" xfId="3799" xr:uid="{00000000-0005-0000-0000-0000030F0000}"/>
    <cellStyle name="Normal 6 2 2 8 2" xfId="3800" xr:uid="{00000000-0005-0000-0000-0000040F0000}"/>
    <cellStyle name="Normal 6 2 2 9" xfId="3801" xr:uid="{00000000-0005-0000-0000-0000050F0000}"/>
    <cellStyle name="Normal 6 2 2 9 2" xfId="3802" xr:uid="{00000000-0005-0000-0000-0000060F0000}"/>
    <cellStyle name="Normal 6 2 3" xfId="3803" xr:uid="{00000000-0005-0000-0000-0000070F0000}"/>
    <cellStyle name="Normal 6 2 4" xfId="3804" xr:uid="{00000000-0005-0000-0000-0000080F0000}"/>
    <cellStyle name="Normal 6 2 4 2" xfId="3805" xr:uid="{00000000-0005-0000-0000-0000090F0000}"/>
    <cellStyle name="Normal 6 2 5" xfId="3806" xr:uid="{00000000-0005-0000-0000-00000A0F0000}"/>
    <cellStyle name="Normal 6 2 6" xfId="3807" xr:uid="{00000000-0005-0000-0000-00000B0F0000}"/>
    <cellStyle name="Normal 6 2 7" xfId="3808" xr:uid="{00000000-0005-0000-0000-00000C0F0000}"/>
    <cellStyle name="Normal 6 2 8" xfId="3809" xr:uid="{00000000-0005-0000-0000-00000D0F0000}"/>
    <cellStyle name="Normal 6 2 9" xfId="3810" xr:uid="{00000000-0005-0000-0000-00000E0F0000}"/>
    <cellStyle name="Normal 6 3" xfId="3811" xr:uid="{00000000-0005-0000-0000-00000F0F0000}"/>
    <cellStyle name="Normal 6 3 10" xfId="3812" xr:uid="{00000000-0005-0000-0000-0000100F0000}"/>
    <cellStyle name="Normal 6 3 11" xfId="3813" xr:uid="{00000000-0005-0000-0000-0000110F0000}"/>
    <cellStyle name="Normal 6 3 12" xfId="3814" xr:uid="{00000000-0005-0000-0000-0000120F0000}"/>
    <cellStyle name="Normal 6 3 13" xfId="3815" xr:uid="{00000000-0005-0000-0000-0000130F0000}"/>
    <cellStyle name="Normal 6 3 14" xfId="3816" xr:uid="{00000000-0005-0000-0000-0000140F0000}"/>
    <cellStyle name="Normal 6 3 15" xfId="3817" xr:uid="{00000000-0005-0000-0000-0000150F0000}"/>
    <cellStyle name="Normal 6 3 16" xfId="3818" xr:uid="{00000000-0005-0000-0000-0000160F0000}"/>
    <cellStyle name="Normal 6 3 17" xfId="3819" xr:uid="{00000000-0005-0000-0000-0000170F0000}"/>
    <cellStyle name="Normal 6 3 17 2" xfId="3820" xr:uid="{00000000-0005-0000-0000-0000180F0000}"/>
    <cellStyle name="Normal 6 3 18" xfId="3821" xr:uid="{00000000-0005-0000-0000-0000190F0000}"/>
    <cellStyle name="Normal 6 3 19" xfId="3822" xr:uid="{00000000-0005-0000-0000-00001A0F0000}"/>
    <cellStyle name="Normal 6 3 2" xfId="3823" xr:uid="{00000000-0005-0000-0000-00001B0F0000}"/>
    <cellStyle name="Normal 6 3 3" xfId="3824" xr:uid="{00000000-0005-0000-0000-00001C0F0000}"/>
    <cellStyle name="Normal 6 3 4" xfId="3825" xr:uid="{00000000-0005-0000-0000-00001D0F0000}"/>
    <cellStyle name="Normal 6 3 5" xfId="3826" xr:uid="{00000000-0005-0000-0000-00001E0F0000}"/>
    <cellStyle name="Normal 6 3 6" xfId="3827" xr:uid="{00000000-0005-0000-0000-00001F0F0000}"/>
    <cellStyle name="Normal 6 3 7" xfId="3828" xr:uid="{00000000-0005-0000-0000-0000200F0000}"/>
    <cellStyle name="Normal 6 3 8" xfId="3829" xr:uid="{00000000-0005-0000-0000-0000210F0000}"/>
    <cellStyle name="Normal 6 3 9" xfId="3830" xr:uid="{00000000-0005-0000-0000-0000220F0000}"/>
    <cellStyle name="Normal 6 4" xfId="3831" xr:uid="{00000000-0005-0000-0000-0000230F0000}"/>
    <cellStyle name="Normal 6 4 2" xfId="3832" xr:uid="{00000000-0005-0000-0000-0000240F0000}"/>
    <cellStyle name="Normal 6 4 3" xfId="3833" xr:uid="{00000000-0005-0000-0000-0000250F0000}"/>
    <cellStyle name="Normal 6 4 4" xfId="3834" xr:uid="{00000000-0005-0000-0000-0000260F0000}"/>
    <cellStyle name="Normal 6 4 5" xfId="3835" xr:uid="{00000000-0005-0000-0000-0000270F0000}"/>
    <cellStyle name="Normal 6 4 6" xfId="3836" xr:uid="{00000000-0005-0000-0000-0000280F0000}"/>
    <cellStyle name="Normal 6 4 7" xfId="3837" xr:uid="{00000000-0005-0000-0000-0000290F0000}"/>
    <cellStyle name="Normal 6 4 8" xfId="3838" xr:uid="{00000000-0005-0000-0000-00002A0F0000}"/>
    <cellStyle name="Normal 6 5" xfId="3839" xr:uid="{00000000-0005-0000-0000-00002B0F0000}"/>
    <cellStyle name="Normal 6 5 2" xfId="3840" xr:uid="{00000000-0005-0000-0000-00002C0F0000}"/>
    <cellStyle name="Normal 6 5 3" xfId="3841" xr:uid="{00000000-0005-0000-0000-00002D0F0000}"/>
    <cellStyle name="Normal 6 5 4" xfId="3842" xr:uid="{00000000-0005-0000-0000-00002E0F0000}"/>
    <cellStyle name="Normal 6 5 5" xfId="3843" xr:uid="{00000000-0005-0000-0000-00002F0F0000}"/>
    <cellStyle name="Normal 6 5 6" xfId="3844" xr:uid="{00000000-0005-0000-0000-0000300F0000}"/>
    <cellStyle name="Normal 6 5 7" xfId="3845" xr:uid="{00000000-0005-0000-0000-0000310F0000}"/>
    <cellStyle name="Normal 6 5 8" xfId="3846" xr:uid="{00000000-0005-0000-0000-0000320F0000}"/>
    <cellStyle name="Normal 6 6" xfId="3847" xr:uid="{00000000-0005-0000-0000-0000330F0000}"/>
    <cellStyle name="Normal 6 7" xfId="3848" xr:uid="{00000000-0005-0000-0000-0000340F0000}"/>
    <cellStyle name="Normal 6 8" xfId="3849" xr:uid="{00000000-0005-0000-0000-0000350F0000}"/>
    <cellStyle name="Normal 6 9" xfId="3850" xr:uid="{00000000-0005-0000-0000-0000360F0000}"/>
    <cellStyle name="Normal 6_ELC" xfId="3851" xr:uid="{00000000-0005-0000-0000-0000370F0000}"/>
    <cellStyle name="Normal 7" xfId="3852" xr:uid="{00000000-0005-0000-0000-0000380F0000}"/>
    <cellStyle name="Normal 7 10" xfId="3853" xr:uid="{00000000-0005-0000-0000-0000390F0000}"/>
    <cellStyle name="Normal 7 11" xfId="3854" xr:uid="{00000000-0005-0000-0000-00003A0F0000}"/>
    <cellStyle name="Normal 7 12" xfId="3855" xr:uid="{00000000-0005-0000-0000-00003B0F0000}"/>
    <cellStyle name="Normal 7 13" xfId="3856" xr:uid="{00000000-0005-0000-0000-00003C0F0000}"/>
    <cellStyle name="Normal 7 15" xfId="5615" xr:uid="{00000000-0005-0000-0000-00001B160000}"/>
    <cellStyle name="Normal 7 2" xfId="3857" xr:uid="{00000000-0005-0000-0000-00003D0F0000}"/>
    <cellStyle name="Normal 7 2 2" xfId="3858" xr:uid="{00000000-0005-0000-0000-00003E0F0000}"/>
    <cellStyle name="Normal 7 2 3" xfId="3859" xr:uid="{00000000-0005-0000-0000-00003F0F0000}"/>
    <cellStyle name="Normal 7 2 3 2" xfId="3860" xr:uid="{00000000-0005-0000-0000-0000400F0000}"/>
    <cellStyle name="Normal 7 2 3 3" xfId="3861" xr:uid="{00000000-0005-0000-0000-0000410F0000}"/>
    <cellStyle name="Normal 7 2 4" xfId="3862" xr:uid="{00000000-0005-0000-0000-0000420F0000}"/>
    <cellStyle name="Normal 7 2 5" xfId="3863" xr:uid="{00000000-0005-0000-0000-0000430F0000}"/>
    <cellStyle name="Normal 7 2 6" xfId="3864" xr:uid="{00000000-0005-0000-0000-0000440F0000}"/>
    <cellStyle name="Normal 7 2 7" xfId="3865" xr:uid="{00000000-0005-0000-0000-0000450F0000}"/>
    <cellStyle name="Normal 7 2 8" xfId="3866" xr:uid="{00000000-0005-0000-0000-0000460F0000}"/>
    <cellStyle name="Normal 7 2 9" xfId="3867" xr:uid="{00000000-0005-0000-0000-0000470F0000}"/>
    <cellStyle name="Normal 7 2_Scen_XBase" xfId="3868" xr:uid="{00000000-0005-0000-0000-0000480F0000}"/>
    <cellStyle name="Normal 7 3" xfId="3869" xr:uid="{00000000-0005-0000-0000-0000490F0000}"/>
    <cellStyle name="Normal 7 3 10" xfId="3870" xr:uid="{00000000-0005-0000-0000-00004A0F0000}"/>
    <cellStyle name="Normal 7 3 11" xfId="3871" xr:uid="{00000000-0005-0000-0000-00004B0F0000}"/>
    <cellStyle name="Normal 7 3 12" xfId="3872" xr:uid="{00000000-0005-0000-0000-00004C0F0000}"/>
    <cellStyle name="Normal 7 3 2" xfId="3873" xr:uid="{00000000-0005-0000-0000-00004D0F0000}"/>
    <cellStyle name="Normal 7 3 3" xfId="3874" xr:uid="{00000000-0005-0000-0000-00004E0F0000}"/>
    <cellStyle name="Normal 7 3 4" xfId="3875" xr:uid="{00000000-0005-0000-0000-00004F0F0000}"/>
    <cellStyle name="Normal 7 3 5" xfId="3876" xr:uid="{00000000-0005-0000-0000-0000500F0000}"/>
    <cellStyle name="Normal 7 3 6" xfId="3877" xr:uid="{00000000-0005-0000-0000-0000510F0000}"/>
    <cellStyle name="Normal 7 3 7" xfId="3878" xr:uid="{00000000-0005-0000-0000-0000520F0000}"/>
    <cellStyle name="Normal 7 3 8" xfId="3879" xr:uid="{00000000-0005-0000-0000-0000530F0000}"/>
    <cellStyle name="Normal 7 3 9" xfId="3880" xr:uid="{00000000-0005-0000-0000-0000540F0000}"/>
    <cellStyle name="Normal 7 4" xfId="3881" xr:uid="{00000000-0005-0000-0000-0000550F0000}"/>
    <cellStyle name="Normal 7 4 2" xfId="3882" xr:uid="{00000000-0005-0000-0000-0000560F0000}"/>
    <cellStyle name="Normal 7 4 3" xfId="3883" xr:uid="{00000000-0005-0000-0000-0000570F0000}"/>
    <cellStyle name="Normal 7 4 4" xfId="3884" xr:uid="{00000000-0005-0000-0000-0000580F0000}"/>
    <cellStyle name="Normal 7 4 5" xfId="3885" xr:uid="{00000000-0005-0000-0000-0000590F0000}"/>
    <cellStyle name="Normal 7 4 6" xfId="3886" xr:uid="{00000000-0005-0000-0000-00005A0F0000}"/>
    <cellStyle name="Normal 7 4 7" xfId="3887" xr:uid="{00000000-0005-0000-0000-00005B0F0000}"/>
    <cellStyle name="Normal 7 4 8" xfId="3888" xr:uid="{00000000-0005-0000-0000-00005C0F0000}"/>
    <cellStyle name="Normal 7 5" xfId="3889" xr:uid="{00000000-0005-0000-0000-00005D0F0000}"/>
    <cellStyle name="Normal 7 5 2" xfId="3890" xr:uid="{00000000-0005-0000-0000-00005E0F0000}"/>
    <cellStyle name="Normal 7 5 3" xfId="3891" xr:uid="{00000000-0005-0000-0000-00005F0F0000}"/>
    <cellStyle name="Normal 7 5 4" xfId="3892" xr:uid="{00000000-0005-0000-0000-0000600F0000}"/>
    <cellStyle name="Normal 7 5 5" xfId="3893" xr:uid="{00000000-0005-0000-0000-0000610F0000}"/>
    <cellStyle name="Normal 7 5 6" xfId="3894" xr:uid="{00000000-0005-0000-0000-0000620F0000}"/>
    <cellStyle name="Normal 7 5 7" xfId="3895" xr:uid="{00000000-0005-0000-0000-0000630F0000}"/>
    <cellStyle name="Normal 7 5 8" xfId="3896" xr:uid="{00000000-0005-0000-0000-0000640F0000}"/>
    <cellStyle name="Normal 7 6" xfId="3897" xr:uid="{00000000-0005-0000-0000-0000650F0000}"/>
    <cellStyle name="Normal 7 7" xfId="3898" xr:uid="{00000000-0005-0000-0000-0000660F0000}"/>
    <cellStyle name="Normal 7 8" xfId="3899" xr:uid="{00000000-0005-0000-0000-0000670F0000}"/>
    <cellStyle name="Normal 7 9" xfId="3900" xr:uid="{00000000-0005-0000-0000-0000680F0000}"/>
    <cellStyle name="Normal 8" xfId="3901" xr:uid="{00000000-0005-0000-0000-0000690F0000}"/>
    <cellStyle name="Normal 8 10" xfId="3902" xr:uid="{00000000-0005-0000-0000-00006A0F0000}"/>
    <cellStyle name="Normal 8 10 2" xfId="3903" xr:uid="{00000000-0005-0000-0000-00006B0F0000}"/>
    <cellStyle name="Normal 8 10 3" xfId="3904" xr:uid="{00000000-0005-0000-0000-00006C0F0000}"/>
    <cellStyle name="Normal 8 11" xfId="3905" xr:uid="{00000000-0005-0000-0000-00006D0F0000}"/>
    <cellStyle name="Normal 8 11 2" xfId="3906" xr:uid="{00000000-0005-0000-0000-00006E0F0000}"/>
    <cellStyle name="Normal 8 11 3" xfId="3907" xr:uid="{00000000-0005-0000-0000-00006F0F0000}"/>
    <cellStyle name="Normal 8 11 4" xfId="3908" xr:uid="{00000000-0005-0000-0000-0000700F0000}"/>
    <cellStyle name="Normal 8 12" xfId="3909" xr:uid="{00000000-0005-0000-0000-0000710F0000}"/>
    <cellStyle name="Normal 8 13" xfId="3910" xr:uid="{00000000-0005-0000-0000-0000720F0000}"/>
    <cellStyle name="Normal 8 2" xfId="3911" xr:uid="{00000000-0005-0000-0000-0000730F0000}"/>
    <cellStyle name="Normal 8 2 2" xfId="3912" xr:uid="{00000000-0005-0000-0000-0000740F0000}"/>
    <cellStyle name="Normal 8 2 3" xfId="3913" xr:uid="{00000000-0005-0000-0000-0000750F0000}"/>
    <cellStyle name="Normal 8 2 4" xfId="3914" xr:uid="{00000000-0005-0000-0000-0000760F0000}"/>
    <cellStyle name="Normal 8 2 5" xfId="3915" xr:uid="{00000000-0005-0000-0000-0000770F0000}"/>
    <cellStyle name="Normal 8 2 6" xfId="3916" xr:uid="{00000000-0005-0000-0000-0000780F0000}"/>
    <cellStyle name="Normal 8 2 7" xfId="3917" xr:uid="{00000000-0005-0000-0000-0000790F0000}"/>
    <cellStyle name="Normal 8 2 8" xfId="3918" xr:uid="{00000000-0005-0000-0000-00007A0F0000}"/>
    <cellStyle name="Normal 8 2 9" xfId="3919" xr:uid="{00000000-0005-0000-0000-00007B0F0000}"/>
    <cellStyle name="Normal 8 3" xfId="3920" xr:uid="{00000000-0005-0000-0000-00007C0F0000}"/>
    <cellStyle name="Normal 8 3 2" xfId="3921" xr:uid="{00000000-0005-0000-0000-00007D0F0000}"/>
    <cellStyle name="Normal 8 3 2 2" xfId="3922" xr:uid="{00000000-0005-0000-0000-00007E0F0000}"/>
    <cellStyle name="Normal 8 3 3" xfId="3923" xr:uid="{00000000-0005-0000-0000-00007F0F0000}"/>
    <cellStyle name="Normal 8 3 4" xfId="3924" xr:uid="{00000000-0005-0000-0000-0000800F0000}"/>
    <cellStyle name="Normal 8 3 5" xfId="3925" xr:uid="{00000000-0005-0000-0000-0000810F0000}"/>
    <cellStyle name="Normal 8 3 6" xfId="3926" xr:uid="{00000000-0005-0000-0000-0000820F0000}"/>
    <cellStyle name="Normal 8 3 7" xfId="3927" xr:uid="{00000000-0005-0000-0000-0000830F0000}"/>
    <cellStyle name="Normal 8 3 8" xfId="3928" xr:uid="{00000000-0005-0000-0000-0000840F0000}"/>
    <cellStyle name="Normal 8 3 9" xfId="3929" xr:uid="{00000000-0005-0000-0000-0000850F0000}"/>
    <cellStyle name="Normal 8 4" xfId="3930" xr:uid="{00000000-0005-0000-0000-0000860F0000}"/>
    <cellStyle name="Normal 8 4 2" xfId="3931" xr:uid="{00000000-0005-0000-0000-0000870F0000}"/>
    <cellStyle name="Normal 8 4 3" xfId="3932" xr:uid="{00000000-0005-0000-0000-0000880F0000}"/>
    <cellStyle name="Normal 8 4 4" xfId="3933" xr:uid="{00000000-0005-0000-0000-0000890F0000}"/>
    <cellStyle name="Normal 8 4 5" xfId="3934" xr:uid="{00000000-0005-0000-0000-00008A0F0000}"/>
    <cellStyle name="Normal 8 4 6" xfId="3935" xr:uid="{00000000-0005-0000-0000-00008B0F0000}"/>
    <cellStyle name="Normal 8 4 7" xfId="3936" xr:uid="{00000000-0005-0000-0000-00008C0F0000}"/>
    <cellStyle name="Normal 8 4 8" xfId="3937" xr:uid="{00000000-0005-0000-0000-00008D0F0000}"/>
    <cellStyle name="Normal 8 5" xfId="3938" xr:uid="{00000000-0005-0000-0000-00008E0F0000}"/>
    <cellStyle name="Normal 8 5 2" xfId="3939" xr:uid="{00000000-0005-0000-0000-00008F0F0000}"/>
    <cellStyle name="Normal 8 5 3" xfId="3940" xr:uid="{00000000-0005-0000-0000-0000900F0000}"/>
    <cellStyle name="Normal 8 5 4" xfId="3941" xr:uid="{00000000-0005-0000-0000-0000910F0000}"/>
    <cellStyle name="Normal 8 5 5" xfId="3942" xr:uid="{00000000-0005-0000-0000-0000920F0000}"/>
    <cellStyle name="Normal 8 5 6" xfId="3943" xr:uid="{00000000-0005-0000-0000-0000930F0000}"/>
    <cellStyle name="Normal 8 5 7" xfId="3944" xr:uid="{00000000-0005-0000-0000-0000940F0000}"/>
    <cellStyle name="Normal 8 5 8" xfId="3945" xr:uid="{00000000-0005-0000-0000-0000950F0000}"/>
    <cellStyle name="Normal 8 6" xfId="3946" xr:uid="{00000000-0005-0000-0000-0000960F0000}"/>
    <cellStyle name="Normal 8 7" xfId="3947" xr:uid="{00000000-0005-0000-0000-0000970F0000}"/>
    <cellStyle name="Normal 8 8" xfId="3948" xr:uid="{00000000-0005-0000-0000-0000980F0000}"/>
    <cellStyle name="Normal 8 9" xfId="3949" xr:uid="{00000000-0005-0000-0000-0000990F0000}"/>
    <cellStyle name="Normal 9" xfId="3950" xr:uid="{00000000-0005-0000-0000-00009A0F0000}"/>
    <cellStyle name="Normal 9 10" xfId="3951" xr:uid="{00000000-0005-0000-0000-00009B0F0000}"/>
    <cellStyle name="Normal 9 10 2" xfId="3952" xr:uid="{00000000-0005-0000-0000-00009C0F0000}"/>
    <cellStyle name="Normal 9 11" xfId="3953" xr:uid="{00000000-0005-0000-0000-00009D0F0000}"/>
    <cellStyle name="Normal 9 11 2" xfId="3954" xr:uid="{00000000-0005-0000-0000-00009E0F0000}"/>
    <cellStyle name="Normal 9 12" xfId="3955" xr:uid="{00000000-0005-0000-0000-00009F0F0000}"/>
    <cellStyle name="Normal 9 13" xfId="3956" xr:uid="{00000000-0005-0000-0000-0000A00F0000}"/>
    <cellStyle name="Normal 9 2" xfId="3957" xr:uid="{00000000-0005-0000-0000-0000A10F0000}"/>
    <cellStyle name="Normal 9 2 2" xfId="3958" xr:uid="{00000000-0005-0000-0000-0000A20F0000}"/>
    <cellStyle name="Normal 9 2 2 2" xfId="3959" xr:uid="{00000000-0005-0000-0000-0000A30F0000}"/>
    <cellStyle name="Normal 9 2 2 3" xfId="3960" xr:uid="{00000000-0005-0000-0000-0000A40F0000}"/>
    <cellStyle name="Normal 9 2 3" xfId="3961" xr:uid="{00000000-0005-0000-0000-0000A50F0000}"/>
    <cellStyle name="Normal 9 2 3 2" xfId="3962" xr:uid="{00000000-0005-0000-0000-0000A60F0000}"/>
    <cellStyle name="Normal 9 2 4" xfId="3963" xr:uid="{00000000-0005-0000-0000-0000A70F0000}"/>
    <cellStyle name="Normal 9 2 4 2" xfId="3964" xr:uid="{00000000-0005-0000-0000-0000A80F0000}"/>
    <cellStyle name="Normal 9 2 5" xfId="3965" xr:uid="{00000000-0005-0000-0000-0000A90F0000}"/>
    <cellStyle name="Normal 9 2 6" xfId="3966" xr:uid="{00000000-0005-0000-0000-0000AA0F0000}"/>
    <cellStyle name="Normal 9 3" xfId="3967" xr:uid="{00000000-0005-0000-0000-0000AB0F0000}"/>
    <cellStyle name="Normal 9 3 2" xfId="3968" xr:uid="{00000000-0005-0000-0000-0000AC0F0000}"/>
    <cellStyle name="Normal 9 3 3" xfId="3969" xr:uid="{00000000-0005-0000-0000-0000AD0F0000}"/>
    <cellStyle name="Normal 9 3 4" xfId="3970" xr:uid="{00000000-0005-0000-0000-0000AE0F0000}"/>
    <cellStyle name="Normal 9 3 5" xfId="3971" xr:uid="{00000000-0005-0000-0000-0000AF0F0000}"/>
    <cellStyle name="Normal 9 4" xfId="3972" xr:uid="{00000000-0005-0000-0000-0000B00F0000}"/>
    <cellStyle name="Normal 9 5" xfId="3973" xr:uid="{00000000-0005-0000-0000-0000B10F0000}"/>
    <cellStyle name="Normal 9 6" xfId="3974" xr:uid="{00000000-0005-0000-0000-0000B20F0000}"/>
    <cellStyle name="Normal 9 7" xfId="3975" xr:uid="{00000000-0005-0000-0000-0000B30F0000}"/>
    <cellStyle name="Normal 9 8" xfId="3976" xr:uid="{00000000-0005-0000-0000-0000B40F0000}"/>
    <cellStyle name="Normal 9 9" xfId="3977" xr:uid="{00000000-0005-0000-0000-0000B50F0000}"/>
    <cellStyle name="Normal GHG Numbers (0.00)" xfId="3978" xr:uid="{00000000-0005-0000-0000-0000B60F0000}"/>
    <cellStyle name="Normal GHG Textfiels Bold" xfId="3979" xr:uid="{00000000-0005-0000-0000-0000B70F0000}"/>
    <cellStyle name="Normal GHG whole table" xfId="3980" xr:uid="{00000000-0005-0000-0000-0000B80F0000}"/>
    <cellStyle name="Normal GHG-Shade" xfId="3981" xr:uid="{00000000-0005-0000-0000-0000B90F0000}"/>
    <cellStyle name="Normál_C3EM_v2" xfId="3982" xr:uid="{00000000-0005-0000-0000-0000BA0F0000}"/>
    <cellStyle name="Normale_B2020" xfId="3983" xr:uid="{00000000-0005-0000-0000-0000BB0F0000}"/>
    <cellStyle name="normální_List1" xfId="3984" xr:uid="{00000000-0005-0000-0000-0000BC0F0000}"/>
    <cellStyle name="Note 10" xfId="3985" xr:uid="{00000000-0005-0000-0000-0000BD0F0000}"/>
    <cellStyle name="Note 10 2" xfId="3986" xr:uid="{00000000-0005-0000-0000-0000BE0F0000}"/>
    <cellStyle name="Note 10 3" xfId="3987" xr:uid="{00000000-0005-0000-0000-0000BF0F0000}"/>
    <cellStyle name="Note 10 3 2" xfId="3988" xr:uid="{00000000-0005-0000-0000-0000C00F0000}"/>
    <cellStyle name="Note 10 3_ELC_final" xfId="3989" xr:uid="{00000000-0005-0000-0000-0000C10F0000}"/>
    <cellStyle name="Note 10_ELC_final" xfId="3990" xr:uid="{00000000-0005-0000-0000-0000C20F0000}"/>
    <cellStyle name="Note 11" xfId="3991" xr:uid="{00000000-0005-0000-0000-0000C30F0000}"/>
    <cellStyle name="Note 11 2" xfId="3992" xr:uid="{00000000-0005-0000-0000-0000C40F0000}"/>
    <cellStyle name="Note 11_ELC_final" xfId="3993" xr:uid="{00000000-0005-0000-0000-0000C50F0000}"/>
    <cellStyle name="Note 12" xfId="3994" xr:uid="{00000000-0005-0000-0000-0000C60F0000}"/>
    <cellStyle name="Note 12 2" xfId="3995" xr:uid="{00000000-0005-0000-0000-0000C70F0000}"/>
    <cellStyle name="Note 12_ELC_final" xfId="3996" xr:uid="{00000000-0005-0000-0000-0000C80F0000}"/>
    <cellStyle name="Note 13" xfId="3997" xr:uid="{00000000-0005-0000-0000-0000C90F0000}"/>
    <cellStyle name="Note 13 2" xfId="3998" xr:uid="{00000000-0005-0000-0000-0000CA0F0000}"/>
    <cellStyle name="Note 13_ELC_final" xfId="3999" xr:uid="{00000000-0005-0000-0000-0000CB0F0000}"/>
    <cellStyle name="Note 14" xfId="4000" xr:uid="{00000000-0005-0000-0000-0000CC0F0000}"/>
    <cellStyle name="Note 14 2" xfId="4001" xr:uid="{00000000-0005-0000-0000-0000CD0F0000}"/>
    <cellStyle name="Note 14_ELC_final" xfId="4002" xr:uid="{00000000-0005-0000-0000-0000CE0F0000}"/>
    <cellStyle name="Note 15" xfId="4003" xr:uid="{00000000-0005-0000-0000-0000CF0F0000}"/>
    <cellStyle name="Note 15 2" xfId="4004" xr:uid="{00000000-0005-0000-0000-0000D00F0000}"/>
    <cellStyle name="Note 15_ELC_final" xfId="4005" xr:uid="{00000000-0005-0000-0000-0000D10F0000}"/>
    <cellStyle name="Note 16" xfId="4006" xr:uid="{00000000-0005-0000-0000-0000D20F0000}"/>
    <cellStyle name="Note 16 2" xfId="4007" xr:uid="{00000000-0005-0000-0000-0000D30F0000}"/>
    <cellStyle name="Note 16_ELC_final" xfId="4008" xr:uid="{00000000-0005-0000-0000-0000D40F0000}"/>
    <cellStyle name="Note 17" xfId="4009" xr:uid="{00000000-0005-0000-0000-0000D50F0000}"/>
    <cellStyle name="Note 17 2" xfId="4010" xr:uid="{00000000-0005-0000-0000-0000D60F0000}"/>
    <cellStyle name="Note 17_ELC_final" xfId="4011" xr:uid="{00000000-0005-0000-0000-0000D70F0000}"/>
    <cellStyle name="Note 18" xfId="4012" xr:uid="{00000000-0005-0000-0000-0000D80F0000}"/>
    <cellStyle name="Note 18 2" xfId="4013" xr:uid="{00000000-0005-0000-0000-0000D90F0000}"/>
    <cellStyle name="Note 18_ELC_final" xfId="4014" xr:uid="{00000000-0005-0000-0000-0000DA0F0000}"/>
    <cellStyle name="Note 19" xfId="4015" xr:uid="{00000000-0005-0000-0000-0000DB0F0000}"/>
    <cellStyle name="Note 2" xfId="4016" xr:uid="{00000000-0005-0000-0000-0000DC0F0000}"/>
    <cellStyle name="Note 2 10" xfId="4017" xr:uid="{00000000-0005-0000-0000-0000DD0F0000}"/>
    <cellStyle name="Note 2 11" xfId="4018" xr:uid="{00000000-0005-0000-0000-0000DE0F0000}"/>
    <cellStyle name="Note 2 12" xfId="4019" xr:uid="{00000000-0005-0000-0000-0000DF0F0000}"/>
    <cellStyle name="Note 2 13" xfId="4020" xr:uid="{00000000-0005-0000-0000-0000E00F0000}"/>
    <cellStyle name="Note 2 14" xfId="4021" xr:uid="{00000000-0005-0000-0000-0000E10F0000}"/>
    <cellStyle name="Note 2 15" xfId="4022" xr:uid="{00000000-0005-0000-0000-0000E20F0000}"/>
    <cellStyle name="Note 2 16" xfId="4023" xr:uid="{00000000-0005-0000-0000-0000E30F0000}"/>
    <cellStyle name="Note 2 17" xfId="4024" xr:uid="{00000000-0005-0000-0000-0000E40F0000}"/>
    <cellStyle name="Note 2 2" xfId="4025" xr:uid="{00000000-0005-0000-0000-0000E50F0000}"/>
    <cellStyle name="Note 2 2 2" xfId="4026" xr:uid="{00000000-0005-0000-0000-0000E60F0000}"/>
    <cellStyle name="Note 2 3" xfId="4027" xr:uid="{00000000-0005-0000-0000-0000E70F0000}"/>
    <cellStyle name="Note 2 3 2" xfId="4028" xr:uid="{00000000-0005-0000-0000-0000E80F0000}"/>
    <cellStyle name="Note 2 3 3" xfId="4029" xr:uid="{00000000-0005-0000-0000-0000E90F0000}"/>
    <cellStyle name="Note 2 4" xfId="4030" xr:uid="{00000000-0005-0000-0000-0000EA0F0000}"/>
    <cellStyle name="Note 2 5" xfId="4031" xr:uid="{00000000-0005-0000-0000-0000EB0F0000}"/>
    <cellStyle name="Note 2 6" xfId="4032" xr:uid="{00000000-0005-0000-0000-0000EC0F0000}"/>
    <cellStyle name="Note 2 7" xfId="4033" xr:uid="{00000000-0005-0000-0000-0000ED0F0000}"/>
    <cellStyle name="Note 2 8" xfId="4034" xr:uid="{00000000-0005-0000-0000-0000EE0F0000}"/>
    <cellStyle name="Note 2 9" xfId="4035" xr:uid="{00000000-0005-0000-0000-0000EF0F0000}"/>
    <cellStyle name="Note 2_PrimaryEnergyPrices_TIMES" xfId="4036" xr:uid="{00000000-0005-0000-0000-0000F00F0000}"/>
    <cellStyle name="Note 20" xfId="4037" xr:uid="{00000000-0005-0000-0000-0000F10F0000}"/>
    <cellStyle name="Note 21" xfId="4038" xr:uid="{00000000-0005-0000-0000-0000F20F0000}"/>
    <cellStyle name="Note 22" xfId="4039" xr:uid="{00000000-0005-0000-0000-0000F30F0000}"/>
    <cellStyle name="Note 23" xfId="4040" xr:uid="{00000000-0005-0000-0000-0000F40F0000}"/>
    <cellStyle name="Note 24" xfId="4041" xr:uid="{00000000-0005-0000-0000-0000F50F0000}"/>
    <cellStyle name="Note 25" xfId="4042" xr:uid="{00000000-0005-0000-0000-0000F60F0000}"/>
    <cellStyle name="Note 26" xfId="4043" xr:uid="{00000000-0005-0000-0000-0000F70F0000}"/>
    <cellStyle name="Note 27" xfId="4044" xr:uid="{00000000-0005-0000-0000-0000F80F0000}"/>
    <cellStyle name="Note 28" xfId="4045" xr:uid="{00000000-0005-0000-0000-0000F90F0000}"/>
    <cellStyle name="Note 29" xfId="4046" xr:uid="{00000000-0005-0000-0000-0000FA0F0000}"/>
    <cellStyle name="Note 3" xfId="4047" xr:uid="{00000000-0005-0000-0000-0000FB0F0000}"/>
    <cellStyle name="Note 3 2" xfId="4048" xr:uid="{00000000-0005-0000-0000-0000FC0F0000}"/>
    <cellStyle name="Note 3 2 2" xfId="4049" xr:uid="{00000000-0005-0000-0000-0000FD0F0000}"/>
    <cellStyle name="Note 3 3" xfId="4050" xr:uid="{00000000-0005-0000-0000-0000FE0F0000}"/>
    <cellStyle name="Note 3 4" xfId="4051" xr:uid="{00000000-0005-0000-0000-0000FF0F0000}"/>
    <cellStyle name="Note 3 4 2" xfId="4052" xr:uid="{00000000-0005-0000-0000-000000100000}"/>
    <cellStyle name="Note 3 4 3" xfId="4053" xr:uid="{00000000-0005-0000-0000-000001100000}"/>
    <cellStyle name="Note 3 5" xfId="4054" xr:uid="{00000000-0005-0000-0000-000002100000}"/>
    <cellStyle name="Note 3 6" xfId="4055" xr:uid="{00000000-0005-0000-0000-000003100000}"/>
    <cellStyle name="Note 3 7" xfId="4056" xr:uid="{00000000-0005-0000-0000-000004100000}"/>
    <cellStyle name="Note 30" xfId="4057" xr:uid="{00000000-0005-0000-0000-000005100000}"/>
    <cellStyle name="Note 31" xfId="4058" xr:uid="{00000000-0005-0000-0000-000006100000}"/>
    <cellStyle name="Note 32" xfId="4059" xr:uid="{00000000-0005-0000-0000-000007100000}"/>
    <cellStyle name="Note 33" xfId="4060" xr:uid="{00000000-0005-0000-0000-000008100000}"/>
    <cellStyle name="Note 34" xfId="4061" xr:uid="{00000000-0005-0000-0000-000009100000}"/>
    <cellStyle name="Note 35" xfId="4062" xr:uid="{00000000-0005-0000-0000-00000A100000}"/>
    <cellStyle name="Note 36" xfId="4063" xr:uid="{00000000-0005-0000-0000-00000B100000}"/>
    <cellStyle name="Note 37" xfId="4064" xr:uid="{00000000-0005-0000-0000-00000C100000}"/>
    <cellStyle name="Note 38" xfId="4065" xr:uid="{00000000-0005-0000-0000-00000D100000}"/>
    <cellStyle name="Note 39" xfId="4066" xr:uid="{00000000-0005-0000-0000-00000E100000}"/>
    <cellStyle name="Note 4" xfId="4067" xr:uid="{00000000-0005-0000-0000-00000F100000}"/>
    <cellStyle name="Note 4 2" xfId="4068" xr:uid="{00000000-0005-0000-0000-000010100000}"/>
    <cellStyle name="Note 4 3" xfId="4069" xr:uid="{00000000-0005-0000-0000-000011100000}"/>
    <cellStyle name="Note 4 3 2" xfId="4070" xr:uid="{00000000-0005-0000-0000-000012100000}"/>
    <cellStyle name="Note 4 3_ELC_final" xfId="4071" xr:uid="{00000000-0005-0000-0000-000013100000}"/>
    <cellStyle name="Note 4 4" xfId="4072" xr:uid="{00000000-0005-0000-0000-000014100000}"/>
    <cellStyle name="Note 4_ELC_final" xfId="4073" xr:uid="{00000000-0005-0000-0000-000015100000}"/>
    <cellStyle name="Note 40" xfId="4074" xr:uid="{00000000-0005-0000-0000-000016100000}"/>
    <cellStyle name="Note 41" xfId="4075" xr:uid="{00000000-0005-0000-0000-000017100000}"/>
    <cellStyle name="Note 5" xfId="4076" xr:uid="{00000000-0005-0000-0000-000018100000}"/>
    <cellStyle name="Note 5 2" xfId="4077" xr:uid="{00000000-0005-0000-0000-000019100000}"/>
    <cellStyle name="Note 5 3" xfId="4078" xr:uid="{00000000-0005-0000-0000-00001A100000}"/>
    <cellStyle name="Note 5 3 2" xfId="4079" xr:uid="{00000000-0005-0000-0000-00001B100000}"/>
    <cellStyle name="Note 5 3_ELC_final" xfId="4080" xr:uid="{00000000-0005-0000-0000-00001C100000}"/>
    <cellStyle name="Note 5 4" xfId="4081" xr:uid="{00000000-0005-0000-0000-00001D100000}"/>
    <cellStyle name="Note 5_ELC_final" xfId="4082" xr:uid="{00000000-0005-0000-0000-00001E100000}"/>
    <cellStyle name="Note 6" xfId="4083" xr:uid="{00000000-0005-0000-0000-00001F100000}"/>
    <cellStyle name="Note 6 2" xfId="4084" xr:uid="{00000000-0005-0000-0000-000020100000}"/>
    <cellStyle name="Note 6 3" xfId="4085" xr:uid="{00000000-0005-0000-0000-000021100000}"/>
    <cellStyle name="Note 6 3 2" xfId="4086" xr:uid="{00000000-0005-0000-0000-000022100000}"/>
    <cellStyle name="Note 6 3_ELC_final" xfId="4087" xr:uid="{00000000-0005-0000-0000-000023100000}"/>
    <cellStyle name="Note 6 4" xfId="4088" xr:uid="{00000000-0005-0000-0000-000024100000}"/>
    <cellStyle name="Note 6_ELC_final" xfId="4089" xr:uid="{00000000-0005-0000-0000-000025100000}"/>
    <cellStyle name="Note 7" xfId="4090" xr:uid="{00000000-0005-0000-0000-000026100000}"/>
    <cellStyle name="Note 7 2" xfId="4091" xr:uid="{00000000-0005-0000-0000-000027100000}"/>
    <cellStyle name="Note 7 2 2" xfId="4092" xr:uid="{00000000-0005-0000-0000-000028100000}"/>
    <cellStyle name="Note 7 3" xfId="4093" xr:uid="{00000000-0005-0000-0000-000029100000}"/>
    <cellStyle name="Note 7 3 2" xfId="4094" xr:uid="{00000000-0005-0000-0000-00002A100000}"/>
    <cellStyle name="Note 7 3_ELC_final" xfId="4095" xr:uid="{00000000-0005-0000-0000-00002B100000}"/>
    <cellStyle name="Note 7 4" xfId="4096" xr:uid="{00000000-0005-0000-0000-00002C100000}"/>
    <cellStyle name="Note 7 5" xfId="4097" xr:uid="{00000000-0005-0000-0000-00002D100000}"/>
    <cellStyle name="Note 7_ELC_final" xfId="4098" xr:uid="{00000000-0005-0000-0000-00002E100000}"/>
    <cellStyle name="Note 8" xfId="4099" xr:uid="{00000000-0005-0000-0000-00002F100000}"/>
    <cellStyle name="Note 8 2" xfId="4100" xr:uid="{00000000-0005-0000-0000-000030100000}"/>
    <cellStyle name="Note 8 2 2" xfId="4101" xr:uid="{00000000-0005-0000-0000-000031100000}"/>
    <cellStyle name="Note 8 3" xfId="4102" xr:uid="{00000000-0005-0000-0000-000032100000}"/>
    <cellStyle name="Note 8 3 2" xfId="4103" xr:uid="{00000000-0005-0000-0000-000033100000}"/>
    <cellStyle name="Note 8 3_ELC_final" xfId="4104" xr:uid="{00000000-0005-0000-0000-000034100000}"/>
    <cellStyle name="Note 8 4" xfId="4105" xr:uid="{00000000-0005-0000-0000-000035100000}"/>
    <cellStyle name="Note 8 5" xfId="4106" xr:uid="{00000000-0005-0000-0000-000036100000}"/>
    <cellStyle name="Note 8_ELC_final" xfId="4107" xr:uid="{00000000-0005-0000-0000-000037100000}"/>
    <cellStyle name="Note 9" xfId="4108" xr:uid="{00000000-0005-0000-0000-000038100000}"/>
    <cellStyle name="Note 9 2" xfId="4109" xr:uid="{00000000-0005-0000-0000-000039100000}"/>
    <cellStyle name="Note 9 3" xfId="4110" xr:uid="{00000000-0005-0000-0000-00003A100000}"/>
    <cellStyle name="Note 9 3 2" xfId="4111" xr:uid="{00000000-0005-0000-0000-00003B100000}"/>
    <cellStyle name="Note 9 3_ELC_final" xfId="4112" xr:uid="{00000000-0005-0000-0000-00003C100000}"/>
    <cellStyle name="Note 9 4" xfId="4113" xr:uid="{00000000-0005-0000-0000-00003D100000}"/>
    <cellStyle name="Note 9 5" xfId="4114" xr:uid="{00000000-0005-0000-0000-00003E100000}"/>
    <cellStyle name="Note 9_ELC_final" xfId="4115" xr:uid="{00000000-0005-0000-0000-00003F100000}"/>
    <cellStyle name="Notiz" xfId="4116" xr:uid="{00000000-0005-0000-0000-000040100000}"/>
    <cellStyle name="Notiz 2" xfId="4117" xr:uid="{00000000-0005-0000-0000-000041100000}"/>
    <cellStyle name="Notiz 3" xfId="4118" xr:uid="{00000000-0005-0000-0000-000042100000}"/>
    <cellStyle name="num_note" xfId="4119" xr:uid="{00000000-0005-0000-0000-000043100000}"/>
    <cellStyle name="Nuovo" xfId="4120" xr:uid="{00000000-0005-0000-0000-000044100000}"/>
    <cellStyle name="Nuovo 10" xfId="4121" xr:uid="{00000000-0005-0000-0000-000045100000}"/>
    <cellStyle name="Nuovo 11" xfId="4122" xr:uid="{00000000-0005-0000-0000-000046100000}"/>
    <cellStyle name="Nuovo 12" xfId="4123" xr:uid="{00000000-0005-0000-0000-000047100000}"/>
    <cellStyle name="Nuovo 13" xfId="4124" xr:uid="{00000000-0005-0000-0000-000048100000}"/>
    <cellStyle name="Nuovo 14" xfId="4125" xr:uid="{00000000-0005-0000-0000-000049100000}"/>
    <cellStyle name="Nuovo 15" xfId="4126" xr:uid="{00000000-0005-0000-0000-00004A100000}"/>
    <cellStyle name="Nuovo 16" xfId="4127" xr:uid="{00000000-0005-0000-0000-00004B100000}"/>
    <cellStyle name="Nuovo 17" xfId="4128" xr:uid="{00000000-0005-0000-0000-00004C100000}"/>
    <cellStyle name="Nuovo 18" xfId="4129" xr:uid="{00000000-0005-0000-0000-00004D100000}"/>
    <cellStyle name="Nuovo 19" xfId="4130" xr:uid="{00000000-0005-0000-0000-00004E100000}"/>
    <cellStyle name="Nuovo 2" xfId="4131" xr:uid="{00000000-0005-0000-0000-00004F100000}"/>
    <cellStyle name="Nuovo 2 2" xfId="4132" xr:uid="{00000000-0005-0000-0000-000050100000}"/>
    <cellStyle name="Nuovo 2 3" xfId="4133" xr:uid="{00000000-0005-0000-0000-000051100000}"/>
    <cellStyle name="Nuovo 20" xfId="4134" xr:uid="{00000000-0005-0000-0000-000052100000}"/>
    <cellStyle name="Nuovo 21" xfId="4135" xr:uid="{00000000-0005-0000-0000-000053100000}"/>
    <cellStyle name="Nuovo 22" xfId="4136" xr:uid="{00000000-0005-0000-0000-000054100000}"/>
    <cellStyle name="Nuovo 23" xfId="4137" xr:uid="{00000000-0005-0000-0000-000055100000}"/>
    <cellStyle name="Nuovo 24" xfId="4138" xr:uid="{00000000-0005-0000-0000-000056100000}"/>
    <cellStyle name="Nuovo 25" xfId="4139" xr:uid="{00000000-0005-0000-0000-000057100000}"/>
    <cellStyle name="Nuovo 26" xfId="4140" xr:uid="{00000000-0005-0000-0000-000058100000}"/>
    <cellStyle name="Nuovo 27" xfId="4141" xr:uid="{00000000-0005-0000-0000-000059100000}"/>
    <cellStyle name="Nuovo 28" xfId="4142" xr:uid="{00000000-0005-0000-0000-00005A100000}"/>
    <cellStyle name="Nuovo 29" xfId="4143" xr:uid="{00000000-0005-0000-0000-00005B100000}"/>
    <cellStyle name="Nuovo 3" xfId="4144" xr:uid="{00000000-0005-0000-0000-00005C100000}"/>
    <cellStyle name="Nuovo 30" xfId="4145" xr:uid="{00000000-0005-0000-0000-00005D100000}"/>
    <cellStyle name="Nuovo 31" xfId="4146" xr:uid="{00000000-0005-0000-0000-00005E100000}"/>
    <cellStyle name="Nuovo 32" xfId="4147" xr:uid="{00000000-0005-0000-0000-00005F100000}"/>
    <cellStyle name="Nuovo 33" xfId="4148" xr:uid="{00000000-0005-0000-0000-000060100000}"/>
    <cellStyle name="Nuovo 34" xfId="4149" xr:uid="{00000000-0005-0000-0000-000061100000}"/>
    <cellStyle name="Nuovo 35" xfId="4150" xr:uid="{00000000-0005-0000-0000-000062100000}"/>
    <cellStyle name="Nuovo 36" xfId="4151" xr:uid="{00000000-0005-0000-0000-000063100000}"/>
    <cellStyle name="Nuovo 37" xfId="4152" xr:uid="{00000000-0005-0000-0000-000064100000}"/>
    <cellStyle name="Nuovo 38" xfId="4153" xr:uid="{00000000-0005-0000-0000-000065100000}"/>
    <cellStyle name="Nuovo 4" xfId="4154" xr:uid="{00000000-0005-0000-0000-000066100000}"/>
    <cellStyle name="Nuovo 4 2" xfId="4155" xr:uid="{00000000-0005-0000-0000-000067100000}"/>
    <cellStyle name="Nuovo 5" xfId="4156" xr:uid="{00000000-0005-0000-0000-000068100000}"/>
    <cellStyle name="Nuovo 6" xfId="4157" xr:uid="{00000000-0005-0000-0000-000069100000}"/>
    <cellStyle name="Nuovo 7" xfId="4158" xr:uid="{00000000-0005-0000-0000-00006A100000}"/>
    <cellStyle name="Nuovo 8" xfId="4159" xr:uid="{00000000-0005-0000-0000-00006B100000}"/>
    <cellStyle name="Nuovo 9" xfId="4160" xr:uid="{00000000-0005-0000-0000-00006C100000}"/>
    <cellStyle name="Összesen" xfId="4161" xr:uid="{00000000-0005-0000-0000-00006D100000}"/>
    <cellStyle name="Output 10" xfId="4162" xr:uid="{00000000-0005-0000-0000-00006E100000}"/>
    <cellStyle name="Output 11" xfId="4163" xr:uid="{00000000-0005-0000-0000-00006F100000}"/>
    <cellStyle name="Output 12" xfId="4164" xr:uid="{00000000-0005-0000-0000-000070100000}"/>
    <cellStyle name="Output 13" xfId="4165" xr:uid="{00000000-0005-0000-0000-000071100000}"/>
    <cellStyle name="Output 14" xfId="4166" xr:uid="{00000000-0005-0000-0000-000072100000}"/>
    <cellStyle name="Output 15" xfId="4167" xr:uid="{00000000-0005-0000-0000-000073100000}"/>
    <cellStyle name="Output 16" xfId="4168" xr:uid="{00000000-0005-0000-0000-000074100000}"/>
    <cellStyle name="Output 17" xfId="4169" xr:uid="{00000000-0005-0000-0000-000075100000}"/>
    <cellStyle name="Output 18" xfId="4170" xr:uid="{00000000-0005-0000-0000-000076100000}"/>
    <cellStyle name="Output 19" xfId="4171" xr:uid="{00000000-0005-0000-0000-000077100000}"/>
    <cellStyle name="Output 2" xfId="4172" xr:uid="{00000000-0005-0000-0000-000078100000}"/>
    <cellStyle name="Output 2 10" xfId="4173" xr:uid="{00000000-0005-0000-0000-000079100000}"/>
    <cellStyle name="Output 2 2" xfId="4174" xr:uid="{00000000-0005-0000-0000-00007A100000}"/>
    <cellStyle name="Output 2 3" xfId="4175" xr:uid="{00000000-0005-0000-0000-00007B100000}"/>
    <cellStyle name="Output 2 4" xfId="4176" xr:uid="{00000000-0005-0000-0000-00007C100000}"/>
    <cellStyle name="Output 2 5" xfId="4177" xr:uid="{00000000-0005-0000-0000-00007D100000}"/>
    <cellStyle name="Output 2 6" xfId="4178" xr:uid="{00000000-0005-0000-0000-00007E100000}"/>
    <cellStyle name="Output 2 7" xfId="4179" xr:uid="{00000000-0005-0000-0000-00007F100000}"/>
    <cellStyle name="Output 2 8" xfId="4180" xr:uid="{00000000-0005-0000-0000-000080100000}"/>
    <cellStyle name="Output 2 9" xfId="4181" xr:uid="{00000000-0005-0000-0000-000081100000}"/>
    <cellStyle name="Output 20" xfId="4182" xr:uid="{00000000-0005-0000-0000-000082100000}"/>
    <cellStyle name="Output 21" xfId="4183" xr:uid="{00000000-0005-0000-0000-000083100000}"/>
    <cellStyle name="Output 22" xfId="4184" xr:uid="{00000000-0005-0000-0000-000084100000}"/>
    <cellStyle name="Output 23" xfId="4185" xr:uid="{00000000-0005-0000-0000-000085100000}"/>
    <cellStyle name="Output 24" xfId="4186" xr:uid="{00000000-0005-0000-0000-000086100000}"/>
    <cellStyle name="Output 25" xfId="4187" xr:uid="{00000000-0005-0000-0000-000087100000}"/>
    <cellStyle name="Output 26" xfId="4188" xr:uid="{00000000-0005-0000-0000-000088100000}"/>
    <cellStyle name="Output 27" xfId="4189" xr:uid="{00000000-0005-0000-0000-000089100000}"/>
    <cellStyle name="Output 28" xfId="4190" xr:uid="{00000000-0005-0000-0000-00008A100000}"/>
    <cellStyle name="Output 29" xfId="4191" xr:uid="{00000000-0005-0000-0000-00008B100000}"/>
    <cellStyle name="Output 3" xfId="4192" xr:uid="{00000000-0005-0000-0000-00008C100000}"/>
    <cellStyle name="Output 3 2" xfId="4193" xr:uid="{00000000-0005-0000-0000-00008D100000}"/>
    <cellStyle name="Output 3 3" xfId="4194" xr:uid="{00000000-0005-0000-0000-00008E100000}"/>
    <cellStyle name="Output 3 4" xfId="4195" xr:uid="{00000000-0005-0000-0000-00008F100000}"/>
    <cellStyle name="Output 3 5" xfId="4196" xr:uid="{00000000-0005-0000-0000-000090100000}"/>
    <cellStyle name="Output 30" xfId="4197" xr:uid="{00000000-0005-0000-0000-000091100000}"/>
    <cellStyle name="Output 31" xfId="4198" xr:uid="{00000000-0005-0000-0000-000092100000}"/>
    <cellStyle name="Output 32" xfId="4199" xr:uid="{00000000-0005-0000-0000-000093100000}"/>
    <cellStyle name="Output 33" xfId="4200" xr:uid="{00000000-0005-0000-0000-000094100000}"/>
    <cellStyle name="Output 34" xfId="4201" xr:uid="{00000000-0005-0000-0000-000095100000}"/>
    <cellStyle name="Output 35" xfId="4202" xr:uid="{00000000-0005-0000-0000-000096100000}"/>
    <cellStyle name="Output 36" xfId="4203" xr:uid="{00000000-0005-0000-0000-000097100000}"/>
    <cellStyle name="Output 37" xfId="4204" xr:uid="{00000000-0005-0000-0000-000098100000}"/>
    <cellStyle name="Output 38" xfId="4205" xr:uid="{00000000-0005-0000-0000-000099100000}"/>
    <cellStyle name="Output 39" xfId="4206" xr:uid="{00000000-0005-0000-0000-00009A100000}"/>
    <cellStyle name="Output 4" xfId="4207" xr:uid="{00000000-0005-0000-0000-00009B100000}"/>
    <cellStyle name="Output 40" xfId="4208" xr:uid="{00000000-0005-0000-0000-00009C100000}"/>
    <cellStyle name="Output 41" xfId="4209" xr:uid="{00000000-0005-0000-0000-00009D100000}"/>
    <cellStyle name="Output 42" xfId="4210" xr:uid="{00000000-0005-0000-0000-00009E100000}"/>
    <cellStyle name="Output 43" xfId="4211" xr:uid="{00000000-0005-0000-0000-00009F100000}"/>
    <cellStyle name="Output 5" xfId="4212" xr:uid="{00000000-0005-0000-0000-0000A0100000}"/>
    <cellStyle name="Output 6" xfId="4213" xr:uid="{00000000-0005-0000-0000-0000A1100000}"/>
    <cellStyle name="Output 7" xfId="4214" xr:uid="{00000000-0005-0000-0000-0000A2100000}"/>
    <cellStyle name="Output 8" xfId="4215" xr:uid="{00000000-0005-0000-0000-0000A3100000}"/>
    <cellStyle name="Output 9" xfId="4216" xr:uid="{00000000-0005-0000-0000-0000A4100000}"/>
    <cellStyle name="Pattern" xfId="4217" xr:uid="{00000000-0005-0000-0000-0000A5100000}"/>
    <cellStyle name="Percent 10" xfId="4218" xr:uid="{00000000-0005-0000-0000-0000A6100000}"/>
    <cellStyle name="Percent 10 10" xfId="4219" xr:uid="{00000000-0005-0000-0000-0000A7100000}"/>
    <cellStyle name="Percent 10 11" xfId="4220" xr:uid="{00000000-0005-0000-0000-0000A8100000}"/>
    <cellStyle name="Percent 10 12" xfId="4221" xr:uid="{00000000-0005-0000-0000-0000A9100000}"/>
    <cellStyle name="Percent 10 13" xfId="4222" xr:uid="{00000000-0005-0000-0000-0000AA100000}"/>
    <cellStyle name="Percent 10 14" xfId="4223" xr:uid="{00000000-0005-0000-0000-0000AB100000}"/>
    <cellStyle name="Percent 10 15" xfId="4224" xr:uid="{00000000-0005-0000-0000-0000AC100000}"/>
    <cellStyle name="Percent 10 16" xfId="4225" xr:uid="{00000000-0005-0000-0000-0000AD100000}"/>
    <cellStyle name="Percent 10 17" xfId="4226" xr:uid="{00000000-0005-0000-0000-0000AE100000}"/>
    <cellStyle name="Percent 10 18" xfId="4227" xr:uid="{00000000-0005-0000-0000-0000AF100000}"/>
    <cellStyle name="Percent 10 19" xfId="4228" xr:uid="{00000000-0005-0000-0000-0000B0100000}"/>
    <cellStyle name="Percent 10 2" xfId="4229" xr:uid="{00000000-0005-0000-0000-0000B1100000}"/>
    <cellStyle name="Percent 10 2 2" xfId="4230" xr:uid="{00000000-0005-0000-0000-0000B2100000}"/>
    <cellStyle name="Percent 10 2 3" xfId="4231" xr:uid="{00000000-0005-0000-0000-0000B3100000}"/>
    <cellStyle name="Percent 10 20" xfId="4232" xr:uid="{00000000-0005-0000-0000-0000B4100000}"/>
    <cellStyle name="Percent 10 3" xfId="4233" xr:uid="{00000000-0005-0000-0000-0000B5100000}"/>
    <cellStyle name="Percent 10 3 2" xfId="4234" xr:uid="{00000000-0005-0000-0000-0000B6100000}"/>
    <cellStyle name="Percent 10 3 3" xfId="4235" xr:uid="{00000000-0005-0000-0000-0000B7100000}"/>
    <cellStyle name="Percent 10 4" xfId="4236" xr:uid="{00000000-0005-0000-0000-0000B8100000}"/>
    <cellStyle name="Percent 10 4 2" xfId="4237" xr:uid="{00000000-0005-0000-0000-0000B9100000}"/>
    <cellStyle name="Percent 10 4 3" xfId="4238" xr:uid="{00000000-0005-0000-0000-0000BA100000}"/>
    <cellStyle name="Percent 10 5" xfId="4239" xr:uid="{00000000-0005-0000-0000-0000BB100000}"/>
    <cellStyle name="Percent 10 5 2" xfId="4240" xr:uid="{00000000-0005-0000-0000-0000BC100000}"/>
    <cellStyle name="Percent 10 5 3" xfId="4241" xr:uid="{00000000-0005-0000-0000-0000BD100000}"/>
    <cellStyle name="Percent 10 6" xfId="4242" xr:uid="{00000000-0005-0000-0000-0000BE100000}"/>
    <cellStyle name="Percent 10 6 2" xfId="4243" xr:uid="{00000000-0005-0000-0000-0000BF100000}"/>
    <cellStyle name="Percent 10 6 3" xfId="4244" xr:uid="{00000000-0005-0000-0000-0000C0100000}"/>
    <cellStyle name="Percent 10 7" xfId="4245" xr:uid="{00000000-0005-0000-0000-0000C1100000}"/>
    <cellStyle name="Percent 10 7 2" xfId="4246" xr:uid="{00000000-0005-0000-0000-0000C2100000}"/>
    <cellStyle name="Percent 10 7 3" xfId="4247" xr:uid="{00000000-0005-0000-0000-0000C3100000}"/>
    <cellStyle name="Percent 10 7 4" xfId="4248" xr:uid="{00000000-0005-0000-0000-0000C4100000}"/>
    <cellStyle name="Percent 10 7 5" xfId="4249" xr:uid="{00000000-0005-0000-0000-0000C5100000}"/>
    <cellStyle name="Percent 10 8" xfId="4250" xr:uid="{00000000-0005-0000-0000-0000C6100000}"/>
    <cellStyle name="Percent 10 8 2" xfId="4251" xr:uid="{00000000-0005-0000-0000-0000C7100000}"/>
    <cellStyle name="Percent 10 8 3" xfId="4252" xr:uid="{00000000-0005-0000-0000-0000C8100000}"/>
    <cellStyle name="Percent 10 9" xfId="4253" xr:uid="{00000000-0005-0000-0000-0000C9100000}"/>
    <cellStyle name="Percent 11" xfId="4254" xr:uid="{00000000-0005-0000-0000-0000CA100000}"/>
    <cellStyle name="Percent 11 10" xfId="4255" xr:uid="{00000000-0005-0000-0000-0000CB100000}"/>
    <cellStyle name="Percent 11 2" xfId="4256" xr:uid="{00000000-0005-0000-0000-0000CC100000}"/>
    <cellStyle name="Percent 11 2 2" xfId="4257" xr:uid="{00000000-0005-0000-0000-0000CD100000}"/>
    <cellStyle name="Percent 11 2 3" xfId="4258" xr:uid="{00000000-0005-0000-0000-0000CE100000}"/>
    <cellStyle name="Percent 11 3" xfId="4259" xr:uid="{00000000-0005-0000-0000-0000CF100000}"/>
    <cellStyle name="Percent 11 3 2" xfId="4260" xr:uid="{00000000-0005-0000-0000-0000D0100000}"/>
    <cellStyle name="Percent 11 3 3" xfId="4261" xr:uid="{00000000-0005-0000-0000-0000D1100000}"/>
    <cellStyle name="Percent 11 4" xfId="4262" xr:uid="{00000000-0005-0000-0000-0000D2100000}"/>
    <cellStyle name="Percent 11 4 2" xfId="4263" xr:uid="{00000000-0005-0000-0000-0000D3100000}"/>
    <cellStyle name="Percent 11 4 3" xfId="4264" xr:uid="{00000000-0005-0000-0000-0000D4100000}"/>
    <cellStyle name="Percent 11 5" xfId="4265" xr:uid="{00000000-0005-0000-0000-0000D5100000}"/>
    <cellStyle name="Percent 11 5 2" xfId="4266" xr:uid="{00000000-0005-0000-0000-0000D6100000}"/>
    <cellStyle name="Percent 11 5 3" xfId="4267" xr:uid="{00000000-0005-0000-0000-0000D7100000}"/>
    <cellStyle name="Percent 11 6" xfId="4268" xr:uid="{00000000-0005-0000-0000-0000D8100000}"/>
    <cellStyle name="Percent 11 6 2" xfId="4269" xr:uid="{00000000-0005-0000-0000-0000D9100000}"/>
    <cellStyle name="Percent 11 6 3" xfId="4270" xr:uid="{00000000-0005-0000-0000-0000DA100000}"/>
    <cellStyle name="Percent 11 7" xfId="4271" xr:uid="{00000000-0005-0000-0000-0000DB100000}"/>
    <cellStyle name="Percent 11 7 2" xfId="4272" xr:uid="{00000000-0005-0000-0000-0000DC100000}"/>
    <cellStyle name="Percent 11 7 3" xfId="4273" xr:uid="{00000000-0005-0000-0000-0000DD100000}"/>
    <cellStyle name="Percent 11 7 4" xfId="4274" xr:uid="{00000000-0005-0000-0000-0000DE100000}"/>
    <cellStyle name="Percent 11 7 5" xfId="4275" xr:uid="{00000000-0005-0000-0000-0000DF100000}"/>
    <cellStyle name="Percent 11 8" xfId="4276" xr:uid="{00000000-0005-0000-0000-0000E0100000}"/>
    <cellStyle name="Percent 11 8 2" xfId="4277" xr:uid="{00000000-0005-0000-0000-0000E1100000}"/>
    <cellStyle name="Percent 11 8 3" xfId="4278" xr:uid="{00000000-0005-0000-0000-0000E2100000}"/>
    <cellStyle name="Percent 11 9" xfId="4279" xr:uid="{00000000-0005-0000-0000-0000E3100000}"/>
    <cellStyle name="Percent 12" xfId="4280" xr:uid="{00000000-0005-0000-0000-0000E4100000}"/>
    <cellStyle name="Percent 12 10" xfId="4281" xr:uid="{00000000-0005-0000-0000-0000E5100000}"/>
    <cellStyle name="Percent 12 2" xfId="4282" xr:uid="{00000000-0005-0000-0000-0000E6100000}"/>
    <cellStyle name="Percent 12 2 2" xfId="4283" xr:uid="{00000000-0005-0000-0000-0000E7100000}"/>
    <cellStyle name="Percent 12 2 3" xfId="4284" xr:uid="{00000000-0005-0000-0000-0000E8100000}"/>
    <cellStyle name="Percent 12 3" xfId="4285" xr:uid="{00000000-0005-0000-0000-0000E9100000}"/>
    <cellStyle name="Percent 12 3 2" xfId="4286" xr:uid="{00000000-0005-0000-0000-0000EA100000}"/>
    <cellStyle name="Percent 12 3 3" xfId="4287" xr:uid="{00000000-0005-0000-0000-0000EB100000}"/>
    <cellStyle name="Percent 12 4" xfId="4288" xr:uid="{00000000-0005-0000-0000-0000EC100000}"/>
    <cellStyle name="Percent 12 4 2" xfId="4289" xr:uid="{00000000-0005-0000-0000-0000ED100000}"/>
    <cellStyle name="Percent 12 4 3" xfId="4290" xr:uid="{00000000-0005-0000-0000-0000EE100000}"/>
    <cellStyle name="Percent 12 5" xfId="4291" xr:uid="{00000000-0005-0000-0000-0000EF100000}"/>
    <cellStyle name="Percent 12 5 2" xfId="4292" xr:uid="{00000000-0005-0000-0000-0000F0100000}"/>
    <cellStyle name="Percent 12 5 3" xfId="4293" xr:uid="{00000000-0005-0000-0000-0000F1100000}"/>
    <cellStyle name="Percent 12 6" xfId="4294" xr:uid="{00000000-0005-0000-0000-0000F2100000}"/>
    <cellStyle name="Percent 12 6 2" xfId="4295" xr:uid="{00000000-0005-0000-0000-0000F3100000}"/>
    <cellStyle name="Percent 12 6 3" xfId="4296" xr:uid="{00000000-0005-0000-0000-0000F4100000}"/>
    <cellStyle name="Percent 12 7" xfId="4297" xr:uid="{00000000-0005-0000-0000-0000F5100000}"/>
    <cellStyle name="Percent 12 7 2" xfId="4298" xr:uid="{00000000-0005-0000-0000-0000F6100000}"/>
    <cellStyle name="Percent 12 7 3" xfId="4299" xr:uid="{00000000-0005-0000-0000-0000F7100000}"/>
    <cellStyle name="Percent 12 7 4" xfId="4300" xr:uid="{00000000-0005-0000-0000-0000F8100000}"/>
    <cellStyle name="Percent 12 7 5" xfId="4301" xr:uid="{00000000-0005-0000-0000-0000F9100000}"/>
    <cellStyle name="Percent 12 8" xfId="4302" xr:uid="{00000000-0005-0000-0000-0000FA100000}"/>
    <cellStyle name="Percent 12 8 2" xfId="4303" xr:uid="{00000000-0005-0000-0000-0000FB100000}"/>
    <cellStyle name="Percent 12 8 3" xfId="4304" xr:uid="{00000000-0005-0000-0000-0000FC100000}"/>
    <cellStyle name="Percent 12 9" xfId="4305" xr:uid="{00000000-0005-0000-0000-0000FD100000}"/>
    <cellStyle name="Percent 13" xfId="4306" xr:uid="{00000000-0005-0000-0000-0000FE100000}"/>
    <cellStyle name="Percent 13 10" xfId="4307" xr:uid="{00000000-0005-0000-0000-0000FF100000}"/>
    <cellStyle name="Percent 13 2" xfId="4308" xr:uid="{00000000-0005-0000-0000-000000110000}"/>
    <cellStyle name="Percent 13 2 2" xfId="4309" xr:uid="{00000000-0005-0000-0000-000001110000}"/>
    <cellStyle name="Percent 13 2 3" xfId="4310" xr:uid="{00000000-0005-0000-0000-000002110000}"/>
    <cellStyle name="Percent 13 3" xfId="4311" xr:uid="{00000000-0005-0000-0000-000003110000}"/>
    <cellStyle name="Percent 13 3 2" xfId="4312" xr:uid="{00000000-0005-0000-0000-000004110000}"/>
    <cellStyle name="Percent 13 3 3" xfId="4313" xr:uid="{00000000-0005-0000-0000-000005110000}"/>
    <cellStyle name="Percent 13 4" xfId="4314" xr:uid="{00000000-0005-0000-0000-000006110000}"/>
    <cellStyle name="Percent 13 4 2" xfId="4315" xr:uid="{00000000-0005-0000-0000-000007110000}"/>
    <cellStyle name="Percent 13 4 3" xfId="4316" xr:uid="{00000000-0005-0000-0000-000008110000}"/>
    <cellStyle name="Percent 13 5" xfId="4317" xr:uid="{00000000-0005-0000-0000-000009110000}"/>
    <cellStyle name="Percent 13 5 2" xfId="4318" xr:uid="{00000000-0005-0000-0000-00000A110000}"/>
    <cellStyle name="Percent 13 5 3" xfId="4319" xr:uid="{00000000-0005-0000-0000-00000B110000}"/>
    <cellStyle name="Percent 13 6" xfId="4320" xr:uid="{00000000-0005-0000-0000-00000C110000}"/>
    <cellStyle name="Percent 13 6 2" xfId="4321" xr:uid="{00000000-0005-0000-0000-00000D110000}"/>
    <cellStyle name="Percent 13 6 3" xfId="4322" xr:uid="{00000000-0005-0000-0000-00000E110000}"/>
    <cellStyle name="Percent 13 7" xfId="4323" xr:uid="{00000000-0005-0000-0000-00000F110000}"/>
    <cellStyle name="Percent 13 7 2" xfId="4324" xr:uid="{00000000-0005-0000-0000-000010110000}"/>
    <cellStyle name="Percent 13 7 3" xfId="4325" xr:uid="{00000000-0005-0000-0000-000011110000}"/>
    <cellStyle name="Percent 13 7 4" xfId="4326" xr:uid="{00000000-0005-0000-0000-000012110000}"/>
    <cellStyle name="Percent 13 7 5" xfId="4327" xr:uid="{00000000-0005-0000-0000-000013110000}"/>
    <cellStyle name="Percent 13 8" xfId="4328" xr:uid="{00000000-0005-0000-0000-000014110000}"/>
    <cellStyle name="Percent 13 8 2" xfId="4329" xr:uid="{00000000-0005-0000-0000-000015110000}"/>
    <cellStyle name="Percent 13 8 3" xfId="4330" xr:uid="{00000000-0005-0000-0000-000016110000}"/>
    <cellStyle name="Percent 13 9" xfId="4331" xr:uid="{00000000-0005-0000-0000-000017110000}"/>
    <cellStyle name="Percent 14" xfId="4332" xr:uid="{00000000-0005-0000-0000-000018110000}"/>
    <cellStyle name="Percent 14 10" xfId="4333" xr:uid="{00000000-0005-0000-0000-000019110000}"/>
    <cellStyle name="Percent 14 2" xfId="4334" xr:uid="{00000000-0005-0000-0000-00001A110000}"/>
    <cellStyle name="Percent 14 2 2" xfId="4335" xr:uid="{00000000-0005-0000-0000-00001B110000}"/>
    <cellStyle name="Percent 14 2 3" xfId="4336" xr:uid="{00000000-0005-0000-0000-00001C110000}"/>
    <cellStyle name="Percent 14 3" xfId="4337" xr:uid="{00000000-0005-0000-0000-00001D110000}"/>
    <cellStyle name="Percent 14 3 2" xfId="4338" xr:uid="{00000000-0005-0000-0000-00001E110000}"/>
    <cellStyle name="Percent 14 3 3" xfId="4339" xr:uid="{00000000-0005-0000-0000-00001F110000}"/>
    <cellStyle name="Percent 14 4" xfId="4340" xr:uid="{00000000-0005-0000-0000-000020110000}"/>
    <cellStyle name="Percent 14 4 2" xfId="4341" xr:uid="{00000000-0005-0000-0000-000021110000}"/>
    <cellStyle name="Percent 14 4 3" xfId="4342" xr:uid="{00000000-0005-0000-0000-000022110000}"/>
    <cellStyle name="Percent 14 5" xfId="4343" xr:uid="{00000000-0005-0000-0000-000023110000}"/>
    <cellStyle name="Percent 14 5 2" xfId="4344" xr:uid="{00000000-0005-0000-0000-000024110000}"/>
    <cellStyle name="Percent 14 5 3" xfId="4345" xr:uid="{00000000-0005-0000-0000-000025110000}"/>
    <cellStyle name="Percent 14 6" xfId="4346" xr:uid="{00000000-0005-0000-0000-000026110000}"/>
    <cellStyle name="Percent 14 6 2" xfId="4347" xr:uid="{00000000-0005-0000-0000-000027110000}"/>
    <cellStyle name="Percent 14 6 3" xfId="4348" xr:uid="{00000000-0005-0000-0000-000028110000}"/>
    <cellStyle name="Percent 14 7" xfId="4349" xr:uid="{00000000-0005-0000-0000-000029110000}"/>
    <cellStyle name="Percent 14 7 2" xfId="4350" xr:uid="{00000000-0005-0000-0000-00002A110000}"/>
    <cellStyle name="Percent 14 7 3" xfId="4351" xr:uid="{00000000-0005-0000-0000-00002B110000}"/>
    <cellStyle name="Percent 14 7 4" xfId="4352" xr:uid="{00000000-0005-0000-0000-00002C110000}"/>
    <cellStyle name="Percent 14 7 5" xfId="4353" xr:uid="{00000000-0005-0000-0000-00002D110000}"/>
    <cellStyle name="Percent 14 8" xfId="4354" xr:uid="{00000000-0005-0000-0000-00002E110000}"/>
    <cellStyle name="Percent 14 8 2" xfId="4355" xr:uid="{00000000-0005-0000-0000-00002F110000}"/>
    <cellStyle name="Percent 14 8 3" xfId="4356" xr:uid="{00000000-0005-0000-0000-000030110000}"/>
    <cellStyle name="Percent 14 9" xfId="4357" xr:uid="{00000000-0005-0000-0000-000031110000}"/>
    <cellStyle name="Percent 15" xfId="4358" xr:uid="{00000000-0005-0000-0000-000032110000}"/>
    <cellStyle name="Percent 15 10" xfId="4359" xr:uid="{00000000-0005-0000-0000-000033110000}"/>
    <cellStyle name="Percent 15 11" xfId="4360" xr:uid="{00000000-0005-0000-0000-000034110000}"/>
    <cellStyle name="Percent 15 12" xfId="4361" xr:uid="{00000000-0005-0000-0000-000035110000}"/>
    <cellStyle name="Percent 15 13" xfId="4362" xr:uid="{00000000-0005-0000-0000-000036110000}"/>
    <cellStyle name="Percent 15 14" xfId="4363" xr:uid="{00000000-0005-0000-0000-000037110000}"/>
    <cellStyle name="Percent 15 15" xfId="4364" xr:uid="{00000000-0005-0000-0000-000038110000}"/>
    <cellStyle name="Percent 15 2" xfId="4365" xr:uid="{00000000-0005-0000-0000-000039110000}"/>
    <cellStyle name="Percent 15 2 2" xfId="4366" xr:uid="{00000000-0005-0000-0000-00003A110000}"/>
    <cellStyle name="Percent 15 2 3" xfId="4367" xr:uid="{00000000-0005-0000-0000-00003B110000}"/>
    <cellStyle name="Percent 15 2 4" xfId="4368" xr:uid="{00000000-0005-0000-0000-00003C110000}"/>
    <cellStyle name="Percent 15 2 5" xfId="4369" xr:uid="{00000000-0005-0000-0000-00003D110000}"/>
    <cellStyle name="Percent 15 2 6" xfId="4370" xr:uid="{00000000-0005-0000-0000-00003E110000}"/>
    <cellStyle name="Percent 15 2 7" xfId="4371" xr:uid="{00000000-0005-0000-0000-00003F110000}"/>
    <cellStyle name="Percent 15 2 8" xfId="4372" xr:uid="{00000000-0005-0000-0000-000040110000}"/>
    <cellStyle name="Percent 15 3" xfId="4373" xr:uid="{00000000-0005-0000-0000-000041110000}"/>
    <cellStyle name="Percent 15 4" xfId="4374" xr:uid="{00000000-0005-0000-0000-000042110000}"/>
    <cellStyle name="Percent 15 4 2" xfId="4375" xr:uid="{00000000-0005-0000-0000-000043110000}"/>
    <cellStyle name="Percent 15 4 3" xfId="4376" xr:uid="{00000000-0005-0000-0000-000044110000}"/>
    <cellStyle name="Percent 15 5" xfId="4377" xr:uid="{00000000-0005-0000-0000-000045110000}"/>
    <cellStyle name="Percent 15 6" xfId="4378" xr:uid="{00000000-0005-0000-0000-000046110000}"/>
    <cellStyle name="Percent 15 7" xfId="4379" xr:uid="{00000000-0005-0000-0000-000047110000}"/>
    <cellStyle name="Percent 15 7 2" xfId="4380" xr:uid="{00000000-0005-0000-0000-000048110000}"/>
    <cellStyle name="Percent 15 7 3" xfId="4381" xr:uid="{00000000-0005-0000-0000-000049110000}"/>
    <cellStyle name="Percent 15 8" xfId="4382" xr:uid="{00000000-0005-0000-0000-00004A110000}"/>
    <cellStyle name="Percent 15 9" xfId="4383" xr:uid="{00000000-0005-0000-0000-00004B110000}"/>
    <cellStyle name="Percent 16" xfId="4384" xr:uid="{00000000-0005-0000-0000-00004C110000}"/>
    <cellStyle name="Percent 16 2" xfId="4385" xr:uid="{00000000-0005-0000-0000-00004D110000}"/>
    <cellStyle name="Percent 16 2 2" xfId="4386" xr:uid="{00000000-0005-0000-0000-00004E110000}"/>
    <cellStyle name="Percent 16 2 3" xfId="4387" xr:uid="{00000000-0005-0000-0000-00004F110000}"/>
    <cellStyle name="Percent 16 3" xfId="4388" xr:uid="{00000000-0005-0000-0000-000050110000}"/>
    <cellStyle name="Percent 16 3 10" xfId="4389" xr:uid="{00000000-0005-0000-0000-000051110000}"/>
    <cellStyle name="Percent 16 3 11" xfId="4390" xr:uid="{00000000-0005-0000-0000-000052110000}"/>
    <cellStyle name="Percent 16 3 12" xfId="4391" xr:uid="{00000000-0005-0000-0000-000053110000}"/>
    <cellStyle name="Percent 16 3 13" xfId="4392" xr:uid="{00000000-0005-0000-0000-000054110000}"/>
    <cellStyle name="Percent 16 3 14" xfId="4393" xr:uid="{00000000-0005-0000-0000-000055110000}"/>
    <cellStyle name="Percent 16 3 15" xfId="4394" xr:uid="{00000000-0005-0000-0000-000056110000}"/>
    <cellStyle name="Percent 16 3 16" xfId="4395" xr:uid="{00000000-0005-0000-0000-000057110000}"/>
    <cellStyle name="Percent 16 3 17" xfId="4396" xr:uid="{00000000-0005-0000-0000-000058110000}"/>
    <cellStyle name="Percent 16 3 18" xfId="4397" xr:uid="{00000000-0005-0000-0000-000059110000}"/>
    <cellStyle name="Percent 16 3 19" xfId="4398" xr:uid="{00000000-0005-0000-0000-00005A110000}"/>
    <cellStyle name="Percent 16 3 2" xfId="4399" xr:uid="{00000000-0005-0000-0000-00005B110000}"/>
    <cellStyle name="Percent 16 3 3" xfId="4400" xr:uid="{00000000-0005-0000-0000-00005C110000}"/>
    <cellStyle name="Percent 16 3 4" xfId="4401" xr:uid="{00000000-0005-0000-0000-00005D110000}"/>
    <cellStyle name="Percent 16 3 5" xfId="4402" xr:uid="{00000000-0005-0000-0000-00005E110000}"/>
    <cellStyle name="Percent 16 3 6" xfId="4403" xr:uid="{00000000-0005-0000-0000-00005F110000}"/>
    <cellStyle name="Percent 16 3 7" xfId="4404" xr:uid="{00000000-0005-0000-0000-000060110000}"/>
    <cellStyle name="Percent 16 3 8" xfId="4405" xr:uid="{00000000-0005-0000-0000-000061110000}"/>
    <cellStyle name="Percent 16 3 9" xfId="4406" xr:uid="{00000000-0005-0000-0000-000062110000}"/>
    <cellStyle name="Percent 16 4" xfId="4407" xr:uid="{00000000-0005-0000-0000-000063110000}"/>
    <cellStyle name="Percent 16 4 10" xfId="4408" xr:uid="{00000000-0005-0000-0000-000064110000}"/>
    <cellStyle name="Percent 16 4 11" xfId="4409" xr:uid="{00000000-0005-0000-0000-000065110000}"/>
    <cellStyle name="Percent 16 4 12" xfId="4410" xr:uid="{00000000-0005-0000-0000-000066110000}"/>
    <cellStyle name="Percent 16 4 13" xfId="4411" xr:uid="{00000000-0005-0000-0000-000067110000}"/>
    <cellStyle name="Percent 16 4 14" xfId="4412" xr:uid="{00000000-0005-0000-0000-000068110000}"/>
    <cellStyle name="Percent 16 4 15" xfId="4413" xr:uid="{00000000-0005-0000-0000-000069110000}"/>
    <cellStyle name="Percent 16 4 16" xfId="4414" xr:uid="{00000000-0005-0000-0000-00006A110000}"/>
    <cellStyle name="Percent 16 4 17" xfId="4415" xr:uid="{00000000-0005-0000-0000-00006B110000}"/>
    <cellStyle name="Percent 16 4 18" xfId="4416" xr:uid="{00000000-0005-0000-0000-00006C110000}"/>
    <cellStyle name="Percent 16 4 19" xfId="4417" xr:uid="{00000000-0005-0000-0000-00006D110000}"/>
    <cellStyle name="Percent 16 4 2" xfId="4418" xr:uid="{00000000-0005-0000-0000-00006E110000}"/>
    <cellStyle name="Percent 16 4 3" xfId="4419" xr:uid="{00000000-0005-0000-0000-00006F110000}"/>
    <cellStyle name="Percent 16 4 4" xfId="4420" xr:uid="{00000000-0005-0000-0000-000070110000}"/>
    <cellStyle name="Percent 16 4 5" xfId="4421" xr:uid="{00000000-0005-0000-0000-000071110000}"/>
    <cellStyle name="Percent 16 4 6" xfId="4422" xr:uid="{00000000-0005-0000-0000-000072110000}"/>
    <cellStyle name="Percent 16 4 7" xfId="4423" xr:uid="{00000000-0005-0000-0000-000073110000}"/>
    <cellStyle name="Percent 16 4 8" xfId="4424" xr:uid="{00000000-0005-0000-0000-000074110000}"/>
    <cellStyle name="Percent 16 4 9" xfId="4425" xr:uid="{00000000-0005-0000-0000-000075110000}"/>
    <cellStyle name="Percent 16 5" xfId="4426" xr:uid="{00000000-0005-0000-0000-000076110000}"/>
    <cellStyle name="Percent 16 5 10" xfId="4427" xr:uid="{00000000-0005-0000-0000-000077110000}"/>
    <cellStyle name="Percent 16 5 11" xfId="4428" xr:uid="{00000000-0005-0000-0000-000078110000}"/>
    <cellStyle name="Percent 16 5 12" xfId="4429" xr:uid="{00000000-0005-0000-0000-000079110000}"/>
    <cellStyle name="Percent 16 5 13" xfId="4430" xr:uid="{00000000-0005-0000-0000-00007A110000}"/>
    <cellStyle name="Percent 16 5 14" xfId="4431" xr:uid="{00000000-0005-0000-0000-00007B110000}"/>
    <cellStyle name="Percent 16 5 15" xfId="4432" xr:uid="{00000000-0005-0000-0000-00007C110000}"/>
    <cellStyle name="Percent 16 5 16" xfId="4433" xr:uid="{00000000-0005-0000-0000-00007D110000}"/>
    <cellStyle name="Percent 16 5 17" xfId="4434" xr:uid="{00000000-0005-0000-0000-00007E110000}"/>
    <cellStyle name="Percent 16 5 18" xfId="4435" xr:uid="{00000000-0005-0000-0000-00007F110000}"/>
    <cellStyle name="Percent 16 5 19" xfId="4436" xr:uid="{00000000-0005-0000-0000-000080110000}"/>
    <cellStyle name="Percent 16 5 2" xfId="4437" xr:uid="{00000000-0005-0000-0000-000081110000}"/>
    <cellStyle name="Percent 16 5 3" xfId="4438" xr:uid="{00000000-0005-0000-0000-000082110000}"/>
    <cellStyle name="Percent 16 5 4" xfId="4439" xr:uid="{00000000-0005-0000-0000-000083110000}"/>
    <cellStyle name="Percent 16 5 5" xfId="4440" xr:uid="{00000000-0005-0000-0000-000084110000}"/>
    <cellStyle name="Percent 16 5 6" xfId="4441" xr:uid="{00000000-0005-0000-0000-000085110000}"/>
    <cellStyle name="Percent 16 5 7" xfId="4442" xr:uid="{00000000-0005-0000-0000-000086110000}"/>
    <cellStyle name="Percent 16 5 8" xfId="4443" xr:uid="{00000000-0005-0000-0000-000087110000}"/>
    <cellStyle name="Percent 16 5 9" xfId="4444" xr:uid="{00000000-0005-0000-0000-000088110000}"/>
    <cellStyle name="Percent 16 6" xfId="4445" xr:uid="{00000000-0005-0000-0000-000089110000}"/>
    <cellStyle name="Percent 16 6 10" xfId="4446" xr:uid="{00000000-0005-0000-0000-00008A110000}"/>
    <cellStyle name="Percent 16 6 11" xfId="4447" xr:uid="{00000000-0005-0000-0000-00008B110000}"/>
    <cellStyle name="Percent 16 6 12" xfId="4448" xr:uid="{00000000-0005-0000-0000-00008C110000}"/>
    <cellStyle name="Percent 16 6 13" xfId="4449" xr:uid="{00000000-0005-0000-0000-00008D110000}"/>
    <cellStyle name="Percent 16 6 14" xfId="4450" xr:uid="{00000000-0005-0000-0000-00008E110000}"/>
    <cellStyle name="Percent 16 6 15" xfId="4451" xr:uid="{00000000-0005-0000-0000-00008F110000}"/>
    <cellStyle name="Percent 16 6 16" xfId="4452" xr:uid="{00000000-0005-0000-0000-000090110000}"/>
    <cellStyle name="Percent 16 6 17" xfId="4453" xr:uid="{00000000-0005-0000-0000-000091110000}"/>
    <cellStyle name="Percent 16 6 18" xfId="4454" xr:uid="{00000000-0005-0000-0000-000092110000}"/>
    <cellStyle name="Percent 16 6 19" xfId="4455" xr:uid="{00000000-0005-0000-0000-000093110000}"/>
    <cellStyle name="Percent 16 6 2" xfId="4456" xr:uid="{00000000-0005-0000-0000-000094110000}"/>
    <cellStyle name="Percent 16 6 3" xfId="4457" xr:uid="{00000000-0005-0000-0000-000095110000}"/>
    <cellStyle name="Percent 16 6 4" xfId="4458" xr:uid="{00000000-0005-0000-0000-000096110000}"/>
    <cellStyle name="Percent 16 6 5" xfId="4459" xr:uid="{00000000-0005-0000-0000-000097110000}"/>
    <cellStyle name="Percent 16 6 6" xfId="4460" xr:uid="{00000000-0005-0000-0000-000098110000}"/>
    <cellStyle name="Percent 16 6 7" xfId="4461" xr:uid="{00000000-0005-0000-0000-000099110000}"/>
    <cellStyle name="Percent 16 6 8" xfId="4462" xr:uid="{00000000-0005-0000-0000-00009A110000}"/>
    <cellStyle name="Percent 16 6 9" xfId="4463" xr:uid="{00000000-0005-0000-0000-00009B110000}"/>
    <cellStyle name="Percent 16 7" xfId="4464" xr:uid="{00000000-0005-0000-0000-00009C110000}"/>
    <cellStyle name="Percent 16 7 10" xfId="4465" xr:uid="{00000000-0005-0000-0000-00009D110000}"/>
    <cellStyle name="Percent 16 7 11" xfId="4466" xr:uid="{00000000-0005-0000-0000-00009E110000}"/>
    <cellStyle name="Percent 16 7 12" xfId="4467" xr:uid="{00000000-0005-0000-0000-00009F110000}"/>
    <cellStyle name="Percent 16 7 13" xfId="4468" xr:uid="{00000000-0005-0000-0000-0000A0110000}"/>
    <cellStyle name="Percent 16 7 14" xfId="4469" xr:uid="{00000000-0005-0000-0000-0000A1110000}"/>
    <cellStyle name="Percent 16 7 15" xfId="4470" xr:uid="{00000000-0005-0000-0000-0000A2110000}"/>
    <cellStyle name="Percent 16 7 16" xfId="4471" xr:uid="{00000000-0005-0000-0000-0000A3110000}"/>
    <cellStyle name="Percent 16 7 17" xfId="4472" xr:uid="{00000000-0005-0000-0000-0000A4110000}"/>
    <cellStyle name="Percent 16 7 18" xfId="4473" xr:uid="{00000000-0005-0000-0000-0000A5110000}"/>
    <cellStyle name="Percent 16 7 19" xfId="4474" xr:uid="{00000000-0005-0000-0000-0000A6110000}"/>
    <cellStyle name="Percent 16 7 2" xfId="4475" xr:uid="{00000000-0005-0000-0000-0000A7110000}"/>
    <cellStyle name="Percent 16 7 2 2" xfId="4476" xr:uid="{00000000-0005-0000-0000-0000A8110000}"/>
    <cellStyle name="Percent 16 7 2 3" xfId="4477" xr:uid="{00000000-0005-0000-0000-0000A9110000}"/>
    <cellStyle name="Percent 16 7 3" xfId="4478" xr:uid="{00000000-0005-0000-0000-0000AA110000}"/>
    <cellStyle name="Percent 16 7 3 2" xfId="4479" xr:uid="{00000000-0005-0000-0000-0000AB110000}"/>
    <cellStyle name="Percent 16 7 3 3" xfId="4480" xr:uid="{00000000-0005-0000-0000-0000AC110000}"/>
    <cellStyle name="Percent 16 7 4" xfId="4481" xr:uid="{00000000-0005-0000-0000-0000AD110000}"/>
    <cellStyle name="Percent 16 7 5" xfId="4482" xr:uid="{00000000-0005-0000-0000-0000AE110000}"/>
    <cellStyle name="Percent 16 7 6" xfId="4483" xr:uid="{00000000-0005-0000-0000-0000AF110000}"/>
    <cellStyle name="Percent 16 7 7" xfId="4484" xr:uid="{00000000-0005-0000-0000-0000B0110000}"/>
    <cellStyle name="Percent 16 7 8" xfId="4485" xr:uid="{00000000-0005-0000-0000-0000B1110000}"/>
    <cellStyle name="Percent 16 7 9" xfId="4486" xr:uid="{00000000-0005-0000-0000-0000B2110000}"/>
    <cellStyle name="Percent 16 8" xfId="4487" xr:uid="{00000000-0005-0000-0000-0000B3110000}"/>
    <cellStyle name="Percent 16 8 10" xfId="4488" xr:uid="{00000000-0005-0000-0000-0000B4110000}"/>
    <cellStyle name="Percent 16 8 11" xfId="4489" xr:uid="{00000000-0005-0000-0000-0000B5110000}"/>
    <cellStyle name="Percent 16 8 12" xfId="4490" xr:uid="{00000000-0005-0000-0000-0000B6110000}"/>
    <cellStyle name="Percent 16 8 13" xfId="4491" xr:uid="{00000000-0005-0000-0000-0000B7110000}"/>
    <cellStyle name="Percent 16 8 14" xfId="4492" xr:uid="{00000000-0005-0000-0000-0000B8110000}"/>
    <cellStyle name="Percent 16 8 15" xfId="4493" xr:uid="{00000000-0005-0000-0000-0000B9110000}"/>
    <cellStyle name="Percent 16 8 16" xfId="4494" xr:uid="{00000000-0005-0000-0000-0000BA110000}"/>
    <cellStyle name="Percent 16 8 17" xfId="4495" xr:uid="{00000000-0005-0000-0000-0000BB110000}"/>
    <cellStyle name="Percent 16 8 2" xfId="4496" xr:uid="{00000000-0005-0000-0000-0000BC110000}"/>
    <cellStyle name="Percent 16 8 3" xfId="4497" xr:uid="{00000000-0005-0000-0000-0000BD110000}"/>
    <cellStyle name="Percent 16 8 4" xfId="4498" xr:uid="{00000000-0005-0000-0000-0000BE110000}"/>
    <cellStyle name="Percent 16 8 5" xfId="4499" xr:uid="{00000000-0005-0000-0000-0000BF110000}"/>
    <cellStyle name="Percent 16 8 6" xfId="4500" xr:uid="{00000000-0005-0000-0000-0000C0110000}"/>
    <cellStyle name="Percent 16 8 7" xfId="4501" xr:uid="{00000000-0005-0000-0000-0000C1110000}"/>
    <cellStyle name="Percent 16 8 8" xfId="4502" xr:uid="{00000000-0005-0000-0000-0000C2110000}"/>
    <cellStyle name="Percent 16 8 9" xfId="4503" xr:uid="{00000000-0005-0000-0000-0000C3110000}"/>
    <cellStyle name="Percent 16 9" xfId="4504" xr:uid="{00000000-0005-0000-0000-0000C4110000}"/>
    <cellStyle name="Percent 16 9 10" xfId="4505" xr:uid="{00000000-0005-0000-0000-0000C5110000}"/>
    <cellStyle name="Percent 16 9 11" xfId="4506" xr:uid="{00000000-0005-0000-0000-0000C6110000}"/>
    <cellStyle name="Percent 16 9 12" xfId="4507" xr:uid="{00000000-0005-0000-0000-0000C7110000}"/>
    <cellStyle name="Percent 16 9 13" xfId="4508" xr:uid="{00000000-0005-0000-0000-0000C8110000}"/>
    <cellStyle name="Percent 16 9 14" xfId="4509" xr:uid="{00000000-0005-0000-0000-0000C9110000}"/>
    <cellStyle name="Percent 16 9 15" xfId="4510" xr:uid="{00000000-0005-0000-0000-0000CA110000}"/>
    <cellStyle name="Percent 16 9 16" xfId="4511" xr:uid="{00000000-0005-0000-0000-0000CB110000}"/>
    <cellStyle name="Percent 16 9 17" xfId="4512" xr:uid="{00000000-0005-0000-0000-0000CC110000}"/>
    <cellStyle name="Percent 16 9 2" xfId="4513" xr:uid="{00000000-0005-0000-0000-0000CD110000}"/>
    <cellStyle name="Percent 16 9 3" xfId="4514" xr:uid="{00000000-0005-0000-0000-0000CE110000}"/>
    <cellStyle name="Percent 16 9 4" xfId="4515" xr:uid="{00000000-0005-0000-0000-0000CF110000}"/>
    <cellStyle name="Percent 16 9 5" xfId="4516" xr:uid="{00000000-0005-0000-0000-0000D0110000}"/>
    <cellStyle name="Percent 16 9 6" xfId="4517" xr:uid="{00000000-0005-0000-0000-0000D1110000}"/>
    <cellStyle name="Percent 16 9 7" xfId="4518" xr:uid="{00000000-0005-0000-0000-0000D2110000}"/>
    <cellStyle name="Percent 16 9 8" xfId="4519" xr:uid="{00000000-0005-0000-0000-0000D3110000}"/>
    <cellStyle name="Percent 16 9 9" xfId="4520" xr:uid="{00000000-0005-0000-0000-0000D4110000}"/>
    <cellStyle name="Percent 17" xfId="4521" xr:uid="{00000000-0005-0000-0000-0000D5110000}"/>
    <cellStyle name="Percent 17 2" xfId="4522" xr:uid="{00000000-0005-0000-0000-0000D6110000}"/>
    <cellStyle name="Percent 17 3" xfId="4523" xr:uid="{00000000-0005-0000-0000-0000D7110000}"/>
    <cellStyle name="Percent 17 4" xfId="4524" xr:uid="{00000000-0005-0000-0000-0000D8110000}"/>
    <cellStyle name="Percent 17 5" xfId="4525" xr:uid="{00000000-0005-0000-0000-0000D9110000}"/>
    <cellStyle name="Percent 17 6" xfId="4526" xr:uid="{00000000-0005-0000-0000-0000DA110000}"/>
    <cellStyle name="Percent 17 7" xfId="4527" xr:uid="{00000000-0005-0000-0000-0000DB110000}"/>
    <cellStyle name="Percent 17 7 2" xfId="4528" xr:uid="{00000000-0005-0000-0000-0000DC110000}"/>
    <cellStyle name="Percent 17 7 3" xfId="4529" xr:uid="{00000000-0005-0000-0000-0000DD110000}"/>
    <cellStyle name="Percent 17 8" xfId="4530" xr:uid="{00000000-0005-0000-0000-0000DE110000}"/>
    <cellStyle name="Percent 17 8 2" xfId="4531" xr:uid="{00000000-0005-0000-0000-0000DF110000}"/>
    <cellStyle name="Percent 17 9" xfId="4532" xr:uid="{00000000-0005-0000-0000-0000E0110000}"/>
    <cellStyle name="Percent 18" xfId="4533" xr:uid="{00000000-0005-0000-0000-0000E1110000}"/>
    <cellStyle name="Percent 18 2" xfId="4534" xr:uid="{00000000-0005-0000-0000-0000E2110000}"/>
    <cellStyle name="Percent 19" xfId="4535" xr:uid="{00000000-0005-0000-0000-0000E3110000}"/>
    <cellStyle name="Percent 19 2" xfId="4536" xr:uid="{00000000-0005-0000-0000-0000E4110000}"/>
    <cellStyle name="Percent 2" xfId="4537" xr:uid="{00000000-0005-0000-0000-0000E5110000}"/>
    <cellStyle name="Percent 2 10" xfId="4538" xr:uid="{00000000-0005-0000-0000-0000E6110000}"/>
    <cellStyle name="Percent 2 10 2" xfId="4539" xr:uid="{00000000-0005-0000-0000-0000E7110000}"/>
    <cellStyle name="Percent 2 10 3" xfId="4540" xr:uid="{00000000-0005-0000-0000-0000E8110000}"/>
    <cellStyle name="Percent 2 10 4" xfId="4541" xr:uid="{00000000-0005-0000-0000-0000E9110000}"/>
    <cellStyle name="Percent 2 10 5" xfId="4542" xr:uid="{00000000-0005-0000-0000-0000EA110000}"/>
    <cellStyle name="Percent 2 10 6" xfId="4543" xr:uid="{00000000-0005-0000-0000-0000EB110000}"/>
    <cellStyle name="Percent 2 10 7" xfId="4544" xr:uid="{00000000-0005-0000-0000-0000EC110000}"/>
    <cellStyle name="Percent 2 10 8" xfId="4545" xr:uid="{00000000-0005-0000-0000-0000ED110000}"/>
    <cellStyle name="Percent 2 11" xfId="4546" xr:uid="{00000000-0005-0000-0000-0000EE110000}"/>
    <cellStyle name="Percent 2 11 2" xfId="4547" xr:uid="{00000000-0005-0000-0000-0000EF110000}"/>
    <cellStyle name="Percent 2 11 3" xfId="4548" xr:uid="{00000000-0005-0000-0000-0000F0110000}"/>
    <cellStyle name="Percent 2 11 4" xfId="4549" xr:uid="{00000000-0005-0000-0000-0000F1110000}"/>
    <cellStyle name="Percent 2 11 5" xfId="4550" xr:uid="{00000000-0005-0000-0000-0000F2110000}"/>
    <cellStyle name="Percent 2 11 6" xfId="4551" xr:uid="{00000000-0005-0000-0000-0000F3110000}"/>
    <cellStyle name="Percent 2 11 7" xfId="4552" xr:uid="{00000000-0005-0000-0000-0000F4110000}"/>
    <cellStyle name="Percent 2 11 8" xfId="4553" xr:uid="{00000000-0005-0000-0000-0000F5110000}"/>
    <cellStyle name="Percent 2 12" xfId="4554" xr:uid="{00000000-0005-0000-0000-0000F6110000}"/>
    <cellStyle name="Percent 2 13" xfId="4555" xr:uid="{00000000-0005-0000-0000-0000F7110000}"/>
    <cellStyle name="Percent 2 14" xfId="4556" xr:uid="{00000000-0005-0000-0000-0000F8110000}"/>
    <cellStyle name="Percent 2 15" xfId="4557" xr:uid="{00000000-0005-0000-0000-0000F9110000}"/>
    <cellStyle name="Percent 2 16" xfId="4558" xr:uid="{00000000-0005-0000-0000-0000FA110000}"/>
    <cellStyle name="Percent 2 17" xfId="4559" xr:uid="{00000000-0005-0000-0000-0000FB110000}"/>
    <cellStyle name="Percent 2 18" xfId="4560" xr:uid="{00000000-0005-0000-0000-0000FC110000}"/>
    <cellStyle name="Percent 2 19" xfId="4561" xr:uid="{00000000-0005-0000-0000-0000FD110000}"/>
    <cellStyle name="Percent 2 2" xfId="4562" xr:uid="{00000000-0005-0000-0000-0000FE110000}"/>
    <cellStyle name="Percent 2 2 10" xfId="4563" xr:uid="{00000000-0005-0000-0000-0000FF110000}"/>
    <cellStyle name="Percent 2 2 2" xfId="4564" xr:uid="{00000000-0005-0000-0000-000000120000}"/>
    <cellStyle name="Percent 2 2 2 2" xfId="4565" xr:uid="{00000000-0005-0000-0000-000001120000}"/>
    <cellStyle name="Percent 2 2 3" xfId="4566" xr:uid="{00000000-0005-0000-0000-000002120000}"/>
    <cellStyle name="Percent 2 2 3 2" xfId="4567" xr:uid="{00000000-0005-0000-0000-000003120000}"/>
    <cellStyle name="Percent 2 2 3 2 2" xfId="4568" xr:uid="{00000000-0005-0000-0000-000004120000}"/>
    <cellStyle name="Percent 2 2 3 3" xfId="4569" xr:uid="{00000000-0005-0000-0000-000005120000}"/>
    <cellStyle name="Percent 2 2 3 4" xfId="4570" xr:uid="{00000000-0005-0000-0000-000006120000}"/>
    <cellStyle name="Percent 2 2 3 4 2" xfId="4571" xr:uid="{00000000-0005-0000-0000-000007120000}"/>
    <cellStyle name="Percent 2 2 3 5" xfId="4572" xr:uid="{00000000-0005-0000-0000-000008120000}"/>
    <cellStyle name="Percent 2 2 4" xfId="4573" xr:uid="{00000000-0005-0000-0000-000009120000}"/>
    <cellStyle name="Percent 2 2 4 2" xfId="4574" xr:uid="{00000000-0005-0000-0000-00000A120000}"/>
    <cellStyle name="Percent 2 2 4 3" xfId="4575" xr:uid="{00000000-0005-0000-0000-00000B120000}"/>
    <cellStyle name="Percent 2 2 5" xfId="4576" xr:uid="{00000000-0005-0000-0000-00000C120000}"/>
    <cellStyle name="Percent 2 2 6" xfId="4577" xr:uid="{00000000-0005-0000-0000-00000D120000}"/>
    <cellStyle name="Percent 2 2 6 2" xfId="4578" xr:uid="{00000000-0005-0000-0000-00000E120000}"/>
    <cellStyle name="Percent 2 2 6 3" xfId="4579" xr:uid="{00000000-0005-0000-0000-00000F120000}"/>
    <cellStyle name="Percent 2 2 7" xfId="4580" xr:uid="{00000000-0005-0000-0000-000010120000}"/>
    <cellStyle name="Percent 2 2 7 2" xfId="4581" xr:uid="{00000000-0005-0000-0000-000011120000}"/>
    <cellStyle name="Percent 2 2 7 3" xfId="4582" xr:uid="{00000000-0005-0000-0000-000012120000}"/>
    <cellStyle name="Percent 2 2 8" xfId="4583" xr:uid="{00000000-0005-0000-0000-000013120000}"/>
    <cellStyle name="Percent 2 2 9" xfId="4584" xr:uid="{00000000-0005-0000-0000-000014120000}"/>
    <cellStyle name="Percent 2 20" xfId="4585" xr:uid="{00000000-0005-0000-0000-000015120000}"/>
    <cellStyle name="Percent 2 21" xfId="4586" xr:uid="{00000000-0005-0000-0000-000016120000}"/>
    <cellStyle name="Percent 2 22" xfId="4587" xr:uid="{00000000-0005-0000-0000-000017120000}"/>
    <cellStyle name="Percent 2 23" xfId="4588" xr:uid="{00000000-0005-0000-0000-000018120000}"/>
    <cellStyle name="Percent 2 24" xfId="4589" xr:uid="{00000000-0005-0000-0000-000019120000}"/>
    <cellStyle name="Percent 2 25" xfId="4590" xr:uid="{00000000-0005-0000-0000-00001A120000}"/>
    <cellStyle name="Percent 2 26" xfId="4591" xr:uid="{00000000-0005-0000-0000-00001B120000}"/>
    <cellStyle name="Percent 2 27" xfId="4592" xr:uid="{00000000-0005-0000-0000-00001C120000}"/>
    <cellStyle name="Percent 2 28" xfId="4593" xr:uid="{00000000-0005-0000-0000-00001D120000}"/>
    <cellStyle name="Percent 2 29" xfId="4594" xr:uid="{00000000-0005-0000-0000-00001E120000}"/>
    <cellStyle name="Percent 2 3" xfId="4595" xr:uid="{00000000-0005-0000-0000-00001F120000}"/>
    <cellStyle name="Percent 2 3 10" xfId="4596" xr:uid="{00000000-0005-0000-0000-000020120000}"/>
    <cellStyle name="Percent 2 3 11" xfId="4597" xr:uid="{00000000-0005-0000-0000-000021120000}"/>
    <cellStyle name="Percent 2 3 12" xfId="4598" xr:uid="{00000000-0005-0000-0000-000022120000}"/>
    <cellStyle name="Percent 2 3 13" xfId="4599" xr:uid="{00000000-0005-0000-0000-000023120000}"/>
    <cellStyle name="Percent 2 3 14" xfId="4600" xr:uid="{00000000-0005-0000-0000-000024120000}"/>
    <cellStyle name="Percent 2 3 15" xfId="4601" xr:uid="{00000000-0005-0000-0000-000025120000}"/>
    <cellStyle name="Percent 2 3 16" xfId="4602" xr:uid="{00000000-0005-0000-0000-000026120000}"/>
    <cellStyle name="Percent 2 3 17" xfId="4603" xr:uid="{00000000-0005-0000-0000-000027120000}"/>
    <cellStyle name="Percent 2 3 2" xfId="4604" xr:uid="{00000000-0005-0000-0000-000028120000}"/>
    <cellStyle name="Percent 2 3 2 2" xfId="4605" xr:uid="{00000000-0005-0000-0000-000029120000}"/>
    <cellStyle name="Percent 2 3 3" xfId="4606" xr:uid="{00000000-0005-0000-0000-00002A120000}"/>
    <cellStyle name="Percent 2 3 3 2" xfId="4607" xr:uid="{00000000-0005-0000-0000-00002B120000}"/>
    <cellStyle name="Percent 2 3 3 2 2" xfId="4608" xr:uid="{00000000-0005-0000-0000-00002C120000}"/>
    <cellStyle name="Percent 2 3 3 3" xfId="4609" xr:uid="{00000000-0005-0000-0000-00002D120000}"/>
    <cellStyle name="Percent 2 3 3 3 2" xfId="4610" xr:uid="{00000000-0005-0000-0000-00002E120000}"/>
    <cellStyle name="Percent 2 3 3 3 3" xfId="4611" xr:uid="{00000000-0005-0000-0000-00002F120000}"/>
    <cellStyle name="Percent 2 3 3 3 4" xfId="4612" xr:uid="{00000000-0005-0000-0000-000030120000}"/>
    <cellStyle name="Percent 2 3 3 3 4 2" xfId="4613" xr:uid="{00000000-0005-0000-0000-000031120000}"/>
    <cellStyle name="Percent 2 3 3 4" xfId="4614" xr:uid="{00000000-0005-0000-0000-000032120000}"/>
    <cellStyle name="Percent 2 3 4" xfId="4615" xr:uid="{00000000-0005-0000-0000-000033120000}"/>
    <cellStyle name="Percent 2 3 5" xfId="4616" xr:uid="{00000000-0005-0000-0000-000034120000}"/>
    <cellStyle name="Percent 2 3 5 2" xfId="4617" xr:uid="{00000000-0005-0000-0000-000035120000}"/>
    <cellStyle name="Percent 2 3 6" xfId="4618" xr:uid="{00000000-0005-0000-0000-000036120000}"/>
    <cellStyle name="Percent 2 3 7" xfId="4619" xr:uid="{00000000-0005-0000-0000-000037120000}"/>
    <cellStyle name="Percent 2 3 8" xfId="4620" xr:uid="{00000000-0005-0000-0000-000038120000}"/>
    <cellStyle name="Percent 2 3 9" xfId="4621" xr:uid="{00000000-0005-0000-0000-000039120000}"/>
    <cellStyle name="Percent 2 30" xfId="4622" xr:uid="{00000000-0005-0000-0000-00003A120000}"/>
    <cellStyle name="Percent 2 31" xfId="4623" xr:uid="{00000000-0005-0000-0000-00003B120000}"/>
    <cellStyle name="Percent 2 32" xfId="4624" xr:uid="{00000000-0005-0000-0000-00003C120000}"/>
    <cellStyle name="Percent 2 33" xfId="4625" xr:uid="{00000000-0005-0000-0000-00003D120000}"/>
    <cellStyle name="Percent 2 34" xfId="4626" xr:uid="{00000000-0005-0000-0000-00003E120000}"/>
    <cellStyle name="Percent 2 35" xfId="4627" xr:uid="{00000000-0005-0000-0000-00003F120000}"/>
    <cellStyle name="Percent 2 36" xfId="4628" xr:uid="{00000000-0005-0000-0000-000040120000}"/>
    <cellStyle name="Percent 2 37" xfId="4629" xr:uid="{00000000-0005-0000-0000-000041120000}"/>
    <cellStyle name="Percent 2 38" xfId="4630" xr:uid="{00000000-0005-0000-0000-000042120000}"/>
    <cellStyle name="Percent 2 39" xfId="4631" xr:uid="{00000000-0005-0000-0000-000043120000}"/>
    <cellStyle name="Percent 2 4" xfId="4632" xr:uid="{00000000-0005-0000-0000-000044120000}"/>
    <cellStyle name="Percent 2 4 10" xfId="4633" xr:uid="{00000000-0005-0000-0000-000045120000}"/>
    <cellStyle name="Percent 2 4 11" xfId="4634" xr:uid="{00000000-0005-0000-0000-000046120000}"/>
    <cellStyle name="Percent 2 4 12" xfId="4635" xr:uid="{00000000-0005-0000-0000-000047120000}"/>
    <cellStyle name="Percent 2 4 13" xfId="4636" xr:uid="{00000000-0005-0000-0000-000048120000}"/>
    <cellStyle name="Percent 2 4 14" xfId="4637" xr:uid="{00000000-0005-0000-0000-000049120000}"/>
    <cellStyle name="Percent 2 4 15" xfId="4638" xr:uid="{00000000-0005-0000-0000-00004A120000}"/>
    <cellStyle name="Percent 2 4 16" xfId="4639" xr:uid="{00000000-0005-0000-0000-00004B120000}"/>
    <cellStyle name="Percent 2 4 17" xfId="4640" xr:uid="{00000000-0005-0000-0000-00004C120000}"/>
    <cellStyle name="Percent 2 4 18" xfId="4641" xr:uid="{00000000-0005-0000-0000-00004D120000}"/>
    <cellStyle name="Percent 2 4 2" xfId="4642" xr:uid="{00000000-0005-0000-0000-00004E120000}"/>
    <cellStyle name="Percent 2 4 3" xfId="4643" xr:uid="{00000000-0005-0000-0000-00004F120000}"/>
    <cellStyle name="Percent 2 4 4" xfId="4644" xr:uid="{00000000-0005-0000-0000-000050120000}"/>
    <cellStyle name="Percent 2 4 5" xfId="4645" xr:uid="{00000000-0005-0000-0000-000051120000}"/>
    <cellStyle name="Percent 2 4 6" xfId="4646" xr:uid="{00000000-0005-0000-0000-000052120000}"/>
    <cellStyle name="Percent 2 4 7" xfId="4647" xr:uid="{00000000-0005-0000-0000-000053120000}"/>
    <cellStyle name="Percent 2 4 8" xfId="4648" xr:uid="{00000000-0005-0000-0000-000054120000}"/>
    <cellStyle name="Percent 2 4 9" xfId="4649" xr:uid="{00000000-0005-0000-0000-000055120000}"/>
    <cellStyle name="Percent 2 40" xfId="4650" xr:uid="{00000000-0005-0000-0000-000056120000}"/>
    <cellStyle name="Percent 2 41" xfId="4651" xr:uid="{00000000-0005-0000-0000-000057120000}"/>
    <cellStyle name="Percent 2 42" xfId="4652" xr:uid="{00000000-0005-0000-0000-000058120000}"/>
    <cellStyle name="Percent 2 43" xfId="4653" xr:uid="{00000000-0005-0000-0000-000059120000}"/>
    <cellStyle name="Percent 2 44" xfId="4654" xr:uid="{00000000-0005-0000-0000-00005A120000}"/>
    <cellStyle name="Percent 2 45" xfId="4655" xr:uid="{00000000-0005-0000-0000-00005B120000}"/>
    <cellStyle name="Percent 2 46" xfId="4656" xr:uid="{00000000-0005-0000-0000-00005C120000}"/>
    <cellStyle name="Percent 2 47" xfId="4657" xr:uid="{00000000-0005-0000-0000-00005D120000}"/>
    <cellStyle name="Percent 2 48" xfId="4658" xr:uid="{00000000-0005-0000-0000-00005E120000}"/>
    <cellStyle name="Percent 2 48 2" xfId="4659" xr:uid="{00000000-0005-0000-0000-00005F120000}"/>
    <cellStyle name="Percent 2 49" xfId="4660" xr:uid="{00000000-0005-0000-0000-000060120000}"/>
    <cellStyle name="Percent 2 5" xfId="4661" xr:uid="{00000000-0005-0000-0000-000061120000}"/>
    <cellStyle name="Percent 2 5 10" xfId="4662" xr:uid="{00000000-0005-0000-0000-000062120000}"/>
    <cellStyle name="Percent 2 5 11" xfId="4663" xr:uid="{00000000-0005-0000-0000-000063120000}"/>
    <cellStyle name="Percent 2 5 12" xfId="4664" xr:uid="{00000000-0005-0000-0000-000064120000}"/>
    <cellStyle name="Percent 2 5 13" xfId="4665" xr:uid="{00000000-0005-0000-0000-000065120000}"/>
    <cellStyle name="Percent 2 5 14" xfId="4666" xr:uid="{00000000-0005-0000-0000-000066120000}"/>
    <cellStyle name="Percent 2 5 15" xfId="4667" xr:uid="{00000000-0005-0000-0000-000067120000}"/>
    <cellStyle name="Percent 2 5 16" xfId="4668" xr:uid="{00000000-0005-0000-0000-000068120000}"/>
    <cellStyle name="Percent 2 5 2" xfId="4669" xr:uid="{00000000-0005-0000-0000-000069120000}"/>
    <cellStyle name="Percent 2 5 2 2" xfId="4670" xr:uid="{00000000-0005-0000-0000-00006A120000}"/>
    <cellStyle name="Percent 2 5 3" xfId="4671" xr:uid="{00000000-0005-0000-0000-00006B120000}"/>
    <cellStyle name="Percent 2 5 3 2" xfId="4672" xr:uid="{00000000-0005-0000-0000-00006C120000}"/>
    <cellStyle name="Percent 2 5 4" xfId="4673" xr:uid="{00000000-0005-0000-0000-00006D120000}"/>
    <cellStyle name="Percent 2 5 5" xfId="4674" xr:uid="{00000000-0005-0000-0000-00006E120000}"/>
    <cellStyle name="Percent 2 5 6" xfId="4675" xr:uid="{00000000-0005-0000-0000-00006F120000}"/>
    <cellStyle name="Percent 2 5 7" xfId="4676" xr:uid="{00000000-0005-0000-0000-000070120000}"/>
    <cellStyle name="Percent 2 5 8" xfId="4677" xr:uid="{00000000-0005-0000-0000-000071120000}"/>
    <cellStyle name="Percent 2 5 9" xfId="4678" xr:uid="{00000000-0005-0000-0000-000072120000}"/>
    <cellStyle name="Percent 2 6" xfId="4679" xr:uid="{00000000-0005-0000-0000-000073120000}"/>
    <cellStyle name="Percent 2 6 10" xfId="4680" xr:uid="{00000000-0005-0000-0000-000074120000}"/>
    <cellStyle name="Percent 2 6 11" xfId="4681" xr:uid="{00000000-0005-0000-0000-000075120000}"/>
    <cellStyle name="Percent 2 6 12" xfId="4682" xr:uid="{00000000-0005-0000-0000-000076120000}"/>
    <cellStyle name="Percent 2 6 13" xfId="4683" xr:uid="{00000000-0005-0000-0000-000077120000}"/>
    <cellStyle name="Percent 2 6 14" xfId="4684" xr:uid="{00000000-0005-0000-0000-000078120000}"/>
    <cellStyle name="Percent 2 6 15" xfId="4685" xr:uid="{00000000-0005-0000-0000-000079120000}"/>
    <cellStyle name="Percent 2 6 16" xfId="4686" xr:uid="{00000000-0005-0000-0000-00007A120000}"/>
    <cellStyle name="Percent 2 6 2" xfId="4687" xr:uid="{00000000-0005-0000-0000-00007B120000}"/>
    <cellStyle name="Percent 2 6 3" xfId="4688" xr:uid="{00000000-0005-0000-0000-00007C120000}"/>
    <cellStyle name="Percent 2 6 4" xfId="4689" xr:uid="{00000000-0005-0000-0000-00007D120000}"/>
    <cellStyle name="Percent 2 6 5" xfId="4690" xr:uid="{00000000-0005-0000-0000-00007E120000}"/>
    <cellStyle name="Percent 2 6 6" xfId="4691" xr:uid="{00000000-0005-0000-0000-00007F120000}"/>
    <cellStyle name="Percent 2 6 7" xfId="4692" xr:uid="{00000000-0005-0000-0000-000080120000}"/>
    <cellStyle name="Percent 2 6 8" xfId="4693" xr:uid="{00000000-0005-0000-0000-000081120000}"/>
    <cellStyle name="Percent 2 6 9" xfId="4694" xr:uid="{00000000-0005-0000-0000-000082120000}"/>
    <cellStyle name="Percent 2 7" xfId="4695" xr:uid="{00000000-0005-0000-0000-000083120000}"/>
    <cellStyle name="Percent 2 7 2" xfId="4696" xr:uid="{00000000-0005-0000-0000-000084120000}"/>
    <cellStyle name="Percent 2 7 3" xfId="4697" xr:uid="{00000000-0005-0000-0000-000085120000}"/>
    <cellStyle name="Percent 2 7 4" xfId="4698" xr:uid="{00000000-0005-0000-0000-000086120000}"/>
    <cellStyle name="Percent 2 7 5" xfId="4699" xr:uid="{00000000-0005-0000-0000-000087120000}"/>
    <cellStyle name="Percent 2 7 6" xfId="4700" xr:uid="{00000000-0005-0000-0000-000088120000}"/>
    <cellStyle name="Percent 2 7 7" xfId="4701" xr:uid="{00000000-0005-0000-0000-000089120000}"/>
    <cellStyle name="Percent 2 7 8" xfId="4702" xr:uid="{00000000-0005-0000-0000-00008A120000}"/>
    <cellStyle name="Percent 2 8" xfId="4703" xr:uid="{00000000-0005-0000-0000-00008B120000}"/>
    <cellStyle name="Percent 2 8 2" xfId="4704" xr:uid="{00000000-0005-0000-0000-00008C120000}"/>
    <cellStyle name="Percent 2 8 3" xfId="4705" xr:uid="{00000000-0005-0000-0000-00008D120000}"/>
    <cellStyle name="Percent 2 8 4" xfId="4706" xr:uid="{00000000-0005-0000-0000-00008E120000}"/>
    <cellStyle name="Percent 2 8 5" xfId="4707" xr:uid="{00000000-0005-0000-0000-00008F120000}"/>
    <cellStyle name="Percent 2 8 6" xfId="4708" xr:uid="{00000000-0005-0000-0000-000090120000}"/>
    <cellStyle name="Percent 2 8 7" xfId="4709" xr:uid="{00000000-0005-0000-0000-000091120000}"/>
    <cellStyle name="Percent 2 8 8" xfId="4710" xr:uid="{00000000-0005-0000-0000-000092120000}"/>
    <cellStyle name="Percent 2 9" xfId="4711" xr:uid="{00000000-0005-0000-0000-000093120000}"/>
    <cellStyle name="Percent 2 9 2" xfId="4712" xr:uid="{00000000-0005-0000-0000-000094120000}"/>
    <cellStyle name="Percent 2 9 3" xfId="4713" xr:uid="{00000000-0005-0000-0000-000095120000}"/>
    <cellStyle name="Percent 2 9 4" xfId="4714" xr:uid="{00000000-0005-0000-0000-000096120000}"/>
    <cellStyle name="Percent 2 9 5" xfId="4715" xr:uid="{00000000-0005-0000-0000-000097120000}"/>
    <cellStyle name="Percent 2 9 6" xfId="4716" xr:uid="{00000000-0005-0000-0000-000098120000}"/>
    <cellStyle name="Percent 2 9 7" xfId="4717" xr:uid="{00000000-0005-0000-0000-000099120000}"/>
    <cellStyle name="Percent 2 9 8" xfId="4718" xr:uid="{00000000-0005-0000-0000-00009A120000}"/>
    <cellStyle name="Percent 20" xfId="4719" xr:uid="{00000000-0005-0000-0000-00009B120000}"/>
    <cellStyle name="Percent 20 2" xfId="4720" xr:uid="{00000000-0005-0000-0000-00009C120000}"/>
    <cellStyle name="Percent 20 3" xfId="4721" xr:uid="{00000000-0005-0000-0000-00009D120000}"/>
    <cellStyle name="Percent 20 4" xfId="4722" xr:uid="{00000000-0005-0000-0000-00009E120000}"/>
    <cellStyle name="Percent 20 5" xfId="4723" xr:uid="{00000000-0005-0000-0000-00009F120000}"/>
    <cellStyle name="Percent 20 6" xfId="4724" xr:uid="{00000000-0005-0000-0000-0000A0120000}"/>
    <cellStyle name="Percent 20 7" xfId="4725" xr:uid="{00000000-0005-0000-0000-0000A1120000}"/>
    <cellStyle name="Percent 20 7 2" xfId="4726" xr:uid="{00000000-0005-0000-0000-0000A2120000}"/>
    <cellStyle name="Percent 20 7 3" xfId="4727" xr:uid="{00000000-0005-0000-0000-0000A3120000}"/>
    <cellStyle name="Percent 21" xfId="4728" xr:uid="{00000000-0005-0000-0000-0000A4120000}"/>
    <cellStyle name="Percent 21 2" xfId="4729" xr:uid="{00000000-0005-0000-0000-0000A5120000}"/>
    <cellStyle name="Percent 21 3" xfId="4730" xr:uid="{00000000-0005-0000-0000-0000A6120000}"/>
    <cellStyle name="Percent 21 4" xfId="4731" xr:uid="{00000000-0005-0000-0000-0000A7120000}"/>
    <cellStyle name="Percent 21 5" xfId="4732" xr:uid="{00000000-0005-0000-0000-0000A8120000}"/>
    <cellStyle name="Percent 21 6" xfId="4733" xr:uid="{00000000-0005-0000-0000-0000A9120000}"/>
    <cellStyle name="Percent 21 7" xfId="4734" xr:uid="{00000000-0005-0000-0000-0000AA120000}"/>
    <cellStyle name="Percent 21 7 2" xfId="4735" xr:uid="{00000000-0005-0000-0000-0000AB120000}"/>
    <cellStyle name="Percent 21 7 3" xfId="4736" xr:uid="{00000000-0005-0000-0000-0000AC120000}"/>
    <cellStyle name="Percent 22" xfId="4737" xr:uid="{00000000-0005-0000-0000-0000AD120000}"/>
    <cellStyle name="Percent 22 2" xfId="4738" xr:uid="{00000000-0005-0000-0000-0000AE120000}"/>
    <cellStyle name="Percent 22 3" xfId="4739" xr:uid="{00000000-0005-0000-0000-0000AF120000}"/>
    <cellStyle name="Percent 22 4" xfId="4740" xr:uid="{00000000-0005-0000-0000-0000B0120000}"/>
    <cellStyle name="Percent 22 5" xfId="4741" xr:uid="{00000000-0005-0000-0000-0000B1120000}"/>
    <cellStyle name="Percent 22 6" xfId="4742" xr:uid="{00000000-0005-0000-0000-0000B2120000}"/>
    <cellStyle name="Percent 22 7" xfId="4743" xr:uid="{00000000-0005-0000-0000-0000B3120000}"/>
    <cellStyle name="Percent 22 7 2" xfId="4744" xr:uid="{00000000-0005-0000-0000-0000B4120000}"/>
    <cellStyle name="Percent 22 7 3" xfId="4745" xr:uid="{00000000-0005-0000-0000-0000B5120000}"/>
    <cellStyle name="Percent 23" xfId="4746" xr:uid="{00000000-0005-0000-0000-0000B6120000}"/>
    <cellStyle name="Percent 23 2" xfId="4747" xr:uid="{00000000-0005-0000-0000-0000B7120000}"/>
    <cellStyle name="Percent 23 3" xfId="4748" xr:uid="{00000000-0005-0000-0000-0000B8120000}"/>
    <cellStyle name="Percent 23 4" xfId="4749" xr:uid="{00000000-0005-0000-0000-0000B9120000}"/>
    <cellStyle name="Percent 23 5" xfId="4750" xr:uid="{00000000-0005-0000-0000-0000BA120000}"/>
    <cellStyle name="Percent 23 6" xfId="4751" xr:uid="{00000000-0005-0000-0000-0000BB120000}"/>
    <cellStyle name="Percent 23 7" xfId="4752" xr:uid="{00000000-0005-0000-0000-0000BC120000}"/>
    <cellStyle name="Percent 23 7 2" xfId="4753" xr:uid="{00000000-0005-0000-0000-0000BD120000}"/>
    <cellStyle name="Percent 23 7 3" xfId="4754" xr:uid="{00000000-0005-0000-0000-0000BE120000}"/>
    <cellStyle name="Percent 24" xfId="4755" xr:uid="{00000000-0005-0000-0000-0000BF120000}"/>
    <cellStyle name="Percent 24 2" xfId="4756" xr:uid="{00000000-0005-0000-0000-0000C0120000}"/>
    <cellStyle name="Percent 24 3" xfId="4757" xr:uid="{00000000-0005-0000-0000-0000C1120000}"/>
    <cellStyle name="Percent 24 4" xfId="4758" xr:uid="{00000000-0005-0000-0000-0000C2120000}"/>
    <cellStyle name="Percent 24 5" xfId="4759" xr:uid="{00000000-0005-0000-0000-0000C3120000}"/>
    <cellStyle name="Percent 24 6" xfId="4760" xr:uid="{00000000-0005-0000-0000-0000C4120000}"/>
    <cellStyle name="Percent 24 7" xfId="4761" xr:uid="{00000000-0005-0000-0000-0000C5120000}"/>
    <cellStyle name="Percent 24 7 2" xfId="4762" xr:uid="{00000000-0005-0000-0000-0000C6120000}"/>
    <cellStyle name="Percent 24 7 3" xfId="4763" xr:uid="{00000000-0005-0000-0000-0000C7120000}"/>
    <cellStyle name="Percent 24 8" xfId="4764" xr:uid="{00000000-0005-0000-0000-0000C8120000}"/>
    <cellStyle name="Percent 25" xfId="4765" xr:uid="{00000000-0005-0000-0000-0000C9120000}"/>
    <cellStyle name="Percent 25 2" xfId="4766" xr:uid="{00000000-0005-0000-0000-0000CA120000}"/>
    <cellStyle name="Percent 25 3" xfId="4767" xr:uid="{00000000-0005-0000-0000-0000CB120000}"/>
    <cellStyle name="Percent 25 4" xfId="4768" xr:uid="{00000000-0005-0000-0000-0000CC120000}"/>
    <cellStyle name="Percent 25 5" xfId="4769" xr:uid="{00000000-0005-0000-0000-0000CD120000}"/>
    <cellStyle name="Percent 25 6" xfId="4770" xr:uid="{00000000-0005-0000-0000-0000CE120000}"/>
    <cellStyle name="Percent 25 7" xfId="4771" xr:uid="{00000000-0005-0000-0000-0000CF120000}"/>
    <cellStyle name="Percent 25 7 2" xfId="4772" xr:uid="{00000000-0005-0000-0000-0000D0120000}"/>
    <cellStyle name="Percent 25 7 3" xfId="4773" xr:uid="{00000000-0005-0000-0000-0000D1120000}"/>
    <cellStyle name="Percent 26" xfId="4774" xr:uid="{00000000-0005-0000-0000-0000D2120000}"/>
    <cellStyle name="Percent 26 2" xfId="4775" xr:uid="{00000000-0005-0000-0000-0000D3120000}"/>
    <cellStyle name="Percent 26 3" xfId="4776" xr:uid="{00000000-0005-0000-0000-0000D4120000}"/>
    <cellStyle name="Percent 26 4" xfId="4777" xr:uid="{00000000-0005-0000-0000-0000D5120000}"/>
    <cellStyle name="Percent 26 5" xfId="4778" xr:uid="{00000000-0005-0000-0000-0000D6120000}"/>
    <cellStyle name="Percent 26 6" xfId="4779" xr:uid="{00000000-0005-0000-0000-0000D7120000}"/>
    <cellStyle name="Percent 26 7" xfId="4780" xr:uid="{00000000-0005-0000-0000-0000D8120000}"/>
    <cellStyle name="Percent 26 7 2" xfId="4781" xr:uid="{00000000-0005-0000-0000-0000D9120000}"/>
    <cellStyle name="Percent 26 7 3" xfId="4782" xr:uid="{00000000-0005-0000-0000-0000DA120000}"/>
    <cellStyle name="Percent 27" xfId="4783" xr:uid="{00000000-0005-0000-0000-0000DB120000}"/>
    <cellStyle name="Percent 28" xfId="4784" xr:uid="{00000000-0005-0000-0000-0000DC120000}"/>
    <cellStyle name="Percent 28 2" xfId="4785" xr:uid="{00000000-0005-0000-0000-0000DD120000}"/>
    <cellStyle name="Percent 3" xfId="4786" xr:uid="{00000000-0005-0000-0000-0000DE120000}"/>
    <cellStyle name="Percent 3 10" xfId="4787" xr:uid="{00000000-0005-0000-0000-0000DF120000}"/>
    <cellStyle name="Percent 3 10 10" xfId="4788" xr:uid="{00000000-0005-0000-0000-0000E0120000}"/>
    <cellStyle name="Percent 3 10 11" xfId="4789" xr:uid="{00000000-0005-0000-0000-0000E1120000}"/>
    <cellStyle name="Percent 3 10 12" xfId="4790" xr:uid="{00000000-0005-0000-0000-0000E2120000}"/>
    <cellStyle name="Percent 3 10 13" xfId="4791" xr:uid="{00000000-0005-0000-0000-0000E3120000}"/>
    <cellStyle name="Percent 3 10 14" xfId="4792" xr:uid="{00000000-0005-0000-0000-0000E4120000}"/>
    <cellStyle name="Percent 3 10 15" xfId="4793" xr:uid="{00000000-0005-0000-0000-0000E5120000}"/>
    <cellStyle name="Percent 3 10 2" xfId="4794" xr:uid="{00000000-0005-0000-0000-0000E6120000}"/>
    <cellStyle name="Percent 3 10 3" xfId="4795" xr:uid="{00000000-0005-0000-0000-0000E7120000}"/>
    <cellStyle name="Percent 3 10 4" xfId="4796" xr:uid="{00000000-0005-0000-0000-0000E8120000}"/>
    <cellStyle name="Percent 3 10 5" xfId="4797" xr:uid="{00000000-0005-0000-0000-0000E9120000}"/>
    <cellStyle name="Percent 3 10 6" xfId="4798" xr:uid="{00000000-0005-0000-0000-0000EA120000}"/>
    <cellStyle name="Percent 3 10 7" xfId="4799" xr:uid="{00000000-0005-0000-0000-0000EB120000}"/>
    <cellStyle name="Percent 3 10 8" xfId="4800" xr:uid="{00000000-0005-0000-0000-0000EC120000}"/>
    <cellStyle name="Percent 3 10 9" xfId="4801" xr:uid="{00000000-0005-0000-0000-0000ED120000}"/>
    <cellStyle name="Percent 3 11" xfId="4802" xr:uid="{00000000-0005-0000-0000-0000EE120000}"/>
    <cellStyle name="Percent 3 12" xfId="4803" xr:uid="{00000000-0005-0000-0000-0000EF120000}"/>
    <cellStyle name="Percent 3 13" xfId="4804" xr:uid="{00000000-0005-0000-0000-0000F0120000}"/>
    <cellStyle name="Percent 3 14" xfId="4805" xr:uid="{00000000-0005-0000-0000-0000F1120000}"/>
    <cellStyle name="Percent 3 15" xfId="4806" xr:uid="{00000000-0005-0000-0000-0000F2120000}"/>
    <cellStyle name="Percent 3 16" xfId="4807" xr:uid="{00000000-0005-0000-0000-0000F3120000}"/>
    <cellStyle name="Percent 3 17" xfId="4808" xr:uid="{00000000-0005-0000-0000-0000F4120000}"/>
    <cellStyle name="Percent 3 18" xfId="4809" xr:uid="{00000000-0005-0000-0000-0000F5120000}"/>
    <cellStyle name="Percent 3 19" xfId="4810" xr:uid="{00000000-0005-0000-0000-0000F6120000}"/>
    <cellStyle name="Percent 3 2" xfId="4811" xr:uid="{00000000-0005-0000-0000-0000F7120000}"/>
    <cellStyle name="Percent 3 2 10" xfId="4812" xr:uid="{00000000-0005-0000-0000-0000F8120000}"/>
    <cellStyle name="Percent 3 2 11" xfId="4813" xr:uid="{00000000-0005-0000-0000-0000F9120000}"/>
    <cellStyle name="Percent 3 2 12" xfId="4814" xr:uid="{00000000-0005-0000-0000-0000FA120000}"/>
    <cellStyle name="Percent 3 2 13" xfId="4815" xr:uid="{00000000-0005-0000-0000-0000FB120000}"/>
    <cellStyle name="Percent 3 2 14" xfId="4816" xr:uid="{00000000-0005-0000-0000-0000FC120000}"/>
    <cellStyle name="Percent 3 2 15" xfId="4817" xr:uid="{00000000-0005-0000-0000-0000FD120000}"/>
    <cellStyle name="Percent 3 2 16" xfId="4818" xr:uid="{00000000-0005-0000-0000-0000FE120000}"/>
    <cellStyle name="Percent 3 2 17" xfId="4819" xr:uid="{00000000-0005-0000-0000-0000FF120000}"/>
    <cellStyle name="Percent 3 2 18" xfId="4820" xr:uid="{00000000-0005-0000-0000-000000130000}"/>
    <cellStyle name="Percent 3 2 2" xfId="4821" xr:uid="{00000000-0005-0000-0000-000001130000}"/>
    <cellStyle name="Percent 3 2 2 2" xfId="4822" xr:uid="{00000000-0005-0000-0000-000002130000}"/>
    <cellStyle name="Percent 3 2 2 2 2" xfId="4823" xr:uid="{00000000-0005-0000-0000-000003130000}"/>
    <cellStyle name="Percent 3 2 2 2 3" xfId="4824" xr:uid="{00000000-0005-0000-0000-000004130000}"/>
    <cellStyle name="Percent 3 2 2 3" xfId="4825" xr:uid="{00000000-0005-0000-0000-000005130000}"/>
    <cellStyle name="Percent 3 2 2 4" xfId="4826" xr:uid="{00000000-0005-0000-0000-000006130000}"/>
    <cellStyle name="Percent 3 2 3" xfId="4827" xr:uid="{00000000-0005-0000-0000-000007130000}"/>
    <cellStyle name="Percent 3 2 3 2" xfId="4828" xr:uid="{00000000-0005-0000-0000-000008130000}"/>
    <cellStyle name="Percent 3 2 3 3" xfId="4829" xr:uid="{00000000-0005-0000-0000-000009130000}"/>
    <cellStyle name="Percent 3 2 3 4" xfId="4830" xr:uid="{00000000-0005-0000-0000-00000A130000}"/>
    <cellStyle name="Percent 3 2 4" xfId="4831" xr:uid="{00000000-0005-0000-0000-00000B130000}"/>
    <cellStyle name="Percent 3 2 5" xfId="4832" xr:uid="{00000000-0005-0000-0000-00000C130000}"/>
    <cellStyle name="Percent 3 2 6" xfId="4833" xr:uid="{00000000-0005-0000-0000-00000D130000}"/>
    <cellStyle name="Percent 3 2 7" xfId="4834" xr:uid="{00000000-0005-0000-0000-00000E130000}"/>
    <cellStyle name="Percent 3 2 8" xfId="4835" xr:uid="{00000000-0005-0000-0000-00000F130000}"/>
    <cellStyle name="Percent 3 2 9" xfId="4836" xr:uid="{00000000-0005-0000-0000-000010130000}"/>
    <cellStyle name="Percent 3 20" xfId="4837" xr:uid="{00000000-0005-0000-0000-000011130000}"/>
    <cellStyle name="Percent 3 21" xfId="4838" xr:uid="{00000000-0005-0000-0000-000012130000}"/>
    <cellStyle name="Percent 3 22" xfId="4839" xr:uid="{00000000-0005-0000-0000-000013130000}"/>
    <cellStyle name="Percent 3 23" xfId="4840" xr:uid="{00000000-0005-0000-0000-000014130000}"/>
    <cellStyle name="Percent 3 24" xfId="4841" xr:uid="{00000000-0005-0000-0000-000015130000}"/>
    <cellStyle name="Percent 3 25" xfId="4842" xr:uid="{00000000-0005-0000-0000-000016130000}"/>
    <cellStyle name="Percent 3 26" xfId="4843" xr:uid="{00000000-0005-0000-0000-000017130000}"/>
    <cellStyle name="Percent 3 27" xfId="4844" xr:uid="{00000000-0005-0000-0000-000018130000}"/>
    <cellStyle name="Percent 3 28" xfId="4845" xr:uid="{00000000-0005-0000-0000-000019130000}"/>
    <cellStyle name="Percent 3 29" xfId="4846" xr:uid="{00000000-0005-0000-0000-00001A130000}"/>
    <cellStyle name="Percent 3 3" xfId="4847" xr:uid="{00000000-0005-0000-0000-00001B130000}"/>
    <cellStyle name="Percent 3 3 10" xfId="4848" xr:uid="{00000000-0005-0000-0000-00001C130000}"/>
    <cellStyle name="Percent 3 3 11" xfId="4849" xr:uid="{00000000-0005-0000-0000-00001D130000}"/>
    <cellStyle name="Percent 3 3 12" xfId="4850" xr:uid="{00000000-0005-0000-0000-00001E130000}"/>
    <cellStyle name="Percent 3 3 13" xfId="4851" xr:uid="{00000000-0005-0000-0000-00001F130000}"/>
    <cellStyle name="Percent 3 3 14" xfId="4852" xr:uid="{00000000-0005-0000-0000-000020130000}"/>
    <cellStyle name="Percent 3 3 15" xfId="4853" xr:uid="{00000000-0005-0000-0000-000021130000}"/>
    <cellStyle name="Percent 3 3 16" xfId="4854" xr:uid="{00000000-0005-0000-0000-000022130000}"/>
    <cellStyle name="Percent 3 3 2" xfId="4855" xr:uid="{00000000-0005-0000-0000-000023130000}"/>
    <cellStyle name="Percent 3 3 2 2" xfId="4856" xr:uid="{00000000-0005-0000-0000-000024130000}"/>
    <cellStyle name="Percent 3 3 3" xfId="4857" xr:uid="{00000000-0005-0000-0000-000025130000}"/>
    <cellStyle name="Percent 3 3 3 2" xfId="4858" xr:uid="{00000000-0005-0000-0000-000026130000}"/>
    <cellStyle name="Percent 3 3 3 2 2" xfId="4859" xr:uid="{00000000-0005-0000-0000-000027130000}"/>
    <cellStyle name="Percent 3 3 3 3" xfId="4860" xr:uid="{00000000-0005-0000-0000-000028130000}"/>
    <cellStyle name="Percent 3 3 3 3 2" xfId="4861" xr:uid="{00000000-0005-0000-0000-000029130000}"/>
    <cellStyle name="Percent 3 3 3 3 3" xfId="4862" xr:uid="{00000000-0005-0000-0000-00002A130000}"/>
    <cellStyle name="Percent 3 3 3 3 4" xfId="4863" xr:uid="{00000000-0005-0000-0000-00002B130000}"/>
    <cellStyle name="Percent 3 3 3 3 4 2" xfId="4864" xr:uid="{00000000-0005-0000-0000-00002C130000}"/>
    <cellStyle name="Percent 3 3 3 4" xfId="4865" xr:uid="{00000000-0005-0000-0000-00002D130000}"/>
    <cellStyle name="Percent 3 3 4" xfId="4866" xr:uid="{00000000-0005-0000-0000-00002E130000}"/>
    <cellStyle name="Percent 3 3 4 2" xfId="4867" xr:uid="{00000000-0005-0000-0000-00002F130000}"/>
    <cellStyle name="Percent 3 3 5" xfId="4868" xr:uid="{00000000-0005-0000-0000-000030130000}"/>
    <cellStyle name="Percent 3 3 6" xfId="4869" xr:uid="{00000000-0005-0000-0000-000031130000}"/>
    <cellStyle name="Percent 3 3 6 2" xfId="4870" xr:uid="{00000000-0005-0000-0000-000032130000}"/>
    <cellStyle name="Percent 3 3 7" xfId="4871" xr:uid="{00000000-0005-0000-0000-000033130000}"/>
    <cellStyle name="Percent 3 3 8" xfId="4872" xr:uid="{00000000-0005-0000-0000-000034130000}"/>
    <cellStyle name="Percent 3 3 9" xfId="4873" xr:uid="{00000000-0005-0000-0000-000035130000}"/>
    <cellStyle name="Percent 3 30" xfId="4874" xr:uid="{00000000-0005-0000-0000-000036130000}"/>
    <cellStyle name="Percent 3 4" xfId="4875" xr:uid="{00000000-0005-0000-0000-000037130000}"/>
    <cellStyle name="Percent 3 4 10" xfId="4876" xr:uid="{00000000-0005-0000-0000-000038130000}"/>
    <cellStyle name="Percent 3 4 11" xfId="4877" xr:uid="{00000000-0005-0000-0000-000039130000}"/>
    <cellStyle name="Percent 3 4 12" xfId="4878" xr:uid="{00000000-0005-0000-0000-00003A130000}"/>
    <cellStyle name="Percent 3 4 13" xfId="4879" xr:uid="{00000000-0005-0000-0000-00003B130000}"/>
    <cellStyle name="Percent 3 4 14" xfId="4880" xr:uid="{00000000-0005-0000-0000-00003C130000}"/>
    <cellStyle name="Percent 3 4 15" xfId="4881" xr:uid="{00000000-0005-0000-0000-00003D130000}"/>
    <cellStyle name="Percent 3 4 16" xfId="4882" xr:uid="{00000000-0005-0000-0000-00003E130000}"/>
    <cellStyle name="Percent 3 4 2" xfId="4883" xr:uid="{00000000-0005-0000-0000-00003F130000}"/>
    <cellStyle name="Percent 3 4 2 2" xfId="4884" xr:uid="{00000000-0005-0000-0000-000040130000}"/>
    <cellStyle name="Percent 3 4 3" xfId="4885" xr:uid="{00000000-0005-0000-0000-000041130000}"/>
    <cellStyle name="Percent 3 4 4" xfId="4886" xr:uid="{00000000-0005-0000-0000-000042130000}"/>
    <cellStyle name="Percent 3 4 4 2" xfId="4887" xr:uid="{00000000-0005-0000-0000-000043130000}"/>
    <cellStyle name="Percent 3 4 5" xfId="4888" xr:uid="{00000000-0005-0000-0000-000044130000}"/>
    <cellStyle name="Percent 3 4 6" xfId="4889" xr:uid="{00000000-0005-0000-0000-000045130000}"/>
    <cellStyle name="Percent 3 4 7" xfId="4890" xr:uid="{00000000-0005-0000-0000-000046130000}"/>
    <cellStyle name="Percent 3 4 8" xfId="4891" xr:uid="{00000000-0005-0000-0000-000047130000}"/>
    <cellStyle name="Percent 3 4 9" xfId="4892" xr:uid="{00000000-0005-0000-0000-000048130000}"/>
    <cellStyle name="Percent 3 5" xfId="4893" xr:uid="{00000000-0005-0000-0000-000049130000}"/>
    <cellStyle name="Percent 3 5 10" xfId="4894" xr:uid="{00000000-0005-0000-0000-00004A130000}"/>
    <cellStyle name="Percent 3 5 11" xfId="4895" xr:uid="{00000000-0005-0000-0000-00004B130000}"/>
    <cellStyle name="Percent 3 5 12" xfId="4896" xr:uid="{00000000-0005-0000-0000-00004C130000}"/>
    <cellStyle name="Percent 3 5 13" xfId="4897" xr:uid="{00000000-0005-0000-0000-00004D130000}"/>
    <cellStyle name="Percent 3 5 14" xfId="4898" xr:uid="{00000000-0005-0000-0000-00004E130000}"/>
    <cellStyle name="Percent 3 5 15" xfId="4899" xr:uid="{00000000-0005-0000-0000-00004F130000}"/>
    <cellStyle name="Percent 3 5 16" xfId="4900" xr:uid="{00000000-0005-0000-0000-000050130000}"/>
    <cellStyle name="Percent 3 5 17" xfId="4901" xr:uid="{00000000-0005-0000-0000-000051130000}"/>
    <cellStyle name="Percent 3 5 18" xfId="4902" xr:uid="{00000000-0005-0000-0000-000052130000}"/>
    <cellStyle name="Percent 3 5 2" xfId="4903" xr:uid="{00000000-0005-0000-0000-000053130000}"/>
    <cellStyle name="Percent 3 5 3" xfId="4904" xr:uid="{00000000-0005-0000-0000-000054130000}"/>
    <cellStyle name="Percent 3 5 4" xfId="4905" xr:uid="{00000000-0005-0000-0000-000055130000}"/>
    <cellStyle name="Percent 3 5 5" xfId="4906" xr:uid="{00000000-0005-0000-0000-000056130000}"/>
    <cellStyle name="Percent 3 5 6" xfId="4907" xr:uid="{00000000-0005-0000-0000-000057130000}"/>
    <cellStyle name="Percent 3 5 7" xfId="4908" xr:uid="{00000000-0005-0000-0000-000058130000}"/>
    <cellStyle name="Percent 3 5 8" xfId="4909" xr:uid="{00000000-0005-0000-0000-000059130000}"/>
    <cellStyle name="Percent 3 5 9" xfId="4910" xr:uid="{00000000-0005-0000-0000-00005A130000}"/>
    <cellStyle name="Percent 3 6" xfId="4911" xr:uid="{00000000-0005-0000-0000-00005B130000}"/>
    <cellStyle name="Percent 3 6 10" xfId="4912" xr:uid="{00000000-0005-0000-0000-00005C130000}"/>
    <cellStyle name="Percent 3 6 11" xfId="4913" xr:uid="{00000000-0005-0000-0000-00005D130000}"/>
    <cellStyle name="Percent 3 6 12" xfId="4914" xr:uid="{00000000-0005-0000-0000-00005E130000}"/>
    <cellStyle name="Percent 3 6 13" xfId="4915" xr:uid="{00000000-0005-0000-0000-00005F130000}"/>
    <cellStyle name="Percent 3 6 14" xfId="4916" xr:uid="{00000000-0005-0000-0000-000060130000}"/>
    <cellStyle name="Percent 3 6 15" xfId="4917" xr:uid="{00000000-0005-0000-0000-000061130000}"/>
    <cellStyle name="Percent 3 6 16" xfId="4918" xr:uid="{00000000-0005-0000-0000-000062130000}"/>
    <cellStyle name="Percent 3 6 2" xfId="4919" xr:uid="{00000000-0005-0000-0000-000063130000}"/>
    <cellStyle name="Percent 3 6 2 2" xfId="4920" xr:uid="{00000000-0005-0000-0000-000064130000}"/>
    <cellStyle name="Percent 3 6 3" xfId="4921" xr:uid="{00000000-0005-0000-0000-000065130000}"/>
    <cellStyle name="Percent 3 6 3 2" xfId="4922" xr:uid="{00000000-0005-0000-0000-000066130000}"/>
    <cellStyle name="Percent 3 6 4" xfId="4923" xr:uid="{00000000-0005-0000-0000-000067130000}"/>
    <cellStyle name="Percent 3 6 5" xfId="4924" xr:uid="{00000000-0005-0000-0000-000068130000}"/>
    <cellStyle name="Percent 3 6 6" xfId="4925" xr:uid="{00000000-0005-0000-0000-000069130000}"/>
    <cellStyle name="Percent 3 6 7" xfId="4926" xr:uid="{00000000-0005-0000-0000-00006A130000}"/>
    <cellStyle name="Percent 3 6 8" xfId="4927" xr:uid="{00000000-0005-0000-0000-00006B130000}"/>
    <cellStyle name="Percent 3 6 9" xfId="4928" xr:uid="{00000000-0005-0000-0000-00006C130000}"/>
    <cellStyle name="Percent 3 7" xfId="4929" xr:uid="{00000000-0005-0000-0000-00006D130000}"/>
    <cellStyle name="Percent 3 7 10" xfId="4930" xr:uid="{00000000-0005-0000-0000-00006E130000}"/>
    <cellStyle name="Percent 3 7 11" xfId="4931" xr:uid="{00000000-0005-0000-0000-00006F130000}"/>
    <cellStyle name="Percent 3 7 12" xfId="4932" xr:uid="{00000000-0005-0000-0000-000070130000}"/>
    <cellStyle name="Percent 3 7 13" xfId="4933" xr:uid="{00000000-0005-0000-0000-000071130000}"/>
    <cellStyle name="Percent 3 7 14" xfId="4934" xr:uid="{00000000-0005-0000-0000-000072130000}"/>
    <cellStyle name="Percent 3 7 15" xfId="4935" xr:uid="{00000000-0005-0000-0000-000073130000}"/>
    <cellStyle name="Percent 3 7 16" xfId="4936" xr:uid="{00000000-0005-0000-0000-000074130000}"/>
    <cellStyle name="Percent 3 7 2" xfId="4937" xr:uid="{00000000-0005-0000-0000-000075130000}"/>
    <cellStyle name="Percent 3 7 3" xfId="4938" xr:uid="{00000000-0005-0000-0000-000076130000}"/>
    <cellStyle name="Percent 3 7 4" xfId="4939" xr:uid="{00000000-0005-0000-0000-000077130000}"/>
    <cellStyle name="Percent 3 7 5" xfId="4940" xr:uid="{00000000-0005-0000-0000-000078130000}"/>
    <cellStyle name="Percent 3 7 6" xfId="4941" xr:uid="{00000000-0005-0000-0000-000079130000}"/>
    <cellStyle name="Percent 3 7 7" xfId="4942" xr:uid="{00000000-0005-0000-0000-00007A130000}"/>
    <cellStyle name="Percent 3 7 8" xfId="4943" xr:uid="{00000000-0005-0000-0000-00007B130000}"/>
    <cellStyle name="Percent 3 7 9" xfId="4944" xr:uid="{00000000-0005-0000-0000-00007C130000}"/>
    <cellStyle name="Percent 3 8" xfId="4945" xr:uid="{00000000-0005-0000-0000-00007D130000}"/>
    <cellStyle name="Percent 3 8 10" xfId="4946" xr:uid="{00000000-0005-0000-0000-00007E130000}"/>
    <cellStyle name="Percent 3 8 11" xfId="4947" xr:uid="{00000000-0005-0000-0000-00007F130000}"/>
    <cellStyle name="Percent 3 8 12" xfId="4948" xr:uid="{00000000-0005-0000-0000-000080130000}"/>
    <cellStyle name="Percent 3 8 13" xfId="4949" xr:uid="{00000000-0005-0000-0000-000081130000}"/>
    <cellStyle name="Percent 3 8 14" xfId="4950" xr:uid="{00000000-0005-0000-0000-000082130000}"/>
    <cellStyle name="Percent 3 8 15" xfId="4951" xr:uid="{00000000-0005-0000-0000-000083130000}"/>
    <cellStyle name="Percent 3 8 2" xfId="4952" xr:uid="{00000000-0005-0000-0000-000084130000}"/>
    <cellStyle name="Percent 3 8 3" xfId="4953" xr:uid="{00000000-0005-0000-0000-000085130000}"/>
    <cellStyle name="Percent 3 8 4" xfId="4954" xr:uid="{00000000-0005-0000-0000-000086130000}"/>
    <cellStyle name="Percent 3 8 5" xfId="4955" xr:uid="{00000000-0005-0000-0000-000087130000}"/>
    <cellStyle name="Percent 3 8 6" xfId="4956" xr:uid="{00000000-0005-0000-0000-000088130000}"/>
    <cellStyle name="Percent 3 8 7" xfId="4957" xr:uid="{00000000-0005-0000-0000-000089130000}"/>
    <cellStyle name="Percent 3 8 8" xfId="4958" xr:uid="{00000000-0005-0000-0000-00008A130000}"/>
    <cellStyle name="Percent 3 8 9" xfId="4959" xr:uid="{00000000-0005-0000-0000-00008B130000}"/>
    <cellStyle name="Percent 3 9" xfId="4960" xr:uid="{00000000-0005-0000-0000-00008C130000}"/>
    <cellStyle name="Percent 3 9 10" xfId="4961" xr:uid="{00000000-0005-0000-0000-00008D130000}"/>
    <cellStyle name="Percent 3 9 11" xfId="4962" xr:uid="{00000000-0005-0000-0000-00008E130000}"/>
    <cellStyle name="Percent 3 9 12" xfId="4963" xr:uid="{00000000-0005-0000-0000-00008F130000}"/>
    <cellStyle name="Percent 3 9 13" xfId="4964" xr:uid="{00000000-0005-0000-0000-000090130000}"/>
    <cellStyle name="Percent 3 9 14" xfId="4965" xr:uid="{00000000-0005-0000-0000-000091130000}"/>
    <cellStyle name="Percent 3 9 15" xfId="4966" xr:uid="{00000000-0005-0000-0000-000092130000}"/>
    <cellStyle name="Percent 3 9 2" xfId="4967" xr:uid="{00000000-0005-0000-0000-000093130000}"/>
    <cellStyle name="Percent 3 9 3" xfId="4968" xr:uid="{00000000-0005-0000-0000-000094130000}"/>
    <cellStyle name="Percent 3 9 4" xfId="4969" xr:uid="{00000000-0005-0000-0000-000095130000}"/>
    <cellStyle name="Percent 3 9 5" xfId="4970" xr:uid="{00000000-0005-0000-0000-000096130000}"/>
    <cellStyle name="Percent 3 9 6" xfId="4971" xr:uid="{00000000-0005-0000-0000-000097130000}"/>
    <cellStyle name="Percent 3 9 7" xfId="4972" xr:uid="{00000000-0005-0000-0000-000098130000}"/>
    <cellStyle name="Percent 3 9 8" xfId="4973" xr:uid="{00000000-0005-0000-0000-000099130000}"/>
    <cellStyle name="Percent 3 9 9" xfId="4974" xr:uid="{00000000-0005-0000-0000-00009A130000}"/>
    <cellStyle name="Percent 31" xfId="4975" xr:uid="{00000000-0005-0000-0000-00009B130000}"/>
    <cellStyle name="Percent 4" xfId="4976" xr:uid="{00000000-0005-0000-0000-00009C130000}"/>
    <cellStyle name="Percent 4 10" xfId="4977" xr:uid="{00000000-0005-0000-0000-00009D130000}"/>
    <cellStyle name="Percent 4 11" xfId="4978" xr:uid="{00000000-0005-0000-0000-00009E130000}"/>
    <cellStyle name="Percent 4 12" xfId="4979" xr:uid="{00000000-0005-0000-0000-00009F130000}"/>
    <cellStyle name="Percent 4 13" xfId="4980" xr:uid="{00000000-0005-0000-0000-0000A0130000}"/>
    <cellStyle name="Percent 4 14" xfId="4981" xr:uid="{00000000-0005-0000-0000-0000A1130000}"/>
    <cellStyle name="Percent 4 15" xfId="4982" xr:uid="{00000000-0005-0000-0000-0000A2130000}"/>
    <cellStyle name="Percent 4 16" xfId="4983" xr:uid="{00000000-0005-0000-0000-0000A3130000}"/>
    <cellStyle name="Percent 4 16 2" xfId="4984" xr:uid="{00000000-0005-0000-0000-0000A4130000}"/>
    <cellStyle name="Percent 4 17" xfId="4985" xr:uid="{00000000-0005-0000-0000-0000A5130000}"/>
    <cellStyle name="Percent 4 18" xfId="4986" xr:uid="{00000000-0005-0000-0000-0000A6130000}"/>
    <cellStyle name="Percent 4 18 2" xfId="4987" xr:uid="{00000000-0005-0000-0000-0000A7130000}"/>
    <cellStyle name="Percent 4 19" xfId="4988" xr:uid="{00000000-0005-0000-0000-0000A8130000}"/>
    <cellStyle name="Percent 4 2" xfId="4989" xr:uid="{00000000-0005-0000-0000-0000A9130000}"/>
    <cellStyle name="Percent 4 2 10" xfId="4990" xr:uid="{00000000-0005-0000-0000-0000AA130000}"/>
    <cellStyle name="Percent 4 2 2" xfId="4991" xr:uid="{00000000-0005-0000-0000-0000AB130000}"/>
    <cellStyle name="Percent 4 2 2 2" xfId="4992" xr:uid="{00000000-0005-0000-0000-0000AC130000}"/>
    <cellStyle name="Percent 4 2 3" xfId="4993" xr:uid="{00000000-0005-0000-0000-0000AD130000}"/>
    <cellStyle name="Percent 4 2 4" xfId="4994" xr:uid="{00000000-0005-0000-0000-0000AE130000}"/>
    <cellStyle name="Percent 4 2 4 2" xfId="4995" xr:uid="{00000000-0005-0000-0000-0000AF130000}"/>
    <cellStyle name="Percent 4 2 4 3" xfId="4996" xr:uid="{00000000-0005-0000-0000-0000B0130000}"/>
    <cellStyle name="Percent 4 2 5" xfId="4997" xr:uid="{00000000-0005-0000-0000-0000B1130000}"/>
    <cellStyle name="Percent 4 2 6" xfId="4998" xr:uid="{00000000-0005-0000-0000-0000B2130000}"/>
    <cellStyle name="Percent 4 2 6 2" xfId="4999" xr:uid="{00000000-0005-0000-0000-0000B3130000}"/>
    <cellStyle name="Percent 4 2 6 3" xfId="5000" xr:uid="{00000000-0005-0000-0000-0000B4130000}"/>
    <cellStyle name="Percent 4 2 7" xfId="5001" xr:uid="{00000000-0005-0000-0000-0000B5130000}"/>
    <cellStyle name="Percent 4 2 8" xfId="5002" xr:uid="{00000000-0005-0000-0000-0000B6130000}"/>
    <cellStyle name="Percent 4 2 9" xfId="5003" xr:uid="{00000000-0005-0000-0000-0000B7130000}"/>
    <cellStyle name="Percent 4 20" xfId="5004" xr:uid="{00000000-0005-0000-0000-0000B8130000}"/>
    <cellStyle name="Percent 4 21" xfId="5005" xr:uid="{00000000-0005-0000-0000-0000B9130000}"/>
    <cellStyle name="Percent 4 22" xfId="5006" xr:uid="{00000000-0005-0000-0000-0000BA130000}"/>
    <cellStyle name="Percent 4 23" xfId="5007" xr:uid="{00000000-0005-0000-0000-0000BB130000}"/>
    <cellStyle name="Percent 4 24" xfId="5008" xr:uid="{00000000-0005-0000-0000-0000BC130000}"/>
    <cellStyle name="Percent 4 25" xfId="5009" xr:uid="{00000000-0005-0000-0000-0000BD130000}"/>
    <cellStyle name="Percent 4 26" xfId="5010" xr:uid="{00000000-0005-0000-0000-0000BE130000}"/>
    <cellStyle name="Percent 4 27" xfId="5011" xr:uid="{00000000-0005-0000-0000-0000BF130000}"/>
    <cellStyle name="Percent 4 28" xfId="5012" xr:uid="{00000000-0005-0000-0000-0000C0130000}"/>
    <cellStyle name="Percent 4 29" xfId="5013" xr:uid="{00000000-0005-0000-0000-0000C1130000}"/>
    <cellStyle name="Percent 4 29 2" xfId="5014" xr:uid="{00000000-0005-0000-0000-0000C2130000}"/>
    <cellStyle name="Percent 4 29 3" xfId="5015" xr:uid="{00000000-0005-0000-0000-0000C3130000}"/>
    <cellStyle name="Percent 4 3" xfId="5016" xr:uid="{00000000-0005-0000-0000-0000C4130000}"/>
    <cellStyle name="Percent 4 3 2" xfId="5017" xr:uid="{00000000-0005-0000-0000-0000C5130000}"/>
    <cellStyle name="Percent 4 3 3" xfId="5018" xr:uid="{00000000-0005-0000-0000-0000C6130000}"/>
    <cellStyle name="Percent 4 3 4" xfId="5019" xr:uid="{00000000-0005-0000-0000-0000C7130000}"/>
    <cellStyle name="Percent 4 3 5" xfId="5020" xr:uid="{00000000-0005-0000-0000-0000C8130000}"/>
    <cellStyle name="Percent 4 3 6" xfId="5021" xr:uid="{00000000-0005-0000-0000-0000C9130000}"/>
    <cellStyle name="Percent 4 3 7" xfId="5022" xr:uid="{00000000-0005-0000-0000-0000CA130000}"/>
    <cellStyle name="Percent 4 3 8" xfId="5023" xr:uid="{00000000-0005-0000-0000-0000CB130000}"/>
    <cellStyle name="Percent 4 3 9" xfId="5024" xr:uid="{00000000-0005-0000-0000-0000CC130000}"/>
    <cellStyle name="Percent 4 30" xfId="5025" xr:uid="{00000000-0005-0000-0000-0000CD130000}"/>
    <cellStyle name="Percent 4 31" xfId="5026" xr:uid="{00000000-0005-0000-0000-0000CE130000}"/>
    <cellStyle name="Percent 4 32" xfId="5027" xr:uid="{00000000-0005-0000-0000-0000CF130000}"/>
    <cellStyle name="Percent 4 4" xfId="5028" xr:uid="{00000000-0005-0000-0000-0000D0130000}"/>
    <cellStyle name="Percent 4 4 10" xfId="5029" xr:uid="{00000000-0005-0000-0000-0000D1130000}"/>
    <cellStyle name="Percent 4 4 2" xfId="5030" xr:uid="{00000000-0005-0000-0000-0000D2130000}"/>
    <cellStyle name="Percent 4 4 3" xfId="5031" xr:uid="{00000000-0005-0000-0000-0000D3130000}"/>
    <cellStyle name="Percent 4 4 4" xfId="5032" xr:uid="{00000000-0005-0000-0000-0000D4130000}"/>
    <cellStyle name="Percent 4 4 5" xfId="5033" xr:uid="{00000000-0005-0000-0000-0000D5130000}"/>
    <cellStyle name="Percent 4 4 6" xfId="5034" xr:uid="{00000000-0005-0000-0000-0000D6130000}"/>
    <cellStyle name="Percent 4 4 7" xfId="5035" xr:uid="{00000000-0005-0000-0000-0000D7130000}"/>
    <cellStyle name="Percent 4 4 8" xfId="5036" xr:uid="{00000000-0005-0000-0000-0000D8130000}"/>
    <cellStyle name="Percent 4 4 9" xfId="5037" xr:uid="{00000000-0005-0000-0000-0000D9130000}"/>
    <cellStyle name="Percent 4 5" xfId="5038" xr:uid="{00000000-0005-0000-0000-0000DA130000}"/>
    <cellStyle name="Percent 4 5 10" xfId="5039" xr:uid="{00000000-0005-0000-0000-0000DB130000}"/>
    <cellStyle name="Percent 4 5 2" xfId="5040" xr:uid="{00000000-0005-0000-0000-0000DC130000}"/>
    <cellStyle name="Percent 4 5 2 2" xfId="5041" xr:uid="{00000000-0005-0000-0000-0000DD130000}"/>
    <cellStyle name="Percent 4 5 3" xfId="5042" xr:uid="{00000000-0005-0000-0000-0000DE130000}"/>
    <cellStyle name="Percent 4 5 4" xfId="5043" xr:uid="{00000000-0005-0000-0000-0000DF130000}"/>
    <cellStyle name="Percent 4 5 5" xfId="5044" xr:uid="{00000000-0005-0000-0000-0000E0130000}"/>
    <cellStyle name="Percent 4 5 6" xfId="5045" xr:uid="{00000000-0005-0000-0000-0000E1130000}"/>
    <cellStyle name="Percent 4 5 7" xfId="5046" xr:uid="{00000000-0005-0000-0000-0000E2130000}"/>
    <cellStyle name="Percent 4 5 8" xfId="5047" xr:uid="{00000000-0005-0000-0000-0000E3130000}"/>
    <cellStyle name="Percent 4 5 9" xfId="5048" xr:uid="{00000000-0005-0000-0000-0000E4130000}"/>
    <cellStyle name="Percent 4 6" xfId="5049" xr:uid="{00000000-0005-0000-0000-0000E5130000}"/>
    <cellStyle name="Percent 4 6 2" xfId="5050" xr:uid="{00000000-0005-0000-0000-0000E6130000}"/>
    <cellStyle name="Percent 4 6 3" xfId="5051" xr:uid="{00000000-0005-0000-0000-0000E7130000}"/>
    <cellStyle name="Percent 4 6 4" xfId="5052" xr:uid="{00000000-0005-0000-0000-0000E8130000}"/>
    <cellStyle name="Percent 4 6 5" xfId="5053" xr:uid="{00000000-0005-0000-0000-0000E9130000}"/>
    <cellStyle name="Percent 4 6 6" xfId="5054" xr:uid="{00000000-0005-0000-0000-0000EA130000}"/>
    <cellStyle name="Percent 4 6 7" xfId="5055" xr:uid="{00000000-0005-0000-0000-0000EB130000}"/>
    <cellStyle name="Percent 4 6 8" xfId="5056" xr:uid="{00000000-0005-0000-0000-0000EC130000}"/>
    <cellStyle name="Percent 4 7" xfId="5057" xr:uid="{00000000-0005-0000-0000-0000ED130000}"/>
    <cellStyle name="Percent 4 8" xfId="5058" xr:uid="{00000000-0005-0000-0000-0000EE130000}"/>
    <cellStyle name="Percent 4 9" xfId="5059" xr:uid="{00000000-0005-0000-0000-0000EF130000}"/>
    <cellStyle name="Percent 5" xfId="5060" xr:uid="{00000000-0005-0000-0000-0000F0130000}"/>
    <cellStyle name="Percent 5 10" xfId="5061" xr:uid="{00000000-0005-0000-0000-0000F1130000}"/>
    <cellStyle name="Percent 5 11" xfId="5062" xr:uid="{00000000-0005-0000-0000-0000F2130000}"/>
    <cellStyle name="Percent 5 11 2" xfId="5063" xr:uid="{00000000-0005-0000-0000-0000F3130000}"/>
    <cellStyle name="Percent 5 12" xfId="5064" xr:uid="{00000000-0005-0000-0000-0000F4130000}"/>
    <cellStyle name="Percent 5 2" xfId="5065" xr:uid="{00000000-0005-0000-0000-0000F5130000}"/>
    <cellStyle name="Percent 5 2 2" xfId="5066" xr:uid="{00000000-0005-0000-0000-0000F6130000}"/>
    <cellStyle name="Percent 5 3" xfId="5067" xr:uid="{00000000-0005-0000-0000-0000F7130000}"/>
    <cellStyle name="Percent 5 3 2" xfId="5068" xr:uid="{00000000-0005-0000-0000-0000F8130000}"/>
    <cellStyle name="Percent 5 4" xfId="5069" xr:uid="{00000000-0005-0000-0000-0000F9130000}"/>
    <cellStyle name="Percent 5 4 2" xfId="5070" xr:uid="{00000000-0005-0000-0000-0000FA130000}"/>
    <cellStyle name="Percent 5 5" xfId="5071" xr:uid="{00000000-0005-0000-0000-0000FB130000}"/>
    <cellStyle name="Percent 5 5 2" xfId="5072" xr:uid="{00000000-0005-0000-0000-0000FC130000}"/>
    <cellStyle name="Percent 5 5 3" xfId="5073" xr:uid="{00000000-0005-0000-0000-0000FD130000}"/>
    <cellStyle name="Percent 5 6" xfId="5074" xr:uid="{00000000-0005-0000-0000-0000FE130000}"/>
    <cellStyle name="Percent 5 7" xfId="5075" xr:uid="{00000000-0005-0000-0000-0000FF130000}"/>
    <cellStyle name="Percent 5 8" xfId="5076" xr:uid="{00000000-0005-0000-0000-000000140000}"/>
    <cellStyle name="Percent 5 9" xfId="5077" xr:uid="{00000000-0005-0000-0000-000001140000}"/>
    <cellStyle name="Percent 5 9 2" xfId="5078" xr:uid="{00000000-0005-0000-0000-000002140000}"/>
    <cellStyle name="Percent 5 9 2 2" xfId="5079" xr:uid="{00000000-0005-0000-0000-000003140000}"/>
    <cellStyle name="Percent 6" xfId="5080" xr:uid="{00000000-0005-0000-0000-000004140000}"/>
    <cellStyle name="Percent 6 10" xfId="5081" xr:uid="{00000000-0005-0000-0000-000005140000}"/>
    <cellStyle name="Percent 6 11" xfId="5082" xr:uid="{00000000-0005-0000-0000-000006140000}"/>
    <cellStyle name="Percent 6 2" xfId="5083" xr:uid="{00000000-0005-0000-0000-000007140000}"/>
    <cellStyle name="Percent 6 2 2" xfId="5084" xr:uid="{00000000-0005-0000-0000-000008140000}"/>
    <cellStyle name="Percent 6 3" xfId="5085" xr:uid="{00000000-0005-0000-0000-000009140000}"/>
    <cellStyle name="Percent 6 3 2" xfId="5086" xr:uid="{00000000-0005-0000-0000-00000A140000}"/>
    <cellStyle name="Percent 6 3 3" xfId="5087" xr:uid="{00000000-0005-0000-0000-00000B140000}"/>
    <cellStyle name="Percent 6 4" xfId="5088" xr:uid="{00000000-0005-0000-0000-00000C140000}"/>
    <cellStyle name="Percent 6 5" xfId="5089" xr:uid="{00000000-0005-0000-0000-00000D140000}"/>
    <cellStyle name="Percent 6 6" xfId="5090" xr:uid="{00000000-0005-0000-0000-00000E140000}"/>
    <cellStyle name="Percent 6 7" xfId="5091" xr:uid="{00000000-0005-0000-0000-00000F140000}"/>
    <cellStyle name="Percent 6 8" xfId="5092" xr:uid="{00000000-0005-0000-0000-000010140000}"/>
    <cellStyle name="Percent 6 9" xfId="5093" xr:uid="{00000000-0005-0000-0000-000011140000}"/>
    <cellStyle name="Percent 7" xfId="5094" xr:uid="{00000000-0005-0000-0000-000012140000}"/>
    <cellStyle name="Percent 7 10" xfId="5095" xr:uid="{00000000-0005-0000-0000-000013140000}"/>
    <cellStyle name="Percent 7 11" xfId="5096" xr:uid="{00000000-0005-0000-0000-000014140000}"/>
    <cellStyle name="Percent 7 2" xfId="5097" xr:uid="{00000000-0005-0000-0000-000015140000}"/>
    <cellStyle name="Percent 7 3" xfId="5098" xr:uid="{00000000-0005-0000-0000-000016140000}"/>
    <cellStyle name="Percent 7 4" xfId="5099" xr:uid="{00000000-0005-0000-0000-000017140000}"/>
    <cellStyle name="Percent 7 5" xfId="5100" xr:uid="{00000000-0005-0000-0000-000018140000}"/>
    <cellStyle name="Percent 7 6" xfId="5101" xr:uid="{00000000-0005-0000-0000-000019140000}"/>
    <cellStyle name="Percent 7 7" xfId="5102" xr:uid="{00000000-0005-0000-0000-00001A140000}"/>
    <cellStyle name="Percent 7 8" xfId="5103" xr:uid="{00000000-0005-0000-0000-00001B140000}"/>
    <cellStyle name="Percent 7 9" xfId="5104" xr:uid="{00000000-0005-0000-0000-00001C140000}"/>
    <cellStyle name="Percent 8" xfId="5105" xr:uid="{00000000-0005-0000-0000-00001D140000}"/>
    <cellStyle name="Percent 8 2" xfId="5106" xr:uid="{00000000-0005-0000-0000-00001E140000}"/>
    <cellStyle name="Percent 8 2 2" xfId="5107" xr:uid="{00000000-0005-0000-0000-00001F140000}"/>
    <cellStyle name="Percent 8 3" xfId="5108" xr:uid="{00000000-0005-0000-0000-000020140000}"/>
    <cellStyle name="Percent 8 4" xfId="5109" xr:uid="{00000000-0005-0000-0000-000021140000}"/>
    <cellStyle name="Percent 8 5" xfId="5110" xr:uid="{00000000-0005-0000-0000-000022140000}"/>
    <cellStyle name="Percent 8 6" xfId="5111" xr:uid="{00000000-0005-0000-0000-000023140000}"/>
    <cellStyle name="Percent 8 7" xfId="5112" xr:uid="{00000000-0005-0000-0000-000024140000}"/>
    <cellStyle name="Percent 8 8" xfId="5113" xr:uid="{00000000-0005-0000-0000-000025140000}"/>
    <cellStyle name="Percent 8 9" xfId="5114" xr:uid="{00000000-0005-0000-0000-000026140000}"/>
    <cellStyle name="Percent 9" xfId="5115" xr:uid="{00000000-0005-0000-0000-000027140000}"/>
    <cellStyle name="Percent 9 10" xfId="5116" xr:uid="{00000000-0005-0000-0000-000028140000}"/>
    <cellStyle name="Percent 9 11" xfId="5117" xr:uid="{00000000-0005-0000-0000-000029140000}"/>
    <cellStyle name="Percent 9 12" xfId="5118" xr:uid="{00000000-0005-0000-0000-00002A140000}"/>
    <cellStyle name="Percent 9 13" xfId="5119" xr:uid="{00000000-0005-0000-0000-00002B140000}"/>
    <cellStyle name="Percent 9 14" xfId="5120" xr:uid="{00000000-0005-0000-0000-00002C140000}"/>
    <cellStyle name="Percent 9 15" xfId="5121" xr:uid="{00000000-0005-0000-0000-00002D140000}"/>
    <cellStyle name="Percent 9 16" xfId="5122" xr:uid="{00000000-0005-0000-0000-00002E140000}"/>
    <cellStyle name="Percent 9 17" xfId="5123" xr:uid="{00000000-0005-0000-0000-00002F140000}"/>
    <cellStyle name="Percent 9 18" xfId="5124" xr:uid="{00000000-0005-0000-0000-000030140000}"/>
    <cellStyle name="Percent 9 19" xfId="5125" xr:uid="{00000000-0005-0000-0000-000031140000}"/>
    <cellStyle name="Percent 9 2" xfId="5126" xr:uid="{00000000-0005-0000-0000-000032140000}"/>
    <cellStyle name="Percent 9 2 2" xfId="5127" xr:uid="{00000000-0005-0000-0000-000033140000}"/>
    <cellStyle name="Percent 9 2 3" xfId="5128" xr:uid="{00000000-0005-0000-0000-000034140000}"/>
    <cellStyle name="Percent 9 20" xfId="5129" xr:uid="{00000000-0005-0000-0000-000035140000}"/>
    <cellStyle name="Percent 9 21" xfId="5130" xr:uid="{00000000-0005-0000-0000-000036140000}"/>
    <cellStyle name="Percent 9 22" xfId="5131" xr:uid="{00000000-0005-0000-0000-000037140000}"/>
    <cellStyle name="Percent 9 23" xfId="5132" xr:uid="{00000000-0005-0000-0000-000038140000}"/>
    <cellStyle name="Percent 9 3" xfId="5133" xr:uid="{00000000-0005-0000-0000-000039140000}"/>
    <cellStyle name="Percent 9 3 2" xfId="5134" xr:uid="{00000000-0005-0000-0000-00003A140000}"/>
    <cellStyle name="Percent 9 3 3" xfId="5135" xr:uid="{00000000-0005-0000-0000-00003B140000}"/>
    <cellStyle name="Percent 9 4" xfId="5136" xr:uid="{00000000-0005-0000-0000-00003C140000}"/>
    <cellStyle name="Percent 9 4 2" xfId="5137" xr:uid="{00000000-0005-0000-0000-00003D140000}"/>
    <cellStyle name="Percent 9 4 3" xfId="5138" xr:uid="{00000000-0005-0000-0000-00003E140000}"/>
    <cellStyle name="Percent 9 5" xfId="5139" xr:uid="{00000000-0005-0000-0000-00003F140000}"/>
    <cellStyle name="Percent 9 5 2" xfId="5140" xr:uid="{00000000-0005-0000-0000-000040140000}"/>
    <cellStyle name="Percent 9 5 3" xfId="5141" xr:uid="{00000000-0005-0000-0000-000041140000}"/>
    <cellStyle name="Percent 9 6" xfId="5142" xr:uid="{00000000-0005-0000-0000-000042140000}"/>
    <cellStyle name="Percent 9 6 2" xfId="5143" xr:uid="{00000000-0005-0000-0000-000043140000}"/>
    <cellStyle name="Percent 9 6 3" xfId="5144" xr:uid="{00000000-0005-0000-0000-000044140000}"/>
    <cellStyle name="Percent 9 7" xfId="5145" xr:uid="{00000000-0005-0000-0000-000045140000}"/>
    <cellStyle name="Percent 9 7 2" xfId="5146" xr:uid="{00000000-0005-0000-0000-000046140000}"/>
    <cellStyle name="Percent 9 7 3" xfId="5147" xr:uid="{00000000-0005-0000-0000-000047140000}"/>
    <cellStyle name="Percent 9 7 4" xfId="5148" xr:uid="{00000000-0005-0000-0000-000048140000}"/>
    <cellStyle name="Percent 9 7 5" xfId="5149" xr:uid="{00000000-0005-0000-0000-000049140000}"/>
    <cellStyle name="Percent 9 8" xfId="5150" xr:uid="{00000000-0005-0000-0000-00004A140000}"/>
    <cellStyle name="Percent 9 8 2" xfId="5151" xr:uid="{00000000-0005-0000-0000-00004B140000}"/>
    <cellStyle name="Percent 9 8 3" xfId="5152" xr:uid="{00000000-0005-0000-0000-00004C140000}"/>
    <cellStyle name="Percent 9 9" xfId="5153" xr:uid="{00000000-0005-0000-0000-00004D140000}"/>
    <cellStyle name="Percentagem 2 2" xfId="5154" xr:uid="{00000000-0005-0000-0000-00004E140000}"/>
    <cellStyle name="Percentagem 2 3" xfId="5155" xr:uid="{00000000-0005-0000-0000-00004F140000}"/>
    <cellStyle name="Pilkku_Layo9704" xfId="5156" xr:uid="{00000000-0005-0000-0000-000050140000}"/>
    <cellStyle name="Pyör. luku_Layo9704" xfId="5157" xr:uid="{00000000-0005-0000-0000-000051140000}"/>
    <cellStyle name="Pyör. valuutta_Layo9704" xfId="5158" xr:uid="{00000000-0005-0000-0000-000052140000}"/>
    <cellStyle name="Rossz" xfId="5159" xr:uid="{00000000-0005-0000-0000-000053140000}"/>
    <cellStyle name="Schlecht" xfId="5160" xr:uid="{00000000-0005-0000-0000-000054140000}"/>
    <cellStyle name="Semleges" xfId="5161" xr:uid="{00000000-0005-0000-0000-000055140000}"/>
    <cellStyle name="Shade" xfId="5162" xr:uid="{00000000-0005-0000-0000-000056140000}"/>
    <cellStyle name="source" xfId="5163" xr:uid="{00000000-0005-0000-0000-000057140000}"/>
    <cellStyle name="source 2" xfId="5164" xr:uid="{00000000-0005-0000-0000-000058140000}"/>
    <cellStyle name="source 2 2" xfId="5165" xr:uid="{00000000-0005-0000-0000-000059140000}"/>
    <cellStyle name="source 3" xfId="5166" xr:uid="{00000000-0005-0000-0000-00005A140000}"/>
    <cellStyle name="source 4" xfId="5167" xr:uid="{00000000-0005-0000-0000-00005B140000}"/>
    <cellStyle name="Standaard_Blad1" xfId="5168" xr:uid="{00000000-0005-0000-0000-00005C140000}"/>
    <cellStyle name="Standard 2" xfId="5169" xr:uid="{00000000-0005-0000-0000-00005D140000}"/>
    <cellStyle name="Standard 3" xfId="5170" xr:uid="{00000000-0005-0000-0000-00005E140000}"/>
    <cellStyle name="Standard_Sce_D_Extraction" xfId="5171" xr:uid="{00000000-0005-0000-0000-00005F140000}"/>
    <cellStyle name="Style 1" xfId="5172" xr:uid="{00000000-0005-0000-0000-000060140000}"/>
    <cellStyle name="Style 103" xfId="5173" xr:uid="{00000000-0005-0000-0000-000061140000}"/>
    <cellStyle name="Style 103 2" xfId="5174" xr:uid="{00000000-0005-0000-0000-000062140000}"/>
    <cellStyle name="Style 103 3" xfId="5175" xr:uid="{00000000-0005-0000-0000-000063140000}"/>
    <cellStyle name="Style 104" xfId="5176" xr:uid="{00000000-0005-0000-0000-000064140000}"/>
    <cellStyle name="Style 104 2" xfId="5177" xr:uid="{00000000-0005-0000-0000-000065140000}"/>
    <cellStyle name="Style 104 3" xfId="5178" xr:uid="{00000000-0005-0000-0000-000066140000}"/>
    <cellStyle name="Style 105" xfId="5179" xr:uid="{00000000-0005-0000-0000-000067140000}"/>
    <cellStyle name="Style 105 2" xfId="5180" xr:uid="{00000000-0005-0000-0000-000068140000}"/>
    <cellStyle name="Style 106" xfId="5181" xr:uid="{00000000-0005-0000-0000-000069140000}"/>
    <cellStyle name="Style 106 2" xfId="5182" xr:uid="{00000000-0005-0000-0000-00006A140000}"/>
    <cellStyle name="Style 107" xfId="5183" xr:uid="{00000000-0005-0000-0000-00006B140000}"/>
    <cellStyle name="Style 107 2" xfId="5184" xr:uid="{00000000-0005-0000-0000-00006C140000}"/>
    <cellStyle name="Style 108" xfId="5185" xr:uid="{00000000-0005-0000-0000-00006D140000}"/>
    <cellStyle name="Style 108 2" xfId="5186" xr:uid="{00000000-0005-0000-0000-00006E140000}"/>
    <cellStyle name="Style 108 3" xfId="5187" xr:uid="{00000000-0005-0000-0000-00006F140000}"/>
    <cellStyle name="Style 109" xfId="5188" xr:uid="{00000000-0005-0000-0000-000070140000}"/>
    <cellStyle name="Style 109 2" xfId="5189" xr:uid="{00000000-0005-0000-0000-000071140000}"/>
    <cellStyle name="Style 110" xfId="5190" xr:uid="{00000000-0005-0000-0000-000072140000}"/>
    <cellStyle name="Style 110 2" xfId="5191" xr:uid="{00000000-0005-0000-0000-000073140000}"/>
    <cellStyle name="Style 114" xfId="5192" xr:uid="{00000000-0005-0000-0000-000074140000}"/>
    <cellStyle name="Style 114 2" xfId="5193" xr:uid="{00000000-0005-0000-0000-000075140000}"/>
    <cellStyle name="Style 114 3" xfId="5194" xr:uid="{00000000-0005-0000-0000-000076140000}"/>
    <cellStyle name="Style 115" xfId="5195" xr:uid="{00000000-0005-0000-0000-000077140000}"/>
    <cellStyle name="Style 115 2" xfId="5196" xr:uid="{00000000-0005-0000-0000-000078140000}"/>
    <cellStyle name="Style 115 3" xfId="5197" xr:uid="{00000000-0005-0000-0000-000079140000}"/>
    <cellStyle name="Style 116" xfId="5198" xr:uid="{00000000-0005-0000-0000-00007A140000}"/>
    <cellStyle name="Style 116 2" xfId="5199" xr:uid="{00000000-0005-0000-0000-00007B140000}"/>
    <cellStyle name="Style 117" xfId="5200" xr:uid="{00000000-0005-0000-0000-00007C140000}"/>
    <cellStyle name="Style 117 2" xfId="5201" xr:uid="{00000000-0005-0000-0000-00007D140000}"/>
    <cellStyle name="Style 118" xfId="5202" xr:uid="{00000000-0005-0000-0000-00007E140000}"/>
    <cellStyle name="Style 118 2" xfId="5203" xr:uid="{00000000-0005-0000-0000-00007F140000}"/>
    <cellStyle name="Style 119" xfId="5204" xr:uid="{00000000-0005-0000-0000-000080140000}"/>
    <cellStyle name="Style 119 2" xfId="5205" xr:uid="{00000000-0005-0000-0000-000081140000}"/>
    <cellStyle name="Style 119 3" xfId="5206" xr:uid="{00000000-0005-0000-0000-000082140000}"/>
    <cellStyle name="Style 120" xfId="5207" xr:uid="{00000000-0005-0000-0000-000083140000}"/>
    <cellStyle name="Style 120 2" xfId="5208" xr:uid="{00000000-0005-0000-0000-000084140000}"/>
    <cellStyle name="Style 121" xfId="5209" xr:uid="{00000000-0005-0000-0000-000085140000}"/>
    <cellStyle name="Style 121 2" xfId="5210" xr:uid="{00000000-0005-0000-0000-000086140000}"/>
    <cellStyle name="Style 126" xfId="5211" xr:uid="{00000000-0005-0000-0000-000087140000}"/>
    <cellStyle name="Style 126 2" xfId="5212" xr:uid="{00000000-0005-0000-0000-000088140000}"/>
    <cellStyle name="Style 126 3" xfId="5213" xr:uid="{00000000-0005-0000-0000-000089140000}"/>
    <cellStyle name="Style 127" xfId="5214" xr:uid="{00000000-0005-0000-0000-00008A140000}"/>
    <cellStyle name="Style 127 2" xfId="5215" xr:uid="{00000000-0005-0000-0000-00008B140000}"/>
    <cellStyle name="Style 128" xfId="5216" xr:uid="{00000000-0005-0000-0000-00008C140000}"/>
    <cellStyle name="Style 128 2" xfId="5217" xr:uid="{00000000-0005-0000-0000-00008D140000}"/>
    <cellStyle name="Style 129" xfId="5218" xr:uid="{00000000-0005-0000-0000-00008E140000}"/>
    <cellStyle name="Style 129 2" xfId="5219" xr:uid="{00000000-0005-0000-0000-00008F140000}"/>
    <cellStyle name="Style 130" xfId="5220" xr:uid="{00000000-0005-0000-0000-000090140000}"/>
    <cellStyle name="Style 130 2" xfId="5221" xr:uid="{00000000-0005-0000-0000-000091140000}"/>
    <cellStyle name="Style 130 3" xfId="5222" xr:uid="{00000000-0005-0000-0000-000092140000}"/>
    <cellStyle name="Style 131" xfId="5223" xr:uid="{00000000-0005-0000-0000-000093140000}"/>
    <cellStyle name="Style 131 2" xfId="5224" xr:uid="{00000000-0005-0000-0000-000094140000}"/>
    <cellStyle name="Style 132" xfId="5225" xr:uid="{00000000-0005-0000-0000-000095140000}"/>
    <cellStyle name="Style 132 2" xfId="5226" xr:uid="{00000000-0005-0000-0000-000096140000}"/>
    <cellStyle name="Style 137" xfId="5227" xr:uid="{00000000-0005-0000-0000-000097140000}"/>
    <cellStyle name="Style 137 2" xfId="5228" xr:uid="{00000000-0005-0000-0000-000098140000}"/>
    <cellStyle name="Style 137 3" xfId="5229" xr:uid="{00000000-0005-0000-0000-000099140000}"/>
    <cellStyle name="Style 138" xfId="5230" xr:uid="{00000000-0005-0000-0000-00009A140000}"/>
    <cellStyle name="Style 138 2" xfId="5231" xr:uid="{00000000-0005-0000-0000-00009B140000}"/>
    <cellStyle name="Style 139" xfId="5232" xr:uid="{00000000-0005-0000-0000-00009C140000}"/>
    <cellStyle name="Style 139 2" xfId="5233" xr:uid="{00000000-0005-0000-0000-00009D140000}"/>
    <cellStyle name="Style 140" xfId="5234" xr:uid="{00000000-0005-0000-0000-00009E140000}"/>
    <cellStyle name="Style 140 2" xfId="5235" xr:uid="{00000000-0005-0000-0000-00009F140000}"/>
    <cellStyle name="Style 141" xfId="5236" xr:uid="{00000000-0005-0000-0000-0000A0140000}"/>
    <cellStyle name="Style 141 2" xfId="5237" xr:uid="{00000000-0005-0000-0000-0000A1140000}"/>
    <cellStyle name="Style 141 3" xfId="5238" xr:uid="{00000000-0005-0000-0000-0000A2140000}"/>
    <cellStyle name="Style 142" xfId="5239" xr:uid="{00000000-0005-0000-0000-0000A3140000}"/>
    <cellStyle name="Style 142 2" xfId="5240" xr:uid="{00000000-0005-0000-0000-0000A4140000}"/>
    <cellStyle name="Style 143" xfId="5241" xr:uid="{00000000-0005-0000-0000-0000A5140000}"/>
    <cellStyle name="Style 143 2" xfId="5242" xr:uid="{00000000-0005-0000-0000-0000A6140000}"/>
    <cellStyle name="Style 148" xfId="5243" xr:uid="{00000000-0005-0000-0000-0000A7140000}"/>
    <cellStyle name="Style 148 2" xfId="5244" xr:uid="{00000000-0005-0000-0000-0000A8140000}"/>
    <cellStyle name="Style 148 3" xfId="5245" xr:uid="{00000000-0005-0000-0000-0000A9140000}"/>
    <cellStyle name="Style 149" xfId="5246" xr:uid="{00000000-0005-0000-0000-0000AA140000}"/>
    <cellStyle name="Style 149 2" xfId="5247" xr:uid="{00000000-0005-0000-0000-0000AB140000}"/>
    <cellStyle name="Style 150" xfId="5248" xr:uid="{00000000-0005-0000-0000-0000AC140000}"/>
    <cellStyle name="Style 150 2" xfId="5249" xr:uid="{00000000-0005-0000-0000-0000AD140000}"/>
    <cellStyle name="Style 151" xfId="5250" xr:uid="{00000000-0005-0000-0000-0000AE140000}"/>
    <cellStyle name="Style 151 2" xfId="5251" xr:uid="{00000000-0005-0000-0000-0000AF140000}"/>
    <cellStyle name="Style 152" xfId="5252" xr:uid="{00000000-0005-0000-0000-0000B0140000}"/>
    <cellStyle name="Style 152 2" xfId="5253" xr:uid="{00000000-0005-0000-0000-0000B1140000}"/>
    <cellStyle name="Style 152 3" xfId="5254" xr:uid="{00000000-0005-0000-0000-0000B2140000}"/>
    <cellStyle name="Style 153" xfId="5255" xr:uid="{00000000-0005-0000-0000-0000B3140000}"/>
    <cellStyle name="Style 153 2" xfId="5256" xr:uid="{00000000-0005-0000-0000-0000B4140000}"/>
    <cellStyle name="Style 154" xfId="5257" xr:uid="{00000000-0005-0000-0000-0000B5140000}"/>
    <cellStyle name="Style 154 2" xfId="5258" xr:uid="{00000000-0005-0000-0000-0000B6140000}"/>
    <cellStyle name="Style 159" xfId="5259" xr:uid="{00000000-0005-0000-0000-0000B7140000}"/>
    <cellStyle name="Style 159 2" xfId="5260" xr:uid="{00000000-0005-0000-0000-0000B8140000}"/>
    <cellStyle name="Style 159 3" xfId="5261" xr:uid="{00000000-0005-0000-0000-0000B9140000}"/>
    <cellStyle name="Style 160" xfId="5262" xr:uid="{00000000-0005-0000-0000-0000BA140000}"/>
    <cellStyle name="Style 160 2" xfId="5263" xr:uid="{00000000-0005-0000-0000-0000BB140000}"/>
    <cellStyle name="Style 161" xfId="5264" xr:uid="{00000000-0005-0000-0000-0000BC140000}"/>
    <cellStyle name="Style 161 2" xfId="5265" xr:uid="{00000000-0005-0000-0000-0000BD140000}"/>
    <cellStyle name="Style 162" xfId="5266" xr:uid="{00000000-0005-0000-0000-0000BE140000}"/>
    <cellStyle name="Style 162 2" xfId="5267" xr:uid="{00000000-0005-0000-0000-0000BF140000}"/>
    <cellStyle name="Style 163" xfId="5268" xr:uid="{00000000-0005-0000-0000-0000C0140000}"/>
    <cellStyle name="Style 163 2" xfId="5269" xr:uid="{00000000-0005-0000-0000-0000C1140000}"/>
    <cellStyle name="Style 163 3" xfId="5270" xr:uid="{00000000-0005-0000-0000-0000C2140000}"/>
    <cellStyle name="Style 164" xfId="5271" xr:uid="{00000000-0005-0000-0000-0000C3140000}"/>
    <cellStyle name="Style 164 2" xfId="5272" xr:uid="{00000000-0005-0000-0000-0000C4140000}"/>
    <cellStyle name="Style 165" xfId="5273" xr:uid="{00000000-0005-0000-0000-0000C5140000}"/>
    <cellStyle name="Style 165 2" xfId="5274" xr:uid="{00000000-0005-0000-0000-0000C6140000}"/>
    <cellStyle name="Style 21" xfId="5275" xr:uid="{00000000-0005-0000-0000-0000C7140000}"/>
    <cellStyle name="Style 21 2" xfId="5276" xr:uid="{00000000-0005-0000-0000-0000C8140000}"/>
    <cellStyle name="Style 21 2 2" xfId="5277" xr:uid="{00000000-0005-0000-0000-0000C9140000}"/>
    <cellStyle name="Style 21 2 3" xfId="5278" xr:uid="{00000000-0005-0000-0000-0000CA140000}"/>
    <cellStyle name="Style 21 2 4" xfId="5279" xr:uid="{00000000-0005-0000-0000-0000CB140000}"/>
    <cellStyle name="Style 21 3" xfId="5280" xr:uid="{00000000-0005-0000-0000-0000CC140000}"/>
    <cellStyle name="Style 21 3 2" xfId="5281" xr:uid="{00000000-0005-0000-0000-0000CD140000}"/>
    <cellStyle name="Style 21 3 3" xfId="5282" xr:uid="{00000000-0005-0000-0000-0000CE140000}"/>
    <cellStyle name="Style 21 4" xfId="5283" xr:uid="{00000000-0005-0000-0000-0000CF140000}"/>
    <cellStyle name="Style 21 5" xfId="5284" xr:uid="{00000000-0005-0000-0000-0000D0140000}"/>
    <cellStyle name="Style 21 6" xfId="5285" xr:uid="{00000000-0005-0000-0000-0000D1140000}"/>
    <cellStyle name="Style 22" xfId="5286" xr:uid="{00000000-0005-0000-0000-0000D2140000}"/>
    <cellStyle name="Style 22 2" xfId="5287" xr:uid="{00000000-0005-0000-0000-0000D3140000}"/>
    <cellStyle name="Style 22 3" xfId="5288" xr:uid="{00000000-0005-0000-0000-0000D4140000}"/>
    <cellStyle name="Style 22 4" xfId="5289" xr:uid="{00000000-0005-0000-0000-0000D5140000}"/>
    <cellStyle name="Style 23" xfId="5290" xr:uid="{00000000-0005-0000-0000-0000D6140000}"/>
    <cellStyle name="Style 23 2" xfId="5291" xr:uid="{00000000-0005-0000-0000-0000D7140000}"/>
    <cellStyle name="Style 23 3" xfId="5292" xr:uid="{00000000-0005-0000-0000-0000D8140000}"/>
    <cellStyle name="Style 23 4" xfId="5293" xr:uid="{00000000-0005-0000-0000-0000D9140000}"/>
    <cellStyle name="Style 24" xfId="5294" xr:uid="{00000000-0005-0000-0000-0000DA140000}"/>
    <cellStyle name="Style 24 2" xfId="5295" xr:uid="{00000000-0005-0000-0000-0000DB140000}"/>
    <cellStyle name="Style 24 3" xfId="5296" xr:uid="{00000000-0005-0000-0000-0000DC140000}"/>
    <cellStyle name="Style 24 4" xfId="5297" xr:uid="{00000000-0005-0000-0000-0000DD140000}"/>
    <cellStyle name="Style 25" xfId="5298" xr:uid="{00000000-0005-0000-0000-0000DE140000}"/>
    <cellStyle name="Style 25 2" xfId="5299" xr:uid="{00000000-0005-0000-0000-0000DF140000}"/>
    <cellStyle name="Style 25 2 2" xfId="5300" xr:uid="{00000000-0005-0000-0000-0000E0140000}"/>
    <cellStyle name="Style 25 2 3" xfId="5301" xr:uid="{00000000-0005-0000-0000-0000E1140000}"/>
    <cellStyle name="Style 25 3" xfId="5302" xr:uid="{00000000-0005-0000-0000-0000E2140000}"/>
    <cellStyle name="Style 25 3 2" xfId="5303" xr:uid="{00000000-0005-0000-0000-0000E3140000}"/>
    <cellStyle name="Style 25 3 3" xfId="5304" xr:uid="{00000000-0005-0000-0000-0000E4140000}"/>
    <cellStyle name="Style 25 4" xfId="5305" xr:uid="{00000000-0005-0000-0000-0000E5140000}"/>
    <cellStyle name="Style 25 5" xfId="5306" xr:uid="{00000000-0005-0000-0000-0000E6140000}"/>
    <cellStyle name="Style 26" xfId="5307" xr:uid="{00000000-0005-0000-0000-0000E7140000}"/>
    <cellStyle name="Style 26 2" xfId="5308" xr:uid="{00000000-0005-0000-0000-0000E8140000}"/>
    <cellStyle name="Style 26 3" xfId="5309" xr:uid="{00000000-0005-0000-0000-0000E9140000}"/>
    <cellStyle name="Style 26 4" xfId="5310" xr:uid="{00000000-0005-0000-0000-0000EA140000}"/>
    <cellStyle name="Style 27" xfId="5311" xr:uid="{00000000-0005-0000-0000-0000EB140000}"/>
    <cellStyle name="Style 27 2" xfId="5312" xr:uid="{00000000-0005-0000-0000-0000EC140000}"/>
    <cellStyle name="Style 35" xfId="5313" xr:uid="{00000000-0005-0000-0000-0000ED140000}"/>
    <cellStyle name="Style 35 2" xfId="5314" xr:uid="{00000000-0005-0000-0000-0000EE140000}"/>
    <cellStyle name="Style 35 3" xfId="5315" xr:uid="{00000000-0005-0000-0000-0000EF140000}"/>
    <cellStyle name="Style 36" xfId="5316" xr:uid="{00000000-0005-0000-0000-0000F0140000}"/>
    <cellStyle name="Style 36 2" xfId="5317" xr:uid="{00000000-0005-0000-0000-0000F1140000}"/>
    <cellStyle name="Style 37" xfId="5318" xr:uid="{00000000-0005-0000-0000-0000F2140000}"/>
    <cellStyle name="Style 37 2" xfId="5319" xr:uid="{00000000-0005-0000-0000-0000F3140000}"/>
    <cellStyle name="Style 38" xfId="5320" xr:uid="{00000000-0005-0000-0000-0000F4140000}"/>
    <cellStyle name="Style 38 2" xfId="5321" xr:uid="{00000000-0005-0000-0000-0000F5140000}"/>
    <cellStyle name="Style 39" xfId="5322" xr:uid="{00000000-0005-0000-0000-0000F6140000}"/>
    <cellStyle name="Style 39 2" xfId="5323" xr:uid="{00000000-0005-0000-0000-0000F7140000}"/>
    <cellStyle name="Style 39 3" xfId="5324" xr:uid="{00000000-0005-0000-0000-0000F8140000}"/>
    <cellStyle name="Style 40" xfId="5325" xr:uid="{00000000-0005-0000-0000-0000F9140000}"/>
    <cellStyle name="Style 40 2" xfId="5326" xr:uid="{00000000-0005-0000-0000-0000FA140000}"/>
    <cellStyle name="Style 41" xfId="5327" xr:uid="{00000000-0005-0000-0000-0000FB140000}"/>
    <cellStyle name="Style 41 2" xfId="5328" xr:uid="{00000000-0005-0000-0000-0000FC140000}"/>
    <cellStyle name="Style 46" xfId="5329" xr:uid="{00000000-0005-0000-0000-0000FD140000}"/>
    <cellStyle name="Style 46 2" xfId="5330" xr:uid="{00000000-0005-0000-0000-0000FE140000}"/>
    <cellStyle name="Style 46 3" xfId="5331" xr:uid="{00000000-0005-0000-0000-0000FF140000}"/>
    <cellStyle name="Style 47" xfId="5332" xr:uid="{00000000-0005-0000-0000-000000150000}"/>
    <cellStyle name="Style 47 2" xfId="5333" xr:uid="{00000000-0005-0000-0000-000001150000}"/>
    <cellStyle name="Style 48" xfId="5334" xr:uid="{00000000-0005-0000-0000-000002150000}"/>
    <cellStyle name="Style 48 2" xfId="5335" xr:uid="{00000000-0005-0000-0000-000003150000}"/>
    <cellStyle name="Style 49" xfId="5336" xr:uid="{00000000-0005-0000-0000-000004150000}"/>
    <cellStyle name="Style 49 2" xfId="5337" xr:uid="{00000000-0005-0000-0000-000005150000}"/>
    <cellStyle name="Style 50" xfId="5338" xr:uid="{00000000-0005-0000-0000-000006150000}"/>
    <cellStyle name="Style 50 2" xfId="5339" xr:uid="{00000000-0005-0000-0000-000007150000}"/>
    <cellStyle name="Style 50 3" xfId="5340" xr:uid="{00000000-0005-0000-0000-000008150000}"/>
    <cellStyle name="Style 51" xfId="5341" xr:uid="{00000000-0005-0000-0000-000009150000}"/>
    <cellStyle name="Style 51 2" xfId="5342" xr:uid="{00000000-0005-0000-0000-00000A150000}"/>
    <cellStyle name="Style 52" xfId="5343" xr:uid="{00000000-0005-0000-0000-00000B150000}"/>
    <cellStyle name="Style 52 2" xfId="5344" xr:uid="{00000000-0005-0000-0000-00000C150000}"/>
    <cellStyle name="Style 58" xfId="5345" xr:uid="{00000000-0005-0000-0000-00000D150000}"/>
    <cellStyle name="Style 58 2" xfId="5346" xr:uid="{00000000-0005-0000-0000-00000E150000}"/>
    <cellStyle name="Style 58 3" xfId="5347" xr:uid="{00000000-0005-0000-0000-00000F150000}"/>
    <cellStyle name="Style 59" xfId="5348" xr:uid="{00000000-0005-0000-0000-000010150000}"/>
    <cellStyle name="Style 59 2" xfId="5349" xr:uid="{00000000-0005-0000-0000-000011150000}"/>
    <cellStyle name="Style 60" xfId="5350" xr:uid="{00000000-0005-0000-0000-000012150000}"/>
    <cellStyle name="Style 60 2" xfId="5351" xr:uid="{00000000-0005-0000-0000-000013150000}"/>
    <cellStyle name="Style 61" xfId="5352" xr:uid="{00000000-0005-0000-0000-000014150000}"/>
    <cellStyle name="Style 61 2" xfId="5353" xr:uid="{00000000-0005-0000-0000-000015150000}"/>
    <cellStyle name="Style 62" xfId="5354" xr:uid="{00000000-0005-0000-0000-000016150000}"/>
    <cellStyle name="Style 62 2" xfId="5355" xr:uid="{00000000-0005-0000-0000-000017150000}"/>
    <cellStyle name="Style 62 3" xfId="5356" xr:uid="{00000000-0005-0000-0000-000018150000}"/>
    <cellStyle name="Style 63" xfId="5357" xr:uid="{00000000-0005-0000-0000-000019150000}"/>
    <cellStyle name="Style 63 2" xfId="5358" xr:uid="{00000000-0005-0000-0000-00001A150000}"/>
    <cellStyle name="Style 64" xfId="5359" xr:uid="{00000000-0005-0000-0000-00001B150000}"/>
    <cellStyle name="Style 64 2" xfId="5360" xr:uid="{00000000-0005-0000-0000-00001C150000}"/>
    <cellStyle name="Style 69" xfId="5361" xr:uid="{00000000-0005-0000-0000-00001D150000}"/>
    <cellStyle name="Style 69 2" xfId="5362" xr:uid="{00000000-0005-0000-0000-00001E150000}"/>
    <cellStyle name="Style 69 3" xfId="5363" xr:uid="{00000000-0005-0000-0000-00001F150000}"/>
    <cellStyle name="Style 70" xfId="5364" xr:uid="{00000000-0005-0000-0000-000020150000}"/>
    <cellStyle name="Style 70 2" xfId="5365" xr:uid="{00000000-0005-0000-0000-000021150000}"/>
    <cellStyle name="Style 71" xfId="5366" xr:uid="{00000000-0005-0000-0000-000022150000}"/>
    <cellStyle name="Style 71 2" xfId="5367" xr:uid="{00000000-0005-0000-0000-000023150000}"/>
    <cellStyle name="Style 72" xfId="5368" xr:uid="{00000000-0005-0000-0000-000024150000}"/>
    <cellStyle name="Style 72 2" xfId="5369" xr:uid="{00000000-0005-0000-0000-000025150000}"/>
    <cellStyle name="Style 73" xfId="5370" xr:uid="{00000000-0005-0000-0000-000026150000}"/>
    <cellStyle name="Style 73 2" xfId="5371" xr:uid="{00000000-0005-0000-0000-000027150000}"/>
    <cellStyle name="Style 73 3" xfId="5372" xr:uid="{00000000-0005-0000-0000-000028150000}"/>
    <cellStyle name="Style 74" xfId="5373" xr:uid="{00000000-0005-0000-0000-000029150000}"/>
    <cellStyle name="Style 74 2" xfId="5374" xr:uid="{00000000-0005-0000-0000-00002A150000}"/>
    <cellStyle name="Style 75" xfId="5375" xr:uid="{00000000-0005-0000-0000-00002B150000}"/>
    <cellStyle name="Style 75 2" xfId="5376" xr:uid="{00000000-0005-0000-0000-00002C150000}"/>
    <cellStyle name="Style 80" xfId="5377" xr:uid="{00000000-0005-0000-0000-00002D150000}"/>
    <cellStyle name="Style 80 2" xfId="5378" xr:uid="{00000000-0005-0000-0000-00002E150000}"/>
    <cellStyle name="Style 80 3" xfId="5379" xr:uid="{00000000-0005-0000-0000-00002F150000}"/>
    <cellStyle name="Style 81" xfId="5380" xr:uid="{00000000-0005-0000-0000-000030150000}"/>
    <cellStyle name="Style 81 2" xfId="5381" xr:uid="{00000000-0005-0000-0000-000031150000}"/>
    <cellStyle name="Style 81 3" xfId="5382" xr:uid="{00000000-0005-0000-0000-000032150000}"/>
    <cellStyle name="Style 82" xfId="5383" xr:uid="{00000000-0005-0000-0000-000033150000}"/>
    <cellStyle name="Style 82 2" xfId="5384" xr:uid="{00000000-0005-0000-0000-000034150000}"/>
    <cellStyle name="Style 83" xfId="5385" xr:uid="{00000000-0005-0000-0000-000035150000}"/>
    <cellStyle name="Style 83 2" xfId="5386" xr:uid="{00000000-0005-0000-0000-000036150000}"/>
    <cellStyle name="Style 84" xfId="5387" xr:uid="{00000000-0005-0000-0000-000037150000}"/>
    <cellStyle name="Style 84 2" xfId="5388" xr:uid="{00000000-0005-0000-0000-000038150000}"/>
    <cellStyle name="Style 85" xfId="5389" xr:uid="{00000000-0005-0000-0000-000039150000}"/>
    <cellStyle name="Style 85 2" xfId="5390" xr:uid="{00000000-0005-0000-0000-00003A150000}"/>
    <cellStyle name="Style 85 3" xfId="5391" xr:uid="{00000000-0005-0000-0000-00003B150000}"/>
    <cellStyle name="Style 86" xfId="5392" xr:uid="{00000000-0005-0000-0000-00003C150000}"/>
    <cellStyle name="Style 86 2" xfId="5393" xr:uid="{00000000-0005-0000-0000-00003D150000}"/>
    <cellStyle name="Style 87" xfId="5394" xr:uid="{00000000-0005-0000-0000-00003E150000}"/>
    <cellStyle name="Style 87 2" xfId="5395" xr:uid="{00000000-0005-0000-0000-00003F150000}"/>
    <cellStyle name="Style 93" xfId="5396" xr:uid="{00000000-0005-0000-0000-000040150000}"/>
    <cellStyle name="Style 93 2" xfId="5397" xr:uid="{00000000-0005-0000-0000-000041150000}"/>
    <cellStyle name="Style 93 3" xfId="5398" xr:uid="{00000000-0005-0000-0000-000042150000}"/>
    <cellStyle name="Style 94" xfId="5399" xr:uid="{00000000-0005-0000-0000-000043150000}"/>
    <cellStyle name="Style 94 2" xfId="5400" xr:uid="{00000000-0005-0000-0000-000044150000}"/>
    <cellStyle name="Style 95" xfId="5401" xr:uid="{00000000-0005-0000-0000-000045150000}"/>
    <cellStyle name="Style 95 2" xfId="5402" xr:uid="{00000000-0005-0000-0000-000046150000}"/>
    <cellStyle name="Style 96" xfId="5403" xr:uid="{00000000-0005-0000-0000-000047150000}"/>
    <cellStyle name="Style 96 2" xfId="5404" xr:uid="{00000000-0005-0000-0000-000048150000}"/>
    <cellStyle name="Style 97" xfId="5405" xr:uid="{00000000-0005-0000-0000-000049150000}"/>
    <cellStyle name="Style 97 2" xfId="5406" xr:uid="{00000000-0005-0000-0000-00004A150000}"/>
    <cellStyle name="Style 97 3" xfId="5407" xr:uid="{00000000-0005-0000-0000-00004B150000}"/>
    <cellStyle name="Style 98" xfId="5408" xr:uid="{00000000-0005-0000-0000-00004C150000}"/>
    <cellStyle name="Style 98 2" xfId="5409" xr:uid="{00000000-0005-0000-0000-00004D150000}"/>
    <cellStyle name="Style 99" xfId="5410" xr:uid="{00000000-0005-0000-0000-00004E150000}"/>
    <cellStyle name="Style 99 2" xfId="5411" xr:uid="{00000000-0005-0000-0000-00004F150000}"/>
    <cellStyle name="Számítás" xfId="5412" xr:uid="{00000000-0005-0000-0000-000050150000}"/>
    <cellStyle name="tableau | cellule | normal | decimal 1" xfId="5413" xr:uid="{00000000-0005-0000-0000-000051150000}"/>
    <cellStyle name="tableau | cellule | normal | decimal 1 2" xfId="5414" xr:uid="{00000000-0005-0000-0000-000052150000}"/>
    <cellStyle name="tableau | cellule | normal | pourcentage | decimal 1" xfId="5415" xr:uid="{00000000-0005-0000-0000-000053150000}"/>
    <cellStyle name="tableau | cellule | normal | pourcentage | decimal 1 2" xfId="5416" xr:uid="{00000000-0005-0000-0000-000054150000}"/>
    <cellStyle name="tableau | cellule | total | decimal 1" xfId="5417" xr:uid="{00000000-0005-0000-0000-000055150000}"/>
    <cellStyle name="tableau | cellule | total | decimal 1 2" xfId="5418" xr:uid="{00000000-0005-0000-0000-000056150000}"/>
    <cellStyle name="tableau | coin superieur gauche" xfId="5419" xr:uid="{00000000-0005-0000-0000-000057150000}"/>
    <cellStyle name="tableau | coin superieur gauche 2" xfId="5420" xr:uid="{00000000-0005-0000-0000-000058150000}"/>
    <cellStyle name="tableau | entete-colonne | series" xfId="5421" xr:uid="{00000000-0005-0000-0000-000059150000}"/>
    <cellStyle name="tableau | entete-colonne | series 2" xfId="5422" xr:uid="{00000000-0005-0000-0000-00005A150000}"/>
    <cellStyle name="tableau | entete-ligne | normal" xfId="5423" xr:uid="{00000000-0005-0000-0000-00005B150000}"/>
    <cellStyle name="tableau | entete-ligne | normal 2" xfId="5424" xr:uid="{00000000-0005-0000-0000-00005C150000}"/>
    <cellStyle name="tableau | entete-ligne | total" xfId="5425" xr:uid="{00000000-0005-0000-0000-00005D150000}"/>
    <cellStyle name="tableau | entete-ligne | total 2" xfId="5426" xr:uid="{00000000-0005-0000-0000-00005E150000}"/>
    <cellStyle name="tableau | ligne-titre | niveau1" xfId="5427" xr:uid="{00000000-0005-0000-0000-00005F150000}"/>
    <cellStyle name="tableau | ligne-titre | niveau1 2" xfId="5428" xr:uid="{00000000-0005-0000-0000-000060150000}"/>
    <cellStyle name="tableau | ligne-titre | niveau2" xfId="5429" xr:uid="{00000000-0005-0000-0000-000061150000}"/>
    <cellStyle name="tableau | ligne-titre | niveau2 2" xfId="5430" xr:uid="{00000000-0005-0000-0000-000062150000}"/>
    <cellStyle name="Title 10" xfId="5431" xr:uid="{00000000-0005-0000-0000-000063150000}"/>
    <cellStyle name="Title 11" xfId="5432" xr:uid="{00000000-0005-0000-0000-000064150000}"/>
    <cellStyle name="Title 12" xfId="5433" xr:uid="{00000000-0005-0000-0000-000065150000}"/>
    <cellStyle name="Title 13" xfId="5434" xr:uid="{00000000-0005-0000-0000-000066150000}"/>
    <cellStyle name="Title 14" xfId="5435" xr:uid="{00000000-0005-0000-0000-000067150000}"/>
    <cellStyle name="Title 15" xfId="5436" xr:uid="{00000000-0005-0000-0000-000068150000}"/>
    <cellStyle name="Title 16" xfId="5437" xr:uid="{00000000-0005-0000-0000-000069150000}"/>
    <cellStyle name="Title 17" xfId="5438" xr:uid="{00000000-0005-0000-0000-00006A150000}"/>
    <cellStyle name="Title 18" xfId="5439" xr:uid="{00000000-0005-0000-0000-00006B150000}"/>
    <cellStyle name="Title 19" xfId="5440" xr:uid="{00000000-0005-0000-0000-00006C150000}"/>
    <cellStyle name="Title 2" xfId="5441" xr:uid="{00000000-0005-0000-0000-00006D150000}"/>
    <cellStyle name="Title 2 10" xfId="5442" xr:uid="{00000000-0005-0000-0000-00006E150000}"/>
    <cellStyle name="Title 2 11" xfId="5443" xr:uid="{00000000-0005-0000-0000-00006F150000}"/>
    <cellStyle name="Title 2 2" xfId="5444" xr:uid="{00000000-0005-0000-0000-000070150000}"/>
    <cellStyle name="Title 2 2 2" xfId="5445" xr:uid="{00000000-0005-0000-0000-000071150000}"/>
    <cellStyle name="Title 2 3" xfId="5446" xr:uid="{00000000-0005-0000-0000-000072150000}"/>
    <cellStyle name="Title 2 4" xfId="5447" xr:uid="{00000000-0005-0000-0000-000073150000}"/>
    <cellStyle name="Title 2 5" xfId="5448" xr:uid="{00000000-0005-0000-0000-000074150000}"/>
    <cellStyle name="Title 2 6" xfId="5449" xr:uid="{00000000-0005-0000-0000-000075150000}"/>
    <cellStyle name="Title 2 7" xfId="5450" xr:uid="{00000000-0005-0000-0000-000076150000}"/>
    <cellStyle name="Title 2 8" xfId="5451" xr:uid="{00000000-0005-0000-0000-000077150000}"/>
    <cellStyle name="Title 2 9" xfId="5452" xr:uid="{00000000-0005-0000-0000-000078150000}"/>
    <cellStyle name="Title 20" xfId="5453" xr:uid="{00000000-0005-0000-0000-000079150000}"/>
    <cellStyle name="Title 21" xfId="5454" xr:uid="{00000000-0005-0000-0000-00007A150000}"/>
    <cellStyle name="Title 22" xfId="5455" xr:uid="{00000000-0005-0000-0000-00007B150000}"/>
    <cellStyle name="Title 23" xfId="5456" xr:uid="{00000000-0005-0000-0000-00007C150000}"/>
    <cellStyle name="Title 24" xfId="5457" xr:uid="{00000000-0005-0000-0000-00007D150000}"/>
    <cellStyle name="Title 25" xfId="5458" xr:uid="{00000000-0005-0000-0000-00007E150000}"/>
    <cellStyle name="Title 26" xfId="5459" xr:uid="{00000000-0005-0000-0000-00007F150000}"/>
    <cellStyle name="Title 27" xfId="5460" xr:uid="{00000000-0005-0000-0000-000080150000}"/>
    <cellStyle name="Title 28" xfId="5461" xr:uid="{00000000-0005-0000-0000-000081150000}"/>
    <cellStyle name="Title 29" xfId="5462" xr:uid="{00000000-0005-0000-0000-000082150000}"/>
    <cellStyle name="Title 3" xfId="5463" xr:uid="{00000000-0005-0000-0000-000083150000}"/>
    <cellStyle name="Title 3 2" xfId="5464" xr:uid="{00000000-0005-0000-0000-000084150000}"/>
    <cellStyle name="Title 3 3" xfId="5465" xr:uid="{00000000-0005-0000-0000-000085150000}"/>
    <cellStyle name="Title 3 4" xfId="5466" xr:uid="{00000000-0005-0000-0000-000086150000}"/>
    <cellStyle name="Title 3 5" xfId="5467" xr:uid="{00000000-0005-0000-0000-000087150000}"/>
    <cellStyle name="Title 30" xfId="5468" xr:uid="{00000000-0005-0000-0000-000088150000}"/>
    <cellStyle name="Title 31" xfId="5469" xr:uid="{00000000-0005-0000-0000-000089150000}"/>
    <cellStyle name="Title 32" xfId="5470" xr:uid="{00000000-0005-0000-0000-00008A150000}"/>
    <cellStyle name="Title 33" xfId="5471" xr:uid="{00000000-0005-0000-0000-00008B150000}"/>
    <cellStyle name="Title 34" xfId="5472" xr:uid="{00000000-0005-0000-0000-00008C150000}"/>
    <cellStyle name="Title 35" xfId="5473" xr:uid="{00000000-0005-0000-0000-00008D150000}"/>
    <cellStyle name="Title 36" xfId="5474" xr:uid="{00000000-0005-0000-0000-00008E150000}"/>
    <cellStyle name="Title 37" xfId="5475" xr:uid="{00000000-0005-0000-0000-00008F150000}"/>
    <cellStyle name="Title 38" xfId="5476" xr:uid="{00000000-0005-0000-0000-000090150000}"/>
    <cellStyle name="Title 39" xfId="5477" xr:uid="{00000000-0005-0000-0000-000091150000}"/>
    <cellStyle name="Title 4" xfId="5478" xr:uid="{00000000-0005-0000-0000-000092150000}"/>
    <cellStyle name="Title 4 2" xfId="5479" xr:uid="{00000000-0005-0000-0000-000093150000}"/>
    <cellStyle name="Title 40" xfId="5480" xr:uid="{00000000-0005-0000-0000-000094150000}"/>
    <cellStyle name="Title 41" xfId="5481" xr:uid="{00000000-0005-0000-0000-000095150000}"/>
    <cellStyle name="Title 42" xfId="5482" xr:uid="{00000000-0005-0000-0000-000096150000}"/>
    <cellStyle name="Title 43" xfId="5483" xr:uid="{00000000-0005-0000-0000-000097150000}"/>
    <cellStyle name="Title 5" xfId="5484" xr:uid="{00000000-0005-0000-0000-000098150000}"/>
    <cellStyle name="Title 5 2" xfId="5485" xr:uid="{00000000-0005-0000-0000-000099150000}"/>
    <cellStyle name="Title 6" xfId="5486" xr:uid="{00000000-0005-0000-0000-00009A150000}"/>
    <cellStyle name="Title 6 2" xfId="5487" xr:uid="{00000000-0005-0000-0000-00009B150000}"/>
    <cellStyle name="Title 7" xfId="5488" xr:uid="{00000000-0005-0000-0000-00009C150000}"/>
    <cellStyle name="Title 8" xfId="5489" xr:uid="{00000000-0005-0000-0000-00009D150000}"/>
    <cellStyle name="Title 9" xfId="5490" xr:uid="{00000000-0005-0000-0000-00009E150000}"/>
    <cellStyle name="Total 10" xfId="5491" xr:uid="{00000000-0005-0000-0000-00009F150000}"/>
    <cellStyle name="Total 11" xfId="5492" xr:uid="{00000000-0005-0000-0000-0000A0150000}"/>
    <cellStyle name="Total 12" xfId="5493" xr:uid="{00000000-0005-0000-0000-0000A1150000}"/>
    <cellStyle name="Total 13" xfId="5494" xr:uid="{00000000-0005-0000-0000-0000A2150000}"/>
    <cellStyle name="Total 14" xfId="5495" xr:uid="{00000000-0005-0000-0000-0000A3150000}"/>
    <cellStyle name="Total 15" xfId="5496" xr:uid="{00000000-0005-0000-0000-0000A4150000}"/>
    <cellStyle name="Total 16" xfId="5497" xr:uid="{00000000-0005-0000-0000-0000A5150000}"/>
    <cellStyle name="Total 17" xfId="5498" xr:uid="{00000000-0005-0000-0000-0000A6150000}"/>
    <cellStyle name="Total 18" xfId="5499" xr:uid="{00000000-0005-0000-0000-0000A7150000}"/>
    <cellStyle name="Total 19" xfId="5500" xr:uid="{00000000-0005-0000-0000-0000A8150000}"/>
    <cellStyle name="Total 2" xfId="5501" xr:uid="{00000000-0005-0000-0000-0000A9150000}"/>
    <cellStyle name="Total 2 10" xfId="5502" xr:uid="{00000000-0005-0000-0000-0000AA150000}"/>
    <cellStyle name="Total 2 11" xfId="5503" xr:uid="{00000000-0005-0000-0000-0000AB150000}"/>
    <cellStyle name="Total 2 2" xfId="5504" xr:uid="{00000000-0005-0000-0000-0000AC150000}"/>
    <cellStyle name="Total 2 3" xfId="5505" xr:uid="{00000000-0005-0000-0000-0000AD150000}"/>
    <cellStyle name="Total 2 4" xfId="5506" xr:uid="{00000000-0005-0000-0000-0000AE150000}"/>
    <cellStyle name="Total 2 5" xfId="5507" xr:uid="{00000000-0005-0000-0000-0000AF150000}"/>
    <cellStyle name="Total 2 6" xfId="5508" xr:uid="{00000000-0005-0000-0000-0000B0150000}"/>
    <cellStyle name="Total 2 7" xfId="5509" xr:uid="{00000000-0005-0000-0000-0000B1150000}"/>
    <cellStyle name="Total 2 8" xfId="5510" xr:uid="{00000000-0005-0000-0000-0000B2150000}"/>
    <cellStyle name="Total 2 9" xfId="5511" xr:uid="{00000000-0005-0000-0000-0000B3150000}"/>
    <cellStyle name="Total 20" xfId="5512" xr:uid="{00000000-0005-0000-0000-0000B4150000}"/>
    <cellStyle name="Total 21" xfId="5513" xr:uid="{00000000-0005-0000-0000-0000B5150000}"/>
    <cellStyle name="Total 22" xfId="5514" xr:uid="{00000000-0005-0000-0000-0000B6150000}"/>
    <cellStyle name="Total 23" xfId="5515" xr:uid="{00000000-0005-0000-0000-0000B7150000}"/>
    <cellStyle name="Total 24" xfId="5516" xr:uid="{00000000-0005-0000-0000-0000B8150000}"/>
    <cellStyle name="Total 25" xfId="5517" xr:uid="{00000000-0005-0000-0000-0000B9150000}"/>
    <cellStyle name="Total 26" xfId="5518" xr:uid="{00000000-0005-0000-0000-0000BA150000}"/>
    <cellStyle name="Total 27" xfId="5519" xr:uid="{00000000-0005-0000-0000-0000BB150000}"/>
    <cellStyle name="Total 28" xfId="5520" xr:uid="{00000000-0005-0000-0000-0000BC150000}"/>
    <cellStyle name="Total 29" xfId="5521" xr:uid="{00000000-0005-0000-0000-0000BD150000}"/>
    <cellStyle name="Total 3" xfId="5522" xr:uid="{00000000-0005-0000-0000-0000BE150000}"/>
    <cellStyle name="Total 3 2" xfId="5523" xr:uid="{00000000-0005-0000-0000-0000BF150000}"/>
    <cellStyle name="Total 3 3" xfId="5524" xr:uid="{00000000-0005-0000-0000-0000C0150000}"/>
    <cellStyle name="Total 3 4" xfId="5525" xr:uid="{00000000-0005-0000-0000-0000C1150000}"/>
    <cellStyle name="Total 3 5" xfId="5526" xr:uid="{00000000-0005-0000-0000-0000C2150000}"/>
    <cellStyle name="Total 30" xfId="5527" xr:uid="{00000000-0005-0000-0000-0000C3150000}"/>
    <cellStyle name="Total 31" xfId="5528" xr:uid="{00000000-0005-0000-0000-0000C4150000}"/>
    <cellStyle name="Total 32" xfId="5529" xr:uid="{00000000-0005-0000-0000-0000C5150000}"/>
    <cellStyle name="Total 33" xfId="5530" xr:uid="{00000000-0005-0000-0000-0000C6150000}"/>
    <cellStyle name="Total 34" xfId="5531" xr:uid="{00000000-0005-0000-0000-0000C7150000}"/>
    <cellStyle name="Total 35" xfId="5532" xr:uid="{00000000-0005-0000-0000-0000C8150000}"/>
    <cellStyle name="Total 36" xfId="5533" xr:uid="{00000000-0005-0000-0000-0000C9150000}"/>
    <cellStyle name="Total 37" xfId="5534" xr:uid="{00000000-0005-0000-0000-0000CA150000}"/>
    <cellStyle name="Total 38" xfId="5535" xr:uid="{00000000-0005-0000-0000-0000CB150000}"/>
    <cellStyle name="Total 39" xfId="5536" xr:uid="{00000000-0005-0000-0000-0000CC150000}"/>
    <cellStyle name="Total 4" xfId="5537" xr:uid="{00000000-0005-0000-0000-0000CD150000}"/>
    <cellStyle name="Total 4 2" xfId="5538" xr:uid="{00000000-0005-0000-0000-0000CE150000}"/>
    <cellStyle name="Total 40" xfId="5539" xr:uid="{00000000-0005-0000-0000-0000CF150000}"/>
    <cellStyle name="Total 41" xfId="5540" xr:uid="{00000000-0005-0000-0000-0000D0150000}"/>
    <cellStyle name="Total 42" xfId="5541" xr:uid="{00000000-0005-0000-0000-0000D1150000}"/>
    <cellStyle name="Total 5" xfId="5542" xr:uid="{00000000-0005-0000-0000-0000D2150000}"/>
    <cellStyle name="Total 5 2" xfId="5543" xr:uid="{00000000-0005-0000-0000-0000D3150000}"/>
    <cellStyle name="Total 6" xfId="5544" xr:uid="{00000000-0005-0000-0000-0000D4150000}"/>
    <cellStyle name="Total 7" xfId="5545" xr:uid="{00000000-0005-0000-0000-0000D5150000}"/>
    <cellStyle name="Total 8" xfId="5546" xr:uid="{00000000-0005-0000-0000-0000D6150000}"/>
    <cellStyle name="Total 9" xfId="5547" xr:uid="{00000000-0005-0000-0000-0000D7150000}"/>
    <cellStyle name="Überschrift" xfId="5548" xr:uid="{00000000-0005-0000-0000-0000D8150000}"/>
    <cellStyle name="Überschrift 1" xfId="5549" xr:uid="{00000000-0005-0000-0000-0000D9150000}"/>
    <cellStyle name="Überschrift 2" xfId="5550" xr:uid="{00000000-0005-0000-0000-0000DA150000}"/>
    <cellStyle name="Überschrift 3" xfId="5551" xr:uid="{00000000-0005-0000-0000-0000DB150000}"/>
    <cellStyle name="Überschrift 4" xfId="5552" xr:uid="{00000000-0005-0000-0000-0000DC150000}"/>
    <cellStyle name="Valuutta_Layo9704" xfId="5553" xr:uid="{00000000-0005-0000-0000-0000DD150000}"/>
    <cellStyle name="Verknüpfte Zelle" xfId="5554" xr:uid="{00000000-0005-0000-0000-0000DE150000}"/>
    <cellStyle name="Warnender Text" xfId="5555" xr:uid="{00000000-0005-0000-0000-0000DF150000}"/>
    <cellStyle name="Warning Text 10" xfId="5556" xr:uid="{00000000-0005-0000-0000-0000E0150000}"/>
    <cellStyle name="Warning Text 11" xfId="5557" xr:uid="{00000000-0005-0000-0000-0000E1150000}"/>
    <cellStyle name="Warning Text 12" xfId="5558" xr:uid="{00000000-0005-0000-0000-0000E2150000}"/>
    <cellStyle name="Warning Text 13" xfId="5559" xr:uid="{00000000-0005-0000-0000-0000E3150000}"/>
    <cellStyle name="Warning Text 14" xfId="5560" xr:uid="{00000000-0005-0000-0000-0000E4150000}"/>
    <cellStyle name="Warning Text 15" xfId="5561" xr:uid="{00000000-0005-0000-0000-0000E5150000}"/>
    <cellStyle name="Warning Text 16" xfId="5562" xr:uid="{00000000-0005-0000-0000-0000E6150000}"/>
    <cellStyle name="Warning Text 17" xfId="5563" xr:uid="{00000000-0005-0000-0000-0000E7150000}"/>
    <cellStyle name="Warning Text 18" xfId="5564" xr:uid="{00000000-0005-0000-0000-0000E8150000}"/>
    <cellStyle name="Warning Text 19" xfId="5565" xr:uid="{00000000-0005-0000-0000-0000E9150000}"/>
    <cellStyle name="Warning Text 2" xfId="5566" xr:uid="{00000000-0005-0000-0000-0000EA150000}"/>
    <cellStyle name="Warning Text 2 10" xfId="5567" xr:uid="{00000000-0005-0000-0000-0000EB150000}"/>
    <cellStyle name="Warning Text 2 11" xfId="5568" xr:uid="{00000000-0005-0000-0000-0000EC150000}"/>
    <cellStyle name="Warning Text 2 2" xfId="5569" xr:uid="{00000000-0005-0000-0000-0000ED150000}"/>
    <cellStyle name="Warning Text 2 3" xfId="5570" xr:uid="{00000000-0005-0000-0000-0000EE150000}"/>
    <cellStyle name="Warning Text 2 4" xfId="5571" xr:uid="{00000000-0005-0000-0000-0000EF150000}"/>
    <cellStyle name="Warning Text 2 5" xfId="5572" xr:uid="{00000000-0005-0000-0000-0000F0150000}"/>
    <cellStyle name="Warning Text 2 6" xfId="5573" xr:uid="{00000000-0005-0000-0000-0000F1150000}"/>
    <cellStyle name="Warning Text 2 7" xfId="5574" xr:uid="{00000000-0005-0000-0000-0000F2150000}"/>
    <cellStyle name="Warning Text 2 8" xfId="5575" xr:uid="{00000000-0005-0000-0000-0000F3150000}"/>
    <cellStyle name="Warning Text 2 9" xfId="5576" xr:uid="{00000000-0005-0000-0000-0000F4150000}"/>
    <cellStyle name="Warning Text 20" xfId="5577" xr:uid="{00000000-0005-0000-0000-0000F5150000}"/>
    <cellStyle name="Warning Text 21" xfId="5578" xr:uid="{00000000-0005-0000-0000-0000F6150000}"/>
    <cellStyle name="Warning Text 22" xfId="5579" xr:uid="{00000000-0005-0000-0000-0000F7150000}"/>
    <cellStyle name="Warning Text 23" xfId="5580" xr:uid="{00000000-0005-0000-0000-0000F8150000}"/>
    <cellStyle name="Warning Text 24" xfId="5581" xr:uid="{00000000-0005-0000-0000-0000F9150000}"/>
    <cellStyle name="Warning Text 25" xfId="5582" xr:uid="{00000000-0005-0000-0000-0000FA150000}"/>
    <cellStyle name="Warning Text 26" xfId="5583" xr:uid="{00000000-0005-0000-0000-0000FB150000}"/>
    <cellStyle name="Warning Text 27" xfId="5584" xr:uid="{00000000-0005-0000-0000-0000FC150000}"/>
    <cellStyle name="Warning Text 28" xfId="5585" xr:uid="{00000000-0005-0000-0000-0000FD150000}"/>
    <cellStyle name="Warning Text 29" xfId="5586" xr:uid="{00000000-0005-0000-0000-0000FE150000}"/>
    <cellStyle name="Warning Text 3" xfId="5587" xr:uid="{00000000-0005-0000-0000-0000FF150000}"/>
    <cellStyle name="Warning Text 3 2" xfId="5588" xr:uid="{00000000-0005-0000-0000-000000160000}"/>
    <cellStyle name="Warning Text 3 3" xfId="5589" xr:uid="{00000000-0005-0000-0000-000001160000}"/>
    <cellStyle name="Warning Text 30" xfId="5590" xr:uid="{00000000-0005-0000-0000-000002160000}"/>
    <cellStyle name="Warning Text 31" xfId="5591" xr:uid="{00000000-0005-0000-0000-000003160000}"/>
    <cellStyle name="Warning Text 32" xfId="5592" xr:uid="{00000000-0005-0000-0000-000004160000}"/>
    <cellStyle name="Warning Text 33" xfId="5593" xr:uid="{00000000-0005-0000-0000-000005160000}"/>
    <cellStyle name="Warning Text 34" xfId="5594" xr:uid="{00000000-0005-0000-0000-000006160000}"/>
    <cellStyle name="Warning Text 35" xfId="5595" xr:uid="{00000000-0005-0000-0000-000007160000}"/>
    <cellStyle name="Warning Text 36" xfId="5596" xr:uid="{00000000-0005-0000-0000-000008160000}"/>
    <cellStyle name="Warning Text 37" xfId="5597" xr:uid="{00000000-0005-0000-0000-000009160000}"/>
    <cellStyle name="Warning Text 38" xfId="5598" xr:uid="{00000000-0005-0000-0000-00000A160000}"/>
    <cellStyle name="Warning Text 39" xfId="5599" xr:uid="{00000000-0005-0000-0000-00000B160000}"/>
    <cellStyle name="Warning Text 4" xfId="5600" xr:uid="{00000000-0005-0000-0000-00000C160000}"/>
    <cellStyle name="Warning Text 4 2" xfId="5601" xr:uid="{00000000-0005-0000-0000-00000D160000}"/>
    <cellStyle name="Warning Text 40" xfId="5602" xr:uid="{00000000-0005-0000-0000-00000E160000}"/>
    <cellStyle name="Warning Text 41" xfId="5603" xr:uid="{00000000-0005-0000-0000-00000F160000}"/>
    <cellStyle name="Warning Text 5" xfId="5604" xr:uid="{00000000-0005-0000-0000-000010160000}"/>
    <cellStyle name="Warning Text 5 2" xfId="5605" xr:uid="{00000000-0005-0000-0000-000011160000}"/>
    <cellStyle name="Warning Text 6" xfId="5606" xr:uid="{00000000-0005-0000-0000-000012160000}"/>
    <cellStyle name="Warning Text 7" xfId="5607" xr:uid="{00000000-0005-0000-0000-000013160000}"/>
    <cellStyle name="Warning Text 8" xfId="5608" xr:uid="{00000000-0005-0000-0000-000014160000}"/>
    <cellStyle name="Warning Text 9" xfId="5609" xr:uid="{00000000-0005-0000-0000-000015160000}"/>
    <cellStyle name="Zelle überprüfen" xfId="5610" xr:uid="{00000000-0005-0000-0000-000016160000}"/>
    <cellStyle name="Гиперссылка" xfId="5611" xr:uid="{00000000-0005-0000-0000-000017160000}"/>
    <cellStyle name="Обычный_2++" xfId="5612" xr:uid="{00000000-0005-0000-0000-000018160000}"/>
    <cellStyle name="已访问的超链接" xfId="5613" xr:uid="{00000000-0005-0000-0000-000019160000}"/>
    <cellStyle name="已访问的超链接 2" xfId="5614" xr:uid="{00000000-0005-0000-0000-00001A160000}"/>
  </cellStyles>
  <dxfs count="0"/>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546735</xdr:colOff>
      <xdr:row>5</xdr:row>
      <xdr:rowOff>8890</xdr:rowOff>
    </xdr:from>
    <xdr:to>
      <xdr:col>25</xdr:col>
      <xdr:colOff>768984</xdr:colOff>
      <xdr:row>22</xdr:row>
      <xdr:rowOff>164952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856585" y="1431290"/>
          <a:ext cx="5422265" cy="3203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43</xdr:row>
      <xdr:rowOff>0</xdr:rowOff>
    </xdr:from>
    <xdr:to>
      <xdr:col>30</xdr:col>
      <xdr:colOff>9940</xdr:colOff>
      <xdr:row>78</xdr:row>
      <xdr:rowOff>109454</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17780000" y="8197850"/>
          <a:ext cx="12131675" cy="62274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29</xdr:col>
      <xdr:colOff>59055</xdr:colOff>
      <xdr:row>55</xdr:row>
      <xdr:rowOff>108585</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rcRect t="24951" r="27663"/>
        <a:stretch>
          <a:fillRect/>
        </a:stretch>
      </xdr:blipFill>
      <xdr:spPr>
        <a:xfrm>
          <a:off x="6902450" y="1863725"/>
          <a:ext cx="12003405" cy="75888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t_CANReg_IND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_Comm"/>
      <sheetName val="SEC_Processes"/>
      <sheetName val="Tech_SHAR_2050"/>
      <sheetName val="Tech_Dem_Sum"/>
      <sheetName val="Demands"/>
      <sheetName val="attached_energy_demand_split"/>
      <sheetName val="attached_energy_demand_summariz"/>
      <sheetName val="attached_mining"/>
      <sheetName val="Tech_fuel"/>
      <sheetName val="Fuel_tech_steam"/>
      <sheetName val="EMI"/>
      <sheetName val="attached_cons"/>
      <sheetName val="attached_ipp"/>
      <sheetName val="attached_smelting"/>
      <sheetName val="attached_petroleum"/>
      <sheetName val="attached_cement"/>
      <sheetName val="attached_chemicals"/>
      <sheetName val="attached_iron"/>
      <sheetName val="attached_others"/>
      <sheetName val="attached_forestry"/>
    </sheetNames>
    <sheetDataSet>
      <sheetData sheetId="0"/>
      <sheetData sheetId="1"/>
      <sheetData sheetId="2"/>
      <sheetData sheetId="3"/>
      <sheetData sheetId="4"/>
      <sheetData sheetId="5">
        <row r="6">
          <cell r="A6">
            <v>2.0724659037165537E-2</v>
          </cell>
          <cell r="B6">
            <v>2.1693465806133724E-2</v>
          </cell>
          <cell r="C6">
            <v>2.1393493175585778E-2</v>
          </cell>
          <cell r="D6">
            <v>2.3300094813820355E-2</v>
          </cell>
        </row>
        <row r="8">
          <cell r="A8">
            <v>2.0606913950845532E-2</v>
          </cell>
          <cell r="B8">
            <v>2.1091629448540879E-2</v>
          </cell>
          <cell r="C8">
            <v>2.1029674486330027E-2</v>
          </cell>
          <cell r="D8">
            <v>2.2949279837092943E-2</v>
          </cell>
        </row>
        <row r="10">
          <cell r="A10">
            <v>1.9908743871061466E-2</v>
          </cell>
          <cell r="B10">
            <v>2.0288554911757406E-2</v>
          </cell>
          <cell r="C10">
            <v>2.0111670111358421E-2</v>
          </cell>
          <cell r="D10">
            <v>2.2222380945545704E-2</v>
          </cell>
        </row>
        <row r="12">
          <cell r="A12">
            <v>1.9131142691048007E-2</v>
          </cell>
          <cell r="B12">
            <v>1.9232236416978313E-2</v>
          </cell>
          <cell r="C12">
            <v>1.9209922204757826E-2</v>
          </cell>
          <cell r="D12">
            <v>2.1258522050921807E-2</v>
          </cell>
        </row>
        <row r="14">
          <cell r="A14">
            <v>1.8830899452683077E-2</v>
          </cell>
          <cell r="B14">
            <v>1.8748507011425081E-2</v>
          </cell>
          <cell r="C14">
            <v>1.8841834190357041E-2</v>
          </cell>
          <cell r="D14">
            <v>2.0781130887542472E-2</v>
          </cell>
        </row>
        <row r="16">
          <cell r="A16">
            <v>1.8892209620715375E-2</v>
          </cell>
          <cell r="B16">
            <v>1.8678047240008381E-2</v>
          </cell>
          <cell r="C16">
            <v>1.8935669933152932E-2</v>
          </cell>
          <cell r="D16">
            <v>2.0724743126449289E-2</v>
          </cell>
        </row>
        <row r="18">
          <cell r="A18">
            <v>1.9735672875253105E-2</v>
          </cell>
          <cell r="B18">
            <v>1.9354324184005747E-2</v>
          </cell>
          <cell r="C18">
            <v>1.9884706900704735E-2</v>
          </cell>
          <cell r="D18">
            <v>2.1313426308615869E-2</v>
          </cell>
        </row>
        <row r="20">
          <cell r="A20">
            <v>2.0535190266484385E-2</v>
          </cell>
          <cell r="B20">
            <v>2.04723701496402E-2</v>
          </cell>
          <cell r="C20">
            <v>2.0838990619720756E-2</v>
          </cell>
          <cell r="D20">
            <v>2.2469105630351725E-2</v>
          </cell>
        </row>
        <row r="22">
          <cell r="A22">
            <v>2.0896719862378399E-2</v>
          </cell>
          <cell r="B22">
            <v>2.1278922422278038E-2</v>
          </cell>
          <cell r="C22">
            <v>2.1159581881884614E-2</v>
          </cell>
          <cell r="D22">
            <v>2.2805879354489168E-2</v>
          </cell>
        </row>
        <row r="24">
          <cell r="A24">
            <v>2.0865770170115663E-2</v>
          </cell>
          <cell r="B24">
            <v>2.1738834728832659E-2</v>
          </cell>
          <cell r="C24">
            <v>2.1224678540757162E-2</v>
          </cell>
          <cell r="D24">
            <v>2.2833551053567526E-2</v>
          </cell>
        </row>
        <row r="26">
          <cell r="A26">
            <v>2.0818280069585193E-2</v>
          </cell>
          <cell r="B26">
            <v>2.1955425621837409E-2</v>
          </cell>
          <cell r="C26">
            <v>2.1196759693815032E-2</v>
          </cell>
          <cell r="D26">
            <v>2.2715455782190419E-2</v>
          </cell>
        </row>
        <row r="28">
          <cell r="A28">
            <v>2.0930934511467787E-2</v>
          </cell>
          <cell r="B28">
            <v>2.2121564224819278E-2</v>
          </cell>
          <cell r="C28">
            <v>2.1378603635991075E-2</v>
          </cell>
          <cell r="D28">
            <v>2.2889826289936879E-2</v>
          </cell>
        </row>
        <row r="39">
          <cell r="A39">
            <v>2.1558860771218834E-2</v>
          </cell>
          <cell r="B39">
            <v>2.0811553801596969E-2</v>
          </cell>
          <cell r="C39">
            <v>2.2537708837248212E-2</v>
          </cell>
          <cell r="D39">
            <v>2.6977531248366181E-2</v>
          </cell>
        </row>
        <row r="41">
          <cell r="A41">
            <v>2.1716461727874961E-2</v>
          </cell>
          <cell r="B41">
            <v>2.0179629923972452E-2</v>
          </cell>
          <cell r="C41">
            <v>2.2471121655479022E-2</v>
          </cell>
          <cell r="D41">
            <v>2.6652958693425988E-2</v>
          </cell>
        </row>
        <row r="43">
          <cell r="A43">
            <v>2.1041033024000365E-2</v>
          </cell>
          <cell r="B43">
            <v>1.9614839522066274E-2</v>
          </cell>
          <cell r="C43">
            <v>2.0924688349934103E-2</v>
          </cell>
          <cell r="D43">
            <v>2.4917071568632491E-2</v>
          </cell>
        </row>
        <row r="45">
          <cell r="A45">
            <v>1.8623642385664267E-2</v>
          </cell>
          <cell r="B45">
            <v>1.7278998108464394E-2</v>
          </cell>
          <cell r="C45">
            <v>1.8408075869719209E-2</v>
          </cell>
          <cell r="D45">
            <v>2.2314948777941768E-2</v>
          </cell>
        </row>
        <row r="47">
          <cell r="A47">
            <v>1.7156934758240105E-2</v>
          </cell>
          <cell r="B47">
            <v>1.5588699261442313E-2</v>
          </cell>
          <cell r="C47">
            <v>1.6970320419525779E-2</v>
          </cell>
          <cell r="D47">
            <v>2.0694579381969672E-2</v>
          </cell>
        </row>
        <row r="49">
          <cell r="A49">
            <v>1.6996069788382029E-2</v>
          </cell>
          <cell r="B49">
            <v>1.5097315695768238E-2</v>
          </cell>
          <cell r="C49">
            <v>1.6672348011768142E-2</v>
          </cell>
          <cell r="D49">
            <v>2.0337356222063653E-2</v>
          </cell>
        </row>
        <row r="51">
          <cell r="A51">
            <v>1.819002194214913E-2</v>
          </cell>
          <cell r="B51">
            <v>1.571627190629124E-2</v>
          </cell>
          <cell r="C51">
            <v>1.7899394766943112E-2</v>
          </cell>
          <cell r="D51">
            <v>2.1577923329904772E-2</v>
          </cell>
        </row>
        <row r="53">
          <cell r="A53">
            <v>2.0967491974570172E-2</v>
          </cell>
          <cell r="B53">
            <v>1.8169486482091383E-2</v>
          </cell>
          <cell r="C53">
            <v>2.0753023425021548E-2</v>
          </cell>
          <cell r="D53">
            <v>2.443722308467574E-2</v>
          </cell>
        </row>
        <row r="55">
          <cell r="A55">
            <v>2.1896382103851374E-2</v>
          </cell>
          <cell r="B55">
            <v>1.9938803009038802E-2</v>
          </cell>
          <cell r="C55">
            <v>2.1834856434323043E-2</v>
          </cell>
          <cell r="D55">
            <v>2.5705527690156708E-2</v>
          </cell>
        </row>
        <row r="57">
          <cell r="A57">
            <v>2.17155355129377E-2</v>
          </cell>
          <cell r="B57">
            <v>2.0595183179265363E-2</v>
          </cell>
          <cell r="C57">
            <v>2.1851663341138666E-2</v>
          </cell>
          <cell r="D57">
            <v>2.5592794365341641E-2</v>
          </cell>
        </row>
        <row r="59">
          <cell r="A59">
            <v>2.125351672873059E-2</v>
          </cell>
          <cell r="B59">
            <v>2.072737788773538E-2</v>
          </cell>
          <cell r="C59">
            <v>2.157042975296812E-2</v>
          </cell>
          <cell r="D59">
            <v>2.5128096357010504E-2</v>
          </cell>
        </row>
        <row r="61">
          <cell r="A61">
            <v>2.1019278776313481E-2</v>
          </cell>
          <cell r="B61">
            <v>2.0715755098724264E-2</v>
          </cell>
          <cell r="C61">
            <v>2.1709141168517694E-2</v>
          </cell>
          <cell r="D61">
            <v>2.5492073877533841E-2</v>
          </cell>
        </row>
        <row r="68">
          <cell r="A68">
            <v>2.1114941725154532E-2</v>
          </cell>
          <cell r="B68">
            <v>1.7447761885412263E-2</v>
          </cell>
          <cell r="C68">
            <v>1.8990015108719439E-2</v>
          </cell>
          <cell r="D68">
            <v>2.7052832396289028E-2</v>
          </cell>
        </row>
        <row r="70">
          <cell r="A70">
            <v>1.9269377650938974E-2</v>
          </cell>
          <cell r="B70">
            <v>1.5245791875989748E-2</v>
          </cell>
          <cell r="C70">
            <v>1.6657232708453359E-2</v>
          </cell>
          <cell r="D70">
            <v>2.5013577036882978E-2</v>
          </cell>
        </row>
        <row r="72">
          <cell r="A72">
            <v>1.8553891573515724E-2</v>
          </cell>
          <cell r="B72">
            <v>1.4014785059643245E-2</v>
          </cell>
          <cell r="C72">
            <v>1.5829045235448858E-2</v>
          </cell>
          <cell r="D72">
            <v>2.3696203770169025E-2</v>
          </cell>
        </row>
        <row r="74">
          <cell r="A74">
            <v>1.8803352118699587E-2</v>
          </cell>
          <cell r="B74">
            <v>1.3860443209600209E-2</v>
          </cell>
          <cell r="C74">
            <v>1.590246212487445E-2</v>
          </cell>
          <cell r="D74">
            <v>2.3554467401049717E-2</v>
          </cell>
        </row>
        <row r="76">
          <cell r="A76">
            <v>2.0275784295644878E-2</v>
          </cell>
          <cell r="B76">
            <v>1.4755107179350496E-2</v>
          </cell>
          <cell r="C76">
            <v>1.7105236665912595E-2</v>
          </cell>
          <cell r="D76">
            <v>2.4300205766701756E-2</v>
          </cell>
        </row>
        <row r="78">
          <cell r="A78">
            <v>2.2672709406807174E-2</v>
          </cell>
          <cell r="B78">
            <v>1.7186661643030239E-2</v>
          </cell>
          <cell r="C78">
            <v>1.9822516118854855E-2</v>
          </cell>
          <cell r="D78">
            <v>2.6960606459662702E-2</v>
          </cell>
        </row>
        <row r="80">
          <cell r="A80">
            <v>2.2708461324058286E-2</v>
          </cell>
          <cell r="B80">
            <v>1.8532966353609626E-2</v>
          </cell>
          <cell r="C80">
            <v>2.0576715213032504E-2</v>
          </cell>
          <cell r="D80">
            <v>2.8194153221252558E-2</v>
          </cell>
        </row>
        <row r="82">
          <cell r="A82">
            <v>2.2052829918983639E-2</v>
          </cell>
          <cell r="B82">
            <v>1.8944606533826285E-2</v>
          </cell>
          <cell r="C82">
            <v>2.0134412075970921E-2</v>
          </cell>
          <cell r="D82">
            <v>2.7759107718327507E-2</v>
          </cell>
        </row>
        <row r="84">
          <cell r="A84">
            <v>2.1192518819202082E-2</v>
          </cell>
          <cell r="B84">
            <v>1.8793864020136643E-2</v>
          </cell>
          <cell r="C84">
            <v>1.9900470527556027E-2</v>
          </cell>
          <cell r="D84">
            <v>2.7022500142114415E-2</v>
          </cell>
        </row>
        <row r="86">
          <cell r="A86">
            <v>2.113446835673238E-2</v>
          </cell>
          <cell r="B86">
            <v>1.8929321241404354E-2</v>
          </cell>
          <cell r="C86">
            <v>2.0107856361090009E-2</v>
          </cell>
          <cell r="D86">
            <v>2.6751794466061383E-2</v>
          </cell>
        </row>
        <row r="88">
          <cell r="A88">
            <v>2.1601590955728663E-2</v>
          </cell>
          <cell r="B88">
            <v>1.9094689273807391E-2</v>
          </cell>
          <cell r="C88">
            <v>2.0969036728827523E-2</v>
          </cell>
          <cell r="D88">
            <v>2.8393351379152599E-2</v>
          </cell>
        </row>
        <row r="90">
          <cell r="A90">
            <v>2.1772678636596807E-2</v>
          </cell>
          <cell r="B90">
            <v>1.8346618081740273E-2</v>
          </cell>
          <cell r="C90">
            <v>2.0691198572281522E-2</v>
          </cell>
          <cell r="D90">
            <v>2.8309781661700797E-2</v>
          </cell>
        </row>
      </sheetData>
      <sheetData sheetId="6">
        <row r="7">
          <cell r="B7">
            <v>2.1100281615679766E-2</v>
          </cell>
          <cell r="F7">
            <v>2.1655345397811724E-2</v>
          </cell>
          <cell r="J7">
            <v>2.0447601147048196E-2</v>
          </cell>
        </row>
        <row r="8">
          <cell r="B8">
            <v>2.0204463474633838E-2</v>
          </cell>
          <cell r="F8">
            <v>1.9761792817229871E-2</v>
          </cell>
          <cell r="J8">
            <v>1.9667771226279857E-2</v>
          </cell>
        </row>
        <row r="9">
          <cell r="B9">
            <v>1.9159866676335777E-2</v>
          </cell>
          <cell r="F9">
            <v>1.7601494690120366E-2</v>
          </cell>
          <cell r="J9">
            <v>1.8694170222980953E-2</v>
          </cell>
        </row>
        <row r="10">
          <cell r="B10">
            <v>1.8319027581294868E-2</v>
          </cell>
          <cell r="F10">
            <v>1.6744293447780733E-2</v>
          </cell>
          <cell r="J10">
            <v>1.8292707263281752E-2</v>
          </cell>
        </row>
        <row r="11">
          <cell r="B11">
            <v>1.8367232972075154E-2</v>
          </cell>
          <cell r="F11">
            <v>1.6887841722384569E-2</v>
          </cell>
          <cell r="J11">
            <v>1.8684704631423146E-2</v>
          </cell>
        </row>
        <row r="12">
          <cell r="B12">
            <v>1.9516123374229442E-2</v>
          </cell>
          <cell r="F12">
            <v>1.8742267418083269E-2</v>
          </cell>
          <cell r="J12">
            <v>2.0277360637159368E-2</v>
          </cell>
        </row>
        <row r="13">
          <cell r="B13">
            <v>2.0392977411634552E-2</v>
          </cell>
          <cell r="F13">
            <v>2.0376651224340393E-2</v>
          </cell>
          <cell r="J13">
            <v>2.0954079692371844E-2</v>
          </cell>
        </row>
        <row r="14">
          <cell r="B14">
            <v>2.1041702332658754E-2</v>
          </cell>
          <cell r="F14">
            <v>2.0778238730769082E-2</v>
          </cell>
          <cell r="J14">
            <v>2.0874760772486494E-2</v>
          </cell>
        </row>
        <row r="15">
          <cell r="B15">
            <v>2.1031470252881344E-2</v>
          </cell>
          <cell r="F15">
            <v>2.069190075933651E-2</v>
          </cell>
          <cell r="J15">
            <v>2.0479829719638368E-2</v>
          </cell>
        </row>
        <row r="16">
          <cell r="B16">
            <v>2.0772466684862177E-2</v>
          </cell>
          <cell r="F16">
            <v>2.0434688956400562E-2</v>
          </cell>
          <cell r="J16">
            <v>1.9711870428124573E-2</v>
          </cell>
        </row>
        <row r="17">
          <cell r="B17">
            <v>2.0871709048996441E-2</v>
          </cell>
          <cell r="F17">
            <v>2.0802231271115697E-2</v>
          </cell>
          <cell r="J17">
            <v>1.9882926219822065E-2</v>
          </cell>
        </row>
        <row r="18">
          <cell r="B18">
            <v>2.1048829860768167E-2</v>
          </cell>
          <cell r="F18">
            <v>2.1165643317772861E-2</v>
          </cell>
          <cell r="J18">
            <v>2.0355614061689901E-2</v>
          </cell>
        </row>
        <row r="19">
          <cell r="B19">
            <v>2.0289589930703667E-2</v>
          </cell>
          <cell r="F19">
            <v>2.3539997538016236E-2</v>
          </cell>
          <cell r="J19">
            <v>1.7955170622359136E-2</v>
          </cell>
        </row>
        <row r="20">
          <cell r="B20">
            <v>1.8870656882657717E-2</v>
          </cell>
          <cell r="F20">
            <v>2.1308543326801641E-2</v>
          </cell>
          <cell r="J20">
            <v>1.6527689837983878E-2</v>
          </cell>
        </row>
        <row r="21">
          <cell r="B21">
            <v>1.7500502969475973E-2</v>
          </cell>
          <cell r="F21">
            <v>1.8479363931276277E-2</v>
          </cell>
          <cell r="J21">
            <v>1.510497142263667E-2</v>
          </cell>
        </row>
        <row r="22">
          <cell r="B22">
            <v>1.6421193779789026E-2</v>
          </cell>
          <cell r="F22">
            <v>1.7199621712887928E-2</v>
          </cell>
          <cell r="J22">
            <v>1.4534669451014268E-2</v>
          </cell>
        </row>
        <row r="23">
          <cell r="B23">
            <v>1.6139842957734477E-2</v>
          </cell>
          <cell r="F23">
            <v>1.7030245273226989E-2</v>
          </cell>
          <cell r="J23">
            <v>1.4576656063227507E-2</v>
          </cell>
        </row>
        <row r="24">
          <cell r="B24">
            <v>1.7129545746942351E-2</v>
          </cell>
          <cell r="F24">
            <v>1.8714885138756153E-2</v>
          </cell>
          <cell r="J24">
            <v>1.5970819017148752E-2</v>
          </cell>
        </row>
        <row r="25">
          <cell r="B25">
            <v>1.8490958581669839E-2</v>
          </cell>
          <cell r="F25">
            <v>2.1343557408040538E-2</v>
          </cell>
          <cell r="J25">
            <v>1.750767305640203E-2</v>
          </cell>
        </row>
        <row r="26">
          <cell r="B26">
            <v>1.9740368004096027E-2</v>
          </cell>
          <cell r="F26">
            <v>2.2952067498314008E-2</v>
          </cell>
          <cell r="J26">
            <v>1.8163309356608266E-2</v>
          </cell>
        </row>
        <row r="27">
          <cell r="B27">
            <v>2.0420539746597716E-2</v>
          </cell>
          <cell r="F27">
            <v>2.3710445910745781E-2</v>
          </cell>
          <cell r="J27">
            <v>1.8380663370789307E-2</v>
          </cell>
        </row>
        <row r="28">
          <cell r="B28">
            <v>2.0691065361099072E-2</v>
          </cell>
          <cell r="F28">
            <v>2.3993761170789621E-2</v>
          </cell>
          <cell r="J28">
            <v>1.8198226485203375E-2</v>
          </cell>
        </row>
        <row r="29">
          <cell r="B29">
            <v>2.0963163706567377E-2</v>
          </cell>
          <cell r="F29">
            <v>2.4474825275343066E-2</v>
          </cell>
          <cell r="J29">
            <v>1.8563500474113634E-2</v>
          </cell>
        </row>
        <row r="30">
          <cell r="B30">
            <v>2.0777824886439967E-2</v>
          </cell>
          <cell r="F30">
            <v>2.4137396684056157E-2</v>
          </cell>
          <cell r="J30">
            <v>1.8567790342859866E-2</v>
          </cell>
        </row>
        <row r="31">
          <cell r="B31">
            <v>2.0828129338260011E-2</v>
          </cell>
          <cell r="F31">
            <v>2.2215848571404177E-2</v>
          </cell>
          <cell r="J31">
            <v>1.9003580998342432E-2</v>
          </cell>
        </row>
        <row r="32">
          <cell r="B32">
            <v>1.9692259466378176E-2</v>
          </cell>
          <cell r="F32">
            <v>2.0067201648247365E-2</v>
          </cell>
          <cell r="J32">
            <v>1.8236066833381102E-2</v>
          </cell>
        </row>
        <row r="33">
          <cell r="B33">
            <v>1.8540401370121914E-2</v>
          </cell>
          <cell r="F33">
            <v>1.7787724329452501E-2</v>
          </cell>
          <cell r="J33">
            <v>1.8048878824415693E-2</v>
          </cell>
        </row>
        <row r="34">
          <cell r="B34">
            <v>1.7590353092763786E-2</v>
          </cell>
          <cell r="F34">
            <v>1.6594507840248664E-2</v>
          </cell>
          <cell r="J34">
            <v>1.7836797424218773E-2</v>
          </cell>
        </row>
        <row r="35">
          <cell r="B35">
            <v>1.7469867163884722E-2</v>
          </cell>
          <cell r="F35">
            <v>1.6512257912117322E-2</v>
          </cell>
          <cell r="J35">
            <v>1.7919686631510875E-2</v>
          </cell>
        </row>
        <row r="36">
          <cell r="B36">
            <v>1.8548115811417278E-2</v>
          </cell>
          <cell r="F36">
            <v>1.8253662687717338E-2</v>
          </cell>
          <cell r="J36">
            <v>1.9056382305593117E-2</v>
          </cell>
        </row>
        <row r="37">
          <cell r="B37">
            <v>1.9734637777557382E-2</v>
          </cell>
          <cell r="F37">
            <v>2.0262699404647935E-2</v>
          </cell>
          <cell r="J37">
            <v>2.0049672602458636E-2</v>
          </cell>
        </row>
        <row r="38">
          <cell r="B38">
            <v>2.062125446774131E-2</v>
          </cell>
          <cell r="F38">
            <v>2.1172817979268704E-2</v>
          </cell>
          <cell r="J38">
            <v>2.0207028238724611E-2</v>
          </cell>
        </row>
        <row r="39">
          <cell r="B39">
            <v>2.0861762903381702E-2</v>
          </cell>
          <cell r="F39">
            <v>2.13427940914599E-2</v>
          </cell>
          <cell r="J39">
            <v>2.0071111581684915E-2</v>
          </cell>
        </row>
        <row r="40">
          <cell r="B40">
            <v>2.0787222764254057E-2</v>
          </cell>
          <cell r="F40">
            <v>2.1302546509601013E-2</v>
          </cell>
          <cell r="J40">
            <v>1.9449369068683428E-2</v>
          </cell>
        </row>
        <row r="41">
          <cell r="B41">
            <v>2.0999926566056218E-2</v>
          </cell>
          <cell r="F41">
            <v>2.172914857240358E-2</v>
          </cell>
          <cell r="J41">
            <v>1.9534258082266831E-2</v>
          </cell>
        </row>
        <row r="42">
          <cell r="B42">
            <v>2.1207571541905425E-2</v>
          </cell>
          <cell r="F42">
            <v>2.255459586083617E-2</v>
          </cell>
          <cell r="J42">
            <v>1.970431847190067E-2</v>
          </cell>
        </row>
        <row r="43">
          <cell r="B43">
            <v>2.6007960145311419E-2</v>
          </cell>
          <cell r="F43">
            <v>2.5192013319288074E-2</v>
          </cell>
          <cell r="J43">
            <v>2.7517328948793461E-2</v>
          </cell>
        </row>
        <row r="44">
          <cell r="B44">
            <v>2.5282231921475835E-2</v>
          </cell>
          <cell r="F44">
            <v>2.4011456297412508E-2</v>
          </cell>
          <cell r="J44">
            <v>2.7783887742564767E-2</v>
          </cell>
        </row>
        <row r="45">
          <cell r="B45">
            <v>2.3916599319823553E-2</v>
          </cell>
          <cell r="F45">
            <v>2.1583935635486006E-2</v>
          </cell>
          <cell r="J45">
            <v>2.7163404679284534E-2</v>
          </cell>
        </row>
        <row r="46">
          <cell r="B46">
            <v>2.2630890443310306E-2</v>
          </cell>
          <cell r="F46">
            <v>1.956645749960171E-2</v>
          </cell>
          <cell r="J46">
            <v>2.6460056487036546E-2</v>
          </cell>
        </row>
        <row r="47">
          <cell r="B47">
            <v>2.2198516505466385E-2</v>
          </cell>
          <cell r="F47">
            <v>1.8926889835118442E-2</v>
          </cell>
          <cell r="J47">
            <v>2.6289776655999571E-2</v>
          </cell>
        </row>
        <row r="48">
          <cell r="B48">
            <v>2.289443174741624E-2</v>
          </cell>
          <cell r="F48">
            <v>1.9316772940714252E-2</v>
          </cell>
          <cell r="J48">
            <v>2.7132679988191313E-2</v>
          </cell>
        </row>
        <row r="49">
          <cell r="B49">
            <v>2.436992205662647E-2</v>
          </cell>
          <cell r="F49">
            <v>2.1713679165996778E-2</v>
          </cell>
          <cell r="J49">
            <v>2.9050428257362353E-2</v>
          </cell>
        </row>
        <row r="50">
          <cell r="B50">
            <v>2.5296656553616542E-2</v>
          </cell>
          <cell r="F50">
            <v>2.3154616299008286E-2</v>
          </cell>
          <cell r="J50">
            <v>2.8663230035719474E-2</v>
          </cell>
        </row>
        <row r="51">
          <cell r="B51">
            <v>2.5303534826348534E-2</v>
          </cell>
          <cell r="F51">
            <v>2.335857026371211E-2</v>
          </cell>
          <cell r="J51">
            <v>2.7625196681270267E-2</v>
          </cell>
        </row>
        <row r="52">
          <cell r="B52">
            <v>2.4969586031286229E-2</v>
          </cell>
          <cell r="F52">
            <v>2.3127630615324031E-2</v>
          </cell>
          <cell r="J52">
            <v>2.6542159656136554E-2</v>
          </cell>
        </row>
        <row r="53">
          <cell r="B53">
            <v>2.5193666776947114E-2</v>
          </cell>
          <cell r="F53">
            <v>2.3066922677741498E-2</v>
          </cell>
          <cell r="J53">
            <v>2.6664507688640544E-2</v>
          </cell>
        </row>
        <row r="54">
          <cell r="B54">
            <v>2.5793097568826008E-2</v>
          </cell>
          <cell r="F54">
            <v>2.4658149421792279E-2</v>
          </cell>
          <cell r="J54">
            <v>2.7615656593166251E-2</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cargurus.ca/Cars/articles/cheapest-new-pick-up-trucks-cana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2"/>
  <sheetViews>
    <sheetView topLeftCell="A110" zoomScale="70" zoomScaleNormal="70" workbookViewId="0">
      <selection activeCell="G105" sqref="G105"/>
    </sheetView>
  </sheetViews>
  <sheetFormatPr defaultColWidth="9" defaultRowHeight="12.5"/>
  <cols>
    <col min="3" max="3" width="19.7265625" customWidth="1"/>
    <col min="5" max="5" width="16.81640625" customWidth="1"/>
    <col min="11" max="11" width="35.81640625" customWidth="1"/>
    <col min="12" max="12" width="9.54296875"/>
    <col min="14" max="14" width="10.54296875"/>
    <col min="15" max="15" width="9.54296875" customWidth="1"/>
    <col min="16" max="16" width="12.81640625"/>
    <col min="17" max="17" width="10.54296875" customWidth="1"/>
    <col min="18" max="21" width="12.81640625"/>
    <col min="26" max="26" width="14.54296875" customWidth="1"/>
    <col min="51" max="51" width="16.453125" customWidth="1"/>
    <col min="53" max="53" width="16.453125" customWidth="1"/>
  </cols>
  <sheetData>
    <row r="1" spans="3:43" ht="62" customHeight="1">
      <c r="K1" s="357"/>
      <c r="L1" s="387" t="s">
        <v>0</v>
      </c>
      <c r="M1" s="387"/>
      <c r="N1" s="387"/>
      <c r="O1" s="387"/>
      <c r="P1" s="387"/>
      <c r="Q1" s="387"/>
      <c r="R1" s="387"/>
      <c r="S1" s="387"/>
      <c r="T1" s="387"/>
      <c r="U1" s="387"/>
      <c r="V1" s="387"/>
      <c r="W1" s="387"/>
      <c r="X1" s="387"/>
      <c r="Y1" s="387"/>
      <c r="Z1" s="387"/>
      <c r="AA1" s="387"/>
      <c r="AB1" s="387"/>
      <c r="AC1" s="387"/>
      <c r="AD1" s="387"/>
      <c r="AE1" s="387"/>
      <c r="AF1" s="387"/>
      <c r="AG1" s="387"/>
      <c r="AH1" s="387"/>
      <c r="AI1" s="387"/>
      <c r="AJ1" s="387"/>
      <c r="AK1" s="387"/>
      <c r="AL1" s="387"/>
      <c r="AM1" s="387"/>
      <c r="AN1" s="387"/>
      <c r="AO1" s="387"/>
    </row>
    <row r="3" spans="3:43">
      <c r="L3" s="99" t="s">
        <v>1</v>
      </c>
    </row>
    <row r="4" spans="3:43">
      <c r="E4" s="99" t="s">
        <v>2</v>
      </c>
      <c r="L4" s="99" t="s">
        <v>3</v>
      </c>
    </row>
    <row r="5" spans="3:43">
      <c r="L5" s="13" t="s">
        <v>4</v>
      </c>
    </row>
    <row r="6" spans="3:43" ht="14.5">
      <c r="C6" s="41"/>
      <c r="D6" s="41"/>
      <c r="E6" s="40" t="s">
        <v>5</v>
      </c>
      <c r="F6" s="41"/>
      <c r="G6" s="41"/>
      <c r="H6" s="41"/>
      <c r="I6" s="41"/>
      <c r="J6" s="41"/>
      <c r="K6" s="41"/>
      <c r="L6" s="358"/>
      <c r="M6" s="359"/>
      <c r="N6" s="359">
        <v>2017</v>
      </c>
      <c r="O6" s="359"/>
      <c r="P6" s="359"/>
      <c r="Q6" s="359"/>
      <c r="R6" s="359"/>
      <c r="S6" s="359"/>
      <c r="T6" s="359"/>
      <c r="U6" s="359"/>
      <c r="V6" s="359"/>
      <c r="W6" s="361" t="s">
        <v>6</v>
      </c>
      <c r="X6" s="359"/>
      <c r="Y6" s="359"/>
      <c r="Z6" s="359"/>
      <c r="AA6" s="359"/>
      <c r="AB6" s="359"/>
      <c r="AC6" s="359"/>
      <c r="AD6" s="359"/>
      <c r="AE6" s="359"/>
      <c r="AF6" s="359"/>
      <c r="AG6" s="370" t="s">
        <v>7</v>
      </c>
      <c r="AH6" s="370"/>
      <c r="AI6" s="370"/>
      <c r="AJ6" s="370"/>
      <c r="AK6" s="370"/>
      <c r="AL6" s="370"/>
      <c r="AM6" s="370"/>
      <c r="AN6" s="370"/>
      <c r="AO6" s="359"/>
      <c r="AP6" s="359"/>
      <c r="AQ6" s="359"/>
    </row>
    <row r="7" spans="3:43" ht="14.5">
      <c r="C7" s="42" t="s">
        <v>8</v>
      </c>
      <c r="D7" s="129" t="s">
        <v>9</v>
      </c>
      <c r="E7" s="129" t="s">
        <v>10</v>
      </c>
      <c r="F7" s="129" t="s">
        <v>11</v>
      </c>
      <c r="G7" s="129" t="s">
        <v>12</v>
      </c>
      <c r="H7" s="129" t="s">
        <v>13</v>
      </c>
      <c r="I7" s="129" t="s">
        <v>14</v>
      </c>
      <c r="J7" s="129" t="s">
        <v>15</v>
      </c>
      <c r="L7" s="359"/>
      <c r="M7" s="360" t="s">
        <v>9</v>
      </c>
      <c r="N7" s="360" t="s">
        <v>10</v>
      </c>
      <c r="O7" s="360" t="s">
        <v>11</v>
      </c>
      <c r="P7" s="360" t="s">
        <v>12</v>
      </c>
      <c r="Q7" s="360" t="s">
        <v>13</v>
      </c>
      <c r="R7" s="360" t="s">
        <v>14</v>
      </c>
      <c r="S7" s="360" t="s">
        <v>15</v>
      </c>
      <c r="T7" s="359"/>
      <c r="U7" s="359"/>
      <c r="V7" s="360" t="s">
        <v>9</v>
      </c>
      <c r="W7" s="360" t="s">
        <v>10</v>
      </c>
      <c r="X7" s="360" t="s">
        <v>11</v>
      </c>
      <c r="Y7" s="360" t="s">
        <v>12</v>
      </c>
      <c r="Z7" s="360" t="s">
        <v>13</v>
      </c>
      <c r="AA7" s="360" t="s">
        <v>14</v>
      </c>
      <c r="AB7" s="360" t="s">
        <v>15</v>
      </c>
      <c r="AC7" s="359"/>
      <c r="AD7" s="359"/>
      <c r="AE7" s="370"/>
      <c r="AF7" s="371" t="s">
        <v>9</v>
      </c>
      <c r="AG7" s="371" t="s">
        <v>10</v>
      </c>
      <c r="AH7" s="371" t="s">
        <v>11</v>
      </c>
      <c r="AI7" s="371" t="s">
        <v>12</v>
      </c>
      <c r="AJ7" s="371" t="s">
        <v>13</v>
      </c>
      <c r="AK7" s="371" t="s">
        <v>14</v>
      </c>
      <c r="AL7" s="371" t="s">
        <v>15</v>
      </c>
      <c r="AM7" s="359"/>
      <c r="AN7" s="359"/>
      <c r="AO7" s="359"/>
      <c r="AP7" s="359"/>
      <c r="AQ7" s="359"/>
    </row>
    <row r="8" spans="3:43" ht="14.5">
      <c r="C8" s="233" t="s">
        <v>16</v>
      </c>
      <c r="D8">
        <f>AF8*0.6205/1000</f>
        <v>1.296845</v>
      </c>
      <c r="E8">
        <f t="shared" ref="E8:J8" si="0">AG8*0.6205/1000</f>
        <v>52.950367499999999</v>
      </c>
      <c r="F8">
        <f t="shared" si="0"/>
        <v>25.310195</v>
      </c>
      <c r="G8">
        <f t="shared" si="0"/>
        <v>0.65462750000000003</v>
      </c>
      <c r="H8">
        <f t="shared" si="0"/>
        <v>1.296845</v>
      </c>
      <c r="I8">
        <f t="shared" si="0"/>
        <v>1.296845</v>
      </c>
      <c r="J8">
        <f t="shared" si="0"/>
        <v>37.499917500000002</v>
      </c>
      <c r="L8" s="359" t="s">
        <v>17</v>
      </c>
      <c r="M8" s="359">
        <v>6</v>
      </c>
      <c r="N8" s="359">
        <v>3347</v>
      </c>
      <c r="O8" s="359">
        <v>3563</v>
      </c>
      <c r="P8" s="359">
        <v>21</v>
      </c>
      <c r="Q8" s="362">
        <f>216/2</f>
        <v>108</v>
      </c>
      <c r="R8" s="362">
        <f>216/2</f>
        <v>108</v>
      </c>
      <c r="S8" s="359">
        <v>1913</v>
      </c>
      <c r="T8" s="359"/>
      <c r="U8" s="359" t="s">
        <v>17</v>
      </c>
      <c r="V8" s="362">
        <f>1254/3</f>
        <v>418</v>
      </c>
      <c r="W8" s="359">
        <v>17067</v>
      </c>
      <c r="X8" s="359">
        <v>8158</v>
      </c>
      <c r="Y8" s="359">
        <v>211</v>
      </c>
      <c r="Z8" s="362">
        <f>1254/3</f>
        <v>418</v>
      </c>
      <c r="AA8" s="362">
        <f>1254/3</f>
        <v>418</v>
      </c>
      <c r="AB8" s="359">
        <v>12087</v>
      </c>
      <c r="AC8" s="359"/>
      <c r="AD8" s="359"/>
      <c r="AE8" s="370" t="s">
        <v>17</v>
      </c>
      <c r="AF8" s="372">
        <f>V8*5</f>
        <v>2090</v>
      </c>
      <c r="AG8" s="372">
        <f t="shared" ref="AG8:AL8" si="1">W8*5</f>
        <v>85335</v>
      </c>
      <c r="AH8" s="372">
        <f t="shared" si="1"/>
        <v>40790</v>
      </c>
      <c r="AI8" s="372">
        <f t="shared" si="1"/>
        <v>1055</v>
      </c>
      <c r="AJ8" s="372">
        <f t="shared" si="1"/>
        <v>2090</v>
      </c>
      <c r="AK8" s="372">
        <f t="shared" si="1"/>
        <v>2090</v>
      </c>
      <c r="AL8" s="372">
        <f t="shared" si="1"/>
        <v>60435</v>
      </c>
      <c r="AM8" s="359"/>
      <c r="AN8" s="359"/>
      <c r="AO8" s="359"/>
      <c r="AP8" s="359"/>
      <c r="AQ8" s="359"/>
    </row>
    <row r="9" spans="3:43" ht="14.5">
      <c r="C9" s="233" t="s">
        <v>18</v>
      </c>
      <c r="D9">
        <f>AF9*0.6205/1000</f>
        <v>0.130305</v>
      </c>
      <c r="E9">
        <f t="shared" ref="E9" si="2">AG9*0.6205/1000</f>
        <v>56.062175000000003</v>
      </c>
      <c r="F9">
        <f t="shared" ref="F9" si="3">AH9*0.6205/1000</f>
        <v>14.625185</v>
      </c>
      <c r="G9">
        <f t="shared" ref="G9" si="4">AI9*0.6205/1000</f>
        <v>0.62050000000000005</v>
      </c>
      <c r="H9">
        <f t="shared" ref="H9" si="5">AJ9*0.6205/1000</f>
        <v>1.6629400000000001</v>
      </c>
      <c r="I9">
        <f t="shared" ref="I9" si="6">AK9*0.6205/1000</f>
        <v>1.6629400000000001</v>
      </c>
      <c r="J9">
        <f t="shared" ref="J9" si="7">AL9*0.6205/1000</f>
        <v>19.384419999999999</v>
      </c>
      <c r="L9" s="361" t="s">
        <v>19</v>
      </c>
      <c r="M9" s="359">
        <v>20</v>
      </c>
      <c r="N9" s="359">
        <v>4448</v>
      </c>
      <c r="O9" s="359">
        <v>4617</v>
      </c>
      <c r="P9" s="362">
        <f>249/3</f>
        <v>83</v>
      </c>
      <c r="Q9" s="362">
        <f t="shared" ref="Q9:R9" si="8">249/3</f>
        <v>83</v>
      </c>
      <c r="R9" s="362">
        <f t="shared" si="8"/>
        <v>83</v>
      </c>
      <c r="S9" s="359">
        <v>1229</v>
      </c>
      <c r="T9" s="359"/>
      <c r="U9" s="361" t="s">
        <v>19</v>
      </c>
      <c r="V9" s="359">
        <v>21</v>
      </c>
      <c r="W9" s="359">
        <v>9035</v>
      </c>
      <c r="X9" s="359">
        <v>2357</v>
      </c>
      <c r="Y9" s="373">
        <v>100</v>
      </c>
      <c r="Z9" s="362">
        <f>536/2</f>
        <v>268</v>
      </c>
      <c r="AA9" s="362">
        <f>536/2</f>
        <v>268</v>
      </c>
      <c r="AB9" s="359">
        <v>3124</v>
      </c>
      <c r="AC9" s="359"/>
      <c r="AD9" s="359"/>
      <c r="AE9" s="370" t="s">
        <v>19</v>
      </c>
      <c r="AF9" s="370">
        <f>V9*10</f>
        <v>210</v>
      </c>
      <c r="AG9" s="370">
        <f t="shared" ref="AG9:AL10" si="9">W9*10</f>
        <v>90350</v>
      </c>
      <c r="AH9" s="370">
        <f t="shared" si="9"/>
        <v>23570</v>
      </c>
      <c r="AI9" s="370">
        <f t="shared" si="9"/>
        <v>1000</v>
      </c>
      <c r="AJ9" s="370">
        <f t="shared" si="9"/>
        <v>2680</v>
      </c>
      <c r="AK9" s="370">
        <f t="shared" si="9"/>
        <v>2680</v>
      </c>
      <c r="AL9" s="370">
        <f t="shared" si="9"/>
        <v>31240</v>
      </c>
      <c r="AM9" s="359"/>
      <c r="AN9" s="359"/>
      <c r="AO9" s="359"/>
      <c r="AP9" s="359"/>
      <c r="AQ9" s="359"/>
    </row>
    <row r="10" spans="3:43" ht="14.5">
      <c r="C10" s="214" t="s">
        <v>20</v>
      </c>
      <c r="L10" s="359"/>
      <c r="M10" s="359"/>
      <c r="N10" s="359"/>
      <c r="O10" s="359"/>
      <c r="P10" s="359"/>
      <c r="Q10" s="359"/>
      <c r="R10" s="359"/>
      <c r="S10" s="359"/>
      <c r="T10" s="359"/>
      <c r="U10" s="361" t="s">
        <v>21</v>
      </c>
      <c r="V10" s="359">
        <f>94+679</f>
        <v>773</v>
      </c>
      <c r="W10" s="359">
        <v>8526</v>
      </c>
      <c r="X10" s="359">
        <v>16807</v>
      </c>
      <c r="Y10" s="359">
        <v>883</v>
      </c>
      <c r="Z10" s="359">
        <v>603</v>
      </c>
      <c r="AA10" s="362">
        <v>5146</v>
      </c>
      <c r="AB10" s="359">
        <v>8715</v>
      </c>
      <c r="AC10" s="359"/>
      <c r="AD10" s="359"/>
      <c r="AE10" s="370" t="s">
        <v>21</v>
      </c>
      <c r="AF10" s="370">
        <f>V10*10</f>
        <v>7730</v>
      </c>
      <c r="AG10" s="370">
        <f t="shared" si="9"/>
        <v>85260</v>
      </c>
      <c r="AH10" s="370">
        <f t="shared" si="9"/>
        <v>168070</v>
      </c>
      <c r="AI10" s="370">
        <f t="shared" si="9"/>
        <v>8830</v>
      </c>
      <c r="AJ10" s="370">
        <f t="shared" si="9"/>
        <v>6030</v>
      </c>
      <c r="AK10" s="370">
        <f t="shared" si="9"/>
        <v>51460</v>
      </c>
      <c r="AL10" s="370">
        <f t="shared" si="9"/>
        <v>87150</v>
      </c>
      <c r="AM10" s="359"/>
      <c r="AN10" s="359"/>
      <c r="AO10" s="359"/>
      <c r="AP10" s="359"/>
      <c r="AQ10" s="359"/>
    </row>
    <row r="11" spans="3:43" ht="14.5">
      <c r="C11" s="233" t="s">
        <v>22</v>
      </c>
      <c r="D11">
        <f t="shared" ref="D11:J11" si="10">AF10*0.6205/1000</f>
        <v>4.7964650000000004</v>
      </c>
      <c r="E11">
        <f t="shared" si="10"/>
        <v>52.903829999999999</v>
      </c>
      <c r="F11">
        <f t="shared" si="10"/>
        <v>104.287435</v>
      </c>
      <c r="G11">
        <f t="shared" si="10"/>
        <v>5.4790150000000004</v>
      </c>
      <c r="H11">
        <f t="shared" si="10"/>
        <v>3.7416149999999999</v>
      </c>
      <c r="I11">
        <f t="shared" si="10"/>
        <v>31.93093</v>
      </c>
      <c r="J11">
        <f t="shared" si="10"/>
        <v>54.076574999999998</v>
      </c>
    </row>
    <row r="12" spans="3:43" ht="14.5">
      <c r="C12" s="214" t="s">
        <v>20</v>
      </c>
    </row>
    <row r="13" spans="3:43" ht="14.5">
      <c r="C13" s="233" t="s">
        <v>23</v>
      </c>
      <c r="D13">
        <f>D8*0.3795/0.6205</f>
        <v>0.79315500000000005</v>
      </c>
      <c r="E13">
        <f t="shared" ref="E13:J13" si="11">E8*0.3795/0.6205</f>
        <v>32.384632500000002</v>
      </c>
      <c r="F13">
        <f t="shared" si="11"/>
        <v>15.479805000000001</v>
      </c>
      <c r="G13">
        <f t="shared" si="11"/>
        <v>0.40037250000000002</v>
      </c>
      <c r="H13">
        <f t="shared" si="11"/>
        <v>0.79315500000000005</v>
      </c>
      <c r="I13">
        <f t="shared" si="11"/>
        <v>0.79315500000000005</v>
      </c>
      <c r="J13">
        <f t="shared" si="11"/>
        <v>22.9350825</v>
      </c>
    </row>
    <row r="14" spans="3:43" ht="14.5">
      <c r="C14" s="233" t="s">
        <v>24</v>
      </c>
      <c r="D14">
        <f t="shared" ref="D14:J14" si="12">D9*0.3795/0.6205</f>
        <v>7.9695000000000002E-2</v>
      </c>
      <c r="E14">
        <f t="shared" si="12"/>
        <v>34.287824999999998</v>
      </c>
      <c r="F14">
        <f t="shared" si="12"/>
        <v>8.9448150000000002</v>
      </c>
      <c r="G14">
        <f t="shared" si="12"/>
        <v>0.3795</v>
      </c>
      <c r="H14">
        <f t="shared" si="12"/>
        <v>1.0170600000000001</v>
      </c>
      <c r="I14">
        <f t="shared" si="12"/>
        <v>1.0170600000000001</v>
      </c>
      <c r="J14">
        <f t="shared" si="12"/>
        <v>11.85558</v>
      </c>
      <c r="L14" s="363" t="s">
        <v>25</v>
      </c>
    </row>
    <row r="15" spans="3:43" ht="14.5">
      <c r="C15" s="214" t="s">
        <v>20</v>
      </c>
    </row>
    <row r="16" spans="3:43" ht="14.5">
      <c r="C16" s="233" t="s">
        <v>26</v>
      </c>
      <c r="D16">
        <f t="shared" ref="D16:J16" si="13">D11*0.3795/0.6205</f>
        <v>2.933535</v>
      </c>
      <c r="E16">
        <f t="shared" si="13"/>
        <v>32.356169999999999</v>
      </c>
      <c r="F16">
        <f t="shared" si="13"/>
        <v>63.782564999999998</v>
      </c>
      <c r="G16">
        <f t="shared" si="13"/>
        <v>3.3509850000000001</v>
      </c>
      <c r="H16">
        <f t="shared" si="13"/>
        <v>2.2883849999999999</v>
      </c>
      <c r="I16">
        <f t="shared" si="13"/>
        <v>19.529070000000001</v>
      </c>
      <c r="J16">
        <f t="shared" si="13"/>
        <v>33.073425</v>
      </c>
    </row>
    <row r="21" spans="3:54" ht="14.5">
      <c r="C21" s="40" t="s">
        <v>27</v>
      </c>
      <c r="D21" s="67"/>
      <c r="E21" s="318"/>
      <c r="F21" s="318"/>
      <c r="G21" s="318"/>
      <c r="H21" s="318"/>
      <c r="I21" s="318"/>
    </row>
    <row r="22" spans="3:54" ht="14.5">
      <c r="C22" s="305" t="s">
        <v>28</v>
      </c>
      <c r="D22" s="305" t="s">
        <v>8</v>
      </c>
      <c r="E22" s="305" t="s">
        <v>29</v>
      </c>
      <c r="F22" s="305" t="s">
        <v>30</v>
      </c>
      <c r="G22" s="305" t="s">
        <v>31</v>
      </c>
      <c r="H22" s="305" t="s">
        <v>32</v>
      </c>
      <c r="I22" s="305" t="s">
        <v>33</v>
      </c>
      <c r="N22" s="13" t="s">
        <v>34</v>
      </c>
    </row>
    <row r="23" spans="3:54" ht="14.5">
      <c r="C23" s="318" t="s">
        <v>35</v>
      </c>
      <c r="D23" s="233" t="s">
        <v>16</v>
      </c>
      <c r="E23" s="318"/>
      <c r="F23" s="320" t="s">
        <v>36</v>
      </c>
      <c r="G23" s="318" t="s">
        <v>37</v>
      </c>
      <c r="H23" s="318"/>
      <c r="I23" s="318"/>
    </row>
    <row r="24" spans="3:54" ht="14.5">
      <c r="C24" s="318"/>
      <c r="D24" s="233" t="s">
        <v>18</v>
      </c>
      <c r="E24" s="318"/>
      <c r="F24" s="318" t="s">
        <v>36</v>
      </c>
      <c r="G24" s="318" t="s">
        <v>37</v>
      </c>
      <c r="H24" s="318"/>
      <c r="I24" s="318"/>
      <c r="L24" s="80"/>
      <c r="M24" s="80"/>
      <c r="N24" s="79" t="s">
        <v>38</v>
      </c>
      <c r="O24" s="80"/>
      <c r="P24" s="80"/>
      <c r="Q24" s="80"/>
      <c r="R24" s="80"/>
      <c r="S24" s="80"/>
      <c r="T24" s="80"/>
      <c r="U24" s="80"/>
    </row>
    <row r="25" spans="3:54" ht="14.5">
      <c r="C25" s="318"/>
      <c r="D25" s="13" t="s">
        <v>20</v>
      </c>
      <c r="E25" s="318"/>
      <c r="F25" s="318"/>
      <c r="G25" s="318"/>
      <c r="H25" s="318"/>
      <c r="I25" s="318"/>
      <c r="L25" s="82"/>
      <c r="M25" s="82"/>
      <c r="N25" s="364" t="s">
        <v>39</v>
      </c>
      <c r="O25" s="365" t="s">
        <v>9</v>
      </c>
      <c r="P25" s="365" t="s">
        <v>10</v>
      </c>
      <c r="Q25" s="365" t="s">
        <v>11</v>
      </c>
      <c r="R25" s="365" t="s">
        <v>12</v>
      </c>
      <c r="S25" s="365" t="s">
        <v>13</v>
      </c>
      <c r="T25" s="365" t="s">
        <v>14</v>
      </c>
      <c r="U25" s="365" t="s">
        <v>15</v>
      </c>
    </row>
    <row r="26" spans="3:54" ht="14.5">
      <c r="C26" s="318"/>
      <c r="D26" s="233" t="s">
        <v>22</v>
      </c>
      <c r="E26" s="318"/>
      <c r="F26" s="318" t="s">
        <v>36</v>
      </c>
      <c r="G26" s="318" t="s">
        <v>37</v>
      </c>
      <c r="H26" s="318"/>
      <c r="I26" s="318"/>
      <c r="L26" s="366"/>
      <c r="M26" s="326"/>
      <c r="N26" s="326" t="s">
        <v>40</v>
      </c>
      <c r="O26" s="326">
        <f t="shared" ref="O26:U27" si="14">D8*D49*1.58*0.001</f>
        <v>4.0980302000000003E-2</v>
      </c>
      <c r="P26" s="326">
        <f t="shared" si="14"/>
        <v>1.673231613</v>
      </c>
      <c r="Q26" s="326">
        <f t="shared" si="14"/>
        <v>0.79980216199999998</v>
      </c>
      <c r="R26" s="326">
        <f t="shared" si="14"/>
        <v>2.0686229E-2</v>
      </c>
      <c r="S26" s="326">
        <f t="shared" si="14"/>
        <v>4.0980302000000003E-2</v>
      </c>
      <c r="T26" s="326">
        <f t="shared" si="14"/>
        <v>4.0980302000000003E-2</v>
      </c>
      <c r="U26" s="326">
        <f t="shared" si="14"/>
        <v>1.184997393</v>
      </c>
    </row>
    <row r="27" spans="3:54" ht="14.5">
      <c r="C27" s="318"/>
      <c r="D27" s="214" t="s">
        <v>20</v>
      </c>
      <c r="E27" s="318"/>
      <c r="F27" s="318"/>
      <c r="G27" s="318"/>
      <c r="H27" s="318"/>
      <c r="I27" s="318"/>
      <c r="L27" s="366"/>
      <c r="M27" s="326"/>
      <c r="N27" s="326" t="s">
        <v>41</v>
      </c>
      <c r="O27" s="326">
        <f t="shared" si="14"/>
        <v>4.1176379999999999E-3</v>
      </c>
      <c r="P27" s="326">
        <f t="shared" si="14"/>
        <v>1.7715647299999999</v>
      </c>
      <c r="Q27" s="326">
        <f t="shared" si="14"/>
        <v>0.46215584599999998</v>
      </c>
      <c r="R27" s="326">
        <f t="shared" si="14"/>
        <v>1.9607800000000002E-2</v>
      </c>
      <c r="S27" s="326">
        <f t="shared" si="14"/>
        <v>5.2548904E-2</v>
      </c>
      <c r="T27" s="326">
        <f t="shared" si="14"/>
        <v>5.2548904E-2</v>
      </c>
      <c r="U27" s="326">
        <f t="shared" si="14"/>
        <v>0.61254767200000004</v>
      </c>
    </row>
    <row r="28" spans="3:54" ht="14.5">
      <c r="C28" s="318"/>
      <c r="D28" s="233" t="s">
        <v>23</v>
      </c>
      <c r="E28" s="318"/>
      <c r="F28" s="318" t="s">
        <v>36</v>
      </c>
      <c r="G28" s="318" t="s">
        <v>37</v>
      </c>
      <c r="H28" s="318"/>
      <c r="I28" s="318"/>
      <c r="L28" s="326"/>
      <c r="M28" s="326"/>
      <c r="N28" s="367" t="s">
        <v>20</v>
      </c>
      <c r="O28" s="326"/>
      <c r="P28" s="326"/>
      <c r="Q28" s="326"/>
      <c r="R28" s="326"/>
      <c r="S28" s="326"/>
      <c r="T28" s="326"/>
      <c r="U28" s="326"/>
    </row>
    <row r="29" spans="3:54" ht="14.5">
      <c r="C29" s="318"/>
      <c r="D29" s="233" t="s">
        <v>24</v>
      </c>
      <c r="E29" s="318"/>
      <c r="F29" s="318" t="s">
        <v>36</v>
      </c>
      <c r="G29" s="318" t="s">
        <v>37</v>
      </c>
      <c r="H29" s="318"/>
      <c r="I29" s="318"/>
      <c r="L29" s="366"/>
      <c r="M29" s="326"/>
      <c r="N29" s="326" t="s">
        <v>42</v>
      </c>
      <c r="O29" s="326">
        <f t="shared" ref="O29:U29" si="15">D11*D52*1.58*0.001</f>
        <v>0.15156829399999999</v>
      </c>
      <c r="P29" s="326">
        <f t="shared" si="15"/>
        <v>1.6717610279999999</v>
      </c>
      <c r="Q29" s="326">
        <f t="shared" si="15"/>
        <v>3.2954829459999999</v>
      </c>
      <c r="R29" s="326">
        <f t="shared" si="15"/>
        <v>0.173136874</v>
      </c>
      <c r="S29" s="326">
        <f t="shared" si="15"/>
        <v>0.118235034</v>
      </c>
      <c r="T29" s="326">
        <f t="shared" si="15"/>
        <v>1.009017388</v>
      </c>
      <c r="U29" s="326">
        <f t="shared" si="15"/>
        <v>1.7088197700000001</v>
      </c>
      <c r="AZ29" s="172"/>
    </row>
    <row r="30" spans="3:54" ht="14.5">
      <c r="C30" s="318"/>
      <c r="D30" s="214" t="s">
        <v>20</v>
      </c>
      <c r="E30" s="318"/>
      <c r="F30" s="318"/>
      <c r="G30" s="318"/>
      <c r="H30" s="318"/>
      <c r="I30" s="318"/>
      <c r="L30" s="326"/>
      <c r="M30" s="326"/>
      <c r="N30" s="367" t="s">
        <v>20</v>
      </c>
      <c r="O30" s="326"/>
      <c r="P30" s="326"/>
      <c r="Q30" s="326"/>
      <c r="R30" s="326"/>
      <c r="S30" s="326"/>
      <c r="T30" s="326"/>
      <c r="U30" s="326"/>
      <c r="AZ30" s="318"/>
      <c r="BA30" s="318"/>
      <c r="BB30" s="172"/>
    </row>
    <row r="31" spans="3:54" ht="14.5">
      <c r="C31" s="318"/>
      <c r="D31" s="233" t="s">
        <v>26</v>
      </c>
      <c r="E31" s="318"/>
      <c r="F31" s="318" t="s">
        <v>36</v>
      </c>
      <c r="G31" s="318" t="s">
        <v>37</v>
      </c>
      <c r="H31" s="318"/>
      <c r="I31" s="318"/>
      <c r="L31" s="366"/>
      <c r="M31" s="326"/>
      <c r="N31" s="326" t="s">
        <v>43</v>
      </c>
      <c r="O31" s="326">
        <f t="shared" ref="O31:U32" si="16">D13*D54*1.91*0.001</f>
        <v>3.3328373100000003E-2</v>
      </c>
      <c r="P31" s="326">
        <f t="shared" si="16"/>
        <v>1.3608022576500001</v>
      </c>
      <c r="Q31" s="326">
        <f t="shared" si="16"/>
        <v>0.65046140610000003</v>
      </c>
      <c r="R31" s="326">
        <f t="shared" si="16"/>
        <v>1.6823652450000001E-2</v>
      </c>
      <c r="S31" s="326">
        <f t="shared" si="16"/>
        <v>3.3328373100000003E-2</v>
      </c>
      <c r="T31" s="326">
        <f t="shared" si="16"/>
        <v>3.3328373100000003E-2</v>
      </c>
      <c r="U31" s="326">
        <f t="shared" si="16"/>
        <v>0.96373216665000005</v>
      </c>
      <c r="AU31" s="318"/>
      <c r="AV31" s="318"/>
      <c r="AW31" s="318"/>
      <c r="AX31" s="318"/>
      <c r="AY31" s="318"/>
      <c r="AZ31" s="318"/>
      <c r="BA31" s="318"/>
      <c r="BB31" s="172"/>
    </row>
    <row r="32" spans="3:54" ht="14.5">
      <c r="E32" s="318"/>
      <c r="F32" s="318"/>
      <c r="G32" s="318"/>
      <c r="H32" s="318"/>
      <c r="I32" s="318"/>
      <c r="L32" s="366"/>
      <c r="M32" s="326"/>
      <c r="N32" s="326" t="s">
        <v>44</v>
      </c>
      <c r="O32" s="326">
        <f t="shared" si="16"/>
        <v>3.3487839E-3</v>
      </c>
      <c r="P32" s="326">
        <f t="shared" si="16"/>
        <v>1.4407744065000001</v>
      </c>
      <c r="Q32" s="326">
        <f t="shared" si="16"/>
        <v>0.37586112630000001</v>
      </c>
      <c r="R32" s="326">
        <f t="shared" si="16"/>
        <v>1.594659E-2</v>
      </c>
      <c r="S32" s="326">
        <f t="shared" si="16"/>
        <v>4.2736861199999997E-2</v>
      </c>
      <c r="T32" s="326">
        <f t="shared" si="16"/>
        <v>4.2736861199999997E-2</v>
      </c>
      <c r="U32" s="326">
        <f t="shared" si="16"/>
        <v>0.49817147160000003</v>
      </c>
      <c r="AU32" s="318"/>
      <c r="AV32" s="318"/>
      <c r="AW32" s="318"/>
      <c r="AX32" s="318"/>
      <c r="AY32" s="318"/>
      <c r="AZ32" s="318"/>
      <c r="BA32" s="318"/>
      <c r="BB32" s="172"/>
    </row>
    <row r="33" spans="3:54" ht="14.5">
      <c r="L33" s="326"/>
      <c r="M33" s="326"/>
      <c r="N33" s="367" t="s">
        <v>20</v>
      </c>
      <c r="O33" s="326"/>
      <c r="P33" s="326"/>
      <c r="Q33" s="326"/>
      <c r="R33" s="326"/>
      <c r="S33" s="326"/>
      <c r="T33" s="326"/>
      <c r="U33" s="326"/>
      <c r="AU33" s="318"/>
      <c r="AV33" s="318"/>
      <c r="AW33" s="318"/>
      <c r="AX33" s="318"/>
      <c r="AY33" s="318"/>
      <c r="AZ33" s="318"/>
      <c r="BA33" s="318"/>
      <c r="BB33" s="172"/>
    </row>
    <row r="34" spans="3:54" ht="14.5">
      <c r="L34" s="366"/>
      <c r="M34" s="326"/>
      <c r="N34" s="326" t="s">
        <v>45</v>
      </c>
      <c r="O34" s="326">
        <f t="shared" ref="O34:U34" si="17">D16*D57*1.91*0.001</f>
        <v>0.1232671407</v>
      </c>
      <c r="P34" s="326">
        <f t="shared" si="17"/>
        <v>1.3596062633999999</v>
      </c>
      <c r="Q34" s="326">
        <f t="shared" si="17"/>
        <v>2.6801433813000002</v>
      </c>
      <c r="R34" s="326">
        <f t="shared" si="17"/>
        <v>0.14080838970000001</v>
      </c>
      <c r="S34" s="326">
        <f t="shared" si="17"/>
        <v>9.6157937700000001E-2</v>
      </c>
      <c r="T34" s="326">
        <f t="shared" si="17"/>
        <v>0.82061152140000004</v>
      </c>
      <c r="U34" s="326">
        <f t="shared" si="17"/>
        <v>1.3897453184999999</v>
      </c>
      <c r="AU34" s="318"/>
      <c r="AV34" s="318"/>
      <c r="AW34" s="318"/>
      <c r="AX34" s="318"/>
      <c r="AY34" s="318"/>
      <c r="AZ34" s="318"/>
      <c r="BA34" s="318"/>
      <c r="BB34" s="172"/>
    </row>
    <row r="35" spans="3:54" ht="14.5">
      <c r="AU35" s="318"/>
      <c r="AV35" s="318"/>
      <c r="AW35" s="318"/>
      <c r="AX35" s="318"/>
      <c r="AY35" s="318"/>
      <c r="AZ35" s="318"/>
      <c r="BA35" s="318"/>
      <c r="BB35" s="172"/>
    </row>
    <row r="36" spans="3:54" ht="14.5">
      <c r="C36" s="67" t="s">
        <v>46</v>
      </c>
      <c r="D36" s="67"/>
      <c r="E36" s="318"/>
      <c r="F36" s="318"/>
      <c r="G36" s="318"/>
      <c r="H36" s="318"/>
      <c r="I36" s="318"/>
      <c r="J36" s="318"/>
      <c r="AU36" s="318"/>
      <c r="AV36" s="318"/>
      <c r="AW36" s="318"/>
      <c r="AX36" s="318"/>
      <c r="AY36" s="318"/>
      <c r="AZ36" s="318"/>
      <c r="BA36" s="318"/>
      <c r="BB36" s="172"/>
    </row>
    <row r="37" spans="3:54" ht="14.5">
      <c r="C37" s="305" t="s">
        <v>47</v>
      </c>
      <c r="D37" s="305" t="s">
        <v>39</v>
      </c>
      <c r="E37" s="305" t="s">
        <v>48</v>
      </c>
      <c r="F37" s="305" t="s">
        <v>49</v>
      </c>
      <c r="G37" s="305" t="s">
        <v>50</v>
      </c>
      <c r="H37" s="305" t="s">
        <v>51</v>
      </c>
      <c r="I37" s="305" t="s">
        <v>52</v>
      </c>
      <c r="J37" s="305" t="s">
        <v>53</v>
      </c>
      <c r="W37" s="369"/>
      <c r="X37">
        <v>2017</v>
      </c>
      <c r="Y37">
        <v>2018</v>
      </c>
      <c r="Z37">
        <v>2019</v>
      </c>
      <c r="AA37">
        <v>2020</v>
      </c>
      <c r="AB37">
        <v>2021</v>
      </c>
      <c r="AD37" s="369" t="s">
        <v>54</v>
      </c>
      <c r="AU37" s="318"/>
      <c r="AV37" s="318"/>
      <c r="AW37" s="318"/>
      <c r="AX37" s="318"/>
      <c r="AY37" s="318"/>
      <c r="AZ37" s="318"/>
      <c r="BA37" s="318"/>
      <c r="BB37" s="172"/>
    </row>
    <row r="38" spans="3:54" ht="14.5">
      <c r="C38" s="13" t="s">
        <v>55</v>
      </c>
      <c r="D38" t="s">
        <v>56</v>
      </c>
      <c r="W38" s="369" t="s">
        <v>57</v>
      </c>
      <c r="X38">
        <v>15382</v>
      </c>
      <c r="Y38">
        <v>33713</v>
      </c>
      <c r="Z38">
        <v>41522</v>
      </c>
      <c r="AA38">
        <v>34045</v>
      </c>
      <c r="AB38">
        <v>36241</v>
      </c>
      <c r="AD38" s="369">
        <f>SUM(X38:AB38)/SUM(X38:AB39)</f>
        <v>0.62046613143302298</v>
      </c>
      <c r="AU38" s="318"/>
      <c r="AV38" s="318"/>
      <c r="AW38" s="318"/>
      <c r="AX38" s="318"/>
      <c r="AY38" s="318"/>
      <c r="AZ38" s="318"/>
      <c r="BA38" s="318"/>
      <c r="BB38" s="172"/>
    </row>
    <row r="39" spans="3:54" ht="14.5">
      <c r="W39" s="369" t="s">
        <v>58</v>
      </c>
      <c r="X39">
        <v>4314</v>
      </c>
      <c r="Y39">
        <v>9367</v>
      </c>
      <c r="Z39">
        <v>14643</v>
      </c>
      <c r="AA39">
        <v>20308</v>
      </c>
      <c r="AB39">
        <v>49791</v>
      </c>
      <c r="AD39" s="369">
        <f>1-AD38</f>
        <v>0.37953386856697702</v>
      </c>
      <c r="AU39" s="172"/>
      <c r="AV39" s="172"/>
      <c r="AW39" s="172"/>
      <c r="AX39" s="172"/>
      <c r="AY39" s="172"/>
      <c r="AZ39" s="172"/>
      <c r="BA39" s="172"/>
      <c r="BB39" s="172"/>
    </row>
    <row r="45" spans="3:54">
      <c r="C45" s="13" t="s">
        <v>59</v>
      </c>
    </row>
    <row r="47" spans="3:54" ht="14.5">
      <c r="C47" s="40" t="s">
        <v>60</v>
      </c>
      <c r="D47" s="172"/>
      <c r="E47" s="172"/>
      <c r="F47" s="172"/>
      <c r="G47" s="172"/>
      <c r="H47" s="172"/>
      <c r="I47" s="172"/>
      <c r="J47" s="172"/>
    </row>
    <row r="48" spans="3:54" ht="14.5">
      <c r="C48" s="305" t="s">
        <v>8</v>
      </c>
      <c r="D48" s="337" t="s">
        <v>9</v>
      </c>
      <c r="E48" s="337" t="s">
        <v>10</v>
      </c>
      <c r="F48" s="337" t="s">
        <v>11</v>
      </c>
      <c r="G48" s="337" t="s">
        <v>12</v>
      </c>
      <c r="H48" s="337" t="s">
        <v>13</v>
      </c>
      <c r="I48" s="337" t="s">
        <v>14</v>
      </c>
      <c r="J48" s="337" t="s">
        <v>15</v>
      </c>
    </row>
    <row r="49" spans="3:17" ht="14.5">
      <c r="C49" s="233" t="s">
        <v>16</v>
      </c>
      <c r="D49" s="53">
        <v>20</v>
      </c>
      <c r="E49" s="53">
        <v>20</v>
      </c>
      <c r="F49" s="53">
        <v>20</v>
      </c>
      <c r="G49" s="53">
        <v>20</v>
      </c>
      <c r="H49" s="53">
        <v>20</v>
      </c>
      <c r="I49" s="53">
        <v>20</v>
      </c>
      <c r="J49" s="53">
        <v>20</v>
      </c>
      <c r="Q49">
        <f>6.065/1.08</f>
        <v>5.6157407407407396</v>
      </c>
    </row>
    <row r="50" spans="3:17" ht="14.5">
      <c r="C50" s="233" t="s">
        <v>18</v>
      </c>
      <c r="D50" s="53">
        <v>20</v>
      </c>
      <c r="E50" s="53">
        <v>20</v>
      </c>
      <c r="F50" s="53">
        <v>20</v>
      </c>
      <c r="G50" s="53">
        <v>20</v>
      </c>
      <c r="H50" s="53">
        <v>20</v>
      </c>
      <c r="I50" s="53">
        <v>20</v>
      </c>
      <c r="J50" s="53">
        <v>20</v>
      </c>
    </row>
    <row r="51" spans="3:17" ht="14.5">
      <c r="C51" s="13" t="s">
        <v>20</v>
      </c>
      <c r="D51" s="53"/>
      <c r="E51" s="53"/>
      <c r="F51" s="53"/>
      <c r="G51" s="53"/>
      <c r="H51" s="53"/>
      <c r="I51" s="53"/>
      <c r="J51" s="53"/>
      <c r="L51" s="368" t="s">
        <v>61</v>
      </c>
      <c r="M51" s="194"/>
      <c r="N51" s="194"/>
    </row>
    <row r="52" spans="3:17" ht="14.5">
      <c r="C52" s="233" t="s">
        <v>22</v>
      </c>
      <c r="D52" s="53">
        <v>20</v>
      </c>
      <c r="E52" s="53">
        <v>20</v>
      </c>
      <c r="F52" s="53">
        <v>20</v>
      </c>
      <c r="G52" s="53">
        <v>20</v>
      </c>
      <c r="H52" s="53">
        <v>20</v>
      </c>
      <c r="I52" s="53">
        <v>20</v>
      </c>
      <c r="J52" s="53">
        <v>20</v>
      </c>
      <c r="L52" s="194" t="s">
        <v>62</v>
      </c>
      <c r="M52" s="194"/>
      <c r="N52" s="194" t="s">
        <v>63</v>
      </c>
    </row>
    <row r="53" spans="3:17" ht="14.5">
      <c r="C53" s="214" t="s">
        <v>20</v>
      </c>
      <c r="D53" s="53"/>
      <c r="E53" s="53"/>
      <c r="F53" s="53"/>
      <c r="G53" s="53"/>
      <c r="H53" s="53"/>
      <c r="I53" s="53"/>
      <c r="J53" s="53"/>
      <c r="L53" s="194">
        <f>30/277777777.77778</f>
        <v>1.07999999999999E-7</v>
      </c>
      <c r="M53" s="194"/>
      <c r="N53" s="194">
        <f>5/8244023</f>
        <v>6.0650000612564999E-7</v>
      </c>
    </row>
    <row r="54" spans="3:17" ht="14.5">
      <c r="C54" s="233" t="s">
        <v>23</v>
      </c>
      <c r="D54" s="53">
        <v>22</v>
      </c>
      <c r="E54" s="53">
        <f t="shared" ref="E54:J57" si="18">D54</f>
        <v>22</v>
      </c>
      <c r="F54" s="53">
        <f t="shared" si="18"/>
        <v>22</v>
      </c>
      <c r="G54" s="53">
        <f t="shared" si="18"/>
        <v>22</v>
      </c>
      <c r="H54" s="53">
        <f t="shared" si="18"/>
        <v>22</v>
      </c>
      <c r="I54" s="53">
        <f t="shared" si="18"/>
        <v>22</v>
      </c>
      <c r="J54" s="53">
        <f t="shared" si="18"/>
        <v>22</v>
      </c>
    </row>
    <row r="55" spans="3:17" ht="14.5">
      <c r="C55" s="233" t="s">
        <v>24</v>
      </c>
      <c r="D55" s="53">
        <v>22</v>
      </c>
      <c r="E55" s="53">
        <f t="shared" ref="E55" si="19">D55</f>
        <v>22</v>
      </c>
      <c r="F55" s="53">
        <f t="shared" ref="F55" si="20">E55</f>
        <v>22</v>
      </c>
      <c r="G55" s="53">
        <f t="shared" ref="G55" si="21">F55</f>
        <v>22</v>
      </c>
      <c r="H55" s="53">
        <f t="shared" ref="H55" si="22">G55</f>
        <v>22</v>
      </c>
      <c r="I55" s="53">
        <f t="shared" ref="I55" si="23">H55</f>
        <v>22</v>
      </c>
      <c r="J55" s="53">
        <f t="shared" ref="J55" si="24">I55</f>
        <v>22</v>
      </c>
    </row>
    <row r="56" spans="3:17" ht="14.5">
      <c r="C56" s="214" t="s">
        <v>20</v>
      </c>
      <c r="D56" s="53"/>
      <c r="E56" s="53"/>
      <c r="F56" s="53"/>
      <c r="G56" s="53"/>
      <c r="H56" s="53"/>
      <c r="I56" s="53"/>
      <c r="J56" s="53"/>
    </row>
    <row r="57" spans="3:17" ht="14.5">
      <c r="C57" s="233" t="s">
        <v>26</v>
      </c>
      <c r="D57" s="53">
        <v>22</v>
      </c>
      <c r="E57" s="53">
        <f t="shared" si="18"/>
        <v>22</v>
      </c>
      <c r="F57" s="53">
        <f t="shared" si="18"/>
        <v>22</v>
      </c>
      <c r="G57" s="53">
        <f t="shared" si="18"/>
        <v>22</v>
      </c>
      <c r="H57" s="53">
        <f t="shared" si="18"/>
        <v>22</v>
      </c>
      <c r="I57" s="53">
        <f t="shared" si="18"/>
        <v>22</v>
      </c>
      <c r="J57" s="53">
        <f t="shared" si="18"/>
        <v>22</v>
      </c>
    </row>
    <row r="58" spans="3:17" ht="14.5">
      <c r="D58" s="53"/>
      <c r="E58" s="53"/>
      <c r="F58" s="53"/>
      <c r="G58" s="53"/>
      <c r="H58" s="53"/>
      <c r="I58" s="53"/>
      <c r="J58" s="53"/>
    </row>
    <row r="59" spans="3:17" ht="14.5">
      <c r="C59" s="172"/>
      <c r="D59" s="53"/>
      <c r="E59" s="53"/>
      <c r="F59" s="53"/>
      <c r="G59" s="53"/>
      <c r="H59" s="53"/>
      <c r="I59" s="53"/>
      <c r="J59" s="53"/>
    </row>
    <row r="60" spans="3:17" ht="14.5">
      <c r="C60" s="233"/>
      <c r="D60" s="53"/>
      <c r="E60" s="53"/>
      <c r="F60" s="53"/>
      <c r="G60" s="53"/>
      <c r="H60" s="53"/>
      <c r="I60" s="53"/>
      <c r="J60" s="53"/>
    </row>
    <row r="61" spans="3:17" ht="14.5">
      <c r="C61" s="233"/>
      <c r="D61" s="53"/>
      <c r="E61" s="53"/>
      <c r="F61" s="53"/>
      <c r="G61" s="53"/>
      <c r="H61" s="53"/>
      <c r="I61" s="53"/>
      <c r="J61" s="53"/>
    </row>
    <row r="62" spans="3:17" ht="14.5">
      <c r="C62" s="172"/>
      <c r="D62" s="53"/>
      <c r="E62" s="53"/>
      <c r="F62" s="53"/>
      <c r="G62" s="53"/>
      <c r="H62" s="53"/>
      <c r="I62" s="53"/>
      <c r="J62" s="53"/>
    </row>
    <row r="67" spans="3:15">
      <c r="F67" s="13" t="s">
        <v>64</v>
      </c>
    </row>
    <row r="70" spans="3:15" ht="14.5">
      <c r="C70" s="40" t="s">
        <v>65</v>
      </c>
      <c r="D70" s="41"/>
      <c r="E70" s="41"/>
      <c r="F70" s="41"/>
      <c r="G70" s="41"/>
      <c r="H70" s="41"/>
      <c r="I70" s="41"/>
      <c r="J70" s="41"/>
      <c r="N70" s="98"/>
    </row>
    <row r="71" spans="3:15" ht="14.5">
      <c r="C71" s="305" t="s">
        <v>8</v>
      </c>
      <c r="D71" s="129" t="s">
        <v>9</v>
      </c>
      <c r="E71" s="129" t="s">
        <v>10</v>
      </c>
      <c r="F71" s="129" t="s">
        <v>11</v>
      </c>
      <c r="G71" s="129" t="s">
        <v>12</v>
      </c>
      <c r="H71" s="129" t="s">
        <v>13</v>
      </c>
      <c r="I71" s="129" t="s">
        <v>14</v>
      </c>
      <c r="J71" s="129" t="s">
        <v>15</v>
      </c>
    </row>
    <row r="72" spans="3:15" ht="14.5">
      <c r="C72" s="233" t="s">
        <v>16</v>
      </c>
      <c r="D72">
        <f>0.59*5.6</f>
        <v>3.3039999999999998</v>
      </c>
      <c r="E72">
        <f t="shared" ref="E72:J73" si="25">0.59*5.6</f>
        <v>3.3039999999999998</v>
      </c>
      <c r="F72">
        <f t="shared" si="25"/>
        <v>3.3039999999999998</v>
      </c>
      <c r="G72">
        <f t="shared" si="25"/>
        <v>3.3039999999999998</v>
      </c>
      <c r="H72">
        <f t="shared" si="25"/>
        <v>3.3039999999999998</v>
      </c>
      <c r="I72">
        <f t="shared" si="25"/>
        <v>3.3039999999999998</v>
      </c>
      <c r="J72">
        <f t="shared" si="25"/>
        <v>3.3039999999999998</v>
      </c>
    </row>
    <row r="73" spans="3:15" ht="14.5">
      <c r="C73" s="233" t="s">
        <v>18</v>
      </c>
      <c r="D73">
        <f>0.59*5.6</f>
        <v>3.3039999999999998</v>
      </c>
      <c r="E73">
        <f t="shared" si="25"/>
        <v>3.3039999999999998</v>
      </c>
      <c r="F73">
        <f t="shared" si="25"/>
        <v>3.3039999999999998</v>
      </c>
      <c r="G73">
        <f t="shared" si="25"/>
        <v>3.3039999999999998</v>
      </c>
      <c r="H73">
        <f t="shared" si="25"/>
        <v>3.3039999999999998</v>
      </c>
      <c r="I73">
        <f t="shared" si="25"/>
        <v>3.3039999999999998</v>
      </c>
      <c r="J73">
        <f t="shared" si="25"/>
        <v>3.3039999999999998</v>
      </c>
      <c r="O73" s="374" t="s">
        <v>66</v>
      </c>
    </row>
    <row r="74" spans="3:15">
      <c r="C74" s="13" t="s">
        <v>20</v>
      </c>
    </row>
    <row r="75" spans="3:15" ht="14.5">
      <c r="C75" s="233" t="s">
        <v>22</v>
      </c>
      <c r="D75">
        <f>0.59*3.3</f>
        <v>1.9470000000000001</v>
      </c>
      <c r="E75">
        <f t="shared" ref="E75:J75" si="26">0.59*3.3</f>
        <v>1.9470000000000001</v>
      </c>
      <c r="F75">
        <f t="shared" si="26"/>
        <v>1.9470000000000001</v>
      </c>
      <c r="G75">
        <f t="shared" si="26"/>
        <v>1.9470000000000001</v>
      </c>
      <c r="H75">
        <f t="shared" si="26"/>
        <v>1.9470000000000001</v>
      </c>
      <c r="I75">
        <f t="shared" si="26"/>
        <v>1.9470000000000001</v>
      </c>
      <c r="J75">
        <f t="shared" si="26"/>
        <v>1.9470000000000001</v>
      </c>
    </row>
    <row r="76" spans="3:15" ht="14.5">
      <c r="C76" s="214" t="s">
        <v>20</v>
      </c>
    </row>
    <row r="77" spans="3:15" ht="14.5">
      <c r="C77" s="233" t="s">
        <v>23</v>
      </c>
      <c r="D77">
        <f t="shared" ref="D77:J78" si="27">0.23*5.6</f>
        <v>1.288</v>
      </c>
      <c r="E77">
        <f t="shared" si="27"/>
        <v>1.288</v>
      </c>
      <c r="F77">
        <f t="shared" si="27"/>
        <v>1.288</v>
      </c>
      <c r="G77">
        <f t="shared" si="27"/>
        <v>1.288</v>
      </c>
      <c r="H77">
        <f t="shared" si="27"/>
        <v>1.288</v>
      </c>
      <c r="I77">
        <f t="shared" si="27"/>
        <v>1.288</v>
      </c>
      <c r="J77">
        <f t="shared" si="27"/>
        <v>1.288</v>
      </c>
    </row>
    <row r="78" spans="3:15" ht="14.5">
      <c r="C78" s="233" t="s">
        <v>24</v>
      </c>
      <c r="D78">
        <f t="shared" si="27"/>
        <v>1.288</v>
      </c>
      <c r="E78">
        <f t="shared" si="27"/>
        <v>1.288</v>
      </c>
      <c r="F78">
        <f t="shared" si="27"/>
        <v>1.288</v>
      </c>
      <c r="G78">
        <f t="shared" si="27"/>
        <v>1.288</v>
      </c>
      <c r="H78">
        <f t="shared" si="27"/>
        <v>1.288</v>
      </c>
      <c r="I78">
        <f t="shared" si="27"/>
        <v>1.288</v>
      </c>
      <c r="J78">
        <f t="shared" si="27"/>
        <v>1.288</v>
      </c>
    </row>
    <row r="79" spans="3:15" ht="14.5">
      <c r="C79" s="214" t="s">
        <v>20</v>
      </c>
    </row>
    <row r="80" spans="3:15" ht="14.5">
      <c r="C80" s="233" t="s">
        <v>26</v>
      </c>
      <c r="D80">
        <f t="shared" ref="D80:J80" si="28">0.23*3.3</f>
        <v>0.75900000000000001</v>
      </c>
      <c r="E80">
        <f t="shared" si="28"/>
        <v>0.75900000000000001</v>
      </c>
      <c r="F80">
        <f t="shared" si="28"/>
        <v>0.75900000000000001</v>
      </c>
      <c r="G80">
        <f t="shared" si="28"/>
        <v>0.75900000000000001</v>
      </c>
      <c r="H80">
        <f t="shared" si="28"/>
        <v>0.75900000000000001</v>
      </c>
      <c r="I80">
        <f t="shared" si="28"/>
        <v>0.75900000000000001</v>
      </c>
      <c r="J80">
        <f t="shared" si="28"/>
        <v>0.75900000000000001</v>
      </c>
    </row>
    <row r="91" spans="1:15" ht="14.5">
      <c r="A91" s="41"/>
      <c r="B91" s="41"/>
      <c r="C91" s="40" t="s">
        <v>67</v>
      </c>
      <c r="D91" s="41"/>
      <c r="E91" s="41"/>
      <c r="F91" s="41"/>
      <c r="G91" s="41"/>
      <c r="H91" s="41"/>
      <c r="I91" s="41"/>
      <c r="J91" s="41"/>
    </row>
    <row r="92" spans="1:15" ht="14.5">
      <c r="A92" s="42" t="s">
        <v>8</v>
      </c>
      <c r="B92" s="42" t="s">
        <v>68</v>
      </c>
      <c r="C92" s="42" t="s">
        <v>69</v>
      </c>
      <c r="D92" s="129" t="s">
        <v>9</v>
      </c>
      <c r="E92" s="129" t="s">
        <v>10</v>
      </c>
      <c r="F92" s="129" t="s">
        <v>11</v>
      </c>
      <c r="G92" s="129" t="s">
        <v>12</v>
      </c>
      <c r="H92" s="129" t="s">
        <v>13</v>
      </c>
      <c r="I92" s="129" t="s">
        <v>14</v>
      </c>
      <c r="J92" s="129" t="s">
        <v>15</v>
      </c>
    </row>
    <row r="93" spans="1:15" ht="14.5">
      <c r="A93" s="233" t="s">
        <v>16</v>
      </c>
      <c r="B93" t="s">
        <v>56</v>
      </c>
      <c r="C93" t="s">
        <v>70</v>
      </c>
      <c r="O93" s="374" t="s">
        <v>71</v>
      </c>
    </row>
    <row r="94" spans="1:15" ht="14.5">
      <c r="A94" s="233" t="s">
        <v>18</v>
      </c>
      <c r="B94" t="s">
        <v>56</v>
      </c>
      <c r="C94" t="s">
        <v>70</v>
      </c>
      <c r="D94" s="116">
        <v>0.9</v>
      </c>
      <c r="E94" s="116">
        <v>0.9</v>
      </c>
      <c r="F94" s="116">
        <v>0.9</v>
      </c>
      <c r="G94" s="116">
        <v>0.9</v>
      </c>
      <c r="H94" s="116">
        <v>0.9</v>
      </c>
      <c r="I94" s="116">
        <v>0.9</v>
      </c>
      <c r="J94" s="116">
        <v>0.9</v>
      </c>
    </row>
    <row r="95" spans="1:15">
      <c r="B95" t="s">
        <v>72</v>
      </c>
      <c r="D95" s="116"/>
      <c r="E95" s="116"/>
      <c r="F95" s="116"/>
      <c r="G95" s="116"/>
      <c r="H95" s="116"/>
      <c r="I95" s="116"/>
      <c r="J95" s="116"/>
    </row>
    <row r="96" spans="1:15" ht="14.5">
      <c r="A96" s="233" t="s">
        <v>22</v>
      </c>
      <c r="B96" t="s">
        <v>56</v>
      </c>
      <c r="C96" t="s">
        <v>70</v>
      </c>
      <c r="D96" s="116">
        <v>0.5</v>
      </c>
      <c r="E96" s="116">
        <v>0.5</v>
      </c>
      <c r="F96" s="116">
        <v>0.5</v>
      </c>
      <c r="G96" s="116">
        <v>0.5</v>
      </c>
      <c r="H96" s="116">
        <v>0.5</v>
      </c>
      <c r="I96" s="116">
        <v>0.5</v>
      </c>
      <c r="J96" s="116">
        <v>0.5</v>
      </c>
    </row>
    <row r="97" spans="1:10">
      <c r="B97" t="s">
        <v>72</v>
      </c>
    </row>
    <row r="98" spans="1:10" ht="14.5">
      <c r="A98" s="233" t="s">
        <v>23</v>
      </c>
      <c r="B98" t="s">
        <v>56</v>
      </c>
      <c r="C98" t="s">
        <v>73</v>
      </c>
    </row>
    <row r="99" spans="1:10" ht="14.5">
      <c r="A99" s="233" t="s">
        <v>24</v>
      </c>
      <c r="B99" t="s">
        <v>56</v>
      </c>
      <c r="C99" t="s">
        <v>73</v>
      </c>
      <c r="D99" s="116">
        <v>0.9</v>
      </c>
      <c r="E99" s="116">
        <v>0.9</v>
      </c>
      <c r="F99" s="116">
        <v>0.9</v>
      </c>
      <c r="G99" s="116">
        <v>0.9</v>
      </c>
      <c r="H99" s="116">
        <v>0.9</v>
      </c>
      <c r="I99" s="116">
        <v>0.9</v>
      </c>
      <c r="J99" s="116">
        <v>0.9</v>
      </c>
    </row>
    <row r="100" spans="1:10">
      <c r="B100" t="s">
        <v>72</v>
      </c>
    </row>
    <row r="101" spans="1:10" ht="14.5">
      <c r="A101" s="233" t="s">
        <v>26</v>
      </c>
      <c r="B101" t="s">
        <v>56</v>
      </c>
      <c r="C101" t="s">
        <v>73</v>
      </c>
      <c r="D101" s="116">
        <v>0.5</v>
      </c>
      <c r="E101" s="116">
        <v>0.5</v>
      </c>
      <c r="F101" s="116">
        <v>0.5</v>
      </c>
      <c r="G101" s="116">
        <v>0.5</v>
      </c>
      <c r="H101" s="116">
        <v>0.5</v>
      </c>
      <c r="I101" s="116">
        <v>0.5</v>
      </c>
      <c r="J101" s="116">
        <v>0.5</v>
      </c>
    </row>
    <row r="102" spans="1:10">
      <c r="B102" t="s">
        <v>72</v>
      </c>
      <c r="D102" s="116"/>
      <c r="E102" s="116"/>
      <c r="F102" s="116"/>
      <c r="G102" s="116"/>
      <c r="H102" s="116"/>
      <c r="I102" s="116"/>
      <c r="J102" s="116"/>
    </row>
  </sheetData>
  <mergeCells count="1">
    <mergeCell ref="L1:AO1"/>
  </mergeCell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E48"/>
  <sheetViews>
    <sheetView topLeftCell="DS1" zoomScale="70" zoomScaleNormal="70" workbookViewId="0">
      <selection activeCell="HL1" sqref="HL1:ID1048576"/>
    </sheetView>
  </sheetViews>
  <sheetFormatPr defaultColWidth="9" defaultRowHeight="12.5"/>
  <cols>
    <col min="2" max="2" width="20.08984375" customWidth="1"/>
    <col min="4" max="22" width="9" hidden="1" customWidth="1"/>
    <col min="26" max="26" width="20.08984375"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spans="1:239"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0"/>
      <c r="BV1" s="410"/>
      <c r="BW1" s="1"/>
      <c r="BX1" s="1"/>
      <c r="BY1" s="1"/>
      <c r="BZ1" s="1"/>
      <c r="CA1" s="1"/>
      <c r="CB1" s="1"/>
      <c r="CC1" s="1"/>
      <c r="CD1" s="1"/>
      <c r="CE1" s="1"/>
      <c r="CF1" s="1"/>
      <c r="CG1" s="1"/>
      <c r="CH1" s="1"/>
      <c r="CI1" s="1"/>
      <c r="CJ1" s="1"/>
      <c r="CK1" s="1"/>
      <c r="CL1" s="1"/>
      <c r="CM1" s="1"/>
      <c r="CN1" s="1"/>
      <c r="CO1" s="1"/>
      <c r="CP1" s="1"/>
      <c r="CQ1" s="1"/>
      <c r="CS1" s="410"/>
      <c r="CT1" s="410"/>
      <c r="CU1" s="1"/>
      <c r="CV1" s="1"/>
      <c r="CW1" s="1"/>
      <c r="CX1" s="1"/>
      <c r="CY1" s="1"/>
      <c r="CZ1" s="1"/>
      <c r="DA1" s="1"/>
      <c r="DB1" s="1"/>
      <c r="DC1" s="1"/>
      <c r="DD1" s="1"/>
      <c r="DE1" s="1"/>
      <c r="DF1" s="1"/>
      <c r="DG1" s="1"/>
      <c r="DH1" s="1"/>
      <c r="DI1" s="1"/>
      <c r="DJ1" s="1"/>
      <c r="DK1" s="1"/>
      <c r="DL1" s="1"/>
      <c r="DM1" s="1"/>
      <c r="DN1" s="1"/>
      <c r="DO1" s="1"/>
      <c r="DQ1" s="410"/>
      <c r="DR1" s="410"/>
      <c r="DS1" s="1"/>
      <c r="DT1" s="1"/>
      <c r="DU1" s="1"/>
      <c r="DV1" s="1"/>
      <c r="DW1" s="1"/>
      <c r="DX1" s="1"/>
      <c r="DY1" s="1"/>
      <c r="DZ1" s="1"/>
      <c r="EA1" s="1"/>
      <c r="EB1" s="1"/>
      <c r="EC1" s="1"/>
      <c r="ED1" s="1"/>
      <c r="EE1" s="1"/>
      <c r="EF1" s="1"/>
      <c r="EG1" s="1"/>
      <c r="EH1" s="1"/>
      <c r="EI1" s="1"/>
      <c r="EJ1" s="1"/>
      <c r="EK1" s="1"/>
      <c r="EL1" s="1"/>
      <c r="EM1" s="1"/>
      <c r="EO1" s="410"/>
      <c r="EP1" s="410"/>
      <c r="EQ1" s="1"/>
      <c r="ER1" s="1"/>
      <c r="ES1" s="1"/>
      <c r="ET1" s="1"/>
      <c r="EU1" s="1"/>
      <c r="EV1" s="1"/>
      <c r="EW1" s="1"/>
      <c r="EX1" s="1"/>
      <c r="EY1" s="1"/>
      <c r="EZ1" s="1"/>
      <c r="FA1" s="1"/>
      <c r="FB1" s="1"/>
      <c r="FC1" s="1"/>
      <c r="FD1" s="1"/>
      <c r="FE1" s="1"/>
      <c r="FF1" s="1"/>
      <c r="FG1" s="1"/>
      <c r="FH1" s="1"/>
      <c r="FI1" s="1"/>
      <c r="FJ1" s="1"/>
      <c r="FK1" s="1"/>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c r="HI1" s="410"/>
      <c r="HJ1" s="410"/>
      <c r="HK1" s="1"/>
      <c r="HL1" s="1"/>
      <c r="HM1" s="1"/>
      <c r="HN1" s="1"/>
      <c r="HO1" s="1"/>
      <c r="HP1" s="1"/>
      <c r="HQ1" s="1"/>
      <c r="HR1" s="1"/>
      <c r="HS1" s="1"/>
      <c r="HT1" s="1"/>
      <c r="HU1" s="1"/>
      <c r="HV1" s="1"/>
      <c r="HW1" s="1"/>
      <c r="HX1" s="1"/>
      <c r="HY1" s="1"/>
      <c r="HZ1" s="1"/>
      <c r="IA1" s="1"/>
      <c r="IB1" s="1"/>
      <c r="IC1" s="1"/>
      <c r="ID1" s="1"/>
      <c r="IE1" s="1"/>
    </row>
    <row r="2" spans="1:239"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0"/>
      <c r="BV2" s="410"/>
      <c r="BW2" s="1"/>
      <c r="BX2" s="1"/>
      <c r="BY2" s="1"/>
      <c r="BZ2" s="1"/>
      <c r="CA2" s="1"/>
      <c r="CB2" s="1"/>
      <c r="CC2" s="1"/>
      <c r="CD2" s="1"/>
      <c r="CE2" s="1"/>
      <c r="CF2" s="1"/>
      <c r="CG2" s="1"/>
      <c r="CH2" s="1"/>
      <c r="CI2" s="1"/>
      <c r="CJ2" s="1"/>
      <c r="CK2" s="1"/>
      <c r="CL2" s="1"/>
      <c r="CM2" s="1"/>
      <c r="CN2" s="1"/>
      <c r="CO2" s="1"/>
      <c r="CP2" s="1"/>
      <c r="CQ2" s="1"/>
      <c r="CS2" s="410"/>
      <c r="CT2" s="410"/>
      <c r="CU2" s="1"/>
      <c r="CV2" s="1"/>
      <c r="CW2" s="1"/>
      <c r="CX2" s="1"/>
      <c r="CY2" s="1"/>
      <c r="CZ2" s="1"/>
      <c r="DA2" s="1"/>
      <c r="DB2" s="1"/>
      <c r="DC2" s="1"/>
      <c r="DD2" s="1"/>
      <c r="DE2" s="1"/>
      <c r="DF2" s="1"/>
      <c r="DG2" s="1"/>
      <c r="DH2" s="1"/>
      <c r="DI2" s="1"/>
      <c r="DJ2" s="1"/>
      <c r="DK2" s="1"/>
      <c r="DL2" s="1"/>
      <c r="DM2" s="1"/>
      <c r="DN2" s="1"/>
      <c r="DO2" s="1"/>
      <c r="DQ2" s="410"/>
      <c r="DR2" s="410"/>
      <c r="DS2" s="1"/>
      <c r="DT2" s="1"/>
      <c r="DU2" s="1"/>
      <c r="DV2" s="1"/>
      <c r="DW2" s="1"/>
      <c r="DX2" s="1"/>
      <c r="DY2" s="1"/>
      <c r="DZ2" s="1"/>
      <c r="EA2" s="1"/>
      <c r="EB2" s="1"/>
      <c r="EC2" s="1"/>
      <c r="ED2" s="1"/>
      <c r="EE2" s="1"/>
      <c r="EF2" s="1"/>
      <c r="EG2" s="1"/>
      <c r="EH2" s="1"/>
      <c r="EI2" s="1"/>
      <c r="EJ2" s="1"/>
      <c r="EK2" s="1"/>
      <c r="EL2" s="1"/>
      <c r="EM2" s="1"/>
      <c r="EO2" s="410"/>
      <c r="EP2" s="410"/>
      <c r="EQ2" s="1"/>
      <c r="ER2" s="1"/>
      <c r="ES2" s="1"/>
      <c r="ET2" s="1"/>
      <c r="EU2" s="1"/>
      <c r="EV2" s="1"/>
      <c r="EW2" s="1"/>
      <c r="EX2" s="1"/>
      <c r="EY2" s="1"/>
      <c r="EZ2" s="1"/>
      <c r="FA2" s="1"/>
      <c r="FB2" s="1"/>
      <c r="FC2" s="1"/>
      <c r="FD2" s="1"/>
      <c r="FE2" s="1"/>
      <c r="FF2" s="1"/>
      <c r="FG2" s="1"/>
      <c r="FH2" s="1"/>
      <c r="FI2" s="1"/>
      <c r="FJ2" s="1"/>
      <c r="FK2" s="1"/>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c r="HI2" s="410"/>
      <c r="HJ2" s="410"/>
      <c r="HK2" s="1"/>
      <c r="HL2" s="1"/>
      <c r="HM2" s="1"/>
      <c r="HN2" s="1"/>
      <c r="HO2" s="1"/>
      <c r="HP2" s="1"/>
      <c r="HQ2" s="1"/>
      <c r="HR2" s="1"/>
      <c r="HS2" s="1"/>
      <c r="HT2" s="1"/>
      <c r="HU2" s="1"/>
      <c r="HV2" s="1"/>
      <c r="HW2" s="1"/>
      <c r="HX2" s="1"/>
      <c r="HY2" s="1"/>
      <c r="HZ2" s="1"/>
      <c r="IA2" s="1"/>
      <c r="IB2" s="1"/>
      <c r="IC2" s="1"/>
      <c r="ID2" s="1"/>
      <c r="IE2" s="1"/>
    </row>
    <row r="3" spans="1:239"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0"/>
      <c r="BV3" s="410"/>
      <c r="BW3" s="1"/>
      <c r="BX3" s="1"/>
      <c r="BY3" s="1"/>
      <c r="BZ3" s="1"/>
      <c r="CA3" s="1"/>
      <c r="CB3" s="1"/>
      <c r="CC3" s="1"/>
      <c r="CD3" s="1"/>
      <c r="CE3" s="1"/>
      <c r="CF3" s="1"/>
      <c r="CG3" s="1"/>
      <c r="CH3" s="1"/>
      <c r="CI3" s="1"/>
      <c r="CJ3" s="1"/>
      <c r="CK3" s="1"/>
      <c r="CL3" s="1"/>
      <c r="CM3" s="1"/>
      <c r="CN3" s="1"/>
      <c r="CO3" s="1"/>
      <c r="CP3" s="1"/>
      <c r="CQ3" s="1"/>
      <c r="CS3" s="410"/>
      <c r="CT3" s="410"/>
      <c r="CU3" s="1"/>
      <c r="CV3" s="1"/>
      <c r="CW3" s="1"/>
      <c r="CX3" s="1"/>
      <c r="CY3" s="1"/>
      <c r="CZ3" s="1"/>
      <c r="DA3" s="1"/>
      <c r="DB3" s="1"/>
      <c r="DC3" s="1"/>
      <c r="DD3" s="1"/>
      <c r="DE3" s="1"/>
      <c r="DF3" s="1"/>
      <c r="DG3" s="1"/>
      <c r="DH3" s="1"/>
      <c r="DI3" s="1"/>
      <c r="DJ3" s="1"/>
      <c r="DK3" s="1"/>
      <c r="DL3" s="1"/>
      <c r="DM3" s="1"/>
      <c r="DN3" s="1"/>
      <c r="DO3" s="1"/>
      <c r="DQ3" s="410"/>
      <c r="DR3" s="410"/>
      <c r="DS3" s="1"/>
      <c r="DT3" s="1"/>
      <c r="DU3" s="1"/>
      <c r="DV3" s="1"/>
      <c r="DW3" s="1"/>
      <c r="DX3" s="1"/>
      <c r="DY3" s="1"/>
      <c r="DZ3" s="1"/>
      <c r="EA3" s="1"/>
      <c r="EB3" s="1"/>
      <c r="EC3" s="1"/>
      <c r="ED3" s="1"/>
      <c r="EE3" s="1"/>
      <c r="EF3" s="1"/>
      <c r="EG3" s="1"/>
      <c r="EH3" s="1"/>
      <c r="EI3" s="1"/>
      <c r="EJ3" s="1"/>
      <c r="EK3" s="1"/>
      <c r="EL3" s="1"/>
      <c r="EM3" s="1"/>
      <c r="EO3" s="410"/>
      <c r="EP3" s="410"/>
      <c r="EQ3" s="1"/>
      <c r="ER3" s="1"/>
      <c r="ES3" s="1"/>
      <c r="ET3" s="1"/>
      <c r="EU3" s="1"/>
      <c r="EV3" s="1"/>
      <c r="EW3" s="1"/>
      <c r="EX3" s="1"/>
      <c r="EY3" s="1"/>
      <c r="EZ3" s="1"/>
      <c r="FA3" s="1"/>
      <c r="FB3" s="1"/>
      <c r="FC3" s="1"/>
      <c r="FD3" s="1"/>
      <c r="FE3" s="1"/>
      <c r="FF3" s="1"/>
      <c r="FG3" s="1"/>
      <c r="FH3" s="1"/>
      <c r="FI3" s="1"/>
      <c r="FJ3" s="1"/>
      <c r="FK3" s="1"/>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c r="HI3" s="410"/>
      <c r="HJ3" s="410"/>
      <c r="HK3" s="1"/>
      <c r="HL3" s="1"/>
      <c r="HM3" s="1"/>
      <c r="HN3" s="1"/>
      <c r="HO3" s="1"/>
      <c r="HP3" s="1"/>
      <c r="HQ3" s="1"/>
      <c r="HR3" s="1"/>
      <c r="HS3" s="1"/>
      <c r="HT3" s="1"/>
      <c r="HU3" s="1"/>
      <c r="HV3" s="1"/>
      <c r="HW3" s="1"/>
      <c r="HX3" s="1"/>
      <c r="HY3" s="1"/>
      <c r="HZ3" s="1"/>
      <c r="IA3" s="1"/>
      <c r="IB3" s="1"/>
      <c r="IC3" s="1"/>
      <c r="ID3" s="1"/>
      <c r="IE3" s="1"/>
    </row>
    <row r="4" spans="1:239"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0"/>
      <c r="BV4" s="410"/>
      <c r="BW4" s="1"/>
      <c r="BX4" s="1"/>
      <c r="BY4" s="1"/>
      <c r="BZ4" s="1"/>
      <c r="CA4" s="1"/>
      <c r="CB4" s="1"/>
      <c r="CC4" s="1"/>
      <c r="CD4" s="1"/>
      <c r="CE4" s="1"/>
      <c r="CF4" s="1"/>
      <c r="CG4" s="1"/>
      <c r="CH4" s="1"/>
      <c r="CI4" s="1"/>
      <c r="CJ4" s="1"/>
      <c r="CK4" s="1"/>
      <c r="CL4" s="1"/>
      <c r="CM4" s="1"/>
      <c r="CN4" s="1"/>
      <c r="CO4" s="1"/>
      <c r="CP4" s="1"/>
      <c r="CQ4" s="1"/>
      <c r="CS4" s="410"/>
      <c r="CT4" s="410"/>
      <c r="CU4" s="1"/>
      <c r="CV4" s="1"/>
      <c r="CW4" s="1"/>
      <c r="CX4" s="1"/>
      <c r="CY4" s="1"/>
      <c r="CZ4" s="1"/>
      <c r="DA4" s="1"/>
      <c r="DB4" s="1"/>
      <c r="DC4" s="1"/>
      <c r="DD4" s="1"/>
      <c r="DE4" s="1"/>
      <c r="DF4" s="1"/>
      <c r="DG4" s="1"/>
      <c r="DH4" s="1"/>
      <c r="DI4" s="1"/>
      <c r="DJ4" s="1"/>
      <c r="DK4" s="1"/>
      <c r="DL4" s="1"/>
      <c r="DM4" s="1"/>
      <c r="DN4" s="1"/>
      <c r="DO4" s="1"/>
      <c r="DQ4" s="410"/>
      <c r="DR4" s="410"/>
      <c r="DS4" s="1"/>
      <c r="DT4" s="1"/>
      <c r="DU4" s="1"/>
      <c r="DV4" s="1"/>
      <c r="DW4" s="1"/>
      <c r="DX4" s="1"/>
      <c r="DY4" s="1"/>
      <c r="DZ4" s="1"/>
      <c r="EA4" s="1"/>
      <c r="EB4" s="1"/>
      <c r="EC4" s="1"/>
      <c r="ED4" s="1"/>
      <c r="EE4" s="1"/>
      <c r="EF4" s="1"/>
      <c r="EG4" s="1"/>
      <c r="EH4" s="1"/>
      <c r="EI4" s="1"/>
      <c r="EJ4" s="1"/>
      <c r="EK4" s="1"/>
      <c r="EL4" s="1"/>
      <c r="EM4" s="1"/>
      <c r="EO4" s="410"/>
      <c r="EP4" s="410"/>
      <c r="EQ4" s="1"/>
      <c r="ER4" s="1"/>
      <c r="ES4" s="1"/>
      <c r="ET4" s="1"/>
      <c r="EU4" s="1"/>
      <c r="EV4" s="1"/>
      <c r="EW4" s="1"/>
      <c r="EX4" s="1"/>
      <c r="EY4" s="1"/>
      <c r="EZ4" s="1"/>
      <c r="FA4" s="1"/>
      <c r="FB4" s="1"/>
      <c r="FC4" s="1"/>
      <c r="FD4" s="1"/>
      <c r="FE4" s="1"/>
      <c r="FF4" s="1"/>
      <c r="FG4" s="1"/>
      <c r="FH4" s="1"/>
      <c r="FI4" s="1"/>
      <c r="FJ4" s="1"/>
      <c r="FK4" s="1"/>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c r="HI4" s="410"/>
      <c r="HJ4" s="410"/>
      <c r="HK4" s="1"/>
      <c r="HL4" s="1"/>
      <c r="HM4" s="1"/>
      <c r="HN4" s="1"/>
      <c r="HO4" s="1"/>
      <c r="HP4" s="1"/>
      <c r="HQ4" s="1"/>
      <c r="HR4" s="1"/>
      <c r="HS4" s="1"/>
      <c r="HT4" s="1"/>
      <c r="HU4" s="1"/>
      <c r="HV4" s="1"/>
      <c r="HW4" s="1"/>
      <c r="HX4" s="1"/>
      <c r="HY4" s="1"/>
      <c r="HZ4" s="1"/>
      <c r="IA4" s="1"/>
      <c r="IB4" s="1"/>
      <c r="IC4" s="1"/>
      <c r="ID4" s="1"/>
      <c r="IE4" s="1"/>
    </row>
    <row r="5" spans="1:239"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8" t="s">
        <v>214</v>
      </c>
      <c r="BV5" s="418"/>
      <c r="BW5" s="2"/>
      <c r="BX5" s="2"/>
      <c r="BY5" s="2"/>
      <c r="BZ5" s="2"/>
      <c r="CA5" s="2"/>
      <c r="CB5" s="2"/>
      <c r="CC5" s="2"/>
      <c r="CD5" s="2"/>
      <c r="CE5" s="1"/>
      <c r="CF5" s="2"/>
      <c r="CG5" s="2"/>
      <c r="CH5" s="2"/>
      <c r="CI5" s="2"/>
      <c r="CJ5" s="1"/>
      <c r="CK5" s="2"/>
      <c r="CL5" s="1"/>
      <c r="CM5" s="1"/>
      <c r="CN5" s="2"/>
      <c r="CO5" s="1"/>
      <c r="CP5" s="1"/>
      <c r="CQ5" s="2" t="s">
        <v>215</v>
      </c>
      <c r="CS5" s="418" t="s">
        <v>214</v>
      </c>
      <c r="CT5" s="418"/>
      <c r="CU5" s="2"/>
      <c r="CV5" s="2"/>
      <c r="CW5" s="2"/>
      <c r="CX5" s="2"/>
      <c r="CY5" s="2"/>
      <c r="CZ5" s="2"/>
      <c r="DA5" s="2"/>
      <c r="DB5" s="2"/>
      <c r="DC5" s="1"/>
      <c r="DD5" s="2"/>
      <c r="DE5" s="2"/>
      <c r="DF5" s="2"/>
      <c r="DG5" s="2"/>
      <c r="DH5" s="1"/>
      <c r="DI5" s="2"/>
      <c r="DJ5" s="1"/>
      <c r="DK5" s="1"/>
      <c r="DL5" s="2"/>
      <c r="DM5" s="1"/>
      <c r="DN5" s="1"/>
      <c r="DO5" s="2" t="s">
        <v>215</v>
      </c>
      <c r="DQ5" s="418" t="s">
        <v>214</v>
      </c>
      <c r="DR5" s="418"/>
      <c r="DS5" s="2"/>
      <c r="DT5" s="2"/>
      <c r="DU5" s="2"/>
      <c r="DV5" s="2"/>
      <c r="DW5" s="2"/>
      <c r="DX5" s="2"/>
      <c r="DY5" s="2"/>
      <c r="DZ5" s="2"/>
      <c r="EA5" s="1"/>
      <c r="EB5" s="2"/>
      <c r="EC5" s="2"/>
      <c r="ED5" s="2"/>
      <c r="EE5" s="2"/>
      <c r="EF5" s="1"/>
      <c r="EG5" s="2"/>
      <c r="EH5" s="1"/>
      <c r="EI5" s="1"/>
      <c r="EJ5" s="2"/>
      <c r="EK5" s="1"/>
      <c r="EL5" s="1"/>
      <c r="EM5" s="2" t="s">
        <v>215</v>
      </c>
      <c r="EO5" s="418" t="s">
        <v>214</v>
      </c>
      <c r="EP5" s="418"/>
      <c r="EQ5" s="2"/>
      <c r="ER5" s="2"/>
      <c r="ES5" s="2"/>
      <c r="ET5" s="2"/>
      <c r="EU5" s="2"/>
      <c r="EV5" s="2"/>
      <c r="EW5" s="2"/>
      <c r="EX5" s="2"/>
      <c r="EY5" s="1"/>
      <c r="EZ5" s="2"/>
      <c r="FA5" s="2"/>
      <c r="FB5" s="2"/>
      <c r="FC5" s="2"/>
      <c r="FD5" s="1"/>
      <c r="FE5" s="2"/>
      <c r="FF5" s="1"/>
      <c r="FG5" s="1"/>
      <c r="FH5" s="2"/>
      <c r="FI5" s="1"/>
      <c r="FJ5" s="1"/>
      <c r="FK5" s="2" t="s">
        <v>215</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c r="HI5" s="418" t="s">
        <v>214</v>
      </c>
      <c r="HJ5" s="418"/>
      <c r="HK5" s="2"/>
      <c r="HL5" s="2"/>
      <c r="HM5" s="2"/>
      <c r="HN5" s="2"/>
      <c r="HO5" s="2"/>
      <c r="HP5" s="2"/>
      <c r="HQ5" s="2"/>
      <c r="HR5" s="2"/>
      <c r="HS5" s="1"/>
      <c r="HT5" s="2"/>
      <c r="HU5" s="2"/>
      <c r="HV5" s="2"/>
      <c r="HW5" s="2"/>
      <c r="HX5" s="1"/>
      <c r="HY5" s="2"/>
      <c r="HZ5" s="1"/>
      <c r="IA5" s="1"/>
      <c r="IB5" s="2"/>
      <c r="IC5" s="1"/>
      <c r="ID5" s="1"/>
      <c r="IE5" s="2" t="s">
        <v>215</v>
      </c>
    </row>
    <row r="6" spans="1:239"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0"/>
      <c r="BV6" s="410"/>
      <c r="BW6" s="1"/>
      <c r="BX6" s="1"/>
      <c r="BY6" s="1"/>
      <c r="BZ6" s="1"/>
      <c r="CA6" s="1"/>
      <c r="CB6" s="1"/>
      <c r="CC6" s="1"/>
      <c r="CD6" s="1"/>
      <c r="CE6" s="1"/>
      <c r="CF6" s="1"/>
      <c r="CG6" s="1"/>
      <c r="CH6" s="1"/>
      <c r="CI6" s="1"/>
      <c r="CJ6" s="1"/>
      <c r="CK6" s="1"/>
      <c r="CL6" s="1"/>
      <c r="CM6" s="1"/>
      <c r="CN6" s="1"/>
      <c r="CO6" s="1"/>
      <c r="CP6" s="1"/>
      <c r="CQ6" s="1"/>
      <c r="CS6" s="410"/>
      <c r="CT6" s="410"/>
      <c r="CU6" s="1"/>
      <c r="CV6" s="1"/>
      <c r="CW6" s="1"/>
      <c r="CX6" s="1"/>
      <c r="CY6" s="1"/>
      <c r="CZ6" s="1"/>
      <c r="DA6" s="1"/>
      <c r="DB6" s="1"/>
      <c r="DC6" s="1"/>
      <c r="DD6" s="1"/>
      <c r="DE6" s="1"/>
      <c r="DF6" s="1"/>
      <c r="DG6" s="1"/>
      <c r="DH6" s="1"/>
      <c r="DI6" s="1"/>
      <c r="DJ6" s="1"/>
      <c r="DK6" s="1"/>
      <c r="DL6" s="1"/>
      <c r="DM6" s="1"/>
      <c r="DN6" s="1"/>
      <c r="DO6" s="1"/>
      <c r="DQ6" s="410"/>
      <c r="DR6" s="410"/>
      <c r="DS6" s="1"/>
      <c r="DT6" s="1"/>
      <c r="DU6" s="1"/>
      <c r="DV6" s="1"/>
      <c r="DW6" s="1"/>
      <c r="DX6" s="1"/>
      <c r="DY6" s="1"/>
      <c r="DZ6" s="1"/>
      <c r="EA6" s="1"/>
      <c r="EB6" s="1"/>
      <c r="EC6" s="1"/>
      <c r="ED6" s="1"/>
      <c r="EE6" s="1"/>
      <c r="EF6" s="1"/>
      <c r="EG6" s="1"/>
      <c r="EH6" s="1"/>
      <c r="EI6" s="1"/>
      <c r="EJ6" s="1"/>
      <c r="EK6" s="1"/>
      <c r="EL6" s="1"/>
      <c r="EM6" s="1"/>
      <c r="EO6" s="410"/>
      <c r="EP6" s="410"/>
      <c r="EQ6" s="1"/>
      <c r="ER6" s="1"/>
      <c r="ES6" s="1"/>
      <c r="ET6" s="1"/>
      <c r="EU6" s="1"/>
      <c r="EV6" s="1"/>
      <c r="EW6" s="1"/>
      <c r="EX6" s="1"/>
      <c r="EY6" s="1"/>
      <c r="EZ6" s="1"/>
      <c r="FA6" s="1"/>
      <c r="FB6" s="1"/>
      <c r="FC6" s="1"/>
      <c r="FD6" s="1"/>
      <c r="FE6" s="1"/>
      <c r="FF6" s="1"/>
      <c r="FG6" s="1"/>
      <c r="FH6" s="1"/>
      <c r="FI6" s="1"/>
      <c r="FJ6" s="1"/>
      <c r="FK6" s="1"/>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c r="HI6" s="410"/>
      <c r="HJ6" s="410"/>
      <c r="HK6" s="1"/>
      <c r="HL6" s="1"/>
      <c r="HM6" s="1"/>
      <c r="HN6" s="1"/>
      <c r="HO6" s="1"/>
      <c r="HP6" s="1"/>
      <c r="HQ6" s="1"/>
      <c r="HR6" s="1"/>
      <c r="HS6" s="1"/>
      <c r="HT6" s="1"/>
      <c r="HU6" s="1"/>
      <c r="HV6" s="1"/>
      <c r="HW6" s="1"/>
      <c r="HX6" s="1"/>
      <c r="HY6" s="1"/>
      <c r="HZ6" s="1"/>
      <c r="IA6" s="1"/>
      <c r="IB6" s="1"/>
      <c r="IC6" s="1"/>
      <c r="ID6" s="1"/>
      <c r="IE6" s="1"/>
    </row>
    <row r="7" spans="1:239" ht="15.5">
      <c r="A7" s="416" t="s">
        <v>276</v>
      </c>
      <c r="B7" s="416"/>
      <c r="C7" s="2"/>
      <c r="D7" s="2"/>
      <c r="E7" s="2"/>
      <c r="F7" s="2"/>
      <c r="G7" s="2"/>
      <c r="H7" s="2"/>
      <c r="I7" s="2"/>
      <c r="J7" s="2"/>
      <c r="K7" s="2"/>
      <c r="L7" s="2"/>
      <c r="M7" s="2"/>
      <c r="N7" s="2"/>
      <c r="O7" s="2"/>
      <c r="P7" s="2"/>
      <c r="Q7" s="2"/>
      <c r="R7" s="2"/>
      <c r="S7" s="2"/>
      <c r="T7" s="2"/>
      <c r="U7" s="2"/>
      <c r="V7" s="2"/>
      <c r="W7" s="2"/>
      <c r="Y7" s="416" t="s">
        <v>218</v>
      </c>
      <c r="Z7" s="416"/>
      <c r="AA7" s="2"/>
      <c r="AB7" s="2"/>
      <c r="AC7" s="2"/>
      <c r="AD7" s="2"/>
      <c r="AE7" s="2"/>
      <c r="AF7" s="2"/>
      <c r="AG7" s="2"/>
      <c r="AH7" s="2"/>
      <c r="AI7" s="2"/>
      <c r="AJ7" s="2"/>
      <c r="AK7" s="2"/>
      <c r="AL7" s="2"/>
      <c r="AM7" s="2"/>
      <c r="AN7" s="2"/>
      <c r="AO7" s="2"/>
      <c r="AP7" s="2"/>
      <c r="AQ7" s="2"/>
      <c r="AR7" s="2"/>
      <c r="AS7" s="2"/>
      <c r="AT7" s="2"/>
      <c r="AU7" s="2"/>
      <c r="AW7" s="416" t="s">
        <v>219</v>
      </c>
      <c r="AX7" s="416"/>
      <c r="AY7" s="2"/>
      <c r="AZ7" s="2"/>
      <c r="BA7" s="2"/>
      <c r="BB7" s="2"/>
      <c r="BC7" s="2"/>
      <c r="BD7" s="2"/>
      <c r="BE7" s="2"/>
      <c r="BF7" s="2"/>
      <c r="BG7" s="2"/>
      <c r="BH7" s="2"/>
      <c r="BI7" s="2"/>
      <c r="BJ7" s="2"/>
      <c r="BK7" s="2"/>
      <c r="BL7" s="2"/>
      <c r="BM7" s="2"/>
      <c r="BN7" s="2"/>
      <c r="BO7" s="2"/>
      <c r="BP7" s="2"/>
      <c r="BQ7" s="2"/>
      <c r="BR7" s="2"/>
      <c r="BS7" s="2"/>
      <c r="BU7" s="416" t="s">
        <v>277</v>
      </c>
      <c r="BV7" s="416"/>
      <c r="BW7" s="2"/>
      <c r="BX7" s="2"/>
      <c r="BY7" s="2"/>
      <c r="BZ7" s="2"/>
      <c r="CA7" s="2"/>
      <c r="CB7" s="2"/>
      <c r="CC7" s="2"/>
      <c r="CD7" s="2"/>
      <c r="CE7" s="2"/>
      <c r="CF7" s="2"/>
      <c r="CG7" s="2"/>
      <c r="CH7" s="2"/>
      <c r="CI7" s="2"/>
      <c r="CJ7" s="2"/>
      <c r="CK7" s="2"/>
      <c r="CL7" s="2"/>
      <c r="CM7" s="2"/>
      <c r="CN7" s="2"/>
      <c r="CO7" s="2"/>
      <c r="CP7" s="2"/>
      <c r="CQ7" s="2"/>
      <c r="CS7" s="416" t="s">
        <v>278</v>
      </c>
      <c r="CT7" s="416"/>
      <c r="CU7" s="2"/>
      <c r="CV7" s="2"/>
      <c r="CW7" s="2"/>
      <c r="CX7" s="2"/>
      <c r="CY7" s="2"/>
      <c r="CZ7" s="2"/>
      <c r="DA7" s="2"/>
      <c r="DB7" s="2"/>
      <c r="DC7" s="2"/>
      <c r="DD7" s="2"/>
      <c r="DE7" s="2"/>
      <c r="DF7" s="2"/>
      <c r="DG7" s="2"/>
      <c r="DH7" s="2"/>
      <c r="DI7" s="2"/>
      <c r="DJ7" s="2"/>
      <c r="DK7" s="2"/>
      <c r="DL7" s="2"/>
      <c r="DM7" s="2"/>
      <c r="DN7" s="2"/>
      <c r="DO7" s="2"/>
      <c r="DQ7" s="416" t="s">
        <v>279</v>
      </c>
      <c r="DR7" s="416"/>
      <c r="DS7" s="2"/>
      <c r="DT7" s="2"/>
      <c r="DU7" s="2"/>
      <c r="DV7" s="2"/>
      <c r="DW7" s="2"/>
      <c r="DX7" s="2"/>
      <c r="DY7" s="2"/>
      <c r="DZ7" s="2"/>
      <c r="EA7" s="2"/>
      <c r="EB7" s="2"/>
      <c r="EC7" s="2"/>
      <c r="ED7" s="2"/>
      <c r="EE7" s="2"/>
      <c r="EF7" s="2"/>
      <c r="EG7" s="2"/>
      <c r="EH7" s="2"/>
      <c r="EI7" s="2"/>
      <c r="EJ7" s="2"/>
      <c r="EK7" s="2"/>
      <c r="EL7" s="2"/>
      <c r="EM7" s="2"/>
      <c r="EO7" s="416" t="s">
        <v>280</v>
      </c>
      <c r="EP7" s="416"/>
      <c r="EQ7" s="2"/>
      <c r="ER7" s="2"/>
      <c r="ES7" s="2"/>
      <c r="ET7" s="2"/>
      <c r="EU7" s="2"/>
      <c r="EV7" s="2"/>
      <c r="EW7" s="2"/>
      <c r="EX7" s="2"/>
      <c r="EY7" s="2"/>
      <c r="EZ7" s="2"/>
      <c r="FA7" s="2"/>
      <c r="FB7" s="2"/>
      <c r="FC7" s="2"/>
      <c r="FD7" s="2"/>
      <c r="FE7" s="2"/>
      <c r="FF7" s="2"/>
      <c r="FG7" s="2"/>
      <c r="FH7" s="2"/>
      <c r="FI7" s="2"/>
      <c r="FJ7" s="2"/>
      <c r="FK7" s="2"/>
      <c r="FM7" s="416" t="s">
        <v>270</v>
      </c>
      <c r="FN7" s="416"/>
      <c r="FO7" s="2"/>
      <c r="FP7" s="2"/>
      <c r="FQ7" s="2"/>
      <c r="FR7" s="2"/>
      <c r="FS7" s="2"/>
      <c r="FT7" s="2"/>
      <c r="FU7" s="2"/>
      <c r="FV7" s="2"/>
      <c r="FW7" s="2"/>
      <c r="FX7" s="2"/>
      <c r="FY7" s="2"/>
      <c r="FZ7" s="2"/>
      <c r="GA7" s="2"/>
      <c r="GB7" s="2"/>
      <c r="GC7" s="2"/>
      <c r="GD7" s="2"/>
      <c r="GE7" s="2"/>
      <c r="GF7" s="2"/>
      <c r="GG7" s="2"/>
      <c r="GH7" s="2"/>
      <c r="GI7" s="2"/>
      <c r="GK7" s="416" t="s">
        <v>225</v>
      </c>
      <c r="GL7" s="416"/>
      <c r="GM7" s="2"/>
      <c r="GN7" s="2"/>
      <c r="GO7" s="2"/>
      <c r="GP7" s="2"/>
      <c r="GQ7" s="2"/>
      <c r="GR7" s="2"/>
      <c r="GS7" s="2"/>
      <c r="GT7" s="2"/>
      <c r="GU7" s="2"/>
      <c r="GV7" s="2"/>
      <c r="GW7" s="2"/>
      <c r="GX7" s="2"/>
      <c r="GY7" s="2"/>
      <c r="GZ7" s="2"/>
      <c r="HA7" s="2"/>
      <c r="HB7" s="2"/>
      <c r="HC7" s="2"/>
      <c r="HD7" s="2"/>
      <c r="HE7" s="2"/>
      <c r="HF7" s="2"/>
      <c r="HG7" s="2"/>
      <c r="HI7" s="416" t="s">
        <v>226</v>
      </c>
      <c r="HJ7" s="416"/>
      <c r="HK7" s="2"/>
      <c r="HL7" s="2"/>
      <c r="HM7" s="2"/>
      <c r="HN7" s="2"/>
      <c r="HO7" s="2"/>
      <c r="HP7" s="2"/>
      <c r="HQ7" s="2"/>
      <c r="HR7" s="2"/>
      <c r="HS7" s="2"/>
      <c r="HT7" s="2"/>
      <c r="HU7" s="2"/>
      <c r="HV7" s="2"/>
      <c r="HW7" s="2"/>
      <c r="HX7" s="2"/>
      <c r="HY7" s="2"/>
      <c r="HZ7" s="2"/>
      <c r="IA7" s="2"/>
      <c r="IB7" s="2"/>
      <c r="IC7" s="2"/>
      <c r="ID7" s="2"/>
      <c r="IE7" s="2"/>
    </row>
    <row r="8" spans="1:239" ht="15.5">
      <c r="A8" s="416" t="s">
        <v>281</v>
      </c>
      <c r="B8" s="416"/>
      <c r="C8" s="3"/>
      <c r="D8" s="3"/>
      <c r="E8" s="3"/>
      <c r="F8" s="3"/>
      <c r="G8" s="3"/>
      <c r="H8" s="3"/>
      <c r="I8" s="3"/>
      <c r="J8" s="3"/>
      <c r="K8" s="3"/>
      <c r="L8" s="3"/>
      <c r="M8" s="3"/>
      <c r="N8" s="3"/>
      <c r="O8" s="3"/>
      <c r="P8" s="3"/>
      <c r="Q8" s="3"/>
      <c r="R8" s="3"/>
      <c r="S8" s="3"/>
      <c r="T8" s="3"/>
      <c r="U8" s="3"/>
      <c r="V8" s="3"/>
      <c r="W8" s="3"/>
      <c r="Y8" s="416" t="s">
        <v>281</v>
      </c>
      <c r="Z8" s="416"/>
      <c r="AA8" s="3"/>
      <c r="AB8" s="3"/>
      <c r="AC8" s="3"/>
      <c r="AD8" s="3"/>
      <c r="AE8" s="3"/>
      <c r="AF8" s="3"/>
      <c r="AG8" s="3"/>
      <c r="AH8" s="3"/>
      <c r="AI8" s="3"/>
      <c r="AJ8" s="3"/>
      <c r="AK8" s="3"/>
      <c r="AL8" s="3"/>
      <c r="AM8" s="3"/>
      <c r="AN8" s="3"/>
      <c r="AO8" s="3"/>
      <c r="AP8" s="3"/>
      <c r="AQ8" s="3"/>
      <c r="AR8" s="3"/>
      <c r="AS8" s="3"/>
      <c r="AT8" s="3"/>
      <c r="AU8" s="3"/>
      <c r="AW8" s="416" t="s">
        <v>281</v>
      </c>
      <c r="AX8" s="416"/>
      <c r="AY8" s="3"/>
      <c r="AZ8" s="3"/>
      <c r="BA8" s="3"/>
      <c r="BB8" s="3"/>
      <c r="BC8" s="3"/>
      <c r="BD8" s="3"/>
      <c r="BE8" s="3"/>
      <c r="BF8" s="3"/>
      <c r="BG8" s="3"/>
      <c r="BH8" s="3"/>
      <c r="BI8" s="3"/>
      <c r="BJ8" s="3"/>
      <c r="BK8" s="3"/>
      <c r="BL8" s="3"/>
      <c r="BM8" s="3"/>
      <c r="BN8" s="3"/>
      <c r="BO8" s="3"/>
      <c r="BP8" s="3"/>
      <c r="BQ8" s="3"/>
      <c r="BR8" s="3"/>
      <c r="BS8" s="3"/>
      <c r="BU8" s="416" t="s">
        <v>281</v>
      </c>
      <c r="BV8" s="416"/>
      <c r="BW8" s="3"/>
      <c r="BX8" s="3"/>
      <c r="BY8" s="3"/>
      <c r="BZ8" s="3"/>
      <c r="CA8" s="3"/>
      <c r="CB8" s="3"/>
      <c r="CC8" s="3"/>
      <c r="CD8" s="3"/>
      <c r="CE8" s="3"/>
      <c r="CF8" s="3"/>
      <c r="CG8" s="3"/>
      <c r="CH8" s="3"/>
      <c r="CI8" s="3"/>
      <c r="CJ8" s="3"/>
      <c r="CK8" s="3"/>
      <c r="CL8" s="3"/>
      <c r="CM8" s="3"/>
      <c r="CN8" s="3"/>
      <c r="CO8" s="3"/>
      <c r="CP8" s="3"/>
      <c r="CQ8" s="3"/>
      <c r="CS8" s="416" t="s">
        <v>281</v>
      </c>
      <c r="CT8" s="416"/>
      <c r="CU8" s="3"/>
      <c r="CV8" s="3"/>
      <c r="CW8" s="3"/>
      <c r="CX8" s="3"/>
      <c r="CY8" s="3"/>
      <c r="CZ8" s="3"/>
      <c r="DA8" s="3"/>
      <c r="DB8" s="3"/>
      <c r="DC8" s="3"/>
      <c r="DD8" s="3"/>
      <c r="DE8" s="3"/>
      <c r="DF8" s="3"/>
      <c r="DG8" s="3"/>
      <c r="DH8" s="3"/>
      <c r="DI8" s="3"/>
      <c r="DJ8" s="3"/>
      <c r="DK8" s="3"/>
      <c r="DL8" s="3"/>
      <c r="DM8" s="3"/>
      <c r="DN8" s="3"/>
      <c r="DO8" s="3"/>
      <c r="DQ8" s="416" t="s">
        <v>281</v>
      </c>
      <c r="DR8" s="416"/>
      <c r="DS8" s="3"/>
      <c r="DT8" s="3"/>
      <c r="DU8" s="3"/>
      <c r="DV8" s="3"/>
      <c r="DW8" s="3"/>
      <c r="DX8" s="3"/>
      <c r="DY8" s="3"/>
      <c r="DZ8" s="3"/>
      <c r="EA8" s="3"/>
      <c r="EB8" s="3"/>
      <c r="EC8" s="3"/>
      <c r="ED8" s="3"/>
      <c r="EE8" s="3"/>
      <c r="EF8" s="3"/>
      <c r="EG8" s="3"/>
      <c r="EH8" s="3"/>
      <c r="EI8" s="3"/>
      <c r="EJ8" s="3"/>
      <c r="EK8" s="3"/>
      <c r="EL8" s="3"/>
      <c r="EM8" s="3"/>
      <c r="EO8" s="416" t="s">
        <v>281</v>
      </c>
      <c r="EP8" s="416"/>
      <c r="EQ8" s="3"/>
      <c r="ER8" s="3"/>
      <c r="ES8" s="3"/>
      <c r="ET8" s="3"/>
      <c r="EU8" s="3"/>
      <c r="EV8" s="3"/>
      <c r="EW8" s="3"/>
      <c r="EX8" s="3"/>
      <c r="EY8" s="3"/>
      <c r="EZ8" s="3"/>
      <c r="FA8" s="3"/>
      <c r="FB8" s="3"/>
      <c r="FC8" s="3"/>
      <c r="FD8" s="3"/>
      <c r="FE8" s="3"/>
      <c r="FF8" s="3"/>
      <c r="FG8" s="3"/>
      <c r="FH8" s="3"/>
      <c r="FI8" s="3"/>
      <c r="FJ8" s="3"/>
      <c r="FK8" s="3"/>
      <c r="FM8" s="416" t="s">
        <v>281</v>
      </c>
      <c r="FN8" s="416"/>
      <c r="FO8" s="3"/>
      <c r="FP8" s="3"/>
      <c r="FQ8" s="3"/>
      <c r="FR8" s="3"/>
      <c r="FS8" s="3"/>
      <c r="FT8" s="3"/>
      <c r="FU8" s="3"/>
      <c r="FV8" s="3"/>
      <c r="FW8" s="3"/>
      <c r="FX8" s="3"/>
      <c r="FY8" s="3"/>
      <c r="FZ8" s="3"/>
      <c r="GA8" s="3"/>
      <c r="GB8" s="3"/>
      <c r="GC8" s="3"/>
      <c r="GD8" s="3"/>
      <c r="GE8" s="3"/>
      <c r="GF8" s="3"/>
      <c r="GG8" s="3"/>
      <c r="GH8" s="3"/>
      <c r="GI8" s="3"/>
      <c r="GK8" s="416" t="s">
        <v>281</v>
      </c>
      <c r="GL8" s="416"/>
      <c r="GM8" s="3"/>
      <c r="GN8" s="3"/>
      <c r="GO8" s="3"/>
      <c r="GP8" s="3"/>
      <c r="GQ8" s="3"/>
      <c r="GR8" s="3"/>
      <c r="GS8" s="3"/>
      <c r="GT8" s="3"/>
      <c r="GU8" s="3"/>
      <c r="GV8" s="3"/>
      <c r="GW8" s="3"/>
      <c r="GX8" s="3"/>
      <c r="GY8" s="3"/>
      <c r="GZ8" s="3"/>
      <c r="HA8" s="3"/>
      <c r="HB8" s="3"/>
      <c r="HC8" s="3"/>
      <c r="HD8" s="3"/>
      <c r="HE8" s="3"/>
      <c r="HF8" s="3"/>
      <c r="HG8" s="3"/>
      <c r="HI8" s="416" t="s">
        <v>281</v>
      </c>
      <c r="HJ8" s="416"/>
      <c r="HK8" s="3"/>
      <c r="HL8" s="3"/>
      <c r="HM8" s="3"/>
      <c r="HN8" s="3"/>
      <c r="HO8" s="3"/>
      <c r="HP8" s="3"/>
      <c r="HQ8" s="3"/>
      <c r="HR8" s="3"/>
      <c r="HS8" s="3"/>
      <c r="HT8" s="3"/>
      <c r="HU8" s="3"/>
      <c r="HV8" s="3"/>
      <c r="HW8" s="3"/>
      <c r="HX8" s="3"/>
      <c r="HY8" s="3"/>
      <c r="HZ8" s="3"/>
      <c r="IA8" s="3"/>
      <c r="IB8" s="3"/>
      <c r="IC8" s="3"/>
      <c r="ID8" s="3"/>
      <c r="IE8" s="3"/>
    </row>
    <row r="9" spans="1:239"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0"/>
      <c r="BV9" s="410"/>
      <c r="BW9" s="1"/>
      <c r="BX9" s="1"/>
      <c r="BY9" s="1"/>
      <c r="BZ9" s="1"/>
      <c r="CA9" s="1"/>
      <c r="CB9" s="1"/>
      <c r="CC9" s="1"/>
      <c r="CD9" s="1"/>
      <c r="CE9" s="1"/>
      <c r="CF9" s="1"/>
      <c r="CG9" s="1"/>
      <c r="CH9" s="1"/>
      <c r="CI9" s="1"/>
      <c r="CJ9" s="1"/>
      <c r="CK9" s="1"/>
      <c r="CL9" s="1"/>
      <c r="CM9" s="1"/>
      <c r="CN9" s="1"/>
      <c r="CO9" s="1"/>
      <c r="CP9" s="1"/>
      <c r="CQ9" s="1"/>
      <c r="CS9" s="410"/>
      <c r="CT9" s="410"/>
      <c r="CU9" s="1"/>
      <c r="CV9" s="1"/>
      <c r="CW9" s="1"/>
      <c r="CX9" s="1"/>
      <c r="CY9" s="1"/>
      <c r="CZ9" s="1"/>
      <c r="DA9" s="1"/>
      <c r="DB9" s="1"/>
      <c r="DC9" s="1"/>
      <c r="DD9" s="1"/>
      <c r="DE9" s="1"/>
      <c r="DF9" s="1"/>
      <c r="DG9" s="1"/>
      <c r="DH9" s="1"/>
      <c r="DI9" s="1"/>
      <c r="DJ9" s="1"/>
      <c r="DK9" s="1"/>
      <c r="DL9" s="1"/>
      <c r="DM9" s="1"/>
      <c r="DN9" s="1"/>
      <c r="DO9" s="1"/>
      <c r="DQ9" s="410"/>
      <c r="DR9" s="410"/>
      <c r="DS9" s="1"/>
      <c r="DT9" s="1"/>
      <c r="DU9" s="1"/>
      <c r="DV9" s="1"/>
      <c r="DW9" s="1"/>
      <c r="DX9" s="1"/>
      <c r="DY9" s="1"/>
      <c r="DZ9" s="1"/>
      <c r="EA9" s="1"/>
      <c r="EB9" s="1"/>
      <c r="EC9" s="1"/>
      <c r="ED9" s="1"/>
      <c r="EE9" s="1"/>
      <c r="EF9" s="1"/>
      <c r="EG9" s="1"/>
      <c r="EH9" s="1"/>
      <c r="EI9" s="1"/>
      <c r="EJ9" s="1"/>
      <c r="EK9" s="1"/>
      <c r="EL9" s="1"/>
      <c r="EM9" s="1"/>
      <c r="EO9" s="410"/>
      <c r="EP9" s="410"/>
      <c r="EQ9" s="1"/>
      <c r="ER9" s="1"/>
      <c r="ES9" s="1"/>
      <c r="ET9" s="1"/>
      <c r="EU9" s="1"/>
      <c r="EV9" s="1"/>
      <c r="EW9" s="1"/>
      <c r="EX9" s="1"/>
      <c r="EY9" s="1"/>
      <c r="EZ9" s="1"/>
      <c r="FA9" s="1"/>
      <c r="FB9" s="1"/>
      <c r="FC9" s="1"/>
      <c r="FD9" s="1"/>
      <c r="FE9" s="1"/>
      <c r="FF9" s="1"/>
      <c r="FG9" s="1"/>
      <c r="FH9" s="1"/>
      <c r="FI9" s="1"/>
      <c r="FJ9" s="1"/>
      <c r="FK9" s="1"/>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c r="HI9" s="410"/>
      <c r="HJ9" s="410"/>
      <c r="HK9" s="1"/>
      <c r="HL9" s="1"/>
      <c r="HM9" s="1"/>
      <c r="HN9" s="1"/>
      <c r="HO9" s="1"/>
      <c r="HP9" s="1"/>
      <c r="HQ9" s="1"/>
      <c r="HR9" s="1"/>
      <c r="HS9" s="1"/>
      <c r="HT9" s="1"/>
      <c r="HU9" s="1"/>
      <c r="HV9" s="1"/>
      <c r="HW9" s="1"/>
      <c r="HX9" s="1"/>
      <c r="HY9" s="1"/>
      <c r="HZ9" s="1"/>
      <c r="IA9" s="1"/>
      <c r="IB9" s="1"/>
      <c r="IC9" s="1"/>
      <c r="ID9" s="1"/>
      <c r="IE9" s="1"/>
    </row>
    <row r="10" spans="1:239"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0"/>
      <c r="BV10" s="410"/>
      <c r="BW10" s="1"/>
      <c r="BX10" s="1"/>
      <c r="BY10" s="1"/>
      <c r="BZ10" s="1"/>
      <c r="CA10" s="1"/>
      <c r="CB10" s="1"/>
      <c r="CC10" s="1"/>
      <c r="CD10" s="1"/>
      <c r="CE10" s="1"/>
      <c r="CF10" s="1"/>
      <c r="CG10" s="1"/>
      <c r="CH10" s="1"/>
      <c r="CI10" s="1"/>
      <c r="CJ10" s="1"/>
      <c r="CK10" s="1"/>
      <c r="CL10" s="1"/>
      <c r="CM10" s="1"/>
      <c r="CN10" s="1"/>
      <c r="CO10" s="1"/>
      <c r="CP10" s="1"/>
      <c r="CQ10" s="1"/>
      <c r="CS10" s="410"/>
      <c r="CT10" s="410"/>
      <c r="CU10" s="1"/>
      <c r="CV10" s="1"/>
      <c r="CW10" s="1"/>
      <c r="CX10" s="1"/>
      <c r="CY10" s="1"/>
      <c r="CZ10" s="1"/>
      <c r="DA10" s="1"/>
      <c r="DB10" s="1"/>
      <c r="DC10" s="1"/>
      <c r="DD10" s="1"/>
      <c r="DE10" s="1"/>
      <c r="DF10" s="1"/>
      <c r="DG10" s="1"/>
      <c r="DH10" s="1"/>
      <c r="DI10" s="1"/>
      <c r="DJ10" s="1"/>
      <c r="DK10" s="1"/>
      <c r="DL10" s="1"/>
      <c r="DM10" s="1"/>
      <c r="DN10" s="1"/>
      <c r="DO10" s="1"/>
      <c r="DQ10" s="410"/>
      <c r="DR10" s="410"/>
      <c r="DS10" s="1"/>
      <c r="DT10" s="1"/>
      <c r="DU10" s="1"/>
      <c r="DV10" s="1"/>
      <c r="DW10" s="1"/>
      <c r="DX10" s="1"/>
      <c r="DY10" s="1"/>
      <c r="DZ10" s="1"/>
      <c r="EA10" s="1"/>
      <c r="EB10" s="1"/>
      <c r="EC10" s="1"/>
      <c r="ED10" s="1"/>
      <c r="EE10" s="1"/>
      <c r="EF10" s="1"/>
      <c r="EG10" s="1"/>
      <c r="EH10" s="1"/>
      <c r="EI10" s="1"/>
      <c r="EJ10" s="1"/>
      <c r="EK10" s="1"/>
      <c r="EL10" s="1"/>
      <c r="EM10" s="1"/>
      <c r="EO10" s="410"/>
      <c r="EP10" s="410"/>
      <c r="EQ10" s="1"/>
      <c r="ER10" s="1"/>
      <c r="ES10" s="1"/>
      <c r="ET10" s="1"/>
      <c r="EU10" s="1"/>
      <c r="EV10" s="1"/>
      <c r="EW10" s="1"/>
      <c r="EX10" s="1"/>
      <c r="EY10" s="1"/>
      <c r="EZ10" s="1"/>
      <c r="FA10" s="1"/>
      <c r="FB10" s="1"/>
      <c r="FC10" s="1"/>
      <c r="FD10" s="1"/>
      <c r="FE10" s="1"/>
      <c r="FF10" s="1"/>
      <c r="FG10" s="1"/>
      <c r="FH10" s="1"/>
      <c r="FI10" s="1"/>
      <c r="FJ10" s="1"/>
      <c r="FK10" s="1"/>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c r="HI10" s="410"/>
      <c r="HJ10" s="410"/>
      <c r="HK10" s="1"/>
      <c r="HL10" s="1"/>
      <c r="HM10" s="1"/>
      <c r="HN10" s="1"/>
      <c r="HO10" s="1"/>
      <c r="HP10" s="1"/>
      <c r="HQ10" s="1"/>
      <c r="HR10" s="1"/>
      <c r="HS10" s="1"/>
      <c r="HT10" s="1"/>
      <c r="HU10" s="1"/>
      <c r="HV10" s="1"/>
      <c r="HW10" s="1"/>
      <c r="HX10" s="1"/>
      <c r="HY10" s="1"/>
      <c r="HZ10" s="1"/>
      <c r="IA10" s="1"/>
      <c r="IB10" s="1"/>
      <c r="IC10" s="1"/>
      <c r="ID10" s="1"/>
      <c r="IE10" s="1"/>
    </row>
    <row r="11" spans="1:239"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0"/>
      <c r="BV11" s="410"/>
      <c r="BW11" s="4">
        <v>2000</v>
      </c>
      <c r="BX11" s="4">
        <v>2001</v>
      </c>
      <c r="BY11" s="4">
        <v>2002</v>
      </c>
      <c r="BZ11" s="4">
        <v>2003</v>
      </c>
      <c r="CA11" s="4">
        <v>2004</v>
      </c>
      <c r="CB11" s="4">
        <v>2005</v>
      </c>
      <c r="CC11" s="4">
        <v>2006</v>
      </c>
      <c r="CD11" s="4">
        <v>2007</v>
      </c>
      <c r="CE11" s="4">
        <v>2008</v>
      </c>
      <c r="CF11" s="4">
        <v>2009</v>
      </c>
      <c r="CG11" s="4">
        <v>2010</v>
      </c>
      <c r="CH11" s="4">
        <v>2011</v>
      </c>
      <c r="CI11" s="4">
        <v>2012</v>
      </c>
      <c r="CJ11" s="4">
        <v>2013</v>
      </c>
      <c r="CK11" s="4">
        <v>2014</v>
      </c>
      <c r="CL11" s="4">
        <v>2015</v>
      </c>
      <c r="CM11" s="4">
        <v>2016</v>
      </c>
      <c r="CN11" s="4">
        <v>2017</v>
      </c>
      <c r="CO11" s="4">
        <v>2018</v>
      </c>
      <c r="CP11" s="4">
        <v>2019</v>
      </c>
      <c r="CQ11" s="4">
        <v>2020</v>
      </c>
      <c r="CS11" s="410"/>
      <c r="CT11" s="410"/>
      <c r="CU11" s="4">
        <v>2000</v>
      </c>
      <c r="CV11" s="4">
        <v>2001</v>
      </c>
      <c r="CW11" s="4">
        <v>2002</v>
      </c>
      <c r="CX11" s="4">
        <v>2003</v>
      </c>
      <c r="CY11" s="4">
        <v>2004</v>
      </c>
      <c r="CZ11" s="4">
        <v>2005</v>
      </c>
      <c r="DA11" s="4">
        <v>2006</v>
      </c>
      <c r="DB11" s="4">
        <v>2007</v>
      </c>
      <c r="DC11" s="4">
        <v>2008</v>
      </c>
      <c r="DD11" s="4">
        <v>2009</v>
      </c>
      <c r="DE11" s="4">
        <v>2010</v>
      </c>
      <c r="DF11" s="4">
        <v>2011</v>
      </c>
      <c r="DG11" s="4">
        <v>2012</v>
      </c>
      <c r="DH11" s="4">
        <v>2013</v>
      </c>
      <c r="DI11" s="4">
        <v>2014</v>
      </c>
      <c r="DJ11" s="4">
        <v>2015</v>
      </c>
      <c r="DK11" s="4">
        <v>2016</v>
      </c>
      <c r="DL11" s="4">
        <v>2017</v>
      </c>
      <c r="DM11" s="4">
        <v>2018</v>
      </c>
      <c r="DN11" s="4">
        <v>2019</v>
      </c>
      <c r="DO11" s="4">
        <v>2020</v>
      </c>
      <c r="DQ11" s="410"/>
      <c r="DR11" s="410"/>
      <c r="DS11" s="4">
        <v>2000</v>
      </c>
      <c r="DT11" s="4">
        <v>2001</v>
      </c>
      <c r="DU11" s="4">
        <v>2002</v>
      </c>
      <c r="DV11" s="4">
        <v>2003</v>
      </c>
      <c r="DW11" s="4">
        <v>2004</v>
      </c>
      <c r="DX11" s="4">
        <v>2005</v>
      </c>
      <c r="DY11" s="4">
        <v>2006</v>
      </c>
      <c r="DZ11" s="4">
        <v>2007</v>
      </c>
      <c r="EA11" s="4">
        <v>2008</v>
      </c>
      <c r="EB11" s="4">
        <v>2009</v>
      </c>
      <c r="EC11" s="4">
        <v>2010</v>
      </c>
      <c r="ED11" s="4">
        <v>2011</v>
      </c>
      <c r="EE11" s="4">
        <v>2012</v>
      </c>
      <c r="EF11" s="4">
        <v>2013</v>
      </c>
      <c r="EG11" s="4">
        <v>2014</v>
      </c>
      <c r="EH11" s="4">
        <v>2015</v>
      </c>
      <c r="EI11" s="4">
        <v>2016</v>
      </c>
      <c r="EJ11" s="4">
        <v>2017</v>
      </c>
      <c r="EK11" s="4">
        <v>2018</v>
      </c>
      <c r="EL11" s="4">
        <v>2019</v>
      </c>
      <c r="EM11" s="4">
        <v>2020</v>
      </c>
      <c r="EO11" s="410"/>
      <c r="EP11" s="410"/>
      <c r="EQ11" s="4">
        <v>2000</v>
      </c>
      <c r="ER11" s="4">
        <v>2001</v>
      </c>
      <c r="ES11" s="4">
        <v>2002</v>
      </c>
      <c r="ET11" s="4">
        <v>2003</v>
      </c>
      <c r="EU11" s="4">
        <v>2004</v>
      </c>
      <c r="EV11" s="4">
        <v>2005</v>
      </c>
      <c r="EW11" s="4">
        <v>2006</v>
      </c>
      <c r="EX11" s="4">
        <v>2007</v>
      </c>
      <c r="EY11" s="4">
        <v>2008</v>
      </c>
      <c r="EZ11" s="4">
        <v>2009</v>
      </c>
      <c r="FA11" s="4">
        <v>2010</v>
      </c>
      <c r="FB11" s="4">
        <v>2011</v>
      </c>
      <c r="FC11" s="4">
        <v>2012</v>
      </c>
      <c r="FD11" s="4">
        <v>2013</v>
      </c>
      <c r="FE11" s="4">
        <v>2014</v>
      </c>
      <c r="FF11" s="4">
        <v>2015</v>
      </c>
      <c r="FG11" s="4">
        <v>2016</v>
      </c>
      <c r="FH11" s="4">
        <v>2017</v>
      </c>
      <c r="FI11" s="4">
        <v>2018</v>
      </c>
      <c r="FJ11" s="4">
        <v>2019</v>
      </c>
      <c r="FK11" s="4">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c r="HI11" s="410"/>
      <c r="HJ11" s="410"/>
      <c r="HK11" s="4">
        <v>2000</v>
      </c>
      <c r="HL11" s="4">
        <v>2001</v>
      </c>
      <c r="HM11" s="4">
        <v>2002</v>
      </c>
      <c r="HN11" s="4">
        <v>2003</v>
      </c>
      <c r="HO11" s="4">
        <v>2004</v>
      </c>
      <c r="HP11" s="4">
        <v>2005</v>
      </c>
      <c r="HQ11" s="4">
        <v>2006</v>
      </c>
      <c r="HR11" s="4">
        <v>2007</v>
      </c>
      <c r="HS11" s="4">
        <v>2008</v>
      </c>
      <c r="HT11" s="4">
        <v>2009</v>
      </c>
      <c r="HU11" s="4">
        <v>2010</v>
      </c>
      <c r="HV11" s="4">
        <v>2011</v>
      </c>
      <c r="HW11" s="4">
        <v>2012</v>
      </c>
      <c r="HX11" s="4">
        <v>2013</v>
      </c>
      <c r="HY11" s="4">
        <v>2014</v>
      </c>
      <c r="HZ11" s="4">
        <v>2015</v>
      </c>
      <c r="IA11" s="4">
        <v>2016</v>
      </c>
      <c r="IB11" s="4">
        <v>2017</v>
      </c>
      <c r="IC11" s="4">
        <v>2018</v>
      </c>
      <c r="ID11" s="4">
        <v>2019</v>
      </c>
      <c r="IE11" s="4">
        <v>2020</v>
      </c>
    </row>
    <row r="12" spans="1:239" ht="14.5">
      <c r="A12" s="412"/>
      <c r="B12" s="412"/>
      <c r="C12" s="1"/>
      <c r="D12" s="1"/>
      <c r="E12" s="1"/>
      <c r="F12" s="1"/>
      <c r="G12" s="1"/>
      <c r="H12" s="1"/>
      <c r="I12" s="1"/>
      <c r="J12" s="1"/>
      <c r="K12" s="1"/>
      <c r="L12" s="1"/>
      <c r="M12" s="1"/>
      <c r="N12" s="1"/>
      <c r="O12" s="1"/>
      <c r="P12" s="1"/>
      <c r="Q12" s="1"/>
      <c r="R12" s="1"/>
      <c r="S12" s="1"/>
      <c r="T12" s="1"/>
      <c r="U12" s="1"/>
      <c r="V12" s="1"/>
      <c r="W12" s="1"/>
      <c r="Y12" s="412"/>
      <c r="Z12" s="412"/>
      <c r="AA12" s="1"/>
      <c r="AB12" s="1"/>
      <c r="AC12" s="1"/>
      <c r="AD12" s="1"/>
      <c r="AE12" s="1"/>
      <c r="AF12" s="1"/>
      <c r="AG12" s="1"/>
      <c r="AH12" s="1"/>
      <c r="AI12" s="1"/>
      <c r="AJ12" s="1"/>
      <c r="AK12" s="1"/>
      <c r="AL12" s="1"/>
      <c r="AM12" s="1"/>
      <c r="AN12" s="1"/>
      <c r="AO12" s="1"/>
      <c r="AP12" s="1"/>
      <c r="AQ12" s="1"/>
      <c r="AR12" s="1"/>
      <c r="AS12" s="1"/>
      <c r="AT12" s="1"/>
      <c r="AU12" s="1"/>
      <c r="AW12" s="412"/>
      <c r="AX12" s="412"/>
      <c r="AY12" s="1"/>
      <c r="AZ12" s="1"/>
      <c r="BA12" s="1"/>
      <c r="BB12" s="1"/>
      <c r="BC12" s="1"/>
      <c r="BD12" s="1"/>
      <c r="BE12" s="1"/>
      <c r="BF12" s="1"/>
      <c r="BG12" s="1"/>
      <c r="BH12" s="1"/>
      <c r="BI12" s="1"/>
      <c r="BJ12" s="1"/>
      <c r="BK12" s="1"/>
      <c r="BL12" s="1"/>
      <c r="BM12" s="1"/>
      <c r="BN12" s="1"/>
      <c r="BO12" s="1"/>
      <c r="BP12" s="1"/>
      <c r="BQ12" s="1"/>
      <c r="BR12" s="1"/>
      <c r="BS12" s="1"/>
      <c r="BU12" s="412"/>
      <c r="BV12" s="412"/>
      <c r="BW12" s="1"/>
      <c r="BX12" s="1"/>
      <c r="BY12" s="1"/>
      <c r="BZ12" s="1"/>
      <c r="CA12" s="1"/>
      <c r="CB12" s="1"/>
      <c r="CC12" s="1"/>
      <c r="CD12" s="1"/>
      <c r="CE12" s="1"/>
      <c r="CF12" s="1"/>
      <c r="CG12" s="1"/>
      <c r="CH12" s="1"/>
      <c r="CI12" s="1"/>
      <c r="CJ12" s="1"/>
      <c r="CK12" s="1"/>
      <c r="CL12" s="1"/>
      <c r="CM12" s="1"/>
      <c r="CN12" s="1"/>
      <c r="CO12" s="1"/>
      <c r="CP12" s="1"/>
      <c r="CQ12" s="1"/>
      <c r="CS12" s="412"/>
      <c r="CT12" s="412"/>
      <c r="CU12" s="1"/>
      <c r="CV12" s="1"/>
      <c r="CW12" s="1"/>
      <c r="CX12" s="1"/>
      <c r="CY12" s="1"/>
      <c r="CZ12" s="1"/>
      <c r="DA12" s="1"/>
      <c r="DB12" s="1"/>
      <c r="DC12" s="1"/>
      <c r="DD12" s="1"/>
      <c r="DE12" s="1"/>
      <c r="DF12" s="1"/>
      <c r="DG12" s="1"/>
      <c r="DH12" s="1"/>
      <c r="DI12" s="1"/>
      <c r="DJ12" s="1"/>
      <c r="DK12" s="1"/>
      <c r="DL12" s="1"/>
      <c r="DM12" s="1"/>
      <c r="DN12" s="1"/>
      <c r="DO12" s="1"/>
      <c r="DQ12" s="412"/>
      <c r="DR12" s="412"/>
      <c r="DS12" s="1"/>
      <c r="DT12" s="1"/>
      <c r="DU12" s="1"/>
      <c r="DV12" s="1"/>
      <c r="DW12" s="1"/>
      <c r="DX12" s="1"/>
      <c r="DY12" s="1"/>
      <c r="DZ12" s="1"/>
      <c r="EA12" s="1"/>
      <c r="EB12" s="1"/>
      <c r="EC12" s="1"/>
      <c r="ED12" s="1"/>
      <c r="EE12" s="1"/>
      <c r="EF12" s="1"/>
      <c r="EG12" s="1"/>
      <c r="EH12" s="1"/>
      <c r="EI12" s="1"/>
      <c r="EJ12" s="1"/>
      <c r="EK12" s="1"/>
      <c r="EL12" s="1"/>
      <c r="EM12" s="1"/>
      <c r="EO12" s="412"/>
      <c r="EP12" s="412"/>
      <c r="EQ12" s="1"/>
      <c r="ER12" s="1"/>
      <c r="ES12" s="1"/>
      <c r="ET12" s="1"/>
      <c r="EU12" s="1"/>
      <c r="EV12" s="1"/>
      <c r="EW12" s="1"/>
      <c r="EX12" s="1"/>
      <c r="EY12" s="1"/>
      <c r="EZ12" s="1"/>
      <c r="FA12" s="1"/>
      <c r="FB12" s="1"/>
      <c r="FC12" s="1"/>
      <c r="FD12" s="1"/>
      <c r="FE12" s="1"/>
      <c r="FF12" s="1"/>
      <c r="FG12" s="1"/>
      <c r="FH12" s="1"/>
      <c r="FI12" s="1"/>
      <c r="FJ12" s="1"/>
      <c r="FK12" s="1"/>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c r="HI12" s="412"/>
      <c r="HJ12" s="412"/>
      <c r="HK12" s="1"/>
      <c r="HL12" s="1"/>
      <c r="HM12" s="1"/>
      <c r="HN12" s="1"/>
      <c r="HO12" s="1"/>
      <c r="HP12" s="1"/>
      <c r="HQ12" s="1"/>
      <c r="HR12" s="1"/>
      <c r="HS12" s="1"/>
      <c r="HT12" s="1"/>
      <c r="HU12" s="1"/>
      <c r="HV12" s="1"/>
      <c r="HW12" s="1"/>
      <c r="HX12" s="1"/>
      <c r="HY12" s="1"/>
      <c r="HZ12" s="1"/>
      <c r="IA12" s="1"/>
      <c r="IB12" s="1"/>
      <c r="IC12" s="1"/>
      <c r="ID12" s="1"/>
      <c r="IE12" s="1"/>
    </row>
    <row r="13" spans="1:239" ht="14.5">
      <c r="A13" s="1"/>
      <c r="B13" s="9" t="s">
        <v>282</v>
      </c>
      <c r="C13" s="1"/>
      <c r="D13" s="1"/>
      <c r="E13" s="1"/>
      <c r="F13" s="1"/>
      <c r="G13" s="1"/>
      <c r="H13" s="1"/>
      <c r="I13" s="1"/>
      <c r="J13" s="1"/>
      <c r="K13" s="1"/>
      <c r="L13" s="1"/>
      <c r="M13" s="1"/>
      <c r="N13" s="1"/>
      <c r="O13" s="1"/>
      <c r="P13" s="1"/>
      <c r="Q13" s="1"/>
      <c r="R13" s="1"/>
      <c r="S13" s="1"/>
      <c r="T13" s="1"/>
      <c r="U13" s="1"/>
      <c r="V13" s="1"/>
      <c r="W13" s="1"/>
      <c r="Y13" s="1"/>
      <c r="Z13" s="9" t="s">
        <v>282</v>
      </c>
      <c r="AA13" s="1"/>
      <c r="AB13" s="1"/>
      <c r="AC13" s="1"/>
      <c r="AD13" s="1"/>
      <c r="AE13" s="1"/>
      <c r="AF13" s="1"/>
      <c r="AG13" s="1"/>
      <c r="AH13" s="1"/>
      <c r="AI13" s="1"/>
      <c r="AJ13" s="1"/>
      <c r="AK13" s="1"/>
      <c r="AL13" s="1"/>
      <c r="AM13" s="1"/>
      <c r="AN13" s="1"/>
      <c r="AO13" s="1"/>
      <c r="AP13" s="1"/>
      <c r="AQ13" s="1"/>
      <c r="AR13" s="1"/>
      <c r="AS13" s="1"/>
      <c r="AT13" s="1"/>
      <c r="AU13" s="1"/>
      <c r="AW13" s="1"/>
      <c r="AX13" s="9" t="s">
        <v>282</v>
      </c>
      <c r="AY13" s="1"/>
      <c r="AZ13" s="1"/>
      <c r="BA13" s="1"/>
      <c r="BB13" s="1"/>
      <c r="BC13" s="1"/>
      <c r="BD13" s="1"/>
      <c r="BE13" s="1"/>
      <c r="BF13" s="1"/>
      <c r="BG13" s="1"/>
      <c r="BH13" s="1"/>
      <c r="BI13" s="1"/>
      <c r="BJ13" s="1"/>
      <c r="BK13" s="1"/>
      <c r="BL13" s="1"/>
      <c r="BM13" s="1"/>
      <c r="BN13" s="1"/>
      <c r="BO13" s="1"/>
      <c r="BP13" s="1"/>
      <c r="BQ13" s="1"/>
      <c r="BR13" s="1"/>
      <c r="BS13" s="1"/>
      <c r="BU13" s="1"/>
      <c r="BV13" s="9" t="s">
        <v>282</v>
      </c>
      <c r="BW13" s="1"/>
      <c r="BX13" s="1"/>
      <c r="BY13" s="1"/>
      <c r="BZ13" s="1"/>
      <c r="CA13" s="1"/>
      <c r="CB13" s="1"/>
      <c r="CC13" s="1"/>
      <c r="CD13" s="1"/>
      <c r="CE13" s="1"/>
      <c r="CF13" s="1"/>
      <c r="CG13" s="1"/>
      <c r="CH13" s="1"/>
      <c r="CI13" s="1"/>
      <c r="CJ13" s="1"/>
      <c r="CK13" s="1"/>
      <c r="CL13" s="1"/>
      <c r="CM13" s="1"/>
      <c r="CN13" s="1"/>
      <c r="CO13" s="1"/>
      <c r="CP13" s="1"/>
      <c r="CQ13" s="1"/>
      <c r="CS13" s="1"/>
      <c r="CT13" s="9" t="s">
        <v>282</v>
      </c>
      <c r="CU13" s="1"/>
      <c r="CV13" s="1"/>
      <c r="CW13" s="1"/>
      <c r="CX13" s="1"/>
      <c r="CY13" s="1"/>
      <c r="CZ13" s="1"/>
      <c r="DA13" s="1"/>
      <c r="DB13" s="1"/>
      <c r="DC13" s="1"/>
      <c r="DD13" s="1"/>
      <c r="DE13" s="1"/>
      <c r="DF13" s="1"/>
      <c r="DG13" s="1"/>
      <c r="DH13" s="1"/>
      <c r="DI13" s="1"/>
      <c r="DJ13" s="1"/>
      <c r="DK13" s="1"/>
      <c r="DL13" s="1"/>
      <c r="DM13" s="1"/>
      <c r="DN13" s="1"/>
      <c r="DO13" s="1"/>
      <c r="DQ13" s="1"/>
      <c r="DR13" s="9" t="s">
        <v>282</v>
      </c>
      <c r="DS13" s="1"/>
      <c r="DT13" s="1"/>
      <c r="DU13" s="1"/>
      <c r="DV13" s="1"/>
      <c r="DW13" s="1"/>
      <c r="DX13" s="1"/>
      <c r="DY13" s="1"/>
      <c r="DZ13" s="1"/>
      <c r="EA13" s="1"/>
      <c r="EB13" s="1"/>
      <c r="EC13" s="1"/>
      <c r="ED13" s="1"/>
      <c r="EE13" s="1"/>
      <c r="EF13" s="1"/>
      <c r="EG13" s="1"/>
      <c r="EH13" s="1"/>
      <c r="EI13" s="1"/>
      <c r="EJ13" s="1"/>
      <c r="EK13" s="1"/>
      <c r="EL13" s="1"/>
      <c r="EM13" s="1"/>
      <c r="EO13" s="1"/>
      <c r="EP13" s="9" t="s">
        <v>282</v>
      </c>
      <c r="EQ13" s="1"/>
      <c r="ER13" s="1"/>
      <c r="ES13" s="1"/>
      <c r="ET13" s="1"/>
      <c r="EU13" s="1"/>
      <c r="EV13" s="1"/>
      <c r="EW13" s="1"/>
      <c r="EX13" s="1"/>
      <c r="EY13" s="1"/>
      <c r="EZ13" s="1"/>
      <c r="FA13" s="1"/>
      <c r="FB13" s="1"/>
      <c r="FC13" s="1"/>
      <c r="FD13" s="1"/>
      <c r="FE13" s="1"/>
      <c r="FF13" s="1"/>
      <c r="FG13" s="1"/>
      <c r="FH13" s="1"/>
      <c r="FI13" s="1"/>
      <c r="FJ13" s="1"/>
      <c r="FK13" s="1"/>
      <c r="FM13" s="1"/>
      <c r="FN13" s="9" t="s">
        <v>282</v>
      </c>
      <c r="FO13" s="1"/>
      <c r="FP13" s="1"/>
      <c r="FQ13" s="1"/>
      <c r="FR13" s="1"/>
      <c r="FS13" s="1"/>
      <c r="FT13" s="1"/>
      <c r="FU13" s="1"/>
      <c r="FV13" s="1"/>
      <c r="FW13" s="1"/>
      <c r="FX13" s="1"/>
      <c r="FY13" s="1"/>
      <c r="FZ13" s="1"/>
      <c r="GA13" s="1"/>
      <c r="GB13" s="1"/>
      <c r="GC13" s="1"/>
      <c r="GD13" s="1"/>
      <c r="GE13" s="1"/>
      <c r="GF13" s="1"/>
      <c r="GG13" s="1"/>
      <c r="GH13" s="1"/>
      <c r="GI13" s="1"/>
      <c r="GK13" s="1"/>
      <c r="GL13" s="9" t="s">
        <v>282</v>
      </c>
      <c r="GM13" s="1"/>
      <c r="GN13" s="1"/>
      <c r="GO13" s="1"/>
      <c r="GP13" s="1"/>
      <c r="GQ13" s="1"/>
      <c r="GR13" s="1"/>
      <c r="GS13" s="1"/>
      <c r="GT13" s="1"/>
      <c r="GU13" s="1"/>
      <c r="GV13" s="1"/>
      <c r="GW13" s="1"/>
      <c r="GX13" s="1"/>
      <c r="GY13" s="1"/>
      <c r="GZ13" s="1"/>
      <c r="HA13" s="1"/>
      <c r="HB13" s="1"/>
      <c r="HC13" s="1"/>
      <c r="HD13" s="1"/>
      <c r="HE13" s="1"/>
      <c r="HF13" s="1"/>
      <c r="HG13" s="1"/>
      <c r="HI13" s="1"/>
      <c r="HJ13" s="9" t="s">
        <v>282</v>
      </c>
      <c r="HK13" s="1"/>
      <c r="HL13" s="1"/>
      <c r="HM13" s="1"/>
      <c r="HN13" s="1"/>
      <c r="HO13" s="1"/>
      <c r="HP13" s="1"/>
      <c r="HQ13" s="1"/>
      <c r="HR13" s="1"/>
      <c r="HS13" s="1"/>
      <c r="HT13" s="1"/>
      <c r="HU13" s="1"/>
      <c r="HV13" s="1"/>
      <c r="HW13" s="1"/>
      <c r="HX13" s="1"/>
      <c r="HY13" s="1"/>
      <c r="HZ13" s="1"/>
      <c r="IA13" s="1"/>
      <c r="IB13" s="1"/>
      <c r="IC13" s="1"/>
      <c r="ID13" s="1"/>
      <c r="IE13" s="1"/>
    </row>
    <row r="14" spans="1:239" ht="14.5">
      <c r="A14" s="1"/>
      <c r="B14" s="124" t="s">
        <v>283</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Y14" s="1"/>
      <c r="Z14" s="124" t="s">
        <v>283</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W14" s="1"/>
      <c r="AX14" s="124" t="s">
        <v>283</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U14" s="1"/>
      <c r="BV14" s="124" t="s">
        <v>283</v>
      </c>
      <c r="BW14" s="1">
        <v>2</v>
      </c>
      <c r="BX14" s="1">
        <v>2</v>
      </c>
      <c r="BY14" s="1">
        <v>2</v>
      </c>
      <c r="BZ14" s="1">
        <v>2</v>
      </c>
      <c r="CA14" s="1">
        <v>2</v>
      </c>
      <c r="CB14" s="1">
        <v>2</v>
      </c>
      <c r="CC14" s="1">
        <v>2</v>
      </c>
      <c r="CD14" s="1">
        <v>2</v>
      </c>
      <c r="CE14" s="1">
        <v>2</v>
      </c>
      <c r="CF14" s="1">
        <v>2</v>
      </c>
      <c r="CG14" s="1">
        <v>2</v>
      </c>
      <c r="CH14" s="1">
        <v>2</v>
      </c>
      <c r="CI14" s="1">
        <v>2</v>
      </c>
      <c r="CJ14" s="1">
        <v>2</v>
      </c>
      <c r="CK14" s="1">
        <v>2</v>
      </c>
      <c r="CL14" s="1">
        <v>2</v>
      </c>
      <c r="CM14" s="1">
        <v>2</v>
      </c>
      <c r="CN14" s="1">
        <v>2</v>
      </c>
      <c r="CO14" s="1">
        <v>2</v>
      </c>
      <c r="CP14" s="1">
        <v>2</v>
      </c>
      <c r="CQ14" s="1">
        <v>2</v>
      </c>
      <c r="CS14" s="1"/>
      <c r="CT14" s="124" t="s">
        <v>283</v>
      </c>
      <c r="CU14" s="1">
        <v>10</v>
      </c>
      <c r="CV14" s="1">
        <v>9</v>
      </c>
      <c r="CW14" s="1">
        <v>10</v>
      </c>
      <c r="CX14" s="1">
        <v>10</v>
      </c>
      <c r="CY14" s="1">
        <v>10</v>
      </c>
      <c r="CZ14" s="1">
        <v>10</v>
      </c>
      <c r="DA14" s="1">
        <v>11</v>
      </c>
      <c r="DB14" s="1">
        <v>10</v>
      </c>
      <c r="DC14" s="1">
        <v>10</v>
      </c>
      <c r="DD14" s="1">
        <v>10</v>
      </c>
      <c r="DE14" s="1">
        <v>10</v>
      </c>
      <c r="DF14" s="1">
        <v>10</v>
      </c>
      <c r="DG14" s="1">
        <v>10</v>
      </c>
      <c r="DH14" s="1">
        <v>10</v>
      </c>
      <c r="DI14" s="1">
        <v>11</v>
      </c>
      <c r="DJ14" s="1">
        <v>10</v>
      </c>
      <c r="DK14" s="1">
        <v>11</v>
      </c>
      <c r="DL14" s="1">
        <v>11</v>
      </c>
      <c r="DM14" s="1">
        <v>11</v>
      </c>
      <c r="DN14" s="1">
        <v>11</v>
      </c>
      <c r="DO14" s="1">
        <v>12</v>
      </c>
      <c r="DQ14" s="1"/>
      <c r="DR14" s="124" t="s">
        <v>283</v>
      </c>
      <c r="DS14" s="1">
        <v>16</v>
      </c>
      <c r="DT14" s="1">
        <v>14</v>
      </c>
      <c r="DU14" s="1">
        <v>16</v>
      </c>
      <c r="DV14" s="1">
        <v>17</v>
      </c>
      <c r="DW14" s="1">
        <v>15</v>
      </c>
      <c r="DX14" s="1">
        <v>16</v>
      </c>
      <c r="DY14" s="1">
        <v>16</v>
      </c>
      <c r="DZ14" s="1">
        <v>16</v>
      </c>
      <c r="EA14" s="1">
        <v>16</v>
      </c>
      <c r="EB14" s="1">
        <v>17</v>
      </c>
      <c r="EC14" s="1">
        <v>17</v>
      </c>
      <c r="ED14" s="1">
        <v>17</v>
      </c>
      <c r="EE14" s="1">
        <v>17</v>
      </c>
      <c r="EF14" s="1">
        <v>17</v>
      </c>
      <c r="EG14" s="1">
        <v>17</v>
      </c>
      <c r="EH14" s="1">
        <v>17</v>
      </c>
      <c r="EI14" s="1">
        <v>17</v>
      </c>
      <c r="EJ14" s="1">
        <v>18</v>
      </c>
      <c r="EK14" s="1">
        <v>18</v>
      </c>
      <c r="EL14" s="1">
        <v>18</v>
      </c>
      <c r="EM14" s="1">
        <v>19</v>
      </c>
      <c r="EO14" s="1"/>
      <c r="EP14" s="124" t="s">
        <v>283</v>
      </c>
      <c r="EQ14" s="1">
        <v>2</v>
      </c>
      <c r="ER14" s="1">
        <v>2</v>
      </c>
      <c r="ES14" s="1">
        <v>2</v>
      </c>
      <c r="ET14" s="1">
        <v>2</v>
      </c>
      <c r="EU14" s="1">
        <v>2</v>
      </c>
      <c r="EV14" s="1">
        <v>2</v>
      </c>
      <c r="EW14" s="1">
        <v>2</v>
      </c>
      <c r="EX14" s="1">
        <v>2</v>
      </c>
      <c r="EY14" s="1">
        <v>2</v>
      </c>
      <c r="EZ14" s="1">
        <v>2</v>
      </c>
      <c r="FA14" s="1">
        <v>2</v>
      </c>
      <c r="FB14" s="1">
        <v>2</v>
      </c>
      <c r="FC14" s="1">
        <v>2</v>
      </c>
      <c r="FD14" s="1">
        <v>2</v>
      </c>
      <c r="FE14" s="1">
        <v>2</v>
      </c>
      <c r="FF14" s="1">
        <v>2</v>
      </c>
      <c r="FG14" s="1">
        <v>2</v>
      </c>
      <c r="FH14" s="1">
        <v>3</v>
      </c>
      <c r="FI14" s="1">
        <v>3</v>
      </c>
      <c r="FJ14" s="1">
        <v>3</v>
      </c>
      <c r="FK14" s="1">
        <v>3</v>
      </c>
      <c r="FM14" s="1"/>
      <c r="FN14" s="124" t="s">
        <v>283</v>
      </c>
      <c r="FO14" s="1">
        <v>2</v>
      </c>
      <c r="FP14" s="1">
        <v>2</v>
      </c>
      <c r="FQ14" s="1">
        <v>2</v>
      </c>
      <c r="FR14" s="1">
        <v>2</v>
      </c>
      <c r="FS14" s="1">
        <v>2</v>
      </c>
      <c r="FT14" s="1">
        <v>2</v>
      </c>
      <c r="FU14" s="1">
        <v>2</v>
      </c>
      <c r="FV14" s="1">
        <v>2</v>
      </c>
      <c r="FW14" s="1">
        <v>2</v>
      </c>
      <c r="FX14" s="1">
        <v>2</v>
      </c>
      <c r="FY14" s="1">
        <v>2</v>
      </c>
      <c r="FZ14" s="1">
        <v>2</v>
      </c>
      <c r="GA14" s="1">
        <v>2</v>
      </c>
      <c r="GB14" s="1">
        <v>2</v>
      </c>
      <c r="GC14" s="1">
        <v>2</v>
      </c>
      <c r="GD14" s="1">
        <v>2</v>
      </c>
      <c r="GE14" s="1">
        <v>2</v>
      </c>
      <c r="GF14" s="1">
        <v>2</v>
      </c>
      <c r="GG14" s="1">
        <v>2</v>
      </c>
      <c r="GH14" s="1">
        <v>2</v>
      </c>
      <c r="GI14" s="1">
        <v>2</v>
      </c>
      <c r="GK14" s="1"/>
      <c r="GL14" s="124" t="s">
        <v>283</v>
      </c>
      <c r="GM14" s="1">
        <v>7</v>
      </c>
      <c r="GN14" s="1">
        <v>7</v>
      </c>
      <c r="GO14" s="1">
        <v>7</v>
      </c>
      <c r="GP14" s="1">
        <v>8</v>
      </c>
      <c r="GQ14" s="1">
        <v>8</v>
      </c>
      <c r="GR14" s="1">
        <v>8</v>
      </c>
      <c r="GS14" s="1">
        <v>8</v>
      </c>
      <c r="GT14" s="1">
        <v>8</v>
      </c>
      <c r="GU14" s="1">
        <v>8</v>
      </c>
      <c r="GV14" s="1">
        <v>9</v>
      </c>
      <c r="GW14" s="1">
        <v>9</v>
      </c>
      <c r="GX14" s="1">
        <v>9</v>
      </c>
      <c r="GY14" s="1">
        <v>9</v>
      </c>
      <c r="GZ14" s="1">
        <v>9</v>
      </c>
      <c r="HA14" s="1">
        <v>10</v>
      </c>
      <c r="HB14" s="1">
        <v>9</v>
      </c>
      <c r="HC14" s="1">
        <v>9</v>
      </c>
      <c r="HD14" s="1">
        <v>10</v>
      </c>
      <c r="HE14" s="1">
        <v>9</v>
      </c>
      <c r="HF14" s="1">
        <v>9</v>
      </c>
      <c r="HG14" s="1">
        <v>9</v>
      </c>
      <c r="HI14" s="1"/>
      <c r="HJ14" s="124" t="s">
        <v>283</v>
      </c>
      <c r="HK14" s="1">
        <v>5</v>
      </c>
      <c r="HL14" s="1">
        <v>5</v>
      </c>
      <c r="HM14" s="1">
        <v>5</v>
      </c>
      <c r="HN14" s="1">
        <v>5</v>
      </c>
      <c r="HO14" s="1">
        <v>5</v>
      </c>
      <c r="HP14" s="1">
        <v>5</v>
      </c>
      <c r="HQ14" s="1">
        <v>6</v>
      </c>
      <c r="HR14" s="1">
        <v>6</v>
      </c>
      <c r="HS14" s="1">
        <v>6</v>
      </c>
      <c r="HT14" s="1">
        <v>6</v>
      </c>
      <c r="HU14" s="1">
        <v>6</v>
      </c>
      <c r="HV14" s="1">
        <v>6</v>
      </c>
      <c r="HW14" s="1">
        <v>6</v>
      </c>
      <c r="HX14" s="1">
        <v>6</v>
      </c>
      <c r="HY14" s="1">
        <v>6</v>
      </c>
      <c r="HZ14" s="1">
        <v>6</v>
      </c>
      <c r="IA14" s="1">
        <v>6</v>
      </c>
      <c r="IB14" s="1">
        <v>7</v>
      </c>
      <c r="IC14" s="1">
        <v>6</v>
      </c>
      <c r="ID14" s="1">
        <v>6</v>
      </c>
      <c r="IE14" s="1">
        <v>7</v>
      </c>
    </row>
    <row r="15" spans="1:239" ht="14.5">
      <c r="A15" s="1"/>
      <c r="B15" s="124" t="s">
        <v>93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124" t="s">
        <v>93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124" t="s">
        <v>93</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U15" s="1"/>
      <c r="BV15" s="124" t="s">
        <v>93</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
        <v>1</v>
      </c>
      <c r="CQ15" s="1">
        <v>1</v>
      </c>
      <c r="CS15" s="1"/>
      <c r="CT15" s="124" t="s">
        <v>93</v>
      </c>
      <c r="CU15" s="1">
        <v>5</v>
      </c>
      <c r="CV15" s="1">
        <v>5</v>
      </c>
      <c r="CW15" s="1">
        <v>5</v>
      </c>
      <c r="CX15" s="1">
        <v>5</v>
      </c>
      <c r="CY15" s="1">
        <v>5</v>
      </c>
      <c r="CZ15" s="1">
        <v>5</v>
      </c>
      <c r="DA15" s="1">
        <v>5</v>
      </c>
      <c r="DB15" s="1">
        <v>5</v>
      </c>
      <c r="DC15" s="1">
        <v>6</v>
      </c>
      <c r="DD15" s="1">
        <v>6</v>
      </c>
      <c r="DE15" s="1">
        <v>6</v>
      </c>
      <c r="DF15" s="1">
        <v>6</v>
      </c>
      <c r="DG15" s="1">
        <v>6</v>
      </c>
      <c r="DH15" s="1">
        <v>6</v>
      </c>
      <c r="DI15" s="1">
        <v>6</v>
      </c>
      <c r="DJ15" s="1">
        <v>6</v>
      </c>
      <c r="DK15" s="1">
        <v>6</v>
      </c>
      <c r="DL15" s="1">
        <v>6</v>
      </c>
      <c r="DM15" s="1">
        <v>7</v>
      </c>
      <c r="DN15" s="1">
        <v>7</v>
      </c>
      <c r="DO15" s="1">
        <v>7</v>
      </c>
      <c r="DQ15" s="1"/>
      <c r="DR15" s="124" t="s">
        <v>93</v>
      </c>
      <c r="DS15" s="1">
        <v>8</v>
      </c>
      <c r="DT15" s="1">
        <v>8</v>
      </c>
      <c r="DU15" s="1">
        <v>9</v>
      </c>
      <c r="DV15" s="1">
        <v>8</v>
      </c>
      <c r="DW15" s="1">
        <v>8</v>
      </c>
      <c r="DX15" s="1">
        <v>8</v>
      </c>
      <c r="DY15" s="1">
        <v>8</v>
      </c>
      <c r="DZ15" s="1">
        <v>9</v>
      </c>
      <c r="EA15" s="1">
        <v>9</v>
      </c>
      <c r="EB15" s="1">
        <v>9</v>
      </c>
      <c r="EC15" s="1">
        <v>9</v>
      </c>
      <c r="ED15" s="1">
        <v>10</v>
      </c>
      <c r="EE15" s="1">
        <v>10</v>
      </c>
      <c r="EF15" s="1">
        <v>10</v>
      </c>
      <c r="EG15" s="1">
        <v>9</v>
      </c>
      <c r="EH15" s="1">
        <v>10</v>
      </c>
      <c r="EI15" s="1">
        <v>10</v>
      </c>
      <c r="EJ15" s="1">
        <v>10</v>
      </c>
      <c r="EK15" s="1">
        <v>11</v>
      </c>
      <c r="EL15" s="1">
        <v>11</v>
      </c>
      <c r="EM15" s="1">
        <v>11</v>
      </c>
      <c r="EO15" s="1"/>
      <c r="EP15" s="124" t="s">
        <v>93</v>
      </c>
      <c r="EQ15" s="1">
        <v>1</v>
      </c>
      <c r="ER15" s="1">
        <v>1</v>
      </c>
      <c r="ES15" s="1">
        <v>1</v>
      </c>
      <c r="ET15" s="1">
        <v>1</v>
      </c>
      <c r="EU15" s="1">
        <v>1</v>
      </c>
      <c r="EV15" s="1">
        <v>1</v>
      </c>
      <c r="EW15" s="1">
        <v>1</v>
      </c>
      <c r="EX15" s="1">
        <v>1</v>
      </c>
      <c r="EY15" s="1">
        <v>1</v>
      </c>
      <c r="EZ15" s="1">
        <v>1</v>
      </c>
      <c r="FA15" s="1">
        <v>1</v>
      </c>
      <c r="FB15" s="1">
        <v>1</v>
      </c>
      <c r="FC15" s="1">
        <v>1</v>
      </c>
      <c r="FD15" s="1">
        <v>1</v>
      </c>
      <c r="FE15" s="1">
        <v>1</v>
      </c>
      <c r="FF15" s="1">
        <v>1</v>
      </c>
      <c r="FG15" s="1">
        <v>1</v>
      </c>
      <c r="FH15" s="1">
        <v>1</v>
      </c>
      <c r="FI15" s="1">
        <v>2</v>
      </c>
      <c r="FJ15" s="1">
        <v>2</v>
      </c>
      <c r="FK15" s="1">
        <v>2</v>
      </c>
      <c r="FM15" s="1"/>
      <c r="FN15" s="124" t="s">
        <v>93</v>
      </c>
      <c r="FO15" s="1">
        <v>1</v>
      </c>
      <c r="FP15" s="1">
        <v>1</v>
      </c>
      <c r="FQ15" s="1">
        <v>1</v>
      </c>
      <c r="FR15" s="1">
        <v>1</v>
      </c>
      <c r="FS15" s="1">
        <v>1</v>
      </c>
      <c r="FT15" s="1">
        <v>1</v>
      </c>
      <c r="FU15" s="1">
        <v>1</v>
      </c>
      <c r="FV15" s="1">
        <v>1</v>
      </c>
      <c r="FW15" s="1">
        <v>1</v>
      </c>
      <c r="FX15" s="1">
        <v>1</v>
      </c>
      <c r="FY15" s="1">
        <v>1</v>
      </c>
      <c r="FZ15" s="1">
        <v>1</v>
      </c>
      <c r="GA15" s="1">
        <v>1</v>
      </c>
      <c r="GB15" s="1">
        <v>1</v>
      </c>
      <c r="GC15" s="1">
        <v>1</v>
      </c>
      <c r="GD15" s="1">
        <v>1</v>
      </c>
      <c r="GE15" s="1">
        <v>1</v>
      </c>
      <c r="GF15" s="1">
        <v>1</v>
      </c>
      <c r="GG15" s="1">
        <v>1</v>
      </c>
      <c r="GH15" s="1">
        <v>1</v>
      </c>
      <c r="GI15" s="1">
        <v>1</v>
      </c>
      <c r="GK15" s="1"/>
      <c r="GL15" s="124" t="s">
        <v>93</v>
      </c>
      <c r="GM15" s="1">
        <v>4</v>
      </c>
      <c r="GN15" s="1">
        <v>4</v>
      </c>
      <c r="GO15" s="1">
        <v>4</v>
      </c>
      <c r="GP15" s="1">
        <v>4</v>
      </c>
      <c r="GQ15" s="1">
        <v>4</v>
      </c>
      <c r="GR15" s="1">
        <v>4</v>
      </c>
      <c r="GS15" s="1">
        <v>4</v>
      </c>
      <c r="GT15" s="1">
        <v>4</v>
      </c>
      <c r="GU15" s="1">
        <v>5</v>
      </c>
      <c r="GV15" s="1">
        <v>5</v>
      </c>
      <c r="GW15" s="1">
        <v>5</v>
      </c>
      <c r="GX15" s="1">
        <v>5</v>
      </c>
      <c r="GY15" s="1">
        <v>5</v>
      </c>
      <c r="GZ15" s="1">
        <v>5</v>
      </c>
      <c r="HA15" s="1">
        <v>5</v>
      </c>
      <c r="HB15" s="1">
        <v>6</v>
      </c>
      <c r="HC15" s="1">
        <v>5</v>
      </c>
      <c r="HD15" s="1">
        <v>5</v>
      </c>
      <c r="HE15" s="1">
        <v>5</v>
      </c>
      <c r="HF15" s="1">
        <v>5</v>
      </c>
      <c r="HG15" s="1">
        <v>5</v>
      </c>
      <c r="HI15" s="1"/>
      <c r="HJ15" s="124" t="s">
        <v>93</v>
      </c>
      <c r="HK15" s="1">
        <v>3</v>
      </c>
      <c r="HL15" s="1">
        <v>3</v>
      </c>
      <c r="HM15" s="1">
        <v>3</v>
      </c>
      <c r="HN15" s="1">
        <v>3</v>
      </c>
      <c r="HO15" s="1">
        <v>3</v>
      </c>
      <c r="HP15" s="1">
        <v>3</v>
      </c>
      <c r="HQ15" s="1">
        <v>3</v>
      </c>
      <c r="HR15" s="1">
        <v>3</v>
      </c>
      <c r="HS15" s="1">
        <v>3</v>
      </c>
      <c r="HT15" s="1">
        <v>3</v>
      </c>
      <c r="HU15" s="1">
        <v>3</v>
      </c>
      <c r="HV15" s="1">
        <v>3</v>
      </c>
      <c r="HW15" s="1">
        <v>3</v>
      </c>
      <c r="HX15" s="1">
        <v>3</v>
      </c>
      <c r="HY15" s="1">
        <v>3</v>
      </c>
      <c r="HZ15" s="1">
        <v>4</v>
      </c>
      <c r="IA15" s="1">
        <v>3</v>
      </c>
      <c r="IB15" s="1">
        <v>3</v>
      </c>
      <c r="IC15" s="1">
        <v>4</v>
      </c>
      <c r="ID15" s="1">
        <v>4</v>
      </c>
      <c r="IE15" s="1">
        <v>4</v>
      </c>
    </row>
    <row r="16" spans="1:239" ht="14.5">
      <c r="A16" s="1"/>
      <c r="B16" s="124" t="s">
        <v>284</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124" t="s">
        <v>284</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124" t="s">
        <v>284</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U16" s="1"/>
      <c r="BV16" s="124" t="s">
        <v>284</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S16" s="1"/>
      <c r="CT16" s="124" t="s">
        <v>284</v>
      </c>
      <c r="CU16" s="1">
        <v>1</v>
      </c>
      <c r="CV16" s="1">
        <v>2</v>
      </c>
      <c r="CW16" s="1">
        <v>2</v>
      </c>
      <c r="CX16" s="1">
        <v>2</v>
      </c>
      <c r="CY16" s="1">
        <v>2</v>
      </c>
      <c r="CZ16" s="1">
        <v>2</v>
      </c>
      <c r="DA16" s="1">
        <v>2</v>
      </c>
      <c r="DB16" s="1">
        <v>2</v>
      </c>
      <c r="DC16" s="1">
        <v>2</v>
      </c>
      <c r="DD16" s="1">
        <v>2</v>
      </c>
      <c r="DE16" s="1">
        <v>2</v>
      </c>
      <c r="DF16" s="1">
        <v>2</v>
      </c>
      <c r="DG16" s="1">
        <v>2</v>
      </c>
      <c r="DH16" s="1">
        <v>2</v>
      </c>
      <c r="DI16" s="1">
        <v>2</v>
      </c>
      <c r="DJ16" s="1">
        <v>2</v>
      </c>
      <c r="DK16" s="1">
        <v>2</v>
      </c>
      <c r="DL16" s="1">
        <v>1</v>
      </c>
      <c r="DM16" s="1">
        <v>1</v>
      </c>
      <c r="DN16" s="1">
        <v>1</v>
      </c>
      <c r="DO16" s="1">
        <v>1</v>
      </c>
      <c r="DQ16" s="1"/>
      <c r="DR16" s="124" t="s">
        <v>284</v>
      </c>
      <c r="DS16" s="1">
        <v>2</v>
      </c>
      <c r="DT16" s="1">
        <v>3</v>
      </c>
      <c r="DU16" s="1">
        <v>3</v>
      </c>
      <c r="DV16" s="1">
        <v>3</v>
      </c>
      <c r="DW16" s="1">
        <v>2</v>
      </c>
      <c r="DX16" s="1">
        <v>3</v>
      </c>
      <c r="DY16" s="1">
        <v>3</v>
      </c>
      <c r="DZ16" s="1">
        <v>3</v>
      </c>
      <c r="EA16" s="1">
        <v>3</v>
      </c>
      <c r="EB16" s="1">
        <v>3</v>
      </c>
      <c r="EC16" s="1">
        <v>3</v>
      </c>
      <c r="ED16" s="1">
        <v>3</v>
      </c>
      <c r="EE16" s="1">
        <v>3</v>
      </c>
      <c r="EF16" s="1">
        <v>3</v>
      </c>
      <c r="EG16" s="1">
        <v>3</v>
      </c>
      <c r="EH16" s="1">
        <v>3</v>
      </c>
      <c r="EI16" s="1">
        <v>4</v>
      </c>
      <c r="EJ16" s="1">
        <v>2</v>
      </c>
      <c r="EK16" s="1">
        <v>2</v>
      </c>
      <c r="EL16" s="1">
        <v>2</v>
      </c>
      <c r="EM16" s="1">
        <v>2</v>
      </c>
      <c r="EO16" s="1"/>
      <c r="EP16" s="124" t="s">
        <v>284</v>
      </c>
      <c r="EQ16" s="1">
        <v>0</v>
      </c>
      <c r="ER16" s="1">
        <v>0</v>
      </c>
      <c r="ES16" s="1">
        <v>0</v>
      </c>
      <c r="ET16" s="1">
        <v>0</v>
      </c>
      <c r="EU16" s="1">
        <v>0</v>
      </c>
      <c r="EV16" s="1">
        <v>0</v>
      </c>
      <c r="EW16" s="1">
        <v>0</v>
      </c>
      <c r="EX16" s="1">
        <v>0</v>
      </c>
      <c r="EY16" s="1">
        <v>0</v>
      </c>
      <c r="EZ16" s="1">
        <v>0</v>
      </c>
      <c r="FA16" s="1">
        <v>0</v>
      </c>
      <c r="FB16" s="1">
        <v>0</v>
      </c>
      <c r="FC16" s="1">
        <v>0</v>
      </c>
      <c r="FD16" s="1">
        <v>0</v>
      </c>
      <c r="FE16" s="1">
        <v>0</v>
      </c>
      <c r="FF16" s="1">
        <v>0</v>
      </c>
      <c r="FG16" s="1">
        <v>1</v>
      </c>
      <c r="FH16" s="1">
        <v>0</v>
      </c>
      <c r="FI16" s="1">
        <v>0</v>
      </c>
      <c r="FJ16" s="1">
        <v>0</v>
      </c>
      <c r="FK16" s="1">
        <v>0</v>
      </c>
      <c r="FM16" s="1"/>
      <c r="FN16" s="124" t="s">
        <v>284</v>
      </c>
      <c r="FO16" s="1">
        <v>0</v>
      </c>
      <c r="FP16" s="1">
        <v>0</v>
      </c>
      <c r="FQ16" s="1">
        <v>0</v>
      </c>
      <c r="FR16" s="1">
        <v>0</v>
      </c>
      <c r="FS16" s="1">
        <v>0</v>
      </c>
      <c r="FT16" s="1">
        <v>0</v>
      </c>
      <c r="FU16" s="1">
        <v>0</v>
      </c>
      <c r="FV16" s="1">
        <v>0</v>
      </c>
      <c r="FW16" s="1">
        <v>0</v>
      </c>
      <c r="FX16" s="1">
        <v>0</v>
      </c>
      <c r="FY16" s="1">
        <v>0</v>
      </c>
      <c r="FZ16" s="1">
        <v>0</v>
      </c>
      <c r="GA16" s="1">
        <v>0</v>
      </c>
      <c r="GB16" s="1">
        <v>0</v>
      </c>
      <c r="GC16" s="1">
        <v>0</v>
      </c>
      <c r="GD16" s="1">
        <v>0</v>
      </c>
      <c r="GE16" s="1">
        <v>0</v>
      </c>
      <c r="GF16" s="1">
        <v>0</v>
      </c>
      <c r="GG16" s="1">
        <v>0</v>
      </c>
      <c r="GH16" s="1">
        <v>0</v>
      </c>
      <c r="GI16" s="1">
        <v>0</v>
      </c>
      <c r="GK16" s="1"/>
      <c r="GL16" s="124" t="s">
        <v>284</v>
      </c>
      <c r="GM16" s="1">
        <v>1</v>
      </c>
      <c r="GN16" s="1">
        <v>1</v>
      </c>
      <c r="GO16" s="1">
        <v>1</v>
      </c>
      <c r="GP16" s="1">
        <v>1</v>
      </c>
      <c r="GQ16" s="1">
        <v>1</v>
      </c>
      <c r="GR16" s="1">
        <v>1</v>
      </c>
      <c r="GS16" s="1">
        <v>1</v>
      </c>
      <c r="GT16" s="1">
        <v>1</v>
      </c>
      <c r="GU16" s="1">
        <v>2</v>
      </c>
      <c r="GV16" s="1">
        <v>1</v>
      </c>
      <c r="GW16" s="1">
        <v>1</v>
      </c>
      <c r="GX16" s="1">
        <v>1</v>
      </c>
      <c r="GY16" s="1">
        <v>1</v>
      </c>
      <c r="GZ16" s="1">
        <v>2</v>
      </c>
      <c r="HA16" s="1">
        <v>2</v>
      </c>
      <c r="HB16" s="1">
        <v>2</v>
      </c>
      <c r="HC16" s="1">
        <v>2</v>
      </c>
      <c r="HD16" s="1">
        <v>1</v>
      </c>
      <c r="HE16" s="1">
        <v>1</v>
      </c>
      <c r="HF16" s="1">
        <v>1</v>
      </c>
      <c r="HG16" s="1">
        <v>1</v>
      </c>
      <c r="HI16" s="1"/>
      <c r="HJ16" s="124" t="s">
        <v>284</v>
      </c>
      <c r="HK16" s="1">
        <v>1</v>
      </c>
      <c r="HL16" s="1">
        <v>1</v>
      </c>
      <c r="HM16" s="1">
        <v>1</v>
      </c>
      <c r="HN16" s="1">
        <v>1</v>
      </c>
      <c r="HO16" s="1">
        <v>1</v>
      </c>
      <c r="HP16" s="1">
        <v>1</v>
      </c>
      <c r="HQ16" s="1">
        <v>1</v>
      </c>
      <c r="HR16" s="1">
        <v>1</v>
      </c>
      <c r="HS16" s="1">
        <v>1</v>
      </c>
      <c r="HT16" s="1">
        <v>1</v>
      </c>
      <c r="HU16" s="1">
        <v>1</v>
      </c>
      <c r="HV16" s="1">
        <v>1</v>
      </c>
      <c r="HW16" s="1">
        <v>1</v>
      </c>
      <c r="HX16" s="1">
        <v>1</v>
      </c>
      <c r="HY16" s="1">
        <v>1</v>
      </c>
      <c r="HZ16" s="1">
        <v>1</v>
      </c>
      <c r="IA16" s="1">
        <v>1</v>
      </c>
      <c r="IB16" s="1">
        <v>1</v>
      </c>
      <c r="IC16" s="1">
        <v>1</v>
      </c>
      <c r="ID16" s="1">
        <v>1</v>
      </c>
      <c r="IE16" s="1">
        <v>1</v>
      </c>
    </row>
    <row r="17" spans="1:239" ht="14.5">
      <c r="A17" s="410"/>
      <c r="B17" s="410"/>
      <c r="C17" s="1"/>
      <c r="D17" s="1"/>
      <c r="E17" s="1"/>
      <c r="F17" s="1"/>
      <c r="G17" s="1"/>
      <c r="H17" s="1"/>
      <c r="I17" s="1"/>
      <c r="J17" s="1"/>
      <c r="K17" s="1"/>
      <c r="L17" s="1"/>
      <c r="M17" s="1"/>
      <c r="N17" s="1"/>
      <c r="O17" s="1"/>
      <c r="P17" s="1"/>
      <c r="Q17" s="1"/>
      <c r="R17" s="1"/>
      <c r="S17" s="1"/>
      <c r="T17" s="1"/>
      <c r="U17" s="1"/>
      <c r="V17" s="1"/>
      <c r="W17" s="1"/>
      <c r="Y17" s="410"/>
      <c r="Z17" s="410"/>
      <c r="AA17" s="1"/>
      <c r="AB17" s="1"/>
      <c r="AC17" s="1"/>
      <c r="AD17" s="1"/>
      <c r="AE17" s="1"/>
      <c r="AF17" s="1"/>
      <c r="AG17" s="1"/>
      <c r="AH17" s="1"/>
      <c r="AI17" s="1"/>
      <c r="AJ17" s="1"/>
      <c r="AK17" s="1"/>
      <c r="AL17" s="1"/>
      <c r="AM17" s="1"/>
      <c r="AN17" s="1"/>
      <c r="AO17" s="1"/>
      <c r="AP17" s="1"/>
      <c r="AQ17" s="1"/>
      <c r="AR17" s="1"/>
      <c r="AS17" s="1"/>
      <c r="AT17" s="1"/>
      <c r="AU17" s="1"/>
      <c r="AW17" s="410"/>
      <c r="AX17" s="410"/>
      <c r="AY17" s="1"/>
      <c r="AZ17" s="1"/>
      <c r="BA17" s="1"/>
      <c r="BB17" s="1"/>
      <c r="BC17" s="1"/>
      <c r="BD17" s="1"/>
      <c r="BE17" s="1"/>
      <c r="BF17" s="1"/>
      <c r="BG17" s="1"/>
      <c r="BH17" s="1"/>
      <c r="BI17" s="1"/>
      <c r="BJ17" s="1"/>
      <c r="BK17" s="1"/>
      <c r="BL17" s="1"/>
      <c r="BM17" s="1"/>
      <c r="BN17" s="1"/>
      <c r="BO17" s="1"/>
      <c r="BP17" s="1"/>
      <c r="BQ17" s="1"/>
      <c r="BR17" s="1"/>
      <c r="BS17" s="1"/>
      <c r="BU17" s="410"/>
      <c r="BV17" s="410"/>
      <c r="BW17" s="1"/>
      <c r="BX17" s="1"/>
      <c r="BY17" s="1"/>
      <c r="BZ17" s="1"/>
      <c r="CA17" s="1"/>
      <c r="CB17" s="1"/>
      <c r="CC17" s="1"/>
      <c r="CD17" s="1"/>
      <c r="CE17" s="1"/>
      <c r="CF17" s="1"/>
      <c r="CG17" s="1"/>
      <c r="CH17" s="1"/>
      <c r="CI17" s="1"/>
      <c r="CJ17" s="1"/>
      <c r="CK17" s="1"/>
      <c r="CL17" s="1"/>
      <c r="CM17" s="1"/>
      <c r="CN17" s="1"/>
      <c r="CO17" s="1"/>
      <c r="CP17" s="1"/>
      <c r="CQ17" s="1"/>
      <c r="CS17" s="410"/>
      <c r="CT17" s="410"/>
      <c r="CU17" s="1"/>
      <c r="CV17" s="1"/>
      <c r="CW17" s="1"/>
      <c r="CX17" s="1"/>
      <c r="CY17" s="1"/>
      <c r="CZ17" s="1"/>
      <c r="DA17" s="1"/>
      <c r="DB17" s="1"/>
      <c r="DC17" s="1"/>
      <c r="DD17" s="1"/>
      <c r="DE17" s="1"/>
      <c r="DF17" s="1"/>
      <c r="DG17" s="1"/>
      <c r="DH17" s="1"/>
      <c r="DI17" s="1"/>
      <c r="DJ17" s="1"/>
      <c r="DK17" s="1"/>
      <c r="DL17" s="1"/>
      <c r="DM17" s="1"/>
      <c r="DN17" s="1"/>
      <c r="DO17" s="1"/>
      <c r="DQ17" s="410"/>
      <c r="DR17" s="410"/>
      <c r="DS17" s="1"/>
      <c r="DT17" s="1"/>
      <c r="DU17" s="1"/>
      <c r="DV17" s="1"/>
      <c r="DW17" s="1"/>
      <c r="DX17" s="1"/>
      <c r="DY17" s="1"/>
      <c r="DZ17" s="1"/>
      <c r="EA17" s="1"/>
      <c r="EB17" s="1"/>
      <c r="EC17" s="1"/>
      <c r="ED17" s="1"/>
      <c r="EE17" s="1"/>
      <c r="EF17" s="1"/>
      <c r="EG17" s="1"/>
      <c r="EH17" s="1"/>
      <c r="EI17" s="1"/>
      <c r="EJ17" s="1"/>
      <c r="EK17" s="1"/>
      <c r="EL17" s="1"/>
      <c r="EM17" s="1"/>
      <c r="EO17" s="410"/>
      <c r="EP17" s="410"/>
      <c r="EQ17" s="1"/>
      <c r="ER17" s="1"/>
      <c r="ES17" s="1"/>
      <c r="ET17" s="1"/>
      <c r="EU17" s="1"/>
      <c r="EV17" s="1"/>
      <c r="EW17" s="1"/>
      <c r="EX17" s="1"/>
      <c r="EY17" s="1"/>
      <c r="EZ17" s="1"/>
      <c r="FA17" s="1"/>
      <c r="FB17" s="1"/>
      <c r="FC17" s="1"/>
      <c r="FD17" s="1"/>
      <c r="FE17" s="1"/>
      <c r="FF17" s="1"/>
      <c r="FG17" s="1"/>
      <c r="FH17" s="1"/>
      <c r="FI17" s="1"/>
      <c r="FJ17" s="1"/>
      <c r="FK17" s="1"/>
      <c r="FM17" s="410"/>
      <c r="FN17" s="410"/>
      <c r="FO17" s="1"/>
      <c r="FP17" s="1"/>
      <c r="FQ17" s="1"/>
      <c r="FR17" s="1"/>
      <c r="FS17" s="1"/>
      <c r="FT17" s="1"/>
      <c r="FU17" s="1"/>
      <c r="FV17" s="1"/>
      <c r="FW17" s="1"/>
      <c r="FX17" s="1"/>
      <c r="FY17" s="1"/>
      <c r="FZ17" s="1"/>
      <c r="GA17" s="1"/>
      <c r="GB17" s="1"/>
      <c r="GC17" s="1"/>
      <c r="GD17" s="1"/>
      <c r="GE17" s="1"/>
      <c r="GF17" s="1"/>
      <c r="GG17" s="1"/>
      <c r="GH17" s="1"/>
      <c r="GI17" s="1"/>
      <c r="GK17" s="410"/>
      <c r="GL17" s="410"/>
      <c r="GM17" s="1"/>
      <c r="GN17" s="1"/>
      <c r="GO17" s="1"/>
      <c r="GP17" s="1"/>
      <c r="GQ17" s="1"/>
      <c r="GR17" s="1"/>
      <c r="GS17" s="1"/>
      <c r="GT17" s="1"/>
      <c r="GU17" s="1"/>
      <c r="GV17" s="1"/>
      <c r="GW17" s="1"/>
      <c r="GX17" s="1"/>
      <c r="GY17" s="1"/>
      <c r="GZ17" s="1"/>
      <c r="HA17" s="1"/>
      <c r="HB17" s="1"/>
      <c r="HC17" s="1"/>
      <c r="HD17" s="1"/>
      <c r="HE17" s="1"/>
      <c r="HF17" s="1"/>
      <c r="HG17" s="1"/>
      <c r="HI17" s="410"/>
      <c r="HJ17" s="410"/>
      <c r="HK17" s="1"/>
      <c r="HL17" s="1"/>
      <c r="HM17" s="1"/>
      <c r="HN17" s="1"/>
      <c r="HO17" s="1"/>
      <c r="HP17" s="1"/>
      <c r="HQ17" s="1"/>
      <c r="HR17" s="1"/>
      <c r="HS17" s="1"/>
      <c r="HT17" s="1"/>
      <c r="HU17" s="1"/>
      <c r="HV17" s="1"/>
      <c r="HW17" s="1"/>
      <c r="HX17" s="1"/>
      <c r="HY17" s="1"/>
      <c r="HZ17" s="1"/>
      <c r="IA17" s="1"/>
      <c r="IB17" s="1"/>
      <c r="IC17" s="1"/>
      <c r="ID17" s="1"/>
      <c r="IE17" s="1"/>
    </row>
    <row r="18" spans="1:239" ht="14.5">
      <c r="A18" s="1"/>
      <c r="B18" s="9" t="s">
        <v>247</v>
      </c>
      <c r="C18" s="1"/>
      <c r="D18" s="1"/>
      <c r="E18" s="1"/>
      <c r="F18" s="1"/>
      <c r="G18" s="1"/>
      <c r="H18" s="1"/>
      <c r="I18" s="1"/>
      <c r="J18" s="1"/>
      <c r="K18" s="1"/>
      <c r="L18" s="1"/>
      <c r="M18" s="1"/>
      <c r="N18" s="1"/>
      <c r="O18" s="1"/>
      <c r="P18" s="1"/>
      <c r="Q18" s="1"/>
      <c r="R18" s="1"/>
      <c r="S18" s="1"/>
      <c r="T18" s="1"/>
      <c r="U18" s="1"/>
      <c r="V18" s="1"/>
      <c r="W18" s="1"/>
      <c r="Y18" s="1"/>
      <c r="Z18" s="9" t="s">
        <v>247</v>
      </c>
      <c r="AA18" s="1"/>
      <c r="AB18" s="1"/>
      <c r="AC18" s="1"/>
      <c r="AD18" s="1"/>
      <c r="AE18" s="1"/>
      <c r="AF18" s="1"/>
      <c r="AG18" s="1"/>
      <c r="AH18" s="1"/>
      <c r="AI18" s="1"/>
      <c r="AJ18" s="1"/>
      <c r="AK18" s="1"/>
      <c r="AL18" s="1"/>
      <c r="AM18" s="1"/>
      <c r="AN18" s="1"/>
      <c r="AO18" s="1"/>
      <c r="AP18" s="1"/>
      <c r="AQ18" s="1"/>
      <c r="AR18" s="1"/>
      <c r="AS18" s="1"/>
      <c r="AT18" s="1"/>
      <c r="AU18" s="1"/>
      <c r="AW18" s="1"/>
      <c r="AX18" s="9" t="s">
        <v>247</v>
      </c>
      <c r="AY18" s="1"/>
      <c r="AZ18" s="1"/>
      <c r="BA18" s="1"/>
      <c r="BB18" s="1"/>
      <c r="BC18" s="1"/>
      <c r="BD18" s="1"/>
      <c r="BE18" s="1"/>
      <c r="BF18" s="1"/>
      <c r="BG18" s="1"/>
      <c r="BH18" s="1"/>
      <c r="BI18" s="1"/>
      <c r="BJ18" s="1"/>
      <c r="BK18" s="1"/>
      <c r="BL18" s="1"/>
      <c r="BM18" s="1"/>
      <c r="BN18" s="1"/>
      <c r="BO18" s="1"/>
      <c r="BP18" s="1"/>
      <c r="BQ18" s="1"/>
      <c r="BR18" s="1"/>
      <c r="BS18" s="1"/>
      <c r="BU18" s="1"/>
      <c r="BV18" s="9" t="s">
        <v>247</v>
      </c>
      <c r="BW18" s="1"/>
      <c r="BX18" s="1"/>
      <c r="BY18" s="1"/>
      <c r="BZ18" s="1"/>
      <c r="CA18" s="1"/>
      <c r="CB18" s="1"/>
      <c r="CC18" s="1"/>
      <c r="CD18" s="1"/>
      <c r="CE18" s="1"/>
      <c r="CF18" s="1"/>
      <c r="CG18" s="1"/>
      <c r="CH18" s="1"/>
      <c r="CI18" s="1"/>
      <c r="CJ18" s="1"/>
      <c r="CK18" s="1"/>
      <c r="CL18" s="1"/>
      <c r="CM18" s="1"/>
      <c r="CN18" s="1"/>
      <c r="CO18" s="1"/>
      <c r="CP18" s="1"/>
      <c r="CQ18" s="1"/>
      <c r="CS18" s="1"/>
      <c r="CT18" s="9" t="s">
        <v>247</v>
      </c>
      <c r="CU18" s="1"/>
      <c r="CV18" s="1"/>
      <c r="CW18" s="1"/>
      <c r="CX18" s="1"/>
      <c r="CY18" s="1"/>
      <c r="CZ18" s="1"/>
      <c r="DA18" s="1"/>
      <c r="DB18" s="1"/>
      <c r="DC18" s="1"/>
      <c r="DD18" s="1"/>
      <c r="DE18" s="1"/>
      <c r="DF18" s="1"/>
      <c r="DG18" s="1"/>
      <c r="DH18" s="1"/>
      <c r="DI18" s="1"/>
      <c r="DJ18" s="1"/>
      <c r="DK18" s="1"/>
      <c r="DL18" s="1"/>
      <c r="DM18" s="1"/>
      <c r="DN18" s="1"/>
      <c r="DO18" s="1"/>
      <c r="DQ18" s="1"/>
      <c r="DR18" s="9" t="s">
        <v>247</v>
      </c>
      <c r="DS18" s="1"/>
      <c r="DT18" s="1"/>
      <c r="DU18" s="1"/>
      <c r="DV18" s="1"/>
      <c r="DW18" s="1"/>
      <c r="DX18" s="1"/>
      <c r="DY18" s="1"/>
      <c r="DZ18" s="1"/>
      <c r="EA18" s="1"/>
      <c r="EB18" s="1"/>
      <c r="EC18" s="1"/>
      <c r="ED18" s="1"/>
      <c r="EE18" s="1"/>
      <c r="EF18" s="1"/>
      <c r="EG18" s="1"/>
      <c r="EH18" s="1"/>
      <c r="EI18" s="1"/>
      <c r="EJ18" s="1"/>
      <c r="EK18" s="1"/>
      <c r="EL18" s="1"/>
      <c r="EM18" s="1"/>
      <c r="EO18" s="1"/>
      <c r="EP18" s="9" t="s">
        <v>247</v>
      </c>
      <c r="EQ18" s="1"/>
      <c r="ER18" s="1"/>
      <c r="ES18" s="1"/>
      <c r="ET18" s="1"/>
      <c r="EU18" s="1"/>
      <c r="EV18" s="1"/>
      <c r="EW18" s="1"/>
      <c r="EX18" s="1"/>
      <c r="EY18" s="1"/>
      <c r="EZ18" s="1"/>
      <c r="FA18" s="1"/>
      <c r="FB18" s="1"/>
      <c r="FC18" s="1"/>
      <c r="FD18" s="1"/>
      <c r="FE18" s="1"/>
      <c r="FF18" s="1"/>
      <c r="FG18" s="1"/>
      <c r="FH18" s="1"/>
      <c r="FI18" s="1"/>
      <c r="FJ18" s="1"/>
      <c r="FK18" s="1"/>
      <c r="FM18" s="1"/>
      <c r="FN18" s="9" t="s">
        <v>247</v>
      </c>
      <c r="FO18" s="1"/>
      <c r="FP18" s="1"/>
      <c r="FQ18" s="1"/>
      <c r="FR18" s="1"/>
      <c r="FS18" s="1"/>
      <c r="FT18" s="1"/>
      <c r="FU18" s="1"/>
      <c r="FV18" s="1"/>
      <c r="FW18" s="1"/>
      <c r="FX18" s="1"/>
      <c r="FY18" s="1"/>
      <c r="FZ18" s="1"/>
      <c r="GA18" s="1"/>
      <c r="GB18" s="1"/>
      <c r="GC18" s="1"/>
      <c r="GD18" s="1"/>
      <c r="GE18" s="1"/>
      <c r="GF18" s="1"/>
      <c r="GG18" s="1"/>
      <c r="GH18" s="1"/>
      <c r="GI18" s="1"/>
      <c r="GK18" s="1"/>
      <c r="GL18" s="9" t="s">
        <v>247</v>
      </c>
      <c r="GM18" s="1"/>
      <c r="GN18" s="1"/>
      <c r="GO18" s="1"/>
      <c r="GP18" s="1"/>
      <c r="GQ18" s="1"/>
      <c r="GR18" s="1"/>
      <c r="GS18" s="1"/>
      <c r="GT18" s="1"/>
      <c r="GU18" s="1"/>
      <c r="GV18" s="1"/>
      <c r="GW18" s="1"/>
      <c r="GX18" s="1"/>
      <c r="GY18" s="1"/>
      <c r="GZ18" s="1"/>
      <c r="HA18" s="1"/>
      <c r="HB18" s="1"/>
      <c r="HC18" s="1"/>
      <c r="HD18" s="1"/>
      <c r="HE18" s="1"/>
      <c r="HF18" s="1"/>
      <c r="HG18" s="1"/>
      <c r="HI18" s="1"/>
      <c r="HJ18" s="9" t="s">
        <v>247</v>
      </c>
      <c r="HK18" s="1"/>
      <c r="HL18" s="1"/>
      <c r="HM18" s="1"/>
      <c r="HN18" s="1"/>
      <c r="HO18" s="1"/>
      <c r="HP18" s="1"/>
      <c r="HQ18" s="1"/>
      <c r="HR18" s="1"/>
      <c r="HS18" s="1"/>
      <c r="HT18" s="1"/>
      <c r="HU18" s="1"/>
      <c r="HV18" s="1"/>
      <c r="HW18" s="1"/>
      <c r="HX18" s="1"/>
      <c r="HY18" s="1"/>
      <c r="HZ18" s="1"/>
      <c r="IA18" s="1"/>
      <c r="IB18" s="1"/>
      <c r="IC18" s="1"/>
      <c r="ID18" s="1"/>
      <c r="IE18" s="1"/>
    </row>
    <row r="19" spans="1:239" ht="14.5">
      <c r="A19" s="1"/>
      <c r="B19" s="124" t="s">
        <v>283</v>
      </c>
      <c r="C19" s="1">
        <v>60.8</v>
      </c>
      <c r="D19" s="1">
        <v>58.1</v>
      </c>
      <c r="E19" s="1">
        <v>58.3</v>
      </c>
      <c r="F19" s="1">
        <v>59.5</v>
      </c>
      <c r="G19" s="1">
        <v>60.2</v>
      </c>
      <c r="H19" s="1">
        <v>59.5</v>
      </c>
      <c r="I19" s="1">
        <v>61.2</v>
      </c>
      <c r="J19" s="1">
        <v>58.1</v>
      </c>
      <c r="K19" s="1">
        <v>57.6</v>
      </c>
      <c r="L19" s="1">
        <v>57.8</v>
      </c>
      <c r="M19" s="1">
        <v>57.9</v>
      </c>
      <c r="N19" s="1">
        <v>57.6</v>
      </c>
      <c r="O19" s="1">
        <v>56.8</v>
      </c>
      <c r="P19" s="1">
        <v>56.4</v>
      </c>
      <c r="Q19" s="1">
        <v>58.7</v>
      </c>
      <c r="R19" s="1">
        <v>55.7</v>
      </c>
      <c r="S19" s="1">
        <v>56</v>
      </c>
      <c r="T19" s="1">
        <v>60.5</v>
      </c>
      <c r="U19" s="1">
        <v>58.3</v>
      </c>
      <c r="V19" s="1">
        <v>58</v>
      </c>
      <c r="W19" s="1">
        <v>60.1</v>
      </c>
      <c r="Y19" s="1"/>
      <c r="Z19" s="124" t="s">
        <v>283</v>
      </c>
      <c r="AA19" s="1">
        <v>61</v>
      </c>
      <c r="AB19" s="1">
        <v>57.4</v>
      </c>
      <c r="AC19" s="1">
        <v>57.4</v>
      </c>
      <c r="AD19" s="1">
        <v>59.6</v>
      </c>
      <c r="AE19" s="1">
        <v>60</v>
      </c>
      <c r="AF19" s="1">
        <v>60</v>
      </c>
      <c r="AG19" s="1">
        <v>61.8</v>
      </c>
      <c r="AH19" s="1">
        <v>57.6</v>
      </c>
      <c r="AI19" s="1">
        <v>57.4</v>
      </c>
      <c r="AJ19" s="1">
        <v>58</v>
      </c>
      <c r="AK19" s="1">
        <v>58.1</v>
      </c>
      <c r="AL19" s="1">
        <v>57.7</v>
      </c>
      <c r="AM19" s="1">
        <v>56.7</v>
      </c>
      <c r="AN19" s="1">
        <v>56.3</v>
      </c>
      <c r="AO19" s="1">
        <v>58.7</v>
      </c>
      <c r="AP19" s="1">
        <v>55.8</v>
      </c>
      <c r="AQ19" s="1">
        <v>56.1</v>
      </c>
      <c r="AR19" s="1">
        <v>60.4</v>
      </c>
      <c r="AS19" s="1">
        <v>58</v>
      </c>
      <c r="AT19" s="1">
        <v>58</v>
      </c>
      <c r="AU19" s="1">
        <v>59.6</v>
      </c>
      <c r="AW19" s="1"/>
      <c r="AX19" s="124" t="s">
        <v>283</v>
      </c>
      <c r="AY19" s="1">
        <v>60.7</v>
      </c>
      <c r="AZ19" s="1">
        <v>58.1</v>
      </c>
      <c r="BA19" s="1">
        <v>58.3</v>
      </c>
      <c r="BB19" s="1">
        <v>59.5</v>
      </c>
      <c r="BC19" s="1">
        <v>60.2</v>
      </c>
      <c r="BD19" s="1">
        <v>59.4</v>
      </c>
      <c r="BE19" s="1">
        <v>61.2</v>
      </c>
      <c r="BF19" s="1">
        <v>58.1</v>
      </c>
      <c r="BG19" s="1">
        <v>57.6</v>
      </c>
      <c r="BH19" s="1">
        <v>57.8</v>
      </c>
      <c r="BI19" s="1">
        <v>58</v>
      </c>
      <c r="BJ19" s="1">
        <v>57.5</v>
      </c>
      <c r="BK19" s="1">
        <v>56.9</v>
      </c>
      <c r="BL19" s="1">
        <v>56.3</v>
      </c>
      <c r="BM19" s="1">
        <v>58.7</v>
      </c>
      <c r="BN19" s="1">
        <v>55.7</v>
      </c>
      <c r="BO19" s="1">
        <v>56</v>
      </c>
      <c r="BP19" s="1">
        <v>60.5</v>
      </c>
      <c r="BQ19" s="1">
        <v>58.3</v>
      </c>
      <c r="BR19" s="1">
        <v>57.9</v>
      </c>
      <c r="BS19" s="1">
        <v>60.1</v>
      </c>
      <c r="BU19" s="1"/>
      <c r="BV19" s="124" t="s">
        <v>283</v>
      </c>
      <c r="BW19" s="1">
        <v>60.7</v>
      </c>
      <c r="BX19" s="1">
        <v>58.1</v>
      </c>
      <c r="BY19" s="1">
        <v>58.3</v>
      </c>
      <c r="BZ19" s="1">
        <v>59.5</v>
      </c>
      <c r="CA19" s="1">
        <v>60.2</v>
      </c>
      <c r="CB19" s="1">
        <v>59.4</v>
      </c>
      <c r="CC19" s="1">
        <v>61.2</v>
      </c>
      <c r="CD19" s="1">
        <v>58.1</v>
      </c>
      <c r="CE19" s="1">
        <v>57.6</v>
      </c>
      <c r="CF19" s="1">
        <v>57.8</v>
      </c>
      <c r="CG19" s="1">
        <v>58</v>
      </c>
      <c r="CH19" s="1">
        <v>57.5</v>
      </c>
      <c r="CI19" s="1">
        <v>56.9</v>
      </c>
      <c r="CJ19" s="1">
        <v>56.3</v>
      </c>
      <c r="CK19" s="1">
        <v>58.7</v>
      </c>
      <c r="CL19" s="1">
        <v>55.7</v>
      </c>
      <c r="CM19" s="1">
        <v>56</v>
      </c>
      <c r="CN19" s="1">
        <v>60.5</v>
      </c>
      <c r="CO19" s="1">
        <v>58.3</v>
      </c>
      <c r="CP19" s="1">
        <v>57.9</v>
      </c>
      <c r="CQ19" s="1">
        <v>60.1</v>
      </c>
      <c r="CS19" s="1"/>
      <c r="CT19" s="124" t="s">
        <v>283</v>
      </c>
      <c r="CU19" s="1">
        <v>60.7</v>
      </c>
      <c r="CV19" s="1">
        <v>58.1</v>
      </c>
      <c r="CW19" s="1">
        <v>58.3</v>
      </c>
      <c r="CX19" s="1">
        <v>59.5</v>
      </c>
      <c r="CY19" s="1">
        <v>60.2</v>
      </c>
      <c r="CZ19" s="1">
        <v>59.4</v>
      </c>
      <c r="DA19" s="1">
        <v>61.2</v>
      </c>
      <c r="DB19" s="1">
        <v>58.1</v>
      </c>
      <c r="DC19" s="1">
        <v>57.6</v>
      </c>
      <c r="DD19" s="1">
        <v>57.8</v>
      </c>
      <c r="DE19" s="1">
        <v>58</v>
      </c>
      <c r="DF19" s="1">
        <v>57.5</v>
      </c>
      <c r="DG19" s="1">
        <v>56.9</v>
      </c>
      <c r="DH19" s="1">
        <v>56.3</v>
      </c>
      <c r="DI19" s="1">
        <v>58.7</v>
      </c>
      <c r="DJ19" s="1">
        <v>55.7</v>
      </c>
      <c r="DK19" s="1">
        <v>56</v>
      </c>
      <c r="DL19" s="1">
        <v>60.5</v>
      </c>
      <c r="DM19" s="1">
        <v>58.3</v>
      </c>
      <c r="DN19" s="1">
        <v>57.9</v>
      </c>
      <c r="DO19" s="1">
        <v>60.1</v>
      </c>
      <c r="DQ19" s="1"/>
      <c r="DR19" s="124" t="s">
        <v>283</v>
      </c>
      <c r="DS19" s="1">
        <v>60.7</v>
      </c>
      <c r="DT19" s="1">
        <v>58.1</v>
      </c>
      <c r="DU19" s="1">
        <v>58.3</v>
      </c>
      <c r="DV19" s="1">
        <v>59.5</v>
      </c>
      <c r="DW19" s="1">
        <v>60.2</v>
      </c>
      <c r="DX19" s="1">
        <v>59.4</v>
      </c>
      <c r="DY19" s="1">
        <v>61.2</v>
      </c>
      <c r="DZ19" s="1">
        <v>58.1</v>
      </c>
      <c r="EA19" s="1">
        <v>57.6</v>
      </c>
      <c r="EB19" s="1">
        <v>57.8</v>
      </c>
      <c r="EC19" s="1">
        <v>58</v>
      </c>
      <c r="ED19" s="1">
        <v>57.5</v>
      </c>
      <c r="EE19" s="1">
        <v>56.9</v>
      </c>
      <c r="EF19" s="1">
        <v>56.3</v>
      </c>
      <c r="EG19" s="1">
        <v>58.7</v>
      </c>
      <c r="EH19" s="1">
        <v>55.7</v>
      </c>
      <c r="EI19" s="1">
        <v>56</v>
      </c>
      <c r="EJ19" s="1">
        <v>60.5</v>
      </c>
      <c r="EK19" s="1">
        <v>58.3</v>
      </c>
      <c r="EL19" s="1">
        <v>57.9</v>
      </c>
      <c r="EM19" s="1">
        <v>60.1</v>
      </c>
      <c r="EO19" s="1"/>
      <c r="EP19" s="124" t="s">
        <v>283</v>
      </c>
      <c r="EQ19" s="1">
        <v>60.7</v>
      </c>
      <c r="ER19" s="1">
        <v>58.1</v>
      </c>
      <c r="ES19" s="1">
        <v>58.3</v>
      </c>
      <c r="ET19" s="1">
        <v>59.5</v>
      </c>
      <c r="EU19" s="1">
        <v>60.2</v>
      </c>
      <c r="EV19" s="1">
        <v>59.4</v>
      </c>
      <c r="EW19" s="1">
        <v>61.2</v>
      </c>
      <c r="EX19" s="1">
        <v>58.1</v>
      </c>
      <c r="EY19" s="1">
        <v>57.6</v>
      </c>
      <c r="EZ19" s="1">
        <v>57.8</v>
      </c>
      <c r="FA19" s="1">
        <v>58</v>
      </c>
      <c r="FB19" s="1">
        <v>57.5</v>
      </c>
      <c r="FC19" s="1">
        <v>56.9</v>
      </c>
      <c r="FD19" s="1">
        <v>56.3</v>
      </c>
      <c r="FE19" s="1">
        <v>58.7</v>
      </c>
      <c r="FF19" s="1">
        <v>55.7</v>
      </c>
      <c r="FG19" s="1">
        <v>56</v>
      </c>
      <c r="FH19" s="1">
        <v>60.5</v>
      </c>
      <c r="FI19" s="1">
        <v>58.3</v>
      </c>
      <c r="FJ19" s="1">
        <v>58</v>
      </c>
      <c r="FK19" s="1">
        <v>60.1</v>
      </c>
      <c r="FM19" s="1"/>
      <c r="FN19" s="124" t="s">
        <v>283</v>
      </c>
      <c r="FO19" s="1">
        <v>60.7</v>
      </c>
      <c r="FP19" s="1">
        <v>58.1</v>
      </c>
      <c r="FQ19" s="1">
        <v>58.3</v>
      </c>
      <c r="FR19" s="1">
        <v>59.5</v>
      </c>
      <c r="FS19" s="1">
        <v>60.2</v>
      </c>
      <c r="FT19" s="1">
        <v>59.4</v>
      </c>
      <c r="FU19" s="1">
        <v>61.2</v>
      </c>
      <c r="FV19" s="1">
        <v>58.1</v>
      </c>
      <c r="FW19" s="1">
        <v>57.6</v>
      </c>
      <c r="FX19" s="1">
        <v>57.8</v>
      </c>
      <c r="FY19" s="1">
        <v>58</v>
      </c>
      <c r="FZ19" s="1">
        <v>57.6</v>
      </c>
      <c r="GA19" s="1">
        <v>56.9</v>
      </c>
      <c r="GB19" s="1">
        <v>56.3</v>
      </c>
      <c r="GC19" s="1">
        <v>58.7</v>
      </c>
      <c r="GD19" s="1">
        <v>55.7</v>
      </c>
      <c r="GE19" s="1">
        <v>56</v>
      </c>
      <c r="GF19" s="1">
        <v>60.5</v>
      </c>
      <c r="GG19" s="1">
        <v>58.3</v>
      </c>
      <c r="GH19" s="1">
        <v>58</v>
      </c>
      <c r="GI19" s="1">
        <v>60.1</v>
      </c>
      <c r="GK19" s="1"/>
      <c r="GL19" s="124" t="s">
        <v>283</v>
      </c>
      <c r="GM19" s="1">
        <v>60.7</v>
      </c>
      <c r="GN19" s="1">
        <v>58.1</v>
      </c>
      <c r="GO19" s="1">
        <v>58.3</v>
      </c>
      <c r="GP19" s="1">
        <v>59.5</v>
      </c>
      <c r="GQ19" s="1">
        <v>60.2</v>
      </c>
      <c r="GR19" s="1">
        <v>59.4</v>
      </c>
      <c r="GS19" s="1">
        <v>61.2</v>
      </c>
      <c r="GT19" s="1">
        <v>58.1</v>
      </c>
      <c r="GU19" s="1">
        <v>57.6</v>
      </c>
      <c r="GV19" s="1">
        <v>57.8</v>
      </c>
      <c r="GW19" s="1">
        <v>58</v>
      </c>
      <c r="GX19" s="1">
        <v>57.5</v>
      </c>
      <c r="GY19" s="1">
        <v>56.9</v>
      </c>
      <c r="GZ19" s="1">
        <v>56.3</v>
      </c>
      <c r="HA19" s="1">
        <v>58.7</v>
      </c>
      <c r="HB19" s="1">
        <v>55.7</v>
      </c>
      <c r="HC19" s="1">
        <v>56</v>
      </c>
      <c r="HD19" s="1">
        <v>60.5</v>
      </c>
      <c r="HE19" s="1">
        <v>58.3</v>
      </c>
      <c r="HF19" s="1">
        <v>57.9</v>
      </c>
      <c r="HG19" s="1">
        <v>60.1</v>
      </c>
      <c r="HI19" s="1"/>
      <c r="HJ19" s="124" t="s">
        <v>283</v>
      </c>
      <c r="HK19" s="1">
        <v>60.7</v>
      </c>
      <c r="HL19" s="1">
        <v>58.1</v>
      </c>
      <c r="HM19" s="1">
        <v>58.3</v>
      </c>
      <c r="HN19" s="1">
        <v>59.5</v>
      </c>
      <c r="HO19" s="1">
        <v>60.2</v>
      </c>
      <c r="HP19" s="1">
        <v>59.4</v>
      </c>
      <c r="HQ19" s="1">
        <v>61.2</v>
      </c>
      <c r="HR19" s="1">
        <v>58.1</v>
      </c>
      <c r="HS19" s="1">
        <v>57.6</v>
      </c>
      <c r="HT19" s="1">
        <v>57.8</v>
      </c>
      <c r="HU19" s="1">
        <v>58</v>
      </c>
      <c r="HV19" s="1">
        <v>57.5</v>
      </c>
      <c r="HW19" s="1">
        <v>56.9</v>
      </c>
      <c r="HX19" s="1">
        <v>56.3</v>
      </c>
      <c r="HY19" s="1">
        <v>58.7</v>
      </c>
      <c r="HZ19" s="1">
        <v>55.7</v>
      </c>
      <c r="IA19" s="1">
        <v>56</v>
      </c>
      <c r="IB19" s="1">
        <v>60.5</v>
      </c>
      <c r="IC19" s="1">
        <v>58.3</v>
      </c>
      <c r="ID19" s="1">
        <v>57.9</v>
      </c>
      <c r="IE19" s="1">
        <v>60.1</v>
      </c>
    </row>
    <row r="20" spans="1:239" ht="14.5">
      <c r="A20" s="1"/>
      <c r="B20" s="124" t="s">
        <v>93</v>
      </c>
      <c r="C20" s="1">
        <v>30.3</v>
      </c>
      <c r="D20" s="1">
        <v>31.3</v>
      </c>
      <c r="E20" s="1">
        <v>31.2</v>
      </c>
      <c r="F20" s="1">
        <v>30.1</v>
      </c>
      <c r="G20" s="1">
        <v>30.2</v>
      </c>
      <c r="H20" s="1">
        <v>30.4</v>
      </c>
      <c r="I20" s="1">
        <v>28.6</v>
      </c>
      <c r="J20" s="1">
        <v>31.3</v>
      </c>
      <c r="K20" s="1">
        <v>32.1</v>
      </c>
      <c r="L20" s="1">
        <v>32.799999999999997</v>
      </c>
      <c r="M20" s="1">
        <v>32.700000000000003</v>
      </c>
      <c r="N20" s="1">
        <v>33.200000000000003</v>
      </c>
      <c r="O20" s="1">
        <v>33.700000000000003</v>
      </c>
      <c r="P20" s="1">
        <v>32.6</v>
      </c>
      <c r="Q20" s="1">
        <v>31.1</v>
      </c>
      <c r="R20" s="1">
        <v>34.200000000000003</v>
      </c>
      <c r="S20" s="1">
        <v>32.1</v>
      </c>
      <c r="T20" s="1">
        <v>32.5</v>
      </c>
      <c r="U20" s="1">
        <v>34.700000000000003</v>
      </c>
      <c r="V20" s="1">
        <v>34.9</v>
      </c>
      <c r="W20" s="1">
        <v>34</v>
      </c>
      <c r="Y20" s="1"/>
      <c r="Z20" s="124" t="s">
        <v>93</v>
      </c>
      <c r="AA20" s="1">
        <v>30.5</v>
      </c>
      <c r="AB20" s="1">
        <v>31.5</v>
      </c>
      <c r="AC20" s="1">
        <v>31.5</v>
      </c>
      <c r="AD20" s="1">
        <v>29.8</v>
      </c>
      <c r="AE20" s="1">
        <v>30</v>
      </c>
      <c r="AF20" s="1">
        <v>30</v>
      </c>
      <c r="AG20" s="1">
        <v>27.9</v>
      </c>
      <c r="AH20" s="1">
        <v>31.5</v>
      </c>
      <c r="AI20" s="1">
        <v>32.4</v>
      </c>
      <c r="AJ20" s="1">
        <v>32.799999999999997</v>
      </c>
      <c r="AK20" s="1">
        <v>32.6</v>
      </c>
      <c r="AL20" s="1">
        <v>33.299999999999997</v>
      </c>
      <c r="AM20" s="1">
        <v>34</v>
      </c>
      <c r="AN20" s="1">
        <v>32.700000000000003</v>
      </c>
      <c r="AO20" s="1">
        <v>31</v>
      </c>
      <c r="AP20" s="1">
        <v>34.200000000000003</v>
      </c>
      <c r="AQ20" s="1">
        <v>32.200000000000003</v>
      </c>
      <c r="AR20" s="1">
        <v>32.6</v>
      </c>
      <c r="AS20" s="1">
        <v>34.799999999999997</v>
      </c>
      <c r="AT20" s="1">
        <v>35.299999999999997</v>
      </c>
      <c r="AU20" s="1">
        <v>34</v>
      </c>
      <c r="AW20" s="1"/>
      <c r="AX20" s="124" t="s">
        <v>93</v>
      </c>
      <c r="AY20" s="1">
        <v>30.3</v>
      </c>
      <c r="AZ20" s="1">
        <v>31.4</v>
      </c>
      <c r="BA20" s="1">
        <v>31.2</v>
      </c>
      <c r="BB20" s="1">
        <v>30.1</v>
      </c>
      <c r="BC20" s="1">
        <v>30.2</v>
      </c>
      <c r="BD20" s="1">
        <v>30.4</v>
      </c>
      <c r="BE20" s="1">
        <v>28.6</v>
      </c>
      <c r="BF20" s="1">
        <v>31.3</v>
      </c>
      <c r="BG20" s="1">
        <v>32.1</v>
      </c>
      <c r="BH20" s="1">
        <v>32.799999999999997</v>
      </c>
      <c r="BI20" s="1">
        <v>32.6</v>
      </c>
      <c r="BJ20" s="1">
        <v>33.299999999999997</v>
      </c>
      <c r="BK20" s="1">
        <v>33.700000000000003</v>
      </c>
      <c r="BL20" s="1">
        <v>32.6</v>
      </c>
      <c r="BM20" s="1">
        <v>31.1</v>
      </c>
      <c r="BN20" s="1">
        <v>34.200000000000003</v>
      </c>
      <c r="BO20" s="1">
        <v>32.1</v>
      </c>
      <c r="BP20" s="1">
        <v>32.5</v>
      </c>
      <c r="BQ20" s="1">
        <v>34.700000000000003</v>
      </c>
      <c r="BR20" s="1">
        <v>34.9</v>
      </c>
      <c r="BS20" s="1">
        <v>34</v>
      </c>
      <c r="BU20" s="1"/>
      <c r="BV20" s="124" t="s">
        <v>93</v>
      </c>
      <c r="BW20" s="1">
        <v>30.3</v>
      </c>
      <c r="BX20" s="1">
        <v>31.3</v>
      </c>
      <c r="BY20" s="1">
        <v>31.2</v>
      </c>
      <c r="BZ20" s="1">
        <v>30.1</v>
      </c>
      <c r="CA20" s="1">
        <v>30.2</v>
      </c>
      <c r="CB20" s="1">
        <v>30.4</v>
      </c>
      <c r="CC20" s="1">
        <v>28.6</v>
      </c>
      <c r="CD20" s="1">
        <v>31.3</v>
      </c>
      <c r="CE20" s="1">
        <v>32.200000000000003</v>
      </c>
      <c r="CF20" s="1">
        <v>32.799999999999997</v>
      </c>
      <c r="CG20" s="1">
        <v>32.700000000000003</v>
      </c>
      <c r="CH20" s="1">
        <v>33.200000000000003</v>
      </c>
      <c r="CI20" s="1">
        <v>33.700000000000003</v>
      </c>
      <c r="CJ20" s="1">
        <v>32.6</v>
      </c>
      <c r="CK20" s="1">
        <v>31.1</v>
      </c>
      <c r="CL20" s="1">
        <v>34.200000000000003</v>
      </c>
      <c r="CM20" s="1">
        <v>32.1</v>
      </c>
      <c r="CN20" s="1">
        <v>32.5</v>
      </c>
      <c r="CO20" s="1">
        <v>34.700000000000003</v>
      </c>
      <c r="CP20" s="1">
        <v>34.9</v>
      </c>
      <c r="CQ20" s="1">
        <v>34</v>
      </c>
      <c r="CS20" s="1"/>
      <c r="CT20" s="124" t="s">
        <v>93</v>
      </c>
      <c r="CU20" s="1">
        <v>30.3</v>
      </c>
      <c r="CV20" s="1">
        <v>31.3</v>
      </c>
      <c r="CW20" s="1">
        <v>31.2</v>
      </c>
      <c r="CX20" s="1">
        <v>30.2</v>
      </c>
      <c r="CY20" s="1">
        <v>30.2</v>
      </c>
      <c r="CZ20" s="1">
        <v>30.4</v>
      </c>
      <c r="DA20" s="1">
        <v>28.6</v>
      </c>
      <c r="DB20" s="1">
        <v>31.3</v>
      </c>
      <c r="DC20" s="1">
        <v>32.200000000000003</v>
      </c>
      <c r="DD20" s="1">
        <v>32.799999999999997</v>
      </c>
      <c r="DE20" s="1">
        <v>32.700000000000003</v>
      </c>
      <c r="DF20" s="1">
        <v>33.200000000000003</v>
      </c>
      <c r="DG20" s="1">
        <v>33.700000000000003</v>
      </c>
      <c r="DH20" s="1">
        <v>32.6</v>
      </c>
      <c r="DI20" s="1">
        <v>31.1</v>
      </c>
      <c r="DJ20" s="1">
        <v>34.200000000000003</v>
      </c>
      <c r="DK20" s="1">
        <v>32.1</v>
      </c>
      <c r="DL20" s="1">
        <v>32.5</v>
      </c>
      <c r="DM20" s="1">
        <v>34.700000000000003</v>
      </c>
      <c r="DN20" s="1">
        <v>34.9</v>
      </c>
      <c r="DO20" s="1">
        <v>34</v>
      </c>
      <c r="DQ20" s="1"/>
      <c r="DR20" s="124" t="s">
        <v>93</v>
      </c>
      <c r="DS20" s="1">
        <v>30.3</v>
      </c>
      <c r="DT20" s="1">
        <v>31.3</v>
      </c>
      <c r="DU20" s="1">
        <v>31.2</v>
      </c>
      <c r="DV20" s="1">
        <v>30.2</v>
      </c>
      <c r="DW20" s="1">
        <v>30.2</v>
      </c>
      <c r="DX20" s="1">
        <v>30.4</v>
      </c>
      <c r="DY20" s="1">
        <v>28.6</v>
      </c>
      <c r="DZ20" s="1">
        <v>31.3</v>
      </c>
      <c r="EA20" s="1">
        <v>32.200000000000003</v>
      </c>
      <c r="EB20" s="1">
        <v>32.799999999999997</v>
      </c>
      <c r="EC20" s="1">
        <v>32.700000000000003</v>
      </c>
      <c r="ED20" s="1">
        <v>33.200000000000003</v>
      </c>
      <c r="EE20" s="1">
        <v>33.700000000000003</v>
      </c>
      <c r="EF20" s="1">
        <v>32.700000000000003</v>
      </c>
      <c r="EG20" s="1">
        <v>31.1</v>
      </c>
      <c r="EH20" s="1">
        <v>34.200000000000003</v>
      </c>
      <c r="EI20" s="1">
        <v>32.1</v>
      </c>
      <c r="EJ20" s="1">
        <v>32.5</v>
      </c>
      <c r="EK20" s="1">
        <v>34.700000000000003</v>
      </c>
      <c r="EL20" s="1">
        <v>34.9</v>
      </c>
      <c r="EM20" s="1">
        <v>34</v>
      </c>
      <c r="EO20" s="1"/>
      <c r="EP20" s="124" t="s">
        <v>93</v>
      </c>
      <c r="EQ20" s="1">
        <v>30.3</v>
      </c>
      <c r="ER20" s="1">
        <v>31.3</v>
      </c>
      <c r="ES20" s="1">
        <v>31.2</v>
      </c>
      <c r="ET20" s="1">
        <v>30.2</v>
      </c>
      <c r="EU20" s="1">
        <v>30.2</v>
      </c>
      <c r="EV20" s="1">
        <v>30.4</v>
      </c>
      <c r="EW20" s="1">
        <v>28.6</v>
      </c>
      <c r="EX20" s="1">
        <v>31.3</v>
      </c>
      <c r="EY20" s="1">
        <v>32.200000000000003</v>
      </c>
      <c r="EZ20" s="1">
        <v>32.799999999999997</v>
      </c>
      <c r="FA20" s="1">
        <v>32.700000000000003</v>
      </c>
      <c r="FB20" s="1">
        <v>33.200000000000003</v>
      </c>
      <c r="FC20" s="1">
        <v>33.700000000000003</v>
      </c>
      <c r="FD20" s="1">
        <v>32.700000000000003</v>
      </c>
      <c r="FE20" s="1">
        <v>31.1</v>
      </c>
      <c r="FF20" s="1">
        <v>34.200000000000003</v>
      </c>
      <c r="FG20" s="1">
        <v>32.1</v>
      </c>
      <c r="FH20" s="1">
        <v>32.5</v>
      </c>
      <c r="FI20" s="1">
        <v>34.700000000000003</v>
      </c>
      <c r="FJ20" s="1">
        <v>34.9</v>
      </c>
      <c r="FK20" s="1">
        <v>34</v>
      </c>
      <c r="FM20" s="1"/>
      <c r="FN20" s="124" t="s">
        <v>93</v>
      </c>
      <c r="FO20" s="1">
        <v>30.3</v>
      </c>
      <c r="FP20" s="1">
        <v>31.3</v>
      </c>
      <c r="FQ20" s="1">
        <v>31.2</v>
      </c>
      <c r="FR20" s="1">
        <v>30.2</v>
      </c>
      <c r="FS20" s="1">
        <v>30.2</v>
      </c>
      <c r="FT20" s="1">
        <v>30.4</v>
      </c>
      <c r="FU20" s="1">
        <v>28.6</v>
      </c>
      <c r="FV20" s="1">
        <v>31.3</v>
      </c>
      <c r="FW20" s="1">
        <v>32.200000000000003</v>
      </c>
      <c r="FX20" s="1">
        <v>32.799999999999997</v>
      </c>
      <c r="FY20" s="1">
        <v>32.700000000000003</v>
      </c>
      <c r="FZ20" s="1">
        <v>33.200000000000003</v>
      </c>
      <c r="GA20" s="1">
        <v>33.700000000000003</v>
      </c>
      <c r="GB20" s="1">
        <v>32.700000000000003</v>
      </c>
      <c r="GC20" s="1">
        <v>31.1</v>
      </c>
      <c r="GD20" s="1">
        <v>34.200000000000003</v>
      </c>
      <c r="GE20" s="1">
        <v>32.1</v>
      </c>
      <c r="GF20" s="1">
        <v>32.5</v>
      </c>
      <c r="GG20" s="1">
        <v>34.700000000000003</v>
      </c>
      <c r="GH20" s="1">
        <v>34.9</v>
      </c>
      <c r="GI20" s="1">
        <v>34</v>
      </c>
      <c r="GK20" s="1"/>
      <c r="GL20" s="124" t="s">
        <v>93</v>
      </c>
      <c r="GM20" s="1">
        <v>30.3</v>
      </c>
      <c r="GN20" s="1">
        <v>31.3</v>
      </c>
      <c r="GO20" s="1">
        <v>31.2</v>
      </c>
      <c r="GP20" s="1">
        <v>30.2</v>
      </c>
      <c r="GQ20" s="1">
        <v>30.2</v>
      </c>
      <c r="GR20" s="1">
        <v>30.4</v>
      </c>
      <c r="GS20" s="1">
        <v>28.6</v>
      </c>
      <c r="GT20" s="1">
        <v>31.3</v>
      </c>
      <c r="GU20" s="1">
        <v>32.200000000000003</v>
      </c>
      <c r="GV20" s="1">
        <v>32.799999999999997</v>
      </c>
      <c r="GW20" s="1">
        <v>32.700000000000003</v>
      </c>
      <c r="GX20" s="1">
        <v>33.200000000000003</v>
      </c>
      <c r="GY20" s="1">
        <v>33.700000000000003</v>
      </c>
      <c r="GZ20" s="1">
        <v>32.700000000000003</v>
      </c>
      <c r="HA20" s="1">
        <v>31.1</v>
      </c>
      <c r="HB20" s="1">
        <v>34.200000000000003</v>
      </c>
      <c r="HC20" s="1">
        <v>32.1</v>
      </c>
      <c r="HD20" s="1">
        <v>32.5</v>
      </c>
      <c r="HE20" s="1">
        <v>34.700000000000003</v>
      </c>
      <c r="HF20" s="1">
        <v>34.9</v>
      </c>
      <c r="HG20" s="1">
        <v>34</v>
      </c>
      <c r="HI20" s="1"/>
      <c r="HJ20" s="124" t="s">
        <v>93</v>
      </c>
      <c r="HK20" s="1">
        <v>30.3</v>
      </c>
      <c r="HL20" s="1">
        <v>31.3</v>
      </c>
      <c r="HM20" s="1">
        <v>31.2</v>
      </c>
      <c r="HN20" s="1">
        <v>30.2</v>
      </c>
      <c r="HO20" s="1">
        <v>30.2</v>
      </c>
      <c r="HP20" s="1">
        <v>30.4</v>
      </c>
      <c r="HQ20" s="1">
        <v>28.6</v>
      </c>
      <c r="HR20" s="1">
        <v>31.3</v>
      </c>
      <c r="HS20" s="1">
        <v>32.200000000000003</v>
      </c>
      <c r="HT20" s="1">
        <v>32.799999999999997</v>
      </c>
      <c r="HU20" s="1">
        <v>32.700000000000003</v>
      </c>
      <c r="HV20" s="1">
        <v>33.200000000000003</v>
      </c>
      <c r="HW20" s="1">
        <v>33.700000000000003</v>
      </c>
      <c r="HX20" s="1">
        <v>32.6</v>
      </c>
      <c r="HY20" s="1">
        <v>31.1</v>
      </c>
      <c r="HZ20" s="1">
        <v>34.200000000000003</v>
      </c>
      <c r="IA20" s="1">
        <v>32.1</v>
      </c>
      <c r="IB20" s="1">
        <v>32.5</v>
      </c>
      <c r="IC20" s="1">
        <v>34.700000000000003</v>
      </c>
      <c r="ID20" s="1">
        <v>34.9</v>
      </c>
      <c r="IE20" s="1">
        <v>34</v>
      </c>
    </row>
    <row r="21" spans="1:239" ht="14.5">
      <c r="A21" s="1"/>
      <c r="B21" s="124" t="s">
        <v>284</v>
      </c>
      <c r="C21" s="1">
        <v>9</v>
      </c>
      <c r="D21" s="1">
        <v>10.6</v>
      </c>
      <c r="E21" s="1">
        <v>10.4</v>
      </c>
      <c r="F21" s="1">
        <v>10.4</v>
      </c>
      <c r="G21" s="1">
        <v>9.6</v>
      </c>
      <c r="H21" s="1">
        <v>10.1</v>
      </c>
      <c r="I21" s="1">
        <v>10.199999999999999</v>
      </c>
      <c r="J21" s="1">
        <v>10.6</v>
      </c>
      <c r="K21" s="1">
        <v>10.3</v>
      </c>
      <c r="L21" s="1">
        <v>9.4</v>
      </c>
      <c r="M21" s="1">
        <v>9.4</v>
      </c>
      <c r="N21" s="1">
        <v>9.1999999999999993</v>
      </c>
      <c r="O21" s="1">
        <v>9.4</v>
      </c>
      <c r="P21" s="1">
        <v>11</v>
      </c>
      <c r="Q21" s="1">
        <v>10.199999999999999</v>
      </c>
      <c r="R21" s="1">
        <v>10.1</v>
      </c>
      <c r="S21" s="1">
        <v>11.9</v>
      </c>
      <c r="T21" s="1">
        <v>7</v>
      </c>
      <c r="U21" s="1">
        <v>7.1</v>
      </c>
      <c r="V21" s="1">
        <v>7.1</v>
      </c>
      <c r="W21" s="1">
        <v>5.9</v>
      </c>
      <c r="Y21" s="1"/>
      <c r="Z21" s="124" t="s">
        <v>284</v>
      </c>
      <c r="AA21" s="1">
        <v>8.5</v>
      </c>
      <c r="AB21" s="1">
        <v>11.1</v>
      </c>
      <c r="AC21" s="1">
        <v>11.1</v>
      </c>
      <c r="AD21" s="1">
        <v>10.5</v>
      </c>
      <c r="AE21" s="1">
        <v>10</v>
      </c>
      <c r="AF21" s="1">
        <v>10</v>
      </c>
      <c r="AG21" s="1">
        <v>10.3</v>
      </c>
      <c r="AH21" s="1">
        <v>10.9</v>
      </c>
      <c r="AI21" s="1">
        <v>10.199999999999999</v>
      </c>
      <c r="AJ21" s="1">
        <v>9.1999999999999993</v>
      </c>
      <c r="AK21" s="1">
        <v>9.3000000000000007</v>
      </c>
      <c r="AL21" s="1">
        <v>9</v>
      </c>
      <c r="AM21" s="1">
        <v>9.3000000000000007</v>
      </c>
      <c r="AN21" s="1">
        <v>11.1</v>
      </c>
      <c r="AO21" s="1">
        <v>10.199999999999999</v>
      </c>
      <c r="AP21" s="1">
        <v>10</v>
      </c>
      <c r="AQ21" s="1">
        <v>11.8</v>
      </c>
      <c r="AR21" s="1">
        <v>7</v>
      </c>
      <c r="AS21" s="1">
        <v>7.1</v>
      </c>
      <c r="AT21" s="1">
        <v>6.7</v>
      </c>
      <c r="AU21" s="1">
        <v>6.4</v>
      </c>
      <c r="AW21" s="1"/>
      <c r="AX21" s="124" t="s">
        <v>284</v>
      </c>
      <c r="AY21" s="1">
        <v>9</v>
      </c>
      <c r="AZ21" s="1">
        <v>10.6</v>
      </c>
      <c r="BA21" s="1">
        <v>10.5</v>
      </c>
      <c r="BB21" s="1">
        <v>10.4</v>
      </c>
      <c r="BC21" s="1">
        <v>9.6</v>
      </c>
      <c r="BD21" s="1">
        <v>10.199999999999999</v>
      </c>
      <c r="BE21" s="1">
        <v>10.199999999999999</v>
      </c>
      <c r="BF21" s="1">
        <v>10.6</v>
      </c>
      <c r="BG21" s="1">
        <v>10.3</v>
      </c>
      <c r="BH21" s="1">
        <v>9.4</v>
      </c>
      <c r="BI21" s="1">
        <v>9.4</v>
      </c>
      <c r="BJ21" s="1">
        <v>9.1999999999999993</v>
      </c>
      <c r="BK21" s="1">
        <v>9.4</v>
      </c>
      <c r="BL21" s="1">
        <v>11</v>
      </c>
      <c r="BM21" s="1">
        <v>10.1</v>
      </c>
      <c r="BN21" s="1">
        <v>10.1</v>
      </c>
      <c r="BO21" s="1">
        <v>11.9</v>
      </c>
      <c r="BP21" s="1">
        <v>7.1</v>
      </c>
      <c r="BQ21" s="1">
        <v>7</v>
      </c>
      <c r="BR21" s="1">
        <v>7.1</v>
      </c>
      <c r="BS21" s="1">
        <v>5.9</v>
      </c>
      <c r="BU21" s="1"/>
      <c r="BV21" s="124" t="s">
        <v>284</v>
      </c>
      <c r="BW21" s="1">
        <v>9</v>
      </c>
      <c r="BX21" s="1">
        <v>10.6</v>
      </c>
      <c r="BY21" s="1">
        <v>10.5</v>
      </c>
      <c r="BZ21" s="1">
        <v>10.4</v>
      </c>
      <c r="CA21" s="1">
        <v>9.6</v>
      </c>
      <c r="CB21" s="1">
        <v>10.1</v>
      </c>
      <c r="CC21" s="1">
        <v>10.199999999999999</v>
      </c>
      <c r="CD21" s="1">
        <v>10.6</v>
      </c>
      <c r="CE21" s="1">
        <v>10.3</v>
      </c>
      <c r="CF21" s="1">
        <v>9.4</v>
      </c>
      <c r="CG21" s="1">
        <v>9.4</v>
      </c>
      <c r="CH21" s="1">
        <v>9.1999999999999993</v>
      </c>
      <c r="CI21" s="1">
        <v>9.4</v>
      </c>
      <c r="CJ21" s="1">
        <v>11</v>
      </c>
      <c r="CK21" s="1">
        <v>10.199999999999999</v>
      </c>
      <c r="CL21" s="1">
        <v>10.1</v>
      </c>
      <c r="CM21" s="1">
        <v>11.9</v>
      </c>
      <c r="CN21" s="1">
        <v>7</v>
      </c>
      <c r="CO21" s="1">
        <v>7</v>
      </c>
      <c r="CP21" s="1">
        <v>7.1</v>
      </c>
      <c r="CQ21" s="1">
        <v>5.9</v>
      </c>
      <c r="CS21" s="1"/>
      <c r="CT21" s="124" t="s">
        <v>284</v>
      </c>
      <c r="CU21" s="1">
        <v>9</v>
      </c>
      <c r="CV21" s="1">
        <v>10.6</v>
      </c>
      <c r="CW21" s="1">
        <v>10.4</v>
      </c>
      <c r="CX21" s="1">
        <v>10.4</v>
      </c>
      <c r="CY21" s="1">
        <v>9.6</v>
      </c>
      <c r="CZ21" s="1">
        <v>10.1</v>
      </c>
      <c r="DA21" s="1">
        <v>10.199999999999999</v>
      </c>
      <c r="DB21" s="1">
        <v>10.6</v>
      </c>
      <c r="DC21" s="1">
        <v>10.3</v>
      </c>
      <c r="DD21" s="1">
        <v>9.4</v>
      </c>
      <c r="DE21" s="1">
        <v>9.4</v>
      </c>
      <c r="DF21" s="1">
        <v>9.1999999999999993</v>
      </c>
      <c r="DG21" s="1">
        <v>9.4</v>
      </c>
      <c r="DH21" s="1">
        <v>11</v>
      </c>
      <c r="DI21" s="1">
        <v>10.199999999999999</v>
      </c>
      <c r="DJ21" s="1">
        <v>10.1</v>
      </c>
      <c r="DK21" s="1">
        <v>11.9</v>
      </c>
      <c r="DL21" s="1">
        <v>7</v>
      </c>
      <c r="DM21" s="1">
        <v>7</v>
      </c>
      <c r="DN21" s="1">
        <v>7.1</v>
      </c>
      <c r="DO21" s="1">
        <v>5.9</v>
      </c>
      <c r="DQ21" s="1"/>
      <c r="DR21" s="124" t="s">
        <v>284</v>
      </c>
      <c r="DS21" s="1">
        <v>9</v>
      </c>
      <c r="DT21" s="1">
        <v>10.6</v>
      </c>
      <c r="DU21" s="1">
        <v>10.4</v>
      </c>
      <c r="DV21" s="1">
        <v>10.4</v>
      </c>
      <c r="DW21" s="1">
        <v>9.6</v>
      </c>
      <c r="DX21" s="1">
        <v>10.199999999999999</v>
      </c>
      <c r="DY21" s="1">
        <v>10.199999999999999</v>
      </c>
      <c r="DZ21" s="1">
        <v>10.6</v>
      </c>
      <c r="EA21" s="1">
        <v>10.3</v>
      </c>
      <c r="EB21" s="1">
        <v>9.4</v>
      </c>
      <c r="EC21" s="1">
        <v>9.4</v>
      </c>
      <c r="ED21" s="1">
        <v>9.1999999999999993</v>
      </c>
      <c r="EE21" s="1">
        <v>9.4</v>
      </c>
      <c r="EF21" s="1">
        <v>11</v>
      </c>
      <c r="EG21" s="1">
        <v>10.199999999999999</v>
      </c>
      <c r="EH21" s="1">
        <v>10.1</v>
      </c>
      <c r="EI21" s="1">
        <v>11.9</v>
      </c>
      <c r="EJ21" s="1">
        <v>7</v>
      </c>
      <c r="EK21" s="1">
        <v>7</v>
      </c>
      <c r="EL21" s="1">
        <v>7.1</v>
      </c>
      <c r="EM21" s="1">
        <v>5.9</v>
      </c>
      <c r="EO21" s="1"/>
      <c r="EP21" s="124" t="s">
        <v>284</v>
      </c>
      <c r="EQ21" s="1">
        <v>9</v>
      </c>
      <c r="ER21" s="1">
        <v>10.6</v>
      </c>
      <c r="ES21" s="1">
        <v>10.4</v>
      </c>
      <c r="ET21" s="1">
        <v>10.4</v>
      </c>
      <c r="EU21" s="1">
        <v>9.6</v>
      </c>
      <c r="EV21" s="1">
        <v>10.199999999999999</v>
      </c>
      <c r="EW21" s="1">
        <v>10.199999999999999</v>
      </c>
      <c r="EX21" s="1">
        <v>10.6</v>
      </c>
      <c r="EY21" s="1">
        <v>10.3</v>
      </c>
      <c r="EZ21" s="1">
        <v>9.4</v>
      </c>
      <c r="FA21" s="1">
        <v>9.4</v>
      </c>
      <c r="FB21" s="1">
        <v>9.1999999999999993</v>
      </c>
      <c r="FC21" s="1">
        <v>9.4</v>
      </c>
      <c r="FD21" s="1">
        <v>11</v>
      </c>
      <c r="FE21" s="1">
        <v>10.1</v>
      </c>
      <c r="FF21" s="1">
        <v>10.1</v>
      </c>
      <c r="FG21" s="1">
        <v>11.9</v>
      </c>
      <c r="FH21" s="1">
        <v>7</v>
      </c>
      <c r="FI21" s="1">
        <v>7</v>
      </c>
      <c r="FJ21" s="1">
        <v>7.1</v>
      </c>
      <c r="FK21" s="1">
        <v>5.9</v>
      </c>
      <c r="FM21" s="1"/>
      <c r="FN21" s="124" t="s">
        <v>284</v>
      </c>
      <c r="FO21" s="1">
        <v>9</v>
      </c>
      <c r="FP21" s="1">
        <v>10.6</v>
      </c>
      <c r="FQ21" s="1">
        <v>10.4</v>
      </c>
      <c r="FR21" s="1">
        <v>10.4</v>
      </c>
      <c r="FS21" s="1">
        <v>9.6</v>
      </c>
      <c r="FT21" s="1">
        <v>10.199999999999999</v>
      </c>
      <c r="FU21" s="1">
        <v>10.199999999999999</v>
      </c>
      <c r="FV21" s="1">
        <v>10.6</v>
      </c>
      <c r="FW21" s="1">
        <v>10.3</v>
      </c>
      <c r="FX21" s="1">
        <v>9.4</v>
      </c>
      <c r="FY21" s="1">
        <v>9.4</v>
      </c>
      <c r="FZ21" s="1">
        <v>9.1999999999999993</v>
      </c>
      <c r="GA21" s="1">
        <v>9.4</v>
      </c>
      <c r="GB21" s="1">
        <v>11</v>
      </c>
      <c r="GC21" s="1">
        <v>10.1</v>
      </c>
      <c r="GD21" s="1">
        <v>10.1</v>
      </c>
      <c r="GE21" s="1">
        <v>11.9</v>
      </c>
      <c r="GF21" s="1">
        <v>7</v>
      </c>
      <c r="GG21" s="1">
        <v>7</v>
      </c>
      <c r="GH21" s="1">
        <v>7.1</v>
      </c>
      <c r="GI21" s="1">
        <v>5.9</v>
      </c>
      <c r="GK21" s="1"/>
      <c r="GL21" s="124" t="s">
        <v>284</v>
      </c>
      <c r="GM21" s="1">
        <v>9</v>
      </c>
      <c r="GN21" s="1">
        <v>10.6</v>
      </c>
      <c r="GO21" s="1">
        <v>10.4</v>
      </c>
      <c r="GP21" s="1">
        <v>10.4</v>
      </c>
      <c r="GQ21" s="1">
        <v>9.6</v>
      </c>
      <c r="GR21" s="1">
        <v>10.1</v>
      </c>
      <c r="GS21" s="1">
        <v>10.199999999999999</v>
      </c>
      <c r="GT21" s="1">
        <v>10.6</v>
      </c>
      <c r="GU21" s="1">
        <v>10.3</v>
      </c>
      <c r="GV21" s="1">
        <v>9.4</v>
      </c>
      <c r="GW21" s="1">
        <v>9.4</v>
      </c>
      <c r="GX21" s="1">
        <v>9.1999999999999993</v>
      </c>
      <c r="GY21" s="1">
        <v>9.4</v>
      </c>
      <c r="GZ21" s="1">
        <v>11</v>
      </c>
      <c r="HA21" s="1">
        <v>10.199999999999999</v>
      </c>
      <c r="HB21" s="1">
        <v>10.1</v>
      </c>
      <c r="HC21" s="1">
        <v>11.9</v>
      </c>
      <c r="HD21" s="1">
        <v>7</v>
      </c>
      <c r="HE21" s="1">
        <v>7</v>
      </c>
      <c r="HF21" s="1">
        <v>7.1</v>
      </c>
      <c r="HG21" s="1">
        <v>5.9</v>
      </c>
      <c r="HI21" s="1"/>
      <c r="HJ21" s="124" t="s">
        <v>284</v>
      </c>
      <c r="HK21" s="1">
        <v>9</v>
      </c>
      <c r="HL21" s="1">
        <v>10.6</v>
      </c>
      <c r="HM21" s="1">
        <v>10.4</v>
      </c>
      <c r="HN21" s="1">
        <v>10.4</v>
      </c>
      <c r="HO21" s="1">
        <v>9.6</v>
      </c>
      <c r="HP21" s="1">
        <v>10.199999999999999</v>
      </c>
      <c r="HQ21" s="1">
        <v>10.199999999999999</v>
      </c>
      <c r="HR21" s="1">
        <v>10.6</v>
      </c>
      <c r="HS21" s="1">
        <v>10.3</v>
      </c>
      <c r="HT21" s="1">
        <v>9.4</v>
      </c>
      <c r="HU21" s="1">
        <v>9.4</v>
      </c>
      <c r="HV21" s="1">
        <v>9.1999999999999993</v>
      </c>
      <c r="HW21" s="1">
        <v>9.4</v>
      </c>
      <c r="HX21" s="1">
        <v>11</v>
      </c>
      <c r="HY21" s="1">
        <v>10.199999999999999</v>
      </c>
      <c r="HZ21" s="1">
        <v>10.1</v>
      </c>
      <c r="IA21" s="1">
        <v>11.9</v>
      </c>
      <c r="IB21" s="1">
        <v>7</v>
      </c>
      <c r="IC21" s="1">
        <v>7</v>
      </c>
      <c r="ID21" s="1">
        <v>7.1</v>
      </c>
      <c r="IE21" s="1">
        <v>5.9</v>
      </c>
    </row>
    <row r="22" spans="1:239" ht="14.5">
      <c r="A22" s="410"/>
      <c r="B22" s="410"/>
      <c r="C22" s="1"/>
      <c r="D22" s="1"/>
      <c r="E22" s="1"/>
      <c r="F22" s="1"/>
      <c r="G22" s="1"/>
      <c r="H22" s="1"/>
      <c r="I22" s="1"/>
      <c r="J22" s="1"/>
      <c r="K22" s="1"/>
      <c r="L22" s="1"/>
      <c r="M22" s="1"/>
      <c r="N22" s="1"/>
      <c r="O22" s="1"/>
      <c r="P22" s="1"/>
      <c r="Q22" s="1"/>
      <c r="R22" s="1"/>
      <c r="S22" s="1"/>
      <c r="T22" s="1"/>
      <c r="U22" s="1"/>
      <c r="V22" s="1"/>
      <c r="W22" s="1"/>
      <c r="Y22" s="410"/>
      <c r="Z22" s="410"/>
      <c r="AA22" s="1"/>
      <c r="AB22" s="1"/>
      <c r="AC22" s="1"/>
      <c r="AD22" s="1"/>
      <c r="AE22" s="1"/>
      <c r="AF22" s="1"/>
      <c r="AG22" s="1"/>
      <c r="AH22" s="1"/>
      <c r="AI22" s="1"/>
      <c r="AJ22" s="1"/>
      <c r="AK22" s="1"/>
      <c r="AL22" s="1"/>
      <c r="AM22" s="1"/>
      <c r="AN22" s="1"/>
      <c r="AO22" s="1"/>
      <c r="AP22" s="1"/>
      <c r="AQ22" s="1"/>
      <c r="AR22" s="1"/>
      <c r="AS22" s="1"/>
      <c r="AT22" s="1"/>
      <c r="AU22" s="1"/>
      <c r="AW22" s="410"/>
      <c r="AX22" s="410"/>
      <c r="AY22" s="1"/>
      <c r="AZ22" s="1"/>
      <c r="BA22" s="1"/>
      <c r="BB22" s="1"/>
      <c r="BC22" s="1"/>
      <c r="BD22" s="1"/>
      <c r="BE22" s="1"/>
      <c r="BF22" s="1"/>
      <c r="BG22" s="1"/>
      <c r="BH22" s="1"/>
      <c r="BI22" s="1"/>
      <c r="BJ22" s="1"/>
      <c r="BK22" s="1"/>
      <c r="BL22" s="1"/>
      <c r="BM22" s="1"/>
      <c r="BN22" s="1"/>
      <c r="BO22" s="1"/>
      <c r="BP22" s="1"/>
      <c r="BQ22" s="1"/>
      <c r="BR22" s="1"/>
      <c r="BS22" s="1"/>
      <c r="BU22" s="410"/>
      <c r="BV22" s="410"/>
      <c r="BW22" s="1"/>
      <c r="BX22" s="1"/>
      <c r="BY22" s="1"/>
      <c r="BZ22" s="1"/>
      <c r="CA22" s="1"/>
      <c r="CB22" s="1"/>
      <c r="CC22" s="1"/>
      <c r="CD22" s="1"/>
      <c r="CE22" s="1"/>
      <c r="CF22" s="1"/>
      <c r="CG22" s="1"/>
      <c r="CH22" s="1"/>
      <c r="CI22" s="1"/>
      <c r="CJ22" s="1"/>
      <c r="CK22" s="1"/>
      <c r="CL22" s="1"/>
      <c r="CM22" s="1"/>
      <c r="CN22" s="1"/>
      <c r="CO22" s="1"/>
      <c r="CP22" s="1"/>
      <c r="CQ22" s="1"/>
      <c r="CS22" s="410"/>
      <c r="CT22" s="410"/>
      <c r="CU22" s="1"/>
      <c r="CV22" s="1"/>
      <c r="CW22" s="1"/>
      <c r="CX22" s="1"/>
      <c r="CY22" s="1"/>
      <c r="CZ22" s="1"/>
      <c r="DA22" s="1"/>
      <c r="DB22" s="1"/>
      <c r="DC22" s="1"/>
      <c r="DD22" s="1"/>
      <c r="DE22" s="1"/>
      <c r="DF22" s="1"/>
      <c r="DG22" s="1"/>
      <c r="DH22" s="1"/>
      <c r="DI22" s="1"/>
      <c r="DJ22" s="1"/>
      <c r="DK22" s="1"/>
      <c r="DL22" s="1"/>
      <c r="DM22" s="1"/>
      <c r="DN22" s="1"/>
      <c r="DO22" s="1"/>
      <c r="DQ22" s="410"/>
      <c r="DR22" s="410"/>
      <c r="DS22" s="1"/>
      <c r="DT22" s="1"/>
      <c r="DU22" s="1"/>
      <c r="DV22" s="1"/>
      <c r="DW22" s="1"/>
      <c r="DX22" s="1"/>
      <c r="DY22" s="1"/>
      <c r="DZ22" s="1"/>
      <c r="EA22" s="1"/>
      <c r="EB22" s="1"/>
      <c r="EC22" s="1"/>
      <c r="ED22" s="1"/>
      <c r="EE22" s="1"/>
      <c r="EF22" s="1"/>
      <c r="EG22" s="1"/>
      <c r="EH22" s="1"/>
      <c r="EI22" s="1"/>
      <c r="EJ22" s="1"/>
      <c r="EK22" s="1"/>
      <c r="EL22" s="1"/>
      <c r="EM22" s="1"/>
      <c r="EO22" s="410"/>
      <c r="EP22" s="410"/>
      <c r="EQ22" s="1"/>
      <c r="ER22" s="1"/>
      <c r="ES22" s="1"/>
      <c r="ET22" s="1"/>
      <c r="EU22" s="1"/>
      <c r="EV22" s="1"/>
      <c r="EW22" s="1"/>
      <c r="EX22" s="1"/>
      <c r="EY22" s="1"/>
      <c r="EZ22" s="1"/>
      <c r="FA22" s="1"/>
      <c r="FB22" s="1"/>
      <c r="FC22" s="1"/>
      <c r="FD22" s="1"/>
      <c r="FE22" s="1"/>
      <c r="FF22" s="1"/>
      <c r="FG22" s="1"/>
      <c r="FH22" s="1"/>
      <c r="FI22" s="1"/>
      <c r="FJ22" s="1"/>
      <c r="FK22" s="1"/>
      <c r="FM22" s="410"/>
      <c r="FN22" s="410"/>
      <c r="FO22" s="1"/>
      <c r="FP22" s="1"/>
      <c r="FQ22" s="1"/>
      <c r="FR22" s="1"/>
      <c r="FS22" s="1"/>
      <c r="FT22" s="1"/>
      <c r="FU22" s="1"/>
      <c r="FV22" s="1"/>
      <c r="FW22" s="1"/>
      <c r="FX22" s="1"/>
      <c r="FY22" s="1"/>
      <c r="FZ22" s="1"/>
      <c r="GA22" s="1"/>
      <c r="GB22" s="1"/>
      <c r="GC22" s="1"/>
      <c r="GD22" s="1"/>
      <c r="GE22" s="1"/>
      <c r="GF22" s="1"/>
      <c r="GG22" s="1"/>
      <c r="GH22" s="1"/>
      <c r="GI22" s="1"/>
      <c r="GK22" s="410"/>
      <c r="GL22" s="410"/>
      <c r="GM22" s="1"/>
      <c r="GN22" s="1"/>
      <c r="GO22" s="1"/>
      <c r="GP22" s="1"/>
      <c r="GQ22" s="1"/>
      <c r="GR22" s="1"/>
      <c r="GS22" s="1"/>
      <c r="GT22" s="1"/>
      <c r="GU22" s="1"/>
      <c r="GV22" s="1"/>
      <c r="GW22" s="1"/>
      <c r="GX22" s="1"/>
      <c r="GY22" s="1"/>
      <c r="GZ22" s="1"/>
      <c r="HA22" s="1"/>
      <c r="HB22" s="1"/>
      <c r="HC22" s="1"/>
      <c r="HD22" s="1"/>
      <c r="HE22" s="1"/>
      <c r="HF22" s="1"/>
      <c r="HG22" s="1"/>
      <c r="HI22" s="410"/>
      <c r="HJ22" s="410"/>
      <c r="HK22" s="1"/>
      <c r="HL22" s="1"/>
      <c r="HM22" s="1"/>
      <c r="HN22" s="1"/>
      <c r="HO22" s="1"/>
      <c r="HP22" s="1"/>
      <c r="HQ22" s="1"/>
      <c r="HR22" s="1"/>
      <c r="HS22" s="1"/>
      <c r="HT22" s="1"/>
      <c r="HU22" s="1"/>
      <c r="HV22" s="1"/>
      <c r="HW22" s="1"/>
      <c r="HX22" s="1"/>
      <c r="HY22" s="1"/>
      <c r="HZ22" s="1"/>
      <c r="IA22" s="1"/>
      <c r="IB22" s="1"/>
      <c r="IC22" s="1"/>
      <c r="ID22" s="1"/>
      <c r="IE22" s="1"/>
    </row>
    <row r="23" spans="1:239" ht="65.5" customHeight="1">
      <c r="A23" s="1"/>
      <c r="B23" s="192" t="s">
        <v>285</v>
      </c>
      <c r="C23" s="1"/>
      <c r="D23" s="1"/>
      <c r="E23" s="1"/>
      <c r="F23" s="1"/>
      <c r="G23" s="1"/>
      <c r="H23" s="1"/>
      <c r="I23" s="1"/>
      <c r="J23" s="1"/>
      <c r="K23" s="1"/>
      <c r="L23" s="1"/>
      <c r="M23" s="1"/>
      <c r="N23" s="1"/>
      <c r="O23" s="1"/>
      <c r="P23" s="1"/>
      <c r="Q23" s="1"/>
      <c r="R23" s="1"/>
      <c r="S23" s="1"/>
      <c r="T23" s="1"/>
      <c r="U23" s="1"/>
      <c r="V23" s="1"/>
      <c r="W23" s="1"/>
      <c r="Y23" s="1"/>
      <c r="Z23" s="192" t="s">
        <v>285</v>
      </c>
      <c r="AA23" s="1"/>
      <c r="AB23" s="1"/>
      <c r="AC23" s="1"/>
      <c r="AD23" s="1"/>
      <c r="AE23" s="1"/>
      <c r="AF23" s="1"/>
      <c r="AG23" s="1"/>
      <c r="AH23" s="1"/>
      <c r="AI23" s="1"/>
      <c r="AJ23" s="1"/>
      <c r="AK23" s="1"/>
      <c r="AL23" s="1"/>
      <c r="AM23" s="1"/>
      <c r="AN23" s="1"/>
      <c r="AO23" s="1"/>
      <c r="AP23" s="1"/>
      <c r="AQ23" s="1"/>
      <c r="AR23" s="1"/>
      <c r="AS23" s="1"/>
      <c r="AT23" s="1"/>
      <c r="AU23" s="1"/>
      <c r="AW23" s="1"/>
      <c r="AX23" s="192" t="s">
        <v>285</v>
      </c>
      <c r="AY23" s="1"/>
      <c r="AZ23" s="1"/>
      <c r="BA23" s="1"/>
      <c r="BB23" s="1"/>
      <c r="BC23" s="1"/>
      <c r="BD23" s="1"/>
      <c r="BE23" s="1"/>
      <c r="BF23" s="1"/>
      <c r="BG23" s="1"/>
      <c r="BH23" s="1"/>
      <c r="BI23" s="1"/>
      <c r="BJ23" s="1"/>
      <c r="BK23" s="1"/>
      <c r="BL23" s="1"/>
      <c r="BM23" s="1"/>
      <c r="BN23" s="1"/>
      <c r="BO23" s="1"/>
      <c r="BP23" s="1"/>
      <c r="BQ23" s="1"/>
      <c r="BR23" s="1"/>
      <c r="BS23" s="1"/>
      <c r="BU23" s="1"/>
      <c r="BV23" s="192" t="s">
        <v>285</v>
      </c>
      <c r="BW23" s="1"/>
      <c r="BX23" s="1"/>
      <c r="BY23" s="1"/>
      <c r="BZ23" s="1"/>
      <c r="CA23" s="1"/>
      <c r="CB23" s="1"/>
      <c r="CC23" s="1"/>
      <c r="CD23" s="1"/>
      <c r="CE23" s="1"/>
      <c r="CF23" s="1"/>
      <c r="CG23" s="1"/>
      <c r="CH23" s="1"/>
      <c r="CI23" s="1"/>
      <c r="CJ23" s="1"/>
      <c r="CK23" s="1"/>
      <c r="CL23" s="1"/>
      <c r="CM23" s="1"/>
      <c r="CN23" s="1"/>
      <c r="CO23" s="1"/>
      <c r="CP23" s="1"/>
      <c r="CQ23" s="1"/>
      <c r="CS23" s="1"/>
      <c r="CT23" s="192" t="s">
        <v>285</v>
      </c>
      <c r="CU23" s="1"/>
      <c r="CV23" s="1"/>
      <c r="CW23" s="1"/>
      <c r="CX23" s="1"/>
      <c r="CY23" s="1"/>
      <c r="CZ23" s="1"/>
      <c r="DA23" s="1"/>
      <c r="DB23" s="1"/>
      <c r="DC23" s="1"/>
      <c r="DD23" s="1"/>
      <c r="DE23" s="1"/>
      <c r="DF23" s="1"/>
      <c r="DG23" s="1"/>
      <c r="DH23" s="1"/>
      <c r="DI23" s="1"/>
      <c r="DJ23" s="1"/>
      <c r="DK23" s="1"/>
      <c r="DL23" s="1"/>
      <c r="DM23" s="1"/>
      <c r="DN23" s="1"/>
      <c r="DO23" s="1"/>
      <c r="DQ23" s="1"/>
      <c r="DR23" s="192" t="s">
        <v>285</v>
      </c>
      <c r="DS23" s="1"/>
      <c r="DT23" s="1"/>
      <c r="DU23" s="1"/>
      <c r="DV23" s="1"/>
      <c r="DW23" s="1"/>
      <c r="DX23" s="1"/>
      <c r="DY23" s="1"/>
      <c r="DZ23" s="1"/>
      <c r="EA23" s="1"/>
      <c r="EB23" s="1"/>
      <c r="EC23" s="1"/>
      <c r="ED23" s="1"/>
      <c r="EE23" s="1"/>
      <c r="EF23" s="1"/>
      <c r="EG23" s="1"/>
      <c r="EH23" s="1"/>
      <c r="EI23" s="1"/>
      <c r="EJ23" s="1"/>
      <c r="EK23" s="1"/>
      <c r="EL23" s="1"/>
      <c r="EM23" s="1"/>
      <c r="EO23" s="1"/>
      <c r="EP23" s="192" t="s">
        <v>285</v>
      </c>
      <c r="EQ23" s="1"/>
      <c r="ER23" s="1"/>
      <c r="ES23" s="1"/>
      <c r="ET23" s="1"/>
      <c r="EU23" s="1"/>
      <c r="EV23" s="1"/>
      <c r="EW23" s="1"/>
      <c r="EX23" s="1"/>
      <c r="EY23" s="1"/>
      <c r="EZ23" s="1"/>
      <c r="FA23" s="1"/>
      <c r="FB23" s="1"/>
      <c r="FC23" s="1"/>
      <c r="FD23" s="1"/>
      <c r="FE23" s="1"/>
      <c r="FF23" s="1"/>
      <c r="FG23" s="1"/>
      <c r="FH23" s="1"/>
      <c r="FI23" s="1"/>
      <c r="FJ23" s="1"/>
      <c r="FK23" s="1"/>
      <c r="FM23" s="1"/>
      <c r="FN23" s="192" t="s">
        <v>285</v>
      </c>
      <c r="FO23" s="1"/>
      <c r="FP23" s="1"/>
      <c r="FQ23" s="1"/>
      <c r="FR23" s="1"/>
      <c r="FS23" s="1"/>
      <c r="FT23" s="1"/>
      <c r="FU23" s="1"/>
      <c r="FV23" s="1"/>
      <c r="FW23" s="1"/>
      <c r="FX23" s="1"/>
      <c r="FY23" s="1"/>
      <c r="FZ23" s="1"/>
      <c r="GA23" s="1"/>
      <c r="GB23" s="1"/>
      <c r="GC23" s="1"/>
      <c r="GD23" s="1"/>
      <c r="GE23" s="1"/>
      <c r="GF23" s="1"/>
      <c r="GG23" s="1"/>
      <c r="GH23" s="1"/>
      <c r="GI23" s="1"/>
      <c r="GK23" s="1"/>
      <c r="GL23" s="192" t="s">
        <v>285</v>
      </c>
      <c r="GM23" s="1"/>
      <c r="GN23" s="1"/>
      <c r="GO23" s="1"/>
      <c r="GP23" s="1"/>
      <c r="GQ23" s="1"/>
      <c r="GR23" s="1"/>
      <c r="GS23" s="1"/>
      <c r="GT23" s="1"/>
      <c r="GU23" s="1"/>
      <c r="GV23" s="1"/>
      <c r="GW23" s="1"/>
      <c r="GX23" s="1"/>
      <c r="GY23" s="1"/>
      <c r="GZ23" s="1"/>
      <c r="HA23" s="1"/>
      <c r="HB23" s="1"/>
      <c r="HC23" s="1"/>
      <c r="HD23" s="1"/>
      <c r="HE23" s="1"/>
      <c r="HF23" s="1"/>
      <c r="HG23" s="1"/>
      <c r="HI23" s="1"/>
      <c r="HJ23" s="192" t="s">
        <v>285</v>
      </c>
      <c r="HK23" s="1"/>
      <c r="HL23" s="1"/>
      <c r="HM23" s="1"/>
      <c r="HN23" s="1"/>
      <c r="HO23" s="1"/>
      <c r="HP23" s="1"/>
      <c r="HQ23" s="1"/>
      <c r="HR23" s="1"/>
      <c r="HS23" s="1"/>
      <c r="HT23" s="1"/>
      <c r="HU23" s="1"/>
      <c r="HV23" s="1"/>
      <c r="HW23" s="1"/>
      <c r="HX23" s="1"/>
      <c r="HY23" s="1"/>
      <c r="HZ23" s="1"/>
      <c r="IA23" s="1"/>
      <c r="IB23" s="1"/>
      <c r="IC23" s="1"/>
      <c r="ID23" s="1"/>
      <c r="IE23" s="1"/>
    </row>
    <row r="24" spans="1:239" ht="14.5">
      <c r="A24" s="1"/>
      <c r="B24" s="124" t="s">
        <v>283</v>
      </c>
      <c r="C24" s="11">
        <v>58813</v>
      </c>
      <c r="D24" s="11">
        <v>43197</v>
      </c>
      <c r="E24" s="11">
        <v>49228</v>
      </c>
      <c r="F24" s="11">
        <v>68542</v>
      </c>
      <c r="G24" s="11">
        <v>60121</v>
      </c>
      <c r="H24" s="11">
        <v>54968</v>
      </c>
      <c r="I24" s="11">
        <v>66291</v>
      </c>
      <c r="J24" s="11">
        <v>56601</v>
      </c>
      <c r="K24" s="11">
        <v>63185</v>
      </c>
      <c r="L24" s="11">
        <v>53164</v>
      </c>
      <c r="M24" s="11">
        <v>53458</v>
      </c>
      <c r="N24" s="11">
        <v>57932</v>
      </c>
      <c r="O24" s="11">
        <v>38434</v>
      </c>
      <c r="P24" s="11">
        <v>34707</v>
      </c>
      <c r="Q24" s="11">
        <v>35795</v>
      </c>
      <c r="R24" s="11">
        <v>39216</v>
      </c>
      <c r="S24" s="11">
        <v>38115</v>
      </c>
      <c r="T24" s="11">
        <v>31060</v>
      </c>
      <c r="U24" s="11">
        <v>38384</v>
      </c>
      <c r="V24" s="11">
        <v>40661</v>
      </c>
      <c r="W24" s="11">
        <v>34125</v>
      </c>
      <c r="Y24" s="1"/>
      <c r="Z24" s="124" t="s">
        <v>283</v>
      </c>
      <c r="AA24" s="11">
        <v>37912</v>
      </c>
      <c r="AB24" s="11">
        <v>34978</v>
      </c>
      <c r="AC24" s="11">
        <v>44352</v>
      </c>
      <c r="AD24" s="11">
        <v>48718</v>
      </c>
      <c r="AE24" s="11">
        <v>29697</v>
      </c>
      <c r="AF24" s="11">
        <v>31789</v>
      </c>
      <c r="AG24" s="11">
        <v>35437</v>
      </c>
      <c r="AH24" s="11">
        <v>25022</v>
      </c>
      <c r="AI24" s="11">
        <v>21711</v>
      </c>
      <c r="AJ24" s="11">
        <v>32552</v>
      </c>
      <c r="AK24" s="11">
        <v>23496</v>
      </c>
      <c r="AL24" s="11">
        <v>35851</v>
      </c>
      <c r="AM24" s="11">
        <v>33565</v>
      </c>
      <c r="AN24" s="11">
        <v>26656</v>
      </c>
      <c r="AO24" s="11">
        <v>27697</v>
      </c>
      <c r="AP24" s="11">
        <v>30790</v>
      </c>
      <c r="AQ24" s="11">
        <v>34075</v>
      </c>
      <c r="AR24" s="11">
        <v>28213</v>
      </c>
      <c r="AS24" s="11">
        <v>27657</v>
      </c>
      <c r="AT24" s="11">
        <v>25764</v>
      </c>
      <c r="AU24" s="11">
        <v>23015</v>
      </c>
      <c r="AW24" s="1"/>
      <c r="AX24" s="124" t="s">
        <v>283</v>
      </c>
      <c r="AY24" s="11">
        <v>31597</v>
      </c>
      <c r="AZ24" s="11">
        <v>29153</v>
      </c>
      <c r="BA24" s="11">
        <v>35018</v>
      </c>
      <c r="BB24" s="11">
        <v>48332</v>
      </c>
      <c r="BC24" s="11">
        <v>41944</v>
      </c>
      <c r="BD24" s="11">
        <v>32857</v>
      </c>
      <c r="BE24" s="11">
        <v>36659</v>
      </c>
      <c r="BF24" s="11">
        <v>31152</v>
      </c>
      <c r="BG24" s="11">
        <v>31460</v>
      </c>
      <c r="BH24" s="11">
        <v>37250</v>
      </c>
      <c r="BI24" s="11">
        <v>35005</v>
      </c>
      <c r="BJ24" s="11">
        <v>41130</v>
      </c>
      <c r="BK24" s="11">
        <v>34101</v>
      </c>
      <c r="BL24" s="11">
        <v>33379</v>
      </c>
      <c r="BM24" s="11">
        <v>29359</v>
      </c>
      <c r="BN24" s="11">
        <v>33511</v>
      </c>
      <c r="BO24" s="11">
        <v>34756</v>
      </c>
      <c r="BP24" s="11">
        <v>44646</v>
      </c>
      <c r="BQ24" s="11">
        <v>40280</v>
      </c>
      <c r="BR24" s="11">
        <v>37173</v>
      </c>
      <c r="BS24" s="11">
        <v>39065</v>
      </c>
      <c r="BU24" s="1"/>
      <c r="BV24" s="124" t="s">
        <v>283</v>
      </c>
      <c r="BW24" s="11">
        <v>48187</v>
      </c>
      <c r="BX24" s="11">
        <v>44293</v>
      </c>
      <c r="BY24" s="11">
        <v>47792</v>
      </c>
      <c r="BZ24" s="11">
        <v>63433</v>
      </c>
      <c r="CA24" s="11">
        <v>44539</v>
      </c>
      <c r="CB24" s="11">
        <v>54784</v>
      </c>
      <c r="CC24" s="11">
        <v>61399</v>
      </c>
      <c r="CD24" s="11">
        <v>40551</v>
      </c>
      <c r="CE24" s="11">
        <v>35994</v>
      </c>
      <c r="CF24" s="11">
        <v>43551</v>
      </c>
      <c r="CG24" s="11">
        <v>50027</v>
      </c>
      <c r="CH24" s="11">
        <v>64765</v>
      </c>
      <c r="CI24" s="11">
        <v>47870</v>
      </c>
      <c r="CJ24" s="11">
        <v>34862</v>
      </c>
      <c r="CK24" s="11">
        <v>31242</v>
      </c>
      <c r="CL24" s="11">
        <v>29175</v>
      </c>
      <c r="CM24" s="11">
        <v>33945</v>
      </c>
      <c r="CN24" s="11">
        <v>24162</v>
      </c>
      <c r="CO24" s="11">
        <v>23910</v>
      </c>
      <c r="CP24" s="11">
        <v>22120</v>
      </c>
      <c r="CQ24" s="11">
        <v>20589</v>
      </c>
      <c r="CS24" s="1"/>
      <c r="CT24" s="124" t="s">
        <v>283</v>
      </c>
      <c r="CU24" s="11">
        <v>17079</v>
      </c>
      <c r="CV24" s="11">
        <v>14279</v>
      </c>
      <c r="CW24" s="11">
        <v>13337</v>
      </c>
      <c r="CX24" s="11">
        <v>18213</v>
      </c>
      <c r="CY24" s="11">
        <v>15718</v>
      </c>
      <c r="CZ24" s="11">
        <v>17176</v>
      </c>
      <c r="DA24" s="11">
        <v>24139</v>
      </c>
      <c r="DB24" s="11">
        <v>20417</v>
      </c>
      <c r="DC24" s="11">
        <v>23054</v>
      </c>
      <c r="DD24" s="11">
        <v>23609</v>
      </c>
      <c r="DE24" s="11">
        <v>26215</v>
      </c>
      <c r="DF24" s="11">
        <v>26430</v>
      </c>
      <c r="DG24" s="11">
        <v>24714</v>
      </c>
      <c r="DH24" s="11">
        <v>24180</v>
      </c>
      <c r="DI24" s="11">
        <v>18716</v>
      </c>
      <c r="DJ24" s="11">
        <v>22292</v>
      </c>
      <c r="DK24" s="11">
        <v>25228</v>
      </c>
      <c r="DL24" s="11">
        <v>28979</v>
      </c>
      <c r="DM24" s="11">
        <v>23187</v>
      </c>
      <c r="DN24" s="11">
        <v>23528</v>
      </c>
      <c r="DO24" s="11">
        <v>23239</v>
      </c>
      <c r="DQ24" s="1"/>
      <c r="DR24" s="124" t="s">
        <v>283</v>
      </c>
      <c r="DS24" s="11">
        <v>23810</v>
      </c>
      <c r="DT24" s="11">
        <v>21575</v>
      </c>
      <c r="DU24" s="11">
        <v>22210</v>
      </c>
      <c r="DV24" s="11">
        <v>25007</v>
      </c>
      <c r="DW24" s="11">
        <v>23919</v>
      </c>
      <c r="DX24" s="11">
        <v>27673</v>
      </c>
      <c r="DY24" s="11">
        <v>28937</v>
      </c>
      <c r="DZ24" s="11">
        <v>23540</v>
      </c>
      <c r="EA24" s="11">
        <v>23740</v>
      </c>
      <c r="EB24" s="11">
        <v>30772</v>
      </c>
      <c r="EC24" s="11">
        <v>33846</v>
      </c>
      <c r="ED24" s="11">
        <v>34567</v>
      </c>
      <c r="EE24" s="11">
        <v>33388</v>
      </c>
      <c r="EF24" s="11">
        <v>30278</v>
      </c>
      <c r="EG24" s="11">
        <v>25705</v>
      </c>
      <c r="EH24" s="11">
        <v>25090</v>
      </c>
      <c r="EI24" s="11">
        <v>24812</v>
      </c>
      <c r="EJ24" s="11">
        <v>23467</v>
      </c>
      <c r="EK24" s="11">
        <v>24270</v>
      </c>
      <c r="EL24" s="11">
        <v>24199</v>
      </c>
      <c r="EM24" s="11">
        <v>22398</v>
      </c>
      <c r="EO24" s="1"/>
      <c r="EP24" s="124" t="s">
        <v>283</v>
      </c>
      <c r="EQ24" s="11">
        <v>13802</v>
      </c>
      <c r="ER24" s="11">
        <v>9917</v>
      </c>
      <c r="ES24" s="11">
        <v>11889</v>
      </c>
      <c r="ET24" s="11">
        <v>15817</v>
      </c>
      <c r="EU24" s="11">
        <v>13103</v>
      </c>
      <c r="EV24" s="11">
        <v>15190</v>
      </c>
      <c r="EW24" s="11">
        <v>17398</v>
      </c>
      <c r="EX24" s="11">
        <v>14182</v>
      </c>
      <c r="EY24" s="11">
        <v>15709</v>
      </c>
      <c r="EZ24" s="11">
        <v>18030</v>
      </c>
      <c r="FA24" s="11">
        <v>16960</v>
      </c>
      <c r="FB24" s="11">
        <v>17821</v>
      </c>
      <c r="FC24" s="11">
        <v>19087</v>
      </c>
      <c r="FD24" s="11">
        <v>14825</v>
      </c>
      <c r="FE24" s="11">
        <v>13750</v>
      </c>
      <c r="FF24" s="11">
        <v>12023</v>
      </c>
      <c r="FG24" s="11">
        <v>14316</v>
      </c>
      <c r="FH24" s="11">
        <v>13588</v>
      </c>
      <c r="FI24" s="11">
        <v>12895</v>
      </c>
      <c r="FJ24" s="11">
        <v>13024</v>
      </c>
      <c r="FK24" s="11">
        <v>12091</v>
      </c>
      <c r="FM24" s="1"/>
      <c r="FN24" s="124" t="s">
        <v>283</v>
      </c>
      <c r="FO24" s="11">
        <v>22267</v>
      </c>
      <c r="FP24" s="11">
        <v>17731</v>
      </c>
      <c r="FQ24" s="11">
        <v>22575</v>
      </c>
      <c r="FR24" s="11">
        <v>29828</v>
      </c>
      <c r="FS24" s="11">
        <v>24771</v>
      </c>
      <c r="FT24" s="11">
        <v>27724</v>
      </c>
      <c r="FU24" s="11">
        <v>33489</v>
      </c>
      <c r="FV24" s="11">
        <v>29246</v>
      </c>
      <c r="FW24" s="11">
        <v>31285</v>
      </c>
      <c r="FX24" s="11">
        <v>39928</v>
      </c>
      <c r="FY24" s="11">
        <v>36734</v>
      </c>
      <c r="FZ24" s="11">
        <v>34183</v>
      </c>
      <c r="GA24" s="11">
        <v>33301</v>
      </c>
      <c r="GB24" s="11">
        <v>33805</v>
      </c>
      <c r="GC24" s="11">
        <v>28172</v>
      </c>
      <c r="GD24" s="11">
        <v>27602</v>
      </c>
      <c r="GE24" s="11">
        <v>27436</v>
      </c>
      <c r="GF24" s="11">
        <v>25469</v>
      </c>
      <c r="GG24" s="11">
        <v>26448</v>
      </c>
      <c r="GH24" s="11">
        <v>26652</v>
      </c>
      <c r="GI24" s="11">
        <v>24534</v>
      </c>
      <c r="GK24" s="1"/>
      <c r="GL24" s="124" t="s">
        <v>283</v>
      </c>
      <c r="GM24" s="11">
        <v>28741</v>
      </c>
      <c r="GN24" s="11">
        <v>32389</v>
      </c>
      <c r="GO24" s="11">
        <v>36766</v>
      </c>
      <c r="GP24" s="11">
        <v>32349</v>
      </c>
      <c r="GQ24" s="11">
        <v>24132</v>
      </c>
      <c r="GR24" s="11">
        <v>28052</v>
      </c>
      <c r="GS24" s="11">
        <v>30296</v>
      </c>
      <c r="GT24" s="11">
        <v>27164</v>
      </c>
      <c r="GU24" s="11">
        <v>27212</v>
      </c>
      <c r="GV24" s="11">
        <v>33069</v>
      </c>
      <c r="GW24" s="11">
        <v>37317</v>
      </c>
      <c r="GX24" s="11">
        <v>34562</v>
      </c>
      <c r="GY24" s="11">
        <v>32696</v>
      </c>
      <c r="GZ24" s="11">
        <v>30828</v>
      </c>
      <c r="HA24" s="11">
        <v>28969</v>
      </c>
      <c r="HB24" s="11">
        <v>28150</v>
      </c>
      <c r="HC24" s="11">
        <v>29312</v>
      </c>
      <c r="HD24" s="11">
        <v>34149</v>
      </c>
      <c r="HE24" s="11">
        <v>32355</v>
      </c>
      <c r="HF24" s="11">
        <v>32724</v>
      </c>
      <c r="HG24" s="11">
        <v>35573</v>
      </c>
      <c r="HI24" s="1"/>
      <c r="HJ24" s="124" t="s">
        <v>283</v>
      </c>
      <c r="HK24" s="11">
        <v>39615</v>
      </c>
      <c r="HL24" s="11">
        <v>44055</v>
      </c>
      <c r="HM24" s="11">
        <v>45814</v>
      </c>
      <c r="HN24" s="11">
        <v>48064</v>
      </c>
      <c r="HO24" s="11">
        <v>37348</v>
      </c>
      <c r="HP24" s="11">
        <v>39157</v>
      </c>
      <c r="HQ24" s="11">
        <v>41269</v>
      </c>
      <c r="HR24" s="11">
        <v>37997</v>
      </c>
      <c r="HS24" s="11">
        <v>39011</v>
      </c>
      <c r="HT24" s="11">
        <v>34691</v>
      </c>
      <c r="HU24" s="11">
        <v>36096</v>
      </c>
      <c r="HV24" s="11">
        <v>32819</v>
      </c>
      <c r="HW24" s="11">
        <v>33840</v>
      </c>
      <c r="HX24" s="11">
        <v>33202</v>
      </c>
      <c r="HY24" s="11">
        <v>28509</v>
      </c>
      <c r="HZ24" s="11">
        <v>28584</v>
      </c>
      <c r="IA24" s="11">
        <v>32180</v>
      </c>
      <c r="IB24" s="11">
        <v>32201</v>
      </c>
      <c r="IC24" s="11">
        <v>31833</v>
      </c>
      <c r="ID24" s="11">
        <v>32744</v>
      </c>
      <c r="IE24" s="11">
        <v>32668</v>
      </c>
    </row>
    <row r="25" spans="1:239" ht="14.5">
      <c r="A25" s="1"/>
      <c r="B25" s="124" t="s">
        <v>93</v>
      </c>
      <c r="C25" s="11">
        <v>118711</v>
      </c>
      <c r="D25" s="11">
        <v>92533</v>
      </c>
      <c r="E25" s="11">
        <v>108327</v>
      </c>
      <c r="F25" s="11">
        <v>143464</v>
      </c>
      <c r="G25" s="11">
        <v>146095</v>
      </c>
      <c r="H25" s="11">
        <v>117034</v>
      </c>
      <c r="I25" s="11">
        <v>148180</v>
      </c>
      <c r="J25" s="11">
        <v>120152</v>
      </c>
      <c r="K25" s="11">
        <v>126695</v>
      </c>
      <c r="L25" s="11">
        <v>100778</v>
      </c>
      <c r="M25" s="11">
        <v>100096</v>
      </c>
      <c r="N25" s="11">
        <v>119385</v>
      </c>
      <c r="O25" s="11">
        <v>75428</v>
      </c>
      <c r="P25" s="11">
        <v>74692</v>
      </c>
      <c r="Q25" s="11">
        <v>85123</v>
      </c>
      <c r="R25" s="11">
        <v>89463</v>
      </c>
      <c r="S25" s="11">
        <v>70409</v>
      </c>
      <c r="T25" s="11">
        <v>79890</v>
      </c>
      <c r="U25" s="11">
        <v>84689</v>
      </c>
      <c r="V25" s="11">
        <v>91177</v>
      </c>
      <c r="W25" s="11">
        <v>84204</v>
      </c>
      <c r="Y25" s="1"/>
      <c r="Z25" s="124" t="s">
        <v>93</v>
      </c>
      <c r="AA25" s="11">
        <v>72894</v>
      </c>
      <c r="AB25" s="11">
        <v>74523</v>
      </c>
      <c r="AC25" s="11">
        <v>97126</v>
      </c>
      <c r="AD25" s="11">
        <v>100421</v>
      </c>
      <c r="AE25" s="11">
        <v>69118</v>
      </c>
      <c r="AF25" s="11">
        <v>66750</v>
      </c>
      <c r="AG25" s="11">
        <v>77090</v>
      </c>
      <c r="AH25" s="11">
        <v>50450</v>
      </c>
      <c r="AI25" s="11">
        <v>42536</v>
      </c>
      <c r="AJ25" s="11">
        <v>60466</v>
      </c>
      <c r="AK25" s="11">
        <v>42696</v>
      </c>
      <c r="AL25" s="11">
        <v>72516</v>
      </c>
      <c r="AM25" s="11">
        <v>65306</v>
      </c>
      <c r="AN25" s="11">
        <v>56572</v>
      </c>
      <c r="AO25" s="11">
        <v>65195</v>
      </c>
      <c r="AP25" s="11">
        <v>69801</v>
      </c>
      <c r="AQ25" s="11">
        <v>62756</v>
      </c>
      <c r="AR25" s="11">
        <v>72512</v>
      </c>
      <c r="AS25" s="11">
        <v>60430</v>
      </c>
      <c r="AT25" s="11">
        <v>56611</v>
      </c>
      <c r="AU25" s="11">
        <v>56053</v>
      </c>
      <c r="AW25" s="1"/>
      <c r="AX25" s="124" t="s">
        <v>93</v>
      </c>
      <c r="AY25" s="11">
        <v>58921</v>
      </c>
      <c r="AZ25" s="11">
        <v>62699</v>
      </c>
      <c r="BA25" s="11">
        <v>77880</v>
      </c>
      <c r="BB25" s="11">
        <v>101739</v>
      </c>
      <c r="BC25" s="11">
        <v>102228</v>
      </c>
      <c r="BD25" s="11">
        <v>73020</v>
      </c>
      <c r="BE25" s="11">
        <v>82600</v>
      </c>
      <c r="BF25" s="11">
        <v>64185</v>
      </c>
      <c r="BG25" s="11">
        <v>62260</v>
      </c>
      <c r="BH25" s="11">
        <v>69832</v>
      </c>
      <c r="BI25" s="11">
        <v>64694</v>
      </c>
      <c r="BJ25" s="11">
        <v>83687</v>
      </c>
      <c r="BK25" s="11">
        <v>66197</v>
      </c>
      <c r="BL25" s="11">
        <v>71357</v>
      </c>
      <c r="BM25" s="11">
        <v>74058</v>
      </c>
      <c r="BN25" s="11">
        <v>71110</v>
      </c>
      <c r="BO25" s="11">
        <v>56206</v>
      </c>
      <c r="BP25" s="11">
        <v>69498</v>
      </c>
      <c r="BQ25" s="11">
        <v>63176</v>
      </c>
      <c r="BR25" s="11">
        <v>61919</v>
      </c>
      <c r="BS25" s="11">
        <v>57648</v>
      </c>
      <c r="BU25" s="1"/>
      <c r="BV25" s="124" t="s">
        <v>93</v>
      </c>
      <c r="BW25" s="11">
        <v>95828</v>
      </c>
      <c r="BX25" s="11">
        <v>94920</v>
      </c>
      <c r="BY25" s="11">
        <v>105059</v>
      </c>
      <c r="BZ25" s="11">
        <v>132230</v>
      </c>
      <c r="CA25" s="11">
        <v>106689</v>
      </c>
      <c r="CB25" s="11">
        <v>116571</v>
      </c>
      <c r="CC25" s="11">
        <v>136523</v>
      </c>
      <c r="CD25" s="11">
        <v>84999</v>
      </c>
      <c r="CE25" s="11">
        <v>71598</v>
      </c>
      <c r="CF25" s="11">
        <v>82332</v>
      </c>
      <c r="CG25" s="11">
        <v>93560</v>
      </c>
      <c r="CH25" s="11">
        <v>133578</v>
      </c>
      <c r="CI25" s="11">
        <v>94893</v>
      </c>
      <c r="CJ25" s="11">
        <v>75249</v>
      </c>
      <c r="CK25" s="11">
        <v>74945</v>
      </c>
      <c r="CL25" s="11">
        <v>65665</v>
      </c>
      <c r="CM25" s="11">
        <v>61811</v>
      </c>
      <c r="CN25" s="11">
        <v>60695</v>
      </c>
      <c r="CO25" s="11">
        <v>51458</v>
      </c>
      <c r="CP25" s="11">
        <v>47794</v>
      </c>
      <c r="CQ25" s="11">
        <v>49236</v>
      </c>
      <c r="CS25" s="1"/>
      <c r="CT25" s="124" t="s">
        <v>93</v>
      </c>
      <c r="CU25" s="11">
        <v>40300</v>
      </c>
      <c r="CV25" s="11">
        <v>41315</v>
      </c>
      <c r="CW25" s="11">
        <v>39248</v>
      </c>
      <c r="CX25" s="11">
        <v>47845</v>
      </c>
      <c r="CY25" s="11">
        <v>47629</v>
      </c>
      <c r="CZ25" s="11">
        <v>50145</v>
      </c>
      <c r="DA25" s="11">
        <v>65441</v>
      </c>
      <c r="DB25" s="11">
        <v>51119</v>
      </c>
      <c r="DC25" s="11">
        <v>56480</v>
      </c>
      <c r="DD25" s="11">
        <v>54517</v>
      </c>
      <c r="DE25" s="11">
        <v>58847</v>
      </c>
      <c r="DF25" s="11">
        <v>64809</v>
      </c>
      <c r="DG25" s="11">
        <v>60339</v>
      </c>
      <c r="DH25" s="11">
        <v>66271</v>
      </c>
      <c r="DI25" s="11">
        <v>61666</v>
      </c>
      <c r="DJ25" s="11">
        <v>59699</v>
      </c>
      <c r="DK25" s="11">
        <v>53752</v>
      </c>
      <c r="DL25" s="11">
        <v>63675</v>
      </c>
      <c r="DM25" s="11">
        <v>52999</v>
      </c>
      <c r="DN25" s="11">
        <v>54868</v>
      </c>
      <c r="DO25" s="11">
        <v>57026</v>
      </c>
      <c r="DQ25" s="1"/>
      <c r="DR25" s="124" t="s">
        <v>93</v>
      </c>
      <c r="DS25" s="11">
        <v>53104</v>
      </c>
      <c r="DT25" s="11">
        <v>54869</v>
      </c>
      <c r="DU25" s="11">
        <v>57876</v>
      </c>
      <c r="DV25" s="11">
        <v>61556</v>
      </c>
      <c r="DW25" s="11">
        <v>69188</v>
      </c>
      <c r="DX25" s="11">
        <v>78222</v>
      </c>
      <c r="DY25" s="11">
        <v>78015</v>
      </c>
      <c r="DZ25" s="11">
        <v>56405</v>
      </c>
      <c r="EA25" s="11">
        <v>57218</v>
      </c>
      <c r="EB25" s="11">
        <v>63022</v>
      </c>
      <c r="EC25" s="11">
        <v>69800</v>
      </c>
      <c r="ED25" s="11">
        <v>77042</v>
      </c>
      <c r="EE25" s="11">
        <v>72203</v>
      </c>
      <c r="EF25" s="11">
        <v>70653</v>
      </c>
      <c r="EG25" s="11">
        <v>68018</v>
      </c>
      <c r="EH25" s="11">
        <v>61578</v>
      </c>
      <c r="EI25" s="11">
        <v>49923</v>
      </c>
      <c r="EJ25" s="11">
        <v>58712</v>
      </c>
      <c r="EK25" s="11">
        <v>54515</v>
      </c>
      <c r="EL25" s="11">
        <v>55119</v>
      </c>
      <c r="EM25" s="11">
        <v>54452</v>
      </c>
      <c r="EO25" s="1"/>
      <c r="EP25" s="124" t="s">
        <v>93</v>
      </c>
      <c r="EQ25" s="11">
        <v>23928</v>
      </c>
      <c r="ER25" s="11">
        <v>20797</v>
      </c>
      <c r="ES25" s="11">
        <v>26588</v>
      </c>
      <c r="ET25" s="11">
        <v>33108</v>
      </c>
      <c r="EU25" s="11">
        <v>31825</v>
      </c>
      <c r="EV25" s="11">
        <v>35246</v>
      </c>
      <c r="EW25" s="11">
        <v>37650</v>
      </c>
      <c r="EX25" s="11">
        <v>28799</v>
      </c>
      <c r="EY25" s="11">
        <v>31460</v>
      </c>
      <c r="EZ25" s="11">
        <v>33203</v>
      </c>
      <c r="FA25" s="11">
        <v>31105</v>
      </c>
      <c r="FB25" s="11">
        <v>35294</v>
      </c>
      <c r="FC25" s="11">
        <v>35680</v>
      </c>
      <c r="FD25" s="11">
        <v>29522</v>
      </c>
      <c r="FE25" s="11">
        <v>29034</v>
      </c>
      <c r="FF25" s="11">
        <v>23819</v>
      </c>
      <c r="FG25" s="11">
        <v>23370</v>
      </c>
      <c r="FH25" s="11">
        <v>28615</v>
      </c>
      <c r="FI25" s="11">
        <v>24866</v>
      </c>
      <c r="FJ25" s="11">
        <v>24961</v>
      </c>
      <c r="FK25" s="11">
        <v>24854</v>
      </c>
      <c r="FM25" s="1"/>
      <c r="FN25" s="124" t="s">
        <v>93</v>
      </c>
      <c r="FO25" s="11">
        <v>41349</v>
      </c>
      <c r="FP25" s="11">
        <v>37562</v>
      </c>
      <c r="FQ25" s="11">
        <v>49974</v>
      </c>
      <c r="FR25" s="11">
        <v>61810</v>
      </c>
      <c r="FS25" s="11">
        <v>60050</v>
      </c>
      <c r="FT25" s="11">
        <v>61070</v>
      </c>
      <c r="FU25" s="11">
        <v>74058</v>
      </c>
      <c r="FV25" s="11">
        <v>60653</v>
      </c>
      <c r="FW25" s="11">
        <v>62453</v>
      </c>
      <c r="FX25" s="11">
        <v>74618</v>
      </c>
      <c r="FY25" s="11">
        <v>68040</v>
      </c>
      <c r="FZ25" s="11">
        <v>69713</v>
      </c>
      <c r="GA25" s="11">
        <v>64706</v>
      </c>
      <c r="GB25" s="11">
        <v>71714</v>
      </c>
      <c r="GC25" s="11">
        <v>65283</v>
      </c>
      <c r="GD25" s="11">
        <v>60508</v>
      </c>
      <c r="GE25" s="11">
        <v>48179</v>
      </c>
      <c r="GF25" s="11">
        <v>59562</v>
      </c>
      <c r="GG25" s="11">
        <v>54894</v>
      </c>
      <c r="GH25" s="11">
        <v>55762</v>
      </c>
      <c r="GI25" s="11">
        <v>55420</v>
      </c>
      <c r="GK25" s="1"/>
      <c r="GL25" s="124" t="s">
        <v>93</v>
      </c>
      <c r="GM25" s="11">
        <v>57496</v>
      </c>
      <c r="GN25" s="11">
        <v>73250</v>
      </c>
      <c r="GO25" s="11">
        <v>87871</v>
      </c>
      <c r="GP25" s="11">
        <v>74147</v>
      </c>
      <c r="GQ25" s="11">
        <v>67520</v>
      </c>
      <c r="GR25" s="11">
        <v>74899</v>
      </c>
      <c r="GS25" s="11">
        <v>72256</v>
      </c>
      <c r="GT25" s="11">
        <v>61061</v>
      </c>
      <c r="GU25" s="11">
        <v>57628</v>
      </c>
      <c r="GV25" s="11">
        <v>65612</v>
      </c>
      <c r="GW25" s="11">
        <v>73751</v>
      </c>
      <c r="GX25" s="11">
        <v>77425</v>
      </c>
      <c r="GY25" s="11">
        <v>70202</v>
      </c>
      <c r="GZ25" s="11">
        <v>71428</v>
      </c>
      <c r="HA25" s="11">
        <v>77978</v>
      </c>
      <c r="HB25" s="11">
        <v>64580</v>
      </c>
      <c r="HC25" s="11">
        <v>52615</v>
      </c>
      <c r="HD25" s="11">
        <v>63183</v>
      </c>
      <c r="HE25" s="11">
        <v>59519</v>
      </c>
      <c r="HF25" s="11">
        <v>62487</v>
      </c>
      <c r="HG25" s="11">
        <v>64161</v>
      </c>
      <c r="HI25" s="1"/>
      <c r="HJ25" s="124" t="s">
        <v>93</v>
      </c>
      <c r="HK25" s="11">
        <v>85991</v>
      </c>
      <c r="HL25" s="11">
        <v>103470</v>
      </c>
      <c r="HM25" s="11">
        <v>113324</v>
      </c>
      <c r="HN25" s="11">
        <v>112970</v>
      </c>
      <c r="HO25" s="11">
        <v>104282</v>
      </c>
      <c r="HP25" s="11">
        <v>108754</v>
      </c>
      <c r="HQ25" s="11">
        <v>101381</v>
      </c>
      <c r="HR25" s="11">
        <v>88145</v>
      </c>
      <c r="HS25" s="11">
        <v>87515</v>
      </c>
      <c r="HT25" s="11">
        <v>75223</v>
      </c>
      <c r="HU25" s="11">
        <v>79709</v>
      </c>
      <c r="HV25" s="11">
        <v>80057</v>
      </c>
      <c r="HW25" s="11">
        <v>82078</v>
      </c>
      <c r="HX25" s="11">
        <v>84481</v>
      </c>
      <c r="HY25" s="11">
        <v>81598</v>
      </c>
      <c r="HZ25" s="11">
        <v>72726</v>
      </c>
      <c r="IA25" s="11">
        <v>66265</v>
      </c>
      <c r="IB25" s="11">
        <v>78788</v>
      </c>
      <c r="IC25" s="11">
        <v>71143</v>
      </c>
      <c r="ID25" s="11">
        <v>74552</v>
      </c>
      <c r="IE25" s="11">
        <v>75525</v>
      </c>
    </row>
    <row r="26" spans="1:239" ht="14.5">
      <c r="A26" s="1"/>
      <c r="B26" s="124" t="s">
        <v>284</v>
      </c>
      <c r="C26" s="11">
        <v>177023</v>
      </c>
      <c r="D26" s="11">
        <v>117816</v>
      </c>
      <c r="E26" s="11">
        <v>143997</v>
      </c>
      <c r="F26" s="11">
        <v>167710</v>
      </c>
      <c r="G26" s="11">
        <v>167400</v>
      </c>
      <c r="H26" s="11">
        <v>139608</v>
      </c>
      <c r="I26" s="11">
        <v>120383</v>
      </c>
      <c r="J26" s="11">
        <v>137679</v>
      </c>
      <c r="K26" s="11">
        <v>138377</v>
      </c>
      <c r="L26" s="11">
        <v>100695</v>
      </c>
      <c r="M26" s="11">
        <v>85142</v>
      </c>
      <c r="N26" s="11">
        <v>99447</v>
      </c>
      <c r="O26" s="11">
        <v>59197</v>
      </c>
      <c r="P26" s="11">
        <v>59369</v>
      </c>
      <c r="Q26" s="11">
        <v>63858</v>
      </c>
      <c r="R26" s="11">
        <v>69884</v>
      </c>
      <c r="S26" s="11">
        <v>51488</v>
      </c>
      <c r="T26" s="11">
        <v>76587</v>
      </c>
      <c r="U26" s="11">
        <v>85586</v>
      </c>
      <c r="V26" s="11">
        <v>84849</v>
      </c>
      <c r="W26" s="11">
        <v>85482</v>
      </c>
      <c r="Y26" s="1"/>
      <c r="Z26" s="124" t="s">
        <v>284</v>
      </c>
      <c r="AA26" s="11">
        <v>113601</v>
      </c>
      <c r="AB26" s="11">
        <v>94787</v>
      </c>
      <c r="AC26" s="11">
        <v>129655</v>
      </c>
      <c r="AD26" s="11">
        <v>117909</v>
      </c>
      <c r="AE26" s="11">
        <v>80103</v>
      </c>
      <c r="AF26" s="11">
        <v>81095</v>
      </c>
      <c r="AG26" s="11">
        <v>63640</v>
      </c>
      <c r="AH26" s="11">
        <v>58822</v>
      </c>
      <c r="AI26" s="11">
        <v>47488</v>
      </c>
      <c r="AJ26" s="11">
        <v>61403</v>
      </c>
      <c r="AK26" s="11">
        <v>37317</v>
      </c>
      <c r="AL26" s="11">
        <v>61277</v>
      </c>
      <c r="AM26" s="11">
        <v>51569</v>
      </c>
      <c r="AN26" s="11">
        <v>45514</v>
      </c>
      <c r="AO26" s="11">
        <v>49201</v>
      </c>
      <c r="AP26" s="11">
        <v>54773</v>
      </c>
      <c r="AQ26" s="11">
        <v>46025</v>
      </c>
      <c r="AR26" s="11">
        <v>69598</v>
      </c>
      <c r="AS26" s="11">
        <v>62019</v>
      </c>
      <c r="AT26" s="11">
        <v>54800</v>
      </c>
      <c r="AU26" s="11">
        <v>58007</v>
      </c>
      <c r="AW26" s="1"/>
      <c r="AX26" s="124" t="s">
        <v>284</v>
      </c>
      <c r="AY26" s="11">
        <v>94420</v>
      </c>
      <c r="AZ26" s="11">
        <v>78422</v>
      </c>
      <c r="BA26" s="11">
        <v>102311</v>
      </c>
      <c r="BB26" s="11">
        <v>116918</v>
      </c>
      <c r="BC26" s="11">
        <v>114802</v>
      </c>
      <c r="BD26" s="11">
        <v>83769</v>
      </c>
      <c r="BE26" s="11">
        <v>65906</v>
      </c>
      <c r="BF26" s="11">
        <v>74286</v>
      </c>
      <c r="BG26" s="11">
        <v>68849</v>
      </c>
      <c r="BH26" s="11">
        <v>70395</v>
      </c>
      <c r="BI26" s="11">
        <v>55684</v>
      </c>
      <c r="BJ26" s="11">
        <v>70396</v>
      </c>
      <c r="BK26" s="11">
        <v>52357</v>
      </c>
      <c r="BL26" s="11">
        <v>57048</v>
      </c>
      <c r="BM26" s="11">
        <v>50628</v>
      </c>
      <c r="BN26" s="11">
        <v>50862</v>
      </c>
      <c r="BO26" s="11">
        <v>36561</v>
      </c>
      <c r="BP26" s="11">
        <v>59991</v>
      </c>
      <c r="BQ26" s="11">
        <v>58843</v>
      </c>
      <c r="BR26" s="11">
        <v>55734</v>
      </c>
      <c r="BS26" s="11">
        <v>55302</v>
      </c>
      <c r="BU26" s="1"/>
      <c r="BV26" s="124" t="s">
        <v>284</v>
      </c>
      <c r="BW26" s="11">
        <v>144838</v>
      </c>
      <c r="BX26" s="11">
        <v>120648</v>
      </c>
      <c r="BY26" s="11">
        <v>139763</v>
      </c>
      <c r="BZ26" s="11">
        <v>154685</v>
      </c>
      <c r="CA26" s="11">
        <v>122547</v>
      </c>
      <c r="CB26" s="11">
        <v>139232</v>
      </c>
      <c r="CC26" s="11">
        <v>111258</v>
      </c>
      <c r="CD26" s="11">
        <v>97810</v>
      </c>
      <c r="CE26" s="11">
        <v>78793</v>
      </c>
      <c r="CF26" s="11">
        <v>82442</v>
      </c>
      <c r="CG26" s="11">
        <v>79669</v>
      </c>
      <c r="CH26" s="11">
        <v>111199</v>
      </c>
      <c r="CI26" s="11">
        <v>73948</v>
      </c>
      <c r="CJ26" s="11">
        <v>59658</v>
      </c>
      <c r="CK26" s="11">
        <v>55912</v>
      </c>
      <c r="CL26" s="11">
        <v>51693</v>
      </c>
      <c r="CM26" s="11">
        <v>45611</v>
      </c>
      <c r="CN26" s="11">
        <v>59203</v>
      </c>
      <c r="CO26" s="11">
        <v>54030</v>
      </c>
      <c r="CP26" s="11">
        <v>47686</v>
      </c>
      <c r="CQ26" s="11">
        <v>52203</v>
      </c>
      <c r="CS26" s="1"/>
      <c r="CT26" s="124" t="s">
        <v>284</v>
      </c>
      <c r="CU26" s="11">
        <v>50726</v>
      </c>
      <c r="CV26" s="11">
        <v>37541</v>
      </c>
      <c r="CW26" s="11">
        <v>38738</v>
      </c>
      <c r="CX26" s="11">
        <v>42842</v>
      </c>
      <c r="CY26" s="11">
        <v>41448</v>
      </c>
      <c r="CZ26" s="11">
        <v>43941</v>
      </c>
      <c r="DA26" s="11">
        <v>43278</v>
      </c>
      <c r="DB26" s="11">
        <v>48122</v>
      </c>
      <c r="DC26" s="11">
        <v>50449</v>
      </c>
      <c r="DD26" s="11">
        <v>44386</v>
      </c>
      <c r="DE26" s="11">
        <v>41651</v>
      </c>
      <c r="DF26" s="11">
        <v>45141</v>
      </c>
      <c r="DG26" s="11">
        <v>37865</v>
      </c>
      <c r="DH26" s="11">
        <v>41171</v>
      </c>
      <c r="DI26" s="11">
        <v>31467</v>
      </c>
      <c r="DJ26" s="11">
        <v>32697</v>
      </c>
      <c r="DK26" s="11">
        <v>27262</v>
      </c>
      <c r="DL26" s="11">
        <v>44390</v>
      </c>
      <c r="DM26" s="11">
        <v>40933</v>
      </c>
      <c r="DN26" s="11">
        <v>39422</v>
      </c>
      <c r="DO26" s="11">
        <v>40255</v>
      </c>
      <c r="DQ26" s="1"/>
      <c r="DR26" s="124" t="s">
        <v>284</v>
      </c>
      <c r="DS26" s="11">
        <v>68669</v>
      </c>
      <c r="DT26" s="11">
        <v>54957</v>
      </c>
      <c r="DU26" s="11">
        <v>62801</v>
      </c>
      <c r="DV26" s="11">
        <v>58731</v>
      </c>
      <c r="DW26" s="11">
        <v>63441</v>
      </c>
      <c r="DX26" s="11">
        <v>70633</v>
      </c>
      <c r="DY26" s="11">
        <v>51841</v>
      </c>
      <c r="DZ26" s="11">
        <v>55366</v>
      </c>
      <c r="EA26" s="11">
        <v>51933</v>
      </c>
      <c r="EB26" s="11">
        <v>56007</v>
      </c>
      <c r="EC26" s="11">
        <v>53316</v>
      </c>
      <c r="ED26" s="11">
        <v>59058</v>
      </c>
      <c r="EE26" s="11">
        <v>51180</v>
      </c>
      <c r="EF26" s="11">
        <v>51536</v>
      </c>
      <c r="EG26" s="11">
        <v>44882</v>
      </c>
      <c r="EH26" s="11">
        <v>42444</v>
      </c>
      <c r="EI26" s="11">
        <v>31505</v>
      </c>
      <c r="EJ26" s="11">
        <v>50320</v>
      </c>
      <c r="EK26" s="11">
        <v>50210</v>
      </c>
      <c r="EL26" s="11">
        <v>48493</v>
      </c>
      <c r="EM26" s="11">
        <v>49101</v>
      </c>
      <c r="EO26" s="1"/>
      <c r="EP26" s="124" t="s">
        <v>284</v>
      </c>
      <c r="EQ26" s="11">
        <v>40530</v>
      </c>
      <c r="ER26" s="11">
        <v>25152</v>
      </c>
      <c r="ES26" s="11">
        <v>34066</v>
      </c>
      <c r="ET26" s="11">
        <v>36972</v>
      </c>
      <c r="EU26" s="11">
        <v>34105</v>
      </c>
      <c r="EV26" s="11">
        <v>38905</v>
      </c>
      <c r="EW26" s="11">
        <v>30868</v>
      </c>
      <c r="EX26" s="11">
        <v>32997</v>
      </c>
      <c r="EY26" s="11">
        <v>34363</v>
      </c>
      <c r="EZ26" s="11">
        <v>33426</v>
      </c>
      <c r="FA26" s="11">
        <v>26775</v>
      </c>
      <c r="FB26" s="11">
        <v>30314</v>
      </c>
      <c r="FC26" s="11">
        <v>28992</v>
      </c>
      <c r="FD26" s="11">
        <v>25110</v>
      </c>
      <c r="FE26" s="11">
        <v>23381</v>
      </c>
      <c r="FF26" s="11">
        <v>20240</v>
      </c>
      <c r="FG26" s="11">
        <v>18521</v>
      </c>
      <c r="FH26" s="11">
        <v>32092</v>
      </c>
      <c r="FI26" s="11">
        <v>31488</v>
      </c>
      <c r="FJ26" s="11">
        <v>31364</v>
      </c>
      <c r="FK26" s="11">
        <v>33394</v>
      </c>
      <c r="FM26" s="1"/>
      <c r="FN26" s="124" t="s">
        <v>284</v>
      </c>
      <c r="FO26" s="11">
        <v>66098</v>
      </c>
      <c r="FP26" s="11">
        <v>46787</v>
      </c>
      <c r="FQ26" s="11">
        <v>65372</v>
      </c>
      <c r="FR26" s="11">
        <v>71284</v>
      </c>
      <c r="FS26" s="11">
        <v>66686</v>
      </c>
      <c r="FT26" s="11">
        <v>70672</v>
      </c>
      <c r="FU26" s="11">
        <v>60243</v>
      </c>
      <c r="FV26" s="11">
        <v>69483</v>
      </c>
      <c r="FW26" s="11">
        <v>68461</v>
      </c>
      <c r="FX26" s="11">
        <v>74923</v>
      </c>
      <c r="FY26" s="11">
        <v>58282</v>
      </c>
      <c r="FZ26" s="11">
        <v>58470</v>
      </c>
      <c r="GA26" s="11">
        <v>51053</v>
      </c>
      <c r="GB26" s="11">
        <v>57641</v>
      </c>
      <c r="GC26" s="11">
        <v>49552</v>
      </c>
      <c r="GD26" s="11">
        <v>48101</v>
      </c>
      <c r="GE26" s="11">
        <v>36052</v>
      </c>
      <c r="GF26" s="11">
        <v>59838</v>
      </c>
      <c r="GG26" s="11">
        <v>59117</v>
      </c>
      <c r="GH26" s="11">
        <v>57162</v>
      </c>
      <c r="GI26" s="11">
        <v>61037</v>
      </c>
      <c r="GK26" s="1"/>
      <c r="GL26" s="124" t="s">
        <v>284</v>
      </c>
      <c r="GM26" s="11">
        <v>85445</v>
      </c>
      <c r="GN26" s="11">
        <v>86953</v>
      </c>
      <c r="GO26" s="11">
        <v>106998</v>
      </c>
      <c r="GP26" s="11">
        <v>77543</v>
      </c>
      <c r="GQ26" s="11">
        <v>64931</v>
      </c>
      <c r="GR26" s="11">
        <v>71522</v>
      </c>
      <c r="GS26" s="11">
        <v>54466</v>
      </c>
      <c r="GT26" s="11">
        <v>64787</v>
      </c>
      <c r="GU26" s="11">
        <v>59563</v>
      </c>
      <c r="GV26" s="11">
        <v>62174</v>
      </c>
      <c r="GW26" s="11">
        <v>59307</v>
      </c>
      <c r="GX26" s="11">
        <v>59272</v>
      </c>
      <c r="GY26" s="11">
        <v>50285</v>
      </c>
      <c r="GZ26" s="11">
        <v>52500</v>
      </c>
      <c r="HA26" s="11">
        <v>49983</v>
      </c>
      <c r="HB26" s="11">
        <v>44248</v>
      </c>
      <c r="HC26" s="11">
        <v>32751</v>
      </c>
      <c r="HD26" s="11">
        <v>51374</v>
      </c>
      <c r="HE26" s="11">
        <v>52508</v>
      </c>
      <c r="HF26" s="11">
        <v>52331</v>
      </c>
      <c r="HG26" s="11">
        <v>56024</v>
      </c>
      <c r="HI26" s="1"/>
      <c r="HJ26" s="124" t="s">
        <v>284</v>
      </c>
      <c r="HK26" s="11">
        <v>115897</v>
      </c>
      <c r="HL26" s="11">
        <v>118110</v>
      </c>
      <c r="HM26" s="11">
        <v>133162</v>
      </c>
      <c r="HN26" s="11">
        <v>116274</v>
      </c>
      <c r="HO26" s="11">
        <v>101798</v>
      </c>
      <c r="HP26" s="11">
        <v>99678</v>
      </c>
      <c r="HQ26" s="11">
        <v>74523</v>
      </c>
      <c r="HR26" s="11">
        <v>91596</v>
      </c>
      <c r="HS26" s="11">
        <v>85417</v>
      </c>
      <c r="HT26" s="11">
        <v>64492</v>
      </c>
      <c r="HU26" s="11">
        <v>57047</v>
      </c>
      <c r="HV26" s="11">
        <v>56209</v>
      </c>
      <c r="HW26" s="11">
        <v>51856</v>
      </c>
      <c r="HX26" s="11">
        <v>56448</v>
      </c>
      <c r="HY26" s="11">
        <v>50060</v>
      </c>
      <c r="HZ26" s="11">
        <v>47383</v>
      </c>
      <c r="IA26" s="11">
        <v>39786</v>
      </c>
      <c r="IB26" s="11">
        <v>62748</v>
      </c>
      <c r="IC26" s="11">
        <v>61369</v>
      </c>
      <c r="ID26" s="11">
        <v>59418</v>
      </c>
      <c r="IE26" s="11">
        <v>62660</v>
      </c>
    </row>
    <row r="27" spans="1:239" ht="14.5">
      <c r="A27" s="410"/>
      <c r="B27" s="410"/>
      <c r="C27" s="1"/>
      <c r="D27" s="1"/>
      <c r="E27" s="1"/>
      <c r="F27" s="1"/>
      <c r="G27" s="1"/>
      <c r="H27" s="1"/>
      <c r="I27" s="1"/>
      <c r="J27" s="1"/>
      <c r="K27" s="1"/>
      <c r="L27" s="1"/>
      <c r="M27" s="1"/>
      <c r="N27" s="1"/>
      <c r="O27" s="1"/>
      <c r="P27" s="1"/>
      <c r="Q27" s="1"/>
      <c r="R27" s="1"/>
      <c r="S27" s="1"/>
      <c r="T27" s="1"/>
      <c r="U27" s="1"/>
      <c r="V27" s="1"/>
      <c r="W27" s="1"/>
      <c r="Y27" s="410"/>
      <c r="Z27" s="410"/>
      <c r="AA27" s="1"/>
      <c r="AB27" s="1"/>
      <c r="AC27" s="1"/>
      <c r="AD27" s="1"/>
      <c r="AE27" s="1"/>
      <c r="AF27" s="1"/>
      <c r="AG27" s="1"/>
      <c r="AH27" s="1"/>
      <c r="AI27" s="1"/>
      <c r="AJ27" s="1"/>
      <c r="AK27" s="1"/>
      <c r="AL27" s="1"/>
      <c r="AM27" s="1"/>
      <c r="AN27" s="1"/>
      <c r="AO27" s="1"/>
      <c r="AP27" s="1"/>
      <c r="AQ27" s="1"/>
      <c r="AR27" s="1"/>
      <c r="AS27" s="1"/>
      <c r="AT27" s="1"/>
      <c r="AU27" s="1"/>
      <c r="AW27" s="410"/>
      <c r="AX27" s="410"/>
      <c r="AY27" s="1"/>
      <c r="AZ27" s="1"/>
      <c r="BA27" s="1"/>
      <c r="BB27" s="1"/>
      <c r="BC27" s="1"/>
      <c r="BD27" s="1"/>
      <c r="BE27" s="1"/>
      <c r="BF27" s="1"/>
      <c r="BG27" s="1"/>
      <c r="BH27" s="1"/>
      <c r="BI27" s="1"/>
      <c r="BJ27" s="1"/>
      <c r="BK27" s="1"/>
      <c r="BL27" s="1"/>
      <c r="BM27" s="1"/>
      <c r="BN27" s="1"/>
      <c r="BO27" s="1"/>
      <c r="BP27" s="1"/>
      <c r="BQ27" s="1"/>
      <c r="BR27" s="1"/>
      <c r="BS27" s="1"/>
      <c r="BU27" s="410"/>
      <c r="BV27" s="410"/>
      <c r="BW27" s="1"/>
      <c r="BX27" s="1"/>
      <c r="BY27" s="1"/>
      <c r="BZ27" s="1"/>
      <c r="CA27" s="1"/>
      <c r="CB27" s="1"/>
      <c r="CC27" s="1"/>
      <c r="CD27" s="1"/>
      <c r="CE27" s="1"/>
      <c r="CF27" s="1"/>
      <c r="CG27" s="1"/>
      <c r="CH27" s="1"/>
      <c r="CI27" s="1"/>
      <c r="CJ27" s="1"/>
      <c r="CK27" s="1"/>
      <c r="CL27" s="1"/>
      <c r="CM27" s="1"/>
      <c r="CN27" s="1"/>
      <c r="CO27" s="1"/>
      <c r="CP27" s="1"/>
      <c r="CQ27" s="1"/>
      <c r="CS27" s="410"/>
      <c r="CT27" s="410"/>
      <c r="CU27" s="1"/>
      <c r="CV27" s="1"/>
      <c r="CW27" s="1"/>
      <c r="CX27" s="1"/>
      <c r="CY27" s="1"/>
      <c r="CZ27" s="1"/>
      <c r="DA27" s="1"/>
      <c r="DB27" s="1"/>
      <c r="DC27" s="1"/>
      <c r="DD27" s="1"/>
      <c r="DE27" s="1"/>
      <c r="DF27" s="1"/>
      <c r="DG27" s="1"/>
      <c r="DH27" s="1"/>
      <c r="DI27" s="1"/>
      <c r="DJ27" s="1"/>
      <c r="DK27" s="1"/>
      <c r="DL27" s="1"/>
      <c r="DM27" s="1"/>
      <c r="DN27" s="1"/>
      <c r="DO27" s="1"/>
      <c r="DQ27" s="410"/>
      <c r="DR27" s="410"/>
      <c r="DS27" s="1"/>
      <c r="DT27" s="1"/>
      <c r="DU27" s="1"/>
      <c r="DV27" s="1"/>
      <c r="DW27" s="1"/>
      <c r="DX27" s="1"/>
      <c r="DY27" s="1"/>
      <c r="DZ27" s="1"/>
      <c r="EA27" s="1"/>
      <c r="EB27" s="1"/>
      <c r="EC27" s="1"/>
      <c r="ED27" s="1"/>
      <c r="EE27" s="1"/>
      <c r="EF27" s="1"/>
      <c r="EG27" s="1"/>
      <c r="EH27" s="1"/>
      <c r="EI27" s="1"/>
      <c r="EJ27" s="1"/>
      <c r="EK27" s="1"/>
      <c r="EL27" s="1"/>
      <c r="EM27" s="1"/>
      <c r="EO27" s="410"/>
      <c r="EP27" s="410"/>
      <c r="EQ27" s="1"/>
      <c r="ER27" s="1"/>
      <c r="ES27" s="1"/>
      <c r="ET27" s="1"/>
      <c r="EU27" s="1"/>
      <c r="EV27" s="1"/>
      <c r="EW27" s="1"/>
      <c r="EX27" s="1"/>
      <c r="EY27" s="1"/>
      <c r="EZ27" s="1"/>
      <c r="FA27" s="1"/>
      <c r="FB27" s="1"/>
      <c r="FC27" s="1"/>
      <c r="FD27" s="1"/>
      <c r="FE27" s="1"/>
      <c r="FF27" s="1"/>
      <c r="FG27" s="1"/>
      <c r="FH27" s="1"/>
      <c r="FI27" s="1"/>
      <c r="FJ27" s="1"/>
      <c r="FK27" s="1"/>
      <c r="FM27" s="410"/>
      <c r="FN27" s="410"/>
      <c r="FO27" s="1"/>
      <c r="FP27" s="1"/>
      <c r="FQ27" s="1"/>
      <c r="FR27" s="1"/>
      <c r="FS27" s="1"/>
      <c r="FT27" s="1"/>
      <c r="FU27" s="1"/>
      <c r="FV27" s="1"/>
      <c r="FW27" s="1"/>
      <c r="FX27" s="1"/>
      <c r="FY27" s="1"/>
      <c r="FZ27" s="1"/>
      <c r="GA27" s="1"/>
      <c r="GB27" s="1"/>
      <c r="GC27" s="1"/>
      <c r="GD27" s="1"/>
      <c r="GE27" s="1"/>
      <c r="GF27" s="1"/>
      <c r="GG27" s="1"/>
      <c r="GH27" s="1"/>
      <c r="GI27" s="1"/>
      <c r="GK27" s="410"/>
      <c r="GL27" s="410"/>
      <c r="GM27" s="1"/>
      <c r="GN27" s="1"/>
      <c r="GO27" s="1"/>
      <c r="GP27" s="1"/>
      <c r="GQ27" s="1"/>
      <c r="GR27" s="1"/>
      <c r="GS27" s="1"/>
      <c r="GT27" s="1"/>
      <c r="GU27" s="1"/>
      <c r="GV27" s="1"/>
      <c r="GW27" s="1"/>
      <c r="GX27" s="1"/>
      <c r="GY27" s="1"/>
      <c r="GZ27" s="1"/>
      <c r="HA27" s="1"/>
      <c r="HB27" s="1"/>
      <c r="HC27" s="1"/>
      <c r="HD27" s="1"/>
      <c r="HE27" s="1"/>
      <c r="HF27" s="1"/>
      <c r="HG27" s="1"/>
      <c r="HI27" s="410"/>
      <c r="HJ27" s="410"/>
      <c r="HK27" s="1"/>
      <c r="HL27" s="1"/>
      <c r="HM27" s="1"/>
      <c r="HN27" s="1"/>
      <c r="HO27" s="1"/>
      <c r="HP27" s="1"/>
      <c r="HQ27" s="1"/>
      <c r="HR27" s="1"/>
      <c r="HS27" s="1"/>
      <c r="HT27" s="1"/>
      <c r="HU27" s="1"/>
      <c r="HV27" s="1"/>
      <c r="HW27" s="1"/>
      <c r="HX27" s="1"/>
      <c r="HY27" s="1"/>
      <c r="HZ27" s="1"/>
      <c r="IA27" s="1"/>
      <c r="IB27" s="1"/>
      <c r="IC27" s="1"/>
      <c r="ID27" s="1"/>
      <c r="IE27" s="1"/>
    </row>
    <row r="28" spans="1:239" ht="14.5">
      <c r="A28" s="410"/>
      <c r="B28" s="410"/>
      <c r="C28" s="1"/>
      <c r="D28" s="1"/>
      <c r="E28" s="1"/>
      <c r="F28" s="1"/>
      <c r="G28" s="1"/>
      <c r="H28" s="1"/>
      <c r="I28" s="1"/>
      <c r="J28" s="1"/>
      <c r="K28" s="1"/>
      <c r="L28" s="1"/>
      <c r="M28" s="1"/>
      <c r="N28" s="1"/>
      <c r="O28" s="1"/>
      <c r="P28" s="1"/>
      <c r="Q28" s="1"/>
      <c r="R28" s="1"/>
      <c r="S28" s="1"/>
      <c r="T28" s="1"/>
      <c r="U28" s="1"/>
      <c r="V28" s="1"/>
      <c r="W28" s="1"/>
      <c r="Y28" s="410"/>
      <c r="Z28" s="410"/>
      <c r="AA28" s="1"/>
      <c r="AB28" s="1"/>
      <c r="AC28" s="1"/>
      <c r="AD28" s="1"/>
      <c r="AE28" s="1"/>
      <c r="AF28" s="1"/>
      <c r="AG28" s="1"/>
      <c r="AH28" s="1"/>
      <c r="AI28" s="1"/>
      <c r="AJ28" s="1"/>
      <c r="AK28" s="1"/>
      <c r="AL28" s="1"/>
      <c r="AM28" s="1"/>
      <c r="AN28" s="1"/>
      <c r="AO28" s="1"/>
      <c r="AP28" s="1"/>
      <c r="AQ28" s="1"/>
      <c r="AR28" s="1"/>
      <c r="AS28" s="1"/>
      <c r="AT28" s="1"/>
      <c r="AU28" s="1"/>
      <c r="AW28" s="410"/>
      <c r="AX28" s="410"/>
      <c r="AY28" s="1"/>
      <c r="AZ28" s="1"/>
      <c r="BA28" s="1"/>
      <c r="BB28" s="1"/>
      <c r="BC28" s="1"/>
      <c r="BD28" s="1"/>
      <c r="BE28" s="1"/>
      <c r="BF28" s="1"/>
      <c r="BG28" s="1"/>
      <c r="BH28" s="1"/>
      <c r="BI28" s="1"/>
      <c r="BJ28" s="1"/>
      <c r="BK28" s="1"/>
      <c r="BL28" s="1"/>
      <c r="BM28" s="1"/>
      <c r="BN28" s="1"/>
      <c r="BO28" s="1"/>
      <c r="BP28" s="1"/>
      <c r="BQ28" s="1"/>
      <c r="BR28" s="1"/>
      <c r="BS28" s="1"/>
      <c r="BU28" s="410"/>
      <c r="BV28" s="410"/>
      <c r="BW28" s="1"/>
      <c r="BX28" s="1"/>
      <c r="BY28" s="1"/>
      <c r="BZ28" s="1"/>
      <c r="CA28" s="1"/>
      <c r="CB28" s="1"/>
      <c r="CC28" s="1"/>
      <c r="CD28" s="1"/>
      <c r="CE28" s="1"/>
      <c r="CF28" s="1"/>
      <c r="CG28" s="1"/>
      <c r="CH28" s="1"/>
      <c r="CI28" s="1"/>
      <c r="CJ28" s="1"/>
      <c r="CK28" s="1"/>
      <c r="CL28" s="1"/>
      <c r="CM28" s="1"/>
      <c r="CN28" s="1"/>
      <c r="CO28" s="1"/>
      <c r="CP28" s="1"/>
      <c r="CQ28" s="1"/>
      <c r="CS28" s="410"/>
      <c r="CT28" s="410"/>
      <c r="CU28" s="1"/>
      <c r="CV28" s="1"/>
      <c r="CW28" s="1"/>
      <c r="CX28" s="1"/>
      <c r="CY28" s="1"/>
      <c r="CZ28" s="1"/>
      <c r="DA28" s="1"/>
      <c r="DB28" s="1"/>
      <c r="DC28" s="1"/>
      <c r="DD28" s="1"/>
      <c r="DE28" s="1"/>
      <c r="DF28" s="1"/>
      <c r="DG28" s="1"/>
      <c r="DH28" s="1"/>
      <c r="DI28" s="1"/>
      <c r="DJ28" s="1"/>
      <c r="DK28" s="1"/>
      <c r="DL28" s="1"/>
      <c r="DM28" s="1"/>
      <c r="DN28" s="1"/>
      <c r="DO28" s="1"/>
      <c r="DQ28" s="410"/>
      <c r="DR28" s="410"/>
      <c r="DS28" s="1"/>
      <c r="DT28" s="1"/>
      <c r="DU28" s="1"/>
      <c r="DV28" s="1"/>
      <c r="DW28" s="1"/>
      <c r="DX28" s="1"/>
      <c r="DY28" s="1"/>
      <c r="DZ28" s="1"/>
      <c r="EA28" s="1"/>
      <c r="EB28" s="1"/>
      <c r="EC28" s="1"/>
      <c r="ED28" s="1"/>
      <c r="EE28" s="1"/>
      <c r="EF28" s="1"/>
      <c r="EG28" s="1"/>
      <c r="EH28" s="1"/>
      <c r="EI28" s="1"/>
      <c r="EJ28" s="1"/>
      <c r="EK28" s="1"/>
      <c r="EL28" s="1"/>
      <c r="EM28" s="1"/>
      <c r="EO28" s="410"/>
      <c r="EP28" s="410"/>
      <c r="EQ28" s="1"/>
      <c r="ER28" s="1"/>
      <c r="ES28" s="1"/>
      <c r="ET28" s="1"/>
      <c r="EU28" s="1"/>
      <c r="EV28" s="1"/>
      <c r="EW28" s="1"/>
      <c r="EX28" s="1"/>
      <c r="EY28" s="1"/>
      <c r="EZ28" s="1"/>
      <c r="FA28" s="1"/>
      <c r="FB28" s="1"/>
      <c r="FC28" s="1"/>
      <c r="FD28" s="1"/>
      <c r="FE28" s="1"/>
      <c r="FF28" s="1"/>
      <c r="FG28" s="1"/>
      <c r="FH28" s="1"/>
      <c r="FI28" s="1"/>
      <c r="FJ28" s="1"/>
      <c r="FK28" s="1"/>
      <c r="FM28" s="410"/>
      <c r="FN28" s="410"/>
      <c r="FO28" s="1"/>
      <c r="FP28" s="1"/>
      <c r="FQ28" s="1"/>
      <c r="FR28" s="1"/>
      <c r="FS28" s="1"/>
      <c r="FT28" s="1"/>
      <c r="FU28" s="1"/>
      <c r="FV28" s="1"/>
      <c r="FW28" s="1"/>
      <c r="FX28" s="1"/>
      <c r="FY28" s="1"/>
      <c r="FZ28" s="1"/>
      <c r="GA28" s="1"/>
      <c r="GB28" s="1"/>
      <c r="GC28" s="1"/>
      <c r="GD28" s="1"/>
      <c r="GE28" s="1"/>
      <c r="GF28" s="1"/>
      <c r="GG28" s="1"/>
      <c r="GH28" s="1"/>
      <c r="GI28" s="1"/>
      <c r="GK28" s="410"/>
      <c r="GL28" s="410"/>
      <c r="GM28" s="1"/>
      <c r="GN28" s="1"/>
      <c r="GO28" s="1"/>
      <c r="GP28" s="1"/>
      <c r="GQ28" s="1"/>
      <c r="GR28" s="1"/>
      <c r="GS28" s="1"/>
      <c r="GT28" s="1"/>
      <c r="GU28" s="1"/>
      <c r="GV28" s="1"/>
      <c r="GW28" s="1"/>
      <c r="GX28" s="1"/>
      <c r="GY28" s="1"/>
      <c r="GZ28" s="1"/>
      <c r="HA28" s="1"/>
      <c r="HB28" s="1"/>
      <c r="HC28" s="1"/>
      <c r="HD28" s="1"/>
      <c r="HE28" s="1"/>
      <c r="HF28" s="1"/>
      <c r="HG28" s="1"/>
      <c r="HI28" s="410"/>
      <c r="HJ28" s="410"/>
      <c r="HK28" s="1"/>
      <c r="HL28" s="1"/>
      <c r="HM28" s="1"/>
      <c r="HN28" s="1"/>
      <c r="HO28" s="1"/>
      <c r="HP28" s="1"/>
      <c r="HQ28" s="1"/>
      <c r="HR28" s="1"/>
      <c r="HS28" s="1"/>
      <c r="HT28" s="1"/>
      <c r="HU28" s="1"/>
      <c r="HV28" s="1"/>
      <c r="HW28" s="1"/>
      <c r="HX28" s="1"/>
      <c r="HY28" s="1"/>
      <c r="HZ28" s="1"/>
      <c r="IA28" s="1"/>
      <c r="IB28" s="1"/>
      <c r="IC28" s="1"/>
      <c r="ID28" s="1"/>
      <c r="IE28" s="1"/>
    </row>
    <row r="29" spans="1:239" ht="14.5">
      <c r="A29" s="410"/>
      <c r="B29" s="410"/>
      <c r="C29" s="1"/>
      <c r="D29" s="1"/>
      <c r="E29" s="1"/>
      <c r="F29" s="1"/>
      <c r="G29" s="1"/>
      <c r="H29" s="1"/>
      <c r="I29" s="1"/>
      <c r="J29" s="1"/>
      <c r="K29" s="1"/>
      <c r="L29" s="1"/>
      <c r="M29" s="1"/>
      <c r="N29" s="1"/>
      <c r="O29" s="1"/>
      <c r="P29" s="1"/>
      <c r="Q29" s="1"/>
      <c r="R29" s="1"/>
      <c r="S29" s="1"/>
      <c r="T29" s="1"/>
      <c r="U29" s="1"/>
      <c r="V29" s="1"/>
      <c r="W29" s="1"/>
      <c r="Y29" s="410"/>
      <c r="Z29" s="410"/>
      <c r="AA29" s="1"/>
      <c r="AB29" s="1"/>
      <c r="AC29" s="1"/>
      <c r="AD29" s="1"/>
      <c r="AE29" s="1"/>
      <c r="AF29" s="1"/>
      <c r="AG29" s="1"/>
      <c r="AH29" s="1"/>
      <c r="AI29" s="1"/>
      <c r="AJ29" s="1"/>
      <c r="AK29" s="1"/>
      <c r="AL29" s="1"/>
      <c r="AM29" s="1"/>
      <c r="AN29" s="1"/>
      <c r="AO29" s="1"/>
      <c r="AP29" s="1"/>
      <c r="AQ29" s="1"/>
      <c r="AR29" s="1"/>
      <c r="AS29" s="1"/>
      <c r="AT29" s="1"/>
      <c r="AU29" s="1"/>
      <c r="AW29" s="410"/>
      <c r="AX29" s="410"/>
      <c r="AY29" s="1"/>
      <c r="AZ29" s="1"/>
      <c r="BA29" s="1"/>
      <c r="BB29" s="1"/>
      <c r="BC29" s="1"/>
      <c r="BD29" s="1"/>
      <c r="BE29" s="1"/>
      <c r="BF29" s="1"/>
      <c r="BG29" s="1"/>
      <c r="BH29" s="1"/>
      <c r="BI29" s="1"/>
      <c r="BJ29" s="1"/>
      <c r="BK29" s="1"/>
      <c r="BL29" s="1"/>
      <c r="BM29" s="1"/>
      <c r="BN29" s="1"/>
      <c r="BO29" s="1"/>
      <c r="BP29" s="1"/>
      <c r="BQ29" s="1"/>
      <c r="BR29" s="1"/>
      <c r="BS29" s="1"/>
      <c r="BU29" s="410"/>
      <c r="BV29" s="410"/>
      <c r="BW29" s="1"/>
      <c r="BX29" s="1"/>
      <c r="BY29" s="1"/>
      <c r="BZ29" s="1"/>
      <c r="CA29" s="1"/>
      <c r="CB29" s="1"/>
      <c r="CC29" s="1"/>
      <c r="CD29" s="1"/>
      <c r="CE29" s="1"/>
      <c r="CF29" s="1"/>
      <c r="CG29" s="1"/>
      <c r="CH29" s="1"/>
      <c r="CI29" s="1"/>
      <c r="CJ29" s="1"/>
      <c r="CK29" s="1"/>
      <c r="CL29" s="1"/>
      <c r="CM29" s="1"/>
      <c r="CN29" s="1"/>
      <c r="CO29" s="1"/>
      <c r="CP29" s="1"/>
      <c r="CQ29" s="1"/>
      <c r="CS29" s="410"/>
      <c r="CT29" s="410"/>
      <c r="CU29" s="1"/>
      <c r="CV29" s="1"/>
      <c r="CW29" s="1"/>
      <c r="CX29" s="1"/>
      <c r="CY29" s="1"/>
      <c r="CZ29" s="1"/>
      <c r="DA29" s="1"/>
      <c r="DB29" s="1"/>
      <c r="DC29" s="1"/>
      <c r="DD29" s="1"/>
      <c r="DE29" s="1"/>
      <c r="DF29" s="1"/>
      <c r="DG29" s="1"/>
      <c r="DH29" s="1"/>
      <c r="DI29" s="1"/>
      <c r="DJ29" s="1"/>
      <c r="DK29" s="1"/>
      <c r="DL29" s="1"/>
      <c r="DM29" s="1"/>
      <c r="DN29" s="1"/>
      <c r="DO29" s="1"/>
      <c r="DQ29" s="410"/>
      <c r="DR29" s="410"/>
      <c r="DS29" s="1"/>
      <c r="DT29" s="1"/>
      <c r="DU29" s="1"/>
      <c r="DV29" s="1"/>
      <c r="DW29" s="1"/>
      <c r="DX29" s="1"/>
      <c r="DY29" s="1"/>
      <c r="DZ29" s="1"/>
      <c r="EA29" s="1"/>
      <c r="EB29" s="1"/>
      <c r="EC29" s="1"/>
      <c r="ED29" s="1"/>
      <c r="EE29" s="1"/>
      <c r="EF29" s="1"/>
      <c r="EG29" s="1"/>
      <c r="EH29" s="1"/>
      <c r="EI29" s="1"/>
      <c r="EJ29" s="1"/>
      <c r="EK29" s="1"/>
      <c r="EL29" s="1"/>
      <c r="EM29" s="1"/>
      <c r="EO29" s="410"/>
      <c r="EP29" s="410"/>
      <c r="EQ29" s="1"/>
      <c r="ER29" s="1"/>
      <c r="ES29" s="1"/>
      <c r="ET29" s="1"/>
      <c r="EU29" s="1"/>
      <c r="EV29" s="1"/>
      <c r="EW29" s="1"/>
      <c r="EX29" s="1"/>
      <c r="EY29" s="1"/>
      <c r="EZ29" s="1"/>
      <c r="FA29" s="1"/>
      <c r="FB29" s="1"/>
      <c r="FC29" s="1"/>
      <c r="FD29" s="1"/>
      <c r="FE29" s="1"/>
      <c r="FF29" s="1"/>
      <c r="FG29" s="1"/>
      <c r="FH29" s="1"/>
      <c r="FI29" s="1"/>
      <c r="FJ29" s="1"/>
      <c r="FK29" s="1"/>
      <c r="FM29" s="410"/>
      <c r="FN29" s="410"/>
      <c r="FO29" s="1"/>
      <c r="FP29" s="1"/>
      <c r="FQ29" s="1"/>
      <c r="FR29" s="1"/>
      <c r="FS29" s="1"/>
      <c r="FT29" s="1"/>
      <c r="FU29" s="1"/>
      <c r="FV29" s="1"/>
      <c r="FW29" s="1"/>
      <c r="FX29" s="1"/>
      <c r="FY29" s="1"/>
      <c r="FZ29" s="1"/>
      <c r="GA29" s="1"/>
      <c r="GB29" s="1"/>
      <c r="GC29" s="1"/>
      <c r="GD29" s="1"/>
      <c r="GE29" s="1"/>
      <c r="GF29" s="1"/>
      <c r="GG29" s="1"/>
      <c r="GH29" s="1"/>
      <c r="GI29" s="1"/>
      <c r="GK29" s="410"/>
      <c r="GL29" s="410"/>
      <c r="GM29" s="1"/>
      <c r="GN29" s="1"/>
      <c r="GO29" s="1"/>
      <c r="GP29" s="1"/>
      <c r="GQ29" s="1"/>
      <c r="GR29" s="1"/>
      <c r="GS29" s="1"/>
      <c r="GT29" s="1"/>
      <c r="GU29" s="1"/>
      <c r="GV29" s="1"/>
      <c r="GW29" s="1"/>
      <c r="GX29" s="1"/>
      <c r="GY29" s="1"/>
      <c r="GZ29" s="1"/>
      <c r="HA29" s="1"/>
      <c r="HB29" s="1"/>
      <c r="HC29" s="1"/>
      <c r="HD29" s="1"/>
      <c r="HE29" s="1"/>
      <c r="HF29" s="1"/>
      <c r="HG29" s="1"/>
      <c r="HI29" s="410"/>
      <c r="HJ29" s="410"/>
      <c r="HK29" s="1"/>
      <c r="HL29" s="1"/>
      <c r="HM29" s="1"/>
      <c r="HN29" s="1"/>
      <c r="HO29" s="1"/>
      <c r="HP29" s="1"/>
      <c r="HQ29" s="1"/>
      <c r="HR29" s="1"/>
      <c r="HS29" s="1"/>
      <c r="HT29" s="1"/>
      <c r="HU29" s="1"/>
      <c r="HV29" s="1"/>
      <c r="HW29" s="1"/>
      <c r="HX29" s="1"/>
      <c r="HY29" s="1"/>
      <c r="HZ29" s="1"/>
      <c r="IA29" s="1"/>
      <c r="IB29" s="1"/>
      <c r="IC29" s="1"/>
      <c r="ID29" s="1"/>
      <c r="IE29" s="1"/>
    </row>
    <row r="30" spans="1:239" ht="14.5">
      <c r="A30" s="412"/>
      <c r="B30" s="412"/>
      <c r="C30" s="1"/>
      <c r="D30" s="1"/>
      <c r="E30" s="1"/>
      <c r="F30" s="1"/>
      <c r="G30" s="1"/>
      <c r="H30" s="1"/>
      <c r="I30" s="1"/>
      <c r="J30" s="1"/>
      <c r="K30" s="1"/>
      <c r="L30" s="1"/>
      <c r="M30" s="1"/>
      <c r="N30" s="1"/>
      <c r="O30" s="1"/>
      <c r="P30" s="1"/>
      <c r="Q30" s="1"/>
      <c r="R30" s="1"/>
      <c r="S30" s="1"/>
      <c r="T30" s="1"/>
      <c r="U30" s="1"/>
      <c r="V30" s="1"/>
      <c r="W30" s="1"/>
      <c r="Y30" s="412"/>
      <c r="Z30" s="412"/>
      <c r="AA30" s="1"/>
      <c r="AB30" s="1"/>
      <c r="AC30" s="1"/>
      <c r="AD30" s="1"/>
      <c r="AE30" s="1"/>
      <c r="AF30" s="1"/>
      <c r="AG30" s="1"/>
      <c r="AH30" s="1"/>
      <c r="AI30" s="1"/>
      <c r="AJ30" s="1"/>
      <c r="AK30" s="1"/>
      <c r="AL30" s="1"/>
      <c r="AM30" s="1"/>
      <c r="AN30" s="1"/>
      <c r="AO30" s="1"/>
      <c r="AP30" s="1"/>
      <c r="AQ30" s="1"/>
      <c r="AR30" s="1"/>
      <c r="AS30" s="1"/>
      <c r="AT30" s="1"/>
      <c r="AU30" s="1"/>
      <c r="AW30" s="412"/>
      <c r="AX30" s="412"/>
      <c r="AY30" s="1"/>
      <c r="AZ30" s="1"/>
      <c r="BA30" s="1"/>
      <c r="BB30" s="1"/>
      <c r="BC30" s="1"/>
      <c r="BD30" s="1"/>
      <c r="BE30" s="1"/>
      <c r="BF30" s="1"/>
      <c r="BG30" s="1"/>
      <c r="BH30" s="1"/>
      <c r="BI30" s="1"/>
      <c r="BJ30" s="1"/>
      <c r="BK30" s="1"/>
      <c r="BL30" s="1"/>
      <c r="BM30" s="1"/>
      <c r="BN30" s="1"/>
      <c r="BO30" s="1"/>
      <c r="BP30" s="1"/>
      <c r="BQ30" s="1"/>
      <c r="BR30" s="1"/>
      <c r="BS30" s="1"/>
      <c r="BU30" s="412"/>
      <c r="BV30" s="412"/>
      <c r="BW30" s="1"/>
      <c r="BX30" s="1"/>
      <c r="BY30" s="1"/>
      <c r="BZ30" s="1"/>
      <c r="CA30" s="1"/>
      <c r="CB30" s="1"/>
      <c r="CC30" s="1"/>
      <c r="CD30" s="1"/>
      <c r="CE30" s="1"/>
      <c r="CF30" s="1"/>
      <c r="CG30" s="1"/>
      <c r="CH30" s="1"/>
      <c r="CI30" s="1"/>
      <c r="CJ30" s="1"/>
      <c r="CK30" s="1"/>
      <c r="CL30" s="1"/>
      <c r="CM30" s="1"/>
      <c r="CN30" s="1"/>
      <c r="CO30" s="1"/>
      <c r="CP30" s="1"/>
      <c r="CQ30" s="1"/>
      <c r="CS30" s="412"/>
      <c r="CT30" s="412"/>
      <c r="CU30" s="1"/>
      <c r="CV30" s="1"/>
      <c r="CW30" s="1"/>
      <c r="CX30" s="1"/>
      <c r="CY30" s="1"/>
      <c r="CZ30" s="1"/>
      <c r="DA30" s="1"/>
      <c r="DB30" s="1"/>
      <c r="DC30" s="1"/>
      <c r="DD30" s="1"/>
      <c r="DE30" s="1"/>
      <c r="DF30" s="1"/>
      <c r="DG30" s="1"/>
      <c r="DH30" s="1"/>
      <c r="DI30" s="1"/>
      <c r="DJ30" s="1"/>
      <c r="DK30" s="1"/>
      <c r="DL30" s="1"/>
      <c r="DM30" s="1"/>
      <c r="DN30" s="1"/>
      <c r="DO30" s="1"/>
      <c r="DQ30" s="412"/>
      <c r="DR30" s="412"/>
      <c r="DS30" s="1"/>
      <c r="DT30" s="1"/>
      <c r="DU30" s="1"/>
      <c r="DV30" s="1"/>
      <c r="DW30" s="1"/>
      <c r="DX30" s="1"/>
      <c r="DY30" s="1"/>
      <c r="DZ30" s="1"/>
      <c r="EA30" s="1"/>
      <c r="EB30" s="1"/>
      <c r="EC30" s="1"/>
      <c r="ED30" s="1"/>
      <c r="EE30" s="1"/>
      <c r="EF30" s="1"/>
      <c r="EG30" s="1"/>
      <c r="EH30" s="1"/>
      <c r="EI30" s="1"/>
      <c r="EJ30" s="1"/>
      <c r="EK30" s="1"/>
      <c r="EL30" s="1"/>
      <c r="EM30" s="1"/>
      <c r="EO30" s="412"/>
      <c r="EP30" s="412"/>
      <c r="EQ30" s="1"/>
      <c r="ER30" s="1"/>
      <c r="ES30" s="1"/>
      <c r="ET30" s="1"/>
      <c r="EU30" s="1"/>
      <c r="EV30" s="1"/>
      <c r="EW30" s="1"/>
      <c r="EX30" s="1"/>
      <c r="EY30" s="1"/>
      <c r="EZ30" s="1"/>
      <c r="FA30" s="1"/>
      <c r="FB30" s="1"/>
      <c r="FC30" s="1"/>
      <c r="FD30" s="1"/>
      <c r="FE30" s="1"/>
      <c r="FF30" s="1"/>
      <c r="FG30" s="1"/>
      <c r="FH30" s="1"/>
      <c r="FI30" s="1"/>
      <c r="FJ30" s="1"/>
      <c r="FK30" s="1"/>
      <c r="FM30" s="412"/>
      <c r="FN30" s="412"/>
      <c r="FO30" s="1"/>
      <c r="FP30" s="1"/>
      <c r="FQ30" s="1"/>
      <c r="FR30" s="1"/>
      <c r="FS30" s="1"/>
      <c r="FT30" s="1"/>
      <c r="FU30" s="1"/>
      <c r="FV30" s="1"/>
      <c r="FW30" s="1"/>
      <c r="FX30" s="1"/>
      <c r="FY30" s="1"/>
      <c r="FZ30" s="1"/>
      <c r="GA30" s="1"/>
      <c r="GB30" s="1"/>
      <c r="GC30" s="1"/>
      <c r="GD30" s="1"/>
      <c r="GE30" s="1"/>
      <c r="GF30" s="1"/>
      <c r="GG30" s="1"/>
      <c r="GH30" s="1"/>
      <c r="GI30" s="1"/>
      <c r="GK30" s="412"/>
      <c r="GL30" s="412"/>
      <c r="GM30" s="1"/>
      <c r="GN30" s="1"/>
      <c r="GO30" s="1"/>
      <c r="GP30" s="1"/>
      <c r="GQ30" s="1"/>
      <c r="GR30" s="1"/>
      <c r="GS30" s="1"/>
      <c r="GT30" s="1"/>
      <c r="GU30" s="1"/>
      <c r="GV30" s="1"/>
      <c r="GW30" s="1"/>
      <c r="GX30" s="1"/>
      <c r="GY30" s="1"/>
      <c r="GZ30" s="1"/>
      <c r="HA30" s="1"/>
      <c r="HB30" s="1"/>
      <c r="HC30" s="1"/>
      <c r="HD30" s="1"/>
      <c r="HE30" s="1"/>
      <c r="HF30" s="1"/>
      <c r="HG30" s="1"/>
      <c r="HI30" s="412"/>
      <c r="HJ30" s="412"/>
      <c r="HK30" s="1"/>
      <c r="HL30" s="1"/>
      <c r="HM30" s="1"/>
      <c r="HN30" s="1"/>
      <c r="HO30" s="1"/>
      <c r="HP30" s="1"/>
      <c r="HQ30" s="1"/>
      <c r="HR30" s="1"/>
      <c r="HS30" s="1"/>
      <c r="HT30" s="1"/>
      <c r="HU30" s="1"/>
      <c r="HV30" s="1"/>
      <c r="HW30" s="1"/>
      <c r="HX30" s="1"/>
      <c r="HY30" s="1"/>
      <c r="HZ30" s="1"/>
      <c r="IA30" s="1"/>
      <c r="IB30" s="1"/>
      <c r="IC30" s="1"/>
      <c r="ID30" s="1"/>
      <c r="IE30" s="1"/>
    </row>
    <row r="31" spans="1:239" ht="14.5">
      <c r="A31" s="410"/>
      <c r="B31" s="410"/>
      <c r="C31" s="1"/>
      <c r="D31" s="1"/>
      <c r="E31" s="1"/>
      <c r="F31" s="1"/>
      <c r="G31" s="1"/>
      <c r="H31" s="1"/>
      <c r="I31" s="1"/>
      <c r="J31" s="1"/>
      <c r="K31" s="1"/>
      <c r="L31" s="1"/>
      <c r="M31" s="1"/>
      <c r="N31" s="1"/>
      <c r="O31" s="1"/>
      <c r="P31" s="1"/>
      <c r="Q31" s="1"/>
      <c r="R31" s="1"/>
      <c r="S31" s="1"/>
      <c r="T31" s="1"/>
      <c r="U31" s="1"/>
      <c r="V31" s="1"/>
      <c r="W31" s="1"/>
      <c r="Y31" s="410"/>
      <c r="Z31" s="410"/>
      <c r="AA31" s="1"/>
      <c r="AB31" s="1"/>
      <c r="AC31" s="1"/>
      <c r="AD31" s="1"/>
      <c r="AE31" s="1"/>
      <c r="AF31" s="1"/>
      <c r="AG31" s="1"/>
      <c r="AH31" s="1"/>
      <c r="AI31" s="1"/>
      <c r="AJ31" s="1"/>
      <c r="AK31" s="1"/>
      <c r="AL31" s="1"/>
      <c r="AM31" s="1"/>
      <c r="AN31" s="1"/>
      <c r="AO31" s="1"/>
      <c r="AP31" s="1"/>
      <c r="AQ31" s="1"/>
      <c r="AR31" s="1"/>
      <c r="AS31" s="1"/>
      <c r="AT31" s="1"/>
      <c r="AU31" s="1"/>
      <c r="AW31" s="410"/>
      <c r="AX31" s="410"/>
      <c r="AY31" s="1"/>
      <c r="AZ31" s="1"/>
      <c r="BA31" s="1"/>
      <c r="BB31" s="1"/>
      <c r="BC31" s="1"/>
      <c r="BD31" s="1"/>
      <c r="BE31" s="1"/>
      <c r="BF31" s="1"/>
      <c r="BG31" s="1"/>
      <c r="BH31" s="1"/>
      <c r="BI31" s="1"/>
      <c r="BJ31" s="1"/>
      <c r="BK31" s="1"/>
      <c r="BL31" s="1"/>
      <c r="BM31" s="1"/>
      <c r="BN31" s="1"/>
      <c r="BO31" s="1"/>
      <c r="BP31" s="1"/>
      <c r="BQ31" s="1"/>
      <c r="BR31" s="1"/>
      <c r="BS31" s="1"/>
      <c r="BU31" s="410"/>
      <c r="BV31" s="410"/>
      <c r="BW31" s="1"/>
      <c r="BX31" s="1"/>
      <c r="BY31" s="1"/>
      <c r="BZ31" s="1"/>
      <c r="CA31" s="1"/>
      <c r="CB31" s="1"/>
      <c r="CC31" s="1"/>
      <c r="CD31" s="1"/>
      <c r="CE31" s="1"/>
      <c r="CF31" s="1"/>
      <c r="CG31" s="1"/>
      <c r="CH31" s="1"/>
      <c r="CI31" s="1"/>
      <c r="CJ31" s="1"/>
      <c r="CK31" s="1"/>
      <c r="CL31" s="1"/>
      <c r="CM31" s="1"/>
      <c r="CN31" s="1"/>
      <c r="CO31" s="1"/>
      <c r="CP31" s="1"/>
      <c r="CQ31" s="1"/>
      <c r="CS31" s="410"/>
      <c r="CT31" s="410"/>
      <c r="CU31" s="1"/>
      <c r="CV31" s="1"/>
      <c r="CW31" s="1"/>
      <c r="CX31" s="1"/>
      <c r="CY31" s="1"/>
      <c r="CZ31" s="1"/>
      <c r="DA31" s="1"/>
      <c r="DB31" s="1"/>
      <c r="DC31" s="1"/>
      <c r="DD31" s="1"/>
      <c r="DE31" s="1"/>
      <c r="DF31" s="1"/>
      <c r="DG31" s="1"/>
      <c r="DH31" s="1"/>
      <c r="DI31" s="1"/>
      <c r="DJ31" s="1"/>
      <c r="DK31" s="1"/>
      <c r="DL31" s="1"/>
      <c r="DM31" s="1"/>
      <c r="DN31" s="1"/>
      <c r="DO31" s="1"/>
      <c r="DQ31" s="410"/>
      <c r="DR31" s="410"/>
      <c r="DS31" s="1"/>
      <c r="DT31" s="1"/>
      <c r="DU31" s="1"/>
      <c r="DV31" s="1"/>
      <c r="DW31" s="1"/>
      <c r="DX31" s="1"/>
      <c r="DY31" s="1"/>
      <c r="DZ31" s="1"/>
      <c r="EA31" s="1"/>
      <c r="EB31" s="1"/>
      <c r="EC31" s="1"/>
      <c r="ED31" s="1"/>
      <c r="EE31" s="1"/>
      <c r="EF31" s="1"/>
      <c r="EG31" s="1"/>
      <c r="EH31" s="1"/>
      <c r="EI31" s="1"/>
      <c r="EJ31" s="1"/>
      <c r="EK31" s="1"/>
      <c r="EL31" s="1"/>
      <c r="EM31" s="1"/>
      <c r="EO31" s="410"/>
      <c r="EP31" s="410"/>
      <c r="EQ31" s="1"/>
      <c r="ER31" s="1"/>
      <c r="ES31" s="1"/>
      <c r="ET31" s="1"/>
      <c r="EU31" s="1"/>
      <c r="EV31" s="1"/>
      <c r="EW31" s="1"/>
      <c r="EX31" s="1"/>
      <c r="EY31" s="1"/>
      <c r="EZ31" s="1"/>
      <c r="FA31" s="1"/>
      <c r="FB31" s="1"/>
      <c r="FC31" s="1"/>
      <c r="FD31" s="1"/>
      <c r="FE31" s="1"/>
      <c r="FF31" s="1"/>
      <c r="FG31" s="1"/>
      <c r="FH31" s="1"/>
      <c r="FI31" s="1"/>
      <c r="FJ31" s="1"/>
      <c r="FK31" s="1"/>
      <c r="FM31" s="410"/>
      <c r="FN31" s="410"/>
      <c r="FO31" s="1"/>
      <c r="FP31" s="1"/>
      <c r="FQ31" s="1"/>
      <c r="FR31" s="1"/>
      <c r="FS31" s="1"/>
      <c r="FT31" s="1"/>
      <c r="FU31" s="1"/>
      <c r="FV31" s="1"/>
      <c r="FW31" s="1"/>
      <c r="FX31" s="1"/>
      <c r="FY31" s="1"/>
      <c r="FZ31" s="1"/>
      <c r="GA31" s="1"/>
      <c r="GB31" s="1"/>
      <c r="GC31" s="1"/>
      <c r="GD31" s="1"/>
      <c r="GE31" s="1"/>
      <c r="GF31" s="1"/>
      <c r="GG31" s="1"/>
      <c r="GH31" s="1"/>
      <c r="GI31" s="1"/>
      <c r="GK31" s="410"/>
      <c r="GL31" s="410"/>
      <c r="GM31" s="1"/>
      <c r="GN31" s="1"/>
      <c r="GO31" s="1"/>
      <c r="GP31" s="1"/>
      <c r="GQ31" s="1"/>
      <c r="GR31" s="1"/>
      <c r="GS31" s="1"/>
      <c r="GT31" s="1"/>
      <c r="GU31" s="1"/>
      <c r="GV31" s="1"/>
      <c r="GW31" s="1"/>
      <c r="GX31" s="1"/>
      <c r="GY31" s="1"/>
      <c r="GZ31" s="1"/>
      <c r="HA31" s="1"/>
      <c r="HB31" s="1"/>
      <c r="HC31" s="1"/>
      <c r="HD31" s="1"/>
      <c r="HE31" s="1"/>
      <c r="HF31" s="1"/>
      <c r="HG31" s="1"/>
      <c r="HI31" s="410"/>
      <c r="HJ31" s="410"/>
      <c r="HK31" s="1"/>
      <c r="HL31" s="1"/>
      <c r="HM31" s="1"/>
      <c r="HN31" s="1"/>
      <c r="HO31" s="1"/>
      <c r="HP31" s="1"/>
      <c r="HQ31" s="1"/>
      <c r="HR31" s="1"/>
      <c r="HS31" s="1"/>
      <c r="HT31" s="1"/>
      <c r="HU31" s="1"/>
      <c r="HV31" s="1"/>
      <c r="HW31" s="1"/>
      <c r="HX31" s="1"/>
      <c r="HY31" s="1"/>
      <c r="HZ31" s="1"/>
      <c r="IA31" s="1"/>
      <c r="IB31" s="1"/>
      <c r="IC31" s="1"/>
      <c r="ID31" s="1"/>
      <c r="IE31" s="1"/>
    </row>
    <row r="32" spans="1:239" ht="14.5">
      <c r="A32" s="410"/>
      <c r="B32" s="410"/>
      <c r="C32" s="1"/>
      <c r="D32" s="1"/>
      <c r="E32" s="1"/>
      <c r="F32" s="1"/>
      <c r="G32" s="1"/>
      <c r="H32" s="1"/>
      <c r="I32" s="1"/>
      <c r="J32" s="1"/>
      <c r="K32" s="1"/>
      <c r="L32" s="1"/>
      <c r="M32" s="1"/>
      <c r="N32" s="1"/>
      <c r="O32" s="1"/>
      <c r="P32" s="1"/>
      <c r="Q32" s="1"/>
      <c r="R32" s="1"/>
      <c r="S32" s="1"/>
      <c r="T32" s="1"/>
      <c r="U32" s="1"/>
      <c r="V32" s="1"/>
      <c r="W32" s="1"/>
      <c r="Y32" s="410"/>
      <c r="Z32" s="410"/>
      <c r="AA32" s="1"/>
      <c r="AB32" s="1"/>
      <c r="AC32" s="1"/>
      <c r="AD32" s="1"/>
      <c r="AE32" s="1"/>
      <c r="AF32" s="1"/>
      <c r="AG32" s="1"/>
      <c r="AH32" s="1"/>
      <c r="AI32" s="1"/>
      <c r="AJ32" s="1"/>
      <c r="AK32" s="1"/>
      <c r="AL32" s="1"/>
      <c r="AM32" s="1"/>
      <c r="AN32" s="1"/>
      <c r="AO32" s="1"/>
      <c r="AP32" s="1"/>
      <c r="AQ32" s="1"/>
      <c r="AR32" s="1"/>
      <c r="AS32" s="1"/>
      <c r="AT32" s="1"/>
      <c r="AU32" s="1"/>
      <c r="AW32" s="410"/>
      <c r="AX32" s="410"/>
      <c r="AY32" s="1"/>
      <c r="AZ32" s="1"/>
      <c r="BA32" s="1"/>
      <c r="BB32" s="1"/>
      <c r="BC32" s="1"/>
      <c r="BD32" s="1"/>
      <c r="BE32" s="1"/>
      <c r="BF32" s="1"/>
      <c r="BG32" s="1"/>
      <c r="BH32" s="1"/>
      <c r="BI32" s="1"/>
      <c r="BJ32" s="1"/>
      <c r="BK32" s="1"/>
      <c r="BL32" s="1"/>
      <c r="BM32" s="1"/>
      <c r="BN32" s="1"/>
      <c r="BO32" s="1"/>
      <c r="BP32" s="1"/>
      <c r="BQ32" s="1"/>
      <c r="BR32" s="1"/>
      <c r="BS32" s="1"/>
      <c r="BU32" s="410"/>
      <c r="BV32" s="410"/>
      <c r="BW32" s="1"/>
      <c r="BX32" s="1"/>
      <c r="BY32" s="1"/>
      <c r="BZ32" s="1"/>
      <c r="CA32" s="1"/>
      <c r="CB32" s="1"/>
      <c r="CC32" s="1"/>
      <c r="CD32" s="1"/>
      <c r="CE32" s="1"/>
      <c r="CF32" s="1"/>
      <c r="CG32" s="1"/>
      <c r="CH32" s="1"/>
      <c r="CI32" s="1"/>
      <c r="CJ32" s="1"/>
      <c r="CK32" s="1"/>
      <c r="CL32" s="1"/>
      <c r="CM32" s="1"/>
      <c r="CN32" s="1"/>
      <c r="CO32" s="1"/>
      <c r="CP32" s="1"/>
      <c r="CQ32" s="1"/>
      <c r="CS32" s="410"/>
      <c r="CT32" s="410"/>
      <c r="CU32" s="1"/>
      <c r="CV32" s="1"/>
      <c r="CW32" s="1"/>
      <c r="CX32" s="1"/>
      <c r="CY32" s="1"/>
      <c r="CZ32" s="1"/>
      <c r="DA32" s="1"/>
      <c r="DB32" s="1"/>
      <c r="DC32" s="1"/>
      <c r="DD32" s="1"/>
      <c r="DE32" s="1"/>
      <c r="DF32" s="1"/>
      <c r="DG32" s="1"/>
      <c r="DH32" s="1"/>
      <c r="DI32" s="1"/>
      <c r="DJ32" s="1"/>
      <c r="DK32" s="1"/>
      <c r="DL32" s="1"/>
      <c r="DM32" s="1"/>
      <c r="DN32" s="1"/>
      <c r="DO32" s="1"/>
      <c r="DQ32" s="410"/>
      <c r="DR32" s="410"/>
      <c r="DS32" s="1"/>
      <c r="DT32" s="1"/>
      <c r="DU32" s="1"/>
      <c r="DV32" s="1"/>
      <c r="DW32" s="1"/>
      <c r="DX32" s="1"/>
      <c r="DY32" s="1"/>
      <c r="DZ32" s="1"/>
      <c r="EA32" s="1"/>
      <c r="EB32" s="1"/>
      <c r="EC32" s="1"/>
      <c r="ED32" s="1"/>
      <c r="EE32" s="1"/>
      <c r="EF32" s="1"/>
      <c r="EG32" s="1"/>
      <c r="EH32" s="1"/>
      <c r="EI32" s="1"/>
      <c r="EJ32" s="1"/>
      <c r="EK32" s="1"/>
      <c r="EL32" s="1"/>
      <c r="EM32" s="1"/>
      <c r="EO32" s="410"/>
      <c r="EP32" s="410"/>
      <c r="EQ32" s="1"/>
      <c r="ER32" s="1"/>
      <c r="ES32" s="1"/>
      <c r="ET32" s="1"/>
      <c r="EU32" s="1"/>
      <c r="EV32" s="1"/>
      <c r="EW32" s="1"/>
      <c r="EX32" s="1"/>
      <c r="EY32" s="1"/>
      <c r="EZ32" s="1"/>
      <c r="FA32" s="1"/>
      <c r="FB32" s="1"/>
      <c r="FC32" s="1"/>
      <c r="FD32" s="1"/>
      <c r="FE32" s="1"/>
      <c r="FF32" s="1"/>
      <c r="FG32" s="1"/>
      <c r="FH32" s="1"/>
      <c r="FI32" s="1"/>
      <c r="FJ32" s="1"/>
      <c r="FK32" s="1"/>
      <c r="FM32" s="410"/>
      <c r="FN32" s="410"/>
      <c r="FO32" s="1"/>
      <c r="FP32" s="1"/>
      <c r="FQ32" s="1"/>
      <c r="FR32" s="1"/>
      <c r="FS32" s="1"/>
      <c r="FT32" s="1"/>
      <c r="FU32" s="1"/>
      <c r="FV32" s="1"/>
      <c r="FW32" s="1"/>
      <c r="FX32" s="1"/>
      <c r="FY32" s="1"/>
      <c r="FZ32" s="1"/>
      <c r="GA32" s="1"/>
      <c r="GB32" s="1"/>
      <c r="GC32" s="1"/>
      <c r="GD32" s="1"/>
      <c r="GE32" s="1"/>
      <c r="GF32" s="1"/>
      <c r="GG32" s="1"/>
      <c r="GH32" s="1"/>
      <c r="GI32" s="1"/>
      <c r="GK32" s="410"/>
      <c r="GL32" s="410"/>
      <c r="GM32" s="1"/>
      <c r="GN32" s="1"/>
      <c r="GO32" s="1"/>
      <c r="GP32" s="1"/>
      <c r="GQ32" s="1"/>
      <c r="GR32" s="1"/>
      <c r="GS32" s="1"/>
      <c r="GT32" s="1"/>
      <c r="GU32" s="1"/>
      <c r="GV32" s="1"/>
      <c r="GW32" s="1"/>
      <c r="GX32" s="1"/>
      <c r="GY32" s="1"/>
      <c r="GZ32" s="1"/>
      <c r="HA32" s="1"/>
      <c r="HB32" s="1"/>
      <c r="HC32" s="1"/>
      <c r="HD32" s="1"/>
      <c r="HE32" s="1"/>
      <c r="HF32" s="1"/>
      <c r="HG32" s="1"/>
      <c r="HI32" s="410"/>
      <c r="HJ32" s="410"/>
      <c r="HK32" s="1"/>
      <c r="HL32" s="1"/>
      <c r="HM32" s="1"/>
      <c r="HN32" s="1"/>
      <c r="HO32" s="1"/>
      <c r="HP32" s="1"/>
      <c r="HQ32" s="1"/>
      <c r="HR32" s="1"/>
      <c r="HS32" s="1"/>
      <c r="HT32" s="1"/>
      <c r="HU32" s="1"/>
      <c r="HV32" s="1"/>
      <c r="HW32" s="1"/>
      <c r="HX32" s="1"/>
      <c r="HY32" s="1"/>
      <c r="HZ32" s="1"/>
      <c r="IA32" s="1"/>
      <c r="IB32" s="1"/>
      <c r="IC32" s="1"/>
      <c r="ID32" s="1"/>
      <c r="IE32" s="1"/>
    </row>
    <row r="33" spans="1:239" ht="14.5">
      <c r="A33" s="410"/>
      <c r="B33" s="410"/>
      <c r="C33" s="1"/>
      <c r="D33" s="1"/>
      <c r="E33" s="1"/>
      <c r="F33" s="1"/>
      <c r="G33" s="1"/>
      <c r="H33" s="1"/>
      <c r="I33" s="1"/>
      <c r="J33" s="1"/>
      <c r="K33" s="1"/>
      <c r="L33" s="1"/>
      <c r="M33" s="1"/>
      <c r="N33" s="1"/>
      <c r="O33" s="1"/>
      <c r="P33" s="1"/>
      <c r="Q33" s="1"/>
      <c r="R33" s="1"/>
      <c r="S33" s="1"/>
      <c r="T33" s="1"/>
      <c r="U33" s="1"/>
      <c r="V33" s="1"/>
      <c r="W33" s="1"/>
      <c r="Y33" s="410"/>
      <c r="Z33" s="410"/>
      <c r="AA33" s="1"/>
      <c r="AB33" s="1"/>
      <c r="AC33" s="1"/>
      <c r="AD33" s="1"/>
      <c r="AE33" s="1"/>
      <c r="AF33" s="1"/>
      <c r="AG33" s="1"/>
      <c r="AH33" s="1"/>
      <c r="AI33" s="1"/>
      <c r="AJ33" s="1"/>
      <c r="AK33" s="1"/>
      <c r="AL33" s="1"/>
      <c r="AM33" s="1"/>
      <c r="AN33" s="1"/>
      <c r="AO33" s="1"/>
      <c r="AP33" s="1"/>
      <c r="AQ33" s="1"/>
      <c r="AR33" s="1"/>
      <c r="AS33" s="1"/>
      <c r="AT33" s="1"/>
      <c r="AU33" s="1"/>
      <c r="AW33" s="410"/>
      <c r="AX33" s="410"/>
      <c r="AY33" s="1"/>
      <c r="AZ33" s="1"/>
      <c r="BA33" s="1"/>
      <c r="BB33" s="1"/>
      <c r="BC33" s="1"/>
      <c r="BD33" s="1"/>
      <c r="BE33" s="1"/>
      <c r="BF33" s="1"/>
      <c r="BG33" s="1"/>
      <c r="BH33" s="1"/>
      <c r="BI33" s="1"/>
      <c r="BJ33" s="1"/>
      <c r="BK33" s="1"/>
      <c r="BL33" s="1"/>
      <c r="BM33" s="1"/>
      <c r="BN33" s="1"/>
      <c r="BO33" s="1"/>
      <c r="BP33" s="1"/>
      <c r="BQ33" s="1"/>
      <c r="BR33" s="1"/>
      <c r="BS33" s="1"/>
      <c r="BU33" s="410"/>
      <c r="BV33" s="410"/>
      <c r="BW33" s="1"/>
      <c r="BX33" s="1"/>
      <c r="BY33" s="1"/>
      <c r="BZ33" s="1"/>
      <c r="CA33" s="1"/>
      <c r="CB33" s="1"/>
      <c r="CC33" s="1"/>
      <c r="CD33" s="1"/>
      <c r="CE33" s="1"/>
      <c r="CF33" s="1"/>
      <c r="CG33" s="1"/>
      <c r="CH33" s="1"/>
      <c r="CI33" s="1"/>
      <c r="CJ33" s="1"/>
      <c r="CK33" s="1"/>
      <c r="CL33" s="1"/>
      <c r="CM33" s="1"/>
      <c r="CN33" s="1"/>
      <c r="CO33" s="1"/>
      <c r="CP33" s="1"/>
      <c r="CQ33" s="1"/>
      <c r="CS33" s="410"/>
      <c r="CT33" s="410"/>
      <c r="CU33" s="1"/>
      <c r="CV33" s="1"/>
      <c r="CW33" s="1"/>
      <c r="CX33" s="1"/>
      <c r="CY33" s="1"/>
      <c r="CZ33" s="1"/>
      <c r="DA33" s="1"/>
      <c r="DB33" s="1"/>
      <c r="DC33" s="1"/>
      <c r="DD33" s="1"/>
      <c r="DE33" s="1"/>
      <c r="DF33" s="1"/>
      <c r="DG33" s="1"/>
      <c r="DH33" s="1"/>
      <c r="DI33" s="1"/>
      <c r="DJ33" s="1"/>
      <c r="DK33" s="1"/>
      <c r="DL33" s="1"/>
      <c r="DM33" s="1"/>
      <c r="DN33" s="1"/>
      <c r="DO33" s="1"/>
      <c r="DQ33" s="410"/>
      <c r="DR33" s="410"/>
      <c r="DS33" s="1"/>
      <c r="DT33" s="1"/>
      <c r="DU33" s="1"/>
      <c r="DV33" s="1"/>
      <c r="DW33" s="1"/>
      <c r="DX33" s="1"/>
      <c r="DY33" s="1"/>
      <c r="DZ33" s="1"/>
      <c r="EA33" s="1"/>
      <c r="EB33" s="1"/>
      <c r="EC33" s="1"/>
      <c r="ED33" s="1"/>
      <c r="EE33" s="1"/>
      <c r="EF33" s="1"/>
      <c r="EG33" s="1"/>
      <c r="EH33" s="1"/>
      <c r="EI33" s="1"/>
      <c r="EJ33" s="1"/>
      <c r="EK33" s="1"/>
      <c r="EL33" s="1"/>
      <c r="EM33" s="1"/>
      <c r="EO33" s="410"/>
      <c r="EP33" s="410"/>
      <c r="EQ33" s="1"/>
      <c r="ER33" s="1"/>
      <c r="ES33" s="1"/>
      <c r="ET33" s="1"/>
      <c r="EU33" s="1"/>
      <c r="EV33" s="1"/>
      <c r="EW33" s="1"/>
      <c r="EX33" s="1"/>
      <c r="EY33" s="1"/>
      <c r="EZ33" s="1"/>
      <c r="FA33" s="1"/>
      <c r="FB33" s="1"/>
      <c r="FC33" s="1"/>
      <c r="FD33" s="1"/>
      <c r="FE33" s="1"/>
      <c r="FF33" s="1"/>
      <c r="FG33" s="1"/>
      <c r="FH33" s="1"/>
      <c r="FI33" s="1"/>
      <c r="FJ33" s="1"/>
      <c r="FK33" s="1"/>
      <c r="FM33" s="410"/>
      <c r="FN33" s="410"/>
      <c r="FO33" s="1"/>
      <c r="FP33" s="1"/>
      <c r="FQ33" s="1"/>
      <c r="FR33" s="1"/>
      <c r="FS33" s="1"/>
      <c r="FT33" s="1"/>
      <c r="FU33" s="1"/>
      <c r="FV33" s="1"/>
      <c r="FW33" s="1"/>
      <c r="FX33" s="1"/>
      <c r="FY33" s="1"/>
      <c r="FZ33" s="1"/>
      <c r="GA33" s="1"/>
      <c r="GB33" s="1"/>
      <c r="GC33" s="1"/>
      <c r="GD33" s="1"/>
      <c r="GE33" s="1"/>
      <c r="GF33" s="1"/>
      <c r="GG33" s="1"/>
      <c r="GH33" s="1"/>
      <c r="GI33" s="1"/>
      <c r="GK33" s="410"/>
      <c r="GL33" s="410"/>
      <c r="GM33" s="1"/>
      <c r="GN33" s="1"/>
      <c r="GO33" s="1"/>
      <c r="GP33" s="1"/>
      <c r="GQ33" s="1"/>
      <c r="GR33" s="1"/>
      <c r="GS33" s="1"/>
      <c r="GT33" s="1"/>
      <c r="GU33" s="1"/>
      <c r="GV33" s="1"/>
      <c r="GW33" s="1"/>
      <c r="GX33" s="1"/>
      <c r="GY33" s="1"/>
      <c r="GZ33" s="1"/>
      <c r="HA33" s="1"/>
      <c r="HB33" s="1"/>
      <c r="HC33" s="1"/>
      <c r="HD33" s="1"/>
      <c r="HE33" s="1"/>
      <c r="HF33" s="1"/>
      <c r="HG33" s="1"/>
      <c r="HI33" s="410"/>
      <c r="HJ33" s="410"/>
      <c r="HK33" s="1"/>
      <c r="HL33" s="1"/>
      <c r="HM33" s="1"/>
      <c r="HN33" s="1"/>
      <c r="HO33" s="1"/>
      <c r="HP33" s="1"/>
      <c r="HQ33" s="1"/>
      <c r="HR33" s="1"/>
      <c r="HS33" s="1"/>
      <c r="HT33" s="1"/>
      <c r="HU33" s="1"/>
      <c r="HV33" s="1"/>
      <c r="HW33" s="1"/>
      <c r="HX33" s="1"/>
      <c r="HY33" s="1"/>
      <c r="HZ33" s="1"/>
      <c r="IA33" s="1"/>
      <c r="IB33" s="1"/>
      <c r="IC33" s="1"/>
      <c r="ID33" s="1"/>
      <c r="IE33" s="1"/>
    </row>
    <row r="34" spans="1:239" ht="14.5">
      <c r="A34" s="410"/>
      <c r="B34" s="410"/>
      <c r="C34" s="1"/>
      <c r="D34" s="1"/>
      <c r="E34" s="1"/>
      <c r="F34" s="1"/>
      <c r="G34" s="1"/>
      <c r="H34" s="1"/>
      <c r="I34" s="1"/>
      <c r="J34" s="1"/>
      <c r="K34" s="1"/>
      <c r="L34" s="1"/>
      <c r="M34" s="1"/>
      <c r="N34" s="1"/>
      <c r="O34" s="1"/>
      <c r="P34" s="1"/>
      <c r="Q34" s="1"/>
      <c r="R34" s="1"/>
      <c r="S34" s="1"/>
      <c r="T34" s="1"/>
      <c r="U34" s="1"/>
      <c r="V34" s="1"/>
      <c r="W34" s="1"/>
      <c r="Y34" s="410"/>
      <c r="Z34" s="410"/>
      <c r="AA34" s="1"/>
      <c r="AB34" s="1"/>
      <c r="AC34" s="1"/>
      <c r="AD34" s="1"/>
      <c r="AE34" s="1"/>
      <c r="AF34" s="1"/>
      <c r="AG34" s="1"/>
      <c r="AH34" s="1"/>
      <c r="AI34" s="1"/>
      <c r="AJ34" s="1"/>
      <c r="AK34" s="1"/>
      <c r="AL34" s="1"/>
      <c r="AM34" s="1"/>
      <c r="AN34" s="1"/>
      <c r="AO34" s="1"/>
      <c r="AP34" s="1"/>
      <c r="AQ34" s="1"/>
      <c r="AR34" s="1"/>
      <c r="AS34" s="1"/>
      <c r="AT34" s="1"/>
      <c r="AU34" s="1"/>
      <c r="AW34" s="410"/>
      <c r="AX34" s="410"/>
      <c r="AY34" s="1"/>
      <c r="AZ34" s="1"/>
      <c r="BA34" s="1"/>
      <c r="BB34" s="1"/>
      <c r="BC34" s="1"/>
      <c r="BD34" s="1"/>
      <c r="BE34" s="1"/>
      <c r="BF34" s="1"/>
      <c r="BG34" s="1"/>
      <c r="BH34" s="1"/>
      <c r="BI34" s="1"/>
      <c r="BJ34" s="1"/>
      <c r="BK34" s="1"/>
      <c r="BL34" s="1"/>
      <c r="BM34" s="1"/>
      <c r="BN34" s="1"/>
      <c r="BO34" s="1"/>
      <c r="BP34" s="1"/>
      <c r="BQ34" s="1"/>
      <c r="BR34" s="1"/>
      <c r="BS34" s="1"/>
      <c r="BU34" s="410"/>
      <c r="BV34" s="410"/>
      <c r="BW34" s="1"/>
      <c r="BX34" s="1"/>
      <c r="BY34" s="1"/>
      <c r="BZ34" s="1"/>
      <c r="CA34" s="1"/>
      <c r="CB34" s="1"/>
      <c r="CC34" s="1"/>
      <c r="CD34" s="1"/>
      <c r="CE34" s="1"/>
      <c r="CF34" s="1"/>
      <c r="CG34" s="1"/>
      <c r="CH34" s="1"/>
      <c r="CI34" s="1"/>
      <c r="CJ34" s="1"/>
      <c r="CK34" s="1"/>
      <c r="CL34" s="1"/>
      <c r="CM34" s="1"/>
      <c r="CN34" s="1"/>
      <c r="CO34" s="1"/>
      <c r="CP34" s="1"/>
      <c r="CQ34" s="1"/>
      <c r="CS34" s="410"/>
      <c r="CT34" s="410"/>
      <c r="CU34" s="1"/>
      <c r="CV34" s="1"/>
      <c r="CW34" s="1"/>
      <c r="CX34" s="1"/>
      <c r="CY34" s="1"/>
      <c r="CZ34" s="1"/>
      <c r="DA34" s="1"/>
      <c r="DB34" s="1"/>
      <c r="DC34" s="1"/>
      <c r="DD34" s="1"/>
      <c r="DE34" s="1"/>
      <c r="DF34" s="1"/>
      <c r="DG34" s="1"/>
      <c r="DH34" s="1"/>
      <c r="DI34" s="1"/>
      <c r="DJ34" s="1"/>
      <c r="DK34" s="1"/>
      <c r="DL34" s="1"/>
      <c r="DM34" s="1"/>
      <c r="DN34" s="1"/>
      <c r="DO34" s="1"/>
      <c r="DQ34" s="410"/>
      <c r="DR34" s="410"/>
      <c r="DS34" s="1"/>
      <c r="DT34" s="1"/>
      <c r="DU34" s="1"/>
      <c r="DV34" s="1"/>
      <c r="DW34" s="1"/>
      <c r="DX34" s="1"/>
      <c r="DY34" s="1"/>
      <c r="DZ34" s="1"/>
      <c r="EA34" s="1"/>
      <c r="EB34" s="1"/>
      <c r="EC34" s="1"/>
      <c r="ED34" s="1"/>
      <c r="EE34" s="1"/>
      <c r="EF34" s="1"/>
      <c r="EG34" s="1"/>
      <c r="EH34" s="1"/>
      <c r="EI34" s="1"/>
      <c r="EJ34" s="1"/>
      <c r="EK34" s="1"/>
      <c r="EL34" s="1"/>
      <c r="EM34" s="1"/>
      <c r="EO34" s="410"/>
      <c r="EP34" s="410"/>
      <c r="EQ34" s="1"/>
      <c r="ER34" s="1"/>
      <c r="ES34" s="1"/>
      <c r="ET34" s="1"/>
      <c r="EU34" s="1"/>
      <c r="EV34" s="1"/>
      <c r="EW34" s="1"/>
      <c r="EX34" s="1"/>
      <c r="EY34" s="1"/>
      <c r="EZ34" s="1"/>
      <c r="FA34" s="1"/>
      <c r="FB34" s="1"/>
      <c r="FC34" s="1"/>
      <c r="FD34" s="1"/>
      <c r="FE34" s="1"/>
      <c r="FF34" s="1"/>
      <c r="FG34" s="1"/>
      <c r="FH34" s="1"/>
      <c r="FI34" s="1"/>
      <c r="FJ34" s="1"/>
      <c r="FK34" s="1"/>
      <c r="FM34" s="410"/>
      <c r="FN34" s="410"/>
      <c r="FO34" s="1"/>
      <c r="FP34" s="1"/>
      <c r="FQ34" s="1"/>
      <c r="FR34" s="1"/>
      <c r="FS34" s="1"/>
      <c r="FT34" s="1"/>
      <c r="FU34" s="1"/>
      <c r="FV34" s="1"/>
      <c r="FW34" s="1"/>
      <c r="FX34" s="1"/>
      <c r="FY34" s="1"/>
      <c r="FZ34" s="1"/>
      <c r="GA34" s="1"/>
      <c r="GB34" s="1"/>
      <c r="GC34" s="1"/>
      <c r="GD34" s="1"/>
      <c r="GE34" s="1"/>
      <c r="GF34" s="1"/>
      <c r="GG34" s="1"/>
      <c r="GH34" s="1"/>
      <c r="GI34" s="1"/>
      <c r="GK34" s="410"/>
      <c r="GL34" s="410"/>
      <c r="GM34" s="1"/>
      <c r="GN34" s="1"/>
      <c r="GO34" s="1"/>
      <c r="GP34" s="1"/>
      <c r="GQ34" s="1"/>
      <c r="GR34" s="1"/>
      <c r="GS34" s="1"/>
      <c r="GT34" s="1"/>
      <c r="GU34" s="1"/>
      <c r="GV34" s="1"/>
      <c r="GW34" s="1"/>
      <c r="GX34" s="1"/>
      <c r="GY34" s="1"/>
      <c r="GZ34" s="1"/>
      <c r="HA34" s="1"/>
      <c r="HB34" s="1"/>
      <c r="HC34" s="1"/>
      <c r="HD34" s="1"/>
      <c r="HE34" s="1"/>
      <c r="HF34" s="1"/>
      <c r="HG34" s="1"/>
      <c r="HI34" s="410"/>
      <c r="HJ34" s="410"/>
      <c r="HK34" s="1"/>
      <c r="HL34" s="1"/>
      <c r="HM34" s="1"/>
      <c r="HN34" s="1"/>
      <c r="HO34" s="1"/>
      <c r="HP34" s="1"/>
      <c r="HQ34" s="1"/>
      <c r="HR34" s="1"/>
      <c r="HS34" s="1"/>
      <c r="HT34" s="1"/>
      <c r="HU34" s="1"/>
      <c r="HV34" s="1"/>
      <c r="HW34" s="1"/>
      <c r="HX34" s="1"/>
      <c r="HY34" s="1"/>
      <c r="HZ34" s="1"/>
      <c r="IA34" s="1"/>
      <c r="IB34" s="1"/>
      <c r="IC34" s="1"/>
      <c r="ID34" s="1"/>
      <c r="IE34" s="1"/>
    </row>
    <row r="35" spans="1:239" ht="14.5">
      <c r="A35" s="410"/>
      <c r="B35" s="410"/>
      <c r="C35" s="1"/>
      <c r="D35" s="1"/>
      <c r="E35" s="1"/>
      <c r="F35" s="1"/>
      <c r="G35" s="1"/>
      <c r="H35" s="1"/>
      <c r="I35" s="1"/>
      <c r="J35" s="1"/>
      <c r="K35" s="1"/>
      <c r="L35" s="1"/>
      <c r="M35" s="1"/>
      <c r="N35" s="1"/>
      <c r="O35" s="1"/>
      <c r="P35" s="1"/>
      <c r="Q35" s="1"/>
      <c r="R35" s="1"/>
      <c r="S35" s="1"/>
      <c r="T35" s="1"/>
      <c r="U35" s="1"/>
      <c r="V35" s="1"/>
      <c r="W35" s="1"/>
      <c r="Y35" s="410"/>
      <c r="Z35" s="410"/>
      <c r="AA35" s="1"/>
      <c r="AB35" s="1"/>
      <c r="AC35" s="1"/>
      <c r="AD35" s="1"/>
      <c r="AE35" s="1"/>
      <c r="AF35" s="1"/>
      <c r="AG35" s="1"/>
      <c r="AH35" s="1"/>
      <c r="AI35" s="1"/>
      <c r="AJ35" s="1"/>
      <c r="AK35" s="1"/>
      <c r="AL35" s="1"/>
      <c r="AM35" s="1"/>
      <c r="AN35" s="1"/>
      <c r="AO35" s="1"/>
      <c r="AP35" s="1"/>
      <c r="AQ35" s="1"/>
      <c r="AR35" s="1"/>
      <c r="AS35" s="1"/>
      <c r="AT35" s="1"/>
      <c r="AU35" s="1"/>
      <c r="AW35" s="410"/>
      <c r="AX35" s="410"/>
      <c r="AY35" s="1"/>
      <c r="AZ35" s="1"/>
      <c r="BA35" s="1"/>
      <c r="BB35" s="1"/>
      <c r="BC35" s="1"/>
      <c r="BD35" s="1"/>
      <c r="BE35" s="1"/>
      <c r="BF35" s="1"/>
      <c r="BG35" s="1"/>
      <c r="BH35" s="1"/>
      <c r="BI35" s="1"/>
      <c r="BJ35" s="1"/>
      <c r="BK35" s="1"/>
      <c r="BL35" s="1"/>
      <c r="BM35" s="1"/>
      <c r="BN35" s="1"/>
      <c r="BO35" s="1"/>
      <c r="BP35" s="1"/>
      <c r="BQ35" s="1"/>
      <c r="BR35" s="1"/>
      <c r="BS35" s="1"/>
      <c r="BU35" s="410"/>
      <c r="BV35" s="410"/>
      <c r="BW35" s="1"/>
      <c r="BX35" s="1"/>
      <c r="BY35" s="1"/>
      <c r="BZ35" s="1"/>
      <c r="CA35" s="1"/>
      <c r="CB35" s="1"/>
      <c r="CC35" s="1"/>
      <c r="CD35" s="1"/>
      <c r="CE35" s="1"/>
      <c r="CF35" s="1"/>
      <c r="CG35" s="1"/>
      <c r="CH35" s="1"/>
      <c r="CI35" s="1"/>
      <c r="CJ35" s="1"/>
      <c r="CK35" s="1"/>
      <c r="CL35" s="1"/>
      <c r="CM35" s="1"/>
      <c r="CN35" s="1"/>
      <c r="CO35" s="1"/>
      <c r="CP35" s="1"/>
      <c r="CQ35" s="1"/>
      <c r="CS35" s="410"/>
      <c r="CT35" s="410"/>
      <c r="CU35" s="1"/>
      <c r="CV35" s="1"/>
      <c r="CW35" s="1"/>
      <c r="CX35" s="1"/>
      <c r="CY35" s="1"/>
      <c r="CZ35" s="1"/>
      <c r="DA35" s="1"/>
      <c r="DB35" s="1"/>
      <c r="DC35" s="1"/>
      <c r="DD35" s="1"/>
      <c r="DE35" s="1"/>
      <c r="DF35" s="1"/>
      <c r="DG35" s="1"/>
      <c r="DH35" s="1"/>
      <c r="DI35" s="1"/>
      <c r="DJ35" s="1"/>
      <c r="DK35" s="1"/>
      <c r="DL35" s="1"/>
      <c r="DM35" s="1"/>
      <c r="DN35" s="1"/>
      <c r="DO35" s="1"/>
      <c r="DQ35" s="410"/>
      <c r="DR35" s="410"/>
      <c r="DS35" s="1"/>
      <c r="DT35" s="1"/>
      <c r="DU35" s="1"/>
      <c r="DV35" s="1"/>
      <c r="DW35" s="1"/>
      <c r="DX35" s="1"/>
      <c r="DY35" s="1"/>
      <c r="DZ35" s="1"/>
      <c r="EA35" s="1"/>
      <c r="EB35" s="1"/>
      <c r="EC35" s="1"/>
      <c r="ED35" s="1"/>
      <c r="EE35" s="1"/>
      <c r="EF35" s="1"/>
      <c r="EG35" s="1"/>
      <c r="EH35" s="1"/>
      <c r="EI35" s="1"/>
      <c r="EJ35" s="1"/>
      <c r="EK35" s="1"/>
      <c r="EL35" s="1"/>
      <c r="EM35" s="1"/>
      <c r="EO35" s="410"/>
      <c r="EP35" s="410"/>
      <c r="EQ35" s="1"/>
      <c r="ER35" s="1"/>
      <c r="ES35" s="1"/>
      <c r="ET35" s="1"/>
      <c r="EU35" s="1"/>
      <c r="EV35" s="1"/>
      <c r="EW35" s="1"/>
      <c r="EX35" s="1"/>
      <c r="EY35" s="1"/>
      <c r="EZ35" s="1"/>
      <c r="FA35" s="1"/>
      <c r="FB35" s="1"/>
      <c r="FC35" s="1"/>
      <c r="FD35" s="1"/>
      <c r="FE35" s="1"/>
      <c r="FF35" s="1"/>
      <c r="FG35" s="1"/>
      <c r="FH35" s="1"/>
      <c r="FI35" s="1"/>
      <c r="FJ35" s="1"/>
      <c r="FK35" s="1"/>
      <c r="FM35" s="410"/>
      <c r="FN35" s="410"/>
      <c r="FO35" s="1"/>
      <c r="FP35" s="1"/>
      <c r="FQ35" s="1"/>
      <c r="FR35" s="1"/>
      <c r="FS35" s="1"/>
      <c r="FT35" s="1"/>
      <c r="FU35" s="1"/>
      <c r="FV35" s="1"/>
      <c r="FW35" s="1"/>
      <c r="FX35" s="1"/>
      <c r="FY35" s="1"/>
      <c r="FZ35" s="1"/>
      <c r="GA35" s="1"/>
      <c r="GB35" s="1"/>
      <c r="GC35" s="1"/>
      <c r="GD35" s="1"/>
      <c r="GE35" s="1"/>
      <c r="GF35" s="1"/>
      <c r="GG35" s="1"/>
      <c r="GH35" s="1"/>
      <c r="GI35" s="1"/>
      <c r="GK35" s="410"/>
      <c r="GL35" s="410"/>
      <c r="GM35" s="1"/>
      <c r="GN35" s="1"/>
      <c r="GO35" s="1"/>
      <c r="GP35" s="1"/>
      <c r="GQ35" s="1"/>
      <c r="GR35" s="1"/>
      <c r="GS35" s="1"/>
      <c r="GT35" s="1"/>
      <c r="GU35" s="1"/>
      <c r="GV35" s="1"/>
      <c r="GW35" s="1"/>
      <c r="GX35" s="1"/>
      <c r="GY35" s="1"/>
      <c r="GZ35" s="1"/>
      <c r="HA35" s="1"/>
      <c r="HB35" s="1"/>
      <c r="HC35" s="1"/>
      <c r="HD35" s="1"/>
      <c r="HE35" s="1"/>
      <c r="HF35" s="1"/>
      <c r="HG35" s="1"/>
      <c r="HI35" s="410"/>
      <c r="HJ35" s="410"/>
      <c r="HK35" s="1"/>
      <c r="HL35" s="1"/>
      <c r="HM35" s="1"/>
      <c r="HN35" s="1"/>
      <c r="HO35" s="1"/>
      <c r="HP35" s="1"/>
      <c r="HQ35" s="1"/>
      <c r="HR35" s="1"/>
      <c r="HS35" s="1"/>
      <c r="HT35" s="1"/>
      <c r="HU35" s="1"/>
      <c r="HV35" s="1"/>
      <c r="HW35" s="1"/>
      <c r="HX35" s="1"/>
      <c r="HY35" s="1"/>
      <c r="HZ35" s="1"/>
      <c r="IA35" s="1"/>
      <c r="IB35" s="1"/>
      <c r="IC35" s="1"/>
      <c r="ID35" s="1"/>
      <c r="IE35" s="1"/>
    </row>
    <row r="36" spans="1:239" ht="14.5">
      <c r="A36" s="410"/>
      <c r="B36" s="410"/>
      <c r="C36" s="1"/>
      <c r="D36" s="1"/>
      <c r="E36" s="1"/>
      <c r="F36" s="1"/>
      <c r="G36" s="1"/>
      <c r="H36" s="1"/>
      <c r="I36" s="1"/>
      <c r="J36" s="1"/>
      <c r="K36" s="1"/>
      <c r="L36" s="1"/>
      <c r="M36" s="1"/>
      <c r="N36" s="1"/>
      <c r="O36" s="1"/>
      <c r="P36" s="1"/>
      <c r="Q36" s="1"/>
      <c r="R36" s="1"/>
      <c r="S36" s="1"/>
      <c r="T36" s="1"/>
      <c r="U36" s="1"/>
      <c r="V36" s="1"/>
      <c r="W36" s="1"/>
      <c r="Y36" s="410"/>
      <c r="Z36" s="410"/>
      <c r="AA36" s="1"/>
      <c r="AB36" s="1"/>
      <c r="AC36" s="1"/>
      <c r="AD36" s="1"/>
      <c r="AE36" s="1"/>
      <c r="AF36" s="1"/>
      <c r="AG36" s="1"/>
      <c r="AH36" s="1"/>
      <c r="AI36" s="1"/>
      <c r="AJ36" s="1"/>
      <c r="AK36" s="1"/>
      <c r="AL36" s="1"/>
      <c r="AM36" s="1"/>
      <c r="AN36" s="1"/>
      <c r="AO36" s="1"/>
      <c r="AP36" s="1"/>
      <c r="AQ36" s="1"/>
      <c r="AR36" s="1"/>
      <c r="AS36" s="1"/>
      <c r="AT36" s="1"/>
      <c r="AU36" s="1"/>
      <c r="AW36" s="410"/>
      <c r="AX36" s="410"/>
      <c r="AY36" s="1"/>
      <c r="AZ36" s="1"/>
      <c r="BA36" s="1"/>
      <c r="BB36" s="1"/>
      <c r="BC36" s="1"/>
      <c r="BD36" s="1"/>
      <c r="BE36" s="1"/>
      <c r="BF36" s="1"/>
      <c r="BG36" s="1"/>
      <c r="BH36" s="1"/>
      <c r="BI36" s="1"/>
      <c r="BJ36" s="1"/>
      <c r="BK36" s="1"/>
      <c r="BL36" s="1"/>
      <c r="BM36" s="1"/>
      <c r="BN36" s="1"/>
      <c r="BO36" s="1"/>
      <c r="BP36" s="1"/>
      <c r="BQ36" s="1"/>
      <c r="BR36" s="1"/>
      <c r="BS36" s="1"/>
      <c r="BU36" s="410"/>
      <c r="BV36" s="410"/>
      <c r="BW36" s="1"/>
      <c r="BX36" s="1"/>
      <c r="BY36" s="1"/>
      <c r="BZ36" s="1"/>
      <c r="CA36" s="1"/>
      <c r="CB36" s="1"/>
      <c r="CC36" s="1"/>
      <c r="CD36" s="1"/>
      <c r="CE36" s="1"/>
      <c r="CF36" s="1"/>
      <c r="CG36" s="1"/>
      <c r="CH36" s="1"/>
      <c r="CI36" s="1"/>
      <c r="CJ36" s="1"/>
      <c r="CK36" s="1"/>
      <c r="CL36" s="1"/>
      <c r="CM36" s="1"/>
      <c r="CN36" s="1"/>
      <c r="CO36" s="1"/>
      <c r="CP36" s="1"/>
      <c r="CQ36" s="1"/>
      <c r="CS36" s="410"/>
      <c r="CT36" s="410"/>
      <c r="CU36" s="1"/>
      <c r="CV36" s="1"/>
      <c r="CW36" s="1"/>
      <c r="CX36" s="1"/>
      <c r="CY36" s="1"/>
      <c r="CZ36" s="1"/>
      <c r="DA36" s="1"/>
      <c r="DB36" s="1"/>
      <c r="DC36" s="1"/>
      <c r="DD36" s="1"/>
      <c r="DE36" s="1"/>
      <c r="DF36" s="1"/>
      <c r="DG36" s="1"/>
      <c r="DH36" s="1"/>
      <c r="DI36" s="1"/>
      <c r="DJ36" s="1"/>
      <c r="DK36" s="1"/>
      <c r="DL36" s="1"/>
      <c r="DM36" s="1"/>
      <c r="DN36" s="1"/>
      <c r="DO36" s="1"/>
      <c r="DQ36" s="410"/>
      <c r="DR36" s="410"/>
      <c r="DS36" s="1"/>
      <c r="DT36" s="1"/>
      <c r="DU36" s="1"/>
      <c r="DV36" s="1"/>
      <c r="DW36" s="1"/>
      <c r="DX36" s="1"/>
      <c r="DY36" s="1"/>
      <c r="DZ36" s="1"/>
      <c r="EA36" s="1"/>
      <c r="EB36" s="1"/>
      <c r="EC36" s="1"/>
      <c r="ED36" s="1"/>
      <c r="EE36" s="1"/>
      <c r="EF36" s="1"/>
      <c r="EG36" s="1"/>
      <c r="EH36" s="1"/>
      <c r="EI36" s="1"/>
      <c r="EJ36" s="1"/>
      <c r="EK36" s="1"/>
      <c r="EL36" s="1"/>
      <c r="EM36" s="1"/>
      <c r="EO36" s="410"/>
      <c r="EP36" s="410"/>
      <c r="EQ36" s="1"/>
      <c r="ER36" s="1"/>
      <c r="ES36" s="1"/>
      <c r="ET36" s="1"/>
      <c r="EU36" s="1"/>
      <c r="EV36" s="1"/>
      <c r="EW36" s="1"/>
      <c r="EX36" s="1"/>
      <c r="EY36" s="1"/>
      <c r="EZ36" s="1"/>
      <c r="FA36" s="1"/>
      <c r="FB36" s="1"/>
      <c r="FC36" s="1"/>
      <c r="FD36" s="1"/>
      <c r="FE36" s="1"/>
      <c r="FF36" s="1"/>
      <c r="FG36" s="1"/>
      <c r="FH36" s="1"/>
      <c r="FI36" s="1"/>
      <c r="FJ36" s="1"/>
      <c r="FK36" s="1"/>
      <c r="FM36" s="410"/>
      <c r="FN36" s="410"/>
      <c r="FO36" s="1"/>
      <c r="FP36" s="1"/>
      <c r="FQ36" s="1"/>
      <c r="FR36" s="1"/>
      <c r="FS36" s="1"/>
      <c r="FT36" s="1"/>
      <c r="FU36" s="1"/>
      <c r="FV36" s="1"/>
      <c r="FW36" s="1"/>
      <c r="FX36" s="1"/>
      <c r="FY36" s="1"/>
      <c r="FZ36" s="1"/>
      <c r="GA36" s="1"/>
      <c r="GB36" s="1"/>
      <c r="GC36" s="1"/>
      <c r="GD36" s="1"/>
      <c r="GE36" s="1"/>
      <c r="GF36" s="1"/>
      <c r="GG36" s="1"/>
      <c r="GH36" s="1"/>
      <c r="GI36" s="1"/>
      <c r="GK36" s="410"/>
      <c r="GL36" s="410"/>
      <c r="GM36" s="1"/>
      <c r="GN36" s="1"/>
      <c r="GO36" s="1"/>
      <c r="GP36" s="1"/>
      <c r="GQ36" s="1"/>
      <c r="GR36" s="1"/>
      <c r="GS36" s="1"/>
      <c r="GT36" s="1"/>
      <c r="GU36" s="1"/>
      <c r="GV36" s="1"/>
      <c r="GW36" s="1"/>
      <c r="GX36" s="1"/>
      <c r="GY36" s="1"/>
      <c r="GZ36" s="1"/>
      <c r="HA36" s="1"/>
      <c r="HB36" s="1"/>
      <c r="HC36" s="1"/>
      <c r="HD36" s="1"/>
      <c r="HE36" s="1"/>
      <c r="HF36" s="1"/>
      <c r="HG36" s="1"/>
      <c r="HI36" s="410"/>
      <c r="HJ36" s="410"/>
      <c r="HK36" s="1"/>
      <c r="HL36" s="1"/>
      <c r="HM36" s="1"/>
      <c r="HN36" s="1"/>
      <c r="HO36" s="1"/>
      <c r="HP36" s="1"/>
      <c r="HQ36" s="1"/>
      <c r="HR36" s="1"/>
      <c r="HS36" s="1"/>
      <c r="HT36" s="1"/>
      <c r="HU36" s="1"/>
      <c r="HV36" s="1"/>
      <c r="HW36" s="1"/>
      <c r="HX36" s="1"/>
      <c r="HY36" s="1"/>
      <c r="HZ36" s="1"/>
      <c r="IA36" s="1"/>
      <c r="IB36" s="1"/>
      <c r="IC36" s="1"/>
      <c r="ID36" s="1"/>
      <c r="IE36" s="1"/>
    </row>
    <row r="37" spans="1:239" ht="14.5">
      <c r="A37" s="410"/>
      <c r="B37" s="410"/>
      <c r="C37" s="1"/>
      <c r="D37" s="1"/>
      <c r="E37" s="1"/>
      <c r="F37" s="1"/>
      <c r="G37" s="1"/>
      <c r="H37" s="1"/>
      <c r="I37" s="1"/>
      <c r="J37" s="1"/>
      <c r="K37" s="1"/>
      <c r="L37" s="1"/>
      <c r="M37" s="1"/>
      <c r="N37" s="1"/>
      <c r="O37" s="1"/>
      <c r="P37" s="1"/>
      <c r="Q37" s="1"/>
      <c r="R37" s="1"/>
      <c r="S37" s="1"/>
      <c r="T37" s="1"/>
      <c r="U37" s="1"/>
      <c r="V37" s="1"/>
      <c r="W37" s="1"/>
      <c r="Y37" s="410"/>
      <c r="Z37" s="410"/>
      <c r="AA37" s="1"/>
      <c r="AB37" s="1"/>
      <c r="AC37" s="1"/>
      <c r="AD37" s="1"/>
      <c r="AE37" s="1"/>
      <c r="AF37" s="1"/>
      <c r="AG37" s="1"/>
      <c r="AH37" s="1"/>
      <c r="AI37" s="1"/>
      <c r="AJ37" s="1"/>
      <c r="AK37" s="1"/>
      <c r="AL37" s="1"/>
      <c r="AM37" s="1"/>
      <c r="AN37" s="1"/>
      <c r="AO37" s="1"/>
      <c r="AP37" s="1"/>
      <c r="AQ37" s="1"/>
      <c r="AR37" s="1"/>
      <c r="AS37" s="1"/>
      <c r="AT37" s="1"/>
      <c r="AU37" s="1"/>
      <c r="AW37" s="410"/>
      <c r="AX37" s="410"/>
      <c r="AY37" s="1"/>
      <c r="AZ37" s="1"/>
      <c r="BA37" s="1"/>
      <c r="BB37" s="1"/>
      <c r="BC37" s="1"/>
      <c r="BD37" s="1"/>
      <c r="BE37" s="1"/>
      <c r="BF37" s="1"/>
      <c r="BG37" s="1"/>
      <c r="BH37" s="1"/>
      <c r="BI37" s="1"/>
      <c r="BJ37" s="1"/>
      <c r="BK37" s="1"/>
      <c r="BL37" s="1"/>
      <c r="BM37" s="1"/>
      <c r="BN37" s="1"/>
      <c r="BO37" s="1"/>
      <c r="BP37" s="1"/>
      <c r="BQ37" s="1"/>
      <c r="BR37" s="1"/>
      <c r="BS37" s="1"/>
      <c r="BU37" s="410"/>
      <c r="BV37" s="410"/>
      <c r="BW37" s="1"/>
      <c r="BX37" s="1"/>
      <c r="BY37" s="1"/>
      <c r="BZ37" s="1"/>
      <c r="CA37" s="1"/>
      <c r="CB37" s="1"/>
      <c r="CC37" s="1"/>
      <c r="CD37" s="1"/>
      <c r="CE37" s="1"/>
      <c r="CF37" s="1"/>
      <c r="CG37" s="1"/>
      <c r="CH37" s="1"/>
      <c r="CI37" s="1"/>
      <c r="CJ37" s="1"/>
      <c r="CK37" s="1"/>
      <c r="CL37" s="1"/>
      <c r="CM37" s="1"/>
      <c r="CN37" s="1"/>
      <c r="CO37" s="1"/>
      <c r="CP37" s="1"/>
      <c r="CQ37" s="1"/>
      <c r="CS37" s="410"/>
      <c r="CT37" s="410"/>
      <c r="CU37" s="1"/>
      <c r="CV37" s="1"/>
      <c r="CW37" s="1"/>
      <c r="CX37" s="1"/>
      <c r="CY37" s="1"/>
      <c r="CZ37" s="1"/>
      <c r="DA37" s="1"/>
      <c r="DB37" s="1"/>
      <c r="DC37" s="1"/>
      <c r="DD37" s="1"/>
      <c r="DE37" s="1"/>
      <c r="DF37" s="1"/>
      <c r="DG37" s="1"/>
      <c r="DH37" s="1"/>
      <c r="DI37" s="1"/>
      <c r="DJ37" s="1"/>
      <c r="DK37" s="1"/>
      <c r="DL37" s="1"/>
      <c r="DM37" s="1"/>
      <c r="DN37" s="1"/>
      <c r="DO37" s="1"/>
      <c r="DQ37" s="410"/>
      <c r="DR37" s="410"/>
      <c r="DS37" s="1"/>
      <c r="DT37" s="1"/>
      <c r="DU37" s="1"/>
      <c r="DV37" s="1"/>
      <c r="DW37" s="1"/>
      <c r="DX37" s="1"/>
      <c r="DY37" s="1"/>
      <c r="DZ37" s="1"/>
      <c r="EA37" s="1"/>
      <c r="EB37" s="1"/>
      <c r="EC37" s="1"/>
      <c r="ED37" s="1"/>
      <c r="EE37" s="1"/>
      <c r="EF37" s="1"/>
      <c r="EG37" s="1"/>
      <c r="EH37" s="1"/>
      <c r="EI37" s="1"/>
      <c r="EJ37" s="1"/>
      <c r="EK37" s="1"/>
      <c r="EL37" s="1"/>
      <c r="EM37" s="1"/>
      <c r="EO37" s="410"/>
      <c r="EP37" s="410"/>
      <c r="EQ37" s="1"/>
      <c r="ER37" s="1"/>
      <c r="ES37" s="1"/>
      <c r="ET37" s="1"/>
      <c r="EU37" s="1"/>
      <c r="EV37" s="1"/>
      <c r="EW37" s="1"/>
      <c r="EX37" s="1"/>
      <c r="EY37" s="1"/>
      <c r="EZ37" s="1"/>
      <c r="FA37" s="1"/>
      <c r="FB37" s="1"/>
      <c r="FC37" s="1"/>
      <c r="FD37" s="1"/>
      <c r="FE37" s="1"/>
      <c r="FF37" s="1"/>
      <c r="FG37" s="1"/>
      <c r="FH37" s="1"/>
      <c r="FI37" s="1"/>
      <c r="FJ37" s="1"/>
      <c r="FK37" s="1"/>
      <c r="FM37" s="410"/>
      <c r="FN37" s="410"/>
      <c r="FO37" s="1"/>
      <c r="FP37" s="1"/>
      <c r="FQ37" s="1"/>
      <c r="FR37" s="1"/>
      <c r="FS37" s="1"/>
      <c r="FT37" s="1"/>
      <c r="FU37" s="1"/>
      <c r="FV37" s="1"/>
      <c r="FW37" s="1"/>
      <c r="FX37" s="1"/>
      <c r="FY37" s="1"/>
      <c r="FZ37" s="1"/>
      <c r="GA37" s="1"/>
      <c r="GB37" s="1"/>
      <c r="GC37" s="1"/>
      <c r="GD37" s="1"/>
      <c r="GE37" s="1"/>
      <c r="GF37" s="1"/>
      <c r="GG37" s="1"/>
      <c r="GH37" s="1"/>
      <c r="GI37" s="1"/>
      <c r="GK37" s="410"/>
      <c r="GL37" s="410"/>
      <c r="GM37" s="1"/>
      <c r="GN37" s="1"/>
      <c r="GO37" s="1"/>
      <c r="GP37" s="1"/>
      <c r="GQ37" s="1"/>
      <c r="GR37" s="1"/>
      <c r="GS37" s="1"/>
      <c r="GT37" s="1"/>
      <c r="GU37" s="1"/>
      <c r="GV37" s="1"/>
      <c r="GW37" s="1"/>
      <c r="GX37" s="1"/>
      <c r="GY37" s="1"/>
      <c r="GZ37" s="1"/>
      <c r="HA37" s="1"/>
      <c r="HB37" s="1"/>
      <c r="HC37" s="1"/>
      <c r="HD37" s="1"/>
      <c r="HE37" s="1"/>
      <c r="HF37" s="1"/>
      <c r="HG37" s="1"/>
      <c r="HI37" s="410"/>
      <c r="HJ37" s="410"/>
      <c r="HK37" s="1"/>
      <c r="HL37" s="1"/>
      <c r="HM37" s="1"/>
      <c r="HN37" s="1"/>
      <c r="HO37" s="1"/>
      <c r="HP37" s="1"/>
      <c r="HQ37" s="1"/>
      <c r="HR37" s="1"/>
      <c r="HS37" s="1"/>
      <c r="HT37" s="1"/>
      <c r="HU37" s="1"/>
      <c r="HV37" s="1"/>
      <c r="HW37" s="1"/>
      <c r="HX37" s="1"/>
      <c r="HY37" s="1"/>
      <c r="HZ37" s="1"/>
      <c r="IA37" s="1"/>
      <c r="IB37" s="1"/>
      <c r="IC37" s="1"/>
      <c r="ID37" s="1"/>
      <c r="IE37" s="1"/>
    </row>
    <row r="38" spans="1:239" ht="14.5">
      <c r="A38" s="410"/>
      <c r="B38" s="410"/>
      <c r="C38" s="1"/>
      <c r="D38" s="1"/>
      <c r="E38" s="1"/>
      <c r="F38" s="1"/>
      <c r="G38" s="1"/>
      <c r="H38" s="1"/>
      <c r="I38" s="1"/>
      <c r="J38" s="1"/>
      <c r="K38" s="1"/>
      <c r="L38" s="1"/>
      <c r="M38" s="1"/>
      <c r="N38" s="1"/>
      <c r="O38" s="1"/>
      <c r="P38" s="1"/>
      <c r="Q38" s="1"/>
      <c r="R38" s="1"/>
      <c r="S38" s="1"/>
      <c r="T38" s="1"/>
      <c r="U38" s="1"/>
      <c r="V38" s="1"/>
      <c r="W38" s="1"/>
      <c r="Y38" s="410"/>
      <c r="Z38" s="410"/>
      <c r="AA38" s="1"/>
      <c r="AB38" s="1"/>
      <c r="AC38" s="1"/>
      <c r="AD38" s="1"/>
      <c r="AE38" s="1"/>
      <c r="AF38" s="1"/>
      <c r="AG38" s="1"/>
      <c r="AH38" s="1"/>
      <c r="AI38" s="1"/>
      <c r="AJ38" s="1"/>
      <c r="AK38" s="1"/>
      <c r="AL38" s="1"/>
      <c r="AM38" s="1"/>
      <c r="AN38" s="1"/>
      <c r="AO38" s="1"/>
      <c r="AP38" s="1"/>
      <c r="AQ38" s="1"/>
      <c r="AR38" s="1"/>
      <c r="AS38" s="1"/>
      <c r="AT38" s="1"/>
      <c r="AU38" s="1"/>
      <c r="AW38" s="410"/>
      <c r="AX38" s="410"/>
      <c r="AY38" s="1"/>
      <c r="AZ38" s="1"/>
      <c r="BA38" s="1"/>
      <c r="BB38" s="1"/>
      <c r="BC38" s="1"/>
      <c r="BD38" s="1"/>
      <c r="BE38" s="1"/>
      <c r="BF38" s="1"/>
      <c r="BG38" s="1"/>
      <c r="BH38" s="1"/>
      <c r="BI38" s="1"/>
      <c r="BJ38" s="1"/>
      <c r="BK38" s="1"/>
      <c r="BL38" s="1"/>
      <c r="BM38" s="1"/>
      <c r="BN38" s="1"/>
      <c r="BO38" s="1"/>
      <c r="BP38" s="1"/>
      <c r="BQ38" s="1"/>
      <c r="BR38" s="1"/>
      <c r="BS38" s="1"/>
      <c r="BU38" s="410"/>
      <c r="BV38" s="410"/>
      <c r="BW38" s="1"/>
      <c r="BX38" s="1"/>
      <c r="BY38" s="1"/>
      <c r="BZ38" s="1"/>
      <c r="CA38" s="1"/>
      <c r="CB38" s="1"/>
      <c r="CC38" s="1"/>
      <c r="CD38" s="1"/>
      <c r="CE38" s="1"/>
      <c r="CF38" s="1"/>
      <c r="CG38" s="1"/>
      <c r="CH38" s="1"/>
      <c r="CI38" s="1"/>
      <c r="CJ38" s="1"/>
      <c r="CK38" s="1"/>
      <c r="CL38" s="1"/>
      <c r="CM38" s="1"/>
      <c r="CN38" s="1"/>
      <c r="CO38" s="1"/>
      <c r="CP38" s="1"/>
      <c r="CQ38" s="1"/>
      <c r="CS38" s="410"/>
      <c r="CT38" s="410"/>
      <c r="CU38" s="1"/>
      <c r="CV38" s="1"/>
      <c r="CW38" s="1"/>
      <c r="CX38" s="1"/>
      <c r="CY38" s="1"/>
      <c r="CZ38" s="1"/>
      <c r="DA38" s="1"/>
      <c r="DB38" s="1"/>
      <c r="DC38" s="1"/>
      <c r="DD38" s="1"/>
      <c r="DE38" s="1"/>
      <c r="DF38" s="1"/>
      <c r="DG38" s="1"/>
      <c r="DH38" s="1"/>
      <c r="DI38" s="1"/>
      <c r="DJ38" s="1"/>
      <c r="DK38" s="1"/>
      <c r="DL38" s="1"/>
      <c r="DM38" s="1"/>
      <c r="DN38" s="1"/>
      <c r="DO38" s="1"/>
      <c r="DQ38" s="410"/>
      <c r="DR38" s="410"/>
      <c r="DS38" s="1"/>
      <c r="DT38" s="1"/>
      <c r="DU38" s="1"/>
      <c r="DV38" s="1"/>
      <c r="DW38" s="1"/>
      <c r="DX38" s="1"/>
      <c r="DY38" s="1"/>
      <c r="DZ38" s="1"/>
      <c r="EA38" s="1"/>
      <c r="EB38" s="1"/>
      <c r="EC38" s="1"/>
      <c r="ED38" s="1"/>
      <c r="EE38" s="1"/>
      <c r="EF38" s="1"/>
      <c r="EG38" s="1"/>
      <c r="EH38" s="1"/>
      <c r="EI38" s="1"/>
      <c r="EJ38" s="1"/>
      <c r="EK38" s="1"/>
      <c r="EL38" s="1"/>
      <c r="EM38" s="1"/>
      <c r="EO38" s="410"/>
      <c r="EP38" s="410"/>
      <c r="EQ38" s="1"/>
      <c r="ER38" s="1"/>
      <c r="ES38" s="1"/>
      <c r="ET38" s="1"/>
      <c r="EU38" s="1"/>
      <c r="EV38" s="1"/>
      <c r="EW38" s="1"/>
      <c r="EX38" s="1"/>
      <c r="EY38" s="1"/>
      <c r="EZ38" s="1"/>
      <c r="FA38" s="1"/>
      <c r="FB38" s="1"/>
      <c r="FC38" s="1"/>
      <c r="FD38" s="1"/>
      <c r="FE38" s="1"/>
      <c r="FF38" s="1"/>
      <c r="FG38" s="1"/>
      <c r="FH38" s="1"/>
      <c r="FI38" s="1"/>
      <c r="FJ38" s="1"/>
      <c r="FK38" s="1"/>
      <c r="FM38" s="410"/>
      <c r="FN38" s="410"/>
      <c r="FO38" s="1"/>
      <c r="FP38" s="1"/>
      <c r="FQ38" s="1"/>
      <c r="FR38" s="1"/>
      <c r="FS38" s="1"/>
      <c r="FT38" s="1"/>
      <c r="FU38" s="1"/>
      <c r="FV38" s="1"/>
      <c r="FW38" s="1"/>
      <c r="FX38" s="1"/>
      <c r="FY38" s="1"/>
      <c r="FZ38" s="1"/>
      <c r="GA38" s="1"/>
      <c r="GB38" s="1"/>
      <c r="GC38" s="1"/>
      <c r="GD38" s="1"/>
      <c r="GE38" s="1"/>
      <c r="GF38" s="1"/>
      <c r="GG38" s="1"/>
      <c r="GH38" s="1"/>
      <c r="GI38" s="1"/>
      <c r="GK38" s="410"/>
      <c r="GL38" s="410"/>
      <c r="GM38" s="1"/>
      <c r="GN38" s="1"/>
      <c r="GO38" s="1"/>
      <c r="GP38" s="1"/>
      <c r="GQ38" s="1"/>
      <c r="GR38" s="1"/>
      <c r="GS38" s="1"/>
      <c r="GT38" s="1"/>
      <c r="GU38" s="1"/>
      <c r="GV38" s="1"/>
      <c r="GW38" s="1"/>
      <c r="GX38" s="1"/>
      <c r="GY38" s="1"/>
      <c r="GZ38" s="1"/>
      <c r="HA38" s="1"/>
      <c r="HB38" s="1"/>
      <c r="HC38" s="1"/>
      <c r="HD38" s="1"/>
      <c r="HE38" s="1"/>
      <c r="HF38" s="1"/>
      <c r="HG38" s="1"/>
      <c r="HI38" s="410"/>
      <c r="HJ38" s="410"/>
      <c r="HK38" s="1"/>
      <c r="HL38" s="1"/>
      <c r="HM38" s="1"/>
      <c r="HN38" s="1"/>
      <c r="HO38" s="1"/>
      <c r="HP38" s="1"/>
      <c r="HQ38" s="1"/>
      <c r="HR38" s="1"/>
      <c r="HS38" s="1"/>
      <c r="HT38" s="1"/>
      <c r="HU38" s="1"/>
      <c r="HV38" s="1"/>
      <c r="HW38" s="1"/>
      <c r="HX38" s="1"/>
      <c r="HY38" s="1"/>
      <c r="HZ38" s="1"/>
      <c r="IA38" s="1"/>
      <c r="IB38" s="1"/>
      <c r="IC38" s="1"/>
      <c r="ID38" s="1"/>
      <c r="IE38" s="1"/>
    </row>
    <row r="39" spans="1:239" ht="14.5">
      <c r="A39" s="410"/>
      <c r="B39" s="410"/>
      <c r="C39" s="1"/>
      <c r="D39" s="1"/>
      <c r="E39" s="1"/>
      <c r="F39" s="1"/>
      <c r="G39" s="1"/>
      <c r="H39" s="1"/>
      <c r="I39" s="1"/>
      <c r="J39" s="1"/>
      <c r="K39" s="1"/>
      <c r="L39" s="1"/>
      <c r="M39" s="1"/>
      <c r="N39" s="1"/>
      <c r="O39" s="1"/>
      <c r="P39" s="1"/>
      <c r="Q39" s="1"/>
      <c r="R39" s="1"/>
      <c r="S39" s="1"/>
      <c r="T39" s="1"/>
      <c r="U39" s="1"/>
      <c r="V39" s="1"/>
      <c r="W39" s="1"/>
      <c r="Y39" s="410"/>
      <c r="Z39" s="410"/>
      <c r="AA39" s="1"/>
      <c r="AB39" s="1"/>
      <c r="AC39" s="1"/>
      <c r="AD39" s="1"/>
      <c r="AE39" s="1"/>
      <c r="AF39" s="1"/>
      <c r="AG39" s="1"/>
      <c r="AH39" s="1"/>
      <c r="AI39" s="1"/>
      <c r="AJ39" s="1"/>
      <c r="AK39" s="1"/>
      <c r="AL39" s="1"/>
      <c r="AM39" s="1"/>
      <c r="AN39" s="1"/>
      <c r="AO39" s="1"/>
      <c r="AP39" s="1"/>
      <c r="AQ39" s="1"/>
      <c r="AR39" s="1"/>
      <c r="AS39" s="1"/>
      <c r="AT39" s="1"/>
      <c r="AU39" s="1"/>
      <c r="AW39" s="410"/>
      <c r="AX39" s="410"/>
      <c r="AY39" s="1"/>
      <c r="AZ39" s="1"/>
      <c r="BA39" s="1"/>
      <c r="BB39" s="1"/>
      <c r="BC39" s="1"/>
      <c r="BD39" s="1"/>
      <c r="BE39" s="1"/>
      <c r="BF39" s="1"/>
      <c r="BG39" s="1"/>
      <c r="BH39" s="1"/>
      <c r="BI39" s="1"/>
      <c r="BJ39" s="1"/>
      <c r="BK39" s="1"/>
      <c r="BL39" s="1"/>
      <c r="BM39" s="1"/>
      <c r="BN39" s="1"/>
      <c r="BO39" s="1"/>
      <c r="BP39" s="1"/>
      <c r="BQ39" s="1"/>
      <c r="BR39" s="1"/>
      <c r="BS39" s="1"/>
      <c r="BU39" s="410"/>
      <c r="BV39" s="410"/>
      <c r="BW39" s="1"/>
      <c r="BX39" s="1"/>
      <c r="BY39" s="1"/>
      <c r="BZ39" s="1"/>
      <c r="CA39" s="1"/>
      <c r="CB39" s="1"/>
      <c r="CC39" s="1"/>
      <c r="CD39" s="1"/>
      <c r="CE39" s="1"/>
      <c r="CF39" s="1"/>
      <c r="CG39" s="1"/>
      <c r="CH39" s="1"/>
      <c r="CI39" s="1"/>
      <c r="CJ39" s="1"/>
      <c r="CK39" s="1"/>
      <c r="CL39" s="1"/>
      <c r="CM39" s="1"/>
      <c r="CN39" s="1"/>
      <c r="CO39" s="1"/>
      <c r="CP39" s="1"/>
      <c r="CQ39" s="1"/>
      <c r="CS39" s="410"/>
      <c r="CT39" s="410"/>
      <c r="CU39" s="1"/>
      <c r="CV39" s="1"/>
      <c r="CW39" s="1"/>
      <c r="CX39" s="1"/>
      <c r="CY39" s="1"/>
      <c r="CZ39" s="1"/>
      <c r="DA39" s="1"/>
      <c r="DB39" s="1"/>
      <c r="DC39" s="1"/>
      <c r="DD39" s="1"/>
      <c r="DE39" s="1"/>
      <c r="DF39" s="1"/>
      <c r="DG39" s="1"/>
      <c r="DH39" s="1"/>
      <c r="DI39" s="1"/>
      <c r="DJ39" s="1"/>
      <c r="DK39" s="1"/>
      <c r="DL39" s="1"/>
      <c r="DM39" s="1"/>
      <c r="DN39" s="1"/>
      <c r="DO39" s="1"/>
      <c r="DQ39" s="410"/>
      <c r="DR39" s="410"/>
      <c r="DS39" s="1"/>
      <c r="DT39" s="1"/>
      <c r="DU39" s="1"/>
      <c r="DV39" s="1"/>
      <c r="DW39" s="1"/>
      <c r="DX39" s="1"/>
      <c r="DY39" s="1"/>
      <c r="DZ39" s="1"/>
      <c r="EA39" s="1"/>
      <c r="EB39" s="1"/>
      <c r="EC39" s="1"/>
      <c r="ED39" s="1"/>
      <c r="EE39" s="1"/>
      <c r="EF39" s="1"/>
      <c r="EG39" s="1"/>
      <c r="EH39" s="1"/>
      <c r="EI39" s="1"/>
      <c r="EJ39" s="1"/>
      <c r="EK39" s="1"/>
      <c r="EL39" s="1"/>
      <c r="EM39" s="1"/>
      <c r="EO39" s="410"/>
      <c r="EP39" s="410"/>
      <c r="EQ39" s="1"/>
      <c r="ER39" s="1"/>
      <c r="ES39" s="1"/>
      <c r="ET39" s="1"/>
      <c r="EU39" s="1"/>
      <c r="EV39" s="1"/>
      <c r="EW39" s="1"/>
      <c r="EX39" s="1"/>
      <c r="EY39" s="1"/>
      <c r="EZ39" s="1"/>
      <c r="FA39" s="1"/>
      <c r="FB39" s="1"/>
      <c r="FC39" s="1"/>
      <c r="FD39" s="1"/>
      <c r="FE39" s="1"/>
      <c r="FF39" s="1"/>
      <c r="FG39" s="1"/>
      <c r="FH39" s="1"/>
      <c r="FI39" s="1"/>
      <c r="FJ39" s="1"/>
      <c r="FK39" s="1"/>
      <c r="FM39" s="410"/>
      <c r="FN39" s="410"/>
      <c r="FO39" s="1"/>
      <c r="FP39" s="1"/>
      <c r="FQ39" s="1"/>
      <c r="FR39" s="1"/>
      <c r="FS39" s="1"/>
      <c r="FT39" s="1"/>
      <c r="FU39" s="1"/>
      <c r="FV39" s="1"/>
      <c r="FW39" s="1"/>
      <c r="FX39" s="1"/>
      <c r="FY39" s="1"/>
      <c r="FZ39" s="1"/>
      <c r="GA39" s="1"/>
      <c r="GB39" s="1"/>
      <c r="GC39" s="1"/>
      <c r="GD39" s="1"/>
      <c r="GE39" s="1"/>
      <c r="GF39" s="1"/>
      <c r="GG39" s="1"/>
      <c r="GH39" s="1"/>
      <c r="GI39" s="1"/>
      <c r="GK39" s="410"/>
      <c r="GL39" s="410"/>
      <c r="GM39" s="1"/>
      <c r="GN39" s="1"/>
      <c r="GO39" s="1"/>
      <c r="GP39" s="1"/>
      <c r="GQ39" s="1"/>
      <c r="GR39" s="1"/>
      <c r="GS39" s="1"/>
      <c r="GT39" s="1"/>
      <c r="GU39" s="1"/>
      <c r="GV39" s="1"/>
      <c r="GW39" s="1"/>
      <c r="GX39" s="1"/>
      <c r="GY39" s="1"/>
      <c r="GZ39" s="1"/>
      <c r="HA39" s="1"/>
      <c r="HB39" s="1"/>
      <c r="HC39" s="1"/>
      <c r="HD39" s="1"/>
      <c r="HE39" s="1"/>
      <c r="HF39" s="1"/>
      <c r="HG39" s="1"/>
      <c r="HI39" s="410"/>
      <c r="HJ39" s="410"/>
      <c r="HK39" s="1"/>
      <c r="HL39" s="1"/>
      <c r="HM39" s="1"/>
      <c r="HN39" s="1"/>
      <c r="HO39" s="1"/>
      <c r="HP39" s="1"/>
      <c r="HQ39" s="1"/>
      <c r="HR39" s="1"/>
      <c r="HS39" s="1"/>
      <c r="HT39" s="1"/>
      <c r="HU39" s="1"/>
      <c r="HV39" s="1"/>
      <c r="HW39" s="1"/>
      <c r="HX39" s="1"/>
      <c r="HY39" s="1"/>
      <c r="HZ39" s="1"/>
      <c r="IA39" s="1"/>
      <c r="IB39" s="1"/>
      <c r="IC39" s="1"/>
      <c r="ID39" s="1"/>
      <c r="IE39" s="1"/>
    </row>
    <row r="40" spans="1:239" ht="14.5">
      <c r="A40" s="410"/>
      <c r="B40" s="410"/>
      <c r="C40" s="1"/>
      <c r="D40" s="1"/>
      <c r="E40" s="1"/>
      <c r="F40" s="1"/>
      <c r="G40" s="1"/>
      <c r="H40" s="1"/>
      <c r="I40" s="1"/>
      <c r="J40" s="1"/>
      <c r="K40" s="1"/>
      <c r="L40" s="1"/>
      <c r="M40" s="1"/>
      <c r="N40" s="1"/>
      <c r="O40" s="1"/>
      <c r="P40" s="1"/>
      <c r="Q40" s="1"/>
      <c r="R40" s="1"/>
      <c r="S40" s="1"/>
      <c r="T40" s="1"/>
      <c r="U40" s="1"/>
      <c r="V40" s="1"/>
      <c r="W40" s="1"/>
      <c r="Y40" s="410"/>
      <c r="Z40" s="410"/>
      <c r="AA40" s="1"/>
      <c r="AB40" s="1"/>
      <c r="AC40" s="1"/>
      <c r="AD40" s="1"/>
      <c r="AE40" s="1"/>
      <c r="AF40" s="1"/>
      <c r="AG40" s="1"/>
      <c r="AH40" s="1"/>
      <c r="AI40" s="1"/>
      <c r="AJ40" s="1"/>
      <c r="AK40" s="1"/>
      <c r="AL40" s="1"/>
      <c r="AM40" s="1"/>
      <c r="AN40" s="1"/>
      <c r="AO40" s="1"/>
      <c r="AP40" s="1"/>
      <c r="AQ40" s="1"/>
      <c r="AR40" s="1"/>
      <c r="AS40" s="1"/>
      <c r="AT40" s="1"/>
      <c r="AU40" s="1"/>
      <c r="AW40" s="410"/>
      <c r="AX40" s="410"/>
      <c r="AY40" s="1"/>
      <c r="AZ40" s="1"/>
      <c r="BA40" s="1"/>
      <c r="BB40" s="1"/>
      <c r="BC40" s="1"/>
      <c r="BD40" s="1"/>
      <c r="BE40" s="1"/>
      <c r="BF40" s="1"/>
      <c r="BG40" s="1"/>
      <c r="BH40" s="1"/>
      <c r="BI40" s="1"/>
      <c r="BJ40" s="1"/>
      <c r="BK40" s="1"/>
      <c r="BL40" s="1"/>
      <c r="BM40" s="1"/>
      <c r="BN40" s="1"/>
      <c r="BO40" s="1"/>
      <c r="BP40" s="1"/>
      <c r="BQ40" s="1"/>
      <c r="BR40" s="1"/>
      <c r="BS40" s="1"/>
      <c r="BU40" s="410"/>
      <c r="BV40" s="410"/>
      <c r="BW40" s="1"/>
      <c r="BX40" s="1"/>
      <c r="BY40" s="1"/>
      <c r="BZ40" s="1"/>
      <c r="CA40" s="1"/>
      <c r="CB40" s="1"/>
      <c r="CC40" s="1"/>
      <c r="CD40" s="1"/>
      <c r="CE40" s="1"/>
      <c r="CF40" s="1"/>
      <c r="CG40" s="1"/>
      <c r="CH40" s="1"/>
      <c r="CI40" s="1"/>
      <c r="CJ40" s="1"/>
      <c r="CK40" s="1"/>
      <c r="CL40" s="1"/>
      <c r="CM40" s="1"/>
      <c r="CN40" s="1"/>
      <c r="CO40" s="1"/>
      <c r="CP40" s="1"/>
      <c r="CQ40" s="1"/>
      <c r="CS40" s="410"/>
      <c r="CT40" s="410"/>
      <c r="CU40" s="1"/>
      <c r="CV40" s="1"/>
      <c r="CW40" s="1"/>
      <c r="CX40" s="1"/>
      <c r="CY40" s="1"/>
      <c r="CZ40" s="1"/>
      <c r="DA40" s="1"/>
      <c r="DB40" s="1"/>
      <c r="DC40" s="1"/>
      <c r="DD40" s="1"/>
      <c r="DE40" s="1"/>
      <c r="DF40" s="1"/>
      <c r="DG40" s="1"/>
      <c r="DH40" s="1"/>
      <c r="DI40" s="1"/>
      <c r="DJ40" s="1"/>
      <c r="DK40" s="1"/>
      <c r="DL40" s="1"/>
      <c r="DM40" s="1"/>
      <c r="DN40" s="1"/>
      <c r="DO40" s="1"/>
      <c r="DQ40" s="410"/>
      <c r="DR40" s="410"/>
      <c r="DS40" s="1"/>
      <c r="DT40" s="1"/>
      <c r="DU40" s="1"/>
      <c r="DV40" s="1"/>
      <c r="DW40" s="1"/>
      <c r="DX40" s="1"/>
      <c r="DY40" s="1"/>
      <c r="DZ40" s="1"/>
      <c r="EA40" s="1"/>
      <c r="EB40" s="1"/>
      <c r="EC40" s="1"/>
      <c r="ED40" s="1"/>
      <c r="EE40" s="1"/>
      <c r="EF40" s="1"/>
      <c r="EG40" s="1"/>
      <c r="EH40" s="1"/>
      <c r="EI40" s="1"/>
      <c r="EJ40" s="1"/>
      <c r="EK40" s="1"/>
      <c r="EL40" s="1"/>
      <c r="EM40" s="1"/>
      <c r="EO40" s="410"/>
      <c r="EP40" s="410"/>
      <c r="EQ40" s="1"/>
      <c r="ER40" s="1"/>
      <c r="ES40" s="1"/>
      <c r="ET40" s="1"/>
      <c r="EU40" s="1"/>
      <c r="EV40" s="1"/>
      <c r="EW40" s="1"/>
      <c r="EX40" s="1"/>
      <c r="EY40" s="1"/>
      <c r="EZ40" s="1"/>
      <c r="FA40" s="1"/>
      <c r="FB40" s="1"/>
      <c r="FC40" s="1"/>
      <c r="FD40" s="1"/>
      <c r="FE40" s="1"/>
      <c r="FF40" s="1"/>
      <c r="FG40" s="1"/>
      <c r="FH40" s="1"/>
      <c r="FI40" s="1"/>
      <c r="FJ40" s="1"/>
      <c r="FK40" s="1"/>
      <c r="FM40" s="410"/>
      <c r="FN40" s="410"/>
      <c r="FO40" s="1"/>
      <c r="FP40" s="1"/>
      <c r="FQ40" s="1"/>
      <c r="FR40" s="1"/>
      <c r="FS40" s="1"/>
      <c r="FT40" s="1"/>
      <c r="FU40" s="1"/>
      <c r="FV40" s="1"/>
      <c r="FW40" s="1"/>
      <c r="FX40" s="1"/>
      <c r="FY40" s="1"/>
      <c r="FZ40" s="1"/>
      <c r="GA40" s="1"/>
      <c r="GB40" s="1"/>
      <c r="GC40" s="1"/>
      <c r="GD40" s="1"/>
      <c r="GE40" s="1"/>
      <c r="GF40" s="1"/>
      <c r="GG40" s="1"/>
      <c r="GH40" s="1"/>
      <c r="GI40" s="1"/>
      <c r="GK40" s="410"/>
      <c r="GL40" s="410"/>
      <c r="GM40" s="1"/>
      <c r="GN40" s="1"/>
      <c r="GO40" s="1"/>
      <c r="GP40" s="1"/>
      <c r="GQ40" s="1"/>
      <c r="GR40" s="1"/>
      <c r="GS40" s="1"/>
      <c r="GT40" s="1"/>
      <c r="GU40" s="1"/>
      <c r="GV40" s="1"/>
      <c r="GW40" s="1"/>
      <c r="GX40" s="1"/>
      <c r="GY40" s="1"/>
      <c r="GZ40" s="1"/>
      <c r="HA40" s="1"/>
      <c r="HB40" s="1"/>
      <c r="HC40" s="1"/>
      <c r="HD40" s="1"/>
      <c r="HE40" s="1"/>
      <c r="HF40" s="1"/>
      <c r="HG40" s="1"/>
      <c r="HI40" s="410"/>
      <c r="HJ40" s="410"/>
      <c r="HK40" s="1"/>
      <c r="HL40" s="1"/>
      <c r="HM40" s="1"/>
      <c r="HN40" s="1"/>
      <c r="HO40" s="1"/>
      <c r="HP40" s="1"/>
      <c r="HQ40" s="1"/>
      <c r="HR40" s="1"/>
      <c r="HS40" s="1"/>
      <c r="HT40" s="1"/>
      <c r="HU40" s="1"/>
      <c r="HV40" s="1"/>
      <c r="HW40" s="1"/>
      <c r="HX40" s="1"/>
      <c r="HY40" s="1"/>
      <c r="HZ40" s="1"/>
      <c r="IA40" s="1"/>
      <c r="IB40" s="1"/>
      <c r="IC40" s="1"/>
      <c r="ID40" s="1"/>
      <c r="IE40" s="1"/>
    </row>
    <row r="41" spans="1:239" ht="14.5">
      <c r="A41" s="410"/>
      <c r="B41" s="410"/>
      <c r="C41" s="1"/>
      <c r="D41" s="1"/>
      <c r="E41" s="1"/>
      <c r="F41" s="1"/>
      <c r="G41" s="1"/>
      <c r="H41" s="1"/>
      <c r="I41" s="1"/>
      <c r="J41" s="1"/>
      <c r="K41" s="1"/>
      <c r="L41" s="1"/>
      <c r="M41" s="1"/>
      <c r="N41" s="1"/>
      <c r="O41" s="1"/>
      <c r="P41" s="1"/>
      <c r="Q41" s="1"/>
      <c r="R41" s="1"/>
      <c r="S41" s="1"/>
      <c r="T41" s="1"/>
      <c r="U41" s="1"/>
      <c r="V41" s="1"/>
      <c r="W41" s="1"/>
      <c r="Y41" s="410"/>
      <c r="Z41" s="410"/>
      <c r="AA41" s="1"/>
      <c r="AB41" s="1"/>
      <c r="AC41" s="1"/>
      <c r="AD41" s="1"/>
      <c r="AE41" s="1"/>
      <c r="AF41" s="1"/>
      <c r="AG41" s="1"/>
      <c r="AH41" s="1"/>
      <c r="AI41" s="1"/>
      <c r="AJ41" s="1"/>
      <c r="AK41" s="1"/>
      <c r="AL41" s="1"/>
      <c r="AM41" s="1"/>
      <c r="AN41" s="1"/>
      <c r="AO41" s="1"/>
      <c r="AP41" s="1"/>
      <c r="AQ41" s="1"/>
      <c r="AR41" s="1"/>
      <c r="AS41" s="1"/>
      <c r="AT41" s="1"/>
      <c r="AU41" s="1"/>
      <c r="AW41" s="410"/>
      <c r="AX41" s="410"/>
      <c r="AY41" s="1"/>
      <c r="AZ41" s="1"/>
      <c r="BA41" s="1"/>
      <c r="BB41" s="1"/>
      <c r="BC41" s="1"/>
      <c r="BD41" s="1"/>
      <c r="BE41" s="1"/>
      <c r="BF41" s="1"/>
      <c r="BG41" s="1"/>
      <c r="BH41" s="1"/>
      <c r="BI41" s="1"/>
      <c r="BJ41" s="1"/>
      <c r="BK41" s="1"/>
      <c r="BL41" s="1"/>
      <c r="BM41" s="1"/>
      <c r="BN41" s="1"/>
      <c r="BO41" s="1"/>
      <c r="BP41" s="1"/>
      <c r="BQ41" s="1"/>
      <c r="BR41" s="1"/>
      <c r="BS41" s="1"/>
      <c r="BU41" s="410"/>
      <c r="BV41" s="410"/>
      <c r="BW41" s="1"/>
      <c r="BX41" s="1"/>
      <c r="BY41" s="1"/>
      <c r="BZ41" s="1"/>
      <c r="CA41" s="1"/>
      <c r="CB41" s="1"/>
      <c r="CC41" s="1"/>
      <c r="CD41" s="1"/>
      <c r="CE41" s="1"/>
      <c r="CF41" s="1"/>
      <c r="CG41" s="1"/>
      <c r="CH41" s="1"/>
      <c r="CI41" s="1"/>
      <c r="CJ41" s="1"/>
      <c r="CK41" s="1"/>
      <c r="CL41" s="1"/>
      <c r="CM41" s="1"/>
      <c r="CN41" s="1"/>
      <c r="CO41" s="1"/>
      <c r="CP41" s="1"/>
      <c r="CQ41" s="1"/>
      <c r="CS41" s="410"/>
      <c r="CT41" s="410"/>
      <c r="CU41" s="1"/>
      <c r="CV41" s="1"/>
      <c r="CW41" s="1"/>
      <c r="CX41" s="1"/>
      <c r="CY41" s="1"/>
      <c r="CZ41" s="1"/>
      <c r="DA41" s="1"/>
      <c r="DB41" s="1"/>
      <c r="DC41" s="1"/>
      <c r="DD41" s="1"/>
      <c r="DE41" s="1"/>
      <c r="DF41" s="1"/>
      <c r="DG41" s="1"/>
      <c r="DH41" s="1"/>
      <c r="DI41" s="1"/>
      <c r="DJ41" s="1"/>
      <c r="DK41" s="1"/>
      <c r="DL41" s="1"/>
      <c r="DM41" s="1"/>
      <c r="DN41" s="1"/>
      <c r="DO41" s="1"/>
      <c r="DQ41" s="410"/>
      <c r="DR41" s="410"/>
      <c r="DS41" s="1"/>
      <c r="DT41" s="1"/>
      <c r="DU41" s="1"/>
      <c r="DV41" s="1"/>
      <c r="DW41" s="1"/>
      <c r="DX41" s="1"/>
      <c r="DY41" s="1"/>
      <c r="DZ41" s="1"/>
      <c r="EA41" s="1"/>
      <c r="EB41" s="1"/>
      <c r="EC41" s="1"/>
      <c r="ED41" s="1"/>
      <c r="EE41" s="1"/>
      <c r="EF41" s="1"/>
      <c r="EG41" s="1"/>
      <c r="EH41" s="1"/>
      <c r="EI41" s="1"/>
      <c r="EJ41" s="1"/>
      <c r="EK41" s="1"/>
      <c r="EL41" s="1"/>
      <c r="EM41" s="1"/>
      <c r="EO41" s="410"/>
      <c r="EP41" s="410"/>
      <c r="EQ41" s="1"/>
      <c r="ER41" s="1"/>
      <c r="ES41" s="1"/>
      <c r="ET41" s="1"/>
      <c r="EU41" s="1"/>
      <c r="EV41" s="1"/>
      <c r="EW41" s="1"/>
      <c r="EX41" s="1"/>
      <c r="EY41" s="1"/>
      <c r="EZ41" s="1"/>
      <c r="FA41" s="1"/>
      <c r="FB41" s="1"/>
      <c r="FC41" s="1"/>
      <c r="FD41" s="1"/>
      <c r="FE41" s="1"/>
      <c r="FF41" s="1"/>
      <c r="FG41" s="1"/>
      <c r="FH41" s="1"/>
      <c r="FI41" s="1"/>
      <c r="FJ41" s="1"/>
      <c r="FK41" s="1"/>
      <c r="FM41" s="410"/>
      <c r="FN41" s="410"/>
      <c r="FO41" s="1"/>
      <c r="FP41" s="1"/>
      <c r="FQ41" s="1"/>
      <c r="FR41" s="1"/>
      <c r="FS41" s="1"/>
      <c r="FT41" s="1"/>
      <c r="FU41" s="1"/>
      <c r="FV41" s="1"/>
      <c r="FW41" s="1"/>
      <c r="FX41" s="1"/>
      <c r="FY41" s="1"/>
      <c r="FZ41" s="1"/>
      <c r="GA41" s="1"/>
      <c r="GB41" s="1"/>
      <c r="GC41" s="1"/>
      <c r="GD41" s="1"/>
      <c r="GE41" s="1"/>
      <c r="GF41" s="1"/>
      <c r="GG41" s="1"/>
      <c r="GH41" s="1"/>
      <c r="GI41" s="1"/>
      <c r="GK41" s="410"/>
      <c r="GL41" s="410"/>
      <c r="GM41" s="1"/>
      <c r="GN41" s="1"/>
      <c r="GO41" s="1"/>
      <c r="GP41" s="1"/>
      <c r="GQ41" s="1"/>
      <c r="GR41" s="1"/>
      <c r="GS41" s="1"/>
      <c r="GT41" s="1"/>
      <c r="GU41" s="1"/>
      <c r="GV41" s="1"/>
      <c r="GW41" s="1"/>
      <c r="GX41" s="1"/>
      <c r="GY41" s="1"/>
      <c r="GZ41" s="1"/>
      <c r="HA41" s="1"/>
      <c r="HB41" s="1"/>
      <c r="HC41" s="1"/>
      <c r="HD41" s="1"/>
      <c r="HE41" s="1"/>
      <c r="HF41" s="1"/>
      <c r="HG41" s="1"/>
      <c r="HI41" s="410"/>
      <c r="HJ41" s="410"/>
      <c r="HK41" s="1"/>
      <c r="HL41" s="1"/>
      <c r="HM41" s="1"/>
      <c r="HN41" s="1"/>
      <c r="HO41" s="1"/>
      <c r="HP41" s="1"/>
      <c r="HQ41" s="1"/>
      <c r="HR41" s="1"/>
      <c r="HS41" s="1"/>
      <c r="HT41" s="1"/>
      <c r="HU41" s="1"/>
      <c r="HV41" s="1"/>
      <c r="HW41" s="1"/>
      <c r="HX41" s="1"/>
      <c r="HY41" s="1"/>
      <c r="HZ41" s="1"/>
      <c r="IA41" s="1"/>
      <c r="IB41" s="1"/>
      <c r="IC41" s="1"/>
      <c r="ID41" s="1"/>
      <c r="IE41" s="1"/>
    </row>
    <row r="42" spans="1:239" ht="14.5">
      <c r="A42" s="410"/>
      <c r="B42" s="410"/>
      <c r="C42" s="1"/>
      <c r="D42" s="1"/>
      <c r="E42" s="1"/>
      <c r="F42" s="1"/>
      <c r="G42" s="1"/>
      <c r="H42" s="1"/>
      <c r="I42" s="1"/>
      <c r="J42" s="1"/>
      <c r="K42" s="1"/>
      <c r="L42" s="1"/>
      <c r="M42" s="1"/>
      <c r="N42" s="1"/>
      <c r="O42" s="1"/>
      <c r="P42" s="1"/>
      <c r="Q42" s="1"/>
      <c r="R42" s="1"/>
      <c r="S42" s="1"/>
      <c r="T42" s="1"/>
      <c r="U42" s="1"/>
      <c r="V42" s="1"/>
      <c r="W42" s="1"/>
      <c r="Y42" s="410"/>
      <c r="Z42" s="410"/>
      <c r="AA42" s="1"/>
      <c r="AB42" s="1"/>
      <c r="AC42" s="1"/>
      <c r="AD42" s="1"/>
      <c r="AE42" s="1"/>
      <c r="AF42" s="1"/>
      <c r="AG42" s="1"/>
      <c r="AH42" s="1"/>
      <c r="AI42" s="1"/>
      <c r="AJ42" s="1"/>
      <c r="AK42" s="1"/>
      <c r="AL42" s="1"/>
      <c r="AM42" s="1"/>
      <c r="AN42" s="1"/>
      <c r="AO42" s="1"/>
      <c r="AP42" s="1"/>
      <c r="AQ42" s="1"/>
      <c r="AR42" s="1"/>
      <c r="AS42" s="1"/>
      <c r="AT42" s="1"/>
      <c r="AU42" s="1"/>
      <c r="AW42" s="410"/>
      <c r="AX42" s="410"/>
      <c r="AY42" s="1"/>
      <c r="AZ42" s="1"/>
      <c r="BA42" s="1"/>
      <c r="BB42" s="1"/>
      <c r="BC42" s="1"/>
      <c r="BD42" s="1"/>
      <c r="BE42" s="1"/>
      <c r="BF42" s="1"/>
      <c r="BG42" s="1"/>
      <c r="BH42" s="1"/>
      <c r="BI42" s="1"/>
      <c r="BJ42" s="1"/>
      <c r="BK42" s="1"/>
      <c r="BL42" s="1"/>
      <c r="BM42" s="1"/>
      <c r="BN42" s="1"/>
      <c r="BO42" s="1"/>
      <c r="BP42" s="1"/>
      <c r="BQ42" s="1"/>
      <c r="BR42" s="1"/>
      <c r="BS42" s="1"/>
      <c r="BU42" s="410"/>
      <c r="BV42" s="410"/>
      <c r="BW42" s="1"/>
      <c r="BX42" s="1"/>
      <c r="BY42" s="1"/>
      <c r="BZ42" s="1"/>
      <c r="CA42" s="1"/>
      <c r="CB42" s="1"/>
      <c r="CC42" s="1"/>
      <c r="CD42" s="1"/>
      <c r="CE42" s="1"/>
      <c r="CF42" s="1"/>
      <c r="CG42" s="1"/>
      <c r="CH42" s="1"/>
      <c r="CI42" s="1"/>
      <c r="CJ42" s="1"/>
      <c r="CK42" s="1"/>
      <c r="CL42" s="1"/>
      <c r="CM42" s="1"/>
      <c r="CN42" s="1"/>
      <c r="CO42" s="1"/>
      <c r="CP42" s="1"/>
      <c r="CQ42" s="1"/>
      <c r="CS42" s="410"/>
      <c r="CT42" s="410"/>
      <c r="CU42" s="1"/>
      <c r="CV42" s="1"/>
      <c r="CW42" s="1"/>
      <c r="CX42" s="1"/>
      <c r="CY42" s="1"/>
      <c r="CZ42" s="1"/>
      <c r="DA42" s="1"/>
      <c r="DB42" s="1"/>
      <c r="DC42" s="1"/>
      <c r="DD42" s="1"/>
      <c r="DE42" s="1"/>
      <c r="DF42" s="1"/>
      <c r="DG42" s="1"/>
      <c r="DH42" s="1"/>
      <c r="DI42" s="1"/>
      <c r="DJ42" s="1"/>
      <c r="DK42" s="1"/>
      <c r="DL42" s="1"/>
      <c r="DM42" s="1"/>
      <c r="DN42" s="1"/>
      <c r="DO42" s="1"/>
      <c r="DQ42" s="410"/>
      <c r="DR42" s="410"/>
      <c r="DS42" s="1"/>
      <c r="DT42" s="1"/>
      <c r="DU42" s="1"/>
      <c r="DV42" s="1"/>
      <c r="DW42" s="1"/>
      <c r="DX42" s="1"/>
      <c r="DY42" s="1"/>
      <c r="DZ42" s="1"/>
      <c r="EA42" s="1"/>
      <c r="EB42" s="1"/>
      <c r="EC42" s="1"/>
      <c r="ED42" s="1"/>
      <c r="EE42" s="1"/>
      <c r="EF42" s="1"/>
      <c r="EG42" s="1"/>
      <c r="EH42" s="1"/>
      <c r="EI42" s="1"/>
      <c r="EJ42" s="1"/>
      <c r="EK42" s="1"/>
      <c r="EL42" s="1"/>
      <c r="EM42" s="1"/>
      <c r="EO42" s="410"/>
      <c r="EP42" s="410"/>
      <c r="EQ42" s="1"/>
      <c r="ER42" s="1"/>
      <c r="ES42" s="1"/>
      <c r="ET42" s="1"/>
      <c r="EU42" s="1"/>
      <c r="EV42" s="1"/>
      <c r="EW42" s="1"/>
      <c r="EX42" s="1"/>
      <c r="EY42" s="1"/>
      <c r="EZ42" s="1"/>
      <c r="FA42" s="1"/>
      <c r="FB42" s="1"/>
      <c r="FC42" s="1"/>
      <c r="FD42" s="1"/>
      <c r="FE42" s="1"/>
      <c r="FF42" s="1"/>
      <c r="FG42" s="1"/>
      <c r="FH42" s="1"/>
      <c r="FI42" s="1"/>
      <c r="FJ42" s="1"/>
      <c r="FK42" s="1"/>
      <c r="FM42" s="410"/>
      <c r="FN42" s="410"/>
      <c r="FO42" s="1"/>
      <c r="FP42" s="1"/>
      <c r="FQ42" s="1"/>
      <c r="FR42" s="1"/>
      <c r="FS42" s="1"/>
      <c r="FT42" s="1"/>
      <c r="FU42" s="1"/>
      <c r="FV42" s="1"/>
      <c r="FW42" s="1"/>
      <c r="FX42" s="1"/>
      <c r="FY42" s="1"/>
      <c r="FZ42" s="1"/>
      <c r="GA42" s="1"/>
      <c r="GB42" s="1"/>
      <c r="GC42" s="1"/>
      <c r="GD42" s="1"/>
      <c r="GE42" s="1"/>
      <c r="GF42" s="1"/>
      <c r="GG42" s="1"/>
      <c r="GH42" s="1"/>
      <c r="GI42" s="1"/>
      <c r="GK42" s="410"/>
      <c r="GL42" s="410"/>
      <c r="GM42" s="1"/>
      <c r="GN42" s="1"/>
      <c r="GO42" s="1"/>
      <c r="GP42" s="1"/>
      <c r="GQ42" s="1"/>
      <c r="GR42" s="1"/>
      <c r="GS42" s="1"/>
      <c r="GT42" s="1"/>
      <c r="GU42" s="1"/>
      <c r="GV42" s="1"/>
      <c r="GW42" s="1"/>
      <c r="GX42" s="1"/>
      <c r="GY42" s="1"/>
      <c r="GZ42" s="1"/>
      <c r="HA42" s="1"/>
      <c r="HB42" s="1"/>
      <c r="HC42" s="1"/>
      <c r="HD42" s="1"/>
      <c r="HE42" s="1"/>
      <c r="HF42" s="1"/>
      <c r="HG42" s="1"/>
      <c r="HI42" s="410"/>
      <c r="HJ42" s="410"/>
      <c r="HK42" s="1"/>
      <c r="HL42" s="1"/>
      <c r="HM42" s="1"/>
      <c r="HN42" s="1"/>
      <c r="HO42" s="1"/>
      <c r="HP42" s="1"/>
      <c r="HQ42" s="1"/>
      <c r="HR42" s="1"/>
      <c r="HS42" s="1"/>
      <c r="HT42" s="1"/>
      <c r="HU42" s="1"/>
      <c r="HV42" s="1"/>
      <c r="HW42" s="1"/>
      <c r="HX42" s="1"/>
      <c r="HY42" s="1"/>
      <c r="HZ42" s="1"/>
      <c r="IA42" s="1"/>
      <c r="IB42" s="1"/>
      <c r="IC42" s="1"/>
      <c r="ID42" s="1"/>
      <c r="IE42" s="1"/>
    </row>
    <row r="43" spans="1:239" ht="14.5">
      <c r="A43" s="410"/>
      <c r="B43" s="410"/>
      <c r="C43" s="1"/>
      <c r="D43" s="1"/>
      <c r="E43" s="1"/>
      <c r="F43" s="1"/>
      <c r="G43" s="1"/>
      <c r="H43" s="1"/>
      <c r="I43" s="1"/>
      <c r="J43" s="1"/>
      <c r="K43" s="1"/>
      <c r="L43" s="1"/>
      <c r="M43" s="1"/>
      <c r="N43" s="1"/>
      <c r="O43" s="1"/>
      <c r="P43" s="1"/>
      <c r="Q43" s="1"/>
      <c r="R43" s="1"/>
      <c r="S43" s="1"/>
      <c r="T43" s="1"/>
      <c r="U43" s="1"/>
      <c r="V43" s="1"/>
      <c r="W43" s="1"/>
      <c r="Y43" s="410"/>
      <c r="Z43" s="410"/>
      <c r="AA43" s="1"/>
      <c r="AB43" s="1"/>
      <c r="AC43" s="1"/>
      <c r="AD43" s="1"/>
      <c r="AE43" s="1"/>
      <c r="AF43" s="1"/>
      <c r="AG43" s="1"/>
      <c r="AH43" s="1"/>
      <c r="AI43" s="1"/>
      <c r="AJ43" s="1"/>
      <c r="AK43" s="1"/>
      <c r="AL43" s="1"/>
      <c r="AM43" s="1"/>
      <c r="AN43" s="1"/>
      <c r="AO43" s="1"/>
      <c r="AP43" s="1"/>
      <c r="AQ43" s="1"/>
      <c r="AR43" s="1"/>
      <c r="AS43" s="1"/>
      <c r="AT43" s="1"/>
      <c r="AU43" s="1"/>
      <c r="AW43" s="410"/>
      <c r="AX43" s="410"/>
      <c r="AY43" s="1"/>
      <c r="AZ43" s="1"/>
      <c r="BA43" s="1"/>
      <c r="BB43" s="1"/>
      <c r="BC43" s="1"/>
      <c r="BD43" s="1"/>
      <c r="BE43" s="1"/>
      <c r="BF43" s="1"/>
      <c r="BG43" s="1"/>
      <c r="BH43" s="1"/>
      <c r="BI43" s="1"/>
      <c r="BJ43" s="1"/>
      <c r="BK43" s="1"/>
      <c r="BL43" s="1"/>
      <c r="BM43" s="1"/>
      <c r="BN43" s="1"/>
      <c r="BO43" s="1"/>
      <c r="BP43" s="1"/>
      <c r="BQ43" s="1"/>
      <c r="BR43" s="1"/>
      <c r="BS43" s="1"/>
      <c r="BU43" s="410"/>
      <c r="BV43" s="410"/>
      <c r="BW43" s="1"/>
      <c r="BX43" s="1"/>
      <c r="BY43" s="1"/>
      <c r="BZ43" s="1"/>
      <c r="CA43" s="1"/>
      <c r="CB43" s="1"/>
      <c r="CC43" s="1"/>
      <c r="CD43" s="1"/>
      <c r="CE43" s="1"/>
      <c r="CF43" s="1"/>
      <c r="CG43" s="1"/>
      <c r="CH43" s="1"/>
      <c r="CI43" s="1"/>
      <c r="CJ43" s="1"/>
      <c r="CK43" s="1"/>
      <c r="CL43" s="1"/>
      <c r="CM43" s="1"/>
      <c r="CN43" s="1"/>
      <c r="CO43" s="1"/>
      <c r="CP43" s="1"/>
      <c r="CQ43" s="1"/>
      <c r="CS43" s="410"/>
      <c r="CT43" s="410"/>
      <c r="CU43" s="1"/>
      <c r="CV43" s="1"/>
      <c r="CW43" s="1"/>
      <c r="CX43" s="1"/>
      <c r="CY43" s="1"/>
      <c r="CZ43" s="1"/>
      <c r="DA43" s="1"/>
      <c r="DB43" s="1"/>
      <c r="DC43" s="1"/>
      <c r="DD43" s="1"/>
      <c r="DE43" s="1"/>
      <c r="DF43" s="1"/>
      <c r="DG43" s="1"/>
      <c r="DH43" s="1"/>
      <c r="DI43" s="1"/>
      <c r="DJ43" s="1"/>
      <c r="DK43" s="1"/>
      <c r="DL43" s="1"/>
      <c r="DM43" s="1"/>
      <c r="DN43" s="1"/>
      <c r="DO43" s="1"/>
      <c r="DQ43" s="410"/>
      <c r="DR43" s="410"/>
      <c r="DS43" s="1"/>
      <c r="DT43" s="1"/>
      <c r="DU43" s="1"/>
      <c r="DV43" s="1"/>
      <c r="DW43" s="1"/>
      <c r="DX43" s="1"/>
      <c r="DY43" s="1"/>
      <c r="DZ43" s="1"/>
      <c r="EA43" s="1"/>
      <c r="EB43" s="1"/>
      <c r="EC43" s="1"/>
      <c r="ED43" s="1"/>
      <c r="EE43" s="1"/>
      <c r="EF43" s="1"/>
      <c r="EG43" s="1"/>
      <c r="EH43" s="1"/>
      <c r="EI43" s="1"/>
      <c r="EJ43" s="1"/>
      <c r="EK43" s="1"/>
      <c r="EL43" s="1"/>
      <c r="EM43" s="1"/>
      <c r="EO43" s="410"/>
      <c r="EP43" s="410"/>
      <c r="EQ43" s="1"/>
      <c r="ER43" s="1"/>
      <c r="ES43" s="1"/>
      <c r="ET43" s="1"/>
      <c r="EU43" s="1"/>
      <c r="EV43" s="1"/>
      <c r="EW43" s="1"/>
      <c r="EX43" s="1"/>
      <c r="EY43" s="1"/>
      <c r="EZ43" s="1"/>
      <c r="FA43" s="1"/>
      <c r="FB43" s="1"/>
      <c r="FC43" s="1"/>
      <c r="FD43" s="1"/>
      <c r="FE43" s="1"/>
      <c r="FF43" s="1"/>
      <c r="FG43" s="1"/>
      <c r="FH43" s="1"/>
      <c r="FI43" s="1"/>
      <c r="FJ43" s="1"/>
      <c r="FK43" s="1"/>
      <c r="FM43" s="410"/>
      <c r="FN43" s="410"/>
      <c r="FO43" s="1"/>
      <c r="FP43" s="1"/>
      <c r="FQ43" s="1"/>
      <c r="FR43" s="1"/>
      <c r="FS43" s="1"/>
      <c r="FT43" s="1"/>
      <c r="FU43" s="1"/>
      <c r="FV43" s="1"/>
      <c r="FW43" s="1"/>
      <c r="FX43" s="1"/>
      <c r="FY43" s="1"/>
      <c r="FZ43" s="1"/>
      <c r="GA43" s="1"/>
      <c r="GB43" s="1"/>
      <c r="GC43" s="1"/>
      <c r="GD43" s="1"/>
      <c r="GE43" s="1"/>
      <c r="GF43" s="1"/>
      <c r="GG43" s="1"/>
      <c r="GH43" s="1"/>
      <c r="GI43" s="1"/>
      <c r="GK43" s="410"/>
      <c r="GL43" s="410"/>
      <c r="GM43" s="1"/>
      <c r="GN43" s="1"/>
      <c r="GO43" s="1"/>
      <c r="GP43" s="1"/>
      <c r="GQ43" s="1"/>
      <c r="GR43" s="1"/>
      <c r="GS43" s="1"/>
      <c r="GT43" s="1"/>
      <c r="GU43" s="1"/>
      <c r="GV43" s="1"/>
      <c r="GW43" s="1"/>
      <c r="GX43" s="1"/>
      <c r="GY43" s="1"/>
      <c r="GZ43" s="1"/>
      <c r="HA43" s="1"/>
      <c r="HB43" s="1"/>
      <c r="HC43" s="1"/>
      <c r="HD43" s="1"/>
      <c r="HE43" s="1"/>
      <c r="HF43" s="1"/>
      <c r="HG43" s="1"/>
      <c r="HI43" s="410"/>
      <c r="HJ43" s="410"/>
      <c r="HK43" s="1"/>
      <c r="HL43" s="1"/>
      <c r="HM43" s="1"/>
      <c r="HN43" s="1"/>
      <c r="HO43" s="1"/>
      <c r="HP43" s="1"/>
      <c r="HQ43" s="1"/>
      <c r="HR43" s="1"/>
      <c r="HS43" s="1"/>
      <c r="HT43" s="1"/>
      <c r="HU43" s="1"/>
      <c r="HV43" s="1"/>
      <c r="HW43" s="1"/>
      <c r="HX43" s="1"/>
      <c r="HY43" s="1"/>
      <c r="HZ43" s="1"/>
      <c r="IA43" s="1"/>
      <c r="IB43" s="1"/>
      <c r="IC43" s="1"/>
      <c r="ID43" s="1"/>
      <c r="IE43" s="1"/>
    </row>
    <row r="44" spans="1:239" ht="14.5">
      <c r="A44" s="410"/>
      <c r="B44" s="410"/>
      <c r="C44" s="1"/>
      <c r="D44" s="1"/>
      <c r="E44" s="1"/>
      <c r="F44" s="1"/>
      <c r="G44" s="1"/>
      <c r="H44" s="1"/>
      <c r="I44" s="1"/>
      <c r="J44" s="1"/>
      <c r="K44" s="1"/>
      <c r="L44" s="1"/>
      <c r="M44" s="1"/>
      <c r="N44" s="1"/>
      <c r="O44" s="1"/>
      <c r="P44" s="1"/>
      <c r="Q44" s="1"/>
      <c r="R44" s="1"/>
      <c r="S44" s="1"/>
      <c r="T44" s="1"/>
      <c r="U44" s="1"/>
      <c r="V44" s="1"/>
      <c r="W44" s="1"/>
      <c r="Y44" s="410"/>
      <c r="Z44" s="410"/>
      <c r="AA44" s="1"/>
      <c r="AB44" s="1"/>
      <c r="AC44" s="1"/>
      <c r="AD44" s="1"/>
      <c r="AE44" s="1"/>
      <c r="AF44" s="1"/>
      <c r="AG44" s="1"/>
      <c r="AH44" s="1"/>
      <c r="AI44" s="1"/>
      <c r="AJ44" s="1"/>
      <c r="AK44" s="1"/>
      <c r="AL44" s="1"/>
      <c r="AM44" s="1"/>
      <c r="AN44" s="1"/>
      <c r="AO44" s="1"/>
      <c r="AP44" s="1"/>
      <c r="AQ44" s="1"/>
      <c r="AR44" s="1"/>
      <c r="AS44" s="1"/>
      <c r="AT44" s="1"/>
      <c r="AU44" s="1"/>
      <c r="AW44" s="410"/>
      <c r="AX44" s="410"/>
      <c r="AY44" s="1"/>
      <c r="AZ44" s="1"/>
      <c r="BA44" s="1"/>
      <c r="BB44" s="1"/>
      <c r="BC44" s="1"/>
      <c r="BD44" s="1"/>
      <c r="BE44" s="1"/>
      <c r="BF44" s="1"/>
      <c r="BG44" s="1"/>
      <c r="BH44" s="1"/>
      <c r="BI44" s="1"/>
      <c r="BJ44" s="1"/>
      <c r="BK44" s="1"/>
      <c r="BL44" s="1"/>
      <c r="BM44" s="1"/>
      <c r="BN44" s="1"/>
      <c r="BO44" s="1"/>
      <c r="BP44" s="1"/>
      <c r="BQ44" s="1"/>
      <c r="BR44" s="1"/>
      <c r="BS44" s="1"/>
      <c r="BU44" s="410"/>
      <c r="BV44" s="410"/>
      <c r="BW44" s="1"/>
      <c r="BX44" s="1"/>
      <c r="BY44" s="1"/>
      <c r="BZ44" s="1"/>
      <c r="CA44" s="1"/>
      <c r="CB44" s="1"/>
      <c r="CC44" s="1"/>
      <c r="CD44" s="1"/>
      <c r="CE44" s="1"/>
      <c r="CF44" s="1"/>
      <c r="CG44" s="1"/>
      <c r="CH44" s="1"/>
      <c r="CI44" s="1"/>
      <c r="CJ44" s="1"/>
      <c r="CK44" s="1"/>
      <c r="CL44" s="1"/>
      <c r="CM44" s="1"/>
      <c r="CN44" s="1"/>
      <c r="CO44" s="1"/>
      <c r="CP44" s="1"/>
      <c r="CQ44" s="1"/>
      <c r="CS44" s="410"/>
      <c r="CT44" s="410"/>
      <c r="CU44" s="1"/>
      <c r="CV44" s="1"/>
      <c r="CW44" s="1"/>
      <c r="CX44" s="1"/>
      <c r="CY44" s="1"/>
      <c r="CZ44" s="1"/>
      <c r="DA44" s="1"/>
      <c r="DB44" s="1"/>
      <c r="DC44" s="1"/>
      <c r="DD44" s="1"/>
      <c r="DE44" s="1"/>
      <c r="DF44" s="1"/>
      <c r="DG44" s="1"/>
      <c r="DH44" s="1"/>
      <c r="DI44" s="1"/>
      <c r="DJ44" s="1"/>
      <c r="DK44" s="1"/>
      <c r="DL44" s="1"/>
      <c r="DM44" s="1"/>
      <c r="DN44" s="1"/>
      <c r="DO44" s="1"/>
      <c r="DQ44" s="410"/>
      <c r="DR44" s="410"/>
      <c r="DS44" s="1"/>
      <c r="DT44" s="1"/>
      <c r="DU44" s="1"/>
      <c r="DV44" s="1"/>
      <c r="DW44" s="1"/>
      <c r="DX44" s="1"/>
      <c r="DY44" s="1"/>
      <c r="DZ44" s="1"/>
      <c r="EA44" s="1"/>
      <c r="EB44" s="1"/>
      <c r="EC44" s="1"/>
      <c r="ED44" s="1"/>
      <c r="EE44" s="1"/>
      <c r="EF44" s="1"/>
      <c r="EG44" s="1"/>
      <c r="EH44" s="1"/>
      <c r="EI44" s="1"/>
      <c r="EJ44" s="1"/>
      <c r="EK44" s="1"/>
      <c r="EL44" s="1"/>
      <c r="EM44" s="1"/>
      <c r="EO44" s="410"/>
      <c r="EP44" s="410"/>
      <c r="EQ44" s="1"/>
      <c r="ER44" s="1"/>
      <c r="ES44" s="1"/>
      <c r="ET44" s="1"/>
      <c r="EU44" s="1"/>
      <c r="EV44" s="1"/>
      <c r="EW44" s="1"/>
      <c r="EX44" s="1"/>
      <c r="EY44" s="1"/>
      <c r="EZ44" s="1"/>
      <c r="FA44" s="1"/>
      <c r="FB44" s="1"/>
      <c r="FC44" s="1"/>
      <c r="FD44" s="1"/>
      <c r="FE44" s="1"/>
      <c r="FF44" s="1"/>
      <c r="FG44" s="1"/>
      <c r="FH44" s="1"/>
      <c r="FI44" s="1"/>
      <c r="FJ44" s="1"/>
      <c r="FK44" s="1"/>
      <c r="FM44" s="410"/>
      <c r="FN44" s="410"/>
      <c r="FO44" s="1"/>
      <c r="FP44" s="1"/>
      <c r="FQ44" s="1"/>
      <c r="FR44" s="1"/>
      <c r="FS44" s="1"/>
      <c r="FT44" s="1"/>
      <c r="FU44" s="1"/>
      <c r="FV44" s="1"/>
      <c r="FW44" s="1"/>
      <c r="FX44" s="1"/>
      <c r="FY44" s="1"/>
      <c r="FZ44" s="1"/>
      <c r="GA44" s="1"/>
      <c r="GB44" s="1"/>
      <c r="GC44" s="1"/>
      <c r="GD44" s="1"/>
      <c r="GE44" s="1"/>
      <c r="GF44" s="1"/>
      <c r="GG44" s="1"/>
      <c r="GH44" s="1"/>
      <c r="GI44" s="1"/>
      <c r="GK44" s="410"/>
      <c r="GL44" s="410"/>
      <c r="GM44" s="1"/>
      <c r="GN44" s="1"/>
      <c r="GO44" s="1"/>
      <c r="GP44" s="1"/>
      <c r="GQ44" s="1"/>
      <c r="GR44" s="1"/>
      <c r="GS44" s="1"/>
      <c r="GT44" s="1"/>
      <c r="GU44" s="1"/>
      <c r="GV44" s="1"/>
      <c r="GW44" s="1"/>
      <c r="GX44" s="1"/>
      <c r="GY44" s="1"/>
      <c r="GZ44" s="1"/>
      <c r="HA44" s="1"/>
      <c r="HB44" s="1"/>
      <c r="HC44" s="1"/>
      <c r="HD44" s="1"/>
      <c r="HE44" s="1"/>
      <c r="HF44" s="1"/>
      <c r="HG44" s="1"/>
      <c r="HI44" s="410"/>
      <c r="HJ44" s="410"/>
      <c r="HK44" s="1"/>
      <c r="HL44" s="1"/>
      <c r="HM44" s="1"/>
      <c r="HN44" s="1"/>
      <c r="HO44" s="1"/>
      <c r="HP44" s="1"/>
      <c r="HQ44" s="1"/>
      <c r="HR44" s="1"/>
      <c r="HS44" s="1"/>
      <c r="HT44" s="1"/>
      <c r="HU44" s="1"/>
      <c r="HV44" s="1"/>
      <c r="HW44" s="1"/>
      <c r="HX44" s="1"/>
      <c r="HY44" s="1"/>
      <c r="HZ44" s="1"/>
      <c r="IA44" s="1"/>
      <c r="IB44" s="1"/>
      <c r="IC44" s="1"/>
      <c r="ID44" s="1"/>
      <c r="IE44" s="1"/>
    </row>
    <row r="45" spans="1:239" ht="14.5">
      <c r="A45" s="410"/>
      <c r="B45" s="410"/>
      <c r="C45" s="1"/>
      <c r="D45" s="1"/>
      <c r="E45" s="1"/>
      <c r="F45" s="1"/>
      <c r="G45" s="1"/>
      <c r="H45" s="1"/>
      <c r="I45" s="1"/>
      <c r="J45" s="1"/>
      <c r="K45" s="1"/>
      <c r="L45" s="1"/>
      <c r="M45" s="1"/>
      <c r="N45" s="1"/>
      <c r="O45" s="1"/>
      <c r="P45" s="1"/>
      <c r="Q45" s="1"/>
      <c r="R45" s="1"/>
      <c r="S45" s="1"/>
      <c r="T45" s="1"/>
      <c r="U45" s="1"/>
      <c r="V45" s="1"/>
      <c r="W45" s="1"/>
      <c r="Y45" s="410"/>
      <c r="Z45" s="410"/>
      <c r="AA45" s="1"/>
      <c r="AB45" s="1"/>
      <c r="AC45" s="1"/>
      <c r="AD45" s="1"/>
      <c r="AE45" s="1"/>
      <c r="AF45" s="1"/>
      <c r="AG45" s="1"/>
      <c r="AH45" s="1"/>
      <c r="AI45" s="1"/>
      <c r="AJ45" s="1"/>
      <c r="AK45" s="1"/>
      <c r="AL45" s="1"/>
      <c r="AM45" s="1"/>
      <c r="AN45" s="1"/>
      <c r="AO45" s="1"/>
      <c r="AP45" s="1"/>
      <c r="AQ45" s="1"/>
      <c r="AR45" s="1"/>
      <c r="AS45" s="1"/>
      <c r="AT45" s="1"/>
      <c r="AU45" s="1"/>
      <c r="AW45" s="410"/>
      <c r="AX45" s="410"/>
      <c r="AY45" s="1"/>
      <c r="AZ45" s="1"/>
      <c r="BA45" s="1"/>
      <c r="BB45" s="1"/>
      <c r="BC45" s="1"/>
      <c r="BD45" s="1"/>
      <c r="BE45" s="1"/>
      <c r="BF45" s="1"/>
      <c r="BG45" s="1"/>
      <c r="BH45" s="1"/>
      <c r="BI45" s="1"/>
      <c r="BJ45" s="1"/>
      <c r="BK45" s="1"/>
      <c r="BL45" s="1"/>
      <c r="BM45" s="1"/>
      <c r="BN45" s="1"/>
      <c r="BO45" s="1"/>
      <c r="BP45" s="1"/>
      <c r="BQ45" s="1"/>
      <c r="BR45" s="1"/>
      <c r="BS45" s="1"/>
      <c r="BU45" s="410"/>
      <c r="BV45" s="410"/>
      <c r="BW45" s="1"/>
      <c r="BX45" s="1"/>
      <c r="BY45" s="1"/>
      <c r="BZ45" s="1"/>
      <c r="CA45" s="1"/>
      <c r="CB45" s="1"/>
      <c r="CC45" s="1"/>
      <c r="CD45" s="1"/>
      <c r="CE45" s="1"/>
      <c r="CF45" s="1"/>
      <c r="CG45" s="1"/>
      <c r="CH45" s="1"/>
      <c r="CI45" s="1"/>
      <c r="CJ45" s="1"/>
      <c r="CK45" s="1"/>
      <c r="CL45" s="1"/>
      <c r="CM45" s="1"/>
      <c r="CN45" s="1"/>
      <c r="CO45" s="1"/>
      <c r="CP45" s="1"/>
      <c r="CQ45" s="1"/>
      <c r="CS45" s="410"/>
      <c r="CT45" s="410"/>
      <c r="CU45" s="1"/>
      <c r="CV45" s="1"/>
      <c r="CW45" s="1"/>
      <c r="CX45" s="1"/>
      <c r="CY45" s="1"/>
      <c r="CZ45" s="1"/>
      <c r="DA45" s="1"/>
      <c r="DB45" s="1"/>
      <c r="DC45" s="1"/>
      <c r="DD45" s="1"/>
      <c r="DE45" s="1"/>
      <c r="DF45" s="1"/>
      <c r="DG45" s="1"/>
      <c r="DH45" s="1"/>
      <c r="DI45" s="1"/>
      <c r="DJ45" s="1"/>
      <c r="DK45" s="1"/>
      <c r="DL45" s="1"/>
      <c r="DM45" s="1"/>
      <c r="DN45" s="1"/>
      <c r="DO45" s="1"/>
      <c r="DQ45" s="410"/>
      <c r="DR45" s="410"/>
      <c r="DS45" s="1"/>
      <c r="DT45" s="1"/>
      <c r="DU45" s="1"/>
      <c r="DV45" s="1"/>
      <c r="DW45" s="1"/>
      <c r="DX45" s="1"/>
      <c r="DY45" s="1"/>
      <c r="DZ45" s="1"/>
      <c r="EA45" s="1"/>
      <c r="EB45" s="1"/>
      <c r="EC45" s="1"/>
      <c r="ED45" s="1"/>
      <c r="EE45" s="1"/>
      <c r="EF45" s="1"/>
      <c r="EG45" s="1"/>
      <c r="EH45" s="1"/>
      <c r="EI45" s="1"/>
      <c r="EJ45" s="1"/>
      <c r="EK45" s="1"/>
      <c r="EL45" s="1"/>
      <c r="EM45" s="1"/>
      <c r="EO45" s="410"/>
      <c r="EP45" s="410"/>
      <c r="EQ45" s="1"/>
      <c r="ER45" s="1"/>
      <c r="ES45" s="1"/>
      <c r="ET45" s="1"/>
      <c r="EU45" s="1"/>
      <c r="EV45" s="1"/>
      <c r="EW45" s="1"/>
      <c r="EX45" s="1"/>
      <c r="EY45" s="1"/>
      <c r="EZ45" s="1"/>
      <c r="FA45" s="1"/>
      <c r="FB45" s="1"/>
      <c r="FC45" s="1"/>
      <c r="FD45" s="1"/>
      <c r="FE45" s="1"/>
      <c r="FF45" s="1"/>
      <c r="FG45" s="1"/>
      <c r="FH45" s="1"/>
      <c r="FI45" s="1"/>
      <c r="FJ45" s="1"/>
      <c r="FK45" s="1"/>
      <c r="FM45" s="410"/>
      <c r="FN45" s="410"/>
      <c r="FO45" s="1"/>
      <c r="FP45" s="1"/>
      <c r="FQ45" s="1"/>
      <c r="FR45" s="1"/>
      <c r="FS45" s="1"/>
      <c r="FT45" s="1"/>
      <c r="FU45" s="1"/>
      <c r="FV45" s="1"/>
      <c r="FW45" s="1"/>
      <c r="FX45" s="1"/>
      <c r="FY45" s="1"/>
      <c r="FZ45" s="1"/>
      <c r="GA45" s="1"/>
      <c r="GB45" s="1"/>
      <c r="GC45" s="1"/>
      <c r="GD45" s="1"/>
      <c r="GE45" s="1"/>
      <c r="GF45" s="1"/>
      <c r="GG45" s="1"/>
      <c r="GH45" s="1"/>
      <c r="GI45" s="1"/>
      <c r="GK45" s="410"/>
      <c r="GL45" s="410"/>
      <c r="GM45" s="1"/>
      <c r="GN45" s="1"/>
      <c r="GO45" s="1"/>
      <c r="GP45" s="1"/>
      <c r="GQ45" s="1"/>
      <c r="GR45" s="1"/>
      <c r="GS45" s="1"/>
      <c r="GT45" s="1"/>
      <c r="GU45" s="1"/>
      <c r="GV45" s="1"/>
      <c r="GW45" s="1"/>
      <c r="GX45" s="1"/>
      <c r="GY45" s="1"/>
      <c r="GZ45" s="1"/>
      <c r="HA45" s="1"/>
      <c r="HB45" s="1"/>
      <c r="HC45" s="1"/>
      <c r="HD45" s="1"/>
      <c r="HE45" s="1"/>
      <c r="HF45" s="1"/>
      <c r="HG45" s="1"/>
      <c r="HI45" s="410"/>
      <c r="HJ45" s="410"/>
      <c r="HK45" s="1"/>
      <c r="HL45" s="1"/>
      <c r="HM45" s="1"/>
      <c r="HN45" s="1"/>
      <c r="HO45" s="1"/>
      <c r="HP45" s="1"/>
      <c r="HQ45" s="1"/>
      <c r="HR45" s="1"/>
      <c r="HS45" s="1"/>
      <c r="HT45" s="1"/>
      <c r="HU45" s="1"/>
      <c r="HV45" s="1"/>
      <c r="HW45" s="1"/>
      <c r="HX45" s="1"/>
      <c r="HY45" s="1"/>
      <c r="HZ45" s="1"/>
      <c r="IA45" s="1"/>
      <c r="IB45" s="1"/>
      <c r="IC45" s="1"/>
      <c r="ID45" s="1"/>
      <c r="IE45" s="1"/>
    </row>
    <row r="46" spans="1:239" ht="14.5">
      <c r="A46" s="410"/>
      <c r="B46" s="410"/>
      <c r="C46" s="1"/>
      <c r="D46" s="1"/>
      <c r="E46" s="1"/>
      <c r="F46" s="1"/>
      <c r="G46" s="1"/>
      <c r="H46" s="1"/>
      <c r="I46" s="1"/>
      <c r="J46" s="1"/>
      <c r="K46" s="1"/>
      <c r="L46" s="1"/>
      <c r="M46" s="1"/>
      <c r="N46" s="1"/>
      <c r="O46" s="1"/>
      <c r="P46" s="1"/>
      <c r="Q46" s="1"/>
      <c r="R46" s="1"/>
      <c r="S46" s="1"/>
      <c r="T46" s="1"/>
      <c r="U46" s="1"/>
      <c r="V46" s="1"/>
      <c r="W46" s="1"/>
      <c r="Y46" s="410"/>
      <c r="Z46" s="410"/>
      <c r="AA46" s="1"/>
      <c r="AB46" s="1"/>
      <c r="AC46" s="1"/>
      <c r="AD46" s="1"/>
      <c r="AE46" s="1"/>
      <c r="AF46" s="1"/>
      <c r="AG46" s="1"/>
      <c r="AH46" s="1"/>
      <c r="AI46" s="1"/>
      <c r="AJ46" s="1"/>
      <c r="AK46" s="1"/>
      <c r="AL46" s="1"/>
      <c r="AM46" s="1"/>
      <c r="AN46" s="1"/>
      <c r="AO46" s="1"/>
      <c r="AP46" s="1"/>
      <c r="AQ46" s="1"/>
      <c r="AR46" s="1"/>
      <c r="AS46" s="1"/>
      <c r="AT46" s="1"/>
      <c r="AU46" s="1"/>
      <c r="AW46" s="410"/>
      <c r="AX46" s="410"/>
      <c r="AY46" s="1"/>
      <c r="AZ46" s="1"/>
      <c r="BA46" s="1"/>
      <c r="BB46" s="1"/>
      <c r="BC46" s="1"/>
      <c r="BD46" s="1"/>
      <c r="BE46" s="1"/>
      <c r="BF46" s="1"/>
      <c r="BG46" s="1"/>
      <c r="BH46" s="1"/>
      <c r="BI46" s="1"/>
      <c r="BJ46" s="1"/>
      <c r="BK46" s="1"/>
      <c r="BL46" s="1"/>
      <c r="BM46" s="1"/>
      <c r="BN46" s="1"/>
      <c r="BO46" s="1"/>
      <c r="BP46" s="1"/>
      <c r="BQ46" s="1"/>
      <c r="BR46" s="1"/>
      <c r="BS46" s="1"/>
      <c r="BU46" s="410"/>
      <c r="BV46" s="410"/>
      <c r="BW46" s="1"/>
      <c r="BX46" s="1"/>
      <c r="BY46" s="1"/>
      <c r="BZ46" s="1"/>
      <c r="CA46" s="1"/>
      <c r="CB46" s="1"/>
      <c r="CC46" s="1"/>
      <c r="CD46" s="1"/>
      <c r="CE46" s="1"/>
      <c r="CF46" s="1"/>
      <c r="CG46" s="1"/>
      <c r="CH46" s="1"/>
      <c r="CI46" s="1"/>
      <c r="CJ46" s="1"/>
      <c r="CK46" s="1"/>
      <c r="CL46" s="1"/>
      <c r="CM46" s="1"/>
      <c r="CN46" s="1"/>
      <c r="CO46" s="1"/>
      <c r="CP46" s="1"/>
      <c r="CQ46" s="1"/>
      <c r="CS46" s="410"/>
      <c r="CT46" s="410"/>
      <c r="CU46" s="1"/>
      <c r="CV46" s="1"/>
      <c r="CW46" s="1"/>
      <c r="CX46" s="1"/>
      <c r="CY46" s="1"/>
      <c r="CZ46" s="1"/>
      <c r="DA46" s="1"/>
      <c r="DB46" s="1"/>
      <c r="DC46" s="1"/>
      <c r="DD46" s="1"/>
      <c r="DE46" s="1"/>
      <c r="DF46" s="1"/>
      <c r="DG46" s="1"/>
      <c r="DH46" s="1"/>
      <c r="DI46" s="1"/>
      <c r="DJ46" s="1"/>
      <c r="DK46" s="1"/>
      <c r="DL46" s="1"/>
      <c r="DM46" s="1"/>
      <c r="DN46" s="1"/>
      <c r="DO46" s="1"/>
      <c r="DQ46" s="410"/>
      <c r="DR46" s="410"/>
      <c r="DS46" s="1"/>
      <c r="DT46" s="1"/>
      <c r="DU46" s="1"/>
      <c r="DV46" s="1"/>
      <c r="DW46" s="1"/>
      <c r="DX46" s="1"/>
      <c r="DY46" s="1"/>
      <c r="DZ46" s="1"/>
      <c r="EA46" s="1"/>
      <c r="EB46" s="1"/>
      <c r="EC46" s="1"/>
      <c r="ED46" s="1"/>
      <c r="EE46" s="1"/>
      <c r="EF46" s="1"/>
      <c r="EG46" s="1"/>
      <c r="EH46" s="1"/>
      <c r="EI46" s="1"/>
      <c r="EJ46" s="1"/>
      <c r="EK46" s="1"/>
      <c r="EL46" s="1"/>
      <c r="EM46" s="1"/>
      <c r="EO46" s="410"/>
      <c r="EP46" s="410"/>
      <c r="EQ46" s="1"/>
      <c r="ER46" s="1"/>
      <c r="ES46" s="1"/>
      <c r="ET46" s="1"/>
      <c r="EU46" s="1"/>
      <c r="EV46" s="1"/>
      <c r="EW46" s="1"/>
      <c r="EX46" s="1"/>
      <c r="EY46" s="1"/>
      <c r="EZ46" s="1"/>
      <c r="FA46" s="1"/>
      <c r="FB46" s="1"/>
      <c r="FC46" s="1"/>
      <c r="FD46" s="1"/>
      <c r="FE46" s="1"/>
      <c r="FF46" s="1"/>
      <c r="FG46" s="1"/>
      <c r="FH46" s="1"/>
      <c r="FI46" s="1"/>
      <c r="FJ46" s="1"/>
      <c r="FK46" s="1"/>
      <c r="FM46" s="410"/>
      <c r="FN46" s="410"/>
      <c r="FO46" s="1"/>
      <c r="FP46" s="1"/>
      <c r="FQ46" s="1"/>
      <c r="FR46" s="1"/>
      <c r="FS46" s="1"/>
      <c r="FT46" s="1"/>
      <c r="FU46" s="1"/>
      <c r="FV46" s="1"/>
      <c r="FW46" s="1"/>
      <c r="FX46" s="1"/>
      <c r="FY46" s="1"/>
      <c r="FZ46" s="1"/>
      <c r="GA46" s="1"/>
      <c r="GB46" s="1"/>
      <c r="GC46" s="1"/>
      <c r="GD46" s="1"/>
      <c r="GE46" s="1"/>
      <c r="GF46" s="1"/>
      <c r="GG46" s="1"/>
      <c r="GH46" s="1"/>
      <c r="GI46" s="1"/>
      <c r="GK46" s="410"/>
      <c r="GL46" s="410"/>
      <c r="GM46" s="1"/>
      <c r="GN46" s="1"/>
      <c r="GO46" s="1"/>
      <c r="GP46" s="1"/>
      <c r="GQ46" s="1"/>
      <c r="GR46" s="1"/>
      <c r="GS46" s="1"/>
      <c r="GT46" s="1"/>
      <c r="GU46" s="1"/>
      <c r="GV46" s="1"/>
      <c r="GW46" s="1"/>
      <c r="GX46" s="1"/>
      <c r="GY46" s="1"/>
      <c r="GZ46" s="1"/>
      <c r="HA46" s="1"/>
      <c r="HB46" s="1"/>
      <c r="HC46" s="1"/>
      <c r="HD46" s="1"/>
      <c r="HE46" s="1"/>
      <c r="HF46" s="1"/>
      <c r="HG46" s="1"/>
      <c r="HI46" s="410"/>
      <c r="HJ46" s="410"/>
      <c r="HK46" s="1"/>
      <c r="HL46" s="1"/>
      <c r="HM46" s="1"/>
      <c r="HN46" s="1"/>
      <c r="HO46" s="1"/>
      <c r="HP46" s="1"/>
      <c r="HQ46" s="1"/>
      <c r="HR46" s="1"/>
      <c r="HS46" s="1"/>
      <c r="HT46" s="1"/>
      <c r="HU46" s="1"/>
      <c r="HV46" s="1"/>
      <c r="HW46" s="1"/>
      <c r="HX46" s="1"/>
      <c r="HY46" s="1"/>
      <c r="HZ46" s="1"/>
      <c r="IA46" s="1"/>
      <c r="IB46" s="1"/>
      <c r="IC46" s="1"/>
      <c r="ID46" s="1"/>
      <c r="IE46" s="1"/>
    </row>
    <row r="47" spans="1:239" ht="14.5">
      <c r="A47" s="410"/>
      <c r="B47" s="410"/>
      <c r="C47" s="1"/>
      <c r="D47" s="1"/>
      <c r="E47" s="1"/>
      <c r="F47" s="1"/>
      <c r="G47" s="1"/>
      <c r="H47" s="1"/>
      <c r="I47" s="1"/>
      <c r="J47" s="1"/>
      <c r="K47" s="1"/>
      <c r="L47" s="1"/>
      <c r="M47" s="1"/>
      <c r="N47" s="1"/>
      <c r="O47" s="1"/>
      <c r="P47" s="1"/>
      <c r="Q47" s="1"/>
      <c r="R47" s="1"/>
      <c r="S47" s="1"/>
      <c r="T47" s="1"/>
      <c r="U47" s="1"/>
      <c r="V47" s="1"/>
      <c r="W47" s="1"/>
      <c r="Y47" s="410"/>
      <c r="Z47" s="410"/>
      <c r="AA47" s="1"/>
      <c r="AB47" s="1"/>
      <c r="AC47" s="1"/>
      <c r="AD47" s="1"/>
      <c r="AE47" s="1"/>
      <c r="AF47" s="1"/>
      <c r="AG47" s="1"/>
      <c r="AH47" s="1"/>
      <c r="AI47" s="1"/>
      <c r="AJ47" s="1"/>
      <c r="AK47" s="1"/>
      <c r="AL47" s="1"/>
      <c r="AM47" s="1"/>
      <c r="AN47" s="1"/>
      <c r="AO47" s="1"/>
      <c r="AP47" s="1"/>
      <c r="AQ47" s="1"/>
      <c r="AR47" s="1"/>
      <c r="AS47" s="1"/>
      <c r="AT47" s="1"/>
      <c r="AU47" s="1"/>
      <c r="AW47" s="410"/>
      <c r="AX47" s="410"/>
      <c r="AY47" s="1"/>
      <c r="AZ47" s="1"/>
      <c r="BA47" s="1"/>
      <c r="BB47" s="1"/>
      <c r="BC47" s="1"/>
      <c r="BD47" s="1"/>
      <c r="BE47" s="1"/>
      <c r="BF47" s="1"/>
      <c r="BG47" s="1"/>
      <c r="BH47" s="1"/>
      <c r="BI47" s="1"/>
      <c r="BJ47" s="1"/>
      <c r="BK47" s="1"/>
      <c r="BL47" s="1"/>
      <c r="BM47" s="1"/>
      <c r="BN47" s="1"/>
      <c r="BO47" s="1"/>
      <c r="BP47" s="1"/>
      <c r="BQ47" s="1"/>
      <c r="BR47" s="1"/>
      <c r="BS47" s="1"/>
      <c r="BU47" s="410"/>
      <c r="BV47" s="410"/>
      <c r="BW47" s="1"/>
      <c r="BX47" s="1"/>
      <c r="BY47" s="1"/>
      <c r="BZ47" s="1"/>
      <c r="CA47" s="1"/>
      <c r="CB47" s="1"/>
      <c r="CC47" s="1"/>
      <c r="CD47" s="1"/>
      <c r="CE47" s="1"/>
      <c r="CF47" s="1"/>
      <c r="CG47" s="1"/>
      <c r="CH47" s="1"/>
      <c r="CI47" s="1"/>
      <c r="CJ47" s="1"/>
      <c r="CK47" s="1"/>
      <c r="CL47" s="1"/>
      <c r="CM47" s="1"/>
      <c r="CN47" s="1"/>
      <c r="CO47" s="1"/>
      <c r="CP47" s="1"/>
      <c r="CQ47" s="1"/>
      <c r="CS47" s="410"/>
      <c r="CT47" s="410"/>
      <c r="CU47" s="1"/>
      <c r="CV47" s="1"/>
      <c r="CW47" s="1"/>
      <c r="CX47" s="1"/>
      <c r="CY47" s="1"/>
      <c r="CZ47" s="1"/>
      <c r="DA47" s="1"/>
      <c r="DB47" s="1"/>
      <c r="DC47" s="1"/>
      <c r="DD47" s="1"/>
      <c r="DE47" s="1"/>
      <c r="DF47" s="1"/>
      <c r="DG47" s="1"/>
      <c r="DH47" s="1"/>
      <c r="DI47" s="1"/>
      <c r="DJ47" s="1"/>
      <c r="DK47" s="1"/>
      <c r="DL47" s="1"/>
      <c r="DM47" s="1"/>
      <c r="DN47" s="1"/>
      <c r="DO47" s="1"/>
      <c r="DQ47" s="410"/>
      <c r="DR47" s="410"/>
      <c r="DS47" s="1"/>
      <c r="DT47" s="1"/>
      <c r="DU47" s="1"/>
      <c r="DV47" s="1"/>
      <c r="DW47" s="1"/>
      <c r="DX47" s="1"/>
      <c r="DY47" s="1"/>
      <c r="DZ47" s="1"/>
      <c r="EA47" s="1"/>
      <c r="EB47" s="1"/>
      <c r="EC47" s="1"/>
      <c r="ED47" s="1"/>
      <c r="EE47" s="1"/>
      <c r="EF47" s="1"/>
      <c r="EG47" s="1"/>
      <c r="EH47" s="1"/>
      <c r="EI47" s="1"/>
      <c r="EJ47" s="1"/>
      <c r="EK47" s="1"/>
      <c r="EL47" s="1"/>
      <c r="EM47" s="1"/>
      <c r="EO47" s="410"/>
      <c r="EP47" s="410"/>
      <c r="EQ47" s="1"/>
      <c r="ER47" s="1"/>
      <c r="ES47" s="1"/>
      <c r="ET47" s="1"/>
      <c r="EU47" s="1"/>
      <c r="EV47" s="1"/>
      <c r="EW47" s="1"/>
      <c r="EX47" s="1"/>
      <c r="EY47" s="1"/>
      <c r="EZ47" s="1"/>
      <c r="FA47" s="1"/>
      <c r="FB47" s="1"/>
      <c r="FC47" s="1"/>
      <c r="FD47" s="1"/>
      <c r="FE47" s="1"/>
      <c r="FF47" s="1"/>
      <c r="FG47" s="1"/>
      <c r="FH47" s="1"/>
      <c r="FI47" s="1"/>
      <c r="FJ47" s="1"/>
      <c r="FK47" s="1"/>
      <c r="FM47" s="410"/>
      <c r="FN47" s="410"/>
      <c r="FO47" s="1"/>
      <c r="FP47" s="1"/>
      <c r="FQ47" s="1"/>
      <c r="FR47" s="1"/>
      <c r="FS47" s="1"/>
      <c r="FT47" s="1"/>
      <c r="FU47" s="1"/>
      <c r="FV47" s="1"/>
      <c r="FW47" s="1"/>
      <c r="FX47" s="1"/>
      <c r="FY47" s="1"/>
      <c r="FZ47" s="1"/>
      <c r="GA47" s="1"/>
      <c r="GB47" s="1"/>
      <c r="GC47" s="1"/>
      <c r="GD47" s="1"/>
      <c r="GE47" s="1"/>
      <c r="GF47" s="1"/>
      <c r="GG47" s="1"/>
      <c r="GH47" s="1"/>
      <c r="GI47" s="1"/>
      <c r="GK47" s="410"/>
      <c r="GL47" s="410"/>
      <c r="GM47" s="1"/>
      <c r="GN47" s="1"/>
      <c r="GO47" s="1"/>
      <c r="GP47" s="1"/>
      <c r="GQ47" s="1"/>
      <c r="GR47" s="1"/>
      <c r="GS47" s="1"/>
      <c r="GT47" s="1"/>
      <c r="GU47" s="1"/>
      <c r="GV47" s="1"/>
      <c r="GW47" s="1"/>
      <c r="GX47" s="1"/>
      <c r="GY47" s="1"/>
      <c r="GZ47" s="1"/>
      <c r="HA47" s="1"/>
      <c r="HB47" s="1"/>
      <c r="HC47" s="1"/>
      <c r="HD47" s="1"/>
      <c r="HE47" s="1"/>
      <c r="HF47" s="1"/>
      <c r="HG47" s="1"/>
      <c r="HI47" s="410"/>
      <c r="HJ47" s="410"/>
      <c r="HK47" s="1"/>
      <c r="HL47" s="1"/>
      <c r="HM47" s="1"/>
      <c r="HN47" s="1"/>
      <c r="HO47" s="1"/>
      <c r="HP47" s="1"/>
      <c r="HQ47" s="1"/>
      <c r="HR47" s="1"/>
      <c r="HS47" s="1"/>
      <c r="HT47" s="1"/>
      <c r="HU47" s="1"/>
      <c r="HV47" s="1"/>
      <c r="HW47" s="1"/>
      <c r="HX47" s="1"/>
      <c r="HY47" s="1"/>
      <c r="HZ47" s="1"/>
      <c r="IA47" s="1"/>
      <c r="IB47" s="1"/>
      <c r="IC47" s="1"/>
      <c r="ID47" s="1"/>
      <c r="IE47" s="1"/>
    </row>
    <row r="48" spans="1:239" ht="14.5">
      <c r="A48" s="412"/>
      <c r="B48" s="412"/>
      <c r="C48" s="1"/>
      <c r="D48" s="1"/>
      <c r="E48" s="1"/>
      <c r="F48" s="1"/>
      <c r="G48" s="1"/>
      <c r="H48" s="1"/>
      <c r="I48" s="1"/>
      <c r="J48" s="1"/>
      <c r="K48" s="1"/>
      <c r="L48" s="1"/>
      <c r="M48" s="1"/>
      <c r="N48" s="1"/>
      <c r="O48" s="1"/>
      <c r="P48" s="1"/>
      <c r="Q48" s="1"/>
      <c r="R48" s="1"/>
      <c r="S48" s="1"/>
      <c r="T48" s="1"/>
      <c r="U48" s="1"/>
      <c r="V48" s="1"/>
      <c r="W48" s="1"/>
      <c r="Y48" s="412"/>
      <c r="Z48" s="412"/>
      <c r="AA48" s="1"/>
      <c r="AB48" s="1"/>
      <c r="AC48" s="1"/>
      <c r="AD48" s="1"/>
      <c r="AE48" s="1"/>
      <c r="AF48" s="1"/>
      <c r="AG48" s="1"/>
      <c r="AH48" s="1"/>
      <c r="AI48" s="1"/>
      <c r="AJ48" s="1"/>
      <c r="AK48" s="1"/>
      <c r="AL48" s="1"/>
      <c r="AM48" s="1"/>
      <c r="AN48" s="1"/>
      <c r="AO48" s="1"/>
      <c r="AP48" s="1"/>
      <c r="AQ48" s="1"/>
      <c r="AR48" s="1"/>
      <c r="AS48" s="1"/>
      <c r="AT48" s="1"/>
      <c r="AU48" s="1"/>
      <c r="AW48" s="412"/>
      <c r="AX48" s="412"/>
      <c r="AY48" s="1"/>
      <c r="AZ48" s="1"/>
      <c r="BA48" s="1"/>
      <c r="BB48" s="1"/>
      <c r="BC48" s="1"/>
      <c r="BD48" s="1"/>
      <c r="BE48" s="1"/>
      <c r="BF48" s="1"/>
      <c r="BG48" s="1"/>
      <c r="BH48" s="1"/>
      <c r="BI48" s="1"/>
      <c r="BJ48" s="1"/>
      <c r="BK48" s="1"/>
      <c r="BL48" s="1"/>
      <c r="BM48" s="1"/>
      <c r="BN48" s="1"/>
      <c r="BO48" s="1"/>
      <c r="BP48" s="1"/>
      <c r="BQ48" s="1"/>
      <c r="BR48" s="1"/>
      <c r="BS48" s="1"/>
      <c r="BU48" s="412"/>
      <c r="BV48" s="412"/>
      <c r="BW48" s="1"/>
      <c r="BX48" s="1"/>
      <c r="BY48" s="1"/>
      <c r="BZ48" s="1"/>
      <c r="CA48" s="1"/>
      <c r="CB48" s="1"/>
      <c r="CC48" s="1"/>
      <c r="CD48" s="1"/>
      <c r="CE48" s="1"/>
      <c r="CF48" s="1"/>
      <c r="CG48" s="1"/>
      <c r="CH48" s="1"/>
      <c r="CI48" s="1"/>
      <c r="CJ48" s="1"/>
      <c r="CK48" s="1"/>
      <c r="CL48" s="1"/>
      <c r="CM48" s="1"/>
      <c r="CN48" s="1"/>
      <c r="CO48" s="1"/>
      <c r="CP48" s="1"/>
      <c r="CQ48" s="1"/>
      <c r="CS48" s="412"/>
      <c r="CT48" s="412"/>
      <c r="CU48" s="1"/>
      <c r="CV48" s="1"/>
      <c r="CW48" s="1"/>
      <c r="CX48" s="1"/>
      <c r="CY48" s="1"/>
      <c r="CZ48" s="1"/>
      <c r="DA48" s="1"/>
      <c r="DB48" s="1"/>
      <c r="DC48" s="1"/>
      <c r="DD48" s="1"/>
      <c r="DE48" s="1"/>
      <c r="DF48" s="1"/>
      <c r="DG48" s="1"/>
      <c r="DH48" s="1"/>
      <c r="DI48" s="1"/>
      <c r="DJ48" s="1"/>
      <c r="DK48" s="1"/>
      <c r="DL48" s="1"/>
      <c r="DM48" s="1"/>
      <c r="DN48" s="1"/>
      <c r="DO48" s="1"/>
      <c r="DQ48" s="412"/>
      <c r="DR48" s="412"/>
      <c r="DS48" s="1"/>
      <c r="DT48" s="1"/>
      <c r="DU48" s="1"/>
      <c r="DV48" s="1"/>
      <c r="DW48" s="1"/>
      <c r="DX48" s="1"/>
      <c r="DY48" s="1"/>
      <c r="DZ48" s="1"/>
      <c r="EA48" s="1"/>
      <c r="EB48" s="1"/>
      <c r="EC48" s="1"/>
      <c r="ED48" s="1"/>
      <c r="EE48" s="1"/>
      <c r="EF48" s="1"/>
      <c r="EG48" s="1"/>
      <c r="EH48" s="1"/>
      <c r="EI48" s="1"/>
      <c r="EJ48" s="1"/>
      <c r="EK48" s="1"/>
      <c r="EL48" s="1"/>
      <c r="EM48" s="1"/>
      <c r="EO48" s="412"/>
      <c r="EP48" s="412"/>
      <c r="EQ48" s="1"/>
      <c r="ER48" s="1"/>
      <c r="ES48" s="1"/>
      <c r="ET48" s="1"/>
      <c r="EU48" s="1"/>
      <c r="EV48" s="1"/>
      <c r="EW48" s="1"/>
      <c r="EX48" s="1"/>
      <c r="EY48" s="1"/>
      <c r="EZ48" s="1"/>
      <c r="FA48" s="1"/>
      <c r="FB48" s="1"/>
      <c r="FC48" s="1"/>
      <c r="FD48" s="1"/>
      <c r="FE48" s="1"/>
      <c r="FF48" s="1"/>
      <c r="FG48" s="1"/>
      <c r="FH48" s="1"/>
      <c r="FI48" s="1"/>
      <c r="FJ48" s="1"/>
      <c r="FK48" s="1"/>
      <c r="FM48" s="412"/>
      <c r="FN48" s="412"/>
      <c r="FO48" s="1"/>
      <c r="FP48" s="1"/>
      <c r="FQ48" s="1"/>
      <c r="FR48" s="1"/>
      <c r="FS48" s="1"/>
      <c r="FT48" s="1"/>
      <c r="FU48" s="1"/>
      <c r="FV48" s="1"/>
      <c r="FW48" s="1"/>
      <c r="FX48" s="1"/>
      <c r="FY48" s="1"/>
      <c r="FZ48" s="1"/>
      <c r="GA48" s="1"/>
      <c r="GB48" s="1"/>
      <c r="GC48" s="1"/>
      <c r="GD48" s="1"/>
      <c r="GE48" s="1"/>
      <c r="GF48" s="1"/>
      <c r="GG48" s="1"/>
      <c r="GH48" s="1"/>
      <c r="GI48" s="1"/>
      <c r="GK48" s="412"/>
      <c r="GL48" s="412"/>
      <c r="GM48" s="1"/>
      <c r="GN48" s="1"/>
      <c r="GO48" s="1"/>
      <c r="GP48" s="1"/>
      <c r="GQ48" s="1"/>
      <c r="GR48" s="1"/>
      <c r="GS48" s="1"/>
      <c r="GT48" s="1"/>
      <c r="GU48" s="1"/>
      <c r="GV48" s="1"/>
      <c r="GW48" s="1"/>
      <c r="GX48" s="1"/>
      <c r="GY48" s="1"/>
      <c r="GZ48" s="1"/>
      <c r="HA48" s="1"/>
      <c r="HB48" s="1"/>
      <c r="HC48" s="1"/>
      <c r="HD48" s="1"/>
      <c r="HE48" s="1"/>
      <c r="HF48" s="1"/>
      <c r="HG48" s="1"/>
      <c r="HI48" s="412"/>
      <c r="HJ48" s="412"/>
      <c r="HK48" s="1"/>
      <c r="HL48" s="1"/>
      <c r="HM48" s="1"/>
      <c r="HN48" s="1"/>
      <c r="HO48" s="1"/>
      <c r="HP48" s="1"/>
      <c r="HQ48" s="1"/>
      <c r="HR48" s="1"/>
      <c r="HS48" s="1"/>
      <c r="HT48" s="1"/>
      <c r="HU48" s="1"/>
      <c r="HV48" s="1"/>
      <c r="HW48" s="1"/>
      <c r="HX48" s="1"/>
      <c r="HY48" s="1"/>
      <c r="HZ48" s="1"/>
      <c r="IA48" s="1"/>
      <c r="IB48" s="1"/>
      <c r="IC48" s="1"/>
      <c r="ID48" s="1"/>
      <c r="IE48" s="1"/>
    </row>
  </sheetData>
  <mergeCells count="360">
    <mergeCell ref="HI1:HJ1"/>
    <mergeCell ref="A2:B2"/>
    <mergeCell ref="Y2:Z2"/>
    <mergeCell ref="AW2:AX2"/>
    <mergeCell ref="BU2:BV2"/>
    <mergeCell ref="CS2:CT2"/>
    <mergeCell ref="DQ2:DR2"/>
    <mergeCell ref="EO2:EP2"/>
    <mergeCell ref="FM2:FN2"/>
    <mergeCell ref="GK2:GL2"/>
    <mergeCell ref="HI2:HJ2"/>
    <mergeCell ref="A1:B1"/>
    <mergeCell ref="Y1:Z1"/>
    <mergeCell ref="AW1:AX1"/>
    <mergeCell ref="BU1:BV1"/>
    <mergeCell ref="CS1:CT1"/>
    <mergeCell ref="DQ1:DR1"/>
    <mergeCell ref="EO1:EP1"/>
    <mergeCell ref="FM1:FN1"/>
    <mergeCell ref="GK1:GL1"/>
    <mergeCell ref="HI3:HJ3"/>
    <mergeCell ref="A4:B4"/>
    <mergeCell ref="Y4:Z4"/>
    <mergeCell ref="AW4:AX4"/>
    <mergeCell ref="BU4:BV4"/>
    <mergeCell ref="CS4:CT4"/>
    <mergeCell ref="DQ4:DR4"/>
    <mergeCell ref="EO4:EP4"/>
    <mergeCell ref="FM4:FN4"/>
    <mergeCell ref="GK4:GL4"/>
    <mergeCell ref="HI4:HJ4"/>
    <mergeCell ref="A3:B3"/>
    <mergeCell ref="Y3:Z3"/>
    <mergeCell ref="AW3:AX3"/>
    <mergeCell ref="BU3:BV3"/>
    <mergeCell ref="CS3:CT3"/>
    <mergeCell ref="DQ3:DR3"/>
    <mergeCell ref="EO3:EP3"/>
    <mergeCell ref="FM3:FN3"/>
    <mergeCell ref="GK3:GL3"/>
    <mergeCell ref="HI5:HJ5"/>
    <mergeCell ref="A6:B6"/>
    <mergeCell ref="Y6:Z6"/>
    <mergeCell ref="AW6:AX6"/>
    <mergeCell ref="BU6:BV6"/>
    <mergeCell ref="CS6:CT6"/>
    <mergeCell ref="DQ6:DR6"/>
    <mergeCell ref="EO6:EP6"/>
    <mergeCell ref="FM6:FN6"/>
    <mergeCell ref="GK6:GL6"/>
    <mergeCell ref="HI6:HJ6"/>
    <mergeCell ref="A5:B5"/>
    <mergeCell ref="Y5:Z5"/>
    <mergeCell ref="AW5:AX5"/>
    <mergeCell ref="BU5:BV5"/>
    <mergeCell ref="CS5:CT5"/>
    <mergeCell ref="DQ5:DR5"/>
    <mergeCell ref="EO5:EP5"/>
    <mergeCell ref="FM5:FN5"/>
    <mergeCell ref="GK5:GL5"/>
    <mergeCell ref="HI7:HJ7"/>
    <mergeCell ref="A8:B8"/>
    <mergeCell ref="Y8:Z8"/>
    <mergeCell ref="AW8:AX8"/>
    <mergeCell ref="BU8:BV8"/>
    <mergeCell ref="CS8:CT8"/>
    <mergeCell ref="DQ8:DR8"/>
    <mergeCell ref="EO8:EP8"/>
    <mergeCell ref="FM8:FN8"/>
    <mergeCell ref="GK8:GL8"/>
    <mergeCell ref="HI8:HJ8"/>
    <mergeCell ref="A7:B7"/>
    <mergeCell ref="Y7:Z7"/>
    <mergeCell ref="AW7:AX7"/>
    <mergeCell ref="BU7:BV7"/>
    <mergeCell ref="CS7:CT7"/>
    <mergeCell ref="DQ7:DR7"/>
    <mergeCell ref="EO7:EP7"/>
    <mergeCell ref="FM7:FN7"/>
    <mergeCell ref="GK7:GL7"/>
    <mergeCell ref="HI9:HJ9"/>
    <mergeCell ref="A10:B10"/>
    <mergeCell ref="Y10:Z10"/>
    <mergeCell ref="AW10:AX10"/>
    <mergeCell ref="BU10:BV10"/>
    <mergeCell ref="CS10:CT10"/>
    <mergeCell ref="DQ10:DR10"/>
    <mergeCell ref="EO10:EP10"/>
    <mergeCell ref="FM10:FN10"/>
    <mergeCell ref="GK10:GL10"/>
    <mergeCell ref="HI10:HJ10"/>
    <mergeCell ref="A9:B9"/>
    <mergeCell ref="Y9:Z9"/>
    <mergeCell ref="AW9:AX9"/>
    <mergeCell ref="BU9:BV9"/>
    <mergeCell ref="CS9:CT9"/>
    <mergeCell ref="DQ9:DR9"/>
    <mergeCell ref="EO9:EP9"/>
    <mergeCell ref="FM9:FN9"/>
    <mergeCell ref="GK9:GL9"/>
    <mergeCell ref="HI11:HJ11"/>
    <mergeCell ref="A12:B12"/>
    <mergeCell ref="Y12:Z12"/>
    <mergeCell ref="AW12:AX12"/>
    <mergeCell ref="BU12:BV12"/>
    <mergeCell ref="CS12:CT12"/>
    <mergeCell ref="DQ12:DR12"/>
    <mergeCell ref="EO12:EP12"/>
    <mergeCell ref="FM12:FN12"/>
    <mergeCell ref="GK12:GL12"/>
    <mergeCell ref="HI12:HJ12"/>
    <mergeCell ref="A11:B11"/>
    <mergeCell ref="Y11:Z11"/>
    <mergeCell ref="AW11:AX11"/>
    <mergeCell ref="BU11:BV11"/>
    <mergeCell ref="CS11:CT11"/>
    <mergeCell ref="DQ11:DR11"/>
    <mergeCell ref="EO11:EP11"/>
    <mergeCell ref="FM11:FN11"/>
    <mergeCell ref="GK11:GL11"/>
    <mergeCell ref="HI17:HJ17"/>
    <mergeCell ref="A22:B22"/>
    <mergeCell ref="Y22:Z22"/>
    <mergeCell ref="AW22:AX22"/>
    <mergeCell ref="BU22:BV22"/>
    <mergeCell ref="CS22:CT22"/>
    <mergeCell ref="DQ22:DR22"/>
    <mergeCell ref="EO22:EP22"/>
    <mergeCell ref="FM22:FN22"/>
    <mergeCell ref="GK22:GL22"/>
    <mergeCell ref="HI22:HJ22"/>
    <mergeCell ref="A17:B17"/>
    <mergeCell ref="Y17:Z17"/>
    <mergeCell ref="AW17:AX17"/>
    <mergeCell ref="BU17:BV17"/>
    <mergeCell ref="CS17:CT17"/>
    <mergeCell ref="DQ17:DR17"/>
    <mergeCell ref="EO17:EP17"/>
    <mergeCell ref="FM17:FN17"/>
    <mergeCell ref="GK17:GL17"/>
    <mergeCell ref="HI27:HJ27"/>
    <mergeCell ref="A28:B28"/>
    <mergeCell ref="Y28:Z28"/>
    <mergeCell ref="AW28:AX28"/>
    <mergeCell ref="BU28:BV28"/>
    <mergeCell ref="CS28:CT28"/>
    <mergeCell ref="DQ28:DR28"/>
    <mergeCell ref="EO28:EP28"/>
    <mergeCell ref="FM28:FN28"/>
    <mergeCell ref="GK28:GL28"/>
    <mergeCell ref="HI28:HJ28"/>
    <mergeCell ref="A27:B27"/>
    <mergeCell ref="Y27:Z27"/>
    <mergeCell ref="AW27:AX27"/>
    <mergeCell ref="BU27:BV27"/>
    <mergeCell ref="CS27:CT27"/>
    <mergeCell ref="DQ27:DR27"/>
    <mergeCell ref="EO27:EP27"/>
    <mergeCell ref="FM27:FN27"/>
    <mergeCell ref="GK27:GL27"/>
    <mergeCell ref="HI29:HJ29"/>
    <mergeCell ref="A30:B30"/>
    <mergeCell ref="Y30:Z30"/>
    <mergeCell ref="AW30:AX30"/>
    <mergeCell ref="BU30:BV30"/>
    <mergeCell ref="CS30:CT30"/>
    <mergeCell ref="DQ30:DR30"/>
    <mergeCell ref="EO30:EP30"/>
    <mergeCell ref="FM30:FN30"/>
    <mergeCell ref="GK30:GL30"/>
    <mergeCell ref="HI30:HJ30"/>
    <mergeCell ref="A29:B29"/>
    <mergeCell ref="Y29:Z29"/>
    <mergeCell ref="AW29:AX29"/>
    <mergeCell ref="BU29:BV29"/>
    <mergeCell ref="CS29:CT29"/>
    <mergeCell ref="DQ29:DR29"/>
    <mergeCell ref="EO29:EP29"/>
    <mergeCell ref="FM29:FN29"/>
    <mergeCell ref="GK29:GL29"/>
    <mergeCell ref="HI31:HJ31"/>
    <mergeCell ref="A32:B32"/>
    <mergeCell ref="Y32:Z32"/>
    <mergeCell ref="AW32:AX32"/>
    <mergeCell ref="BU32:BV32"/>
    <mergeCell ref="CS32:CT32"/>
    <mergeCell ref="DQ32:DR32"/>
    <mergeCell ref="EO32:EP32"/>
    <mergeCell ref="FM32:FN32"/>
    <mergeCell ref="GK32:GL32"/>
    <mergeCell ref="HI32:HJ32"/>
    <mergeCell ref="A31:B31"/>
    <mergeCell ref="Y31:Z31"/>
    <mergeCell ref="AW31:AX31"/>
    <mergeCell ref="BU31:BV31"/>
    <mergeCell ref="CS31:CT31"/>
    <mergeCell ref="DQ31:DR31"/>
    <mergeCell ref="EO31:EP31"/>
    <mergeCell ref="FM31:FN31"/>
    <mergeCell ref="GK31:GL31"/>
    <mergeCell ref="HI33:HJ33"/>
    <mergeCell ref="A34:B34"/>
    <mergeCell ref="Y34:Z34"/>
    <mergeCell ref="AW34:AX34"/>
    <mergeCell ref="BU34:BV34"/>
    <mergeCell ref="CS34:CT34"/>
    <mergeCell ref="DQ34:DR34"/>
    <mergeCell ref="EO34:EP34"/>
    <mergeCell ref="FM34:FN34"/>
    <mergeCell ref="GK34:GL34"/>
    <mergeCell ref="HI34:HJ34"/>
    <mergeCell ref="A33:B33"/>
    <mergeCell ref="Y33:Z33"/>
    <mergeCell ref="AW33:AX33"/>
    <mergeCell ref="BU33:BV33"/>
    <mergeCell ref="CS33:CT33"/>
    <mergeCell ref="DQ33:DR33"/>
    <mergeCell ref="EO33:EP33"/>
    <mergeCell ref="FM33:FN33"/>
    <mergeCell ref="GK33:GL33"/>
    <mergeCell ref="HI35:HJ35"/>
    <mergeCell ref="A36:B36"/>
    <mergeCell ref="Y36:Z36"/>
    <mergeCell ref="AW36:AX36"/>
    <mergeCell ref="BU36:BV36"/>
    <mergeCell ref="CS36:CT36"/>
    <mergeCell ref="DQ36:DR36"/>
    <mergeCell ref="EO36:EP36"/>
    <mergeCell ref="FM36:FN36"/>
    <mergeCell ref="GK36:GL36"/>
    <mergeCell ref="HI36:HJ36"/>
    <mergeCell ref="A35:B35"/>
    <mergeCell ref="Y35:Z35"/>
    <mergeCell ref="AW35:AX35"/>
    <mergeCell ref="BU35:BV35"/>
    <mergeCell ref="CS35:CT35"/>
    <mergeCell ref="DQ35:DR35"/>
    <mergeCell ref="EO35:EP35"/>
    <mergeCell ref="FM35:FN35"/>
    <mergeCell ref="GK35:GL35"/>
    <mergeCell ref="HI37:HJ37"/>
    <mergeCell ref="A38:B38"/>
    <mergeCell ref="Y38:Z38"/>
    <mergeCell ref="AW38:AX38"/>
    <mergeCell ref="BU38:BV38"/>
    <mergeCell ref="CS38:CT38"/>
    <mergeCell ref="DQ38:DR38"/>
    <mergeCell ref="EO38:EP38"/>
    <mergeCell ref="FM38:FN38"/>
    <mergeCell ref="GK38:GL38"/>
    <mergeCell ref="HI38:HJ38"/>
    <mergeCell ref="A37:B37"/>
    <mergeCell ref="Y37:Z37"/>
    <mergeCell ref="AW37:AX37"/>
    <mergeCell ref="BU37:BV37"/>
    <mergeCell ref="CS37:CT37"/>
    <mergeCell ref="DQ37:DR37"/>
    <mergeCell ref="EO37:EP37"/>
    <mergeCell ref="FM37:FN37"/>
    <mergeCell ref="GK37:GL37"/>
    <mergeCell ref="HI39:HJ39"/>
    <mergeCell ref="A40:B40"/>
    <mergeCell ref="Y40:Z40"/>
    <mergeCell ref="AW40:AX40"/>
    <mergeCell ref="BU40:BV40"/>
    <mergeCell ref="CS40:CT40"/>
    <mergeCell ref="DQ40:DR40"/>
    <mergeCell ref="EO40:EP40"/>
    <mergeCell ref="FM40:FN40"/>
    <mergeCell ref="GK40:GL40"/>
    <mergeCell ref="HI40:HJ40"/>
    <mergeCell ref="A39:B39"/>
    <mergeCell ref="Y39:Z39"/>
    <mergeCell ref="AW39:AX39"/>
    <mergeCell ref="BU39:BV39"/>
    <mergeCell ref="CS39:CT39"/>
    <mergeCell ref="DQ39:DR39"/>
    <mergeCell ref="EO39:EP39"/>
    <mergeCell ref="FM39:FN39"/>
    <mergeCell ref="GK39:GL39"/>
    <mergeCell ref="HI41:HJ41"/>
    <mergeCell ref="A42:B42"/>
    <mergeCell ref="Y42:Z42"/>
    <mergeCell ref="AW42:AX42"/>
    <mergeCell ref="BU42:BV42"/>
    <mergeCell ref="CS42:CT42"/>
    <mergeCell ref="DQ42:DR42"/>
    <mergeCell ref="EO42:EP42"/>
    <mergeCell ref="FM42:FN42"/>
    <mergeCell ref="GK42:GL42"/>
    <mergeCell ref="HI42:HJ42"/>
    <mergeCell ref="A41:B41"/>
    <mergeCell ref="Y41:Z41"/>
    <mergeCell ref="AW41:AX41"/>
    <mergeCell ref="BU41:BV41"/>
    <mergeCell ref="CS41:CT41"/>
    <mergeCell ref="DQ41:DR41"/>
    <mergeCell ref="EO41:EP41"/>
    <mergeCell ref="FM41:FN41"/>
    <mergeCell ref="GK41:GL41"/>
    <mergeCell ref="HI43:HJ43"/>
    <mergeCell ref="A44:B44"/>
    <mergeCell ref="Y44:Z44"/>
    <mergeCell ref="AW44:AX44"/>
    <mergeCell ref="BU44:BV44"/>
    <mergeCell ref="CS44:CT44"/>
    <mergeCell ref="DQ44:DR44"/>
    <mergeCell ref="EO44:EP44"/>
    <mergeCell ref="FM44:FN44"/>
    <mergeCell ref="GK44:GL44"/>
    <mergeCell ref="HI44:HJ44"/>
    <mergeCell ref="A43:B43"/>
    <mergeCell ref="Y43:Z43"/>
    <mergeCell ref="AW43:AX43"/>
    <mergeCell ref="BU43:BV43"/>
    <mergeCell ref="CS43:CT43"/>
    <mergeCell ref="DQ43:DR43"/>
    <mergeCell ref="EO43:EP43"/>
    <mergeCell ref="FM43:FN43"/>
    <mergeCell ref="GK43:GL43"/>
    <mergeCell ref="HI45:HJ45"/>
    <mergeCell ref="A46:B46"/>
    <mergeCell ref="Y46:Z46"/>
    <mergeCell ref="AW46:AX46"/>
    <mergeCell ref="BU46:BV46"/>
    <mergeCell ref="CS46:CT46"/>
    <mergeCell ref="DQ46:DR46"/>
    <mergeCell ref="EO46:EP46"/>
    <mergeCell ref="FM46:FN46"/>
    <mergeCell ref="GK46:GL46"/>
    <mergeCell ref="HI46:HJ46"/>
    <mergeCell ref="A45:B45"/>
    <mergeCell ref="Y45:Z45"/>
    <mergeCell ref="AW45:AX45"/>
    <mergeCell ref="BU45:BV45"/>
    <mergeCell ref="CS45:CT45"/>
    <mergeCell ref="DQ45:DR45"/>
    <mergeCell ref="EO45:EP45"/>
    <mergeCell ref="FM45:FN45"/>
    <mergeCell ref="GK45:GL45"/>
    <mergeCell ref="HI47:HJ47"/>
    <mergeCell ref="A48:B48"/>
    <mergeCell ref="Y48:Z48"/>
    <mergeCell ref="AW48:AX48"/>
    <mergeCell ref="BU48:BV48"/>
    <mergeCell ref="CS48:CT48"/>
    <mergeCell ref="DQ48:DR48"/>
    <mergeCell ref="EO48:EP48"/>
    <mergeCell ref="FM48:FN48"/>
    <mergeCell ref="GK48:GL48"/>
    <mergeCell ref="HI48:HJ48"/>
    <mergeCell ref="A47:B47"/>
    <mergeCell ref="Y47:Z47"/>
    <mergeCell ref="AW47:AX47"/>
    <mergeCell ref="BU47:BV47"/>
    <mergeCell ref="CS47:CT47"/>
    <mergeCell ref="DQ47:DR47"/>
    <mergeCell ref="EO47:EP47"/>
    <mergeCell ref="FM47:FN47"/>
    <mergeCell ref="GK47:GL4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J56"/>
  <sheetViews>
    <sheetView topLeftCell="FN13" workbookViewId="0">
      <selection activeCell="DP37" sqref="DP37"/>
    </sheetView>
  </sheetViews>
  <sheetFormatPr defaultColWidth="9" defaultRowHeight="12.5"/>
  <cols>
    <col min="2" max="2" width="33.1796875" customWidth="1"/>
    <col min="4" max="22" width="9" hidden="1" customWidth="1"/>
    <col min="25" max="25" width="12.81640625"/>
    <col min="26" max="26" width="33.1796875" customWidth="1"/>
    <col min="28" max="46" width="9" hidden="1" customWidth="1"/>
    <col min="50" max="50" width="36.81640625" customWidth="1"/>
    <col min="52" max="70" width="9" hidden="1" customWidth="1"/>
    <col min="76" max="94" width="9" hidden="1" customWidth="1"/>
    <col min="100" max="118" width="9" hidden="1" customWidth="1"/>
    <col min="124" max="142" width="9" hidden="1" customWidth="1"/>
    <col min="148" max="166" width="9" hidden="1" customWidth="1"/>
    <col min="170" max="170" width="36.81640625" customWidth="1"/>
    <col min="172" max="190" width="9" hidden="1" customWidth="1"/>
    <col min="194" max="194" width="36.81640625" customWidth="1"/>
    <col min="196" max="214" width="9" hidden="1" customWidth="1"/>
    <col min="218" max="218" width="12.81640625"/>
  </cols>
  <sheetData>
    <row r="1" spans="1:215"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1"/>
      <c r="BV1" s="411"/>
      <c r="BW1" s="16"/>
      <c r="BX1" s="16"/>
      <c r="BY1" s="16"/>
      <c r="BZ1" s="16"/>
      <c r="CA1" s="16"/>
      <c r="CB1" s="16"/>
      <c r="CC1" s="16"/>
      <c r="CD1" s="16"/>
      <c r="CE1" s="16"/>
      <c r="CF1" s="16"/>
      <c r="CG1" s="16"/>
      <c r="CH1" s="16"/>
      <c r="CI1" s="16"/>
      <c r="CJ1" s="16"/>
      <c r="CK1" s="16"/>
      <c r="CL1" s="16"/>
      <c r="CM1" s="16"/>
      <c r="CN1" s="16"/>
      <c r="CO1" s="16"/>
      <c r="CP1" s="16"/>
      <c r="CQ1" s="16"/>
      <c r="CR1" s="29"/>
      <c r="CS1" s="411"/>
      <c r="CT1" s="411"/>
      <c r="CU1" s="16"/>
      <c r="CV1" s="16"/>
      <c r="CW1" s="16"/>
      <c r="CX1" s="16"/>
      <c r="CY1" s="16"/>
      <c r="CZ1" s="16"/>
      <c r="DA1" s="16"/>
      <c r="DB1" s="16"/>
      <c r="DC1" s="16"/>
      <c r="DD1" s="16"/>
      <c r="DE1" s="16"/>
      <c r="DF1" s="16"/>
      <c r="DG1" s="16"/>
      <c r="DH1" s="16"/>
      <c r="DI1" s="16"/>
      <c r="DJ1" s="16"/>
      <c r="DK1" s="16"/>
      <c r="DL1" s="16"/>
      <c r="DM1" s="16"/>
      <c r="DN1" s="16"/>
      <c r="DO1" s="16"/>
      <c r="DP1" s="29"/>
      <c r="DQ1" s="411"/>
      <c r="DR1" s="411"/>
      <c r="DS1" s="16"/>
      <c r="DT1" s="16"/>
      <c r="DU1" s="16"/>
      <c r="DV1" s="16"/>
      <c r="DW1" s="16"/>
      <c r="DX1" s="16"/>
      <c r="DY1" s="16"/>
      <c r="DZ1" s="16"/>
      <c r="EA1" s="16"/>
      <c r="EB1" s="16"/>
      <c r="EC1" s="16"/>
      <c r="ED1" s="16"/>
      <c r="EE1" s="16"/>
      <c r="EF1" s="16"/>
      <c r="EG1" s="16"/>
      <c r="EH1" s="16"/>
      <c r="EI1" s="16"/>
      <c r="EJ1" s="16"/>
      <c r="EK1" s="16"/>
      <c r="EL1" s="16"/>
      <c r="EM1" s="16"/>
      <c r="EN1" s="29"/>
      <c r="EO1" s="411"/>
      <c r="EP1" s="411"/>
      <c r="EQ1" s="16"/>
      <c r="ER1" s="16"/>
      <c r="ES1" s="16"/>
      <c r="ET1" s="16"/>
      <c r="EU1" s="16"/>
      <c r="EV1" s="16"/>
      <c r="EW1" s="16"/>
      <c r="EX1" s="16"/>
      <c r="EY1" s="16"/>
      <c r="EZ1" s="16"/>
      <c r="FA1" s="16"/>
      <c r="FB1" s="16"/>
      <c r="FC1" s="16"/>
      <c r="FD1" s="16"/>
      <c r="FE1" s="16"/>
      <c r="FF1" s="16"/>
      <c r="FG1" s="16"/>
      <c r="FH1" s="16"/>
      <c r="FI1" s="16"/>
      <c r="FJ1" s="16"/>
      <c r="FK1" s="16"/>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row>
    <row r="2" spans="1:215"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1"/>
      <c r="BV2" s="411"/>
      <c r="BW2" s="16"/>
      <c r="BX2" s="16"/>
      <c r="BY2" s="16"/>
      <c r="BZ2" s="16"/>
      <c r="CA2" s="16"/>
      <c r="CB2" s="16"/>
      <c r="CC2" s="16"/>
      <c r="CD2" s="16"/>
      <c r="CE2" s="16"/>
      <c r="CF2" s="16"/>
      <c r="CG2" s="16"/>
      <c r="CH2" s="16"/>
      <c r="CI2" s="16"/>
      <c r="CJ2" s="16"/>
      <c r="CK2" s="16"/>
      <c r="CL2" s="16"/>
      <c r="CM2" s="16"/>
      <c r="CN2" s="16"/>
      <c r="CO2" s="16"/>
      <c r="CP2" s="16"/>
      <c r="CQ2" s="16"/>
      <c r="CR2" s="29"/>
      <c r="CS2" s="411"/>
      <c r="CT2" s="411"/>
      <c r="CU2" s="16"/>
      <c r="CV2" s="16"/>
      <c r="CW2" s="16"/>
      <c r="CX2" s="16"/>
      <c r="CY2" s="16"/>
      <c r="CZ2" s="16"/>
      <c r="DA2" s="16"/>
      <c r="DB2" s="16"/>
      <c r="DC2" s="16"/>
      <c r="DD2" s="16"/>
      <c r="DE2" s="16"/>
      <c r="DF2" s="16"/>
      <c r="DG2" s="16"/>
      <c r="DH2" s="16"/>
      <c r="DI2" s="16"/>
      <c r="DJ2" s="16"/>
      <c r="DK2" s="16"/>
      <c r="DL2" s="16"/>
      <c r="DM2" s="16"/>
      <c r="DN2" s="16"/>
      <c r="DO2" s="16"/>
      <c r="DP2" s="29"/>
      <c r="DQ2" s="411"/>
      <c r="DR2" s="411"/>
      <c r="DS2" s="16"/>
      <c r="DT2" s="16"/>
      <c r="DU2" s="16"/>
      <c r="DV2" s="16"/>
      <c r="DW2" s="16"/>
      <c r="DX2" s="16"/>
      <c r="DY2" s="16"/>
      <c r="DZ2" s="16"/>
      <c r="EA2" s="16"/>
      <c r="EB2" s="16"/>
      <c r="EC2" s="16"/>
      <c r="ED2" s="16"/>
      <c r="EE2" s="16"/>
      <c r="EF2" s="16"/>
      <c r="EG2" s="16"/>
      <c r="EH2" s="16"/>
      <c r="EI2" s="16"/>
      <c r="EJ2" s="16"/>
      <c r="EK2" s="16"/>
      <c r="EL2" s="16"/>
      <c r="EM2" s="16"/>
      <c r="EN2" s="29"/>
      <c r="EO2" s="411"/>
      <c r="EP2" s="411"/>
      <c r="EQ2" s="16"/>
      <c r="ER2" s="16"/>
      <c r="ES2" s="16"/>
      <c r="ET2" s="16"/>
      <c r="EU2" s="16"/>
      <c r="EV2" s="16"/>
      <c r="EW2" s="16"/>
      <c r="EX2" s="16"/>
      <c r="EY2" s="16"/>
      <c r="EZ2" s="16"/>
      <c r="FA2" s="16"/>
      <c r="FB2" s="16"/>
      <c r="FC2" s="16"/>
      <c r="FD2" s="16"/>
      <c r="FE2" s="16"/>
      <c r="FF2" s="16"/>
      <c r="FG2" s="16"/>
      <c r="FH2" s="16"/>
      <c r="FI2" s="16"/>
      <c r="FJ2" s="16"/>
      <c r="FK2" s="16"/>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row>
    <row r="3" spans="1:215"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1"/>
      <c r="BV3" s="411"/>
      <c r="BW3" s="16"/>
      <c r="BX3" s="16"/>
      <c r="BY3" s="16"/>
      <c r="BZ3" s="16"/>
      <c r="CA3" s="16"/>
      <c r="CB3" s="16"/>
      <c r="CC3" s="16"/>
      <c r="CD3" s="16"/>
      <c r="CE3" s="16"/>
      <c r="CF3" s="16"/>
      <c r="CG3" s="16"/>
      <c r="CH3" s="16"/>
      <c r="CI3" s="16"/>
      <c r="CJ3" s="16"/>
      <c r="CK3" s="16"/>
      <c r="CL3" s="16"/>
      <c r="CM3" s="16"/>
      <c r="CN3" s="16"/>
      <c r="CO3" s="16"/>
      <c r="CP3" s="16"/>
      <c r="CQ3" s="16"/>
      <c r="CR3" s="29"/>
      <c r="CS3" s="411"/>
      <c r="CT3" s="411"/>
      <c r="CU3" s="16"/>
      <c r="CV3" s="16"/>
      <c r="CW3" s="16"/>
      <c r="CX3" s="16"/>
      <c r="CY3" s="16"/>
      <c r="CZ3" s="16"/>
      <c r="DA3" s="16"/>
      <c r="DB3" s="16"/>
      <c r="DC3" s="16"/>
      <c r="DD3" s="16"/>
      <c r="DE3" s="16"/>
      <c r="DF3" s="16"/>
      <c r="DG3" s="16"/>
      <c r="DH3" s="16"/>
      <c r="DI3" s="16"/>
      <c r="DJ3" s="16"/>
      <c r="DK3" s="16"/>
      <c r="DL3" s="16"/>
      <c r="DM3" s="16"/>
      <c r="DN3" s="16"/>
      <c r="DO3" s="16"/>
      <c r="DP3" s="29"/>
      <c r="DQ3" s="411"/>
      <c r="DR3" s="411"/>
      <c r="DS3" s="16"/>
      <c r="DT3" s="16"/>
      <c r="DU3" s="16"/>
      <c r="DV3" s="16"/>
      <c r="DW3" s="16"/>
      <c r="DX3" s="16"/>
      <c r="DY3" s="16"/>
      <c r="DZ3" s="16"/>
      <c r="EA3" s="16"/>
      <c r="EB3" s="16"/>
      <c r="EC3" s="16"/>
      <c r="ED3" s="16"/>
      <c r="EE3" s="16"/>
      <c r="EF3" s="16"/>
      <c r="EG3" s="16"/>
      <c r="EH3" s="16"/>
      <c r="EI3" s="16"/>
      <c r="EJ3" s="16"/>
      <c r="EK3" s="16"/>
      <c r="EL3" s="16"/>
      <c r="EM3" s="16"/>
      <c r="EN3" s="29"/>
      <c r="EO3" s="411"/>
      <c r="EP3" s="411"/>
      <c r="EQ3" s="16"/>
      <c r="ER3" s="16"/>
      <c r="ES3" s="16"/>
      <c r="ET3" s="16"/>
      <c r="EU3" s="16"/>
      <c r="EV3" s="16"/>
      <c r="EW3" s="16"/>
      <c r="EX3" s="16"/>
      <c r="EY3" s="16"/>
      <c r="EZ3" s="16"/>
      <c r="FA3" s="16"/>
      <c r="FB3" s="16"/>
      <c r="FC3" s="16"/>
      <c r="FD3" s="16"/>
      <c r="FE3" s="16"/>
      <c r="FF3" s="16"/>
      <c r="FG3" s="16"/>
      <c r="FH3" s="16"/>
      <c r="FI3" s="16"/>
      <c r="FJ3" s="16"/>
      <c r="FK3" s="16"/>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row>
    <row r="4" spans="1:215"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1"/>
      <c r="BV4" s="411"/>
      <c r="BW4" s="16"/>
      <c r="BX4" s="16"/>
      <c r="BY4" s="16"/>
      <c r="BZ4" s="16"/>
      <c r="CA4" s="16"/>
      <c r="CB4" s="16"/>
      <c r="CC4" s="16"/>
      <c r="CD4" s="16"/>
      <c r="CE4" s="16"/>
      <c r="CF4" s="16"/>
      <c r="CG4" s="16"/>
      <c r="CH4" s="16"/>
      <c r="CI4" s="16"/>
      <c r="CJ4" s="16"/>
      <c r="CK4" s="16"/>
      <c r="CL4" s="16"/>
      <c r="CM4" s="16"/>
      <c r="CN4" s="16"/>
      <c r="CO4" s="16"/>
      <c r="CP4" s="16"/>
      <c r="CQ4" s="16"/>
      <c r="CR4" s="29"/>
      <c r="CS4" s="411"/>
      <c r="CT4" s="411"/>
      <c r="CU4" s="16"/>
      <c r="CV4" s="16"/>
      <c r="CW4" s="16"/>
      <c r="CX4" s="16"/>
      <c r="CY4" s="16"/>
      <c r="CZ4" s="16"/>
      <c r="DA4" s="16"/>
      <c r="DB4" s="16"/>
      <c r="DC4" s="16"/>
      <c r="DD4" s="16"/>
      <c r="DE4" s="16"/>
      <c r="DF4" s="16"/>
      <c r="DG4" s="16"/>
      <c r="DH4" s="16"/>
      <c r="DI4" s="16"/>
      <c r="DJ4" s="16"/>
      <c r="DK4" s="16"/>
      <c r="DL4" s="16"/>
      <c r="DM4" s="16"/>
      <c r="DN4" s="16"/>
      <c r="DO4" s="16"/>
      <c r="DP4" s="29"/>
      <c r="DQ4" s="411"/>
      <c r="DR4" s="411"/>
      <c r="DS4" s="16"/>
      <c r="DT4" s="16"/>
      <c r="DU4" s="16"/>
      <c r="DV4" s="16"/>
      <c r="DW4" s="16"/>
      <c r="DX4" s="16"/>
      <c r="DY4" s="16"/>
      <c r="DZ4" s="16"/>
      <c r="EA4" s="16"/>
      <c r="EB4" s="16"/>
      <c r="EC4" s="16"/>
      <c r="ED4" s="16"/>
      <c r="EE4" s="16"/>
      <c r="EF4" s="16"/>
      <c r="EG4" s="16"/>
      <c r="EH4" s="16"/>
      <c r="EI4" s="16"/>
      <c r="EJ4" s="16"/>
      <c r="EK4" s="16"/>
      <c r="EL4" s="16"/>
      <c r="EM4" s="16"/>
      <c r="EN4" s="29"/>
      <c r="EO4" s="411"/>
      <c r="EP4" s="411"/>
      <c r="EQ4" s="16"/>
      <c r="ER4" s="16"/>
      <c r="ES4" s="16"/>
      <c r="ET4" s="16"/>
      <c r="EU4" s="16"/>
      <c r="EV4" s="16"/>
      <c r="EW4" s="16"/>
      <c r="EX4" s="16"/>
      <c r="EY4" s="16"/>
      <c r="EZ4" s="16"/>
      <c r="FA4" s="16"/>
      <c r="FB4" s="16"/>
      <c r="FC4" s="16"/>
      <c r="FD4" s="16"/>
      <c r="FE4" s="16"/>
      <c r="FF4" s="16"/>
      <c r="FG4" s="16"/>
      <c r="FH4" s="16"/>
      <c r="FI4" s="16"/>
      <c r="FJ4" s="16"/>
      <c r="FK4" s="16"/>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row>
    <row r="5" spans="1:215"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9" t="s">
        <v>216</v>
      </c>
      <c r="BV5" s="419"/>
      <c r="BW5" s="17"/>
      <c r="BX5" s="17"/>
      <c r="BY5" s="17"/>
      <c r="BZ5" s="17"/>
      <c r="CA5" s="17"/>
      <c r="CB5" s="17"/>
      <c r="CC5" s="17"/>
      <c r="CD5" s="17"/>
      <c r="CE5" s="16"/>
      <c r="CF5" s="17"/>
      <c r="CG5" s="17"/>
      <c r="CH5" s="17"/>
      <c r="CI5" s="17"/>
      <c r="CJ5" s="16"/>
      <c r="CK5" s="17"/>
      <c r="CL5" s="16"/>
      <c r="CM5" s="16"/>
      <c r="CN5" s="17"/>
      <c r="CO5" s="16"/>
      <c r="CP5" s="16"/>
      <c r="CQ5" s="17" t="s">
        <v>217</v>
      </c>
      <c r="CR5" s="29"/>
      <c r="CS5" s="419" t="s">
        <v>216</v>
      </c>
      <c r="CT5" s="419"/>
      <c r="CU5" s="17"/>
      <c r="CV5" s="17"/>
      <c r="CW5" s="17"/>
      <c r="CX5" s="17"/>
      <c r="CY5" s="17"/>
      <c r="CZ5" s="17"/>
      <c r="DA5" s="17"/>
      <c r="DB5" s="17"/>
      <c r="DC5" s="16"/>
      <c r="DD5" s="17"/>
      <c r="DE5" s="17"/>
      <c r="DF5" s="17"/>
      <c r="DG5" s="17"/>
      <c r="DH5" s="16"/>
      <c r="DI5" s="17"/>
      <c r="DJ5" s="16"/>
      <c r="DK5" s="16"/>
      <c r="DL5" s="17"/>
      <c r="DM5" s="16"/>
      <c r="DN5" s="16"/>
      <c r="DO5" s="17" t="s">
        <v>217</v>
      </c>
      <c r="DP5" s="29"/>
      <c r="DQ5" s="419" t="s">
        <v>216</v>
      </c>
      <c r="DR5" s="419"/>
      <c r="DS5" s="17"/>
      <c r="DT5" s="17"/>
      <c r="DU5" s="17"/>
      <c r="DV5" s="17"/>
      <c r="DW5" s="17"/>
      <c r="DX5" s="17"/>
      <c r="DY5" s="17"/>
      <c r="DZ5" s="17"/>
      <c r="EA5" s="16"/>
      <c r="EB5" s="17"/>
      <c r="EC5" s="17"/>
      <c r="ED5" s="17"/>
      <c r="EE5" s="17"/>
      <c r="EF5" s="16"/>
      <c r="EG5" s="17"/>
      <c r="EH5" s="16"/>
      <c r="EI5" s="16"/>
      <c r="EJ5" s="17"/>
      <c r="EK5" s="16"/>
      <c r="EL5" s="16"/>
      <c r="EM5" s="17" t="s">
        <v>217</v>
      </c>
      <c r="EN5" s="29"/>
      <c r="EO5" s="419" t="s">
        <v>216</v>
      </c>
      <c r="EP5" s="419"/>
      <c r="EQ5" s="17"/>
      <c r="ER5" s="17"/>
      <c r="ES5" s="17"/>
      <c r="ET5" s="17"/>
      <c r="EU5" s="17"/>
      <c r="EV5" s="17"/>
      <c r="EW5" s="17"/>
      <c r="EX5" s="17"/>
      <c r="EY5" s="16"/>
      <c r="EZ5" s="17"/>
      <c r="FA5" s="17"/>
      <c r="FB5" s="17"/>
      <c r="FC5" s="17"/>
      <c r="FD5" s="16"/>
      <c r="FE5" s="17"/>
      <c r="FF5" s="16"/>
      <c r="FG5" s="16"/>
      <c r="FH5" s="17"/>
      <c r="FI5" s="16"/>
      <c r="FJ5" s="16"/>
      <c r="FK5" s="17" t="s">
        <v>217</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row>
    <row r="6" spans="1:215"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1"/>
      <c r="BV6" s="411"/>
      <c r="BW6" s="16"/>
      <c r="BX6" s="16"/>
      <c r="BY6" s="16"/>
      <c r="BZ6" s="16"/>
      <c r="CA6" s="16"/>
      <c r="CB6" s="16"/>
      <c r="CC6" s="16"/>
      <c r="CD6" s="16"/>
      <c r="CE6" s="16"/>
      <c r="CF6" s="16"/>
      <c r="CG6" s="16"/>
      <c r="CH6" s="16"/>
      <c r="CI6" s="16"/>
      <c r="CJ6" s="16"/>
      <c r="CK6" s="16"/>
      <c r="CL6" s="16"/>
      <c r="CM6" s="16"/>
      <c r="CN6" s="16"/>
      <c r="CO6" s="16"/>
      <c r="CP6" s="16"/>
      <c r="CQ6" s="16"/>
      <c r="CR6" s="29"/>
      <c r="CS6" s="411"/>
      <c r="CT6" s="411"/>
      <c r="CU6" s="16"/>
      <c r="CV6" s="16"/>
      <c r="CW6" s="16"/>
      <c r="CX6" s="16"/>
      <c r="CY6" s="16"/>
      <c r="CZ6" s="16"/>
      <c r="DA6" s="16"/>
      <c r="DB6" s="16"/>
      <c r="DC6" s="16"/>
      <c r="DD6" s="16"/>
      <c r="DE6" s="16"/>
      <c r="DF6" s="16"/>
      <c r="DG6" s="16"/>
      <c r="DH6" s="16"/>
      <c r="DI6" s="16"/>
      <c r="DJ6" s="16"/>
      <c r="DK6" s="16"/>
      <c r="DL6" s="16"/>
      <c r="DM6" s="16"/>
      <c r="DN6" s="16"/>
      <c r="DO6" s="16"/>
      <c r="DP6" s="29"/>
      <c r="DQ6" s="411"/>
      <c r="DR6" s="411"/>
      <c r="DS6" s="16"/>
      <c r="DT6" s="16"/>
      <c r="DU6" s="16"/>
      <c r="DV6" s="16"/>
      <c r="DW6" s="16"/>
      <c r="DX6" s="16"/>
      <c r="DY6" s="16"/>
      <c r="DZ6" s="16"/>
      <c r="EA6" s="16"/>
      <c r="EB6" s="16"/>
      <c r="EC6" s="16"/>
      <c r="ED6" s="16"/>
      <c r="EE6" s="16"/>
      <c r="EF6" s="16"/>
      <c r="EG6" s="16"/>
      <c r="EH6" s="16"/>
      <c r="EI6" s="16"/>
      <c r="EJ6" s="16"/>
      <c r="EK6" s="16"/>
      <c r="EL6" s="16"/>
      <c r="EM6" s="16"/>
      <c r="EN6" s="29"/>
      <c r="EO6" s="411"/>
      <c r="EP6" s="411"/>
      <c r="EQ6" s="16"/>
      <c r="ER6" s="16"/>
      <c r="ES6" s="16"/>
      <c r="ET6" s="16"/>
      <c r="EU6" s="16"/>
      <c r="EV6" s="16"/>
      <c r="EW6" s="16"/>
      <c r="EX6" s="16"/>
      <c r="EY6" s="16"/>
      <c r="EZ6" s="16"/>
      <c r="FA6" s="16"/>
      <c r="FB6" s="16"/>
      <c r="FC6" s="16"/>
      <c r="FD6" s="16"/>
      <c r="FE6" s="16"/>
      <c r="FF6" s="16"/>
      <c r="FG6" s="16"/>
      <c r="FH6" s="16"/>
      <c r="FI6" s="16"/>
      <c r="FJ6" s="16"/>
      <c r="FK6" s="16"/>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row>
    <row r="7" spans="1:215" ht="15.5">
      <c r="A7" s="416" t="s">
        <v>218</v>
      </c>
      <c r="B7" s="416"/>
      <c r="C7" s="2"/>
      <c r="D7" s="2"/>
      <c r="E7" s="2"/>
      <c r="F7" s="2"/>
      <c r="G7" s="2"/>
      <c r="H7" s="2"/>
      <c r="I7" s="2"/>
      <c r="J7" s="2"/>
      <c r="K7" s="2"/>
      <c r="L7" s="2"/>
      <c r="M7" s="2"/>
      <c r="N7" s="2"/>
      <c r="O7" s="2"/>
      <c r="P7" s="2"/>
      <c r="Q7" s="2"/>
      <c r="R7" s="2"/>
      <c r="S7" s="2"/>
      <c r="T7" s="2"/>
      <c r="U7" s="2"/>
      <c r="V7" s="2"/>
      <c r="W7" s="2"/>
      <c r="Y7" s="416" t="s">
        <v>219</v>
      </c>
      <c r="Z7" s="416"/>
      <c r="AA7" s="2"/>
      <c r="AB7" s="2"/>
      <c r="AC7" s="2"/>
      <c r="AD7" s="2"/>
      <c r="AE7" s="2"/>
      <c r="AF7" s="2"/>
      <c r="AG7" s="2"/>
      <c r="AH7" s="2"/>
      <c r="AI7" s="2"/>
      <c r="AJ7" s="2"/>
      <c r="AK7" s="2"/>
      <c r="AL7" s="2"/>
      <c r="AM7" s="2"/>
      <c r="AN7" s="2"/>
      <c r="AO7" s="2"/>
      <c r="AP7" s="2"/>
      <c r="AQ7" s="2"/>
      <c r="AR7" s="2"/>
      <c r="AS7" s="2"/>
      <c r="AT7" s="2"/>
      <c r="AU7" s="2"/>
      <c r="AW7" s="416" t="s">
        <v>277</v>
      </c>
      <c r="AX7" s="416"/>
      <c r="AY7" s="2"/>
      <c r="AZ7" s="2"/>
      <c r="BA7" s="2"/>
      <c r="BB7" s="2"/>
      <c r="BC7" s="2"/>
      <c r="BD7" s="2"/>
      <c r="BE7" s="2"/>
      <c r="BF7" s="2"/>
      <c r="BG7" s="2"/>
      <c r="BH7" s="2"/>
      <c r="BI7" s="2"/>
      <c r="BJ7" s="2"/>
      <c r="BK7" s="2"/>
      <c r="BL7" s="2"/>
      <c r="BM7" s="2"/>
      <c r="BN7" s="2"/>
      <c r="BO7" s="2"/>
      <c r="BP7" s="2"/>
      <c r="BQ7" s="2"/>
      <c r="BR7" s="2"/>
      <c r="BS7" s="2"/>
      <c r="BU7" s="417" t="s">
        <v>221</v>
      </c>
      <c r="BV7" s="417"/>
      <c r="BW7" s="17"/>
      <c r="BX7" s="17"/>
      <c r="BY7" s="17"/>
      <c r="BZ7" s="17"/>
      <c r="CA7" s="17"/>
      <c r="CB7" s="17"/>
      <c r="CC7" s="17"/>
      <c r="CD7" s="17"/>
      <c r="CE7" s="17"/>
      <c r="CF7" s="17"/>
      <c r="CG7" s="17"/>
      <c r="CH7" s="17"/>
      <c r="CI7" s="17"/>
      <c r="CJ7" s="17"/>
      <c r="CK7" s="17"/>
      <c r="CL7" s="17"/>
      <c r="CM7" s="17"/>
      <c r="CN7" s="17"/>
      <c r="CO7" s="17"/>
      <c r="CP7" s="17"/>
      <c r="CQ7" s="17"/>
      <c r="CR7" s="29"/>
      <c r="CS7" s="417" t="s">
        <v>222</v>
      </c>
      <c r="CT7" s="417"/>
      <c r="CU7" s="17"/>
      <c r="CV7" s="17"/>
      <c r="CW7" s="17"/>
      <c r="CX7" s="17"/>
      <c r="CY7" s="17"/>
      <c r="CZ7" s="17"/>
      <c r="DA7" s="17"/>
      <c r="DB7" s="17"/>
      <c r="DC7" s="17"/>
      <c r="DD7" s="17"/>
      <c r="DE7" s="17"/>
      <c r="DF7" s="17"/>
      <c r="DG7" s="17"/>
      <c r="DH7" s="17"/>
      <c r="DI7" s="17"/>
      <c r="DJ7" s="17"/>
      <c r="DK7" s="17"/>
      <c r="DL7" s="17"/>
      <c r="DM7" s="17"/>
      <c r="DN7" s="17"/>
      <c r="DO7" s="17"/>
      <c r="DP7" s="29"/>
      <c r="DQ7" s="417" t="s">
        <v>223</v>
      </c>
      <c r="DR7" s="417"/>
      <c r="DS7" s="17"/>
      <c r="DT7" s="17"/>
      <c r="DU7" s="17"/>
      <c r="DV7" s="17"/>
      <c r="DW7" s="17"/>
      <c r="DX7" s="17"/>
      <c r="DY7" s="17"/>
      <c r="DZ7" s="17"/>
      <c r="EA7" s="17"/>
      <c r="EB7" s="17"/>
      <c r="EC7" s="17"/>
      <c r="ED7" s="17"/>
      <c r="EE7" s="17"/>
      <c r="EF7" s="17"/>
      <c r="EG7" s="17"/>
      <c r="EH7" s="17"/>
      <c r="EI7" s="17"/>
      <c r="EJ7" s="17"/>
      <c r="EK7" s="17"/>
      <c r="EL7" s="17"/>
      <c r="EM7" s="17"/>
      <c r="EN7" s="29"/>
      <c r="EO7" s="417" t="s">
        <v>224</v>
      </c>
      <c r="EP7" s="417"/>
      <c r="EQ7" s="17"/>
      <c r="ER7" s="17"/>
      <c r="ES7" s="17"/>
      <c r="ET7" s="17"/>
      <c r="EU7" s="17"/>
      <c r="EV7" s="17"/>
      <c r="EW7" s="17"/>
      <c r="EX7" s="17"/>
      <c r="EY7" s="17"/>
      <c r="EZ7" s="17"/>
      <c r="FA7" s="17"/>
      <c r="FB7" s="17"/>
      <c r="FC7" s="17"/>
      <c r="FD7" s="17"/>
      <c r="FE7" s="17"/>
      <c r="FF7" s="17"/>
      <c r="FG7" s="17"/>
      <c r="FH7" s="17"/>
      <c r="FI7" s="17"/>
      <c r="FJ7" s="17"/>
      <c r="FK7" s="17"/>
      <c r="FM7" s="416" t="s">
        <v>225</v>
      </c>
      <c r="FN7" s="416"/>
      <c r="FO7" s="2"/>
      <c r="FP7" s="2"/>
      <c r="FQ7" s="2"/>
      <c r="FR7" s="2"/>
      <c r="FS7" s="2"/>
      <c r="FT7" s="2"/>
      <c r="FU7" s="2"/>
      <c r="FV7" s="2"/>
      <c r="FW7" s="2"/>
      <c r="FX7" s="2"/>
      <c r="FY7" s="2"/>
      <c r="FZ7" s="2"/>
      <c r="GA7" s="2"/>
      <c r="GB7" s="2"/>
      <c r="GC7" s="2"/>
      <c r="GD7" s="2"/>
      <c r="GE7" s="2"/>
      <c r="GF7" s="2"/>
      <c r="GG7" s="2"/>
      <c r="GH7" s="2"/>
      <c r="GI7" s="2"/>
      <c r="GK7" s="416" t="s">
        <v>226</v>
      </c>
      <c r="GL7" s="416"/>
      <c r="GM7" s="2"/>
      <c r="GN7" s="2"/>
      <c r="GO7" s="2"/>
      <c r="GP7" s="2"/>
      <c r="GQ7" s="2"/>
      <c r="GR7" s="2"/>
      <c r="GS7" s="2"/>
      <c r="GT7" s="2"/>
      <c r="GU7" s="2"/>
      <c r="GV7" s="2"/>
      <c r="GW7" s="2"/>
      <c r="GX7" s="2"/>
      <c r="GY7" s="2"/>
      <c r="GZ7" s="2"/>
      <c r="HA7" s="2"/>
      <c r="HB7" s="2"/>
      <c r="HC7" s="2"/>
      <c r="HD7" s="2"/>
      <c r="HE7" s="2"/>
      <c r="HF7" s="2"/>
      <c r="HG7" s="2"/>
    </row>
    <row r="8" spans="1:215" ht="15.5">
      <c r="A8" s="416" t="s">
        <v>286</v>
      </c>
      <c r="B8" s="416"/>
      <c r="C8" s="3"/>
      <c r="D8" s="3"/>
      <c r="E8" s="3"/>
      <c r="F8" s="3"/>
      <c r="G8" s="3"/>
      <c r="H8" s="3"/>
      <c r="I8" s="3"/>
      <c r="J8" s="3"/>
      <c r="K8" s="3"/>
      <c r="L8" s="3"/>
      <c r="M8" s="3"/>
      <c r="N8" s="3"/>
      <c r="O8" s="3"/>
      <c r="P8" s="3"/>
      <c r="Q8" s="3"/>
      <c r="R8" s="3"/>
      <c r="S8" s="3"/>
      <c r="T8" s="3"/>
      <c r="U8" s="3"/>
      <c r="V8" s="3"/>
      <c r="W8" s="3"/>
      <c r="Y8" s="416" t="s">
        <v>286</v>
      </c>
      <c r="Z8" s="416"/>
      <c r="AA8" s="3"/>
      <c r="AB8" s="3"/>
      <c r="AC8" s="3"/>
      <c r="AD8" s="3"/>
      <c r="AE8" s="3"/>
      <c r="AF8" s="3"/>
      <c r="AG8" s="3"/>
      <c r="AH8" s="3"/>
      <c r="AI8" s="3"/>
      <c r="AJ8" s="3"/>
      <c r="AK8" s="3"/>
      <c r="AL8" s="3"/>
      <c r="AM8" s="3"/>
      <c r="AN8" s="3"/>
      <c r="AO8" s="3"/>
      <c r="AP8" s="3"/>
      <c r="AQ8" s="3"/>
      <c r="AR8" s="3"/>
      <c r="AS8" s="3"/>
      <c r="AT8" s="3"/>
      <c r="AU8" s="3"/>
      <c r="AW8" s="416" t="s">
        <v>286</v>
      </c>
      <c r="AX8" s="416"/>
      <c r="AY8" s="3"/>
      <c r="AZ8" s="3"/>
      <c r="BA8" s="3"/>
      <c r="BB8" s="3"/>
      <c r="BC8" s="3"/>
      <c r="BD8" s="3"/>
      <c r="BE8" s="3"/>
      <c r="BF8" s="3"/>
      <c r="BG8" s="3"/>
      <c r="BH8" s="3"/>
      <c r="BI8" s="3"/>
      <c r="BJ8" s="3"/>
      <c r="BK8" s="3"/>
      <c r="BL8" s="3"/>
      <c r="BM8" s="3"/>
      <c r="BN8" s="3"/>
      <c r="BO8" s="3"/>
      <c r="BP8" s="3"/>
      <c r="BQ8" s="3"/>
      <c r="BR8" s="3"/>
      <c r="BS8" s="3"/>
      <c r="BU8" s="417" t="s">
        <v>287</v>
      </c>
      <c r="BV8" s="417"/>
      <c r="BW8" s="18"/>
      <c r="BX8" s="18"/>
      <c r="BY8" s="18"/>
      <c r="BZ8" s="18"/>
      <c r="CA8" s="18"/>
      <c r="CB8" s="18"/>
      <c r="CC8" s="18"/>
      <c r="CD8" s="18"/>
      <c r="CE8" s="18"/>
      <c r="CF8" s="18"/>
      <c r="CG8" s="18"/>
      <c r="CH8" s="18"/>
      <c r="CI8" s="18"/>
      <c r="CJ8" s="18"/>
      <c r="CK8" s="18"/>
      <c r="CL8" s="18"/>
      <c r="CM8" s="18"/>
      <c r="CN8" s="18"/>
      <c r="CO8" s="18"/>
      <c r="CP8" s="18"/>
      <c r="CQ8" s="18"/>
      <c r="CR8" s="29"/>
      <c r="CS8" s="417" t="s">
        <v>287</v>
      </c>
      <c r="CT8" s="417"/>
      <c r="CU8" s="18"/>
      <c r="CV8" s="18"/>
      <c r="CW8" s="18"/>
      <c r="CX8" s="18"/>
      <c r="CY8" s="18"/>
      <c r="CZ8" s="18"/>
      <c r="DA8" s="18"/>
      <c r="DB8" s="18"/>
      <c r="DC8" s="18"/>
      <c r="DD8" s="18"/>
      <c r="DE8" s="18"/>
      <c r="DF8" s="18"/>
      <c r="DG8" s="18"/>
      <c r="DH8" s="18"/>
      <c r="DI8" s="18"/>
      <c r="DJ8" s="18"/>
      <c r="DK8" s="18"/>
      <c r="DL8" s="18"/>
      <c r="DM8" s="18"/>
      <c r="DN8" s="18"/>
      <c r="DO8" s="18"/>
      <c r="DP8" s="29"/>
      <c r="DQ8" s="417" t="s">
        <v>287</v>
      </c>
      <c r="DR8" s="417"/>
      <c r="DS8" s="18"/>
      <c r="DT8" s="18"/>
      <c r="DU8" s="18"/>
      <c r="DV8" s="18"/>
      <c r="DW8" s="18"/>
      <c r="DX8" s="18"/>
      <c r="DY8" s="18"/>
      <c r="DZ8" s="18"/>
      <c r="EA8" s="18"/>
      <c r="EB8" s="18"/>
      <c r="EC8" s="18"/>
      <c r="ED8" s="18"/>
      <c r="EE8" s="18"/>
      <c r="EF8" s="18"/>
      <c r="EG8" s="18"/>
      <c r="EH8" s="18"/>
      <c r="EI8" s="18"/>
      <c r="EJ8" s="18"/>
      <c r="EK8" s="18"/>
      <c r="EL8" s="18"/>
      <c r="EM8" s="18"/>
      <c r="EN8" s="29"/>
      <c r="EO8" s="417" t="s">
        <v>287</v>
      </c>
      <c r="EP8" s="417"/>
      <c r="EQ8" s="18"/>
      <c r="ER8" s="18"/>
      <c r="ES8" s="18"/>
      <c r="ET8" s="18"/>
      <c r="EU8" s="18"/>
      <c r="EV8" s="18"/>
      <c r="EW8" s="18"/>
      <c r="EX8" s="18"/>
      <c r="EY8" s="18"/>
      <c r="EZ8" s="18"/>
      <c r="FA8" s="18"/>
      <c r="FB8" s="18"/>
      <c r="FC8" s="18"/>
      <c r="FD8" s="18"/>
      <c r="FE8" s="18"/>
      <c r="FF8" s="18"/>
      <c r="FG8" s="18"/>
      <c r="FH8" s="18"/>
      <c r="FI8" s="18"/>
      <c r="FJ8" s="18"/>
      <c r="FK8" s="18"/>
      <c r="FM8" s="416" t="s">
        <v>286</v>
      </c>
      <c r="FN8" s="416"/>
      <c r="FO8" s="3"/>
      <c r="FP8" s="3"/>
      <c r="FQ8" s="3"/>
      <c r="FR8" s="3"/>
      <c r="FS8" s="3"/>
      <c r="FT8" s="3"/>
      <c r="FU8" s="3"/>
      <c r="FV8" s="3"/>
      <c r="FW8" s="3"/>
      <c r="FX8" s="3"/>
      <c r="FY8" s="3"/>
      <c r="FZ8" s="3"/>
      <c r="GA8" s="3"/>
      <c r="GB8" s="3"/>
      <c r="GC8" s="3"/>
      <c r="GD8" s="3"/>
      <c r="GE8" s="3"/>
      <c r="GF8" s="3"/>
      <c r="GG8" s="3"/>
      <c r="GH8" s="3"/>
      <c r="GI8" s="3"/>
      <c r="GK8" s="416" t="s">
        <v>286</v>
      </c>
      <c r="GL8" s="416"/>
      <c r="GM8" s="3"/>
      <c r="GN8" s="3"/>
      <c r="GO8" s="3"/>
      <c r="GP8" s="3"/>
      <c r="GQ8" s="3"/>
      <c r="GR8" s="3"/>
      <c r="GS8" s="3"/>
      <c r="GT8" s="3"/>
      <c r="GU8" s="3"/>
      <c r="GV8" s="3"/>
      <c r="GW8" s="3"/>
      <c r="GX8" s="3"/>
      <c r="GY8" s="3"/>
      <c r="GZ8" s="3"/>
      <c r="HA8" s="3"/>
      <c r="HB8" s="3"/>
      <c r="HC8" s="3"/>
      <c r="HD8" s="3"/>
      <c r="HE8" s="3"/>
      <c r="HF8" s="3"/>
      <c r="HG8" s="3"/>
    </row>
    <row r="9" spans="1:215"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1"/>
      <c r="BV9" s="411"/>
      <c r="BW9" s="16"/>
      <c r="BX9" s="16"/>
      <c r="BY9" s="16"/>
      <c r="BZ9" s="16"/>
      <c r="CA9" s="16"/>
      <c r="CB9" s="16"/>
      <c r="CC9" s="16"/>
      <c r="CD9" s="16"/>
      <c r="CE9" s="16"/>
      <c r="CF9" s="16"/>
      <c r="CG9" s="16"/>
      <c r="CH9" s="16"/>
      <c r="CI9" s="16"/>
      <c r="CJ9" s="16"/>
      <c r="CK9" s="16"/>
      <c r="CL9" s="16"/>
      <c r="CM9" s="16"/>
      <c r="CN9" s="16"/>
      <c r="CO9" s="16"/>
      <c r="CP9" s="16"/>
      <c r="CQ9" s="16"/>
      <c r="CR9" s="29"/>
      <c r="CS9" s="411"/>
      <c r="CT9" s="411"/>
      <c r="CU9" s="16"/>
      <c r="CV9" s="16"/>
      <c r="CW9" s="16"/>
      <c r="CX9" s="16"/>
      <c r="CY9" s="16"/>
      <c r="CZ9" s="16"/>
      <c r="DA9" s="16"/>
      <c r="DB9" s="16"/>
      <c r="DC9" s="16"/>
      <c r="DD9" s="16"/>
      <c r="DE9" s="16"/>
      <c r="DF9" s="16"/>
      <c r="DG9" s="16"/>
      <c r="DH9" s="16"/>
      <c r="DI9" s="16"/>
      <c r="DJ9" s="16"/>
      <c r="DK9" s="16"/>
      <c r="DL9" s="16"/>
      <c r="DM9" s="16"/>
      <c r="DN9" s="16"/>
      <c r="DO9" s="16"/>
      <c r="DP9" s="29"/>
      <c r="DQ9" s="411"/>
      <c r="DR9" s="411"/>
      <c r="DS9" s="16"/>
      <c r="DT9" s="16"/>
      <c r="DU9" s="16"/>
      <c r="DV9" s="16"/>
      <c r="DW9" s="16"/>
      <c r="DX9" s="16"/>
      <c r="DY9" s="16"/>
      <c r="DZ9" s="16"/>
      <c r="EA9" s="16"/>
      <c r="EB9" s="16"/>
      <c r="EC9" s="16"/>
      <c r="ED9" s="16"/>
      <c r="EE9" s="16"/>
      <c r="EF9" s="16"/>
      <c r="EG9" s="16"/>
      <c r="EH9" s="16"/>
      <c r="EI9" s="16"/>
      <c r="EJ9" s="16"/>
      <c r="EK9" s="16"/>
      <c r="EL9" s="16"/>
      <c r="EM9" s="16"/>
      <c r="EN9" s="29"/>
      <c r="EO9" s="411"/>
      <c r="EP9" s="411"/>
      <c r="EQ9" s="16"/>
      <c r="ER9" s="16"/>
      <c r="ES9" s="16"/>
      <c r="ET9" s="16"/>
      <c r="EU9" s="16"/>
      <c r="EV9" s="16"/>
      <c r="EW9" s="16"/>
      <c r="EX9" s="16"/>
      <c r="EY9" s="16"/>
      <c r="EZ9" s="16"/>
      <c r="FA9" s="16"/>
      <c r="FB9" s="16"/>
      <c r="FC9" s="16"/>
      <c r="FD9" s="16"/>
      <c r="FE9" s="16"/>
      <c r="FF9" s="16"/>
      <c r="FG9" s="16"/>
      <c r="FH9" s="16"/>
      <c r="FI9" s="16"/>
      <c r="FJ9" s="16"/>
      <c r="FK9" s="16"/>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row>
    <row r="10" spans="1:215"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1"/>
      <c r="BV10" s="411"/>
      <c r="BW10" s="16"/>
      <c r="BX10" s="16"/>
      <c r="BY10" s="16"/>
      <c r="BZ10" s="16"/>
      <c r="CA10" s="16"/>
      <c r="CB10" s="16"/>
      <c r="CC10" s="16"/>
      <c r="CD10" s="16"/>
      <c r="CE10" s="16"/>
      <c r="CF10" s="16"/>
      <c r="CG10" s="16"/>
      <c r="CH10" s="16"/>
      <c r="CI10" s="16"/>
      <c r="CJ10" s="16"/>
      <c r="CK10" s="16"/>
      <c r="CL10" s="16"/>
      <c r="CM10" s="16"/>
      <c r="CN10" s="16"/>
      <c r="CO10" s="16"/>
      <c r="CP10" s="16"/>
      <c r="CQ10" s="16"/>
      <c r="CR10" s="29"/>
      <c r="CS10" s="411"/>
      <c r="CT10" s="411"/>
      <c r="CU10" s="16"/>
      <c r="CV10" s="16"/>
      <c r="CW10" s="16"/>
      <c r="CX10" s="16"/>
      <c r="CY10" s="16"/>
      <c r="CZ10" s="16"/>
      <c r="DA10" s="16"/>
      <c r="DB10" s="16"/>
      <c r="DC10" s="16"/>
      <c r="DD10" s="16"/>
      <c r="DE10" s="16"/>
      <c r="DF10" s="16"/>
      <c r="DG10" s="16"/>
      <c r="DH10" s="16"/>
      <c r="DI10" s="16"/>
      <c r="DJ10" s="16"/>
      <c r="DK10" s="16"/>
      <c r="DL10" s="16"/>
      <c r="DM10" s="16"/>
      <c r="DN10" s="16"/>
      <c r="DO10" s="16"/>
      <c r="DP10" s="29"/>
      <c r="DQ10" s="411"/>
      <c r="DR10" s="411"/>
      <c r="DS10" s="16"/>
      <c r="DT10" s="16"/>
      <c r="DU10" s="16"/>
      <c r="DV10" s="16"/>
      <c r="DW10" s="16"/>
      <c r="DX10" s="16"/>
      <c r="DY10" s="16"/>
      <c r="DZ10" s="16"/>
      <c r="EA10" s="16"/>
      <c r="EB10" s="16"/>
      <c r="EC10" s="16"/>
      <c r="ED10" s="16"/>
      <c r="EE10" s="16"/>
      <c r="EF10" s="16"/>
      <c r="EG10" s="16"/>
      <c r="EH10" s="16"/>
      <c r="EI10" s="16"/>
      <c r="EJ10" s="16"/>
      <c r="EK10" s="16"/>
      <c r="EL10" s="16"/>
      <c r="EM10" s="16"/>
      <c r="EN10" s="29"/>
      <c r="EO10" s="411"/>
      <c r="EP10" s="411"/>
      <c r="EQ10" s="16"/>
      <c r="ER10" s="16"/>
      <c r="ES10" s="16"/>
      <c r="ET10" s="16"/>
      <c r="EU10" s="16"/>
      <c r="EV10" s="16"/>
      <c r="EW10" s="16"/>
      <c r="EX10" s="16"/>
      <c r="EY10" s="16"/>
      <c r="EZ10" s="16"/>
      <c r="FA10" s="16"/>
      <c r="FB10" s="16"/>
      <c r="FC10" s="16"/>
      <c r="FD10" s="16"/>
      <c r="FE10" s="16"/>
      <c r="FF10" s="16"/>
      <c r="FG10" s="16"/>
      <c r="FH10" s="16"/>
      <c r="FI10" s="16"/>
      <c r="FJ10" s="16"/>
      <c r="FK10" s="16"/>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row>
    <row r="11" spans="1:215"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1"/>
      <c r="BV11" s="411"/>
      <c r="BW11" s="19">
        <v>2000</v>
      </c>
      <c r="BX11" s="19">
        <v>2001</v>
      </c>
      <c r="BY11" s="19">
        <v>2002</v>
      </c>
      <c r="BZ11" s="19">
        <v>2003</v>
      </c>
      <c r="CA11" s="19">
        <v>2004</v>
      </c>
      <c r="CB11" s="19">
        <v>2005</v>
      </c>
      <c r="CC11" s="19">
        <v>2006</v>
      </c>
      <c r="CD11" s="19">
        <v>2007</v>
      </c>
      <c r="CE11" s="19">
        <v>2008</v>
      </c>
      <c r="CF11" s="19">
        <v>2009</v>
      </c>
      <c r="CG11" s="19">
        <v>2010</v>
      </c>
      <c r="CH11" s="19">
        <v>2011</v>
      </c>
      <c r="CI11" s="19">
        <v>2012</v>
      </c>
      <c r="CJ11" s="19">
        <v>2013</v>
      </c>
      <c r="CK11" s="19">
        <v>2014</v>
      </c>
      <c r="CL11" s="19">
        <v>2015</v>
      </c>
      <c r="CM11" s="19">
        <v>2016</v>
      </c>
      <c r="CN11" s="19">
        <v>2017</v>
      </c>
      <c r="CO11" s="19">
        <v>2018</v>
      </c>
      <c r="CP11" s="19">
        <v>2019</v>
      </c>
      <c r="CQ11" s="19">
        <v>2020</v>
      </c>
      <c r="CR11" s="29"/>
      <c r="CS11" s="411"/>
      <c r="CT11" s="411"/>
      <c r="CU11" s="19">
        <v>2000</v>
      </c>
      <c r="CV11" s="19">
        <v>2001</v>
      </c>
      <c r="CW11" s="19">
        <v>2002</v>
      </c>
      <c r="CX11" s="19">
        <v>2003</v>
      </c>
      <c r="CY11" s="19">
        <v>2004</v>
      </c>
      <c r="CZ11" s="19">
        <v>2005</v>
      </c>
      <c r="DA11" s="19">
        <v>2006</v>
      </c>
      <c r="DB11" s="19">
        <v>2007</v>
      </c>
      <c r="DC11" s="19">
        <v>2008</v>
      </c>
      <c r="DD11" s="19">
        <v>2009</v>
      </c>
      <c r="DE11" s="19">
        <v>2010</v>
      </c>
      <c r="DF11" s="19">
        <v>2011</v>
      </c>
      <c r="DG11" s="19">
        <v>2012</v>
      </c>
      <c r="DH11" s="19">
        <v>2013</v>
      </c>
      <c r="DI11" s="19">
        <v>2014</v>
      </c>
      <c r="DJ11" s="19">
        <v>2015</v>
      </c>
      <c r="DK11" s="19">
        <v>2016</v>
      </c>
      <c r="DL11" s="19">
        <v>2017</v>
      </c>
      <c r="DM11" s="19">
        <v>2018</v>
      </c>
      <c r="DN11" s="19">
        <v>2019</v>
      </c>
      <c r="DO11" s="19">
        <v>2020</v>
      </c>
      <c r="DP11" s="29"/>
      <c r="DQ11" s="411"/>
      <c r="DR11" s="411"/>
      <c r="DS11" s="19">
        <v>2000</v>
      </c>
      <c r="DT11" s="19">
        <v>2001</v>
      </c>
      <c r="DU11" s="19">
        <v>2002</v>
      </c>
      <c r="DV11" s="19">
        <v>2003</v>
      </c>
      <c r="DW11" s="19">
        <v>2004</v>
      </c>
      <c r="DX11" s="19">
        <v>2005</v>
      </c>
      <c r="DY11" s="19">
        <v>2006</v>
      </c>
      <c r="DZ11" s="19">
        <v>2007</v>
      </c>
      <c r="EA11" s="19">
        <v>2008</v>
      </c>
      <c r="EB11" s="19">
        <v>2009</v>
      </c>
      <c r="EC11" s="19">
        <v>2010</v>
      </c>
      <c r="ED11" s="19">
        <v>2011</v>
      </c>
      <c r="EE11" s="19">
        <v>2012</v>
      </c>
      <c r="EF11" s="19">
        <v>2013</v>
      </c>
      <c r="EG11" s="19">
        <v>2014</v>
      </c>
      <c r="EH11" s="19">
        <v>2015</v>
      </c>
      <c r="EI11" s="19">
        <v>2016</v>
      </c>
      <c r="EJ11" s="19">
        <v>2017</v>
      </c>
      <c r="EK11" s="19">
        <v>2018</v>
      </c>
      <c r="EL11" s="19">
        <v>2019</v>
      </c>
      <c r="EM11" s="19">
        <v>2020</v>
      </c>
      <c r="EN11" s="29"/>
      <c r="EO11" s="411"/>
      <c r="EP11" s="411"/>
      <c r="EQ11" s="19">
        <v>2000</v>
      </c>
      <c r="ER11" s="19">
        <v>2001</v>
      </c>
      <c r="ES11" s="19">
        <v>2002</v>
      </c>
      <c r="ET11" s="19">
        <v>2003</v>
      </c>
      <c r="EU11" s="19">
        <v>2004</v>
      </c>
      <c r="EV11" s="19">
        <v>2005</v>
      </c>
      <c r="EW11" s="19">
        <v>2006</v>
      </c>
      <c r="EX11" s="19">
        <v>2007</v>
      </c>
      <c r="EY11" s="19">
        <v>2008</v>
      </c>
      <c r="EZ11" s="19">
        <v>2009</v>
      </c>
      <c r="FA11" s="19">
        <v>2010</v>
      </c>
      <c r="FB11" s="19">
        <v>2011</v>
      </c>
      <c r="FC11" s="19">
        <v>2012</v>
      </c>
      <c r="FD11" s="19">
        <v>2013</v>
      </c>
      <c r="FE11" s="19">
        <v>2014</v>
      </c>
      <c r="FF11" s="19">
        <v>2015</v>
      </c>
      <c r="FG11" s="19">
        <v>2016</v>
      </c>
      <c r="FH11" s="19">
        <v>2017</v>
      </c>
      <c r="FI11" s="19">
        <v>2018</v>
      </c>
      <c r="FJ11" s="19">
        <v>2019</v>
      </c>
      <c r="FK11" s="19">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row>
    <row r="12" spans="1:215" ht="14.5">
      <c r="A12" s="412"/>
      <c r="B12" s="412"/>
      <c r="C12" s="1"/>
      <c r="D12" s="1"/>
      <c r="E12" s="1"/>
      <c r="F12" s="1"/>
      <c r="G12" s="1"/>
      <c r="H12" s="1"/>
      <c r="I12" s="1"/>
      <c r="J12" s="1"/>
      <c r="K12" s="1"/>
      <c r="L12" s="1"/>
      <c r="M12" s="1"/>
      <c r="N12" s="1"/>
      <c r="O12" s="1"/>
      <c r="P12" s="1"/>
      <c r="Q12" s="1"/>
      <c r="R12" s="1"/>
      <c r="S12" s="1"/>
      <c r="T12" s="1"/>
      <c r="U12" s="1"/>
      <c r="V12" s="1"/>
      <c r="W12" s="1"/>
      <c r="Y12" s="412"/>
      <c r="Z12" s="412"/>
      <c r="AA12" s="1"/>
      <c r="AB12" s="1"/>
      <c r="AC12" s="1"/>
      <c r="AD12" s="1"/>
      <c r="AE12" s="1"/>
      <c r="AF12" s="1"/>
      <c r="AG12" s="1"/>
      <c r="AH12" s="1"/>
      <c r="AI12" s="1"/>
      <c r="AJ12" s="1"/>
      <c r="AK12" s="1"/>
      <c r="AL12" s="1"/>
      <c r="AM12" s="1"/>
      <c r="AN12" s="1"/>
      <c r="AO12" s="1"/>
      <c r="AP12" s="1"/>
      <c r="AQ12" s="1"/>
      <c r="AR12" s="1"/>
      <c r="AS12" s="1"/>
      <c r="AT12" s="1"/>
      <c r="AU12" s="1"/>
      <c r="AW12" s="412"/>
      <c r="AX12" s="412"/>
      <c r="AY12" s="1"/>
      <c r="AZ12" s="1"/>
      <c r="BA12" s="1"/>
      <c r="BB12" s="1"/>
      <c r="BC12" s="1"/>
      <c r="BD12" s="1"/>
      <c r="BE12" s="1"/>
      <c r="BF12" s="1"/>
      <c r="BG12" s="1"/>
      <c r="BH12" s="1"/>
      <c r="BI12" s="1"/>
      <c r="BJ12" s="1"/>
      <c r="BK12" s="1"/>
      <c r="BL12" s="1"/>
      <c r="BM12" s="1"/>
      <c r="BN12" s="1"/>
      <c r="BO12" s="1"/>
      <c r="BP12" s="1"/>
      <c r="BQ12" s="1"/>
      <c r="BR12" s="1"/>
      <c r="BS12" s="1"/>
      <c r="BU12" s="413"/>
      <c r="BV12" s="413"/>
      <c r="BW12" s="16"/>
      <c r="BX12" s="16"/>
      <c r="BY12" s="16"/>
      <c r="BZ12" s="16"/>
      <c r="CA12" s="16"/>
      <c r="CB12" s="16"/>
      <c r="CC12" s="16"/>
      <c r="CD12" s="16"/>
      <c r="CE12" s="16"/>
      <c r="CF12" s="16"/>
      <c r="CG12" s="16"/>
      <c r="CH12" s="16"/>
      <c r="CI12" s="16"/>
      <c r="CJ12" s="16"/>
      <c r="CK12" s="16"/>
      <c r="CL12" s="16"/>
      <c r="CM12" s="16"/>
      <c r="CN12" s="16"/>
      <c r="CO12" s="16"/>
      <c r="CP12" s="16"/>
      <c r="CQ12" s="16"/>
      <c r="CR12" s="29"/>
      <c r="CS12" s="413"/>
      <c r="CT12" s="413"/>
      <c r="CU12" s="16"/>
      <c r="CV12" s="16"/>
      <c r="CW12" s="16"/>
      <c r="CX12" s="16"/>
      <c r="CY12" s="16"/>
      <c r="CZ12" s="16"/>
      <c r="DA12" s="16"/>
      <c r="DB12" s="16"/>
      <c r="DC12" s="16"/>
      <c r="DD12" s="16"/>
      <c r="DE12" s="16"/>
      <c r="DF12" s="16"/>
      <c r="DG12" s="16"/>
      <c r="DH12" s="16"/>
      <c r="DI12" s="16"/>
      <c r="DJ12" s="16"/>
      <c r="DK12" s="16"/>
      <c r="DL12" s="16"/>
      <c r="DM12" s="16"/>
      <c r="DN12" s="16"/>
      <c r="DO12" s="16"/>
      <c r="DP12" s="29"/>
      <c r="DQ12" s="413"/>
      <c r="DR12" s="413"/>
      <c r="DS12" s="16"/>
      <c r="DT12" s="16"/>
      <c r="DU12" s="16"/>
      <c r="DV12" s="16"/>
      <c r="DW12" s="16"/>
      <c r="DX12" s="16"/>
      <c r="DY12" s="16"/>
      <c r="DZ12" s="16"/>
      <c r="EA12" s="16"/>
      <c r="EB12" s="16"/>
      <c r="EC12" s="16"/>
      <c r="ED12" s="16"/>
      <c r="EE12" s="16"/>
      <c r="EF12" s="16"/>
      <c r="EG12" s="16"/>
      <c r="EH12" s="16"/>
      <c r="EI12" s="16"/>
      <c r="EJ12" s="16"/>
      <c r="EK12" s="16"/>
      <c r="EL12" s="16"/>
      <c r="EM12" s="16"/>
      <c r="EN12" s="29"/>
      <c r="EO12" s="413"/>
      <c r="EP12" s="413"/>
      <c r="EQ12" s="16"/>
      <c r="ER12" s="16"/>
      <c r="ES12" s="16"/>
      <c r="ET12" s="16"/>
      <c r="EU12" s="16"/>
      <c r="EV12" s="16"/>
      <c r="EW12" s="16"/>
      <c r="EX12" s="16"/>
      <c r="EY12" s="16"/>
      <c r="EZ12" s="16"/>
      <c r="FA12" s="16"/>
      <c r="FB12" s="16"/>
      <c r="FC12" s="16"/>
      <c r="FD12" s="16"/>
      <c r="FE12" s="16"/>
      <c r="FF12" s="16"/>
      <c r="FG12" s="16"/>
      <c r="FH12" s="16"/>
      <c r="FI12" s="16"/>
      <c r="FJ12" s="16"/>
      <c r="FK12" s="16"/>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row>
    <row r="13" spans="1:215" ht="14.5">
      <c r="A13" s="6"/>
      <c r="B13" s="6" t="s">
        <v>288</v>
      </c>
      <c r="C13" s="6">
        <v>3.5</v>
      </c>
      <c r="D13" s="6">
        <v>3.3</v>
      </c>
      <c r="E13" s="6">
        <v>3.6</v>
      </c>
      <c r="F13" s="6">
        <v>3.6</v>
      </c>
      <c r="G13" s="6">
        <v>3.6</v>
      </c>
      <c r="H13" s="6">
        <v>3.6</v>
      </c>
      <c r="I13" s="6">
        <v>3.6</v>
      </c>
      <c r="J13" s="6">
        <v>3.6</v>
      </c>
      <c r="K13" s="6">
        <v>3.6</v>
      </c>
      <c r="L13" s="6">
        <v>3.3</v>
      </c>
      <c r="M13" s="6">
        <v>3.4</v>
      </c>
      <c r="N13" s="6">
        <v>3.6</v>
      </c>
      <c r="O13" s="6">
        <v>3.5</v>
      </c>
      <c r="P13" s="6">
        <v>3</v>
      </c>
      <c r="Q13" s="6">
        <v>2.9</v>
      </c>
      <c r="R13" s="6">
        <v>2.9</v>
      </c>
      <c r="S13" s="6">
        <v>3</v>
      </c>
      <c r="T13" s="6">
        <v>3</v>
      </c>
      <c r="U13" s="6">
        <v>2.6</v>
      </c>
      <c r="V13" s="6">
        <v>2.6</v>
      </c>
      <c r="W13" s="6">
        <v>2.2000000000000002</v>
      </c>
      <c r="Y13" s="6"/>
      <c r="Z13" s="6" t="s">
        <v>288</v>
      </c>
      <c r="AA13" s="6">
        <v>19.3</v>
      </c>
      <c r="AB13" s="6">
        <v>19.5</v>
      </c>
      <c r="AC13" s="6">
        <v>20.2</v>
      </c>
      <c r="AD13" s="6">
        <v>20.2</v>
      </c>
      <c r="AE13" s="6">
        <v>19.899999999999999</v>
      </c>
      <c r="AF13" s="6">
        <v>19.3</v>
      </c>
      <c r="AG13" s="6">
        <v>19.399999999999999</v>
      </c>
      <c r="AH13" s="6">
        <v>18.3</v>
      </c>
      <c r="AI13" s="6">
        <v>19.100000000000001</v>
      </c>
      <c r="AJ13" s="6">
        <v>16.8</v>
      </c>
      <c r="AK13" s="6">
        <v>17.100000000000001</v>
      </c>
      <c r="AL13" s="6">
        <v>18.600000000000001</v>
      </c>
      <c r="AM13" s="6">
        <v>18.8</v>
      </c>
      <c r="AN13" s="6">
        <v>15.9</v>
      </c>
      <c r="AO13" s="6">
        <v>13.9</v>
      </c>
      <c r="AP13" s="6">
        <v>17.100000000000001</v>
      </c>
      <c r="AQ13" s="6">
        <v>16.8</v>
      </c>
      <c r="AR13" s="6">
        <v>16.600000000000001</v>
      </c>
      <c r="AS13" s="6">
        <v>16</v>
      </c>
      <c r="AT13" s="6">
        <v>15.2</v>
      </c>
      <c r="AU13" s="6">
        <v>12.8</v>
      </c>
      <c r="AW13" s="6"/>
      <c r="AX13" s="6" t="s">
        <v>288</v>
      </c>
      <c r="AY13" s="6">
        <v>16.100000000000001</v>
      </c>
      <c r="AZ13" s="6">
        <v>16</v>
      </c>
      <c r="BA13" s="6">
        <v>16.7</v>
      </c>
      <c r="BB13" s="6">
        <v>16.7</v>
      </c>
      <c r="BC13" s="6">
        <v>16.3</v>
      </c>
      <c r="BD13" s="6">
        <v>16.100000000000001</v>
      </c>
      <c r="BE13" s="6">
        <v>16</v>
      </c>
      <c r="BF13" s="6">
        <v>15.8</v>
      </c>
      <c r="BG13" s="6">
        <v>15.9</v>
      </c>
      <c r="BH13" s="6">
        <v>13.7</v>
      </c>
      <c r="BI13" s="6">
        <v>14.2</v>
      </c>
      <c r="BJ13" s="6">
        <v>16.7</v>
      </c>
      <c r="BK13" s="6">
        <v>16.100000000000001</v>
      </c>
      <c r="BL13" s="6">
        <v>12.7</v>
      </c>
      <c r="BM13" s="6">
        <v>11.1</v>
      </c>
      <c r="BN13" s="6">
        <v>13.2</v>
      </c>
      <c r="BO13" s="6">
        <v>14.6</v>
      </c>
      <c r="BP13" s="6">
        <v>12.3</v>
      </c>
      <c r="BQ13" s="6">
        <v>11.4</v>
      </c>
      <c r="BR13" s="6">
        <v>10.7</v>
      </c>
      <c r="BS13" s="6">
        <v>8.9</v>
      </c>
      <c r="BU13" s="21"/>
      <c r="BV13" s="21" t="s">
        <v>289</v>
      </c>
      <c r="BW13" s="21">
        <v>151.6</v>
      </c>
      <c r="BX13" s="21">
        <v>152.9</v>
      </c>
      <c r="BY13" s="21">
        <v>156.80000000000001</v>
      </c>
      <c r="BZ13" s="21">
        <v>160.5</v>
      </c>
      <c r="CA13" s="21">
        <v>157</v>
      </c>
      <c r="CB13" s="21">
        <v>155.69999999999999</v>
      </c>
      <c r="CC13" s="21">
        <v>154.19999999999999</v>
      </c>
      <c r="CD13" s="21">
        <v>160.80000000000001</v>
      </c>
      <c r="CE13" s="21">
        <v>151.80000000000001</v>
      </c>
      <c r="CF13" s="21">
        <v>153.9</v>
      </c>
      <c r="CG13" s="21">
        <v>151.19999999999999</v>
      </c>
      <c r="CH13" s="21">
        <v>153.6</v>
      </c>
      <c r="CI13" s="21">
        <v>149.9</v>
      </c>
      <c r="CJ13" s="21">
        <v>146.19999999999999</v>
      </c>
      <c r="CK13" s="21">
        <v>136.19999999999999</v>
      </c>
      <c r="CL13" s="21">
        <v>136.9</v>
      </c>
      <c r="CM13" s="21">
        <v>134</v>
      </c>
      <c r="CN13" s="21">
        <v>135.4</v>
      </c>
      <c r="CO13" s="21">
        <v>130.19999999999999</v>
      </c>
      <c r="CP13" s="21">
        <v>128.9</v>
      </c>
      <c r="CQ13" s="21">
        <v>103.1</v>
      </c>
      <c r="CR13" s="29"/>
      <c r="CS13" s="21"/>
      <c r="CT13" s="21" t="s">
        <v>289</v>
      </c>
      <c r="CU13" s="21">
        <v>257.60000000000002</v>
      </c>
      <c r="CV13" s="21">
        <v>254</v>
      </c>
      <c r="CW13" s="21">
        <v>261.2</v>
      </c>
      <c r="CX13" s="21">
        <v>258.2</v>
      </c>
      <c r="CY13" s="21">
        <v>261.5</v>
      </c>
      <c r="CZ13" s="21">
        <v>263.7</v>
      </c>
      <c r="DA13" s="21">
        <v>255</v>
      </c>
      <c r="DB13" s="21">
        <v>256</v>
      </c>
      <c r="DC13" s="21">
        <v>250.4</v>
      </c>
      <c r="DD13" s="21">
        <v>255.4</v>
      </c>
      <c r="DE13" s="21">
        <v>254.1</v>
      </c>
      <c r="DF13" s="21">
        <v>245.6</v>
      </c>
      <c r="DG13" s="21">
        <v>227.1</v>
      </c>
      <c r="DH13" s="21">
        <v>236.2</v>
      </c>
      <c r="DI13" s="21">
        <v>224.9</v>
      </c>
      <c r="DJ13" s="21">
        <v>222.9</v>
      </c>
      <c r="DK13" s="21">
        <v>218.6</v>
      </c>
      <c r="DL13" s="21">
        <v>209.2</v>
      </c>
      <c r="DM13" s="21">
        <v>205.9</v>
      </c>
      <c r="DN13" s="21">
        <v>204.6</v>
      </c>
      <c r="DO13" s="21">
        <v>155.4</v>
      </c>
      <c r="DP13" s="29"/>
      <c r="DQ13" s="21"/>
      <c r="DR13" s="21" t="s">
        <v>289</v>
      </c>
      <c r="DS13" s="21">
        <v>18.600000000000001</v>
      </c>
      <c r="DT13" s="21">
        <v>17.5</v>
      </c>
      <c r="DU13" s="21">
        <v>18.3</v>
      </c>
      <c r="DV13" s="21">
        <v>18.5</v>
      </c>
      <c r="DW13" s="21">
        <v>18.7</v>
      </c>
      <c r="DX13" s="21">
        <v>16.2</v>
      </c>
      <c r="DY13" s="21">
        <v>17.100000000000001</v>
      </c>
      <c r="DZ13" s="21">
        <v>18.100000000000001</v>
      </c>
      <c r="EA13" s="21">
        <v>16.7</v>
      </c>
      <c r="EB13" s="21">
        <v>16.7</v>
      </c>
      <c r="EC13" s="21">
        <v>18</v>
      </c>
      <c r="ED13" s="21">
        <v>16.2</v>
      </c>
      <c r="EE13" s="21">
        <v>20.100000000000001</v>
      </c>
      <c r="EF13" s="21">
        <v>19.600000000000001</v>
      </c>
      <c r="EG13" s="21">
        <v>18.7</v>
      </c>
      <c r="EH13" s="21">
        <v>17.2</v>
      </c>
      <c r="EI13" s="21">
        <v>16.7</v>
      </c>
      <c r="EJ13" s="21">
        <v>15.5</v>
      </c>
      <c r="EK13" s="21">
        <v>15.9</v>
      </c>
      <c r="EL13" s="21">
        <v>15.4</v>
      </c>
      <c r="EM13" s="21">
        <v>13</v>
      </c>
      <c r="EN13" s="29"/>
      <c r="EO13" s="21"/>
      <c r="EP13" s="21" t="s">
        <v>289</v>
      </c>
      <c r="EQ13" s="21">
        <v>21.7</v>
      </c>
      <c r="ER13" s="21">
        <v>20.5</v>
      </c>
      <c r="ES13" s="21">
        <v>22</v>
      </c>
      <c r="ET13" s="21">
        <v>22.6</v>
      </c>
      <c r="EU13" s="21">
        <v>21.6</v>
      </c>
      <c r="EV13" s="21">
        <v>20.5</v>
      </c>
      <c r="EW13" s="21">
        <v>21.6</v>
      </c>
      <c r="EX13" s="21">
        <v>23.2</v>
      </c>
      <c r="EY13" s="21">
        <v>24.4</v>
      </c>
      <c r="EZ13" s="21">
        <v>24.6</v>
      </c>
      <c r="FA13" s="21">
        <v>24.7</v>
      </c>
      <c r="FB13" s="21">
        <v>19.5</v>
      </c>
      <c r="FC13" s="21">
        <v>21.9</v>
      </c>
      <c r="FD13" s="21">
        <v>21.7</v>
      </c>
      <c r="FE13" s="21">
        <v>18.8</v>
      </c>
      <c r="FF13" s="21">
        <v>19.2</v>
      </c>
      <c r="FG13" s="21">
        <v>18.8</v>
      </c>
      <c r="FH13" s="21">
        <v>18</v>
      </c>
      <c r="FI13" s="21">
        <v>16.7</v>
      </c>
      <c r="FJ13" s="21">
        <v>16</v>
      </c>
      <c r="FK13" s="21">
        <v>12.9</v>
      </c>
      <c r="FM13" s="6"/>
      <c r="FN13" s="6" t="s">
        <v>288</v>
      </c>
      <c r="FO13" s="6">
        <v>58.5</v>
      </c>
      <c r="FP13" s="6">
        <v>60.6</v>
      </c>
      <c r="FQ13" s="6">
        <v>60.1</v>
      </c>
      <c r="FR13" s="6">
        <v>54.9</v>
      </c>
      <c r="FS13" s="6">
        <v>52.7</v>
      </c>
      <c r="FT13" s="6">
        <v>53.7</v>
      </c>
      <c r="FU13" s="6">
        <v>53.6</v>
      </c>
      <c r="FV13" s="6">
        <v>56.3</v>
      </c>
      <c r="FW13" s="6">
        <v>53.9</v>
      </c>
      <c r="FX13" s="6">
        <v>51.5</v>
      </c>
      <c r="FY13" s="6">
        <v>49</v>
      </c>
      <c r="FZ13" s="6">
        <v>43.3</v>
      </c>
      <c r="GA13" s="6">
        <v>45.2</v>
      </c>
      <c r="GB13" s="6">
        <v>46.2</v>
      </c>
      <c r="GC13" s="6">
        <v>45.7</v>
      </c>
      <c r="GD13" s="6">
        <v>41.9</v>
      </c>
      <c r="GE13" s="6">
        <v>41.8</v>
      </c>
      <c r="GF13" s="6">
        <v>41.2</v>
      </c>
      <c r="GG13" s="6">
        <v>40.4</v>
      </c>
      <c r="GH13" s="6">
        <v>40.9</v>
      </c>
      <c r="GI13" s="6">
        <v>33.1</v>
      </c>
      <c r="GK13" s="6"/>
      <c r="GL13" s="6" t="s">
        <v>288</v>
      </c>
      <c r="GM13" s="6">
        <v>69.5</v>
      </c>
      <c r="GN13" s="6">
        <v>67.099999999999994</v>
      </c>
      <c r="GO13" s="6">
        <v>66.900000000000006</v>
      </c>
      <c r="GP13" s="6">
        <v>64.8</v>
      </c>
      <c r="GQ13" s="6">
        <v>66.599999999999994</v>
      </c>
      <c r="GR13" s="6">
        <v>62.3</v>
      </c>
      <c r="GS13" s="6">
        <v>58.6</v>
      </c>
      <c r="GT13" s="6">
        <v>61.6</v>
      </c>
      <c r="GU13" s="6">
        <v>58.7</v>
      </c>
      <c r="GV13" s="6">
        <v>57.8</v>
      </c>
      <c r="GW13" s="6">
        <v>57.3</v>
      </c>
      <c r="GX13" s="6">
        <v>52.6</v>
      </c>
      <c r="GY13" s="6">
        <v>53.6</v>
      </c>
      <c r="GZ13" s="6">
        <v>53.9</v>
      </c>
      <c r="HA13" s="6">
        <v>54</v>
      </c>
      <c r="HB13" s="6">
        <v>55.1</v>
      </c>
      <c r="HC13" s="6">
        <v>58.5</v>
      </c>
      <c r="HD13" s="6">
        <v>57.1</v>
      </c>
      <c r="HE13" s="6">
        <v>56.5</v>
      </c>
      <c r="HF13" s="6">
        <v>53.9</v>
      </c>
      <c r="HG13" s="6">
        <v>46.4</v>
      </c>
    </row>
    <row r="14" spans="1:215" ht="14.5">
      <c r="A14" s="1"/>
      <c r="B14" s="123" t="s">
        <v>231</v>
      </c>
      <c r="C14" s="1"/>
      <c r="D14" s="1"/>
      <c r="E14" s="1"/>
      <c r="F14" s="1"/>
      <c r="G14" s="1"/>
      <c r="H14" s="1"/>
      <c r="I14" s="1"/>
      <c r="J14" s="1"/>
      <c r="K14" s="1"/>
      <c r="L14" s="1"/>
      <c r="M14" s="1"/>
      <c r="N14" s="1"/>
      <c r="O14" s="1"/>
      <c r="P14" s="1"/>
      <c r="Q14" s="1"/>
      <c r="R14" s="1"/>
      <c r="S14" s="1"/>
      <c r="T14" s="1"/>
      <c r="U14" s="1"/>
      <c r="V14" s="1"/>
      <c r="W14" s="1"/>
      <c r="Y14" s="1"/>
      <c r="Z14" s="123" t="s">
        <v>231</v>
      </c>
      <c r="AA14" s="1"/>
      <c r="AB14" s="1"/>
      <c r="AC14" s="1"/>
      <c r="AD14" s="1"/>
      <c r="AE14" s="1"/>
      <c r="AF14" s="1"/>
      <c r="AG14" s="1"/>
      <c r="AH14" s="1"/>
      <c r="AI14" s="1"/>
      <c r="AJ14" s="1"/>
      <c r="AK14" s="1"/>
      <c r="AL14" s="1"/>
      <c r="AM14" s="1"/>
      <c r="AN14" s="1"/>
      <c r="AO14" s="1"/>
      <c r="AP14" s="1"/>
      <c r="AQ14" s="1"/>
      <c r="AR14" s="1"/>
      <c r="AS14" s="1"/>
      <c r="AT14" s="1"/>
      <c r="AU14" s="1"/>
      <c r="AW14" s="1"/>
      <c r="AX14" s="123" t="s">
        <v>231</v>
      </c>
      <c r="AY14" s="1"/>
      <c r="AZ14" s="1"/>
      <c r="BA14" s="1"/>
      <c r="BB14" s="1"/>
      <c r="BC14" s="1"/>
      <c r="BD14" s="1"/>
      <c r="BE14" s="1"/>
      <c r="BF14" s="1"/>
      <c r="BG14" s="1"/>
      <c r="BH14" s="1"/>
      <c r="BI14" s="1"/>
      <c r="BJ14" s="1"/>
      <c r="BK14" s="1"/>
      <c r="BL14" s="1"/>
      <c r="BM14" s="1"/>
      <c r="BN14" s="1"/>
      <c r="BO14" s="1"/>
      <c r="BP14" s="1"/>
      <c r="BQ14" s="1"/>
      <c r="BR14" s="1"/>
      <c r="BS14" s="1"/>
      <c r="BU14" s="16"/>
      <c r="BV14" s="196" t="s">
        <v>232</v>
      </c>
      <c r="BW14" s="16"/>
      <c r="BX14" s="16"/>
      <c r="BY14" s="16"/>
      <c r="BZ14" s="16"/>
      <c r="CA14" s="16"/>
      <c r="CB14" s="16"/>
      <c r="CC14" s="16"/>
      <c r="CD14" s="16"/>
      <c r="CE14" s="16"/>
      <c r="CF14" s="16"/>
      <c r="CG14" s="16"/>
      <c r="CH14" s="16"/>
      <c r="CI14" s="16"/>
      <c r="CJ14" s="16"/>
      <c r="CK14" s="16"/>
      <c r="CL14" s="16"/>
      <c r="CM14" s="16"/>
      <c r="CN14" s="16"/>
      <c r="CO14" s="16"/>
      <c r="CP14" s="16"/>
      <c r="CQ14" s="16"/>
      <c r="CR14" s="29"/>
      <c r="CS14" s="16"/>
      <c r="CT14" s="196" t="s">
        <v>232</v>
      </c>
      <c r="CU14" s="16"/>
      <c r="CV14" s="16"/>
      <c r="CW14" s="16"/>
      <c r="CX14" s="16"/>
      <c r="CY14" s="16"/>
      <c r="CZ14" s="16"/>
      <c r="DA14" s="16"/>
      <c r="DB14" s="16"/>
      <c r="DC14" s="16"/>
      <c r="DD14" s="16"/>
      <c r="DE14" s="16"/>
      <c r="DF14" s="16"/>
      <c r="DG14" s="16"/>
      <c r="DH14" s="16"/>
      <c r="DI14" s="16"/>
      <c r="DJ14" s="16"/>
      <c r="DK14" s="16"/>
      <c r="DL14" s="16"/>
      <c r="DM14" s="16"/>
      <c r="DN14" s="16"/>
      <c r="DO14" s="16"/>
      <c r="DP14" s="29"/>
      <c r="DQ14" s="16"/>
      <c r="DR14" s="196" t="s">
        <v>232</v>
      </c>
      <c r="DS14" s="16"/>
      <c r="DT14" s="16"/>
      <c r="DU14" s="16"/>
      <c r="DV14" s="16"/>
      <c r="DW14" s="16"/>
      <c r="DX14" s="16"/>
      <c r="DY14" s="16"/>
      <c r="DZ14" s="16"/>
      <c r="EA14" s="16"/>
      <c r="EB14" s="16"/>
      <c r="EC14" s="16"/>
      <c r="ED14" s="16"/>
      <c r="EE14" s="16"/>
      <c r="EF14" s="16"/>
      <c r="EG14" s="16"/>
      <c r="EH14" s="16"/>
      <c r="EI14" s="16"/>
      <c r="EJ14" s="16"/>
      <c r="EK14" s="16"/>
      <c r="EL14" s="16"/>
      <c r="EM14" s="16"/>
      <c r="EN14" s="29"/>
      <c r="EO14" s="16"/>
      <c r="EP14" s="196" t="s">
        <v>232</v>
      </c>
      <c r="EQ14" s="16"/>
      <c r="ER14" s="16"/>
      <c r="ES14" s="16"/>
      <c r="ET14" s="16"/>
      <c r="EU14" s="16"/>
      <c r="EV14" s="16"/>
      <c r="EW14" s="16"/>
      <c r="EX14" s="16"/>
      <c r="EY14" s="16"/>
      <c r="EZ14" s="16"/>
      <c r="FA14" s="16"/>
      <c r="FB14" s="16"/>
      <c r="FC14" s="16"/>
      <c r="FD14" s="16"/>
      <c r="FE14" s="16"/>
      <c r="FF14" s="16"/>
      <c r="FG14" s="16"/>
      <c r="FH14" s="16"/>
      <c r="FI14" s="16"/>
      <c r="FJ14" s="16"/>
      <c r="FK14" s="16"/>
      <c r="FM14" s="1"/>
      <c r="FN14" s="123" t="s">
        <v>231</v>
      </c>
      <c r="FO14" s="1"/>
      <c r="FP14" s="1"/>
      <c r="FQ14" s="1"/>
      <c r="FR14" s="1"/>
      <c r="FS14" s="1"/>
      <c r="FT14" s="1"/>
      <c r="FU14" s="1"/>
      <c r="FV14" s="1"/>
      <c r="FW14" s="1"/>
      <c r="FX14" s="1"/>
      <c r="FY14" s="1"/>
      <c r="FZ14" s="1"/>
      <c r="GA14" s="1"/>
      <c r="GB14" s="1"/>
      <c r="GC14" s="1"/>
      <c r="GD14" s="1"/>
      <c r="GE14" s="1"/>
      <c r="GF14" s="1"/>
      <c r="GG14" s="1"/>
      <c r="GH14" s="1"/>
      <c r="GI14" s="1"/>
      <c r="GK14" s="1"/>
      <c r="GL14" s="123" t="s">
        <v>231</v>
      </c>
      <c r="GM14" s="1"/>
      <c r="GN14" s="1"/>
      <c r="GO14" s="1"/>
      <c r="GP14" s="1"/>
      <c r="GQ14" s="1"/>
      <c r="GR14" s="1"/>
      <c r="GS14" s="1"/>
      <c r="GT14" s="1"/>
      <c r="GU14" s="1"/>
      <c r="GV14" s="1"/>
      <c r="GW14" s="1"/>
      <c r="GX14" s="1"/>
      <c r="GY14" s="1"/>
      <c r="GZ14" s="1"/>
      <c r="HA14" s="1"/>
      <c r="HB14" s="1"/>
      <c r="HC14" s="1"/>
      <c r="HD14" s="1"/>
      <c r="HE14" s="1"/>
      <c r="HF14" s="1"/>
      <c r="HG14" s="1"/>
    </row>
    <row r="15" spans="1:215" ht="14.5">
      <c r="A15" s="1"/>
      <c r="B15" s="124" t="s">
        <v>233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124" t="s">
        <v>233</v>
      </c>
      <c r="AA15" s="1">
        <v>0</v>
      </c>
      <c r="AB15" s="1">
        <v>0</v>
      </c>
      <c r="AC15" s="1">
        <v>0</v>
      </c>
      <c r="AD15" s="1">
        <v>0</v>
      </c>
      <c r="AE15" s="1">
        <v>0</v>
      </c>
      <c r="AF15" s="1">
        <v>0</v>
      </c>
      <c r="AG15" s="1">
        <v>0</v>
      </c>
      <c r="AH15" s="1">
        <v>0</v>
      </c>
      <c r="AI15" s="1">
        <v>0</v>
      </c>
      <c r="AJ15" s="1">
        <v>0</v>
      </c>
      <c r="AK15" s="1">
        <v>0</v>
      </c>
      <c r="AL15" s="1">
        <v>0</v>
      </c>
      <c r="AM15" s="1">
        <v>0</v>
      </c>
      <c r="AN15" s="1">
        <v>0</v>
      </c>
      <c r="AO15" s="1">
        <v>0.1</v>
      </c>
      <c r="AP15" s="1">
        <v>0</v>
      </c>
      <c r="AQ15" s="1">
        <v>0</v>
      </c>
      <c r="AR15" s="1">
        <v>0</v>
      </c>
      <c r="AS15" s="1">
        <v>0</v>
      </c>
      <c r="AT15" s="1">
        <v>0</v>
      </c>
      <c r="AU15" s="1">
        <v>0</v>
      </c>
      <c r="AW15" s="1"/>
      <c r="AX15" s="124" t="s">
        <v>233</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6"/>
      <c r="BV15" s="197" t="s">
        <v>234</v>
      </c>
      <c r="BW15" s="16">
        <v>0</v>
      </c>
      <c r="BX15" s="16">
        <v>0</v>
      </c>
      <c r="BY15" s="16">
        <v>0</v>
      </c>
      <c r="BZ15" s="16">
        <v>0</v>
      </c>
      <c r="CA15" s="16">
        <v>0</v>
      </c>
      <c r="CB15" s="16">
        <v>0</v>
      </c>
      <c r="CC15" s="16">
        <v>0</v>
      </c>
      <c r="CD15" s="16">
        <v>0</v>
      </c>
      <c r="CE15" s="16">
        <v>0</v>
      </c>
      <c r="CF15" s="16">
        <v>0</v>
      </c>
      <c r="CG15" s="16">
        <v>0</v>
      </c>
      <c r="CH15" s="16">
        <v>0</v>
      </c>
      <c r="CI15" s="16">
        <v>0.1</v>
      </c>
      <c r="CJ15" s="16">
        <v>0.1</v>
      </c>
      <c r="CK15" s="16">
        <v>0.5</v>
      </c>
      <c r="CL15" s="16">
        <v>0.3</v>
      </c>
      <c r="CM15" s="16">
        <v>0.2</v>
      </c>
      <c r="CN15" s="16">
        <v>0.1</v>
      </c>
      <c r="CO15" s="16">
        <v>0.1</v>
      </c>
      <c r="CP15" s="16">
        <v>0</v>
      </c>
      <c r="CQ15" s="16">
        <v>0</v>
      </c>
      <c r="CR15" s="29"/>
      <c r="CS15" s="16"/>
      <c r="CT15" s="197" t="s">
        <v>234</v>
      </c>
      <c r="CU15" s="16">
        <v>0.7</v>
      </c>
      <c r="CV15" s="16">
        <v>0.8</v>
      </c>
      <c r="CW15" s="16">
        <v>0.7</v>
      </c>
      <c r="CX15" s="16">
        <v>0.7</v>
      </c>
      <c r="CY15" s="16">
        <v>0.8</v>
      </c>
      <c r="CZ15" s="16">
        <v>0.9</v>
      </c>
      <c r="DA15" s="16">
        <v>1</v>
      </c>
      <c r="DB15" s="16">
        <v>0.9</v>
      </c>
      <c r="DC15" s="16">
        <v>0.9</v>
      </c>
      <c r="DD15" s="16">
        <v>0.7</v>
      </c>
      <c r="DE15" s="16">
        <v>0.7</v>
      </c>
      <c r="DF15" s="16">
        <v>0.5</v>
      </c>
      <c r="DG15" s="16">
        <v>0.3</v>
      </c>
      <c r="DH15" s="16">
        <v>0.2</v>
      </c>
      <c r="DI15" s="16">
        <v>0.2</v>
      </c>
      <c r="DJ15" s="16">
        <v>0.1</v>
      </c>
      <c r="DK15" s="16">
        <v>0.1</v>
      </c>
      <c r="DL15" s="16">
        <v>0.1</v>
      </c>
      <c r="DM15" s="16">
        <v>0</v>
      </c>
      <c r="DN15" s="16">
        <v>0</v>
      </c>
      <c r="DO15" s="16">
        <v>0</v>
      </c>
      <c r="DP15" s="29"/>
      <c r="DQ15" s="16"/>
      <c r="DR15" s="197" t="s">
        <v>234</v>
      </c>
      <c r="DS15" s="16">
        <v>0</v>
      </c>
      <c r="DT15" s="16">
        <v>0</v>
      </c>
      <c r="DU15" s="16">
        <v>0</v>
      </c>
      <c r="DV15" s="16">
        <v>0</v>
      </c>
      <c r="DW15" s="16">
        <v>0</v>
      </c>
      <c r="DX15" s="16">
        <v>0</v>
      </c>
      <c r="DY15" s="16">
        <v>0</v>
      </c>
      <c r="DZ15" s="16">
        <v>0</v>
      </c>
      <c r="EA15" s="16">
        <v>0</v>
      </c>
      <c r="EB15" s="16">
        <v>0</v>
      </c>
      <c r="EC15" s="16">
        <v>0</v>
      </c>
      <c r="ED15" s="16">
        <v>0</v>
      </c>
      <c r="EE15" s="16">
        <v>0</v>
      </c>
      <c r="EF15" s="16">
        <v>0</v>
      </c>
      <c r="EG15" s="16">
        <v>0</v>
      </c>
      <c r="EH15" s="16">
        <v>0</v>
      </c>
      <c r="EI15" s="16">
        <v>0</v>
      </c>
      <c r="EJ15" s="16">
        <v>0</v>
      </c>
      <c r="EK15" s="16">
        <v>0</v>
      </c>
      <c r="EL15" s="16">
        <v>0</v>
      </c>
      <c r="EM15" s="16">
        <v>0</v>
      </c>
      <c r="EN15" s="29"/>
      <c r="EO15" s="16"/>
      <c r="EP15" s="197" t="s">
        <v>234</v>
      </c>
      <c r="EQ15" s="16">
        <v>0</v>
      </c>
      <c r="ER15" s="16">
        <v>0</v>
      </c>
      <c r="ES15" s="16">
        <v>0</v>
      </c>
      <c r="ET15" s="16">
        <v>0</v>
      </c>
      <c r="EU15" s="16">
        <v>0</v>
      </c>
      <c r="EV15" s="16">
        <v>0</v>
      </c>
      <c r="EW15" s="16">
        <v>0</v>
      </c>
      <c r="EX15" s="16">
        <v>0</v>
      </c>
      <c r="EY15" s="16">
        <v>0</v>
      </c>
      <c r="EZ15" s="16">
        <v>0</v>
      </c>
      <c r="FA15" s="16">
        <v>0</v>
      </c>
      <c r="FB15" s="16">
        <v>0</v>
      </c>
      <c r="FC15" s="16">
        <v>0</v>
      </c>
      <c r="FD15" s="16">
        <v>0</v>
      </c>
      <c r="FE15" s="16">
        <v>0</v>
      </c>
      <c r="FF15" s="16">
        <v>0</v>
      </c>
      <c r="FG15" s="16">
        <v>0</v>
      </c>
      <c r="FH15" s="16">
        <v>0</v>
      </c>
      <c r="FI15" s="16">
        <v>0</v>
      </c>
      <c r="FJ15" s="16">
        <v>0</v>
      </c>
      <c r="FK15" s="16">
        <v>0</v>
      </c>
      <c r="FM15" s="1"/>
      <c r="FN15" s="124" t="s">
        <v>233</v>
      </c>
      <c r="FO15" s="1">
        <v>0</v>
      </c>
      <c r="FP15" s="1">
        <v>0</v>
      </c>
      <c r="FQ15" s="1">
        <v>0</v>
      </c>
      <c r="FR15" s="1">
        <v>0</v>
      </c>
      <c r="FS15" s="1">
        <v>0</v>
      </c>
      <c r="FT15" s="1">
        <v>0</v>
      </c>
      <c r="FU15" s="1">
        <v>0</v>
      </c>
      <c r="FV15" s="1">
        <v>0</v>
      </c>
      <c r="FW15" s="1">
        <v>0</v>
      </c>
      <c r="FX15" s="1">
        <v>0</v>
      </c>
      <c r="FY15" s="1">
        <v>0</v>
      </c>
      <c r="FZ15" s="1">
        <v>0.2</v>
      </c>
      <c r="GA15" s="1">
        <v>0.1</v>
      </c>
      <c r="GB15" s="1">
        <v>0.1</v>
      </c>
      <c r="GC15" s="1">
        <v>0.2</v>
      </c>
      <c r="GD15" s="1">
        <v>0.1</v>
      </c>
      <c r="GE15" s="1">
        <v>0.1</v>
      </c>
      <c r="GF15" s="1">
        <v>0.1</v>
      </c>
      <c r="GG15" s="1">
        <v>0</v>
      </c>
      <c r="GH15" s="1">
        <v>0</v>
      </c>
      <c r="GI15" s="1">
        <v>0</v>
      </c>
      <c r="GK15" s="1"/>
      <c r="GL15" s="124" t="s">
        <v>233</v>
      </c>
      <c r="GM15" s="1">
        <v>0.2</v>
      </c>
      <c r="GN15" s="1">
        <v>0.1</v>
      </c>
      <c r="GO15" s="1">
        <v>0.1</v>
      </c>
      <c r="GP15" s="1">
        <v>0.1</v>
      </c>
      <c r="GQ15" s="1">
        <v>0.1</v>
      </c>
      <c r="GR15" s="1">
        <v>0.1</v>
      </c>
      <c r="GS15" s="1">
        <v>0.1</v>
      </c>
      <c r="GT15" s="1">
        <v>0.1</v>
      </c>
      <c r="GU15" s="1">
        <v>0.1</v>
      </c>
      <c r="GV15" s="1">
        <v>0.1</v>
      </c>
      <c r="GW15" s="1">
        <v>0.2</v>
      </c>
      <c r="GX15" s="1">
        <v>0.3</v>
      </c>
      <c r="GY15" s="1">
        <v>0.2</v>
      </c>
      <c r="GZ15" s="1">
        <v>0.2</v>
      </c>
      <c r="HA15" s="1">
        <v>0.1</v>
      </c>
      <c r="HB15" s="1">
        <v>0.1</v>
      </c>
      <c r="HC15" s="1">
        <v>0.1</v>
      </c>
      <c r="HD15" s="1">
        <v>0</v>
      </c>
      <c r="HE15" s="1">
        <v>0</v>
      </c>
      <c r="HF15" s="1">
        <v>0</v>
      </c>
      <c r="HG15" s="1">
        <v>0</v>
      </c>
    </row>
    <row r="16" spans="1:215" ht="14.5">
      <c r="A16" s="1"/>
      <c r="B16" s="190" t="s">
        <v>235</v>
      </c>
      <c r="C16" s="1">
        <v>3.5</v>
      </c>
      <c r="D16" s="1">
        <v>3.3</v>
      </c>
      <c r="E16" s="1">
        <v>3.6</v>
      </c>
      <c r="F16" s="1">
        <v>3.6</v>
      </c>
      <c r="G16" s="1">
        <v>3.6</v>
      </c>
      <c r="H16" s="1">
        <v>3.6</v>
      </c>
      <c r="I16" s="1">
        <v>3.5</v>
      </c>
      <c r="J16" s="1">
        <v>3.6</v>
      </c>
      <c r="K16" s="1">
        <v>3.6</v>
      </c>
      <c r="L16" s="1">
        <v>3.3</v>
      </c>
      <c r="M16" s="1">
        <v>3.4</v>
      </c>
      <c r="N16" s="1">
        <v>3.4</v>
      </c>
      <c r="O16" s="1">
        <v>3.4</v>
      </c>
      <c r="P16" s="1">
        <v>2.9</v>
      </c>
      <c r="Q16" s="1">
        <v>2.5</v>
      </c>
      <c r="R16" s="1">
        <v>2.8</v>
      </c>
      <c r="S16" s="1">
        <v>3</v>
      </c>
      <c r="T16" s="1">
        <v>2.9</v>
      </c>
      <c r="U16" s="1">
        <v>2.6</v>
      </c>
      <c r="V16" s="1">
        <v>2.5</v>
      </c>
      <c r="W16" s="1">
        <v>2.2000000000000002</v>
      </c>
      <c r="Y16" s="1"/>
      <c r="Z16" s="190" t="s">
        <v>235</v>
      </c>
      <c r="AA16" s="1">
        <v>19.100000000000001</v>
      </c>
      <c r="AB16" s="1">
        <v>19.3</v>
      </c>
      <c r="AC16" s="1">
        <v>19.8</v>
      </c>
      <c r="AD16" s="1">
        <v>19.7</v>
      </c>
      <c r="AE16" s="1">
        <v>19.399999999999999</v>
      </c>
      <c r="AF16" s="1">
        <v>18.899999999999999</v>
      </c>
      <c r="AG16" s="1">
        <v>19</v>
      </c>
      <c r="AH16" s="1">
        <v>17.8</v>
      </c>
      <c r="AI16" s="1">
        <v>18.7</v>
      </c>
      <c r="AJ16" s="1">
        <v>16.399999999999999</v>
      </c>
      <c r="AK16" s="1">
        <v>16.7</v>
      </c>
      <c r="AL16" s="1">
        <v>17.5</v>
      </c>
      <c r="AM16" s="1">
        <v>17.8</v>
      </c>
      <c r="AN16" s="1">
        <v>15.3</v>
      </c>
      <c r="AO16" s="1">
        <v>13.4</v>
      </c>
      <c r="AP16" s="1">
        <v>16.7</v>
      </c>
      <c r="AQ16" s="1">
        <v>16.5</v>
      </c>
      <c r="AR16" s="1">
        <v>16.2</v>
      </c>
      <c r="AS16" s="1">
        <v>15.8</v>
      </c>
      <c r="AT16" s="1">
        <v>15</v>
      </c>
      <c r="AU16" s="1">
        <v>12.6</v>
      </c>
      <c r="AW16" s="1"/>
      <c r="AX16" s="190" t="s">
        <v>235</v>
      </c>
      <c r="AY16" s="1">
        <v>15.9</v>
      </c>
      <c r="AZ16" s="1">
        <v>15.7</v>
      </c>
      <c r="BA16" s="1">
        <v>16.399999999999999</v>
      </c>
      <c r="BB16" s="1">
        <v>16.399999999999999</v>
      </c>
      <c r="BC16" s="1">
        <v>16</v>
      </c>
      <c r="BD16" s="1">
        <v>15.8</v>
      </c>
      <c r="BE16" s="1">
        <v>15.6</v>
      </c>
      <c r="BF16" s="1">
        <v>15.5</v>
      </c>
      <c r="BG16" s="1">
        <v>15.7</v>
      </c>
      <c r="BH16" s="1">
        <v>13.5</v>
      </c>
      <c r="BI16" s="1">
        <v>13.9</v>
      </c>
      <c r="BJ16" s="1">
        <v>15.8</v>
      </c>
      <c r="BK16" s="1">
        <v>15.3</v>
      </c>
      <c r="BL16" s="1">
        <v>12.3</v>
      </c>
      <c r="BM16" s="1">
        <v>10.8</v>
      </c>
      <c r="BN16" s="1">
        <v>13</v>
      </c>
      <c r="BO16" s="1">
        <v>14.4</v>
      </c>
      <c r="BP16" s="1">
        <v>12.1</v>
      </c>
      <c r="BQ16" s="1">
        <v>11.3</v>
      </c>
      <c r="BR16" s="1">
        <v>10.6</v>
      </c>
      <c r="BS16" s="1">
        <v>8.8000000000000007</v>
      </c>
      <c r="BU16" s="16"/>
      <c r="BV16" s="198" t="s">
        <v>236</v>
      </c>
      <c r="BW16" s="16">
        <v>150.4</v>
      </c>
      <c r="BX16" s="16">
        <v>151.6</v>
      </c>
      <c r="BY16" s="16">
        <v>155.80000000000001</v>
      </c>
      <c r="BZ16" s="16">
        <v>159.30000000000001</v>
      </c>
      <c r="CA16" s="16">
        <v>155.69999999999999</v>
      </c>
      <c r="CB16" s="16">
        <v>154.4</v>
      </c>
      <c r="CC16" s="16">
        <v>152.5</v>
      </c>
      <c r="CD16" s="16">
        <v>159.19999999999999</v>
      </c>
      <c r="CE16" s="16">
        <v>150.1</v>
      </c>
      <c r="CF16" s="16">
        <v>152.5</v>
      </c>
      <c r="CG16" s="16">
        <v>149.6</v>
      </c>
      <c r="CH16" s="16">
        <v>146.6</v>
      </c>
      <c r="CI16" s="16">
        <v>143.1</v>
      </c>
      <c r="CJ16" s="16">
        <v>139.4</v>
      </c>
      <c r="CK16" s="16">
        <v>129.1</v>
      </c>
      <c r="CL16" s="16">
        <v>134.80000000000001</v>
      </c>
      <c r="CM16" s="16">
        <v>132</v>
      </c>
      <c r="CN16" s="16">
        <v>133.5</v>
      </c>
      <c r="CO16" s="16">
        <v>128.4</v>
      </c>
      <c r="CP16" s="16">
        <v>127.5</v>
      </c>
      <c r="CQ16" s="16">
        <v>102.1</v>
      </c>
      <c r="CR16" s="29"/>
      <c r="CS16" s="16"/>
      <c r="CT16" s="198" t="s">
        <v>236</v>
      </c>
      <c r="CU16" s="16">
        <v>253.9</v>
      </c>
      <c r="CV16" s="16">
        <v>249.9</v>
      </c>
      <c r="CW16" s="16">
        <v>258</v>
      </c>
      <c r="CX16" s="16">
        <v>254.7</v>
      </c>
      <c r="CY16" s="16">
        <v>257.60000000000002</v>
      </c>
      <c r="CZ16" s="16">
        <v>259.5</v>
      </c>
      <c r="DA16" s="16">
        <v>249.8</v>
      </c>
      <c r="DB16" s="16">
        <v>241.6</v>
      </c>
      <c r="DC16" s="16">
        <v>234.1</v>
      </c>
      <c r="DD16" s="16">
        <v>239.5</v>
      </c>
      <c r="DE16" s="16">
        <v>237</v>
      </c>
      <c r="DF16" s="16">
        <v>226.8</v>
      </c>
      <c r="DG16" s="16">
        <v>207.8</v>
      </c>
      <c r="DH16" s="16">
        <v>217.8</v>
      </c>
      <c r="DI16" s="16">
        <v>206.5</v>
      </c>
      <c r="DJ16" s="16">
        <v>217.1</v>
      </c>
      <c r="DK16" s="16">
        <v>212.4</v>
      </c>
      <c r="DL16" s="16">
        <v>203.1</v>
      </c>
      <c r="DM16" s="16">
        <v>200.4</v>
      </c>
      <c r="DN16" s="16">
        <v>199.8</v>
      </c>
      <c r="DO16" s="16">
        <v>151.19999999999999</v>
      </c>
      <c r="DP16" s="29"/>
      <c r="DQ16" s="16"/>
      <c r="DR16" s="198" t="s">
        <v>236</v>
      </c>
      <c r="DS16" s="16">
        <v>18.399999999999999</v>
      </c>
      <c r="DT16" s="16">
        <v>17.3</v>
      </c>
      <c r="DU16" s="16">
        <v>18.100000000000001</v>
      </c>
      <c r="DV16" s="16">
        <v>18.399999999999999</v>
      </c>
      <c r="DW16" s="16">
        <v>18.5</v>
      </c>
      <c r="DX16" s="16">
        <v>16.100000000000001</v>
      </c>
      <c r="DY16" s="16">
        <v>16.899999999999999</v>
      </c>
      <c r="DZ16" s="16">
        <v>17.899999999999999</v>
      </c>
      <c r="EA16" s="16">
        <v>15.3</v>
      </c>
      <c r="EB16" s="16">
        <v>15.2</v>
      </c>
      <c r="EC16" s="16">
        <v>16.5</v>
      </c>
      <c r="ED16" s="16">
        <v>14.8</v>
      </c>
      <c r="EE16" s="16">
        <v>18.7</v>
      </c>
      <c r="EF16" s="16">
        <v>18.3</v>
      </c>
      <c r="EG16" s="16">
        <v>17.5</v>
      </c>
      <c r="EH16" s="16">
        <v>17</v>
      </c>
      <c r="EI16" s="16">
        <v>16.600000000000001</v>
      </c>
      <c r="EJ16" s="16">
        <v>15.3</v>
      </c>
      <c r="EK16" s="16">
        <v>15.8</v>
      </c>
      <c r="EL16" s="16">
        <v>15.2</v>
      </c>
      <c r="EM16" s="16">
        <v>12.9</v>
      </c>
      <c r="EN16" s="29"/>
      <c r="EO16" s="16"/>
      <c r="EP16" s="198" t="s">
        <v>236</v>
      </c>
      <c r="EQ16" s="16">
        <v>21.4</v>
      </c>
      <c r="ER16" s="16">
        <v>20.3</v>
      </c>
      <c r="ES16" s="16">
        <v>21.8</v>
      </c>
      <c r="ET16" s="16">
        <v>22.4</v>
      </c>
      <c r="EU16" s="16">
        <v>21.3</v>
      </c>
      <c r="EV16" s="16">
        <v>20.3</v>
      </c>
      <c r="EW16" s="16">
        <v>21.3</v>
      </c>
      <c r="EX16" s="16">
        <v>22.9</v>
      </c>
      <c r="EY16" s="16">
        <v>24.1</v>
      </c>
      <c r="EZ16" s="16">
        <v>24.3</v>
      </c>
      <c r="FA16" s="16">
        <v>24.3</v>
      </c>
      <c r="FB16" s="16">
        <v>17.8</v>
      </c>
      <c r="FC16" s="16">
        <v>20.2</v>
      </c>
      <c r="FD16" s="16">
        <v>20</v>
      </c>
      <c r="FE16" s="16">
        <v>17.2</v>
      </c>
      <c r="FF16" s="16">
        <v>18.899999999999999</v>
      </c>
      <c r="FG16" s="16">
        <v>18.5</v>
      </c>
      <c r="FH16" s="16">
        <v>17.7</v>
      </c>
      <c r="FI16" s="16">
        <v>16.399999999999999</v>
      </c>
      <c r="FJ16" s="16">
        <v>15.7</v>
      </c>
      <c r="FK16" s="16">
        <v>12.7</v>
      </c>
      <c r="FM16" s="1"/>
      <c r="FN16" s="202" t="s">
        <v>235</v>
      </c>
      <c r="FO16" s="1">
        <v>56.8</v>
      </c>
      <c r="FP16" s="1">
        <v>58.9</v>
      </c>
      <c r="FQ16" s="1">
        <v>58.5</v>
      </c>
      <c r="FR16" s="1">
        <v>53.5</v>
      </c>
      <c r="FS16" s="1">
        <v>51.5</v>
      </c>
      <c r="FT16" s="1">
        <v>52.7</v>
      </c>
      <c r="FU16" s="1">
        <v>52.2</v>
      </c>
      <c r="FV16" s="1">
        <v>54.8</v>
      </c>
      <c r="FW16" s="1">
        <v>52.6</v>
      </c>
      <c r="FX16" s="1">
        <v>50.2</v>
      </c>
      <c r="FY16" s="1">
        <v>47.6</v>
      </c>
      <c r="FZ16" s="1">
        <v>40.200000000000003</v>
      </c>
      <c r="GA16" s="1">
        <v>41.5</v>
      </c>
      <c r="GB16" s="1">
        <v>43</v>
      </c>
      <c r="GC16" s="1">
        <v>42.2</v>
      </c>
      <c r="GD16" s="1">
        <v>40.5</v>
      </c>
      <c r="GE16" s="1">
        <v>40.6</v>
      </c>
      <c r="GF16" s="1">
        <v>40</v>
      </c>
      <c r="GG16" s="1">
        <v>39.299999999999997</v>
      </c>
      <c r="GH16" s="1">
        <v>39.799999999999997</v>
      </c>
      <c r="GI16" s="1">
        <v>32.1</v>
      </c>
      <c r="GK16" s="1"/>
      <c r="GL16" s="202" t="s">
        <v>235</v>
      </c>
      <c r="GM16" s="1">
        <v>66.7</v>
      </c>
      <c r="GN16" s="1">
        <v>64.3</v>
      </c>
      <c r="GO16" s="1">
        <v>64.3</v>
      </c>
      <c r="GP16" s="1">
        <v>62.3</v>
      </c>
      <c r="GQ16" s="1">
        <v>64.400000000000006</v>
      </c>
      <c r="GR16" s="1">
        <v>60.3</v>
      </c>
      <c r="GS16" s="1">
        <v>56.3</v>
      </c>
      <c r="GT16" s="1">
        <v>58.7</v>
      </c>
      <c r="GU16" s="1">
        <v>55.4</v>
      </c>
      <c r="GV16" s="1">
        <v>55.4</v>
      </c>
      <c r="GW16" s="1">
        <v>52.7</v>
      </c>
      <c r="GX16" s="1">
        <v>47.9</v>
      </c>
      <c r="GY16" s="1">
        <v>49</v>
      </c>
      <c r="GZ16" s="1">
        <v>49.5</v>
      </c>
      <c r="HA16" s="1">
        <v>49.7</v>
      </c>
      <c r="HB16" s="1">
        <v>52.6</v>
      </c>
      <c r="HC16" s="1">
        <v>56.2</v>
      </c>
      <c r="HD16" s="1">
        <v>54.7</v>
      </c>
      <c r="HE16" s="1">
        <v>53.5</v>
      </c>
      <c r="HF16" s="1">
        <v>51.2</v>
      </c>
      <c r="HG16" s="1">
        <v>44.2</v>
      </c>
    </row>
    <row r="17" spans="1:216" ht="14.5">
      <c r="A17" s="1"/>
      <c r="B17" s="190" t="s">
        <v>237</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190" t="s">
        <v>237</v>
      </c>
      <c r="AA17" s="1">
        <v>0.2</v>
      </c>
      <c r="AB17" s="1">
        <v>0.2</v>
      </c>
      <c r="AC17" s="1">
        <v>0.3</v>
      </c>
      <c r="AD17" s="1">
        <v>0.4</v>
      </c>
      <c r="AE17" s="1">
        <v>0.4</v>
      </c>
      <c r="AF17" s="1">
        <v>0.3</v>
      </c>
      <c r="AG17" s="1">
        <v>0.4</v>
      </c>
      <c r="AH17" s="1">
        <v>0.4</v>
      </c>
      <c r="AI17" s="1">
        <v>0.3</v>
      </c>
      <c r="AJ17" s="1">
        <v>0.4</v>
      </c>
      <c r="AK17" s="1">
        <v>0.3</v>
      </c>
      <c r="AL17" s="1">
        <v>0.4</v>
      </c>
      <c r="AM17" s="1">
        <v>0.4</v>
      </c>
      <c r="AN17" s="1">
        <v>0.4</v>
      </c>
      <c r="AO17" s="1">
        <v>0.4</v>
      </c>
      <c r="AP17" s="1">
        <v>0.4</v>
      </c>
      <c r="AQ17" s="1">
        <v>0.3</v>
      </c>
      <c r="AR17" s="1">
        <v>0.3</v>
      </c>
      <c r="AS17" s="1">
        <v>0.2</v>
      </c>
      <c r="AT17" s="1">
        <v>0.2</v>
      </c>
      <c r="AU17" s="1">
        <v>0.2</v>
      </c>
      <c r="AW17" s="1"/>
      <c r="AX17" s="190" t="s">
        <v>237</v>
      </c>
      <c r="AY17" s="1">
        <v>0.2</v>
      </c>
      <c r="AZ17" s="1">
        <v>0.2</v>
      </c>
      <c r="BA17" s="1">
        <v>0.3</v>
      </c>
      <c r="BB17" s="1">
        <v>0.3</v>
      </c>
      <c r="BC17" s="1">
        <v>0.3</v>
      </c>
      <c r="BD17" s="1">
        <v>0.3</v>
      </c>
      <c r="BE17" s="1">
        <v>0.4</v>
      </c>
      <c r="BF17" s="1">
        <v>0.3</v>
      </c>
      <c r="BG17" s="1">
        <v>0.2</v>
      </c>
      <c r="BH17" s="1">
        <v>0.2</v>
      </c>
      <c r="BI17" s="1">
        <v>0.3</v>
      </c>
      <c r="BJ17" s="1">
        <v>0.3</v>
      </c>
      <c r="BK17" s="1">
        <v>0.3</v>
      </c>
      <c r="BL17" s="1">
        <v>0.2</v>
      </c>
      <c r="BM17" s="1">
        <v>0.2</v>
      </c>
      <c r="BN17" s="1">
        <v>0.2</v>
      </c>
      <c r="BO17" s="1">
        <v>0.2</v>
      </c>
      <c r="BP17" s="1">
        <v>0.2</v>
      </c>
      <c r="BQ17" s="1">
        <v>0.1</v>
      </c>
      <c r="BR17" s="1">
        <v>0.1</v>
      </c>
      <c r="BS17" s="1">
        <v>0.1</v>
      </c>
      <c r="BU17" s="16"/>
      <c r="BV17" s="198" t="s">
        <v>238</v>
      </c>
      <c r="BW17" s="16">
        <v>1</v>
      </c>
      <c r="BX17" s="16">
        <v>0.9</v>
      </c>
      <c r="BY17" s="16">
        <v>0.9</v>
      </c>
      <c r="BZ17" s="16">
        <v>1.2</v>
      </c>
      <c r="CA17" s="16">
        <v>1.1000000000000001</v>
      </c>
      <c r="CB17" s="16">
        <v>1.1000000000000001</v>
      </c>
      <c r="CC17" s="16">
        <v>1.4</v>
      </c>
      <c r="CD17" s="16">
        <v>1.4</v>
      </c>
      <c r="CE17" s="16">
        <v>1.4</v>
      </c>
      <c r="CF17" s="16">
        <v>1.2</v>
      </c>
      <c r="CG17" s="16">
        <v>1.3</v>
      </c>
      <c r="CH17" s="16">
        <v>1.4</v>
      </c>
      <c r="CI17" s="16">
        <v>1.4</v>
      </c>
      <c r="CJ17" s="16">
        <v>1.6</v>
      </c>
      <c r="CK17" s="16">
        <v>1.4</v>
      </c>
      <c r="CL17" s="16">
        <v>1.6</v>
      </c>
      <c r="CM17" s="16">
        <v>1.5</v>
      </c>
      <c r="CN17" s="16">
        <v>1.5</v>
      </c>
      <c r="CO17" s="16">
        <v>1.4</v>
      </c>
      <c r="CP17" s="16">
        <v>1.1000000000000001</v>
      </c>
      <c r="CQ17" s="16">
        <v>0.8</v>
      </c>
      <c r="CR17" s="29"/>
      <c r="CS17" s="16"/>
      <c r="CT17" s="198" t="s">
        <v>238</v>
      </c>
      <c r="CU17" s="16">
        <v>1.1000000000000001</v>
      </c>
      <c r="CV17" s="16">
        <v>1.2</v>
      </c>
      <c r="CW17" s="16">
        <v>1.4</v>
      </c>
      <c r="CX17" s="16">
        <v>1.6</v>
      </c>
      <c r="CY17" s="16">
        <v>1.8</v>
      </c>
      <c r="CZ17" s="16">
        <v>2.2000000000000002</v>
      </c>
      <c r="DA17" s="16">
        <v>2.2000000000000002</v>
      </c>
      <c r="DB17" s="16">
        <v>2.1</v>
      </c>
      <c r="DC17" s="16">
        <v>1.9</v>
      </c>
      <c r="DD17" s="16">
        <v>2.2000000000000002</v>
      </c>
      <c r="DE17" s="16">
        <v>2.5</v>
      </c>
      <c r="DF17" s="16">
        <v>2.9</v>
      </c>
      <c r="DG17" s="16">
        <v>3.1</v>
      </c>
      <c r="DH17" s="16">
        <v>3.3</v>
      </c>
      <c r="DI17" s="16">
        <v>3.4</v>
      </c>
      <c r="DJ17" s="16">
        <v>3.5</v>
      </c>
      <c r="DK17" s="16">
        <v>3</v>
      </c>
      <c r="DL17" s="16">
        <v>3</v>
      </c>
      <c r="DM17" s="16">
        <v>3.2</v>
      </c>
      <c r="DN17" s="16">
        <v>2.5</v>
      </c>
      <c r="DO17" s="16">
        <v>1.8</v>
      </c>
      <c r="DP17" s="29"/>
      <c r="DQ17" s="16"/>
      <c r="DR17" s="198" t="s">
        <v>238</v>
      </c>
      <c r="DS17" s="16">
        <v>0.1</v>
      </c>
      <c r="DT17" s="16">
        <v>0</v>
      </c>
      <c r="DU17" s="16">
        <v>0.1</v>
      </c>
      <c r="DV17" s="16">
        <v>0.1</v>
      </c>
      <c r="DW17" s="16">
        <v>0.1</v>
      </c>
      <c r="DX17" s="16">
        <v>0.1</v>
      </c>
      <c r="DY17" s="16">
        <v>0.1</v>
      </c>
      <c r="DZ17" s="16">
        <v>0.1</v>
      </c>
      <c r="EA17" s="16">
        <v>0.1</v>
      </c>
      <c r="EB17" s="16">
        <v>0.1</v>
      </c>
      <c r="EC17" s="16">
        <v>0.1</v>
      </c>
      <c r="ED17" s="16">
        <v>0.1</v>
      </c>
      <c r="EE17" s="16">
        <v>0.1</v>
      </c>
      <c r="EF17" s="16">
        <v>0.1</v>
      </c>
      <c r="EG17" s="16">
        <v>0.1</v>
      </c>
      <c r="EH17" s="16">
        <v>0.1</v>
      </c>
      <c r="EI17" s="16">
        <v>0.1</v>
      </c>
      <c r="EJ17" s="16">
        <v>0.1</v>
      </c>
      <c r="EK17" s="16">
        <v>0.1</v>
      </c>
      <c r="EL17" s="16">
        <v>0.1</v>
      </c>
      <c r="EM17" s="16">
        <v>0.1</v>
      </c>
      <c r="EN17" s="29"/>
      <c r="EO17" s="16"/>
      <c r="EP17" s="198" t="s">
        <v>238</v>
      </c>
      <c r="EQ17" s="16">
        <v>0.1</v>
      </c>
      <c r="ER17" s="16">
        <v>0.1</v>
      </c>
      <c r="ES17" s="16">
        <v>0.1</v>
      </c>
      <c r="ET17" s="16">
        <v>0.2</v>
      </c>
      <c r="EU17" s="16">
        <v>0.2</v>
      </c>
      <c r="EV17" s="16">
        <v>0.2</v>
      </c>
      <c r="EW17" s="16">
        <v>0.2</v>
      </c>
      <c r="EX17" s="16">
        <v>0.3</v>
      </c>
      <c r="EY17" s="16">
        <v>0.3</v>
      </c>
      <c r="EZ17" s="16">
        <v>0.3</v>
      </c>
      <c r="FA17" s="16">
        <v>0.3</v>
      </c>
      <c r="FB17" s="16">
        <v>0.3</v>
      </c>
      <c r="FC17" s="16">
        <v>0.3</v>
      </c>
      <c r="FD17" s="16">
        <v>0.3</v>
      </c>
      <c r="FE17" s="16">
        <v>0.3</v>
      </c>
      <c r="FF17" s="16">
        <v>0.3</v>
      </c>
      <c r="FG17" s="16">
        <v>0.3</v>
      </c>
      <c r="FH17" s="16">
        <v>0.3</v>
      </c>
      <c r="FI17" s="16">
        <v>0.3</v>
      </c>
      <c r="FJ17" s="16">
        <v>0.2</v>
      </c>
      <c r="FK17" s="16">
        <v>0.2</v>
      </c>
      <c r="FM17" s="1"/>
      <c r="FN17" s="202" t="s">
        <v>237</v>
      </c>
      <c r="FO17" s="1">
        <v>0.3</v>
      </c>
      <c r="FP17" s="1">
        <v>0.4</v>
      </c>
      <c r="FQ17" s="1">
        <v>0.5</v>
      </c>
      <c r="FR17" s="1">
        <v>0.4</v>
      </c>
      <c r="FS17" s="1">
        <v>0.4</v>
      </c>
      <c r="FT17" s="1">
        <v>0.5</v>
      </c>
      <c r="FU17" s="1">
        <v>0.6</v>
      </c>
      <c r="FV17" s="1">
        <v>0.8</v>
      </c>
      <c r="FW17" s="1">
        <v>0.7</v>
      </c>
      <c r="FX17" s="1">
        <v>0.9</v>
      </c>
      <c r="FY17" s="1">
        <v>1</v>
      </c>
      <c r="FZ17" s="1">
        <v>0.9</v>
      </c>
      <c r="GA17" s="1">
        <v>0.9</v>
      </c>
      <c r="GB17" s="1">
        <v>1</v>
      </c>
      <c r="GC17" s="1">
        <v>1</v>
      </c>
      <c r="GD17" s="1">
        <v>0.9</v>
      </c>
      <c r="GE17" s="1">
        <v>0.8</v>
      </c>
      <c r="GF17" s="1">
        <v>0.8</v>
      </c>
      <c r="GG17" s="1">
        <v>0.8</v>
      </c>
      <c r="GH17" s="1">
        <v>0.7</v>
      </c>
      <c r="GI17" s="1">
        <v>0.6</v>
      </c>
      <c r="GK17" s="1"/>
      <c r="GL17" s="202" t="s">
        <v>237</v>
      </c>
      <c r="GM17" s="1">
        <v>0.6</v>
      </c>
      <c r="GN17" s="1">
        <v>0.8</v>
      </c>
      <c r="GO17" s="1">
        <v>0.9</v>
      </c>
      <c r="GP17" s="1">
        <v>1</v>
      </c>
      <c r="GQ17" s="1">
        <v>0.9</v>
      </c>
      <c r="GR17" s="1">
        <v>1</v>
      </c>
      <c r="GS17" s="1">
        <v>1.1000000000000001</v>
      </c>
      <c r="GT17" s="1">
        <v>1.3</v>
      </c>
      <c r="GU17" s="1">
        <v>1.3</v>
      </c>
      <c r="GV17" s="1">
        <v>1</v>
      </c>
      <c r="GW17" s="1">
        <v>1.1000000000000001</v>
      </c>
      <c r="GX17" s="1">
        <v>1.1000000000000001</v>
      </c>
      <c r="GY17" s="1">
        <v>1.2</v>
      </c>
      <c r="GZ17" s="1">
        <v>1.3</v>
      </c>
      <c r="HA17" s="1">
        <v>1.3</v>
      </c>
      <c r="HB17" s="1">
        <v>1.3</v>
      </c>
      <c r="HC17" s="1">
        <v>1.3</v>
      </c>
      <c r="HD17" s="1">
        <v>1.3</v>
      </c>
      <c r="HE17" s="1">
        <v>1.4</v>
      </c>
      <c r="HF17" s="1">
        <v>1.2</v>
      </c>
      <c r="HG17" s="1">
        <v>1</v>
      </c>
    </row>
    <row r="18" spans="1:216" ht="14.5">
      <c r="A18" s="1"/>
      <c r="B18" s="190" t="s">
        <v>239</v>
      </c>
      <c r="C18" s="2" t="s">
        <v>240</v>
      </c>
      <c r="D18" s="2" t="s">
        <v>240</v>
      </c>
      <c r="E18" s="2" t="s">
        <v>240</v>
      </c>
      <c r="F18" s="2" t="s">
        <v>240</v>
      </c>
      <c r="G18" s="2" t="s">
        <v>240</v>
      </c>
      <c r="H18" s="2" t="s">
        <v>240</v>
      </c>
      <c r="I18" s="2" t="s">
        <v>240</v>
      </c>
      <c r="J18" s="2" t="s">
        <v>240</v>
      </c>
      <c r="K18" s="2" t="s">
        <v>240</v>
      </c>
      <c r="L18" s="2" t="s">
        <v>240</v>
      </c>
      <c r="M18" s="2" t="s">
        <v>240</v>
      </c>
      <c r="N18" s="2">
        <v>0.1</v>
      </c>
      <c r="O18" s="2">
        <v>0.1</v>
      </c>
      <c r="P18" s="2">
        <v>0</v>
      </c>
      <c r="Q18" s="2">
        <v>0.4</v>
      </c>
      <c r="R18" s="2" t="s">
        <v>240</v>
      </c>
      <c r="S18" s="2" t="s">
        <v>240</v>
      </c>
      <c r="T18" s="2" t="s">
        <v>240</v>
      </c>
      <c r="U18" s="2" t="s">
        <v>240</v>
      </c>
      <c r="V18" s="2" t="s">
        <v>240</v>
      </c>
      <c r="W18" s="2" t="s">
        <v>240</v>
      </c>
      <c r="Y18" s="1"/>
      <c r="Z18" s="190" t="s">
        <v>239</v>
      </c>
      <c r="AA18" s="2" t="s">
        <v>240</v>
      </c>
      <c r="AB18" s="2" t="s">
        <v>240</v>
      </c>
      <c r="AC18" s="2" t="s">
        <v>240</v>
      </c>
      <c r="AD18" s="2" t="s">
        <v>240</v>
      </c>
      <c r="AE18" s="2" t="s">
        <v>240</v>
      </c>
      <c r="AF18" s="2" t="s">
        <v>240</v>
      </c>
      <c r="AG18" s="2" t="s">
        <v>240</v>
      </c>
      <c r="AH18" s="2" t="s">
        <v>240</v>
      </c>
      <c r="AI18" s="2" t="s">
        <v>240</v>
      </c>
      <c r="AJ18" s="2" t="s">
        <v>240</v>
      </c>
      <c r="AK18" s="2" t="s">
        <v>240</v>
      </c>
      <c r="AL18" s="2">
        <v>0.6</v>
      </c>
      <c r="AM18" s="2">
        <v>0.6</v>
      </c>
      <c r="AN18" s="2">
        <v>0.2</v>
      </c>
      <c r="AO18" s="2">
        <v>0</v>
      </c>
      <c r="AP18" s="2" t="s">
        <v>240</v>
      </c>
      <c r="AQ18" s="2" t="s">
        <v>240</v>
      </c>
      <c r="AR18" s="2" t="s">
        <v>240</v>
      </c>
      <c r="AS18" s="2" t="s">
        <v>240</v>
      </c>
      <c r="AT18" s="2" t="s">
        <v>240</v>
      </c>
      <c r="AU18" s="2" t="s">
        <v>240</v>
      </c>
      <c r="AW18" s="1"/>
      <c r="AX18" s="190" t="s">
        <v>239</v>
      </c>
      <c r="AY18" s="2" t="s">
        <v>240</v>
      </c>
      <c r="AZ18" s="2" t="s">
        <v>240</v>
      </c>
      <c r="BA18" s="2" t="s">
        <v>240</v>
      </c>
      <c r="BB18" s="2" t="s">
        <v>240</v>
      </c>
      <c r="BC18" s="2" t="s">
        <v>240</v>
      </c>
      <c r="BD18" s="2" t="s">
        <v>240</v>
      </c>
      <c r="BE18" s="2" t="s">
        <v>240</v>
      </c>
      <c r="BF18" s="2" t="s">
        <v>240</v>
      </c>
      <c r="BG18" s="2" t="s">
        <v>240</v>
      </c>
      <c r="BH18" s="2" t="s">
        <v>240</v>
      </c>
      <c r="BI18" s="2" t="s">
        <v>240</v>
      </c>
      <c r="BJ18" s="2">
        <v>0.6</v>
      </c>
      <c r="BK18" s="2">
        <v>0.6</v>
      </c>
      <c r="BL18" s="2">
        <v>0.2</v>
      </c>
      <c r="BM18" s="2">
        <v>0.1</v>
      </c>
      <c r="BN18" s="2" t="s">
        <v>240</v>
      </c>
      <c r="BO18" s="2" t="s">
        <v>240</v>
      </c>
      <c r="BP18" s="2" t="s">
        <v>240</v>
      </c>
      <c r="BQ18" s="2" t="s">
        <v>240</v>
      </c>
      <c r="BR18" s="2" t="s">
        <v>240</v>
      </c>
      <c r="BS18" s="2" t="s">
        <v>240</v>
      </c>
      <c r="BU18" s="16"/>
      <c r="BV18" s="198" t="s">
        <v>241</v>
      </c>
      <c r="BW18" s="17" t="s">
        <v>242</v>
      </c>
      <c r="BX18" s="17" t="s">
        <v>242</v>
      </c>
      <c r="BY18" s="17" t="s">
        <v>242</v>
      </c>
      <c r="BZ18" s="17" t="s">
        <v>242</v>
      </c>
      <c r="CA18" s="17" t="s">
        <v>242</v>
      </c>
      <c r="CB18" s="17" t="s">
        <v>242</v>
      </c>
      <c r="CC18" s="17" t="s">
        <v>242</v>
      </c>
      <c r="CD18" s="17" t="s">
        <v>242</v>
      </c>
      <c r="CE18" s="17" t="s">
        <v>242</v>
      </c>
      <c r="CF18" s="17" t="s">
        <v>242</v>
      </c>
      <c r="CG18" s="17" t="s">
        <v>242</v>
      </c>
      <c r="CH18" s="17">
        <v>5.4</v>
      </c>
      <c r="CI18" s="17">
        <v>5</v>
      </c>
      <c r="CJ18" s="17">
        <v>4.9000000000000004</v>
      </c>
      <c r="CK18" s="17">
        <v>4.9000000000000004</v>
      </c>
      <c r="CL18" s="17" t="s">
        <v>242</v>
      </c>
      <c r="CM18" s="17" t="s">
        <v>242</v>
      </c>
      <c r="CN18" s="17" t="s">
        <v>242</v>
      </c>
      <c r="CO18" s="17" t="s">
        <v>242</v>
      </c>
      <c r="CP18" s="17" t="s">
        <v>242</v>
      </c>
      <c r="CQ18" s="17" t="s">
        <v>242</v>
      </c>
      <c r="CR18" s="29"/>
      <c r="CS18" s="16"/>
      <c r="CT18" s="198" t="s">
        <v>241</v>
      </c>
      <c r="CU18" s="17" t="s">
        <v>242</v>
      </c>
      <c r="CV18" s="17" t="s">
        <v>242</v>
      </c>
      <c r="CW18" s="17" t="s">
        <v>242</v>
      </c>
      <c r="CX18" s="17" t="s">
        <v>242</v>
      </c>
      <c r="CY18" s="17" t="s">
        <v>242</v>
      </c>
      <c r="CZ18" s="17" t="s">
        <v>242</v>
      </c>
      <c r="DA18" s="17" t="s">
        <v>242</v>
      </c>
      <c r="DB18" s="17">
        <v>9</v>
      </c>
      <c r="DC18" s="17">
        <v>10.9</v>
      </c>
      <c r="DD18" s="17">
        <v>10.7</v>
      </c>
      <c r="DE18" s="17">
        <v>11.3</v>
      </c>
      <c r="DF18" s="17">
        <v>12.5</v>
      </c>
      <c r="DG18" s="17">
        <v>12.4</v>
      </c>
      <c r="DH18" s="17">
        <v>12.4</v>
      </c>
      <c r="DI18" s="17">
        <v>12.6</v>
      </c>
      <c r="DJ18" s="17" t="s">
        <v>242</v>
      </c>
      <c r="DK18" s="17" t="s">
        <v>242</v>
      </c>
      <c r="DL18" s="17" t="s">
        <v>242</v>
      </c>
      <c r="DM18" s="17" t="s">
        <v>242</v>
      </c>
      <c r="DN18" s="17" t="s">
        <v>242</v>
      </c>
      <c r="DO18" s="17" t="s">
        <v>242</v>
      </c>
      <c r="DP18" s="29"/>
      <c r="DQ18" s="16"/>
      <c r="DR18" s="198" t="s">
        <v>241</v>
      </c>
      <c r="DS18" s="17" t="s">
        <v>242</v>
      </c>
      <c r="DT18" s="17" t="s">
        <v>242</v>
      </c>
      <c r="DU18" s="17" t="s">
        <v>242</v>
      </c>
      <c r="DV18" s="17" t="s">
        <v>242</v>
      </c>
      <c r="DW18" s="17" t="s">
        <v>242</v>
      </c>
      <c r="DX18" s="17" t="s">
        <v>242</v>
      </c>
      <c r="DY18" s="17" t="s">
        <v>242</v>
      </c>
      <c r="DZ18" s="17" t="s">
        <v>242</v>
      </c>
      <c r="EA18" s="17">
        <v>1.2</v>
      </c>
      <c r="EB18" s="17">
        <v>1.3</v>
      </c>
      <c r="EC18" s="17">
        <v>1.3</v>
      </c>
      <c r="ED18" s="17">
        <v>1.3</v>
      </c>
      <c r="EE18" s="17">
        <v>1.2</v>
      </c>
      <c r="EF18" s="17">
        <v>1.1000000000000001</v>
      </c>
      <c r="EG18" s="17">
        <v>1.1000000000000001</v>
      </c>
      <c r="EH18" s="17" t="s">
        <v>242</v>
      </c>
      <c r="EI18" s="17" t="s">
        <v>242</v>
      </c>
      <c r="EJ18" s="17" t="s">
        <v>242</v>
      </c>
      <c r="EK18" s="17" t="s">
        <v>242</v>
      </c>
      <c r="EL18" s="17" t="s">
        <v>242</v>
      </c>
      <c r="EM18" s="17" t="s">
        <v>242</v>
      </c>
      <c r="EN18" s="29"/>
      <c r="EO18" s="16"/>
      <c r="EP18" s="198" t="s">
        <v>241</v>
      </c>
      <c r="EQ18" s="17" t="s">
        <v>242</v>
      </c>
      <c r="ER18" s="17" t="s">
        <v>242</v>
      </c>
      <c r="ES18" s="17" t="s">
        <v>242</v>
      </c>
      <c r="ET18" s="17" t="s">
        <v>242</v>
      </c>
      <c r="EU18" s="17" t="s">
        <v>242</v>
      </c>
      <c r="EV18" s="17" t="s">
        <v>242</v>
      </c>
      <c r="EW18" s="17" t="s">
        <v>242</v>
      </c>
      <c r="EX18" s="17" t="s">
        <v>242</v>
      </c>
      <c r="EY18" s="17" t="s">
        <v>242</v>
      </c>
      <c r="EZ18" s="17" t="s">
        <v>242</v>
      </c>
      <c r="FA18" s="17" t="s">
        <v>242</v>
      </c>
      <c r="FB18" s="17">
        <v>1.3</v>
      </c>
      <c r="FC18" s="17">
        <v>1.4</v>
      </c>
      <c r="FD18" s="17">
        <v>1.3</v>
      </c>
      <c r="FE18" s="17">
        <v>1.3</v>
      </c>
      <c r="FF18" s="17" t="s">
        <v>242</v>
      </c>
      <c r="FG18" s="17" t="s">
        <v>242</v>
      </c>
      <c r="FH18" s="17" t="s">
        <v>242</v>
      </c>
      <c r="FI18" s="17" t="s">
        <v>242</v>
      </c>
      <c r="FJ18" s="17" t="s">
        <v>242</v>
      </c>
      <c r="FK18" s="17" t="s">
        <v>242</v>
      </c>
      <c r="FM18" s="1"/>
      <c r="FN18" s="202" t="s">
        <v>239</v>
      </c>
      <c r="FO18" s="2" t="s">
        <v>240</v>
      </c>
      <c r="FP18" s="2" t="s">
        <v>240</v>
      </c>
      <c r="FQ18" s="2" t="s">
        <v>240</v>
      </c>
      <c r="FR18" s="2" t="s">
        <v>240</v>
      </c>
      <c r="FS18" s="2" t="s">
        <v>240</v>
      </c>
      <c r="FT18" s="2" t="s">
        <v>240</v>
      </c>
      <c r="FU18" s="2" t="s">
        <v>240</v>
      </c>
      <c r="FV18" s="2" t="s">
        <v>240</v>
      </c>
      <c r="FW18" s="2" t="s">
        <v>240</v>
      </c>
      <c r="FX18" s="2" t="s">
        <v>240</v>
      </c>
      <c r="FY18" s="2" t="s">
        <v>240</v>
      </c>
      <c r="FZ18" s="2">
        <v>1.6</v>
      </c>
      <c r="GA18" s="2">
        <v>2.2999999999999998</v>
      </c>
      <c r="GB18" s="2">
        <v>1.7</v>
      </c>
      <c r="GC18" s="2">
        <v>1.9</v>
      </c>
      <c r="GD18" s="2" t="s">
        <v>240</v>
      </c>
      <c r="GE18" s="2" t="s">
        <v>240</v>
      </c>
      <c r="GF18" s="2" t="s">
        <v>240</v>
      </c>
      <c r="GG18" s="2" t="s">
        <v>240</v>
      </c>
      <c r="GH18" s="2" t="s">
        <v>240</v>
      </c>
      <c r="GI18" s="2" t="s">
        <v>240</v>
      </c>
      <c r="GK18" s="1"/>
      <c r="GL18" s="202" t="s">
        <v>239</v>
      </c>
      <c r="GM18" s="2" t="s">
        <v>240</v>
      </c>
      <c r="GN18" s="2" t="s">
        <v>240</v>
      </c>
      <c r="GO18" s="2" t="s">
        <v>240</v>
      </c>
      <c r="GP18" s="2" t="s">
        <v>240</v>
      </c>
      <c r="GQ18" s="2" t="s">
        <v>240</v>
      </c>
      <c r="GR18" s="2" t="s">
        <v>240</v>
      </c>
      <c r="GS18" s="2" t="s">
        <v>240</v>
      </c>
      <c r="GT18" s="2" t="s">
        <v>240</v>
      </c>
      <c r="GU18" s="2" t="s">
        <v>240</v>
      </c>
      <c r="GV18" s="2" t="s">
        <v>240</v>
      </c>
      <c r="GW18" s="2">
        <v>1.9</v>
      </c>
      <c r="GX18" s="2">
        <v>2</v>
      </c>
      <c r="GY18" s="2">
        <v>1.9</v>
      </c>
      <c r="GZ18" s="2">
        <v>1.8</v>
      </c>
      <c r="HA18" s="2">
        <v>1.8</v>
      </c>
      <c r="HB18" s="2" t="s">
        <v>240</v>
      </c>
      <c r="HC18" s="2" t="s">
        <v>240</v>
      </c>
      <c r="HD18" s="2" t="s">
        <v>240</v>
      </c>
      <c r="HE18" s="2" t="s">
        <v>240</v>
      </c>
      <c r="HF18" s="2" t="s">
        <v>240</v>
      </c>
      <c r="HG18" s="2" t="s">
        <v>240</v>
      </c>
    </row>
    <row r="19" spans="1:216" ht="14.5">
      <c r="A19" s="1"/>
      <c r="B19" s="190" t="s">
        <v>243</v>
      </c>
      <c r="C19" s="1">
        <v>0</v>
      </c>
      <c r="D19" s="2" t="s">
        <v>240</v>
      </c>
      <c r="E19" s="2" t="s">
        <v>240</v>
      </c>
      <c r="F19" s="2" t="s">
        <v>240</v>
      </c>
      <c r="G19" s="2" t="s">
        <v>240</v>
      </c>
      <c r="H19" s="2" t="s">
        <v>240</v>
      </c>
      <c r="I19" s="2" t="s">
        <v>240</v>
      </c>
      <c r="J19" s="2" t="s">
        <v>240</v>
      </c>
      <c r="K19" s="2" t="s">
        <v>240</v>
      </c>
      <c r="L19" s="2" t="s">
        <v>240</v>
      </c>
      <c r="M19" s="2" t="s">
        <v>240</v>
      </c>
      <c r="N19" s="2" t="s">
        <v>240</v>
      </c>
      <c r="O19" s="2" t="s">
        <v>240</v>
      </c>
      <c r="P19" s="2" t="s">
        <v>240</v>
      </c>
      <c r="Q19" s="2" t="s">
        <v>240</v>
      </c>
      <c r="R19" s="2" t="s">
        <v>240</v>
      </c>
      <c r="S19" s="2" t="s">
        <v>240</v>
      </c>
      <c r="T19" s="2" t="s">
        <v>240</v>
      </c>
      <c r="U19" s="2" t="s">
        <v>240</v>
      </c>
      <c r="V19" s="2" t="s">
        <v>240</v>
      </c>
      <c r="W19" s="2" t="s">
        <v>240</v>
      </c>
      <c r="Y19" s="1"/>
      <c r="Z19" s="190" t="s">
        <v>243</v>
      </c>
      <c r="AA19" s="1">
        <v>0</v>
      </c>
      <c r="AB19" s="2" t="s">
        <v>240</v>
      </c>
      <c r="AC19" s="2" t="s">
        <v>240</v>
      </c>
      <c r="AD19" s="2" t="s">
        <v>240</v>
      </c>
      <c r="AE19" s="2" t="s">
        <v>240</v>
      </c>
      <c r="AF19" s="2" t="s">
        <v>240</v>
      </c>
      <c r="AG19" s="2" t="s">
        <v>240</v>
      </c>
      <c r="AH19" s="2" t="s">
        <v>240</v>
      </c>
      <c r="AI19" s="2" t="s">
        <v>240</v>
      </c>
      <c r="AJ19" s="2" t="s">
        <v>240</v>
      </c>
      <c r="AK19" s="2" t="s">
        <v>240</v>
      </c>
      <c r="AL19" s="2" t="s">
        <v>240</v>
      </c>
      <c r="AM19" s="2" t="s">
        <v>240</v>
      </c>
      <c r="AN19" s="2" t="s">
        <v>240</v>
      </c>
      <c r="AO19" s="2" t="s">
        <v>240</v>
      </c>
      <c r="AP19" s="2" t="s">
        <v>240</v>
      </c>
      <c r="AQ19" s="2" t="s">
        <v>240</v>
      </c>
      <c r="AR19" s="2" t="s">
        <v>240</v>
      </c>
      <c r="AS19" s="2" t="s">
        <v>240</v>
      </c>
      <c r="AT19" s="2" t="s">
        <v>240</v>
      </c>
      <c r="AU19" s="2" t="s">
        <v>240</v>
      </c>
      <c r="AW19" s="1"/>
      <c r="AX19" s="190" t="s">
        <v>243</v>
      </c>
      <c r="AY19" s="1">
        <v>0</v>
      </c>
      <c r="AZ19" s="2" t="s">
        <v>240</v>
      </c>
      <c r="BA19" s="2" t="s">
        <v>240</v>
      </c>
      <c r="BB19" s="2" t="s">
        <v>240</v>
      </c>
      <c r="BC19" s="2" t="s">
        <v>240</v>
      </c>
      <c r="BD19" s="2" t="s">
        <v>240</v>
      </c>
      <c r="BE19" s="2" t="s">
        <v>240</v>
      </c>
      <c r="BF19" s="2" t="s">
        <v>240</v>
      </c>
      <c r="BG19" s="2" t="s">
        <v>240</v>
      </c>
      <c r="BH19" s="2" t="s">
        <v>240</v>
      </c>
      <c r="BI19" s="2" t="s">
        <v>240</v>
      </c>
      <c r="BJ19" s="2" t="s">
        <v>240</v>
      </c>
      <c r="BK19" s="2" t="s">
        <v>240</v>
      </c>
      <c r="BL19" s="2" t="s">
        <v>240</v>
      </c>
      <c r="BM19" s="2" t="s">
        <v>240</v>
      </c>
      <c r="BN19" s="2" t="s">
        <v>240</v>
      </c>
      <c r="BO19" s="2" t="s">
        <v>240</v>
      </c>
      <c r="BP19" s="2" t="s">
        <v>240</v>
      </c>
      <c r="BQ19" s="2" t="s">
        <v>240</v>
      </c>
      <c r="BR19" s="2" t="s">
        <v>240</v>
      </c>
      <c r="BS19" s="2" t="s">
        <v>240</v>
      </c>
      <c r="BU19" s="16"/>
      <c r="BV19" s="198" t="s">
        <v>244</v>
      </c>
      <c r="BW19" s="16">
        <v>0</v>
      </c>
      <c r="BX19" s="17" t="s">
        <v>242</v>
      </c>
      <c r="BY19" s="17" t="s">
        <v>242</v>
      </c>
      <c r="BZ19" s="17" t="s">
        <v>242</v>
      </c>
      <c r="CA19" s="17" t="s">
        <v>242</v>
      </c>
      <c r="CB19" s="17" t="s">
        <v>242</v>
      </c>
      <c r="CC19" s="17" t="s">
        <v>242</v>
      </c>
      <c r="CD19" s="17" t="s">
        <v>242</v>
      </c>
      <c r="CE19" s="17" t="s">
        <v>242</v>
      </c>
      <c r="CF19" s="17" t="s">
        <v>242</v>
      </c>
      <c r="CG19" s="17" t="s">
        <v>242</v>
      </c>
      <c r="CH19" s="17" t="s">
        <v>242</v>
      </c>
      <c r="CI19" s="17" t="s">
        <v>242</v>
      </c>
      <c r="CJ19" s="17" t="s">
        <v>242</v>
      </c>
      <c r="CK19" s="17" t="s">
        <v>242</v>
      </c>
      <c r="CL19" s="17" t="s">
        <v>242</v>
      </c>
      <c r="CM19" s="17" t="s">
        <v>242</v>
      </c>
      <c r="CN19" s="17" t="s">
        <v>242</v>
      </c>
      <c r="CO19" s="17" t="s">
        <v>242</v>
      </c>
      <c r="CP19" s="17" t="s">
        <v>242</v>
      </c>
      <c r="CQ19" s="17" t="s">
        <v>242</v>
      </c>
      <c r="CR19" s="29"/>
      <c r="CS19" s="16"/>
      <c r="CT19" s="198" t="s">
        <v>244</v>
      </c>
      <c r="CU19" s="16">
        <v>0</v>
      </c>
      <c r="CV19" s="17" t="s">
        <v>242</v>
      </c>
      <c r="CW19" s="17" t="s">
        <v>242</v>
      </c>
      <c r="CX19" s="17" t="s">
        <v>242</v>
      </c>
      <c r="CY19" s="17" t="s">
        <v>242</v>
      </c>
      <c r="CZ19" s="17" t="s">
        <v>242</v>
      </c>
      <c r="DA19" s="17" t="s">
        <v>242</v>
      </c>
      <c r="DB19" s="17" t="s">
        <v>242</v>
      </c>
      <c r="DC19" s="17" t="s">
        <v>242</v>
      </c>
      <c r="DD19" s="17" t="s">
        <v>242</v>
      </c>
      <c r="DE19" s="17" t="s">
        <v>242</v>
      </c>
      <c r="DF19" s="17" t="s">
        <v>242</v>
      </c>
      <c r="DG19" s="17" t="s">
        <v>242</v>
      </c>
      <c r="DH19" s="17" t="s">
        <v>242</v>
      </c>
      <c r="DI19" s="17" t="s">
        <v>242</v>
      </c>
      <c r="DJ19" s="17" t="s">
        <v>242</v>
      </c>
      <c r="DK19" s="17" t="s">
        <v>242</v>
      </c>
      <c r="DL19" s="17" t="s">
        <v>242</v>
      </c>
      <c r="DM19" s="17" t="s">
        <v>242</v>
      </c>
      <c r="DN19" s="17" t="s">
        <v>242</v>
      </c>
      <c r="DO19" s="17" t="s">
        <v>242</v>
      </c>
      <c r="DP19" s="29"/>
      <c r="DQ19" s="16"/>
      <c r="DR19" s="198" t="s">
        <v>244</v>
      </c>
      <c r="DS19" s="16">
        <v>0</v>
      </c>
      <c r="DT19" s="17" t="s">
        <v>242</v>
      </c>
      <c r="DU19" s="17" t="s">
        <v>242</v>
      </c>
      <c r="DV19" s="17" t="s">
        <v>242</v>
      </c>
      <c r="DW19" s="17" t="s">
        <v>242</v>
      </c>
      <c r="DX19" s="17" t="s">
        <v>242</v>
      </c>
      <c r="DY19" s="17" t="s">
        <v>242</v>
      </c>
      <c r="DZ19" s="17" t="s">
        <v>242</v>
      </c>
      <c r="EA19" s="17" t="s">
        <v>242</v>
      </c>
      <c r="EB19" s="17" t="s">
        <v>242</v>
      </c>
      <c r="EC19" s="17" t="s">
        <v>242</v>
      </c>
      <c r="ED19" s="17" t="s">
        <v>242</v>
      </c>
      <c r="EE19" s="17" t="s">
        <v>242</v>
      </c>
      <c r="EF19" s="17" t="s">
        <v>242</v>
      </c>
      <c r="EG19" s="17" t="s">
        <v>242</v>
      </c>
      <c r="EH19" s="17" t="s">
        <v>242</v>
      </c>
      <c r="EI19" s="17" t="s">
        <v>242</v>
      </c>
      <c r="EJ19" s="17" t="s">
        <v>242</v>
      </c>
      <c r="EK19" s="17" t="s">
        <v>242</v>
      </c>
      <c r="EL19" s="17" t="s">
        <v>242</v>
      </c>
      <c r="EM19" s="17" t="s">
        <v>242</v>
      </c>
      <c r="EN19" s="29"/>
      <c r="EO19" s="16"/>
      <c r="EP19" s="198" t="s">
        <v>244</v>
      </c>
      <c r="EQ19" s="16">
        <v>0</v>
      </c>
      <c r="ER19" s="17" t="s">
        <v>242</v>
      </c>
      <c r="ES19" s="17" t="s">
        <v>242</v>
      </c>
      <c r="ET19" s="17" t="s">
        <v>242</v>
      </c>
      <c r="EU19" s="17" t="s">
        <v>242</v>
      </c>
      <c r="EV19" s="17" t="s">
        <v>242</v>
      </c>
      <c r="EW19" s="17" t="s">
        <v>242</v>
      </c>
      <c r="EX19" s="17" t="s">
        <v>242</v>
      </c>
      <c r="EY19" s="17" t="s">
        <v>242</v>
      </c>
      <c r="EZ19" s="17" t="s">
        <v>242</v>
      </c>
      <c r="FA19" s="17" t="s">
        <v>242</v>
      </c>
      <c r="FB19" s="17" t="s">
        <v>242</v>
      </c>
      <c r="FC19" s="17" t="s">
        <v>242</v>
      </c>
      <c r="FD19" s="17" t="s">
        <v>242</v>
      </c>
      <c r="FE19" s="17" t="s">
        <v>242</v>
      </c>
      <c r="FF19" s="17" t="s">
        <v>242</v>
      </c>
      <c r="FG19" s="17" t="s">
        <v>242</v>
      </c>
      <c r="FH19" s="17" t="s">
        <v>242</v>
      </c>
      <c r="FI19" s="17" t="s">
        <v>242</v>
      </c>
      <c r="FJ19" s="17" t="s">
        <v>242</v>
      </c>
      <c r="FK19" s="17" t="s">
        <v>242</v>
      </c>
      <c r="FM19" s="1"/>
      <c r="FN19" s="202" t="s">
        <v>243</v>
      </c>
      <c r="FO19" s="1">
        <v>0</v>
      </c>
      <c r="FP19" s="2" t="s">
        <v>240</v>
      </c>
      <c r="FQ19" s="2" t="s">
        <v>240</v>
      </c>
      <c r="FR19" s="2" t="s">
        <v>240</v>
      </c>
      <c r="FS19" s="2" t="s">
        <v>240</v>
      </c>
      <c r="FT19" s="2" t="s">
        <v>240</v>
      </c>
      <c r="FU19" s="2" t="s">
        <v>240</v>
      </c>
      <c r="FV19" s="2" t="s">
        <v>240</v>
      </c>
      <c r="FW19" s="2" t="s">
        <v>240</v>
      </c>
      <c r="FX19" s="2" t="s">
        <v>240</v>
      </c>
      <c r="FY19" s="2" t="s">
        <v>240</v>
      </c>
      <c r="FZ19" s="2" t="s">
        <v>240</v>
      </c>
      <c r="GA19" s="2" t="s">
        <v>240</v>
      </c>
      <c r="GB19" s="2" t="s">
        <v>240</v>
      </c>
      <c r="GC19" s="2" t="s">
        <v>240</v>
      </c>
      <c r="GD19" s="2" t="s">
        <v>240</v>
      </c>
      <c r="GE19" s="2" t="s">
        <v>240</v>
      </c>
      <c r="GF19" s="2" t="s">
        <v>240</v>
      </c>
      <c r="GG19" s="2" t="s">
        <v>240</v>
      </c>
      <c r="GH19" s="2" t="s">
        <v>240</v>
      </c>
      <c r="GI19" s="2" t="s">
        <v>240</v>
      </c>
      <c r="GK19" s="1"/>
      <c r="GL19" s="202" t="s">
        <v>243</v>
      </c>
      <c r="GM19" s="1">
        <v>0</v>
      </c>
      <c r="GN19" s="2" t="s">
        <v>240</v>
      </c>
      <c r="GO19" s="2" t="s">
        <v>240</v>
      </c>
      <c r="GP19" s="2" t="s">
        <v>240</v>
      </c>
      <c r="GQ19" s="2" t="s">
        <v>240</v>
      </c>
      <c r="GR19" s="2" t="s">
        <v>240</v>
      </c>
      <c r="GS19" s="2" t="s">
        <v>240</v>
      </c>
      <c r="GT19" s="2" t="s">
        <v>240</v>
      </c>
      <c r="GU19" s="2" t="s">
        <v>240</v>
      </c>
      <c r="GV19" s="2" t="s">
        <v>240</v>
      </c>
      <c r="GW19" s="2" t="s">
        <v>240</v>
      </c>
      <c r="GX19" s="2" t="s">
        <v>240</v>
      </c>
      <c r="GY19" s="2" t="s">
        <v>240</v>
      </c>
      <c r="GZ19" s="2" t="s">
        <v>240</v>
      </c>
      <c r="HA19" s="2" t="s">
        <v>240</v>
      </c>
      <c r="HB19" s="2" t="s">
        <v>240</v>
      </c>
      <c r="HC19" s="2" t="s">
        <v>240</v>
      </c>
      <c r="HD19" s="2" t="s">
        <v>240</v>
      </c>
      <c r="HE19" s="2" t="s">
        <v>240</v>
      </c>
      <c r="HF19" s="2" t="s">
        <v>240</v>
      </c>
      <c r="HG19" s="2" t="s">
        <v>240</v>
      </c>
    </row>
    <row r="20" spans="1:216" ht="14.5">
      <c r="A20" s="1"/>
      <c r="B20" s="190" t="s">
        <v>245</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190" t="s">
        <v>245</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190" t="s">
        <v>245</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16"/>
      <c r="BV20" s="198" t="s">
        <v>246</v>
      </c>
      <c r="BW20" s="16">
        <v>0.2</v>
      </c>
      <c r="BX20" s="16">
        <v>0.3</v>
      </c>
      <c r="BY20" s="16">
        <v>0.1</v>
      </c>
      <c r="BZ20" s="16">
        <v>0.1</v>
      </c>
      <c r="CA20" s="16">
        <v>0.1</v>
      </c>
      <c r="CB20" s="16">
        <v>0.1</v>
      </c>
      <c r="CC20" s="16">
        <v>0.2</v>
      </c>
      <c r="CD20" s="16">
        <v>0.3</v>
      </c>
      <c r="CE20" s="16">
        <v>0.2</v>
      </c>
      <c r="CF20" s="16">
        <v>0.2</v>
      </c>
      <c r="CG20" s="16">
        <v>0.2</v>
      </c>
      <c r="CH20" s="16">
        <v>0.2</v>
      </c>
      <c r="CI20" s="16">
        <v>0.3</v>
      </c>
      <c r="CJ20" s="16">
        <v>0.3</v>
      </c>
      <c r="CK20" s="16">
        <v>0.3</v>
      </c>
      <c r="CL20" s="16">
        <v>0.3</v>
      </c>
      <c r="CM20" s="16">
        <v>0.3</v>
      </c>
      <c r="CN20" s="16">
        <v>0.3</v>
      </c>
      <c r="CO20" s="16">
        <v>0.3</v>
      </c>
      <c r="CP20" s="16">
        <v>0.3</v>
      </c>
      <c r="CQ20" s="16">
        <v>0.2</v>
      </c>
      <c r="CR20" s="29"/>
      <c r="CS20" s="16"/>
      <c r="CT20" s="198" t="s">
        <v>246</v>
      </c>
      <c r="CU20" s="16">
        <v>1.9</v>
      </c>
      <c r="CV20" s="16">
        <v>2.1</v>
      </c>
      <c r="CW20" s="16">
        <v>1.1000000000000001</v>
      </c>
      <c r="CX20" s="16">
        <v>1.2</v>
      </c>
      <c r="CY20" s="16">
        <v>1.3</v>
      </c>
      <c r="CZ20" s="16">
        <v>1.1000000000000001</v>
      </c>
      <c r="DA20" s="16">
        <v>2</v>
      </c>
      <c r="DB20" s="16">
        <v>2.2999999999999998</v>
      </c>
      <c r="DC20" s="16">
        <v>2.6</v>
      </c>
      <c r="DD20" s="16">
        <v>2.2000000000000002</v>
      </c>
      <c r="DE20" s="16">
        <v>2.4</v>
      </c>
      <c r="DF20" s="16">
        <v>3</v>
      </c>
      <c r="DG20" s="16">
        <v>3.5</v>
      </c>
      <c r="DH20" s="16">
        <v>2.5</v>
      </c>
      <c r="DI20" s="16">
        <v>2.2000000000000002</v>
      </c>
      <c r="DJ20" s="16">
        <v>2.2999999999999998</v>
      </c>
      <c r="DK20" s="16">
        <v>3.1</v>
      </c>
      <c r="DL20" s="16">
        <v>3.1</v>
      </c>
      <c r="DM20" s="16">
        <v>2.2999999999999998</v>
      </c>
      <c r="DN20" s="16">
        <v>2.2999999999999998</v>
      </c>
      <c r="DO20" s="16">
        <v>2.4</v>
      </c>
      <c r="DP20" s="29"/>
      <c r="DQ20" s="16"/>
      <c r="DR20" s="198" t="s">
        <v>246</v>
      </c>
      <c r="DS20" s="16">
        <v>0.2</v>
      </c>
      <c r="DT20" s="16">
        <v>0.1</v>
      </c>
      <c r="DU20" s="16">
        <v>0.1</v>
      </c>
      <c r="DV20" s="16">
        <v>0.1</v>
      </c>
      <c r="DW20" s="16">
        <v>0.1</v>
      </c>
      <c r="DX20" s="16">
        <v>0</v>
      </c>
      <c r="DY20" s="16">
        <v>0</v>
      </c>
      <c r="DZ20" s="16">
        <v>0.1</v>
      </c>
      <c r="EA20" s="16">
        <v>0.1</v>
      </c>
      <c r="EB20" s="16">
        <v>0.1</v>
      </c>
      <c r="EC20" s="16">
        <v>0</v>
      </c>
      <c r="ED20" s="16">
        <v>0</v>
      </c>
      <c r="EE20" s="16">
        <v>0.1</v>
      </c>
      <c r="EF20" s="16">
        <v>0.1</v>
      </c>
      <c r="EG20" s="16">
        <v>0</v>
      </c>
      <c r="EH20" s="16">
        <v>0</v>
      </c>
      <c r="EI20" s="16">
        <v>0</v>
      </c>
      <c r="EJ20" s="16">
        <v>0.1</v>
      </c>
      <c r="EK20" s="16">
        <v>0.1</v>
      </c>
      <c r="EL20" s="16">
        <v>0.1</v>
      </c>
      <c r="EM20" s="16">
        <v>0.1</v>
      </c>
      <c r="EN20" s="29"/>
      <c r="EO20" s="16"/>
      <c r="EP20" s="198" t="s">
        <v>246</v>
      </c>
      <c r="EQ20" s="16">
        <v>0.1</v>
      </c>
      <c r="ER20" s="16">
        <v>0.1</v>
      </c>
      <c r="ES20" s="16">
        <v>0.1</v>
      </c>
      <c r="ET20" s="16">
        <v>0.1</v>
      </c>
      <c r="EU20" s="16">
        <v>0.1</v>
      </c>
      <c r="EV20" s="16">
        <v>0</v>
      </c>
      <c r="EW20" s="16">
        <v>0</v>
      </c>
      <c r="EX20" s="16">
        <v>0</v>
      </c>
      <c r="EY20" s="16">
        <v>0</v>
      </c>
      <c r="EZ20" s="16">
        <v>0</v>
      </c>
      <c r="FA20" s="16">
        <v>0</v>
      </c>
      <c r="FB20" s="16">
        <v>0</v>
      </c>
      <c r="FC20" s="16">
        <v>0</v>
      </c>
      <c r="FD20" s="16">
        <v>0</v>
      </c>
      <c r="FE20" s="16">
        <v>0</v>
      </c>
      <c r="FF20" s="16">
        <v>0</v>
      </c>
      <c r="FG20" s="16">
        <v>0</v>
      </c>
      <c r="FH20" s="16">
        <v>0</v>
      </c>
      <c r="FI20" s="16">
        <v>0</v>
      </c>
      <c r="FJ20" s="16">
        <v>0</v>
      </c>
      <c r="FK20" s="16">
        <v>0</v>
      </c>
      <c r="FM20" s="1"/>
      <c r="FN20" s="202" t="s">
        <v>245</v>
      </c>
      <c r="FO20" s="1">
        <v>1.4</v>
      </c>
      <c r="FP20" s="1">
        <v>1.3</v>
      </c>
      <c r="FQ20" s="1">
        <v>1</v>
      </c>
      <c r="FR20" s="1">
        <v>0.9</v>
      </c>
      <c r="FS20" s="1">
        <v>0.7</v>
      </c>
      <c r="FT20" s="1">
        <v>0.5</v>
      </c>
      <c r="FU20" s="1">
        <v>0.7</v>
      </c>
      <c r="FV20" s="1">
        <v>0.7</v>
      </c>
      <c r="FW20" s="1">
        <v>0.5</v>
      </c>
      <c r="FX20" s="1">
        <v>0.4</v>
      </c>
      <c r="FY20" s="1">
        <v>0.3</v>
      </c>
      <c r="FZ20" s="1">
        <v>0.4</v>
      </c>
      <c r="GA20" s="1">
        <v>0.4</v>
      </c>
      <c r="GB20" s="1">
        <v>0.5</v>
      </c>
      <c r="GC20" s="1">
        <v>0.4</v>
      </c>
      <c r="GD20" s="1">
        <v>0.4</v>
      </c>
      <c r="GE20" s="1">
        <v>0.4</v>
      </c>
      <c r="GF20" s="1">
        <v>0.3</v>
      </c>
      <c r="GG20" s="1">
        <v>0.3</v>
      </c>
      <c r="GH20" s="1">
        <v>0.3</v>
      </c>
      <c r="GI20" s="1">
        <v>0.3</v>
      </c>
      <c r="GK20" s="1"/>
      <c r="GL20" s="202" t="s">
        <v>245</v>
      </c>
      <c r="GM20" s="1">
        <v>1.9</v>
      </c>
      <c r="GN20" s="1">
        <v>1.8</v>
      </c>
      <c r="GO20" s="1">
        <v>1.7</v>
      </c>
      <c r="GP20" s="1">
        <v>1.5</v>
      </c>
      <c r="GQ20" s="1">
        <v>1.3</v>
      </c>
      <c r="GR20" s="1">
        <v>1</v>
      </c>
      <c r="GS20" s="1">
        <v>1.1000000000000001</v>
      </c>
      <c r="GT20" s="1">
        <v>1.6</v>
      </c>
      <c r="GU20" s="1">
        <v>1.9</v>
      </c>
      <c r="GV20" s="1">
        <v>1.3</v>
      </c>
      <c r="GW20" s="1">
        <v>1.4</v>
      </c>
      <c r="GX20" s="1">
        <v>1.4</v>
      </c>
      <c r="GY20" s="1">
        <v>1.3</v>
      </c>
      <c r="GZ20" s="1">
        <v>1.2</v>
      </c>
      <c r="HA20" s="1">
        <v>1</v>
      </c>
      <c r="HB20" s="1">
        <v>1.1000000000000001</v>
      </c>
      <c r="HC20" s="1">
        <v>0.9</v>
      </c>
      <c r="HD20" s="1">
        <v>1</v>
      </c>
      <c r="HE20" s="1">
        <v>1.6</v>
      </c>
      <c r="HF20" s="1">
        <v>1.5</v>
      </c>
      <c r="HG20" s="1">
        <v>1.2</v>
      </c>
    </row>
    <row r="21" spans="1:216" ht="14.5">
      <c r="A21" s="410"/>
      <c r="B21" s="410"/>
      <c r="C21" s="1"/>
      <c r="D21" s="1"/>
      <c r="E21" s="1"/>
      <c r="F21" s="1"/>
      <c r="G21" s="1"/>
      <c r="H21" s="1"/>
      <c r="I21" s="1"/>
      <c r="J21" s="1"/>
      <c r="K21" s="1"/>
      <c r="L21" s="1"/>
      <c r="M21" s="1"/>
      <c r="N21" s="1"/>
      <c r="O21" s="1"/>
      <c r="P21" s="1"/>
      <c r="Q21" s="1"/>
      <c r="R21" s="1"/>
      <c r="S21" s="1"/>
      <c r="T21" s="1"/>
      <c r="U21" s="1"/>
      <c r="V21" s="1"/>
      <c r="W21" s="1"/>
      <c r="Y21" s="410"/>
      <c r="Z21" s="410"/>
      <c r="AA21" s="1"/>
      <c r="AB21" s="1"/>
      <c r="AC21" s="1"/>
      <c r="AD21" s="1"/>
      <c r="AE21" s="1"/>
      <c r="AF21" s="1"/>
      <c r="AG21" s="1"/>
      <c r="AH21" s="1"/>
      <c r="AI21" s="1"/>
      <c r="AJ21" s="1"/>
      <c r="AK21" s="1"/>
      <c r="AL21" s="1"/>
      <c r="AM21" s="1"/>
      <c r="AN21" s="1"/>
      <c r="AO21" s="1"/>
      <c r="AP21" s="1"/>
      <c r="AQ21" s="1"/>
      <c r="AR21" s="1"/>
      <c r="AS21" s="1"/>
      <c r="AT21" s="1"/>
      <c r="AU21" s="1"/>
      <c r="AW21" s="410"/>
      <c r="AX21" s="410"/>
      <c r="AY21" s="1"/>
      <c r="AZ21" s="1"/>
      <c r="BA21" s="1"/>
      <c r="BB21" s="1"/>
      <c r="BC21" s="1"/>
      <c r="BD21" s="1"/>
      <c r="BE21" s="1"/>
      <c r="BF21" s="1"/>
      <c r="BG21" s="1"/>
      <c r="BH21" s="1"/>
      <c r="BI21" s="1"/>
      <c r="BJ21" s="1"/>
      <c r="BK21" s="1"/>
      <c r="BL21" s="1"/>
      <c r="BM21" s="1"/>
      <c r="BN21" s="1"/>
      <c r="BO21" s="1"/>
      <c r="BP21" s="1"/>
      <c r="BQ21" s="1"/>
      <c r="BR21" s="1"/>
      <c r="BS21" s="1"/>
      <c r="BU21" s="411"/>
      <c r="BV21" s="411"/>
      <c r="BW21" s="16"/>
      <c r="BX21" s="16"/>
      <c r="BY21" s="16"/>
      <c r="BZ21" s="16"/>
      <c r="CA21" s="16"/>
      <c r="CB21" s="16"/>
      <c r="CC21" s="16"/>
      <c r="CD21" s="16"/>
      <c r="CE21" s="16"/>
      <c r="CF21" s="16"/>
      <c r="CG21" s="16"/>
      <c r="CH21" s="16"/>
      <c r="CI21" s="16"/>
      <c r="CJ21" s="16"/>
      <c r="CK21" s="16"/>
      <c r="CL21" s="16"/>
      <c r="CM21" s="16"/>
      <c r="CN21" s="16"/>
      <c r="CO21" s="16"/>
      <c r="CP21" s="16"/>
      <c r="CQ21" s="16"/>
      <c r="CR21" s="29"/>
      <c r="CS21" s="411"/>
      <c r="CT21" s="411"/>
      <c r="CU21" s="16"/>
      <c r="CV21" s="16"/>
      <c r="CW21" s="16"/>
      <c r="CX21" s="16"/>
      <c r="CY21" s="16"/>
      <c r="CZ21" s="16"/>
      <c r="DA21" s="16"/>
      <c r="DB21" s="16"/>
      <c r="DC21" s="16"/>
      <c r="DD21" s="16"/>
      <c r="DE21" s="16"/>
      <c r="DF21" s="16"/>
      <c r="DG21" s="16"/>
      <c r="DH21" s="16"/>
      <c r="DI21" s="16"/>
      <c r="DJ21" s="16"/>
      <c r="DK21" s="16"/>
      <c r="DL21" s="16"/>
      <c r="DM21" s="16"/>
      <c r="DN21" s="16"/>
      <c r="DO21" s="16"/>
      <c r="DP21" s="29"/>
      <c r="DQ21" s="411"/>
      <c r="DR21" s="411"/>
      <c r="DS21" s="16"/>
      <c r="DT21" s="16"/>
      <c r="DU21" s="16"/>
      <c r="DV21" s="16"/>
      <c r="DW21" s="16"/>
      <c r="DX21" s="16"/>
      <c r="DY21" s="16"/>
      <c r="DZ21" s="16"/>
      <c r="EA21" s="16"/>
      <c r="EB21" s="16"/>
      <c r="EC21" s="16"/>
      <c r="ED21" s="16"/>
      <c r="EE21" s="16"/>
      <c r="EF21" s="16"/>
      <c r="EG21" s="16"/>
      <c r="EH21" s="16"/>
      <c r="EI21" s="16"/>
      <c r="EJ21" s="16"/>
      <c r="EK21" s="16"/>
      <c r="EL21" s="16"/>
      <c r="EM21" s="16"/>
      <c r="EN21" s="29"/>
      <c r="EO21" s="411"/>
      <c r="EP21" s="411"/>
      <c r="EQ21" s="16"/>
      <c r="ER21" s="16"/>
      <c r="ES21" s="16"/>
      <c r="ET21" s="16"/>
      <c r="EU21" s="16"/>
      <c r="EV21" s="16"/>
      <c r="EW21" s="16"/>
      <c r="EX21" s="16"/>
      <c r="EY21" s="16"/>
      <c r="EZ21" s="16"/>
      <c r="FA21" s="16"/>
      <c r="FB21" s="16"/>
      <c r="FC21" s="16"/>
      <c r="FD21" s="16"/>
      <c r="FE21" s="16"/>
      <c r="FF21" s="16"/>
      <c r="FG21" s="16"/>
      <c r="FH21" s="16"/>
      <c r="FI21" s="16"/>
      <c r="FJ21" s="16"/>
      <c r="FK21" s="16"/>
      <c r="FM21" s="410"/>
      <c r="FN21" s="410"/>
      <c r="FO21" s="1"/>
      <c r="FP21" s="1"/>
      <c r="FQ21" s="1"/>
      <c r="FR21" s="1"/>
      <c r="FS21" s="1"/>
      <c r="FT21" s="1"/>
      <c r="FU21" s="1"/>
      <c r="FV21" s="1"/>
      <c r="FW21" s="1"/>
      <c r="FX21" s="1"/>
      <c r="FY21" s="1"/>
      <c r="FZ21" s="1"/>
      <c r="GA21" s="1"/>
      <c r="GB21" s="1"/>
      <c r="GC21" s="1"/>
      <c r="GD21" s="1"/>
      <c r="GE21" s="1"/>
      <c r="GF21" s="1"/>
      <c r="GG21" s="1"/>
      <c r="GH21" s="1"/>
      <c r="GI21" s="1"/>
      <c r="GK21" s="410"/>
      <c r="GL21" s="410"/>
      <c r="GM21" s="1"/>
      <c r="GN21" s="1"/>
      <c r="GO21" s="1"/>
      <c r="GP21" s="1"/>
      <c r="GQ21" s="1"/>
      <c r="GR21" s="1"/>
      <c r="GS21" s="1"/>
      <c r="GT21" s="1"/>
      <c r="GU21" s="1"/>
      <c r="GV21" s="1"/>
      <c r="GW21" s="1"/>
      <c r="GX21" s="1"/>
      <c r="GY21" s="1"/>
      <c r="GZ21" s="1"/>
      <c r="HA21" s="1"/>
      <c r="HB21" s="1"/>
      <c r="HC21" s="1"/>
      <c r="HD21" s="1"/>
      <c r="HE21" s="1"/>
      <c r="HF21" s="1"/>
      <c r="HG21" s="1"/>
    </row>
    <row r="22" spans="1:216" ht="14.5">
      <c r="A22" s="1"/>
      <c r="B22" s="123" t="s">
        <v>247</v>
      </c>
      <c r="C22" s="1"/>
      <c r="D22" s="1"/>
      <c r="E22" s="1"/>
      <c r="F22" s="1"/>
      <c r="G22" s="1"/>
      <c r="H22" s="1"/>
      <c r="I22" s="1"/>
      <c r="J22" s="1"/>
      <c r="K22" s="1"/>
      <c r="L22" s="1"/>
      <c r="M22" s="1"/>
      <c r="N22" s="1"/>
      <c r="O22" s="1"/>
      <c r="P22" s="1"/>
      <c r="Q22" s="1"/>
      <c r="R22" s="1"/>
      <c r="S22" s="1"/>
      <c r="T22" s="1"/>
      <c r="U22" s="1"/>
      <c r="V22" s="1"/>
      <c r="W22" s="1"/>
      <c r="Y22" s="1"/>
      <c r="Z22" s="123" t="s">
        <v>247</v>
      </c>
      <c r="AA22" s="1"/>
      <c r="AB22" s="1"/>
      <c r="AC22" s="1"/>
      <c r="AD22" s="1"/>
      <c r="AE22" s="1"/>
      <c r="AF22" s="1"/>
      <c r="AG22" s="1"/>
      <c r="AH22" s="1"/>
      <c r="AI22" s="1"/>
      <c r="AJ22" s="1"/>
      <c r="AK22" s="1"/>
      <c r="AL22" s="1"/>
      <c r="AM22" s="1"/>
      <c r="AN22" s="1"/>
      <c r="AO22" s="1"/>
      <c r="AP22" s="1"/>
      <c r="AQ22" s="1"/>
      <c r="AR22" s="1"/>
      <c r="AS22" s="1"/>
      <c r="AT22" s="1"/>
      <c r="AU22" s="1"/>
      <c r="AW22" s="1"/>
      <c r="AX22" s="123" t="s">
        <v>247</v>
      </c>
      <c r="AY22" s="1"/>
      <c r="AZ22" s="1"/>
      <c r="BA22" s="1"/>
      <c r="BB22" s="1"/>
      <c r="BC22" s="1"/>
      <c r="BD22" s="1"/>
      <c r="BE22" s="1"/>
      <c r="BF22" s="1"/>
      <c r="BG22" s="1"/>
      <c r="BH22" s="1"/>
      <c r="BI22" s="1"/>
      <c r="BJ22" s="1"/>
      <c r="BK22" s="1"/>
      <c r="BL22" s="1"/>
      <c r="BM22" s="1"/>
      <c r="BN22" s="1"/>
      <c r="BO22" s="1"/>
      <c r="BP22" s="1"/>
      <c r="BQ22" s="1"/>
      <c r="BR22" s="1"/>
      <c r="BS22" s="1"/>
      <c r="BU22" s="16"/>
      <c r="BV22" s="196" t="s">
        <v>248</v>
      </c>
      <c r="BW22" s="16"/>
      <c r="BX22" s="16"/>
      <c r="BY22" s="16"/>
      <c r="BZ22" s="16"/>
      <c r="CA22" s="16"/>
      <c r="CB22" s="16"/>
      <c r="CC22" s="16"/>
      <c r="CD22" s="16"/>
      <c r="CE22" s="16"/>
      <c r="CF22" s="16"/>
      <c r="CG22" s="16"/>
      <c r="CH22" s="16"/>
      <c r="CI22" s="16"/>
      <c r="CJ22" s="16"/>
      <c r="CK22" s="16"/>
      <c r="CL22" s="16"/>
      <c r="CM22" s="16"/>
      <c r="CN22" s="16"/>
      <c r="CO22" s="16"/>
      <c r="CP22" s="16"/>
      <c r="CQ22" s="16"/>
      <c r="CR22" s="29"/>
      <c r="CS22" s="16"/>
      <c r="CT22" s="196" t="s">
        <v>248</v>
      </c>
      <c r="CU22" s="16"/>
      <c r="CV22" s="16"/>
      <c r="CW22" s="16"/>
      <c r="CX22" s="16"/>
      <c r="CY22" s="16"/>
      <c r="CZ22" s="16"/>
      <c r="DA22" s="16"/>
      <c r="DB22" s="16"/>
      <c r="DC22" s="16"/>
      <c r="DD22" s="16"/>
      <c r="DE22" s="16"/>
      <c r="DF22" s="16"/>
      <c r="DG22" s="16"/>
      <c r="DH22" s="16"/>
      <c r="DI22" s="16"/>
      <c r="DJ22" s="16"/>
      <c r="DK22" s="16"/>
      <c r="DL22" s="16"/>
      <c r="DM22" s="16"/>
      <c r="DN22" s="16"/>
      <c r="DO22" s="16"/>
      <c r="DP22" s="29"/>
      <c r="DQ22" s="16"/>
      <c r="DR22" s="196" t="s">
        <v>248</v>
      </c>
      <c r="DS22" s="16"/>
      <c r="DT22" s="16"/>
      <c r="DU22" s="16"/>
      <c r="DV22" s="16"/>
      <c r="DW22" s="16"/>
      <c r="DX22" s="16"/>
      <c r="DY22" s="16"/>
      <c r="DZ22" s="16"/>
      <c r="EA22" s="16"/>
      <c r="EB22" s="16"/>
      <c r="EC22" s="16"/>
      <c r="ED22" s="16"/>
      <c r="EE22" s="16"/>
      <c r="EF22" s="16"/>
      <c r="EG22" s="16"/>
      <c r="EH22" s="16"/>
      <c r="EI22" s="16"/>
      <c r="EJ22" s="16"/>
      <c r="EK22" s="16"/>
      <c r="EL22" s="16"/>
      <c r="EM22" s="16"/>
      <c r="EN22" s="29"/>
      <c r="EO22" s="16"/>
      <c r="EP22" s="196" t="s">
        <v>248</v>
      </c>
      <c r="EQ22" s="16"/>
      <c r="ER22" s="16"/>
      <c r="ES22" s="16"/>
      <c r="ET22" s="16"/>
      <c r="EU22" s="16"/>
      <c r="EV22" s="16"/>
      <c r="EW22" s="16"/>
      <c r="EX22" s="16"/>
      <c r="EY22" s="16"/>
      <c r="EZ22" s="16"/>
      <c r="FA22" s="16"/>
      <c r="FB22" s="16"/>
      <c r="FC22" s="16"/>
      <c r="FD22" s="16"/>
      <c r="FE22" s="16"/>
      <c r="FF22" s="16"/>
      <c r="FG22" s="16"/>
      <c r="FH22" s="16"/>
      <c r="FI22" s="16"/>
      <c r="FJ22" s="16"/>
      <c r="FK22" s="16"/>
      <c r="FM22" s="1"/>
      <c r="FN22" s="123" t="s">
        <v>247</v>
      </c>
      <c r="FO22" s="1"/>
      <c r="FP22" s="1"/>
      <c r="FQ22" s="1"/>
      <c r="FR22" s="1"/>
      <c r="FS22" s="1"/>
      <c r="FT22" s="1"/>
      <c r="FU22" s="1"/>
      <c r="FV22" s="1"/>
      <c r="FW22" s="1"/>
      <c r="FX22" s="1"/>
      <c r="FY22" s="1"/>
      <c r="FZ22" s="1"/>
      <c r="GA22" s="1"/>
      <c r="GB22" s="1"/>
      <c r="GC22" s="1"/>
      <c r="GD22" s="1"/>
      <c r="GE22" s="1"/>
      <c r="GF22" s="1"/>
      <c r="GG22" s="1"/>
      <c r="GH22" s="1"/>
      <c r="GI22" s="1"/>
      <c r="GK22" s="1"/>
      <c r="GL22" s="123" t="s">
        <v>247</v>
      </c>
      <c r="GM22" s="1"/>
      <c r="GN22" s="1"/>
      <c r="GO22" s="1"/>
      <c r="GP22" s="1"/>
      <c r="GQ22" s="1"/>
      <c r="GR22" s="1"/>
      <c r="GS22" s="1"/>
      <c r="GT22" s="1"/>
      <c r="GU22" s="1"/>
      <c r="GV22" s="1"/>
      <c r="GW22" s="1"/>
      <c r="GX22" s="1"/>
      <c r="GY22" s="1"/>
      <c r="GZ22" s="1"/>
      <c r="HA22" s="1"/>
      <c r="HB22" s="1"/>
      <c r="HC22" s="1"/>
      <c r="HD22" s="1"/>
      <c r="HE22" s="1"/>
      <c r="HF22" s="1"/>
      <c r="HG22" s="1"/>
    </row>
    <row r="23" spans="1:216" ht="14.5">
      <c r="A23" s="1"/>
      <c r="B23" s="124" t="s">
        <v>233</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124" t="s">
        <v>233</v>
      </c>
      <c r="AA23" s="1">
        <v>0</v>
      </c>
      <c r="AB23" s="1">
        <v>0</v>
      </c>
      <c r="AC23" s="1">
        <v>0</v>
      </c>
      <c r="AD23" s="1">
        <v>0</v>
      </c>
      <c r="AE23" s="1">
        <v>0</v>
      </c>
      <c r="AF23" s="1">
        <v>0</v>
      </c>
      <c r="AG23" s="1">
        <v>0</v>
      </c>
      <c r="AH23" s="1">
        <v>0</v>
      </c>
      <c r="AI23" s="1">
        <v>0</v>
      </c>
      <c r="AJ23" s="1">
        <v>0</v>
      </c>
      <c r="AK23" s="1">
        <v>0</v>
      </c>
      <c r="AL23" s="1">
        <v>0</v>
      </c>
      <c r="AM23" s="1">
        <v>0</v>
      </c>
      <c r="AN23" s="1">
        <v>0</v>
      </c>
      <c r="AO23" s="1">
        <v>0.5</v>
      </c>
      <c r="AP23" s="1">
        <v>0.3</v>
      </c>
      <c r="AQ23" s="1">
        <v>0.2</v>
      </c>
      <c r="AR23" s="1">
        <v>0.1</v>
      </c>
      <c r="AS23" s="1">
        <v>0.1</v>
      </c>
      <c r="AT23" s="1">
        <v>0.1</v>
      </c>
      <c r="AU23" s="1">
        <v>0</v>
      </c>
      <c r="AW23" s="1"/>
      <c r="AX23" s="124" t="s">
        <v>233</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U23" s="16"/>
      <c r="BV23" s="197" t="s">
        <v>234</v>
      </c>
      <c r="BW23" s="16">
        <v>0</v>
      </c>
      <c r="BX23" s="16">
        <v>0</v>
      </c>
      <c r="BY23" s="16">
        <v>0</v>
      </c>
      <c r="BZ23" s="16">
        <v>0</v>
      </c>
      <c r="CA23" s="16">
        <v>0</v>
      </c>
      <c r="CB23" s="16">
        <v>0</v>
      </c>
      <c r="CC23" s="16">
        <v>0</v>
      </c>
      <c r="CD23" s="16">
        <v>0</v>
      </c>
      <c r="CE23" s="16">
        <v>0</v>
      </c>
      <c r="CF23" s="16">
        <v>0</v>
      </c>
      <c r="CG23" s="16">
        <v>0</v>
      </c>
      <c r="CH23" s="16">
        <v>0</v>
      </c>
      <c r="CI23" s="16">
        <v>0</v>
      </c>
      <c r="CJ23" s="16">
        <v>0.1</v>
      </c>
      <c r="CK23" s="16">
        <v>0.4</v>
      </c>
      <c r="CL23" s="16">
        <v>0.2</v>
      </c>
      <c r="CM23" s="16">
        <v>0.1</v>
      </c>
      <c r="CN23" s="16">
        <v>0.1</v>
      </c>
      <c r="CO23" s="16">
        <v>0</v>
      </c>
      <c r="CP23" s="16">
        <v>0</v>
      </c>
      <c r="CQ23" s="16">
        <v>0</v>
      </c>
      <c r="CR23" s="29"/>
      <c r="CS23" s="16"/>
      <c r="CT23" s="197" t="s">
        <v>234</v>
      </c>
      <c r="CU23" s="16">
        <v>0.3</v>
      </c>
      <c r="CV23" s="16">
        <v>0.3</v>
      </c>
      <c r="CW23" s="16">
        <v>0.3</v>
      </c>
      <c r="CX23" s="16">
        <v>0.3</v>
      </c>
      <c r="CY23" s="16">
        <v>0.3</v>
      </c>
      <c r="CZ23" s="16">
        <v>0.3</v>
      </c>
      <c r="DA23" s="16">
        <v>0.4</v>
      </c>
      <c r="DB23" s="16">
        <v>0.4</v>
      </c>
      <c r="DC23" s="16">
        <v>0.4</v>
      </c>
      <c r="DD23" s="16">
        <v>0.3</v>
      </c>
      <c r="DE23" s="16">
        <v>0.3</v>
      </c>
      <c r="DF23" s="16">
        <v>0.2</v>
      </c>
      <c r="DG23" s="16">
        <v>0.1</v>
      </c>
      <c r="DH23" s="16">
        <v>0.1</v>
      </c>
      <c r="DI23" s="16">
        <v>0.1</v>
      </c>
      <c r="DJ23" s="16">
        <v>0.1</v>
      </c>
      <c r="DK23" s="16">
        <v>0</v>
      </c>
      <c r="DL23" s="16">
        <v>0</v>
      </c>
      <c r="DM23" s="16">
        <v>0</v>
      </c>
      <c r="DN23" s="16">
        <v>0</v>
      </c>
      <c r="DO23" s="16">
        <v>0</v>
      </c>
      <c r="DP23" s="29"/>
      <c r="DQ23" s="16"/>
      <c r="DR23" s="197" t="s">
        <v>234</v>
      </c>
      <c r="DS23" s="16">
        <v>0.1</v>
      </c>
      <c r="DT23" s="16">
        <v>0.1</v>
      </c>
      <c r="DU23" s="16">
        <v>0.1</v>
      </c>
      <c r="DV23" s="16">
        <v>0.1</v>
      </c>
      <c r="DW23" s="16">
        <v>0.1</v>
      </c>
      <c r="DX23" s="16">
        <v>0.1</v>
      </c>
      <c r="DY23" s="16">
        <v>0.1</v>
      </c>
      <c r="DZ23" s="16">
        <v>0.1</v>
      </c>
      <c r="EA23" s="16">
        <v>0.1</v>
      </c>
      <c r="EB23" s="16">
        <v>0.1</v>
      </c>
      <c r="EC23" s="16">
        <v>0.1</v>
      </c>
      <c r="ED23" s="16">
        <v>0</v>
      </c>
      <c r="EE23" s="16">
        <v>0</v>
      </c>
      <c r="EF23" s="16">
        <v>0</v>
      </c>
      <c r="EG23" s="16">
        <v>0</v>
      </c>
      <c r="EH23" s="16">
        <v>0</v>
      </c>
      <c r="EI23" s="16">
        <v>0</v>
      </c>
      <c r="EJ23" s="16">
        <v>0</v>
      </c>
      <c r="EK23" s="16">
        <v>0</v>
      </c>
      <c r="EL23" s="16">
        <v>0</v>
      </c>
      <c r="EM23" s="16">
        <v>0</v>
      </c>
      <c r="EN23" s="29"/>
      <c r="EO23" s="16"/>
      <c r="EP23" s="197" t="s">
        <v>234</v>
      </c>
      <c r="EQ23" s="16">
        <v>0</v>
      </c>
      <c r="ER23" s="16">
        <v>0.1</v>
      </c>
      <c r="ES23" s="16">
        <v>0.1</v>
      </c>
      <c r="ET23" s="16">
        <v>0.1</v>
      </c>
      <c r="EU23" s="16">
        <v>0.1</v>
      </c>
      <c r="EV23" s="16">
        <v>0.1</v>
      </c>
      <c r="EW23" s="16">
        <v>0.1</v>
      </c>
      <c r="EX23" s="16">
        <v>0.1</v>
      </c>
      <c r="EY23" s="16">
        <v>0.1</v>
      </c>
      <c r="EZ23" s="16">
        <v>0.1</v>
      </c>
      <c r="FA23" s="16">
        <v>0.1</v>
      </c>
      <c r="FB23" s="16">
        <v>0.1</v>
      </c>
      <c r="FC23" s="16">
        <v>0</v>
      </c>
      <c r="FD23" s="16">
        <v>0</v>
      </c>
      <c r="FE23" s="16">
        <v>0</v>
      </c>
      <c r="FF23" s="16">
        <v>0</v>
      </c>
      <c r="FG23" s="16">
        <v>0</v>
      </c>
      <c r="FH23" s="16">
        <v>0</v>
      </c>
      <c r="FI23" s="16">
        <v>0</v>
      </c>
      <c r="FJ23" s="16">
        <v>0</v>
      </c>
      <c r="FK23" s="16">
        <v>0</v>
      </c>
      <c r="FM23" s="1"/>
      <c r="FN23" s="124" t="s">
        <v>233</v>
      </c>
      <c r="FO23" s="1">
        <v>0.1</v>
      </c>
      <c r="FP23" s="1">
        <v>0.1</v>
      </c>
      <c r="FQ23" s="1">
        <v>0.1</v>
      </c>
      <c r="FR23" s="1">
        <v>0.1</v>
      </c>
      <c r="FS23" s="1">
        <v>0.1</v>
      </c>
      <c r="FT23" s="1">
        <v>0.1</v>
      </c>
      <c r="FU23" s="1">
        <v>0.1</v>
      </c>
      <c r="FV23" s="1">
        <v>0.1</v>
      </c>
      <c r="FW23" s="1">
        <v>0.1</v>
      </c>
      <c r="FX23" s="1">
        <v>0.1</v>
      </c>
      <c r="FY23" s="1">
        <v>0.1</v>
      </c>
      <c r="FZ23" s="1">
        <v>0.4</v>
      </c>
      <c r="GA23" s="1">
        <v>0.3</v>
      </c>
      <c r="GB23" s="1">
        <v>0.2</v>
      </c>
      <c r="GC23" s="1">
        <v>0.5</v>
      </c>
      <c r="GD23" s="1">
        <v>0.3</v>
      </c>
      <c r="GE23" s="1">
        <v>0.2</v>
      </c>
      <c r="GF23" s="1">
        <v>0.1</v>
      </c>
      <c r="GG23" s="1">
        <v>0.1</v>
      </c>
      <c r="GH23" s="1">
        <v>0</v>
      </c>
      <c r="GI23" s="1">
        <v>0</v>
      </c>
      <c r="GK23" s="1"/>
      <c r="GL23" s="124" t="s">
        <v>233</v>
      </c>
      <c r="GM23" s="1">
        <v>0.3</v>
      </c>
      <c r="GN23" s="1">
        <v>0.2</v>
      </c>
      <c r="GO23" s="1">
        <v>0.1</v>
      </c>
      <c r="GP23" s="1">
        <v>0.1</v>
      </c>
      <c r="GQ23" s="1">
        <v>0.1</v>
      </c>
      <c r="GR23" s="1">
        <v>0.1</v>
      </c>
      <c r="GS23" s="1">
        <v>0.2</v>
      </c>
      <c r="GT23" s="1">
        <v>0.1</v>
      </c>
      <c r="GU23" s="1">
        <v>0.1</v>
      </c>
      <c r="GV23" s="1">
        <v>0.2</v>
      </c>
      <c r="GW23" s="1">
        <v>0.3</v>
      </c>
      <c r="GX23" s="1">
        <v>0.5</v>
      </c>
      <c r="GY23" s="1">
        <v>0.4</v>
      </c>
      <c r="GZ23" s="1">
        <v>0.3</v>
      </c>
      <c r="HA23" s="1">
        <v>0.2</v>
      </c>
      <c r="HB23" s="1">
        <v>0.1</v>
      </c>
      <c r="HC23" s="1">
        <v>0.1</v>
      </c>
      <c r="HD23" s="1">
        <v>0.1</v>
      </c>
      <c r="HE23" s="1">
        <v>0.1</v>
      </c>
      <c r="HF23" s="1">
        <v>0</v>
      </c>
      <c r="HG23" s="1">
        <v>0</v>
      </c>
    </row>
    <row r="24" spans="1:216" ht="14.5">
      <c r="A24" s="1"/>
      <c r="B24" s="190" t="s">
        <v>235</v>
      </c>
      <c r="C24" s="1">
        <v>99.1</v>
      </c>
      <c r="D24" s="1">
        <v>98.8</v>
      </c>
      <c r="E24" s="1">
        <v>99</v>
      </c>
      <c r="F24" s="1">
        <v>99</v>
      </c>
      <c r="G24" s="1">
        <v>99.3</v>
      </c>
      <c r="H24" s="1">
        <v>99.2</v>
      </c>
      <c r="I24" s="1">
        <v>99</v>
      </c>
      <c r="J24" s="1">
        <v>99.2</v>
      </c>
      <c r="K24" s="1">
        <v>99.3</v>
      </c>
      <c r="L24" s="1">
        <v>99.1</v>
      </c>
      <c r="M24" s="1">
        <v>99.3</v>
      </c>
      <c r="N24" s="1">
        <v>95.5</v>
      </c>
      <c r="O24" s="1">
        <v>95.5</v>
      </c>
      <c r="P24" s="1">
        <v>98.1</v>
      </c>
      <c r="Q24" s="1">
        <v>85.8</v>
      </c>
      <c r="R24" s="1">
        <v>98.5</v>
      </c>
      <c r="S24" s="1">
        <v>98.7</v>
      </c>
      <c r="T24" s="1">
        <v>98.8</v>
      </c>
      <c r="U24" s="1">
        <v>98.8</v>
      </c>
      <c r="V24" s="1">
        <v>99</v>
      </c>
      <c r="W24" s="1">
        <v>99</v>
      </c>
      <c r="Y24" s="1"/>
      <c r="Z24" s="190" t="s">
        <v>235</v>
      </c>
      <c r="AA24" s="1">
        <v>98.9</v>
      </c>
      <c r="AB24" s="1">
        <v>98.7</v>
      </c>
      <c r="AC24" s="1">
        <v>98.4</v>
      </c>
      <c r="AD24" s="1">
        <v>97.8</v>
      </c>
      <c r="AE24" s="1">
        <v>97.7</v>
      </c>
      <c r="AF24" s="1">
        <v>98.1</v>
      </c>
      <c r="AG24" s="1">
        <v>97.9</v>
      </c>
      <c r="AH24" s="1">
        <v>97.7</v>
      </c>
      <c r="AI24" s="1">
        <v>98</v>
      </c>
      <c r="AJ24" s="1">
        <v>97.6</v>
      </c>
      <c r="AK24" s="1">
        <v>97.8</v>
      </c>
      <c r="AL24" s="1">
        <v>94.2</v>
      </c>
      <c r="AM24" s="1">
        <v>94.5</v>
      </c>
      <c r="AN24" s="1">
        <v>96.3</v>
      </c>
      <c r="AO24" s="1">
        <v>96.3</v>
      </c>
      <c r="AP24" s="1">
        <v>97.3</v>
      </c>
      <c r="AQ24" s="1">
        <v>97.8</v>
      </c>
      <c r="AR24" s="1">
        <v>97.9</v>
      </c>
      <c r="AS24" s="1">
        <v>98.5</v>
      </c>
      <c r="AT24" s="1">
        <v>98.6</v>
      </c>
      <c r="AU24" s="1">
        <v>98.3</v>
      </c>
      <c r="AW24" s="1"/>
      <c r="AX24" s="190" t="s">
        <v>235</v>
      </c>
      <c r="AY24" s="1">
        <v>98.3</v>
      </c>
      <c r="AZ24" s="1">
        <v>98.3</v>
      </c>
      <c r="BA24" s="1">
        <v>98.4</v>
      </c>
      <c r="BB24" s="1">
        <v>97.9</v>
      </c>
      <c r="BC24" s="1">
        <v>98.2</v>
      </c>
      <c r="BD24" s="1">
        <v>97.9</v>
      </c>
      <c r="BE24" s="1">
        <v>97.7</v>
      </c>
      <c r="BF24" s="1">
        <v>98.2</v>
      </c>
      <c r="BG24" s="1">
        <v>98.6</v>
      </c>
      <c r="BH24" s="1">
        <v>98.1</v>
      </c>
      <c r="BI24" s="1">
        <v>98.1</v>
      </c>
      <c r="BJ24" s="1">
        <v>94.4</v>
      </c>
      <c r="BK24" s="1">
        <v>94.9</v>
      </c>
      <c r="BL24" s="1">
        <v>96.6</v>
      </c>
      <c r="BM24" s="1">
        <v>97.1</v>
      </c>
      <c r="BN24" s="1">
        <v>98.5</v>
      </c>
      <c r="BO24" s="1">
        <v>98.6</v>
      </c>
      <c r="BP24" s="1">
        <v>98.7</v>
      </c>
      <c r="BQ24" s="1">
        <v>99</v>
      </c>
      <c r="BR24" s="1">
        <v>99.1</v>
      </c>
      <c r="BS24" s="1">
        <v>99</v>
      </c>
      <c r="BU24" s="16"/>
      <c r="BV24" s="198" t="s">
        <v>236</v>
      </c>
      <c r="BW24" s="16">
        <v>99.2</v>
      </c>
      <c r="BX24" s="16">
        <v>99.2</v>
      </c>
      <c r="BY24" s="16">
        <v>99.3</v>
      </c>
      <c r="BZ24" s="16">
        <v>99.2</v>
      </c>
      <c r="CA24" s="16">
        <v>99.2</v>
      </c>
      <c r="CB24" s="16">
        <v>99.2</v>
      </c>
      <c r="CC24" s="16">
        <v>98.9</v>
      </c>
      <c r="CD24" s="16">
        <v>99</v>
      </c>
      <c r="CE24" s="16">
        <v>98.9</v>
      </c>
      <c r="CF24" s="16">
        <v>99.1</v>
      </c>
      <c r="CG24" s="16">
        <v>99</v>
      </c>
      <c r="CH24" s="16">
        <v>95.4</v>
      </c>
      <c r="CI24" s="16">
        <v>95.5</v>
      </c>
      <c r="CJ24" s="16">
        <v>95.3</v>
      </c>
      <c r="CK24" s="16">
        <v>94.8</v>
      </c>
      <c r="CL24" s="16">
        <v>98.4</v>
      </c>
      <c r="CM24" s="16">
        <v>98.5</v>
      </c>
      <c r="CN24" s="16">
        <v>98.6</v>
      </c>
      <c r="CO24" s="16">
        <v>98.6</v>
      </c>
      <c r="CP24" s="16">
        <v>98.9</v>
      </c>
      <c r="CQ24" s="16">
        <v>99</v>
      </c>
      <c r="CR24" s="29"/>
      <c r="CS24" s="16"/>
      <c r="CT24" s="198" t="s">
        <v>236</v>
      </c>
      <c r="CU24" s="16">
        <v>98.5</v>
      </c>
      <c r="CV24" s="16">
        <v>98.4</v>
      </c>
      <c r="CW24" s="16">
        <v>98.8</v>
      </c>
      <c r="CX24" s="16">
        <v>98.6</v>
      </c>
      <c r="CY24" s="16">
        <v>98.5</v>
      </c>
      <c r="CZ24" s="16">
        <v>98.4</v>
      </c>
      <c r="DA24" s="16">
        <v>97.9</v>
      </c>
      <c r="DB24" s="16">
        <v>94.4</v>
      </c>
      <c r="DC24" s="16">
        <v>93.5</v>
      </c>
      <c r="DD24" s="16">
        <v>93.8</v>
      </c>
      <c r="DE24" s="16">
        <v>93.3</v>
      </c>
      <c r="DF24" s="16">
        <v>92.3</v>
      </c>
      <c r="DG24" s="16">
        <v>91.5</v>
      </c>
      <c r="DH24" s="16">
        <v>92.2</v>
      </c>
      <c r="DI24" s="16">
        <v>91.8</v>
      </c>
      <c r="DJ24" s="16">
        <v>97.4</v>
      </c>
      <c r="DK24" s="16">
        <v>97.1</v>
      </c>
      <c r="DL24" s="16">
        <v>97.1</v>
      </c>
      <c r="DM24" s="16">
        <v>97.3</v>
      </c>
      <c r="DN24" s="16">
        <v>97.7</v>
      </c>
      <c r="DO24" s="16">
        <v>97.3</v>
      </c>
      <c r="DP24" s="29"/>
      <c r="DQ24" s="16"/>
      <c r="DR24" s="198" t="s">
        <v>236</v>
      </c>
      <c r="DS24" s="16">
        <v>98.7</v>
      </c>
      <c r="DT24" s="16">
        <v>98.9</v>
      </c>
      <c r="DU24" s="16">
        <v>99.1</v>
      </c>
      <c r="DV24" s="16">
        <v>99</v>
      </c>
      <c r="DW24" s="16">
        <v>99.1</v>
      </c>
      <c r="DX24" s="16">
        <v>99.2</v>
      </c>
      <c r="DY24" s="16">
        <v>99.1</v>
      </c>
      <c r="DZ24" s="16">
        <v>98.9</v>
      </c>
      <c r="EA24" s="16">
        <v>91.3</v>
      </c>
      <c r="EB24" s="16">
        <v>91.2</v>
      </c>
      <c r="EC24" s="16">
        <v>91.7</v>
      </c>
      <c r="ED24" s="16">
        <v>91.1</v>
      </c>
      <c r="EE24" s="16">
        <v>92.9</v>
      </c>
      <c r="EF24" s="16">
        <v>93.3</v>
      </c>
      <c r="EG24" s="16">
        <v>93.2</v>
      </c>
      <c r="EH24" s="16">
        <v>99.2</v>
      </c>
      <c r="EI24" s="16">
        <v>99.2</v>
      </c>
      <c r="EJ24" s="16">
        <v>99.1</v>
      </c>
      <c r="EK24" s="16">
        <v>99.2</v>
      </c>
      <c r="EL24" s="16">
        <v>99.2</v>
      </c>
      <c r="EM24" s="16">
        <v>99</v>
      </c>
      <c r="EN24" s="29"/>
      <c r="EO24" s="16"/>
      <c r="EP24" s="198" t="s">
        <v>236</v>
      </c>
      <c r="EQ24" s="16">
        <v>98.9</v>
      </c>
      <c r="ER24" s="16">
        <v>98.8</v>
      </c>
      <c r="ES24" s="16">
        <v>99</v>
      </c>
      <c r="ET24" s="16">
        <v>98.9</v>
      </c>
      <c r="EU24" s="16">
        <v>98.8</v>
      </c>
      <c r="EV24" s="16">
        <v>98.8</v>
      </c>
      <c r="EW24" s="16">
        <v>98.6</v>
      </c>
      <c r="EX24" s="16">
        <v>98.6</v>
      </c>
      <c r="EY24" s="16">
        <v>98.7</v>
      </c>
      <c r="EZ24" s="16">
        <v>98.5</v>
      </c>
      <c r="FA24" s="16">
        <v>98.6</v>
      </c>
      <c r="FB24" s="16">
        <v>91.5</v>
      </c>
      <c r="FC24" s="16">
        <v>92.2</v>
      </c>
      <c r="FD24" s="16">
        <v>92.2</v>
      </c>
      <c r="FE24" s="16">
        <v>91.3</v>
      </c>
      <c r="FF24" s="16">
        <v>98.1</v>
      </c>
      <c r="FG24" s="16">
        <v>98.3</v>
      </c>
      <c r="FH24" s="16">
        <v>98.3</v>
      </c>
      <c r="FI24" s="16">
        <v>98.2</v>
      </c>
      <c r="FJ24" s="16">
        <v>98.3</v>
      </c>
      <c r="FK24" s="16">
        <v>98.3</v>
      </c>
      <c r="FM24" s="1"/>
      <c r="FN24" s="202" t="s">
        <v>235</v>
      </c>
      <c r="FO24" s="1">
        <v>97.1</v>
      </c>
      <c r="FP24" s="1">
        <v>97.2</v>
      </c>
      <c r="FQ24" s="1">
        <v>97.5</v>
      </c>
      <c r="FR24" s="1">
        <v>97.5</v>
      </c>
      <c r="FS24" s="1">
        <v>97.8</v>
      </c>
      <c r="FT24" s="1">
        <v>98.1</v>
      </c>
      <c r="FU24" s="1">
        <v>97.4</v>
      </c>
      <c r="FV24" s="1">
        <v>97.2</v>
      </c>
      <c r="FW24" s="1">
        <v>97.6</v>
      </c>
      <c r="FX24" s="1">
        <v>97.5</v>
      </c>
      <c r="FY24" s="1">
        <v>97.3</v>
      </c>
      <c r="FZ24" s="1">
        <v>92.7</v>
      </c>
      <c r="GA24" s="1">
        <v>91.8</v>
      </c>
      <c r="GB24" s="1">
        <v>93.1</v>
      </c>
      <c r="GC24" s="1">
        <v>92.3</v>
      </c>
      <c r="GD24" s="1">
        <v>96.5</v>
      </c>
      <c r="GE24" s="1">
        <v>97</v>
      </c>
      <c r="GF24" s="1">
        <v>97.2</v>
      </c>
      <c r="GG24" s="1">
        <v>97.1</v>
      </c>
      <c r="GH24" s="1">
        <v>97.4</v>
      </c>
      <c r="GI24" s="1">
        <v>97.1</v>
      </c>
      <c r="GK24" s="1"/>
      <c r="GL24" s="202" t="s">
        <v>235</v>
      </c>
      <c r="GM24" s="1">
        <v>96.1</v>
      </c>
      <c r="GN24" s="1">
        <v>95.9</v>
      </c>
      <c r="GO24" s="1">
        <v>96</v>
      </c>
      <c r="GP24" s="1">
        <v>96.1</v>
      </c>
      <c r="GQ24" s="1">
        <v>96.6</v>
      </c>
      <c r="GR24" s="1">
        <v>96.7</v>
      </c>
      <c r="GS24" s="1">
        <v>96</v>
      </c>
      <c r="GT24" s="1">
        <v>95.2</v>
      </c>
      <c r="GU24" s="1">
        <v>94.5</v>
      </c>
      <c r="GV24" s="1">
        <v>95.7</v>
      </c>
      <c r="GW24" s="1">
        <v>92</v>
      </c>
      <c r="GX24" s="1">
        <v>91</v>
      </c>
      <c r="GY24" s="1">
        <v>91.3</v>
      </c>
      <c r="GZ24" s="1">
        <v>91.8</v>
      </c>
      <c r="HA24" s="1">
        <v>92.1</v>
      </c>
      <c r="HB24" s="1">
        <v>95.5</v>
      </c>
      <c r="HC24" s="1">
        <v>96.1</v>
      </c>
      <c r="HD24" s="1">
        <v>95.9</v>
      </c>
      <c r="HE24" s="1">
        <v>94.7</v>
      </c>
      <c r="HF24" s="1">
        <v>94.9</v>
      </c>
      <c r="HG24" s="1">
        <v>95.2</v>
      </c>
    </row>
    <row r="25" spans="1:216" ht="14.5">
      <c r="A25" s="1"/>
      <c r="B25" s="190" t="s">
        <v>237</v>
      </c>
      <c r="C25" s="1">
        <v>0.7</v>
      </c>
      <c r="D25" s="1">
        <v>0.9</v>
      </c>
      <c r="E25" s="1">
        <v>1</v>
      </c>
      <c r="F25" s="1">
        <v>1</v>
      </c>
      <c r="G25" s="1">
        <v>0.7</v>
      </c>
      <c r="H25" s="1">
        <v>0.8</v>
      </c>
      <c r="I25" s="1">
        <v>1</v>
      </c>
      <c r="J25" s="1">
        <v>0.8</v>
      </c>
      <c r="K25" s="1">
        <v>0.7</v>
      </c>
      <c r="L25" s="1">
        <v>0.9</v>
      </c>
      <c r="M25" s="1">
        <v>0.7</v>
      </c>
      <c r="N25" s="1">
        <v>1</v>
      </c>
      <c r="O25" s="1">
        <v>1</v>
      </c>
      <c r="P25" s="1">
        <v>1.1000000000000001</v>
      </c>
      <c r="Q25" s="1">
        <v>1.3</v>
      </c>
      <c r="R25" s="1">
        <v>1.5</v>
      </c>
      <c r="S25" s="1">
        <v>1.3</v>
      </c>
      <c r="T25" s="1">
        <v>1.2</v>
      </c>
      <c r="U25" s="1">
        <v>1.2</v>
      </c>
      <c r="V25" s="1">
        <v>1</v>
      </c>
      <c r="W25" s="1">
        <v>1</v>
      </c>
      <c r="Y25" s="1"/>
      <c r="Z25" s="190" t="s">
        <v>237</v>
      </c>
      <c r="AA25" s="1">
        <v>1</v>
      </c>
      <c r="AB25" s="1">
        <v>1.2</v>
      </c>
      <c r="AC25" s="1">
        <v>1.5</v>
      </c>
      <c r="AD25" s="1">
        <v>2.1</v>
      </c>
      <c r="AE25" s="1">
        <v>2.2000000000000002</v>
      </c>
      <c r="AF25" s="1">
        <v>1.8</v>
      </c>
      <c r="AG25" s="1">
        <v>1.9</v>
      </c>
      <c r="AH25" s="1">
        <v>2.1</v>
      </c>
      <c r="AI25" s="1">
        <v>1.8</v>
      </c>
      <c r="AJ25" s="1">
        <v>2.2000000000000002</v>
      </c>
      <c r="AK25" s="1">
        <v>2</v>
      </c>
      <c r="AL25" s="1">
        <v>2.2000000000000002</v>
      </c>
      <c r="AM25" s="1">
        <v>2</v>
      </c>
      <c r="AN25" s="1">
        <v>2.5</v>
      </c>
      <c r="AO25" s="1">
        <v>2.9</v>
      </c>
      <c r="AP25" s="1">
        <v>2.2999999999999998</v>
      </c>
      <c r="AQ25" s="1">
        <v>1.9</v>
      </c>
      <c r="AR25" s="1">
        <v>1.9</v>
      </c>
      <c r="AS25" s="1">
        <v>1.4</v>
      </c>
      <c r="AT25" s="1">
        <v>1.4</v>
      </c>
      <c r="AU25" s="1">
        <v>1.7</v>
      </c>
      <c r="AW25" s="1"/>
      <c r="AX25" s="190" t="s">
        <v>237</v>
      </c>
      <c r="AY25" s="1">
        <v>1.5</v>
      </c>
      <c r="AZ25" s="1">
        <v>1.4</v>
      </c>
      <c r="BA25" s="1">
        <v>1.6</v>
      </c>
      <c r="BB25" s="1">
        <v>2.1</v>
      </c>
      <c r="BC25" s="1">
        <v>1.7</v>
      </c>
      <c r="BD25" s="1">
        <v>2.1</v>
      </c>
      <c r="BE25" s="1">
        <v>2.2000000000000002</v>
      </c>
      <c r="BF25" s="1">
        <v>1.7</v>
      </c>
      <c r="BG25" s="1">
        <v>1.3</v>
      </c>
      <c r="BH25" s="1">
        <v>1.8</v>
      </c>
      <c r="BI25" s="1">
        <v>1.9</v>
      </c>
      <c r="BJ25" s="1">
        <v>2.1</v>
      </c>
      <c r="BK25" s="1">
        <v>1.6</v>
      </c>
      <c r="BL25" s="1">
        <v>1.6</v>
      </c>
      <c r="BM25" s="1">
        <v>1.9</v>
      </c>
      <c r="BN25" s="1">
        <v>1.5</v>
      </c>
      <c r="BO25" s="1">
        <v>1.4</v>
      </c>
      <c r="BP25" s="1">
        <v>1.3</v>
      </c>
      <c r="BQ25" s="1">
        <v>1</v>
      </c>
      <c r="BR25" s="1">
        <v>0.8</v>
      </c>
      <c r="BS25" s="1">
        <v>1</v>
      </c>
      <c r="BU25" s="16"/>
      <c r="BV25" s="198" t="s">
        <v>238</v>
      </c>
      <c r="BW25" s="16">
        <v>0.7</v>
      </c>
      <c r="BX25" s="16">
        <v>0.6</v>
      </c>
      <c r="BY25" s="16">
        <v>0.6</v>
      </c>
      <c r="BZ25" s="16">
        <v>0.7</v>
      </c>
      <c r="CA25" s="16">
        <v>0.7</v>
      </c>
      <c r="CB25" s="16">
        <v>0.7</v>
      </c>
      <c r="CC25" s="16">
        <v>0.9</v>
      </c>
      <c r="CD25" s="16">
        <v>0.9</v>
      </c>
      <c r="CE25" s="16">
        <v>0.9</v>
      </c>
      <c r="CF25" s="16">
        <v>0.8</v>
      </c>
      <c r="CG25" s="16">
        <v>0.9</v>
      </c>
      <c r="CH25" s="16">
        <v>0.9</v>
      </c>
      <c r="CI25" s="16">
        <v>1</v>
      </c>
      <c r="CJ25" s="16">
        <v>1.1000000000000001</v>
      </c>
      <c r="CK25" s="16">
        <v>1.1000000000000001</v>
      </c>
      <c r="CL25" s="16">
        <v>1.1000000000000001</v>
      </c>
      <c r="CM25" s="16">
        <v>1.1000000000000001</v>
      </c>
      <c r="CN25" s="16">
        <v>1.1000000000000001</v>
      </c>
      <c r="CO25" s="16">
        <v>1.1000000000000001</v>
      </c>
      <c r="CP25" s="16">
        <v>0.9</v>
      </c>
      <c r="CQ25" s="16">
        <v>0.8</v>
      </c>
      <c r="CR25" s="29"/>
      <c r="CS25" s="16"/>
      <c r="CT25" s="198" t="s">
        <v>238</v>
      </c>
      <c r="CU25" s="16">
        <v>0.4</v>
      </c>
      <c r="CV25" s="16">
        <v>0.5</v>
      </c>
      <c r="CW25" s="16">
        <v>0.5</v>
      </c>
      <c r="CX25" s="16">
        <v>0.6</v>
      </c>
      <c r="CY25" s="16">
        <v>0.7</v>
      </c>
      <c r="CZ25" s="16">
        <v>0.8</v>
      </c>
      <c r="DA25" s="16">
        <v>0.9</v>
      </c>
      <c r="DB25" s="16">
        <v>0.8</v>
      </c>
      <c r="DC25" s="16">
        <v>0.8</v>
      </c>
      <c r="DD25" s="16">
        <v>0.9</v>
      </c>
      <c r="DE25" s="16">
        <v>1</v>
      </c>
      <c r="DF25" s="16">
        <v>1.2</v>
      </c>
      <c r="DG25" s="16">
        <v>1.4</v>
      </c>
      <c r="DH25" s="16">
        <v>1.4</v>
      </c>
      <c r="DI25" s="16">
        <v>1.5</v>
      </c>
      <c r="DJ25" s="16">
        <v>1.5</v>
      </c>
      <c r="DK25" s="16">
        <v>1.4</v>
      </c>
      <c r="DL25" s="16">
        <v>1.4</v>
      </c>
      <c r="DM25" s="16">
        <v>1.5</v>
      </c>
      <c r="DN25" s="16">
        <v>1.2</v>
      </c>
      <c r="DO25" s="16">
        <v>1.1000000000000001</v>
      </c>
      <c r="DP25" s="29"/>
      <c r="DQ25" s="16"/>
      <c r="DR25" s="198" t="s">
        <v>238</v>
      </c>
      <c r="DS25" s="16">
        <v>0.3</v>
      </c>
      <c r="DT25" s="16">
        <v>0.3</v>
      </c>
      <c r="DU25" s="16">
        <v>0.3</v>
      </c>
      <c r="DV25" s="16">
        <v>0.4</v>
      </c>
      <c r="DW25" s="16">
        <v>0.4</v>
      </c>
      <c r="DX25" s="16">
        <v>0.5</v>
      </c>
      <c r="DY25" s="16">
        <v>0.5</v>
      </c>
      <c r="DZ25" s="16">
        <v>0.6</v>
      </c>
      <c r="EA25" s="16">
        <v>0.7</v>
      </c>
      <c r="EB25" s="16">
        <v>0.8</v>
      </c>
      <c r="EC25" s="16">
        <v>0.6</v>
      </c>
      <c r="ED25" s="16">
        <v>0.7</v>
      </c>
      <c r="EE25" s="16">
        <v>0.7</v>
      </c>
      <c r="EF25" s="16">
        <v>0.6</v>
      </c>
      <c r="EG25" s="16">
        <v>0.6</v>
      </c>
      <c r="EH25" s="16">
        <v>0.5</v>
      </c>
      <c r="EI25" s="16">
        <v>0.6</v>
      </c>
      <c r="EJ25" s="16">
        <v>0.6</v>
      </c>
      <c r="EK25" s="16">
        <v>0.5</v>
      </c>
      <c r="EL25" s="16">
        <v>0.4</v>
      </c>
      <c r="EM25" s="16">
        <v>0.4</v>
      </c>
      <c r="EN25" s="29"/>
      <c r="EO25" s="16"/>
      <c r="EP25" s="198" t="s">
        <v>238</v>
      </c>
      <c r="EQ25" s="16">
        <v>0.5</v>
      </c>
      <c r="ER25" s="16">
        <v>0.5</v>
      </c>
      <c r="ES25" s="16">
        <v>0.6</v>
      </c>
      <c r="ET25" s="16">
        <v>0.8</v>
      </c>
      <c r="EU25" s="16">
        <v>0.9</v>
      </c>
      <c r="EV25" s="16">
        <v>1</v>
      </c>
      <c r="EW25" s="16">
        <v>1.2</v>
      </c>
      <c r="EX25" s="16">
        <v>1.2</v>
      </c>
      <c r="EY25" s="16">
        <v>1.1000000000000001</v>
      </c>
      <c r="EZ25" s="16">
        <v>1.3</v>
      </c>
      <c r="FA25" s="16">
        <v>1.2</v>
      </c>
      <c r="FB25" s="16">
        <v>1.5</v>
      </c>
      <c r="FC25" s="16">
        <v>1.4</v>
      </c>
      <c r="FD25" s="16">
        <v>1.5</v>
      </c>
      <c r="FE25" s="16">
        <v>1.7</v>
      </c>
      <c r="FF25" s="16">
        <v>1.7</v>
      </c>
      <c r="FG25" s="16">
        <v>1.5</v>
      </c>
      <c r="FH25" s="16">
        <v>1.5</v>
      </c>
      <c r="FI25" s="16">
        <v>1.6</v>
      </c>
      <c r="FJ25" s="16">
        <v>1.5</v>
      </c>
      <c r="FK25" s="16">
        <v>1.5</v>
      </c>
      <c r="FM25" s="1"/>
      <c r="FN25" s="202" t="s">
        <v>237</v>
      </c>
      <c r="FO25" s="1">
        <v>0.5</v>
      </c>
      <c r="FP25" s="1">
        <v>0.6</v>
      </c>
      <c r="FQ25" s="1">
        <v>0.8</v>
      </c>
      <c r="FR25" s="1">
        <v>0.8</v>
      </c>
      <c r="FS25" s="1">
        <v>0.8</v>
      </c>
      <c r="FT25" s="1">
        <v>1</v>
      </c>
      <c r="FU25" s="1">
        <v>1.2</v>
      </c>
      <c r="FV25" s="1">
        <v>1.4</v>
      </c>
      <c r="FW25" s="1">
        <v>1.4</v>
      </c>
      <c r="FX25" s="1">
        <v>1.7</v>
      </c>
      <c r="FY25" s="1">
        <v>2</v>
      </c>
      <c r="FZ25" s="1">
        <v>2.2000000000000002</v>
      </c>
      <c r="GA25" s="1">
        <v>2</v>
      </c>
      <c r="GB25" s="1">
        <v>2.1</v>
      </c>
      <c r="GC25" s="1">
        <v>2.2000000000000002</v>
      </c>
      <c r="GD25" s="1">
        <v>2.2000000000000002</v>
      </c>
      <c r="GE25" s="1">
        <v>1.8</v>
      </c>
      <c r="GF25" s="1">
        <v>1.8</v>
      </c>
      <c r="GG25" s="1">
        <v>2</v>
      </c>
      <c r="GH25" s="1">
        <v>1.8</v>
      </c>
      <c r="GI25" s="1">
        <v>1.9</v>
      </c>
      <c r="GK25" s="1"/>
      <c r="GL25" s="202" t="s">
        <v>237</v>
      </c>
      <c r="GM25" s="1">
        <v>0.9</v>
      </c>
      <c r="GN25" s="1">
        <v>1.2</v>
      </c>
      <c r="GO25" s="1">
        <v>1.3</v>
      </c>
      <c r="GP25" s="1">
        <v>1.5</v>
      </c>
      <c r="GQ25" s="1">
        <v>1.3</v>
      </c>
      <c r="GR25" s="1">
        <v>1.5</v>
      </c>
      <c r="GS25" s="1">
        <v>1.9</v>
      </c>
      <c r="GT25" s="1">
        <v>2.1</v>
      </c>
      <c r="GU25" s="1">
        <v>2.1</v>
      </c>
      <c r="GV25" s="1">
        <v>1.8</v>
      </c>
      <c r="GW25" s="1">
        <v>1.9</v>
      </c>
      <c r="GX25" s="1">
        <v>2</v>
      </c>
      <c r="GY25" s="1">
        <v>2.2000000000000002</v>
      </c>
      <c r="GZ25" s="1">
        <v>2.5</v>
      </c>
      <c r="HA25" s="1">
        <v>2.5</v>
      </c>
      <c r="HB25" s="1">
        <v>2.4</v>
      </c>
      <c r="HC25" s="1">
        <v>2.2999999999999998</v>
      </c>
      <c r="HD25" s="1">
        <v>2.2999999999999998</v>
      </c>
      <c r="HE25" s="1">
        <v>2.4</v>
      </c>
      <c r="HF25" s="1">
        <v>2.2000000000000002</v>
      </c>
      <c r="HG25" s="1">
        <v>2.2000000000000002</v>
      </c>
    </row>
    <row r="26" spans="1:216" ht="14.5">
      <c r="A26" s="1"/>
      <c r="B26" s="190" t="s">
        <v>239</v>
      </c>
      <c r="C26" s="2" t="s">
        <v>240</v>
      </c>
      <c r="D26" s="2" t="s">
        <v>240</v>
      </c>
      <c r="E26" s="2" t="s">
        <v>240</v>
      </c>
      <c r="F26" s="2" t="s">
        <v>240</v>
      </c>
      <c r="G26" s="2" t="s">
        <v>240</v>
      </c>
      <c r="H26" s="2" t="s">
        <v>240</v>
      </c>
      <c r="I26" s="2" t="s">
        <v>240</v>
      </c>
      <c r="J26" s="2" t="s">
        <v>240</v>
      </c>
      <c r="K26" s="2" t="s">
        <v>240</v>
      </c>
      <c r="L26" s="2" t="s">
        <v>240</v>
      </c>
      <c r="M26" s="2" t="s">
        <v>240</v>
      </c>
      <c r="N26" s="2">
        <v>3.5</v>
      </c>
      <c r="O26" s="2">
        <v>3.5</v>
      </c>
      <c r="P26" s="2">
        <v>0.8</v>
      </c>
      <c r="Q26" s="2">
        <v>12.9</v>
      </c>
      <c r="R26" s="2" t="s">
        <v>240</v>
      </c>
      <c r="S26" s="2" t="s">
        <v>240</v>
      </c>
      <c r="T26" s="2" t="s">
        <v>240</v>
      </c>
      <c r="U26" s="2" t="s">
        <v>240</v>
      </c>
      <c r="V26" s="2" t="s">
        <v>240</v>
      </c>
      <c r="W26" s="2" t="s">
        <v>240</v>
      </c>
      <c r="Y26" s="1"/>
      <c r="Z26" s="190" t="s">
        <v>239</v>
      </c>
      <c r="AA26" s="2" t="s">
        <v>240</v>
      </c>
      <c r="AB26" s="2" t="s">
        <v>240</v>
      </c>
      <c r="AC26" s="2" t="s">
        <v>240</v>
      </c>
      <c r="AD26" s="2" t="s">
        <v>240</v>
      </c>
      <c r="AE26" s="2" t="s">
        <v>240</v>
      </c>
      <c r="AF26" s="2" t="s">
        <v>240</v>
      </c>
      <c r="AG26" s="2" t="s">
        <v>240</v>
      </c>
      <c r="AH26" s="2" t="s">
        <v>240</v>
      </c>
      <c r="AI26" s="2" t="s">
        <v>240</v>
      </c>
      <c r="AJ26" s="2" t="s">
        <v>240</v>
      </c>
      <c r="AK26" s="2" t="s">
        <v>240</v>
      </c>
      <c r="AL26" s="2">
        <v>3.4</v>
      </c>
      <c r="AM26" s="2">
        <v>3.4</v>
      </c>
      <c r="AN26" s="2">
        <v>1.1000000000000001</v>
      </c>
      <c r="AO26" s="2">
        <v>0.2</v>
      </c>
      <c r="AP26" s="2" t="s">
        <v>240</v>
      </c>
      <c r="AQ26" s="2" t="s">
        <v>240</v>
      </c>
      <c r="AR26" s="2" t="s">
        <v>240</v>
      </c>
      <c r="AS26" s="2" t="s">
        <v>240</v>
      </c>
      <c r="AT26" s="2" t="s">
        <v>240</v>
      </c>
      <c r="AU26" s="2" t="s">
        <v>240</v>
      </c>
      <c r="AW26" s="1"/>
      <c r="AX26" s="190" t="s">
        <v>239</v>
      </c>
      <c r="AY26" s="2" t="s">
        <v>240</v>
      </c>
      <c r="AZ26" s="2" t="s">
        <v>240</v>
      </c>
      <c r="BA26" s="2" t="s">
        <v>240</v>
      </c>
      <c r="BB26" s="2" t="s">
        <v>240</v>
      </c>
      <c r="BC26" s="2" t="s">
        <v>240</v>
      </c>
      <c r="BD26" s="2" t="s">
        <v>240</v>
      </c>
      <c r="BE26" s="2" t="s">
        <v>240</v>
      </c>
      <c r="BF26" s="2" t="s">
        <v>240</v>
      </c>
      <c r="BG26" s="2" t="s">
        <v>240</v>
      </c>
      <c r="BH26" s="2" t="s">
        <v>240</v>
      </c>
      <c r="BI26" s="2" t="s">
        <v>240</v>
      </c>
      <c r="BJ26" s="2">
        <v>3.5</v>
      </c>
      <c r="BK26" s="2">
        <v>3.5</v>
      </c>
      <c r="BL26" s="2">
        <v>1.7</v>
      </c>
      <c r="BM26" s="2">
        <v>0.9</v>
      </c>
      <c r="BN26" s="2" t="s">
        <v>240</v>
      </c>
      <c r="BO26" s="2" t="s">
        <v>240</v>
      </c>
      <c r="BP26" s="2" t="s">
        <v>240</v>
      </c>
      <c r="BQ26" s="2" t="s">
        <v>240</v>
      </c>
      <c r="BR26" s="2" t="s">
        <v>240</v>
      </c>
      <c r="BS26" s="2" t="s">
        <v>240</v>
      </c>
      <c r="BU26" s="16"/>
      <c r="BV26" s="198" t="s">
        <v>241</v>
      </c>
      <c r="BW26" s="17" t="s">
        <v>242</v>
      </c>
      <c r="BX26" s="17" t="s">
        <v>242</v>
      </c>
      <c r="BY26" s="17" t="s">
        <v>242</v>
      </c>
      <c r="BZ26" s="17" t="s">
        <v>242</v>
      </c>
      <c r="CA26" s="17" t="s">
        <v>242</v>
      </c>
      <c r="CB26" s="17" t="s">
        <v>242</v>
      </c>
      <c r="CC26" s="17" t="s">
        <v>242</v>
      </c>
      <c r="CD26" s="17" t="s">
        <v>242</v>
      </c>
      <c r="CE26" s="17" t="s">
        <v>242</v>
      </c>
      <c r="CF26" s="17" t="s">
        <v>242</v>
      </c>
      <c r="CG26" s="17" t="s">
        <v>242</v>
      </c>
      <c r="CH26" s="17">
        <v>3.5</v>
      </c>
      <c r="CI26" s="17">
        <v>3.4</v>
      </c>
      <c r="CJ26" s="17">
        <v>3.3</v>
      </c>
      <c r="CK26" s="17">
        <v>3.6</v>
      </c>
      <c r="CL26" s="17" t="s">
        <v>242</v>
      </c>
      <c r="CM26" s="17" t="s">
        <v>242</v>
      </c>
      <c r="CN26" s="17" t="s">
        <v>242</v>
      </c>
      <c r="CO26" s="17" t="s">
        <v>242</v>
      </c>
      <c r="CP26" s="17" t="s">
        <v>242</v>
      </c>
      <c r="CQ26" s="17" t="s">
        <v>242</v>
      </c>
      <c r="CR26" s="29"/>
      <c r="CS26" s="16"/>
      <c r="CT26" s="198" t="s">
        <v>241</v>
      </c>
      <c r="CU26" s="17" t="s">
        <v>242</v>
      </c>
      <c r="CV26" s="17" t="s">
        <v>242</v>
      </c>
      <c r="CW26" s="17" t="s">
        <v>242</v>
      </c>
      <c r="CX26" s="17" t="s">
        <v>242</v>
      </c>
      <c r="CY26" s="17" t="s">
        <v>242</v>
      </c>
      <c r="CZ26" s="17" t="s">
        <v>242</v>
      </c>
      <c r="DA26" s="17" t="s">
        <v>242</v>
      </c>
      <c r="DB26" s="17">
        <v>3.5</v>
      </c>
      <c r="DC26" s="17">
        <v>4.3</v>
      </c>
      <c r="DD26" s="17">
        <v>4.2</v>
      </c>
      <c r="DE26" s="17">
        <v>4.5</v>
      </c>
      <c r="DF26" s="17">
        <v>5.0999999999999996</v>
      </c>
      <c r="DG26" s="17">
        <v>5.5</v>
      </c>
      <c r="DH26" s="17">
        <v>5.3</v>
      </c>
      <c r="DI26" s="17">
        <v>5.6</v>
      </c>
      <c r="DJ26" s="17" t="s">
        <v>242</v>
      </c>
      <c r="DK26" s="17" t="s">
        <v>242</v>
      </c>
      <c r="DL26" s="17" t="s">
        <v>242</v>
      </c>
      <c r="DM26" s="17" t="s">
        <v>242</v>
      </c>
      <c r="DN26" s="17" t="s">
        <v>242</v>
      </c>
      <c r="DO26" s="17" t="s">
        <v>242</v>
      </c>
      <c r="DP26" s="29"/>
      <c r="DQ26" s="16"/>
      <c r="DR26" s="198" t="s">
        <v>241</v>
      </c>
      <c r="DS26" s="17" t="s">
        <v>242</v>
      </c>
      <c r="DT26" s="17" t="s">
        <v>242</v>
      </c>
      <c r="DU26" s="17" t="s">
        <v>242</v>
      </c>
      <c r="DV26" s="17" t="s">
        <v>242</v>
      </c>
      <c r="DW26" s="17" t="s">
        <v>242</v>
      </c>
      <c r="DX26" s="17" t="s">
        <v>242</v>
      </c>
      <c r="DY26" s="17" t="s">
        <v>242</v>
      </c>
      <c r="DZ26" s="17" t="s">
        <v>242</v>
      </c>
      <c r="EA26" s="17">
        <v>7.4</v>
      </c>
      <c r="EB26" s="17">
        <v>7.6</v>
      </c>
      <c r="EC26" s="17">
        <v>7.3</v>
      </c>
      <c r="ED26" s="17">
        <v>7.9</v>
      </c>
      <c r="EE26" s="17">
        <v>6.2</v>
      </c>
      <c r="EF26" s="17">
        <v>5.9</v>
      </c>
      <c r="EG26" s="17">
        <v>5.9</v>
      </c>
      <c r="EH26" s="17" t="s">
        <v>242</v>
      </c>
      <c r="EI26" s="17" t="s">
        <v>242</v>
      </c>
      <c r="EJ26" s="17" t="s">
        <v>242</v>
      </c>
      <c r="EK26" s="17" t="s">
        <v>242</v>
      </c>
      <c r="EL26" s="17" t="s">
        <v>242</v>
      </c>
      <c r="EM26" s="17" t="s">
        <v>242</v>
      </c>
      <c r="EN26" s="29"/>
      <c r="EO26" s="16"/>
      <c r="EP26" s="198" t="s">
        <v>241</v>
      </c>
      <c r="EQ26" s="17" t="s">
        <v>242</v>
      </c>
      <c r="ER26" s="17" t="s">
        <v>242</v>
      </c>
      <c r="ES26" s="17" t="s">
        <v>242</v>
      </c>
      <c r="ET26" s="17" t="s">
        <v>242</v>
      </c>
      <c r="EU26" s="17" t="s">
        <v>242</v>
      </c>
      <c r="EV26" s="17" t="s">
        <v>242</v>
      </c>
      <c r="EW26" s="17" t="s">
        <v>242</v>
      </c>
      <c r="EX26" s="17" t="s">
        <v>242</v>
      </c>
      <c r="EY26" s="17" t="s">
        <v>242</v>
      </c>
      <c r="EZ26" s="17" t="s">
        <v>242</v>
      </c>
      <c r="FA26" s="17" t="s">
        <v>242</v>
      </c>
      <c r="FB26" s="17">
        <v>6.8</v>
      </c>
      <c r="FC26" s="17">
        <v>6.2</v>
      </c>
      <c r="FD26" s="17">
        <v>6.1</v>
      </c>
      <c r="FE26" s="17">
        <v>6.7</v>
      </c>
      <c r="FF26" s="17" t="s">
        <v>242</v>
      </c>
      <c r="FG26" s="17" t="s">
        <v>242</v>
      </c>
      <c r="FH26" s="17" t="s">
        <v>242</v>
      </c>
      <c r="FI26" s="17" t="s">
        <v>242</v>
      </c>
      <c r="FJ26" s="17" t="s">
        <v>242</v>
      </c>
      <c r="FK26" s="17" t="s">
        <v>242</v>
      </c>
      <c r="FM26" s="1"/>
      <c r="FN26" s="202" t="s">
        <v>239</v>
      </c>
      <c r="FO26" s="2" t="s">
        <v>240</v>
      </c>
      <c r="FP26" s="2" t="s">
        <v>240</v>
      </c>
      <c r="FQ26" s="2" t="s">
        <v>240</v>
      </c>
      <c r="FR26" s="2" t="s">
        <v>240</v>
      </c>
      <c r="FS26" s="2" t="s">
        <v>240</v>
      </c>
      <c r="FT26" s="2" t="s">
        <v>240</v>
      </c>
      <c r="FU26" s="2" t="s">
        <v>240</v>
      </c>
      <c r="FV26" s="2" t="s">
        <v>240</v>
      </c>
      <c r="FW26" s="2" t="s">
        <v>240</v>
      </c>
      <c r="FX26" s="2" t="s">
        <v>240</v>
      </c>
      <c r="FY26" s="2" t="s">
        <v>240</v>
      </c>
      <c r="FZ26" s="2">
        <v>3.7</v>
      </c>
      <c r="GA26" s="2">
        <v>5.0999999999999996</v>
      </c>
      <c r="GB26" s="2">
        <v>3.6</v>
      </c>
      <c r="GC26" s="2">
        <v>4.0999999999999996</v>
      </c>
      <c r="GD26" s="2" t="s">
        <v>240</v>
      </c>
      <c r="GE26" s="2" t="s">
        <v>240</v>
      </c>
      <c r="GF26" s="2" t="s">
        <v>240</v>
      </c>
      <c r="GG26" s="2" t="s">
        <v>240</v>
      </c>
      <c r="GH26" s="2" t="s">
        <v>240</v>
      </c>
      <c r="GI26" s="2" t="s">
        <v>240</v>
      </c>
      <c r="GK26" s="1"/>
      <c r="GL26" s="202" t="s">
        <v>239</v>
      </c>
      <c r="GM26" s="2" t="s">
        <v>240</v>
      </c>
      <c r="GN26" s="2" t="s">
        <v>240</v>
      </c>
      <c r="GO26" s="2" t="s">
        <v>240</v>
      </c>
      <c r="GP26" s="2" t="s">
        <v>240</v>
      </c>
      <c r="GQ26" s="2" t="s">
        <v>240</v>
      </c>
      <c r="GR26" s="2" t="s">
        <v>240</v>
      </c>
      <c r="GS26" s="2" t="s">
        <v>240</v>
      </c>
      <c r="GT26" s="2" t="s">
        <v>240</v>
      </c>
      <c r="GU26" s="2" t="s">
        <v>240</v>
      </c>
      <c r="GV26" s="2" t="s">
        <v>240</v>
      </c>
      <c r="GW26" s="2">
        <v>3.3</v>
      </c>
      <c r="GX26" s="2">
        <v>3.9</v>
      </c>
      <c r="GY26" s="2">
        <v>3.6</v>
      </c>
      <c r="GZ26" s="2">
        <v>3.3</v>
      </c>
      <c r="HA26" s="2">
        <v>3.4</v>
      </c>
      <c r="HB26" s="2" t="s">
        <v>240</v>
      </c>
      <c r="HC26" s="2" t="s">
        <v>240</v>
      </c>
      <c r="HD26" s="2" t="s">
        <v>240</v>
      </c>
      <c r="HE26" s="2" t="s">
        <v>240</v>
      </c>
      <c r="HF26" s="2" t="s">
        <v>240</v>
      </c>
      <c r="HG26" s="2" t="s">
        <v>240</v>
      </c>
    </row>
    <row r="27" spans="1:216" ht="14.5">
      <c r="A27" s="1"/>
      <c r="B27" s="190" t="s">
        <v>243</v>
      </c>
      <c r="C27" s="1">
        <v>0</v>
      </c>
      <c r="D27" s="2" t="s">
        <v>240</v>
      </c>
      <c r="E27" s="2" t="s">
        <v>240</v>
      </c>
      <c r="F27" s="2" t="s">
        <v>240</v>
      </c>
      <c r="G27" s="2" t="s">
        <v>240</v>
      </c>
      <c r="H27" s="2" t="s">
        <v>240</v>
      </c>
      <c r="I27" s="2" t="s">
        <v>240</v>
      </c>
      <c r="J27" s="2" t="s">
        <v>240</v>
      </c>
      <c r="K27" s="2" t="s">
        <v>240</v>
      </c>
      <c r="L27" s="2" t="s">
        <v>240</v>
      </c>
      <c r="M27" s="2" t="s">
        <v>240</v>
      </c>
      <c r="N27" s="2" t="s">
        <v>240</v>
      </c>
      <c r="O27" s="2" t="s">
        <v>240</v>
      </c>
      <c r="P27" s="2" t="s">
        <v>240</v>
      </c>
      <c r="Q27" s="2" t="s">
        <v>240</v>
      </c>
      <c r="R27" s="2" t="s">
        <v>240</v>
      </c>
      <c r="S27" s="2" t="s">
        <v>240</v>
      </c>
      <c r="T27" s="2" t="s">
        <v>240</v>
      </c>
      <c r="U27" s="2" t="s">
        <v>240</v>
      </c>
      <c r="V27" s="2" t="s">
        <v>240</v>
      </c>
      <c r="W27" s="2" t="s">
        <v>240</v>
      </c>
      <c r="Y27" s="1"/>
      <c r="Z27" s="190" t="s">
        <v>243</v>
      </c>
      <c r="AA27" s="1">
        <v>0</v>
      </c>
      <c r="AB27" s="2" t="s">
        <v>240</v>
      </c>
      <c r="AC27" s="2" t="s">
        <v>240</v>
      </c>
      <c r="AD27" s="2" t="s">
        <v>240</v>
      </c>
      <c r="AE27" s="2" t="s">
        <v>240</v>
      </c>
      <c r="AF27" s="2" t="s">
        <v>240</v>
      </c>
      <c r="AG27" s="2" t="s">
        <v>240</v>
      </c>
      <c r="AH27" s="2" t="s">
        <v>240</v>
      </c>
      <c r="AI27" s="2" t="s">
        <v>240</v>
      </c>
      <c r="AJ27" s="2" t="s">
        <v>240</v>
      </c>
      <c r="AK27" s="2" t="s">
        <v>240</v>
      </c>
      <c r="AL27" s="2" t="s">
        <v>240</v>
      </c>
      <c r="AM27" s="2" t="s">
        <v>240</v>
      </c>
      <c r="AN27" s="2" t="s">
        <v>240</v>
      </c>
      <c r="AO27" s="2" t="s">
        <v>240</v>
      </c>
      <c r="AP27" s="2" t="s">
        <v>240</v>
      </c>
      <c r="AQ27" s="2" t="s">
        <v>240</v>
      </c>
      <c r="AR27" s="2" t="s">
        <v>240</v>
      </c>
      <c r="AS27" s="2" t="s">
        <v>240</v>
      </c>
      <c r="AT27" s="2" t="s">
        <v>240</v>
      </c>
      <c r="AU27" s="2" t="s">
        <v>240</v>
      </c>
      <c r="AW27" s="1"/>
      <c r="AX27" s="190" t="s">
        <v>243</v>
      </c>
      <c r="AY27" s="1">
        <v>0</v>
      </c>
      <c r="AZ27" s="2" t="s">
        <v>240</v>
      </c>
      <c r="BA27" s="2" t="s">
        <v>240</v>
      </c>
      <c r="BB27" s="2" t="s">
        <v>240</v>
      </c>
      <c r="BC27" s="2" t="s">
        <v>240</v>
      </c>
      <c r="BD27" s="2" t="s">
        <v>240</v>
      </c>
      <c r="BE27" s="2" t="s">
        <v>240</v>
      </c>
      <c r="BF27" s="2" t="s">
        <v>240</v>
      </c>
      <c r="BG27" s="2" t="s">
        <v>240</v>
      </c>
      <c r="BH27" s="2" t="s">
        <v>240</v>
      </c>
      <c r="BI27" s="2" t="s">
        <v>240</v>
      </c>
      <c r="BJ27" s="2" t="s">
        <v>240</v>
      </c>
      <c r="BK27" s="2" t="s">
        <v>240</v>
      </c>
      <c r="BL27" s="2" t="s">
        <v>240</v>
      </c>
      <c r="BM27" s="2" t="s">
        <v>240</v>
      </c>
      <c r="BN27" s="2" t="s">
        <v>240</v>
      </c>
      <c r="BO27" s="2" t="s">
        <v>240</v>
      </c>
      <c r="BP27" s="2" t="s">
        <v>240</v>
      </c>
      <c r="BQ27" s="2" t="s">
        <v>240</v>
      </c>
      <c r="BR27" s="2" t="s">
        <v>240</v>
      </c>
      <c r="BS27" s="2" t="s">
        <v>240</v>
      </c>
      <c r="BU27" s="16"/>
      <c r="BV27" s="198" t="s">
        <v>244</v>
      </c>
      <c r="BW27" s="16">
        <v>0</v>
      </c>
      <c r="BX27" s="17" t="s">
        <v>242</v>
      </c>
      <c r="BY27" s="17" t="s">
        <v>242</v>
      </c>
      <c r="BZ27" s="17" t="s">
        <v>242</v>
      </c>
      <c r="CA27" s="17" t="s">
        <v>242</v>
      </c>
      <c r="CB27" s="17" t="s">
        <v>242</v>
      </c>
      <c r="CC27" s="17" t="s">
        <v>242</v>
      </c>
      <c r="CD27" s="17" t="s">
        <v>242</v>
      </c>
      <c r="CE27" s="17" t="s">
        <v>242</v>
      </c>
      <c r="CF27" s="17" t="s">
        <v>242</v>
      </c>
      <c r="CG27" s="17" t="s">
        <v>242</v>
      </c>
      <c r="CH27" s="17" t="s">
        <v>242</v>
      </c>
      <c r="CI27" s="17" t="s">
        <v>242</v>
      </c>
      <c r="CJ27" s="17" t="s">
        <v>242</v>
      </c>
      <c r="CK27" s="17" t="s">
        <v>242</v>
      </c>
      <c r="CL27" s="17" t="s">
        <v>242</v>
      </c>
      <c r="CM27" s="17" t="s">
        <v>242</v>
      </c>
      <c r="CN27" s="17" t="s">
        <v>242</v>
      </c>
      <c r="CO27" s="17" t="s">
        <v>242</v>
      </c>
      <c r="CP27" s="17" t="s">
        <v>242</v>
      </c>
      <c r="CQ27" s="17" t="s">
        <v>242</v>
      </c>
      <c r="CR27" s="29"/>
      <c r="CS27" s="16"/>
      <c r="CT27" s="198" t="s">
        <v>244</v>
      </c>
      <c r="CU27" s="16">
        <v>0</v>
      </c>
      <c r="CV27" s="17" t="s">
        <v>242</v>
      </c>
      <c r="CW27" s="17" t="s">
        <v>242</v>
      </c>
      <c r="CX27" s="17" t="s">
        <v>242</v>
      </c>
      <c r="CY27" s="17" t="s">
        <v>242</v>
      </c>
      <c r="CZ27" s="17" t="s">
        <v>242</v>
      </c>
      <c r="DA27" s="17" t="s">
        <v>242</v>
      </c>
      <c r="DB27" s="17" t="s">
        <v>242</v>
      </c>
      <c r="DC27" s="17" t="s">
        <v>242</v>
      </c>
      <c r="DD27" s="17" t="s">
        <v>242</v>
      </c>
      <c r="DE27" s="17" t="s">
        <v>242</v>
      </c>
      <c r="DF27" s="17" t="s">
        <v>242</v>
      </c>
      <c r="DG27" s="17" t="s">
        <v>242</v>
      </c>
      <c r="DH27" s="17" t="s">
        <v>242</v>
      </c>
      <c r="DI27" s="17" t="s">
        <v>242</v>
      </c>
      <c r="DJ27" s="17" t="s">
        <v>242</v>
      </c>
      <c r="DK27" s="17" t="s">
        <v>242</v>
      </c>
      <c r="DL27" s="17" t="s">
        <v>242</v>
      </c>
      <c r="DM27" s="17" t="s">
        <v>242</v>
      </c>
      <c r="DN27" s="17" t="s">
        <v>242</v>
      </c>
      <c r="DO27" s="17" t="s">
        <v>242</v>
      </c>
      <c r="DP27" s="29"/>
      <c r="DQ27" s="16"/>
      <c r="DR27" s="198" t="s">
        <v>244</v>
      </c>
      <c r="DS27" s="16">
        <v>0</v>
      </c>
      <c r="DT27" s="17" t="s">
        <v>242</v>
      </c>
      <c r="DU27" s="17" t="s">
        <v>242</v>
      </c>
      <c r="DV27" s="17" t="s">
        <v>242</v>
      </c>
      <c r="DW27" s="17" t="s">
        <v>242</v>
      </c>
      <c r="DX27" s="17" t="s">
        <v>242</v>
      </c>
      <c r="DY27" s="17" t="s">
        <v>242</v>
      </c>
      <c r="DZ27" s="17" t="s">
        <v>242</v>
      </c>
      <c r="EA27" s="17" t="s">
        <v>242</v>
      </c>
      <c r="EB27" s="17" t="s">
        <v>242</v>
      </c>
      <c r="EC27" s="17" t="s">
        <v>242</v>
      </c>
      <c r="ED27" s="17" t="s">
        <v>242</v>
      </c>
      <c r="EE27" s="17" t="s">
        <v>242</v>
      </c>
      <c r="EF27" s="17" t="s">
        <v>242</v>
      </c>
      <c r="EG27" s="17" t="s">
        <v>242</v>
      </c>
      <c r="EH27" s="17" t="s">
        <v>242</v>
      </c>
      <c r="EI27" s="17" t="s">
        <v>242</v>
      </c>
      <c r="EJ27" s="17" t="s">
        <v>242</v>
      </c>
      <c r="EK27" s="17" t="s">
        <v>242</v>
      </c>
      <c r="EL27" s="17" t="s">
        <v>242</v>
      </c>
      <c r="EM27" s="17" t="s">
        <v>242</v>
      </c>
      <c r="EN27" s="29"/>
      <c r="EO27" s="16"/>
      <c r="EP27" s="198" t="s">
        <v>244</v>
      </c>
      <c r="EQ27" s="16">
        <v>0</v>
      </c>
      <c r="ER27" s="17" t="s">
        <v>242</v>
      </c>
      <c r="ES27" s="17" t="s">
        <v>242</v>
      </c>
      <c r="ET27" s="17" t="s">
        <v>242</v>
      </c>
      <c r="EU27" s="17" t="s">
        <v>242</v>
      </c>
      <c r="EV27" s="17" t="s">
        <v>242</v>
      </c>
      <c r="EW27" s="17" t="s">
        <v>242</v>
      </c>
      <c r="EX27" s="17" t="s">
        <v>242</v>
      </c>
      <c r="EY27" s="17" t="s">
        <v>242</v>
      </c>
      <c r="EZ27" s="17" t="s">
        <v>242</v>
      </c>
      <c r="FA27" s="17" t="s">
        <v>242</v>
      </c>
      <c r="FB27" s="17" t="s">
        <v>242</v>
      </c>
      <c r="FC27" s="17" t="s">
        <v>242</v>
      </c>
      <c r="FD27" s="17" t="s">
        <v>242</v>
      </c>
      <c r="FE27" s="17" t="s">
        <v>242</v>
      </c>
      <c r="FF27" s="17" t="s">
        <v>242</v>
      </c>
      <c r="FG27" s="17" t="s">
        <v>242</v>
      </c>
      <c r="FH27" s="17" t="s">
        <v>242</v>
      </c>
      <c r="FI27" s="17" t="s">
        <v>242</v>
      </c>
      <c r="FJ27" s="17" t="s">
        <v>242</v>
      </c>
      <c r="FK27" s="17" t="s">
        <v>242</v>
      </c>
      <c r="FM27" s="1"/>
      <c r="FN27" s="202" t="s">
        <v>243</v>
      </c>
      <c r="FO27" s="1">
        <v>0</v>
      </c>
      <c r="FP27" s="2" t="s">
        <v>240</v>
      </c>
      <c r="FQ27" s="2" t="s">
        <v>240</v>
      </c>
      <c r="FR27" s="2" t="s">
        <v>240</v>
      </c>
      <c r="FS27" s="2" t="s">
        <v>240</v>
      </c>
      <c r="FT27" s="2" t="s">
        <v>240</v>
      </c>
      <c r="FU27" s="2" t="s">
        <v>240</v>
      </c>
      <c r="FV27" s="2" t="s">
        <v>240</v>
      </c>
      <c r="FW27" s="2" t="s">
        <v>240</v>
      </c>
      <c r="FX27" s="2" t="s">
        <v>240</v>
      </c>
      <c r="FY27" s="2" t="s">
        <v>240</v>
      </c>
      <c r="FZ27" s="2" t="s">
        <v>240</v>
      </c>
      <c r="GA27" s="2" t="s">
        <v>240</v>
      </c>
      <c r="GB27" s="2" t="s">
        <v>240</v>
      </c>
      <c r="GC27" s="2" t="s">
        <v>240</v>
      </c>
      <c r="GD27" s="2" t="s">
        <v>240</v>
      </c>
      <c r="GE27" s="2" t="s">
        <v>240</v>
      </c>
      <c r="GF27" s="2" t="s">
        <v>240</v>
      </c>
      <c r="GG27" s="2" t="s">
        <v>240</v>
      </c>
      <c r="GH27" s="2" t="s">
        <v>240</v>
      </c>
      <c r="GI27" s="2" t="s">
        <v>240</v>
      </c>
      <c r="GK27" s="1"/>
      <c r="GL27" s="202" t="s">
        <v>243</v>
      </c>
      <c r="GM27" s="1">
        <v>0</v>
      </c>
      <c r="GN27" s="2" t="s">
        <v>240</v>
      </c>
      <c r="GO27" s="2" t="s">
        <v>240</v>
      </c>
      <c r="GP27" s="2" t="s">
        <v>240</v>
      </c>
      <c r="GQ27" s="2" t="s">
        <v>240</v>
      </c>
      <c r="GR27" s="2" t="s">
        <v>240</v>
      </c>
      <c r="GS27" s="2" t="s">
        <v>240</v>
      </c>
      <c r="GT27" s="2" t="s">
        <v>240</v>
      </c>
      <c r="GU27" s="2" t="s">
        <v>240</v>
      </c>
      <c r="GV27" s="2" t="s">
        <v>240</v>
      </c>
      <c r="GW27" s="2" t="s">
        <v>240</v>
      </c>
      <c r="GX27" s="2" t="s">
        <v>240</v>
      </c>
      <c r="GY27" s="2" t="s">
        <v>240</v>
      </c>
      <c r="GZ27" s="2" t="s">
        <v>240</v>
      </c>
      <c r="HA27" s="2" t="s">
        <v>240</v>
      </c>
      <c r="HB27" s="2" t="s">
        <v>240</v>
      </c>
      <c r="HC27" s="2" t="s">
        <v>240</v>
      </c>
      <c r="HD27" s="2" t="s">
        <v>240</v>
      </c>
      <c r="HE27" s="2" t="s">
        <v>240</v>
      </c>
      <c r="HF27" s="2" t="s">
        <v>240</v>
      </c>
      <c r="HG27" s="2" t="s">
        <v>240</v>
      </c>
    </row>
    <row r="28" spans="1:216" ht="14.5">
      <c r="A28" s="1"/>
      <c r="B28" s="190" t="s">
        <v>245</v>
      </c>
      <c r="C28" s="1">
        <v>0.1</v>
      </c>
      <c r="D28" s="1">
        <v>0.3</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190" t="s">
        <v>245</v>
      </c>
      <c r="AA28" s="1">
        <v>0.1</v>
      </c>
      <c r="AB28" s="1">
        <v>0.2</v>
      </c>
      <c r="AC28" s="1">
        <v>0.1</v>
      </c>
      <c r="AD28" s="1">
        <v>0.1</v>
      </c>
      <c r="AE28" s="1">
        <v>0.1</v>
      </c>
      <c r="AF28" s="1">
        <v>0.1</v>
      </c>
      <c r="AG28" s="1">
        <v>0.2</v>
      </c>
      <c r="AH28" s="1">
        <v>0.2</v>
      </c>
      <c r="AI28" s="1">
        <v>0.2</v>
      </c>
      <c r="AJ28" s="1">
        <v>0.2</v>
      </c>
      <c r="AK28" s="1">
        <v>0.2</v>
      </c>
      <c r="AL28" s="1">
        <v>0.1</v>
      </c>
      <c r="AM28" s="1">
        <v>0.1</v>
      </c>
      <c r="AN28" s="1">
        <v>0.1</v>
      </c>
      <c r="AO28" s="1">
        <v>0.1</v>
      </c>
      <c r="AP28" s="1">
        <v>0.1</v>
      </c>
      <c r="AQ28" s="1">
        <v>0.1</v>
      </c>
      <c r="AR28" s="1">
        <v>0.1</v>
      </c>
      <c r="AS28" s="1">
        <v>0</v>
      </c>
      <c r="AT28" s="1">
        <v>0</v>
      </c>
      <c r="AU28" s="1">
        <v>0</v>
      </c>
      <c r="AW28" s="1"/>
      <c r="AX28" s="190" t="s">
        <v>245</v>
      </c>
      <c r="AY28" s="1">
        <v>0.3</v>
      </c>
      <c r="AZ28" s="1">
        <v>0.3</v>
      </c>
      <c r="BA28" s="1">
        <v>0.1</v>
      </c>
      <c r="BB28" s="1">
        <v>0</v>
      </c>
      <c r="BC28" s="1">
        <v>0</v>
      </c>
      <c r="BD28" s="1">
        <v>0</v>
      </c>
      <c r="BE28" s="1">
        <v>0</v>
      </c>
      <c r="BF28" s="1">
        <v>0</v>
      </c>
      <c r="BG28" s="1">
        <v>0.1</v>
      </c>
      <c r="BH28" s="1">
        <v>0.1</v>
      </c>
      <c r="BI28" s="1">
        <v>0</v>
      </c>
      <c r="BJ28" s="1">
        <v>0</v>
      </c>
      <c r="BK28" s="1">
        <v>0</v>
      </c>
      <c r="BL28" s="1">
        <v>0</v>
      </c>
      <c r="BM28" s="1">
        <v>0</v>
      </c>
      <c r="BN28" s="1">
        <v>0.1</v>
      </c>
      <c r="BO28" s="1">
        <v>0</v>
      </c>
      <c r="BP28" s="1">
        <v>0</v>
      </c>
      <c r="BQ28" s="1">
        <v>0</v>
      </c>
      <c r="BR28" s="1">
        <v>0.1</v>
      </c>
      <c r="BS28" s="1">
        <v>0.1</v>
      </c>
      <c r="BU28" s="16"/>
      <c r="BV28" s="198" t="s">
        <v>246</v>
      </c>
      <c r="BW28" s="16">
        <v>0.1</v>
      </c>
      <c r="BX28" s="16">
        <v>0.2</v>
      </c>
      <c r="BY28" s="16">
        <v>0.1</v>
      </c>
      <c r="BZ28" s="16">
        <v>0.1</v>
      </c>
      <c r="CA28" s="16">
        <v>0.1</v>
      </c>
      <c r="CB28" s="16">
        <v>0.1</v>
      </c>
      <c r="CC28" s="16">
        <v>0.1</v>
      </c>
      <c r="CD28" s="16">
        <v>0.2</v>
      </c>
      <c r="CE28" s="16">
        <v>0.1</v>
      </c>
      <c r="CF28" s="16">
        <v>0.1</v>
      </c>
      <c r="CG28" s="16">
        <v>0.2</v>
      </c>
      <c r="CH28" s="16">
        <v>0.2</v>
      </c>
      <c r="CI28" s="16">
        <v>0.2</v>
      </c>
      <c r="CJ28" s="16">
        <v>0.2</v>
      </c>
      <c r="CK28" s="16">
        <v>0.2</v>
      </c>
      <c r="CL28" s="16">
        <v>0.2</v>
      </c>
      <c r="CM28" s="16">
        <v>0.2</v>
      </c>
      <c r="CN28" s="16">
        <v>0.2</v>
      </c>
      <c r="CO28" s="16">
        <v>0.2</v>
      </c>
      <c r="CP28" s="16">
        <v>0.3</v>
      </c>
      <c r="CQ28" s="16">
        <v>0.2</v>
      </c>
      <c r="CR28" s="29"/>
      <c r="CS28" s="16"/>
      <c r="CT28" s="198" t="s">
        <v>246</v>
      </c>
      <c r="CU28" s="16">
        <v>0.7</v>
      </c>
      <c r="CV28" s="16">
        <v>0.8</v>
      </c>
      <c r="CW28" s="16">
        <v>0.4</v>
      </c>
      <c r="CX28" s="16">
        <v>0.5</v>
      </c>
      <c r="CY28" s="16">
        <v>0.5</v>
      </c>
      <c r="CZ28" s="16">
        <v>0.4</v>
      </c>
      <c r="DA28" s="16">
        <v>0.8</v>
      </c>
      <c r="DB28" s="16">
        <v>0.9</v>
      </c>
      <c r="DC28" s="16">
        <v>1</v>
      </c>
      <c r="DD28" s="16">
        <v>0.9</v>
      </c>
      <c r="DE28" s="16">
        <v>1</v>
      </c>
      <c r="DF28" s="16">
        <v>1.2</v>
      </c>
      <c r="DG28" s="16">
        <v>1.5</v>
      </c>
      <c r="DH28" s="16">
        <v>1</v>
      </c>
      <c r="DI28" s="16">
        <v>1</v>
      </c>
      <c r="DJ28" s="16">
        <v>1</v>
      </c>
      <c r="DK28" s="16">
        <v>1.4</v>
      </c>
      <c r="DL28" s="16">
        <v>1.5</v>
      </c>
      <c r="DM28" s="16">
        <v>1.1000000000000001</v>
      </c>
      <c r="DN28" s="16">
        <v>1.1000000000000001</v>
      </c>
      <c r="DO28" s="16">
        <v>1.5</v>
      </c>
      <c r="DP28" s="29"/>
      <c r="DQ28" s="16"/>
      <c r="DR28" s="198" t="s">
        <v>246</v>
      </c>
      <c r="DS28" s="16">
        <v>0.9</v>
      </c>
      <c r="DT28" s="16">
        <v>0.8</v>
      </c>
      <c r="DU28" s="16">
        <v>0.4</v>
      </c>
      <c r="DV28" s="16">
        <v>0.5</v>
      </c>
      <c r="DW28" s="16">
        <v>0.4</v>
      </c>
      <c r="DX28" s="16">
        <v>0.2</v>
      </c>
      <c r="DY28" s="16">
        <v>0.3</v>
      </c>
      <c r="DZ28" s="16">
        <v>0.3</v>
      </c>
      <c r="EA28" s="16">
        <v>0.4</v>
      </c>
      <c r="EB28" s="16">
        <v>0.3</v>
      </c>
      <c r="EC28" s="16">
        <v>0.2</v>
      </c>
      <c r="ED28" s="16">
        <v>0.3</v>
      </c>
      <c r="EE28" s="16">
        <v>0.3</v>
      </c>
      <c r="EF28" s="16">
        <v>0.3</v>
      </c>
      <c r="EG28" s="16">
        <v>0.2</v>
      </c>
      <c r="EH28" s="16">
        <v>0.2</v>
      </c>
      <c r="EI28" s="16">
        <v>0.2</v>
      </c>
      <c r="EJ28" s="16">
        <v>0.3</v>
      </c>
      <c r="EK28" s="16">
        <v>0.4</v>
      </c>
      <c r="EL28" s="16">
        <v>0.4</v>
      </c>
      <c r="EM28" s="16">
        <v>0.5</v>
      </c>
      <c r="EN28" s="29"/>
      <c r="EO28" s="16"/>
      <c r="EP28" s="198" t="s">
        <v>246</v>
      </c>
      <c r="EQ28" s="16">
        <v>0.6</v>
      </c>
      <c r="ER28" s="16">
        <v>0.7</v>
      </c>
      <c r="ES28" s="16">
        <v>0.3</v>
      </c>
      <c r="ET28" s="16">
        <v>0.2</v>
      </c>
      <c r="EU28" s="16">
        <v>0.3</v>
      </c>
      <c r="EV28" s="16">
        <v>0.1</v>
      </c>
      <c r="EW28" s="16">
        <v>0.2</v>
      </c>
      <c r="EX28" s="16">
        <v>0.1</v>
      </c>
      <c r="EY28" s="16">
        <v>0.2</v>
      </c>
      <c r="EZ28" s="16">
        <v>0.2</v>
      </c>
      <c r="FA28" s="16">
        <v>0.1</v>
      </c>
      <c r="FB28" s="16">
        <v>0.2</v>
      </c>
      <c r="FC28" s="16">
        <v>0.2</v>
      </c>
      <c r="FD28" s="16">
        <v>0.2</v>
      </c>
      <c r="FE28" s="16">
        <v>0.2</v>
      </c>
      <c r="FF28" s="16">
        <v>0.2</v>
      </c>
      <c r="FG28" s="16">
        <v>0.2</v>
      </c>
      <c r="FH28" s="16">
        <v>0.2</v>
      </c>
      <c r="FI28" s="16">
        <v>0.2</v>
      </c>
      <c r="FJ28" s="16">
        <v>0.2</v>
      </c>
      <c r="FK28" s="16">
        <v>0.2</v>
      </c>
      <c r="FM28" s="1"/>
      <c r="FN28" s="202" t="s">
        <v>245</v>
      </c>
      <c r="FO28" s="1">
        <v>2.4</v>
      </c>
      <c r="FP28" s="1">
        <v>2.1</v>
      </c>
      <c r="FQ28" s="1">
        <v>1.7</v>
      </c>
      <c r="FR28" s="1">
        <v>1.6</v>
      </c>
      <c r="FS28" s="1">
        <v>1.4</v>
      </c>
      <c r="FT28" s="1">
        <v>0.8</v>
      </c>
      <c r="FU28" s="1">
        <v>1.4</v>
      </c>
      <c r="FV28" s="1">
        <v>1.3</v>
      </c>
      <c r="FW28" s="1">
        <v>0.9</v>
      </c>
      <c r="FX28" s="1">
        <v>0.8</v>
      </c>
      <c r="FY28" s="1">
        <v>0.7</v>
      </c>
      <c r="FZ28" s="1">
        <v>1</v>
      </c>
      <c r="GA28" s="1">
        <v>0.9</v>
      </c>
      <c r="GB28" s="1">
        <v>1</v>
      </c>
      <c r="GC28" s="1">
        <v>0.8</v>
      </c>
      <c r="GD28" s="1">
        <v>1</v>
      </c>
      <c r="GE28" s="1">
        <v>0.9</v>
      </c>
      <c r="GF28" s="1">
        <v>0.8</v>
      </c>
      <c r="GG28" s="1">
        <v>0.8</v>
      </c>
      <c r="GH28" s="1">
        <v>0.8</v>
      </c>
      <c r="GI28" s="1">
        <v>0.9</v>
      </c>
      <c r="GK28" s="1"/>
      <c r="GL28" s="202" t="s">
        <v>245</v>
      </c>
      <c r="GM28" s="1">
        <v>2.8</v>
      </c>
      <c r="GN28" s="1">
        <v>2.8</v>
      </c>
      <c r="GO28" s="1">
        <v>2.5</v>
      </c>
      <c r="GP28" s="1">
        <v>2.2999999999999998</v>
      </c>
      <c r="GQ28" s="1">
        <v>1.9</v>
      </c>
      <c r="GR28" s="1">
        <v>1.6</v>
      </c>
      <c r="GS28" s="1">
        <v>1.9</v>
      </c>
      <c r="GT28" s="1">
        <v>2.6</v>
      </c>
      <c r="GU28" s="1">
        <v>3.2</v>
      </c>
      <c r="GV28" s="1">
        <v>2.2999999999999998</v>
      </c>
      <c r="GW28" s="1">
        <v>2.5</v>
      </c>
      <c r="GX28" s="1">
        <v>2.6</v>
      </c>
      <c r="GY28" s="1">
        <v>2.4</v>
      </c>
      <c r="GZ28" s="1">
        <v>2.2000000000000002</v>
      </c>
      <c r="HA28" s="1">
        <v>1.9</v>
      </c>
      <c r="HB28" s="1">
        <v>1.9</v>
      </c>
      <c r="HC28" s="1">
        <v>1.5</v>
      </c>
      <c r="HD28" s="1">
        <v>1.7</v>
      </c>
      <c r="HE28" s="1">
        <v>2.9</v>
      </c>
      <c r="HF28" s="1">
        <v>2.8</v>
      </c>
      <c r="HG28" s="1">
        <v>2.6</v>
      </c>
    </row>
    <row r="29" spans="1:216" ht="14.5">
      <c r="A29" s="410"/>
      <c r="B29" s="410"/>
      <c r="C29" s="1"/>
      <c r="D29" s="1"/>
      <c r="E29" s="1"/>
      <c r="F29" s="1"/>
      <c r="G29" s="1"/>
      <c r="H29" s="1"/>
      <c r="I29" s="1"/>
      <c r="J29" s="1"/>
      <c r="K29" s="1"/>
      <c r="L29" s="1"/>
      <c r="M29" s="1"/>
      <c r="N29" s="1"/>
      <c r="O29" s="1"/>
      <c r="P29" s="1"/>
      <c r="Q29" s="1"/>
      <c r="R29" s="1"/>
      <c r="S29" s="1"/>
      <c r="T29" s="1"/>
      <c r="U29" s="1"/>
      <c r="V29" s="1"/>
      <c r="W29" s="1"/>
      <c r="Y29" s="410"/>
      <c r="Z29" s="410"/>
      <c r="AA29" s="1"/>
      <c r="AB29" s="1"/>
      <c r="AC29" s="1"/>
      <c r="AD29" s="1"/>
      <c r="AE29" s="1"/>
      <c r="AF29" s="1"/>
      <c r="AG29" s="1"/>
      <c r="AH29" s="1"/>
      <c r="AI29" s="1"/>
      <c r="AJ29" s="1"/>
      <c r="AK29" s="1"/>
      <c r="AL29" s="1"/>
      <c r="AM29" s="1"/>
      <c r="AN29" s="1"/>
      <c r="AO29" s="1"/>
      <c r="AP29" s="1"/>
      <c r="AQ29" s="1"/>
      <c r="AR29" s="1"/>
      <c r="AS29" s="1"/>
      <c r="AT29" s="1"/>
      <c r="AU29" s="1"/>
      <c r="AW29" s="410"/>
      <c r="AX29" s="410"/>
      <c r="AY29" s="1"/>
      <c r="AZ29" s="1"/>
      <c r="BA29" s="1"/>
      <c r="BB29" s="1"/>
      <c r="BC29" s="1"/>
      <c r="BD29" s="1"/>
      <c r="BE29" s="1"/>
      <c r="BF29" s="1"/>
      <c r="BG29" s="1"/>
      <c r="BH29" s="1"/>
      <c r="BI29" s="1"/>
      <c r="BJ29" s="1"/>
      <c r="BK29" s="1"/>
      <c r="BL29" s="1"/>
      <c r="BM29" s="1"/>
      <c r="BN29" s="1"/>
      <c r="BO29" s="1"/>
      <c r="BP29" s="1"/>
      <c r="BQ29" s="1"/>
      <c r="BR29" s="1"/>
      <c r="BS29" s="1"/>
      <c r="BU29" s="411"/>
      <c r="BV29" s="411"/>
      <c r="BW29" s="16"/>
      <c r="BX29" s="16"/>
      <c r="BY29" s="16"/>
      <c r="BZ29" s="16"/>
      <c r="CA29" s="16"/>
      <c r="CB29" s="16"/>
      <c r="CC29" s="16"/>
      <c r="CD29" s="16"/>
      <c r="CE29" s="16"/>
      <c r="CF29" s="16"/>
      <c r="CG29" s="16"/>
      <c r="CH29" s="16"/>
      <c r="CI29" s="16"/>
      <c r="CJ29" s="16"/>
      <c r="CK29" s="16"/>
      <c r="CL29" s="16"/>
      <c r="CM29" s="16"/>
      <c r="CN29" s="16"/>
      <c r="CO29" s="16"/>
      <c r="CP29" s="16"/>
      <c r="CQ29" s="16"/>
      <c r="CR29" s="29"/>
      <c r="CS29" s="411"/>
      <c r="CT29" s="411"/>
      <c r="CU29" s="16"/>
      <c r="CV29" s="16"/>
      <c r="CW29" s="16"/>
      <c r="CX29" s="16"/>
      <c r="CY29" s="16"/>
      <c r="CZ29" s="16"/>
      <c r="DA29" s="16"/>
      <c r="DB29" s="16"/>
      <c r="DC29" s="16"/>
      <c r="DD29" s="16"/>
      <c r="DE29" s="16"/>
      <c r="DF29" s="16"/>
      <c r="DG29" s="16"/>
      <c r="DH29" s="16"/>
      <c r="DI29" s="16"/>
      <c r="DJ29" s="16"/>
      <c r="DK29" s="16"/>
      <c r="DL29" s="16"/>
      <c r="DM29" s="16"/>
      <c r="DN29" s="16"/>
      <c r="DO29" s="16"/>
      <c r="DP29" s="29"/>
      <c r="DQ29" s="411"/>
      <c r="DR29" s="411"/>
      <c r="DS29" s="16"/>
      <c r="DT29" s="16"/>
      <c r="DU29" s="16"/>
      <c r="DV29" s="16"/>
      <c r="DW29" s="16"/>
      <c r="DX29" s="16"/>
      <c r="DY29" s="16"/>
      <c r="DZ29" s="16"/>
      <c r="EA29" s="16"/>
      <c r="EB29" s="16"/>
      <c r="EC29" s="16"/>
      <c r="ED29" s="16"/>
      <c r="EE29" s="16"/>
      <c r="EF29" s="16"/>
      <c r="EG29" s="16"/>
      <c r="EH29" s="16"/>
      <c r="EI29" s="16"/>
      <c r="EJ29" s="16"/>
      <c r="EK29" s="16"/>
      <c r="EL29" s="16"/>
      <c r="EM29" s="16"/>
      <c r="EN29" s="29"/>
      <c r="EO29" s="411"/>
      <c r="EP29" s="411"/>
      <c r="EQ29" s="16"/>
      <c r="ER29" s="16"/>
      <c r="ES29" s="16"/>
      <c r="ET29" s="16"/>
      <c r="EU29" s="16"/>
      <c r="EV29" s="16"/>
      <c r="EW29" s="16"/>
      <c r="EX29" s="16"/>
      <c r="EY29" s="16"/>
      <c r="EZ29" s="16"/>
      <c r="FA29" s="16"/>
      <c r="FB29" s="16"/>
      <c r="FC29" s="16"/>
      <c r="FD29" s="16"/>
      <c r="FE29" s="16"/>
      <c r="FF29" s="16"/>
      <c r="FG29" s="16"/>
      <c r="FH29" s="16"/>
      <c r="FI29" s="16"/>
      <c r="FJ29" s="16"/>
      <c r="FK29" s="16"/>
      <c r="FM29" s="410"/>
      <c r="FN29" s="410"/>
      <c r="FO29" s="1"/>
      <c r="FP29" s="1"/>
      <c r="FQ29" s="1"/>
      <c r="FR29" s="1"/>
      <c r="FS29" s="1"/>
      <c r="FT29" s="1"/>
      <c r="FU29" s="1"/>
      <c r="FV29" s="1"/>
      <c r="FW29" s="1"/>
      <c r="FX29" s="1"/>
      <c r="FY29" s="1"/>
      <c r="FZ29" s="1"/>
      <c r="GA29" s="1"/>
      <c r="GB29" s="1"/>
      <c r="GC29" s="1"/>
      <c r="GD29" s="1"/>
      <c r="GE29" s="1"/>
      <c r="GF29" s="1"/>
      <c r="GG29" s="1"/>
      <c r="GH29" s="1"/>
      <c r="GI29" s="1"/>
      <c r="GK29" s="410"/>
      <c r="GL29" s="410"/>
      <c r="GM29" s="1"/>
      <c r="GN29" s="1"/>
      <c r="GO29" s="1"/>
      <c r="GP29" s="1"/>
      <c r="GQ29" s="1"/>
      <c r="GR29" s="1"/>
      <c r="GS29" s="1"/>
      <c r="GT29" s="1"/>
      <c r="GU29" s="1"/>
      <c r="GV29" s="1"/>
      <c r="GW29" s="1"/>
      <c r="GX29" s="1"/>
      <c r="GY29" s="1"/>
      <c r="GZ29" s="1"/>
      <c r="HA29" s="1"/>
      <c r="HB29" s="1"/>
      <c r="HC29" s="1"/>
      <c r="HD29" s="1"/>
      <c r="HE29" s="1"/>
      <c r="HF29" s="1"/>
      <c r="HG29" s="1"/>
    </row>
    <row r="30" spans="1:216" ht="14.5">
      <c r="A30" s="1"/>
      <c r="B30" s="7" t="s">
        <v>249</v>
      </c>
      <c r="C30" s="1"/>
      <c r="D30" s="1"/>
      <c r="E30" s="1"/>
      <c r="F30" s="1"/>
      <c r="G30" s="1"/>
      <c r="H30" s="1"/>
      <c r="I30" s="1"/>
      <c r="J30" s="1"/>
      <c r="K30" s="1"/>
      <c r="L30" s="1"/>
      <c r="M30" s="1"/>
      <c r="N30" s="1"/>
      <c r="O30" s="1"/>
      <c r="P30" s="1"/>
      <c r="Q30" s="1"/>
      <c r="R30" s="1"/>
      <c r="S30" s="1"/>
      <c r="T30" s="1"/>
      <c r="U30" s="1"/>
      <c r="V30" s="1"/>
      <c r="W30" s="1"/>
      <c r="Y30" s="1"/>
      <c r="Z30" s="7" t="s">
        <v>249</v>
      </c>
      <c r="AA30" s="1"/>
      <c r="AB30" s="1"/>
      <c r="AC30" s="1"/>
      <c r="AD30" s="1"/>
      <c r="AE30" s="1"/>
      <c r="AF30" s="1"/>
      <c r="AG30" s="1"/>
      <c r="AH30" s="1"/>
      <c r="AI30" s="1"/>
      <c r="AJ30" s="1"/>
      <c r="AK30" s="1"/>
      <c r="AL30" s="1"/>
      <c r="AM30" s="1"/>
      <c r="AN30" s="1"/>
      <c r="AO30" s="1"/>
      <c r="AP30" s="1"/>
      <c r="AQ30" s="1"/>
      <c r="AR30" s="1"/>
      <c r="AS30" s="1"/>
      <c r="AT30" s="1"/>
      <c r="AU30" s="1"/>
      <c r="AW30" s="1"/>
      <c r="AX30" s="7" t="s">
        <v>249</v>
      </c>
      <c r="AY30" s="1"/>
      <c r="AZ30" s="1"/>
      <c r="BA30" s="1"/>
      <c r="BB30" s="1"/>
      <c r="BC30" s="1"/>
      <c r="BD30" s="1"/>
      <c r="BE30" s="1"/>
      <c r="BF30" s="1"/>
      <c r="BG30" s="1"/>
      <c r="BH30" s="1"/>
      <c r="BI30" s="1"/>
      <c r="BJ30" s="1"/>
      <c r="BK30" s="1"/>
      <c r="BL30" s="1"/>
      <c r="BM30" s="1"/>
      <c r="BN30" s="1"/>
      <c r="BO30" s="1"/>
      <c r="BP30" s="1"/>
      <c r="BQ30" s="1"/>
      <c r="BR30" s="1"/>
      <c r="BS30" s="1"/>
      <c r="BU30" s="16"/>
      <c r="BV30" s="22" t="s">
        <v>250</v>
      </c>
      <c r="BW30" s="16"/>
      <c r="BX30" s="16"/>
      <c r="BY30" s="16"/>
      <c r="BZ30" s="16"/>
      <c r="CA30" s="16"/>
      <c r="CB30" s="16"/>
      <c r="CC30" s="16"/>
      <c r="CD30" s="16"/>
      <c r="CE30" s="16"/>
      <c r="CF30" s="16"/>
      <c r="CG30" s="16"/>
      <c r="CH30" s="16"/>
      <c r="CI30" s="16"/>
      <c r="CJ30" s="16"/>
      <c r="CK30" s="16"/>
      <c r="CL30" s="16"/>
      <c r="CM30" s="16"/>
      <c r="CN30" s="16"/>
      <c r="CO30" s="16"/>
      <c r="CP30" s="16"/>
      <c r="CQ30" s="16"/>
      <c r="CR30" s="29"/>
      <c r="CS30" s="16"/>
      <c r="CT30" s="22" t="s">
        <v>250</v>
      </c>
      <c r="CU30" s="16"/>
      <c r="CV30" s="16"/>
      <c r="CW30" s="16"/>
      <c r="CX30" s="16"/>
      <c r="CY30" s="16"/>
      <c r="CZ30" s="16"/>
      <c r="DA30" s="16"/>
      <c r="DB30" s="16"/>
      <c r="DC30" s="16"/>
      <c r="DD30" s="16"/>
      <c r="DE30" s="16"/>
      <c r="DF30" s="16"/>
      <c r="DG30" s="16"/>
      <c r="DH30" s="16"/>
      <c r="DI30" s="16"/>
      <c r="DJ30" s="16"/>
      <c r="DK30" s="16"/>
      <c r="DL30" s="16"/>
      <c r="DM30" s="16"/>
      <c r="DN30" s="16"/>
      <c r="DO30" s="16"/>
      <c r="DP30" s="29"/>
      <c r="DQ30" s="16"/>
      <c r="DR30" s="22" t="s">
        <v>250</v>
      </c>
      <c r="DS30" s="16"/>
      <c r="DT30" s="16"/>
      <c r="DU30" s="16"/>
      <c r="DV30" s="16"/>
      <c r="DW30" s="16"/>
      <c r="DX30" s="16"/>
      <c r="DY30" s="16"/>
      <c r="DZ30" s="16"/>
      <c r="EA30" s="16"/>
      <c r="EB30" s="16"/>
      <c r="EC30" s="16"/>
      <c r="ED30" s="16"/>
      <c r="EE30" s="16"/>
      <c r="EF30" s="16"/>
      <c r="EG30" s="16"/>
      <c r="EH30" s="16"/>
      <c r="EI30" s="16"/>
      <c r="EJ30" s="16"/>
      <c r="EK30" s="16"/>
      <c r="EL30" s="16"/>
      <c r="EM30" s="16"/>
      <c r="EN30" s="29"/>
      <c r="EO30" s="16"/>
      <c r="EP30" s="22" t="s">
        <v>250</v>
      </c>
      <c r="EQ30" s="16"/>
      <c r="ER30" s="16"/>
      <c r="ES30" s="16"/>
      <c r="ET30" s="16"/>
      <c r="EU30" s="16"/>
      <c r="EV30" s="16"/>
      <c r="EW30" s="16"/>
      <c r="EX30" s="16"/>
      <c r="EY30" s="16"/>
      <c r="EZ30" s="16"/>
      <c r="FA30" s="16"/>
      <c r="FB30" s="16"/>
      <c r="FC30" s="16"/>
      <c r="FD30" s="16"/>
      <c r="FE30" s="16"/>
      <c r="FF30" s="16"/>
      <c r="FG30" s="16"/>
      <c r="FH30" s="16"/>
      <c r="FI30" s="16"/>
      <c r="FJ30" s="16"/>
      <c r="FK30" s="16"/>
      <c r="FM30" s="1"/>
      <c r="FN30" s="7" t="s">
        <v>249</v>
      </c>
      <c r="FO30" s="1"/>
      <c r="FP30" s="1"/>
      <c r="FQ30" s="1"/>
      <c r="FR30" s="1"/>
      <c r="FS30" s="1"/>
      <c r="FT30" s="1"/>
      <c r="FU30" s="1"/>
      <c r="FV30" s="1"/>
      <c r="FW30" s="1"/>
      <c r="FX30" s="1"/>
      <c r="FY30" s="1"/>
      <c r="FZ30" s="1"/>
      <c r="GA30" s="1"/>
      <c r="GB30" s="1"/>
      <c r="GC30" s="1"/>
      <c r="GD30" s="1"/>
      <c r="GE30" s="1"/>
      <c r="GF30" s="1"/>
      <c r="GG30" s="1"/>
      <c r="GH30" s="1"/>
      <c r="GI30" s="1"/>
      <c r="GK30" s="1"/>
      <c r="GL30" s="7" t="s">
        <v>249</v>
      </c>
      <c r="GM30" s="1"/>
      <c r="GN30" s="1"/>
      <c r="GO30" s="1"/>
      <c r="GP30" s="1"/>
      <c r="GQ30" s="1"/>
      <c r="GR30" s="1"/>
      <c r="GS30" s="1"/>
      <c r="GT30" s="1"/>
      <c r="GU30" s="1"/>
      <c r="GV30" s="1"/>
      <c r="GW30" s="1"/>
      <c r="GX30" s="1"/>
      <c r="GY30" s="1"/>
      <c r="GZ30" s="1"/>
      <c r="HA30" s="1"/>
      <c r="HB30" s="1"/>
      <c r="HC30" s="1"/>
      <c r="HD30" s="1"/>
      <c r="HE30" s="1"/>
      <c r="HF30" s="1"/>
      <c r="HG30" s="1"/>
    </row>
    <row r="31" spans="1:216" ht="14.5">
      <c r="A31" s="1"/>
      <c r="B31" s="8" t="s">
        <v>251</v>
      </c>
      <c r="C31" s="11">
        <v>1753</v>
      </c>
      <c r="D31" s="11">
        <v>1664</v>
      </c>
      <c r="E31" s="11">
        <v>1822</v>
      </c>
      <c r="F31" s="11">
        <v>1833</v>
      </c>
      <c r="G31" s="11">
        <v>1848</v>
      </c>
      <c r="H31" s="11">
        <v>1863</v>
      </c>
      <c r="I31" s="11">
        <v>1870</v>
      </c>
      <c r="J31" s="11">
        <v>1915</v>
      </c>
      <c r="K31" s="11">
        <v>1984</v>
      </c>
      <c r="L31" s="11">
        <v>1818</v>
      </c>
      <c r="M31" s="11">
        <v>1873</v>
      </c>
      <c r="N31" s="11">
        <v>2004</v>
      </c>
      <c r="O31" s="11">
        <v>1971</v>
      </c>
      <c r="P31" s="11">
        <v>1670</v>
      </c>
      <c r="Q31" s="11">
        <v>1634</v>
      </c>
      <c r="R31" s="11">
        <v>1641</v>
      </c>
      <c r="S31" s="11">
        <v>1717</v>
      </c>
      <c r="T31" s="11">
        <v>1731</v>
      </c>
      <c r="U31" s="11">
        <v>1534</v>
      </c>
      <c r="V31" s="11">
        <v>1509</v>
      </c>
      <c r="W31" s="11">
        <v>1334</v>
      </c>
      <c r="X31" s="223">
        <f>W31/attached_car_stock!AU17/attached_car_stock!AU20*1000</f>
        <v>1.58228598811032</v>
      </c>
      <c r="Y31" s="1"/>
      <c r="Z31" s="8" t="s">
        <v>251</v>
      </c>
      <c r="AA31" s="11">
        <v>11684</v>
      </c>
      <c r="AB31" s="11">
        <v>11875</v>
      </c>
      <c r="AC31" s="11">
        <v>12351</v>
      </c>
      <c r="AD31" s="11">
        <v>12507</v>
      </c>
      <c r="AE31" s="11">
        <v>12448</v>
      </c>
      <c r="AF31" s="11">
        <v>12120</v>
      </c>
      <c r="AG31" s="11">
        <v>12312</v>
      </c>
      <c r="AH31" s="11">
        <v>11729</v>
      </c>
      <c r="AI31" s="11">
        <v>12474</v>
      </c>
      <c r="AJ31" s="11">
        <v>11117</v>
      </c>
      <c r="AK31" s="11">
        <v>11331</v>
      </c>
      <c r="AL31" s="11">
        <v>12472</v>
      </c>
      <c r="AM31" s="11">
        <v>12716</v>
      </c>
      <c r="AN31" s="11">
        <v>10835</v>
      </c>
      <c r="AO31" s="11">
        <v>9556</v>
      </c>
      <c r="AP31" s="11">
        <v>11881</v>
      </c>
      <c r="AQ31" s="11">
        <v>11777</v>
      </c>
      <c r="AR31" s="11">
        <v>11699</v>
      </c>
      <c r="AS31" s="11">
        <v>11380</v>
      </c>
      <c r="AT31" s="11">
        <v>10907</v>
      </c>
      <c r="AU31" s="11">
        <v>9095</v>
      </c>
      <c r="AW31" s="1"/>
      <c r="AX31" s="8" t="s">
        <v>251</v>
      </c>
      <c r="AY31" s="11">
        <v>8750</v>
      </c>
      <c r="AZ31" s="11">
        <v>8722</v>
      </c>
      <c r="BA31" s="11">
        <v>9213</v>
      </c>
      <c r="BB31" s="11">
        <v>9324</v>
      </c>
      <c r="BC31" s="11">
        <v>9150</v>
      </c>
      <c r="BD31" s="11">
        <v>9133</v>
      </c>
      <c r="BE31" s="11">
        <v>9126</v>
      </c>
      <c r="BF31" s="11">
        <v>9130</v>
      </c>
      <c r="BG31" s="11">
        <v>9269</v>
      </c>
      <c r="BH31" s="11">
        <v>8131</v>
      </c>
      <c r="BI31" s="11">
        <v>8498</v>
      </c>
      <c r="BJ31" s="11">
        <v>10057</v>
      </c>
      <c r="BK31" s="11">
        <v>9793</v>
      </c>
      <c r="BL31" s="11">
        <v>7810</v>
      </c>
      <c r="BM31" s="11">
        <v>6848</v>
      </c>
      <c r="BN31" s="11">
        <v>8282</v>
      </c>
      <c r="BO31" s="11">
        <v>9228</v>
      </c>
      <c r="BP31" s="11">
        <v>7825</v>
      </c>
      <c r="BQ31" s="11">
        <v>7329</v>
      </c>
      <c r="BR31" s="11">
        <v>6904</v>
      </c>
      <c r="BS31" s="11">
        <v>5801</v>
      </c>
      <c r="BU31" s="16"/>
      <c r="BV31" s="23" t="s">
        <v>252</v>
      </c>
      <c r="BW31" s="26">
        <v>72837</v>
      </c>
      <c r="BX31" s="26">
        <v>74119</v>
      </c>
      <c r="BY31" s="26">
        <v>76463</v>
      </c>
      <c r="BZ31" s="26">
        <v>78893</v>
      </c>
      <c r="CA31" s="26">
        <v>77614</v>
      </c>
      <c r="CB31" s="26">
        <v>77298</v>
      </c>
      <c r="CC31" s="26">
        <v>77145</v>
      </c>
      <c r="CD31" s="26">
        <v>81323</v>
      </c>
      <c r="CE31" s="26">
        <v>77576</v>
      </c>
      <c r="CF31" s="26">
        <v>79473</v>
      </c>
      <c r="CG31" s="26">
        <v>78494</v>
      </c>
      <c r="CH31" s="26">
        <v>80127</v>
      </c>
      <c r="CI31" s="26">
        <v>78964</v>
      </c>
      <c r="CJ31" s="26">
        <v>77620</v>
      </c>
      <c r="CK31" s="26">
        <v>72565</v>
      </c>
      <c r="CL31" s="26">
        <v>73370</v>
      </c>
      <c r="CM31" s="26">
        <v>72217</v>
      </c>
      <c r="CN31" s="26">
        <v>73134</v>
      </c>
      <c r="CO31" s="26">
        <v>70631</v>
      </c>
      <c r="CP31" s="26">
        <v>70689</v>
      </c>
      <c r="CQ31" s="26">
        <v>57108</v>
      </c>
      <c r="CR31" s="223">
        <f>CQ31/attached_car_stock!DO17/attached_car_stock!DO20*1000</f>
        <v>1.58599357826457</v>
      </c>
      <c r="CS31" s="16"/>
      <c r="CT31" s="23" t="s">
        <v>252</v>
      </c>
      <c r="CU31" s="26">
        <v>131612</v>
      </c>
      <c r="CV31" s="26">
        <v>130621</v>
      </c>
      <c r="CW31" s="26">
        <v>135626</v>
      </c>
      <c r="CX31" s="26">
        <v>135684</v>
      </c>
      <c r="CY31" s="26">
        <v>137713</v>
      </c>
      <c r="CZ31" s="26">
        <v>139397</v>
      </c>
      <c r="DA31" s="26">
        <v>135562</v>
      </c>
      <c r="DB31" s="26">
        <v>136989</v>
      </c>
      <c r="DC31" s="26">
        <v>135376</v>
      </c>
      <c r="DD31" s="26">
        <v>139081</v>
      </c>
      <c r="DE31" s="26">
        <v>139229</v>
      </c>
      <c r="DF31" s="26">
        <v>135251</v>
      </c>
      <c r="DG31" s="26">
        <v>126495</v>
      </c>
      <c r="DH31" s="26">
        <v>132821</v>
      </c>
      <c r="DI31" s="26">
        <v>127170</v>
      </c>
      <c r="DJ31" s="26">
        <v>127168</v>
      </c>
      <c r="DK31" s="26">
        <v>125539</v>
      </c>
      <c r="DL31" s="26">
        <v>120911</v>
      </c>
      <c r="DM31" s="26">
        <v>120352</v>
      </c>
      <c r="DN31" s="26">
        <v>120800</v>
      </c>
      <c r="DO31" s="26">
        <v>92572</v>
      </c>
      <c r="DP31" s="223">
        <f>DO31/attached_car_stock!EM17/attached_car_stock!EM20*1000</f>
        <v>1.5861138042651399</v>
      </c>
      <c r="DQ31" s="16"/>
      <c r="DR31" s="23" t="s">
        <v>252</v>
      </c>
      <c r="DS31" s="26">
        <v>8557</v>
      </c>
      <c r="DT31" s="26">
        <v>8133</v>
      </c>
      <c r="DU31" s="26">
        <v>8595</v>
      </c>
      <c r="DV31" s="26">
        <v>8678</v>
      </c>
      <c r="DW31" s="26">
        <v>8756</v>
      </c>
      <c r="DX31" s="26">
        <v>7775</v>
      </c>
      <c r="DY31" s="26">
        <v>8248</v>
      </c>
      <c r="DZ31" s="26">
        <v>8808</v>
      </c>
      <c r="EA31" s="26">
        <v>8203</v>
      </c>
      <c r="EB31" s="26">
        <v>8269</v>
      </c>
      <c r="EC31" s="26">
        <v>8996</v>
      </c>
      <c r="ED31" s="26">
        <v>8304</v>
      </c>
      <c r="EE31" s="26">
        <v>10331</v>
      </c>
      <c r="EF31" s="26">
        <v>10173</v>
      </c>
      <c r="EG31" s="26">
        <v>9837</v>
      </c>
      <c r="EH31" s="26">
        <v>9122</v>
      </c>
      <c r="EI31" s="26">
        <v>8971</v>
      </c>
      <c r="EJ31" s="26">
        <v>8407</v>
      </c>
      <c r="EK31" s="26">
        <v>8738</v>
      </c>
      <c r="EL31" s="26">
        <v>8496</v>
      </c>
      <c r="EM31" s="26">
        <v>7223</v>
      </c>
      <c r="EN31" s="223">
        <f>EM31/attached_car_stock!FK17/attached_car_stock!FK20*1000</f>
        <v>1.5873444933123</v>
      </c>
      <c r="EO31" s="16"/>
      <c r="EP31" s="23" t="s">
        <v>252</v>
      </c>
      <c r="EQ31" s="26">
        <v>9428</v>
      </c>
      <c r="ER31" s="26">
        <v>9020</v>
      </c>
      <c r="ES31" s="26">
        <v>9855</v>
      </c>
      <c r="ET31" s="26">
        <v>10240</v>
      </c>
      <c r="EU31" s="26">
        <v>9888</v>
      </c>
      <c r="EV31" s="26">
        <v>9478</v>
      </c>
      <c r="EW31" s="26">
        <v>10053</v>
      </c>
      <c r="EX31" s="26">
        <v>10938</v>
      </c>
      <c r="EY31" s="26">
        <v>11707</v>
      </c>
      <c r="EZ31" s="26">
        <v>11988</v>
      </c>
      <c r="FA31" s="26">
        <v>12079</v>
      </c>
      <c r="FB31" s="26">
        <v>9645</v>
      </c>
      <c r="FC31" s="26">
        <v>11010</v>
      </c>
      <c r="FD31" s="26">
        <v>10998</v>
      </c>
      <c r="FE31" s="26">
        <v>9624</v>
      </c>
      <c r="FF31" s="26">
        <v>9881</v>
      </c>
      <c r="FG31" s="26">
        <v>9718</v>
      </c>
      <c r="FH31" s="26">
        <v>9370</v>
      </c>
      <c r="FI31" s="26">
        <v>8744</v>
      </c>
      <c r="FJ31" s="26">
        <v>8390</v>
      </c>
      <c r="FK31" s="26">
        <v>6860</v>
      </c>
      <c r="FL31" s="223">
        <f>FK31/attached_car_stock!GI17/attached_car_stock!GI20*1000</f>
        <v>1.5846571919874599</v>
      </c>
      <c r="FM31" s="1"/>
      <c r="FN31" s="8" t="s">
        <v>251</v>
      </c>
      <c r="FO31" s="11">
        <v>28330</v>
      </c>
      <c r="FP31" s="11">
        <v>29675</v>
      </c>
      <c r="FQ31" s="11">
        <v>29897</v>
      </c>
      <c r="FR31" s="11">
        <v>27862</v>
      </c>
      <c r="FS31" s="11">
        <v>26869</v>
      </c>
      <c r="FT31" s="11">
        <v>27685</v>
      </c>
      <c r="FU31" s="11">
        <v>27939</v>
      </c>
      <c r="FV31" s="11">
        <v>29744</v>
      </c>
      <c r="FW31" s="11">
        <v>28476</v>
      </c>
      <c r="FX31" s="11">
        <v>27403</v>
      </c>
      <c r="FY31" s="11">
        <v>26211</v>
      </c>
      <c r="FZ31" s="11">
        <v>23229</v>
      </c>
      <c r="GA31" s="11">
        <v>24479</v>
      </c>
      <c r="GB31" s="11">
        <v>25220</v>
      </c>
      <c r="GC31" s="11">
        <v>25131</v>
      </c>
      <c r="GD31" s="11">
        <v>23181</v>
      </c>
      <c r="GE31" s="11">
        <v>23194</v>
      </c>
      <c r="GF31" s="11">
        <v>22937</v>
      </c>
      <c r="GG31" s="11">
        <v>22636</v>
      </c>
      <c r="GH31" s="11">
        <v>23039</v>
      </c>
      <c r="GI31" s="11">
        <v>18677</v>
      </c>
      <c r="GJ31" s="223">
        <f>GI31/attached_car_stock!HG17/attached_car_stock!HG20*1000</f>
        <v>1.5858435801397399</v>
      </c>
      <c r="GK31" s="1"/>
      <c r="GL31" s="8" t="s">
        <v>251</v>
      </c>
      <c r="GM31" s="11">
        <v>33892</v>
      </c>
      <c r="GN31" s="11">
        <v>32919</v>
      </c>
      <c r="GO31" s="11">
        <v>33196</v>
      </c>
      <c r="GP31" s="11">
        <v>32511</v>
      </c>
      <c r="GQ31" s="11">
        <v>33767</v>
      </c>
      <c r="GR31" s="11">
        <v>31915</v>
      </c>
      <c r="GS31" s="11">
        <v>30413</v>
      </c>
      <c r="GT31" s="11">
        <v>32176</v>
      </c>
      <c r="GU31" s="11">
        <v>30615</v>
      </c>
      <c r="GV31" s="11">
        <v>30402</v>
      </c>
      <c r="GW31" s="11">
        <v>30321</v>
      </c>
      <c r="GX31" s="11">
        <v>27942</v>
      </c>
      <c r="GY31" s="11">
        <v>28779</v>
      </c>
      <c r="GZ31" s="11">
        <v>29160</v>
      </c>
      <c r="HA31" s="11">
        <v>29353</v>
      </c>
      <c r="HB31" s="11">
        <v>30087</v>
      </c>
      <c r="HC31" s="11">
        <v>32142</v>
      </c>
      <c r="HD31" s="11">
        <v>31565</v>
      </c>
      <c r="HE31" s="11">
        <v>31318</v>
      </c>
      <c r="HF31" s="11">
        <v>30359</v>
      </c>
      <c r="HG31" s="11">
        <v>26390</v>
      </c>
      <c r="HH31" s="223">
        <f>HG31/attached_car_stock!IE17/attached_car_stock!IE20*1000</f>
        <v>1.58620631621465</v>
      </c>
    </row>
    <row r="32" spans="1:216" ht="14.5">
      <c r="A32" s="410"/>
      <c r="B32" s="410"/>
      <c r="C32" s="1"/>
      <c r="D32" s="1"/>
      <c r="E32" s="1"/>
      <c r="F32" s="1"/>
      <c r="G32" s="1"/>
      <c r="H32" s="1"/>
      <c r="I32" s="1"/>
      <c r="J32" s="1"/>
      <c r="K32" s="1"/>
      <c r="L32" s="1"/>
      <c r="M32" s="1"/>
      <c r="N32" s="1"/>
      <c r="O32" s="1"/>
      <c r="P32" s="1"/>
      <c r="Q32" s="1"/>
      <c r="R32" s="1"/>
      <c r="S32" s="1"/>
      <c r="T32" s="1"/>
      <c r="U32" s="1"/>
      <c r="V32" s="1"/>
      <c r="W32" s="1"/>
      <c r="Y32" s="410"/>
      <c r="Z32" s="410"/>
      <c r="AA32" s="1"/>
      <c r="AB32" s="1"/>
      <c r="AC32" s="1"/>
      <c r="AD32" s="1"/>
      <c r="AE32" s="1"/>
      <c r="AF32" s="1"/>
      <c r="AG32" s="1"/>
      <c r="AH32" s="1"/>
      <c r="AI32" s="1"/>
      <c r="AJ32" s="1"/>
      <c r="AK32" s="1"/>
      <c r="AL32" s="1"/>
      <c r="AM32" s="1"/>
      <c r="AN32" s="1"/>
      <c r="AO32" s="1"/>
      <c r="AP32" s="1"/>
      <c r="AQ32" s="1"/>
      <c r="AR32" s="1"/>
      <c r="AS32" s="1"/>
      <c r="AT32" s="1"/>
      <c r="AU32" s="1"/>
      <c r="AW32" s="410"/>
      <c r="AX32" s="410"/>
      <c r="AY32" s="1"/>
      <c r="AZ32" s="1"/>
      <c r="BA32" s="1"/>
      <c r="BB32" s="1"/>
      <c r="BC32" s="1"/>
      <c r="BD32" s="1"/>
      <c r="BE32" s="1"/>
      <c r="BF32" s="1"/>
      <c r="BG32" s="1"/>
      <c r="BH32" s="1"/>
      <c r="BI32" s="1"/>
      <c r="BJ32" s="1"/>
      <c r="BK32" s="1"/>
      <c r="BL32" s="1"/>
      <c r="BM32" s="1"/>
      <c r="BN32" s="1"/>
      <c r="BO32" s="1"/>
      <c r="BP32" s="1"/>
      <c r="BQ32" s="1"/>
      <c r="BR32" s="1"/>
      <c r="BS32" s="1"/>
      <c r="BU32" s="411"/>
      <c r="BV32" s="411"/>
      <c r="BW32" s="16"/>
      <c r="BX32" s="16"/>
      <c r="BY32" s="16"/>
      <c r="BZ32" s="16"/>
      <c r="CA32" s="16"/>
      <c r="CB32" s="16"/>
      <c r="CC32" s="16"/>
      <c r="CD32" s="16"/>
      <c r="CE32" s="16"/>
      <c r="CF32" s="16"/>
      <c r="CG32" s="16"/>
      <c r="CH32" s="16"/>
      <c r="CI32" s="16"/>
      <c r="CJ32" s="16"/>
      <c r="CK32" s="16"/>
      <c r="CL32" s="16"/>
      <c r="CM32" s="16"/>
      <c r="CN32" s="16"/>
      <c r="CO32" s="16"/>
      <c r="CP32" s="16"/>
      <c r="CQ32" s="16"/>
      <c r="CR32" s="29"/>
      <c r="CS32" s="411"/>
      <c r="CT32" s="411"/>
      <c r="CU32" s="16"/>
      <c r="CV32" s="16"/>
      <c r="CW32" s="16"/>
      <c r="CX32" s="16"/>
      <c r="CY32" s="16"/>
      <c r="CZ32" s="16"/>
      <c r="DA32" s="16"/>
      <c r="DB32" s="16"/>
      <c r="DC32" s="16"/>
      <c r="DD32" s="16"/>
      <c r="DE32" s="16"/>
      <c r="DF32" s="16"/>
      <c r="DG32" s="16"/>
      <c r="DH32" s="16"/>
      <c r="DI32" s="16"/>
      <c r="DJ32" s="16"/>
      <c r="DK32" s="16"/>
      <c r="DL32" s="16"/>
      <c r="DM32" s="16"/>
      <c r="DN32" s="16"/>
      <c r="DO32" s="16"/>
      <c r="DP32" s="29"/>
      <c r="DQ32" s="411"/>
      <c r="DR32" s="411"/>
      <c r="DS32" s="16"/>
      <c r="DT32" s="16"/>
      <c r="DU32" s="16"/>
      <c r="DV32" s="16"/>
      <c r="DW32" s="16"/>
      <c r="DX32" s="16"/>
      <c r="DY32" s="16"/>
      <c r="DZ32" s="16"/>
      <c r="EA32" s="16"/>
      <c r="EB32" s="16"/>
      <c r="EC32" s="16"/>
      <c r="ED32" s="16"/>
      <c r="EE32" s="16"/>
      <c r="EF32" s="16"/>
      <c r="EG32" s="16"/>
      <c r="EH32" s="16"/>
      <c r="EI32" s="16"/>
      <c r="EJ32" s="16"/>
      <c r="EK32" s="16"/>
      <c r="EL32" s="16"/>
      <c r="EM32" s="16"/>
      <c r="EN32" s="29"/>
      <c r="EO32" s="411"/>
      <c r="EP32" s="411"/>
      <c r="EQ32" s="16"/>
      <c r="ER32" s="16"/>
      <c r="ES32" s="16"/>
      <c r="ET32" s="16"/>
      <c r="EU32" s="16"/>
      <c r="EV32" s="16"/>
      <c r="EW32" s="16"/>
      <c r="EX32" s="16"/>
      <c r="EY32" s="16"/>
      <c r="EZ32" s="16"/>
      <c r="FA32" s="16"/>
      <c r="FB32" s="16"/>
      <c r="FC32" s="16"/>
      <c r="FD32" s="16"/>
      <c r="FE32" s="16"/>
      <c r="FF32" s="16"/>
      <c r="FG32" s="16"/>
      <c r="FH32" s="16"/>
      <c r="FI32" s="16"/>
      <c r="FJ32" s="16"/>
      <c r="FK32" s="16"/>
      <c r="FM32" s="410"/>
      <c r="FN32" s="410"/>
      <c r="FO32" s="1"/>
      <c r="FP32" s="1"/>
      <c r="FQ32" s="1"/>
      <c r="FR32" s="1"/>
      <c r="FS32" s="1"/>
      <c r="FT32" s="1"/>
      <c r="FU32" s="1"/>
      <c r="FV32" s="1"/>
      <c r="FW32" s="1"/>
      <c r="FX32" s="1"/>
      <c r="FY32" s="1"/>
      <c r="FZ32" s="1"/>
      <c r="GA32" s="1"/>
      <c r="GB32" s="1"/>
      <c r="GC32" s="1"/>
      <c r="GD32" s="1"/>
      <c r="GE32" s="1"/>
      <c r="GF32" s="1"/>
      <c r="GG32" s="1"/>
      <c r="GH32" s="1"/>
      <c r="GI32" s="1"/>
      <c r="GK32" s="410"/>
      <c r="GL32" s="410"/>
      <c r="GM32" s="1"/>
      <c r="GN32" s="1"/>
      <c r="GO32" s="1"/>
      <c r="GP32" s="1"/>
      <c r="GQ32" s="1"/>
      <c r="GR32" s="1"/>
      <c r="GS32" s="1"/>
      <c r="GT32" s="1"/>
      <c r="GU32" s="1"/>
      <c r="GV32" s="1"/>
      <c r="GW32" s="1"/>
      <c r="GX32" s="1"/>
      <c r="GY32" s="1"/>
      <c r="GZ32" s="1"/>
      <c r="HA32" s="1"/>
      <c r="HB32" s="1"/>
      <c r="HC32" s="1"/>
      <c r="HD32" s="1"/>
      <c r="HE32" s="1"/>
      <c r="HF32" s="1"/>
      <c r="HG32" s="1"/>
    </row>
    <row r="33" spans="1:218" ht="14.5">
      <c r="A33" s="6"/>
      <c r="B33" s="7" t="s">
        <v>253</v>
      </c>
      <c r="C33" s="6">
        <v>2.02</v>
      </c>
      <c r="D33" s="6">
        <v>2</v>
      </c>
      <c r="E33" s="6">
        <v>1.99</v>
      </c>
      <c r="F33" s="6">
        <v>1.98</v>
      </c>
      <c r="G33" s="6">
        <v>1.96</v>
      </c>
      <c r="H33" s="6">
        <v>1.95</v>
      </c>
      <c r="I33" s="6">
        <v>1.92</v>
      </c>
      <c r="J33" s="6">
        <v>1.9</v>
      </c>
      <c r="K33" s="6">
        <v>1.82</v>
      </c>
      <c r="L33" s="6">
        <v>1.82</v>
      </c>
      <c r="M33" s="6">
        <v>1.81</v>
      </c>
      <c r="N33" s="6">
        <v>1.8</v>
      </c>
      <c r="O33" s="6">
        <v>1.79</v>
      </c>
      <c r="P33" s="6">
        <v>1.78</v>
      </c>
      <c r="Q33" s="6">
        <v>1.76</v>
      </c>
      <c r="R33" s="6">
        <v>1.76</v>
      </c>
      <c r="S33" s="6">
        <v>1.75</v>
      </c>
      <c r="T33" s="6">
        <v>1.72</v>
      </c>
      <c r="U33" s="6">
        <v>1.71</v>
      </c>
      <c r="V33" s="6">
        <v>1.69</v>
      </c>
      <c r="W33" s="6">
        <v>1.69</v>
      </c>
      <c r="Y33" s="6"/>
      <c r="Z33" s="7" t="s">
        <v>253</v>
      </c>
      <c r="AA33" s="6">
        <v>1.65</v>
      </c>
      <c r="AB33" s="6">
        <v>1.65</v>
      </c>
      <c r="AC33" s="6">
        <v>1.63</v>
      </c>
      <c r="AD33" s="6">
        <v>1.61</v>
      </c>
      <c r="AE33" s="6">
        <v>1.6</v>
      </c>
      <c r="AF33" s="6">
        <v>1.59</v>
      </c>
      <c r="AG33" s="6">
        <v>1.58</v>
      </c>
      <c r="AH33" s="6">
        <v>1.56</v>
      </c>
      <c r="AI33" s="6">
        <v>1.53</v>
      </c>
      <c r="AJ33" s="6">
        <v>1.51</v>
      </c>
      <c r="AK33" s="6">
        <v>1.51</v>
      </c>
      <c r="AL33" s="6">
        <v>1.49</v>
      </c>
      <c r="AM33" s="6">
        <v>1.48</v>
      </c>
      <c r="AN33" s="6">
        <v>1.47</v>
      </c>
      <c r="AO33" s="6">
        <v>1.46</v>
      </c>
      <c r="AP33" s="6">
        <v>1.44</v>
      </c>
      <c r="AQ33" s="6">
        <v>1.43</v>
      </c>
      <c r="AR33" s="6">
        <v>1.42</v>
      </c>
      <c r="AS33" s="6">
        <v>1.41</v>
      </c>
      <c r="AT33" s="6">
        <v>1.4</v>
      </c>
      <c r="AU33" s="6">
        <v>1.41</v>
      </c>
      <c r="AW33" s="6"/>
      <c r="AX33" s="7" t="s">
        <v>253</v>
      </c>
      <c r="AY33" s="6">
        <v>1.85</v>
      </c>
      <c r="AZ33" s="6">
        <v>1.83</v>
      </c>
      <c r="BA33" s="6">
        <v>1.81</v>
      </c>
      <c r="BB33" s="6">
        <v>1.8</v>
      </c>
      <c r="BC33" s="6">
        <v>1.78</v>
      </c>
      <c r="BD33" s="6">
        <v>1.77</v>
      </c>
      <c r="BE33" s="6">
        <v>1.75</v>
      </c>
      <c r="BF33" s="6">
        <v>1.73</v>
      </c>
      <c r="BG33" s="6">
        <v>1.71</v>
      </c>
      <c r="BH33" s="6">
        <v>1.69</v>
      </c>
      <c r="BI33" s="6">
        <v>1.67</v>
      </c>
      <c r="BJ33" s="6">
        <v>1.66</v>
      </c>
      <c r="BK33" s="6">
        <v>1.64</v>
      </c>
      <c r="BL33" s="6">
        <v>1.63</v>
      </c>
      <c r="BM33" s="6">
        <v>1.63</v>
      </c>
      <c r="BN33" s="6">
        <v>1.6</v>
      </c>
      <c r="BO33" s="6">
        <v>1.58</v>
      </c>
      <c r="BP33" s="6">
        <v>1.57</v>
      </c>
      <c r="BQ33" s="6">
        <v>1.56</v>
      </c>
      <c r="BR33" s="6">
        <v>1.55</v>
      </c>
      <c r="BS33" s="6">
        <v>1.53</v>
      </c>
      <c r="BU33" s="21"/>
      <c r="BV33" s="22" t="s">
        <v>254</v>
      </c>
      <c r="BW33" s="21">
        <v>2.08</v>
      </c>
      <c r="BX33" s="21">
        <v>2.06</v>
      </c>
      <c r="BY33" s="21">
        <v>2.0499999999999998</v>
      </c>
      <c r="BZ33" s="21">
        <v>2.04</v>
      </c>
      <c r="CA33" s="21">
        <v>2.02</v>
      </c>
      <c r="CB33" s="21">
        <v>2.0099999999999998</v>
      </c>
      <c r="CC33" s="21">
        <v>2</v>
      </c>
      <c r="CD33" s="21">
        <v>1.98</v>
      </c>
      <c r="CE33" s="21">
        <v>1.96</v>
      </c>
      <c r="CF33" s="21">
        <v>1.94</v>
      </c>
      <c r="CG33" s="21">
        <v>1.93</v>
      </c>
      <c r="CH33" s="21">
        <v>1.92</v>
      </c>
      <c r="CI33" s="21">
        <v>1.9</v>
      </c>
      <c r="CJ33" s="21">
        <v>1.88</v>
      </c>
      <c r="CK33" s="21">
        <v>1.88</v>
      </c>
      <c r="CL33" s="21">
        <v>1.87</v>
      </c>
      <c r="CM33" s="21">
        <v>1.86</v>
      </c>
      <c r="CN33" s="21">
        <v>1.85</v>
      </c>
      <c r="CO33" s="21">
        <v>1.84</v>
      </c>
      <c r="CP33" s="21">
        <v>1.82</v>
      </c>
      <c r="CQ33" s="21">
        <v>1.81</v>
      </c>
      <c r="CR33" s="29"/>
      <c r="CS33" s="21"/>
      <c r="CT33" s="22" t="s">
        <v>254</v>
      </c>
      <c r="CU33" s="21">
        <v>1.96</v>
      </c>
      <c r="CV33" s="21">
        <v>1.94</v>
      </c>
      <c r="CW33" s="21">
        <v>1.93</v>
      </c>
      <c r="CX33" s="21">
        <v>1.9</v>
      </c>
      <c r="CY33" s="21">
        <v>1.9</v>
      </c>
      <c r="CZ33" s="21">
        <v>1.89</v>
      </c>
      <c r="DA33" s="21">
        <v>1.88</v>
      </c>
      <c r="DB33" s="21">
        <v>1.87</v>
      </c>
      <c r="DC33" s="21">
        <v>1.85</v>
      </c>
      <c r="DD33" s="21">
        <v>1.84</v>
      </c>
      <c r="DE33" s="21">
        <v>1.82</v>
      </c>
      <c r="DF33" s="21">
        <v>1.82</v>
      </c>
      <c r="DG33" s="21">
        <v>1.8</v>
      </c>
      <c r="DH33" s="21">
        <v>1.78</v>
      </c>
      <c r="DI33" s="21">
        <v>1.77</v>
      </c>
      <c r="DJ33" s="21">
        <v>1.75</v>
      </c>
      <c r="DK33" s="21">
        <v>1.74</v>
      </c>
      <c r="DL33" s="21">
        <v>1.73</v>
      </c>
      <c r="DM33" s="21">
        <v>1.71</v>
      </c>
      <c r="DN33" s="21">
        <v>1.69</v>
      </c>
      <c r="DO33" s="21">
        <v>1.68</v>
      </c>
      <c r="DP33" s="29"/>
      <c r="DQ33" s="21"/>
      <c r="DR33" s="22" t="s">
        <v>254</v>
      </c>
      <c r="DS33" s="21">
        <v>2.1800000000000002</v>
      </c>
      <c r="DT33" s="21">
        <v>2.15</v>
      </c>
      <c r="DU33" s="21">
        <v>2.13</v>
      </c>
      <c r="DV33" s="21">
        <v>2.14</v>
      </c>
      <c r="DW33" s="21">
        <v>2.14</v>
      </c>
      <c r="DX33" s="21">
        <v>2.09</v>
      </c>
      <c r="DY33" s="21">
        <v>2.0699999999999998</v>
      </c>
      <c r="DZ33" s="21">
        <v>2.0499999999999998</v>
      </c>
      <c r="EA33" s="21">
        <v>2.04</v>
      </c>
      <c r="EB33" s="21">
        <v>2.02</v>
      </c>
      <c r="EC33" s="21">
        <v>2</v>
      </c>
      <c r="ED33" s="21">
        <v>1.95</v>
      </c>
      <c r="EE33" s="21">
        <v>1.95</v>
      </c>
      <c r="EF33" s="21">
        <v>1.92</v>
      </c>
      <c r="EG33" s="21">
        <v>1.9</v>
      </c>
      <c r="EH33" s="21">
        <v>1.88</v>
      </c>
      <c r="EI33" s="21">
        <v>1.86</v>
      </c>
      <c r="EJ33" s="21">
        <v>1.84</v>
      </c>
      <c r="EK33" s="21">
        <v>1.82</v>
      </c>
      <c r="EL33" s="21">
        <v>1.81</v>
      </c>
      <c r="EM33" s="21">
        <v>1.8</v>
      </c>
      <c r="EN33" s="29"/>
      <c r="EO33" s="21"/>
      <c r="EP33" s="22" t="s">
        <v>254</v>
      </c>
      <c r="EQ33" s="21">
        <v>2.2999999999999998</v>
      </c>
      <c r="ER33" s="21">
        <v>2.27</v>
      </c>
      <c r="ES33" s="21">
        <v>2.23</v>
      </c>
      <c r="ET33" s="21">
        <v>2.21</v>
      </c>
      <c r="EU33" s="21">
        <v>2.1800000000000002</v>
      </c>
      <c r="EV33" s="21">
        <v>2.16</v>
      </c>
      <c r="EW33" s="21">
        <v>2.15</v>
      </c>
      <c r="EX33" s="21">
        <v>2.12</v>
      </c>
      <c r="EY33" s="21">
        <v>2.09</v>
      </c>
      <c r="EZ33" s="21">
        <v>2.06</v>
      </c>
      <c r="FA33" s="21">
        <v>2.04</v>
      </c>
      <c r="FB33" s="21">
        <v>2.02</v>
      </c>
      <c r="FC33" s="21">
        <v>1.99</v>
      </c>
      <c r="FD33" s="21">
        <v>1.97</v>
      </c>
      <c r="FE33" s="21">
        <v>1.95</v>
      </c>
      <c r="FF33" s="21">
        <v>1.95</v>
      </c>
      <c r="FG33" s="21">
        <v>1.94</v>
      </c>
      <c r="FH33" s="21">
        <v>1.93</v>
      </c>
      <c r="FI33" s="21">
        <v>1.91</v>
      </c>
      <c r="FJ33" s="21">
        <v>1.9</v>
      </c>
      <c r="FK33" s="21">
        <v>1.88</v>
      </c>
      <c r="FM33" s="6"/>
      <c r="FN33" s="7" t="s">
        <v>253</v>
      </c>
      <c r="FO33" s="6">
        <v>2.0699999999999998</v>
      </c>
      <c r="FP33" s="6">
        <v>2.04</v>
      </c>
      <c r="FQ33" s="6">
        <v>2.0099999999999998</v>
      </c>
      <c r="FR33" s="6">
        <v>1.97</v>
      </c>
      <c r="FS33" s="6">
        <v>1.96</v>
      </c>
      <c r="FT33" s="6">
        <v>1.94</v>
      </c>
      <c r="FU33" s="6">
        <v>1.92</v>
      </c>
      <c r="FV33" s="6">
        <v>1.89</v>
      </c>
      <c r="FW33" s="6">
        <v>1.89</v>
      </c>
      <c r="FX33" s="6">
        <v>1.88</v>
      </c>
      <c r="FY33" s="6">
        <v>1.87</v>
      </c>
      <c r="FZ33" s="6">
        <v>1.87</v>
      </c>
      <c r="GA33" s="6">
        <v>1.85</v>
      </c>
      <c r="GB33" s="6">
        <v>1.83</v>
      </c>
      <c r="GC33" s="6">
        <v>1.82</v>
      </c>
      <c r="GD33" s="6">
        <v>1.81</v>
      </c>
      <c r="GE33" s="6">
        <v>1.8</v>
      </c>
      <c r="GF33" s="6">
        <v>1.79</v>
      </c>
      <c r="GG33" s="6">
        <v>1.79</v>
      </c>
      <c r="GH33" s="6">
        <v>1.77</v>
      </c>
      <c r="GI33" s="6">
        <v>1.77</v>
      </c>
      <c r="GK33" s="6"/>
      <c r="GL33" s="7" t="s">
        <v>253</v>
      </c>
      <c r="GM33" s="6">
        <v>2.0499999999999998</v>
      </c>
      <c r="GN33" s="6">
        <v>2.04</v>
      </c>
      <c r="GO33" s="6">
        <v>2.02</v>
      </c>
      <c r="GP33" s="6">
        <v>1.99</v>
      </c>
      <c r="GQ33" s="6">
        <v>1.97</v>
      </c>
      <c r="GR33" s="6">
        <v>1.95</v>
      </c>
      <c r="GS33" s="6">
        <v>1.93</v>
      </c>
      <c r="GT33" s="6">
        <v>1.92</v>
      </c>
      <c r="GU33" s="6">
        <v>1.92</v>
      </c>
      <c r="GV33" s="6">
        <v>1.9</v>
      </c>
      <c r="GW33" s="6">
        <v>1.89</v>
      </c>
      <c r="GX33" s="6">
        <v>1.88</v>
      </c>
      <c r="GY33" s="6">
        <v>1.86</v>
      </c>
      <c r="GZ33" s="6">
        <v>1.85</v>
      </c>
      <c r="HA33" s="6">
        <v>1.84</v>
      </c>
      <c r="HB33" s="6">
        <v>1.83</v>
      </c>
      <c r="HC33" s="6">
        <v>1.82</v>
      </c>
      <c r="HD33" s="6">
        <v>1.81</v>
      </c>
      <c r="HE33" s="6">
        <v>1.8</v>
      </c>
      <c r="HF33" s="6">
        <v>1.78</v>
      </c>
      <c r="HG33" s="6">
        <v>1.76</v>
      </c>
    </row>
    <row r="34" spans="1:218" ht="14.5">
      <c r="A34" s="412"/>
      <c r="B34" s="412"/>
      <c r="C34" s="1"/>
      <c r="D34" s="1"/>
      <c r="E34" s="1"/>
      <c r="F34" s="1"/>
      <c r="G34" s="1"/>
      <c r="H34" s="1"/>
      <c r="I34" s="1"/>
      <c r="J34" s="1"/>
      <c r="K34" s="1"/>
      <c r="L34" s="1"/>
      <c r="M34" s="1"/>
      <c r="N34" s="1"/>
      <c r="O34" s="1"/>
      <c r="P34" s="1"/>
      <c r="Q34" s="1"/>
      <c r="R34" s="1"/>
      <c r="S34" s="1"/>
      <c r="T34" s="1"/>
      <c r="U34" s="1"/>
      <c r="V34" s="1"/>
      <c r="W34" s="1"/>
      <c r="Y34" s="412"/>
      <c r="Z34" s="412"/>
      <c r="AA34" s="1"/>
      <c r="AB34" s="1"/>
      <c r="AC34" s="1"/>
      <c r="AD34" s="1"/>
      <c r="AE34" s="1"/>
      <c r="AF34" s="1"/>
      <c r="AG34" s="1"/>
      <c r="AH34" s="1"/>
      <c r="AI34" s="1"/>
      <c r="AJ34" s="1"/>
      <c r="AK34" s="1"/>
      <c r="AL34" s="1"/>
      <c r="AM34" s="1"/>
      <c r="AN34" s="1"/>
      <c r="AO34" s="1"/>
      <c r="AP34" s="1"/>
      <c r="AQ34" s="1"/>
      <c r="AR34" s="1"/>
      <c r="AS34" s="1"/>
      <c r="AT34" s="1"/>
      <c r="AU34" s="1"/>
      <c r="AW34" s="412"/>
      <c r="AX34" s="412"/>
      <c r="AY34" s="1"/>
      <c r="AZ34" s="1"/>
      <c r="BA34" s="1"/>
      <c r="BB34" s="1"/>
      <c r="BC34" s="1"/>
      <c r="BD34" s="1"/>
      <c r="BE34" s="1"/>
      <c r="BF34" s="1"/>
      <c r="BG34" s="1"/>
      <c r="BH34" s="1"/>
      <c r="BI34" s="1"/>
      <c r="BJ34" s="1"/>
      <c r="BK34" s="1"/>
      <c r="BL34" s="1"/>
      <c r="BM34" s="1"/>
      <c r="BN34" s="1"/>
      <c r="BO34" s="1"/>
      <c r="BP34" s="1"/>
      <c r="BQ34" s="1"/>
      <c r="BR34" s="1"/>
      <c r="BS34" s="1"/>
      <c r="BU34" s="413"/>
      <c r="BV34" s="413"/>
      <c r="BW34" s="16"/>
      <c r="BX34" s="16"/>
      <c r="BY34" s="16"/>
      <c r="BZ34" s="16"/>
      <c r="CA34" s="16"/>
      <c r="CB34" s="16"/>
      <c r="CC34" s="16"/>
      <c r="CD34" s="16"/>
      <c r="CE34" s="16"/>
      <c r="CF34" s="16"/>
      <c r="CG34" s="16"/>
      <c r="CH34" s="16"/>
      <c r="CI34" s="16"/>
      <c r="CJ34" s="16"/>
      <c r="CK34" s="16"/>
      <c r="CL34" s="16"/>
      <c r="CM34" s="16"/>
      <c r="CN34" s="16"/>
      <c r="CO34" s="16"/>
      <c r="CP34" s="16"/>
      <c r="CQ34" s="16"/>
      <c r="CR34" s="29"/>
      <c r="CS34" s="413"/>
      <c r="CT34" s="413"/>
      <c r="CU34" s="16"/>
      <c r="CV34" s="16"/>
      <c r="CW34" s="16"/>
      <c r="CX34" s="16"/>
      <c r="CY34" s="16"/>
      <c r="CZ34" s="16"/>
      <c r="DA34" s="16"/>
      <c r="DB34" s="16"/>
      <c r="DC34" s="16"/>
      <c r="DD34" s="16"/>
      <c r="DE34" s="16"/>
      <c r="DF34" s="16"/>
      <c r="DG34" s="16"/>
      <c r="DH34" s="16"/>
      <c r="DI34" s="16"/>
      <c r="DJ34" s="16"/>
      <c r="DK34" s="16"/>
      <c r="DL34" s="16"/>
      <c r="DM34" s="16"/>
      <c r="DN34" s="16"/>
      <c r="DO34" s="16"/>
      <c r="DP34" s="29"/>
      <c r="DQ34" s="413"/>
      <c r="DR34" s="413"/>
      <c r="DS34" s="16"/>
      <c r="DT34" s="16"/>
      <c r="DU34" s="16"/>
      <c r="DV34" s="16"/>
      <c r="DW34" s="16"/>
      <c r="DX34" s="16"/>
      <c r="DY34" s="16"/>
      <c r="DZ34" s="16"/>
      <c r="EA34" s="16"/>
      <c r="EB34" s="16"/>
      <c r="EC34" s="16"/>
      <c r="ED34" s="16"/>
      <c r="EE34" s="16"/>
      <c r="EF34" s="16"/>
      <c r="EG34" s="16"/>
      <c r="EH34" s="16"/>
      <c r="EI34" s="16"/>
      <c r="EJ34" s="16"/>
      <c r="EK34" s="16"/>
      <c r="EL34" s="16"/>
      <c r="EM34" s="16"/>
      <c r="EN34" s="29"/>
      <c r="EO34" s="413"/>
      <c r="EP34" s="413"/>
      <c r="EQ34" s="16"/>
      <c r="ER34" s="16"/>
      <c r="ES34" s="16"/>
      <c r="ET34" s="16"/>
      <c r="EU34" s="16"/>
      <c r="EV34" s="16"/>
      <c r="EW34" s="16"/>
      <c r="EX34" s="16"/>
      <c r="EY34" s="16"/>
      <c r="EZ34" s="16"/>
      <c r="FA34" s="16"/>
      <c r="FB34" s="16"/>
      <c r="FC34" s="16"/>
      <c r="FD34" s="16"/>
      <c r="FE34" s="16"/>
      <c r="FF34" s="16"/>
      <c r="FG34" s="16"/>
      <c r="FH34" s="16"/>
      <c r="FI34" s="16"/>
      <c r="FJ34" s="16"/>
      <c r="FK34" s="16"/>
      <c r="FM34" s="412"/>
      <c r="FN34" s="412"/>
      <c r="FO34" s="1"/>
      <c r="FP34" s="1"/>
      <c r="FQ34" s="1"/>
      <c r="FR34" s="1"/>
      <c r="FS34" s="1"/>
      <c r="FT34" s="1"/>
      <c r="FU34" s="1"/>
      <c r="FV34" s="1"/>
      <c r="FW34" s="1"/>
      <c r="FX34" s="1"/>
      <c r="FY34" s="1"/>
      <c r="FZ34" s="1"/>
      <c r="GA34" s="1"/>
      <c r="GB34" s="1"/>
      <c r="GC34" s="1"/>
      <c r="GD34" s="1"/>
      <c r="GE34" s="1"/>
      <c r="GF34" s="1"/>
      <c r="GG34" s="1"/>
      <c r="GH34" s="1"/>
      <c r="GI34" s="1"/>
      <c r="GK34" s="412"/>
      <c r="GL34" s="412"/>
      <c r="GM34" s="1"/>
      <c r="GN34" s="1"/>
      <c r="GO34" s="1"/>
      <c r="GP34" s="1"/>
      <c r="GQ34" s="1"/>
      <c r="GR34" s="1"/>
      <c r="GS34" s="1"/>
      <c r="GT34" s="1"/>
      <c r="GU34" s="1"/>
      <c r="GV34" s="1"/>
      <c r="GW34" s="1"/>
      <c r="GX34" s="1"/>
      <c r="GY34" s="1"/>
      <c r="GZ34" s="1"/>
      <c r="HA34" s="1"/>
      <c r="HB34" s="1"/>
      <c r="HC34" s="1"/>
      <c r="HD34" s="1"/>
      <c r="HE34" s="1"/>
      <c r="HF34" s="1"/>
      <c r="HG34" s="1"/>
    </row>
    <row r="35" spans="1:218" ht="14.5">
      <c r="A35" s="410"/>
      <c r="B35" s="410"/>
      <c r="C35" s="1"/>
      <c r="D35" s="1"/>
      <c r="E35" s="1"/>
      <c r="F35" s="1"/>
      <c r="G35" s="1"/>
      <c r="H35" s="1"/>
      <c r="I35" s="1"/>
      <c r="J35" s="1"/>
      <c r="K35" s="1"/>
      <c r="L35" s="1"/>
      <c r="M35" s="1"/>
      <c r="N35" s="1"/>
      <c r="O35" s="1"/>
      <c r="P35" s="1"/>
      <c r="Q35" s="1"/>
      <c r="R35" s="1"/>
      <c r="S35" s="1"/>
      <c r="T35" s="1"/>
      <c r="U35" s="1"/>
      <c r="V35" s="1"/>
      <c r="W35" s="1"/>
      <c r="Y35" s="410"/>
      <c r="Z35" s="410"/>
      <c r="AA35" s="1"/>
      <c r="AB35" s="1"/>
      <c r="AC35" s="1"/>
      <c r="AD35" s="1"/>
      <c r="AE35" s="1"/>
      <c r="AF35" s="1"/>
      <c r="AG35" s="1"/>
      <c r="AH35" s="1"/>
      <c r="AI35" s="1"/>
      <c r="AJ35" s="1"/>
      <c r="AK35" s="1"/>
      <c r="AL35" s="1"/>
      <c r="AM35" s="1"/>
      <c r="AN35" s="1"/>
      <c r="AO35" s="1"/>
      <c r="AP35" s="1"/>
      <c r="AQ35" s="1"/>
      <c r="AR35" s="1"/>
      <c r="AS35" s="1"/>
      <c r="AT35" s="1"/>
      <c r="AU35" s="1"/>
      <c r="AW35" s="410"/>
      <c r="AX35" s="410"/>
      <c r="AY35" s="1"/>
      <c r="AZ35" s="1"/>
      <c r="BA35" s="1"/>
      <c r="BB35" s="1"/>
      <c r="BC35" s="1"/>
      <c r="BD35" s="1"/>
      <c r="BE35" s="1"/>
      <c r="BF35" s="1"/>
      <c r="BG35" s="1"/>
      <c r="BH35" s="1"/>
      <c r="BI35" s="1"/>
      <c r="BJ35" s="1"/>
      <c r="BK35" s="1"/>
      <c r="BL35" s="1"/>
      <c r="BM35" s="1"/>
      <c r="BN35" s="1"/>
      <c r="BO35" s="1"/>
      <c r="BP35" s="1"/>
      <c r="BQ35" s="1"/>
      <c r="BR35" s="1"/>
      <c r="BS35" s="1"/>
      <c r="BU35" s="411"/>
      <c r="BV35" s="411"/>
      <c r="BW35" s="16"/>
      <c r="BX35" s="16"/>
      <c r="BY35" s="16"/>
      <c r="BZ35" s="16"/>
      <c r="CA35" s="16"/>
      <c r="CB35" s="16"/>
      <c r="CC35" s="16"/>
      <c r="CD35" s="16"/>
      <c r="CE35" s="16"/>
      <c r="CF35" s="16"/>
      <c r="CG35" s="16"/>
      <c r="CH35" s="16"/>
      <c r="CI35" s="16"/>
      <c r="CJ35" s="16"/>
      <c r="CK35" s="16"/>
      <c r="CL35" s="16"/>
      <c r="CM35" s="16"/>
      <c r="CN35" s="16"/>
      <c r="CO35" s="16"/>
      <c r="CP35" s="16"/>
      <c r="CQ35" s="16"/>
      <c r="CR35" s="29"/>
      <c r="CS35" s="411"/>
      <c r="CT35" s="411"/>
      <c r="CU35" s="16"/>
      <c r="CV35" s="16"/>
      <c r="CW35" s="16"/>
      <c r="CX35" s="16"/>
      <c r="CY35" s="16"/>
      <c r="CZ35" s="16"/>
      <c r="DA35" s="16"/>
      <c r="DB35" s="16"/>
      <c r="DC35" s="16"/>
      <c r="DD35" s="16"/>
      <c r="DE35" s="16"/>
      <c r="DF35" s="16"/>
      <c r="DG35" s="16"/>
      <c r="DH35" s="16"/>
      <c r="DI35" s="16"/>
      <c r="DJ35" s="16"/>
      <c r="DK35" s="16"/>
      <c r="DL35" s="16"/>
      <c r="DM35" s="16"/>
      <c r="DN35" s="16"/>
      <c r="DO35" s="16"/>
      <c r="DP35" s="29"/>
      <c r="DQ35" s="411"/>
      <c r="DR35" s="411"/>
      <c r="DS35" s="16"/>
      <c r="DT35" s="16"/>
      <c r="DU35" s="16"/>
      <c r="DV35" s="16"/>
      <c r="DW35" s="16"/>
      <c r="DX35" s="16"/>
      <c r="DY35" s="16"/>
      <c r="DZ35" s="16"/>
      <c r="EA35" s="16"/>
      <c r="EB35" s="16"/>
      <c r="EC35" s="16"/>
      <c r="ED35" s="16"/>
      <c r="EE35" s="16"/>
      <c r="EF35" s="16"/>
      <c r="EG35" s="16"/>
      <c r="EH35" s="16"/>
      <c r="EI35" s="16"/>
      <c r="EJ35" s="16"/>
      <c r="EK35" s="16"/>
      <c r="EL35" s="16"/>
      <c r="EM35" s="16"/>
      <c r="EN35" s="29"/>
      <c r="EO35" s="411"/>
      <c r="EP35" s="411"/>
      <c r="EQ35" s="16"/>
      <c r="ER35" s="16"/>
      <c r="ES35" s="16"/>
      <c r="ET35" s="16"/>
      <c r="EU35" s="16"/>
      <c r="EV35" s="16"/>
      <c r="EW35" s="16"/>
      <c r="EX35" s="16"/>
      <c r="EY35" s="16"/>
      <c r="EZ35" s="16"/>
      <c r="FA35" s="16"/>
      <c r="FB35" s="16"/>
      <c r="FC35" s="16"/>
      <c r="FD35" s="16"/>
      <c r="FE35" s="16"/>
      <c r="FF35" s="16"/>
      <c r="FG35" s="16"/>
      <c r="FH35" s="16"/>
      <c r="FI35" s="16"/>
      <c r="FJ35" s="16"/>
      <c r="FK35" s="16"/>
      <c r="FM35" s="410"/>
      <c r="FN35" s="410"/>
      <c r="FO35" s="1"/>
      <c r="FP35" s="1"/>
      <c r="FQ35" s="1"/>
      <c r="FR35" s="1"/>
      <c r="FS35" s="1"/>
      <c r="FT35" s="1"/>
      <c r="FU35" s="1"/>
      <c r="FV35" s="1"/>
      <c r="FW35" s="1"/>
      <c r="FX35" s="1"/>
      <c r="FY35" s="1"/>
      <c r="FZ35" s="1"/>
      <c r="GA35" s="1"/>
      <c r="GB35" s="1"/>
      <c r="GC35" s="1"/>
      <c r="GD35" s="1"/>
      <c r="GE35" s="1"/>
      <c r="GF35" s="1"/>
      <c r="GG35" s="1"/>
      <c r="GH35" s="1"/>
      <c r="GI35" s="1"/>
      <c r="GK35" s="410"/>
      <c r="GL35" s="410"/>
      <c r="GM35" s="1"/>
      <c r="GN35" s="1"/>
      <c r="GO35" s="1"/>
      <c r="GP35" s="1"/>
      <c r="GQ35" s="1"/>
      <c r="GR35" s="1"/>
      <c r="GS35" s="1"/>
      <c r="GT35" s="1"/>
      <c r="GU35" s="1"/>
      <c r="GV35" s="1"/>
      <c r="GW35" s="1"/>
      <c r="GX35" s="1"/>
      <c r="GY35" s="1"/>
      <c r="GZ35" s="1"/>
      <c r="HA35" s="1"/>
      <c r="HB35" s="1"/>
      <c r="HC35" s="1"/>
      <c r="HD35" s="1"/>
      <c r="HE35" s="1"/>
      <c r="HF35" s="1"/>
      <c r="HG35" s="1"/>
    </row>
    <row r="36" spans="1:218" ht="15">
      <c r="A36" s="6"/>
      <c r="B36" s="6" t="s">
        <v>290</v>
      </c>
      <c r="C36" s="6">
        <v>0.2</v>
      </c>
      <c r="D36" s="6">
        <v>0.2</v>
      </c>
      <c r="E36" s="6">
        <v>0.3</v>
      </c>
      <c r="F36" s="6">
        <v>0.3</v>
      </c>
      <c r="G36" s="6">
        <v>0.3</v>
      </c>
      <c r="H36" s="6">
        <v>0.3</v>
      </c>
      <c r="I36" s="6">
        <v>0.2</v>
      </c>
      <c r="J36" s="6">
        <v>0.2</v>
      </c>
      <c r="K36" s="6">
        <v>0.2</v>
      </c>
      <c r="L36" s="6">
        <v>0.2</v>
      </c>
      <c r="M36" s="6">
        <v>0.2</v>
      </c>
      <c r="N36" s="6">
        <v>0.2</v>
      </c>
      <c r="O36" s="6">
        <v>0.2</v>
      </c>
      <c r="P36" s="6">
        <v>0.2</v>
      </c>
      <c r="Q36" s="6">
        <v>0.2</v>
      </c>
      <c r="R36" s="6">
        <v>0.2</v>
      </c>
      <c r="S36" s="6">
        <v>0.2</v>
      </c>
      <c r="T36" s="6">
        <v>0.2</v>
      </c>
      <c r="U36" s="6">
        <v>0.2</v>
      </c>
      <c r="V36" s="6">
        <v>0.2</v>
      </c>
      <c r="W36" s="6">
        <v>0.2</v>
      </c>
      <c r="Y36" s="6"/>
      <c r="Z36" s="6" t="s">
        <v>290</v>
      </c>
      <c r="AA36" s="6">
        <v>1.4</v>
      </c>
      <c r="AB36" s="6">
        <v>1.4</v>
      </c>
      <c r="AC36" s="6">
        <v>1.4</v>
      </c>
      <c r="AD36" s="6">
        <v>1.4</v>
      </c>
      <c r="AE36" s="6">
        <v>1.4</v>
      </c>
      <c r="AF36" s="6">
        <v>1.3</v>
      </c>
      <c r="AG36" s="6">
        <v>1.3</v>
      </c>
      <c r="AH36" s="6">
        <v>1.3</v>
      </c>
      <c r="AI36" s="6">
        <v>1.3</v>
      </c>
      <c r="AJ36" s="6">
        <v>1.1000000000000001</v>
      </c>
      <c r="AK36" s="6">
        <v>1.2</v>
      </c>
      <c r="AL36" s="6">
        <v>1.3</v>
      </c>
      <c r="AM36" s="6">
        <v>1.3</v>
      </c>
      <c r="AN36" s="6">
        <v>1.1000000000000001</v>
      </c>
      <c r="AO36" s="6">
        <v>0.9</v>
      </c>
      <c r="AP36" s="6">
        <v>1.1000000000000001</v>
      </c>
      <c r="AQ36" s="6">
        <v>1.1000000000000001</v>
      </c>
      <c r="AR36" s="6">
        <v>1.1000000000000001</v>
      </c>
      <c r="AS36" s="6">
        <v>1.1000000000000001</v>
      </c>
      <c r="AT36" s="6">
        <v>1</v>
      </c>
      <c r="AU36" s="6">
        <v>0.9</v>
      </c>
      <c r="AW36" s="6"/>
      <c r="AX36" s="6" t="s">
        <v>290</v>
      </c>
      <c r="AY36" s="6">
        <v>1.1000000000000001</v>
      </c>
      <c r="AZ36" s="6">
        <v>1.1000000000000001</v>
      </c>
      <c r="BA36" s="6">
        <v>1.2</v>
      </c>
      <c r="BB36" s="6">
        <v>1.2</v>
      </c>
      <c r="BC36" s="6">
        <v>1.1000000000000001</v>
      </c>
      <c r="BD36" s="6">
        <v>1.1000000000000001</v>
      </c>
      <c r="BE36" s="6">
        <v>1.1000000000000001</v>
      </c>
      <c r="BF36" s="6">
        <v>1.1000000000000001</v>
      </c>
      <c r="BG36" s="6">
        <v>1.1000000000000001</v>
      </c>
      <c r="BH36" s="6">
        <v>0.9</v>
      </c>
      <c r="BI36" s="6">
        <v>1</v>
      </c>
      <c r="BJ36" s="6">
        <v>1.1000000000000001</v>
      </c>
      <c r="BK36" s="6">
        <v>1.1000000000000001</v>
      </c>
      <c r="BL36" s="6">
        <v>0.9</v>
      </c>
      <c r="BM36" s="6">
        <v>0.7</v>
      </c>
      <c r="BN36" s="6">
        <v>0.9</v>
      </c>
      <c r="BO36" s="6">
        <v>1</v>
      </c>
      <c r="BP36" s="6">
        <v>0.8</v>
      </c>
      <c r="BQ36" s="6">
        <v>0.8</v>
      </c>
      <c r="BR36" s="6">
        <v>0.7</v>
      </c>
      <c r="BS36" s="6">
        <v>0.6</v>
      </c>
      <c r="BU36" s="21"/>
      <c r="BV36" s="21" t="s">
        <v>290</v>
      </c>
      <c r="BW36" s="21">
        <v>10.7</v>
      </c>
      <c r="BX36" s="21">
        <v>10.7</v>
      </c>
      <c r="BY36" s="21">
        <v>11</v>
      </c>
      <c r="BZ36" s="21">
        <v>11.3</v>
      </c>
      <c r="CA36" s="21">
        <v>11</v>
      </c>
      <c r="CB36" s="21">
        <v>10.8</v>
      </c>
      <c r="CC36" s="21">
        <v>10.7</v>
      </c>
      <c r="CD36" s="21">
        <v>11.1</v>
      </c>
      <c r="CE36" s="21">
        <v>10.4</v>
      </c>
      <c r="CF36" s="21">
        <v>10.5</v>
      </c>
      <c r="CG36" s="21">
        <v>10.3</v>
      </c>
      <c r="CH36" s="21">
        <v>10.4</v>
      </c>
      <c r="CI36" s="21">
        <v>10.1</v>
      </c>
      <c r="CJ36" s="21">
        <v>9.8000000000000007</v>
      </c>
      <c r="CK36" s="21">
        <v>9.1</v>
      </c>
      <c r="CL36" s="21">
        <v>9.1999999999999993</v>
      </c>
      <c r="CM36" s="21">
        <v>9</v>
      </c>
      <c r="CN36" s="21">
        <v>9.1</v>
      </c>
      <c r="CO36" s="21">
        <v>8.6999999999999993</v>
      </c>
      <c r="CP36" s="21">
        <v>8.6</v>
      </c>
      <c r="CQ36" s="21">
        <v>6.9</v>
      </c>
      <c r="CR36" s="29"/>
      <c r="CS36" s="21"/>
      <c r="CT36" s="21" t="s">
        <v>290</v>
      </c>
      <c r="CU36" s="21">
        <v>18.100000000000001</v>
      </c>
      <c r="CV36" s="21">
        <v>17.8</v>
      </c>
      <c r="CW36" s="21">
        <v>18.3</v>
      </c>
      <c r="CX36" s="21">
        <v>18.100000000000001</v>
      </c>
      <c r="CY36" s="21">
        <v>18.2</v>
      </c>
      <c r="CZ36" s="21">
        <v>18.3</v>
      </c>
      <c r="DA36" s="21">
        <v>17.600000000000001</v>
      </c>
      <c r="DB36" s="21">
        <v>17.600000000000001</v>
      </c>
      <c r="DC36" s="21">
        <v>17.100000000000001</v>
      </c>
      <c r="DD36" s="21">
        <v>17.399999999999999</v>
      </c>
      <c r="DE36" s="21">
        <v>17.2</v>
      </c>
      <c r="DF36" s="21">
        <v>16.600000000000001</v>
      </c>
      <c r="DG36" s="21">
        <v>15.3</v>
      </c>
      <c r="DH36" s="21">
        <v>15.9</v>
      </c>
      <c r="DI36" s="21">
        <v>15.1</v>
      </c>
      <c r="DJ36" s="21">
        <v>14.9</v>
      </c>
      <c r="DK36" s="21">
        <v>14.7</v>
      </c>
      <c r="DL36" s="21">
        <v>14</v>
      </c>
      <c r="DM36" s="21">
        <v>13.8</v>
      </c>
      <c r="DN36" s="21">
        <v>13.7</v>
      </c>
      <c r="DO36" s="21">
        <v>10.4</v>
      </c>
      <c r="DP36" s="29"/>
      <c r="DQ36" s="21"/>
      <c r="DR36" s="21" t="s">
        <v>290</v>
      </c>
      <c r="DS36" s="21">
        <v>1.3</v>
      </c>
      <c r="DT36" s="21">
        <v>1.2</v>
      </c>
      <c r="DU36" s="21">
        <v>1.3</v>
      </c>
      <c r="DV36" s="21">
        <v>1.3</v>
      </c>
      <c r="DW36" s="21">
        <v>1.3</v>
      </c>
      <c r="DX36" s="21">
        <v>1.1000000000000001</v>
      </c>
      <c r="DY36" s="21">
        <v>1.2</v>
      </c>
      <c r="DZ36" s="21">
        <v>1.2</v>
      </c>
      <c r="EA36" s="21">
        <v>1.1000000000000001</v>
      </c>
      <c r="EB36" s="21">
        <v>1.1000000000000001</v>
      </c>
      <c r="EC36" s="21">
        <v>1.2</v>
      </c>
      <c r="ED36" s="21">
        <v>1.1000000000000001</v>
      </c>
      <c r="EE36" s="21">
        <v>1.4</v>
      </c>
      <c r="EF36" s="21">
        <v>1.3</v>
      </c>
      <c r="EG36" s="21">
        <v>1.3</v>
      </c>
      <c r="EH36" s="21">
        <v>1.2</v>
      </c>
      <c r="EI36" s="21">
        <v>1.1000000000000001</v>
      </c>
      <c r="EJ36" s="21">
        <v>1</v>
      </c>
      <c r="EK36" s="21">
        <v>1.1000000000000001</v>
      </c>
      <c r="EL36" s="21">
        <v>1</v>
      </c>
      <c r="EM36" s="21">
        <v>0.9</v>
      </c>
      <c r="EN36" s="29"/>
      <c r="EO36" s="21"/>
      <c r="EP36" s="21" t="s">
        <v>290</v>
      </c>
      <c r="EQ36" s="21">
        <v>1.5</v>
      </c>
      <c r="ER36" s="21">
        <v>1.4</v>
      </c>
      <c r="ES36" s="21">
        <v>1.5</v>
      </c>
      <c r="ET36" s="21">
        <v>1.6</v>
      </c>
      <c r="EU36" s="21">
        <v>1.5</v>
      </c>
      <c r="EV36" s="21">
        <v>1.4</v>
      </c>
      <c r="EW36" s="21">
        <v>1.5</v>
      </c>
      <c r="EX36" s="21">
        <v>1.6</v>
      </c>
      <c r="EY36" s="21">
        <v>1.7</v>
      </c>
      <c r="EZ36" s="21">
        <v>1.7</v>
      </c>
      <c r="FA36" s="21">
        <v>1.7</v>
      </c>
      <c r="FB36" s="21">
        <v>1.3</v>
      </c>
      <c r="FC36" s="21">
        <v>1.5</v>
      </c>
      <c r="FD36" s="21">
        <v>1.5</v>
      </c>
      <c r="FE36" s="21">
        <v>1.3</v>
      </c>
      <c r="FF36" s="21">
        <v>1.3</v>
      </c>
      <c r="FG36" s="21">
        <v>1.3</v>
      </c>
      <c r="FH36" s="21">
        <v>1.2</v>
      </c>
      <c r="FI36" s="21">
        <v>1.1000000000000001</v>
      </c>
      <c r="FJ36" s="21">
        <v>1.1000000000000001</v>
      </c>
      <c r="FK36" s="21">
        <v>0.9</v>
      </c>
      <c r="FM36" s="6"/>
      <c r="FN36" s="6" t="s">
        <v>290</v>
      </c>
      <c r="FO36" s="6">
        <v>4.0999999999999996</v>
      </c>
      <c r="FP36" s="6">
        <v>4.2</v>
      </c>
      <c r="FQ36" s="6">
        <v>4.2</v>
      </c>
      <c r="FR36" s="6">
        <v>3.8</v>
      </c>
      <c r="FS36" s="6">
        <v>3.7</v>
      </c>
      <c r="FT36" s="6">
        <v>3.7</v>
      </c>
      <c r="FU36" s="6">
        <v>3.7</v>
      </c>
      <c r="FV36" s="6">
        <v>3.9</v>
      </c>
      <c r="FW36" s="6">
        <v>3.7</v>
      </c>
      <c r="FX36" s="6">
        <v>3.5</v>
      </c>
      <c r="FY36" s="6">
        <v>3.3</v>
      </c>
      <c r="FZ36" s="6">
        <v>2.9</v>
      </c>
      <c r="GA36" s="6">
        <v>3</v>
      </c>
      <c r="GB36" s="6">
        <v>3.1</v>
      </c>
      <c r="GC36" s="6">
        <v>3.1</v>
      </c>
      <c r="GD36" s="6">
        <v>2.8</v>
      </c>
      <c r="GE36" s="6">
        <v>2.8</v>
      </c>
      <c r="GF36" s="6">
        <v>2.8</v>
      </c>
      <c r="GG36" s="6">
        <v>2.7</v>
      </c>
      <c r="GH36" s="6">
        <v>2.7</v>
      </c>
      <c r="GI36" s="6">
        <v>2.2000000000000002</v>
      </c>
      <c r="GK36" s="6"/>
      <c r="GL36" s="6" t="s">
        <v>290</v>
      </c>
      <c r="GM36" s="6">
        <v>4.9000000000000004</v>
      </c>
      <c r="GN36" s="6">
        <v>4.7</v>
      </c>
      <c r="GO36" s="6">
        <v>4.7</v>
      </c>
      <c r="GP36" s="6">
        <v>4.5</v>
      </c>
      <c r="GQ36" s="6">
        <v>4.5999999999999996</v>
      </c>
      <c r="GR36" s="6">
        <v>4.3</v>
      </c>
      <c r="GS36" s="6">
        <v>4</v>
      </c>
      <c r="GT36" s="6">
        <v>4.2</v>
      </c>
      <c r="GU36" s="6">
        <v>4</v>
      </c>
      <c r="GV36" s="6">
        <v>3.9</v>
      </c>
      <c r="GW36" s="6">
        <v>3.9</v>
      </c>
      <c r="GX36" s="6">
        <v>3.6</v>
      </c>
      <c r="GY36" s="6">
        <v>3.6</v>
      </c>
      <c r="GZ36" s="6">
        <v>3.6</v>
      </c>
      <c r="HA36" s="6">
        <v>3.6</v>
      </c>
      <c r="HB36" s="6">
        <v>3.7</v>
      </c>
      <c r="HC36" s="6">
        <v>3.9</v>
      </c>
      <c r="HD36" s="6">
        <v>3.8</v>
      </c>
      <c r="HE36" s="6">
        <v>3.8</v>
      </c>
      <c r="HF36" s="6">
        <v>3.6</v>
      </c>
      <c r="HG36" s="6">
        <v>3.1</v>
      </c>
    </row>
    <row r="37" spans="1:218" ht="106" customHeight="1">
      <c r="A37" s="1"/>
      <c r="B37" s="193" t="s">
        <v>256</v>
      </c>
      <c r="C37" s="1"/>
      <c r="D37" s="1"/>
      <c r="E37" s="1"/>
      <c r="F37" s="1"/>
      <c r="G37" s="1"/>
      <c r="H37" s="1"/>
      <c r="I37" s="1"/>
      <c r="J37" s="1"/>
      <c r="K37" s="1"/>
      <c r="L37" s="1"/>
      <c r="M37" s="1"/>
      <c r="N37" s="1"/>
      <c r="O37" s="1"/>
      <c r="P37" s="1"/>
      <c r="Q37" s="1"/>
      <c r="R37" s="1"/>
      <c r="S37" s="1"/>
      <c r="T37" s="1"/>
      <c r="U37" s="1"/>
      <c r="V37" s="1"/>
      <c r="W37" s="1"/>
      <c r="Y37" s="1"/>
      <c r="Z37" s="193" t="s">
        <v>256</v>
      </c>
      <c r="AA37" s="1"/>
      <c r="AB37" s="1"/>
      <c r="AC37" s="1"/>
      <c r="AD37" s="1"/>
      <c r="AE37" s="1"/>
      <c r="AF37" s="1"/>
      <c r="AG37" s="1"/>
      <c r="AH37" s="1"/>
      <c r="AI37" s="1"/>
      <c r="AJ37" s="1"/>
      <c r="AK37" s="1"/>
      <c r="AL37" s="1"/>
      <c r="AM37" s="1"/>
      <c r="AN37" s="1"/>
      <c r="AO37" s="1"/>
      <c r="AP37" s="1"/>
      <c r="AQ37" s="1"/>
      <c r="AR37" s="1"/>
      <c r="AS37" s="1"/>
      <c r="AT37" s="1"/>
      <c r="AU37" s="1"/>
      <c r="AW37" s="1"/>
      <c r="AX37" s="193" t="s">
        <v>256</v>
      </c>
      <c r="AY37" s="1"/>
      <c r="AZ37" s="1"/>
      <c r="BA37" s="1"/>
      <c r="BB37" s="1"/>
      <c r="BC37" s="1"/>
      <c r="BD37" s="1"/>
      <c r="BE37" s="1"/>
      <c r="BF37" s="1"/>
      <c r="BG37" s="1"/>
      <c r="BH37" s="1"/>
      <c r="BI37" s="1"/>
      <c r="BJ37" s="1"/>
      <c r="BK37" s="1"/>
      <c r="BL37" s="1"/>
      <c r="BM37" s="1"/>
      <c r="BN37" s="1"/>
      <c r="BO37" s="1"/>
      <c r="BP37" s="1"/>
      <c r="BQ37" s="1"/>
      <c r="BR37" s="1"/>
      <c r="BS37" s="1"/>
      <c r="BU37" s="16"/>
      <c r="BV37" s="201" t="s">
        <v>256</v>
      </c>
      <c r="BW37" s="16"/>
      <c r="BX37" s="16"/>
      <c r="BY37" s="16"/>
      <c r="BZ37" s="16"/>
      <c r="CA37" s="16"/>
      <c r="CB37" s="16"/>
      <c r="CC37" s="16"/>
      <c r="CD37" s="16"/>
      <c r="CE37" s="16"/>
      <c r="CF37" s="16"/>
      <c r="CG37" s="16"/>
      <c r="CH37" s="16"/>
      <c r="CI37" s="16"/>
      <c r="CJ37" s="16"/>
      <c r="CK37" s="16"/>
      <c r="CL37" s="16"/>
      <c r="CM37" s="16"/>
      <c r="CN37" s="16"/>
      <c r="CO37" s="16"/>
      <c r="CP37" s="16"/>
      <c r="CQ37" s="16"/>
      <c r="CR37" s="29"/>
      <c r="CS37" s="16"/>
      <c r="CT37" s="201" t="s">
        <v>256</v>
      </c>
      <c r="CU37" s="16"/>
      <c r="CV37" s="16"/>
      <c r="CW37" s="16"/>
      <c r="CX37" s="16"/>
      <c r="CY37" s="16"/>
      <c r="CZ37" s="16"/>
      <c r="DA37" s="16"/>
      <c r="DB37" s="16"/>
      <c r="DC37" s="16"/>
      <c r="DD37" s="16"/>
      <c r="DE37" s="16"/>
      <c r="DF37" s="16"/>
      <c r="DG37" s="16"/>
      <c r="DH37" s="16"/>
      <c r="DI37" s="16"/>
      <c r="DJ37" s="16"/>
      <c r="DK37" s="16"/>
      <c r="DL37" s="16"/>
      <c r="DM37" s="16"/>
      <c r="DN37" s="16"/>
      <c r="DO37" s="16"/>
      <c r="DP37" s="29"/>
      <c r="DQ37" s="16"/>
      <c r="DR37" s="201" t="s">
        <v>256</v>
      </c>
      <c r="DS37" s="16"/>
      <c r="DT37" s="16"/>
      <c r="DU37" s="16"/>
      <c r="DV37" s="16"/>
      <c r="DW37" s="16"/>
      <c r="DX37" s="16"/>
      <c r="DY37" s="16"/>
      <c r="DZ37" s="16"/>
      <c r="EA37" s="16"/>
      <c r="EB37" s="16"/>
      <c r="EC37" s="16"/>
      <c r="ED37" s="16"/>
      <c r="EE37" s="16"/>
      <c r="EF37" s="16"/>
      <c r="EG37" s="16"/>
      <c r="EH37" s="16"/>
      <c r="EI37" s="16"/>
      <c r="EJ37" s="16"/>
      <c r="EK37" s="16"/>
      <c r="EL37" s="16"/>
      <c r="EM37" s="16"/>
      <c r="EN37" s="29"/>
      <c r="EO37" s="16"/>
      <c r="EP37" s="201" t="s">
        <v>256</v>
      </c>
      <c r="EQ37" s="16"/>
      <c r="ER37" s="16"/>
      <c r="ES37" s="16"/>
      <c r="ET37" s="16"/>
      <c r="EU37" s="16"/>
      <c r="EV37" s="16"/>
      <c r="EW37" s="16"/>
      <c r="EX37" s="16"/>
      <c r="EY37" s="16"/>
      <c r="EZ37" s="16"/>
      <c r="FA37" s="16"/>
      <c r="FB37" s="16"/>
      <c r="FC37" s="16"/>
      <c r="FD37" s="16"/>
      <c r="FE37" s="16"/>
      <c r="FF37" s="16"/>
      <c r="FG37" s="16"/>
      <c r="FH37" s="16"/>
      <c r="FI37" s="16"/>
      <c r="FJ37" s="16"/>
      <c r="FK37" s="16"/>
      <c r="FM37" s="1"/>
      <c r="FN37" s="193" t="s">
        <v>256</v>
      </c>
      <c r="FO37" s="1"/>
      <c r="FP37" s="1"/>
      <c r="FQ37" s="1"/>
      <c r="FR37" s="1"/>
      <c r="FS37" s="1"/>
      <c r="FT37" s="1"/>
      <c r="FU37" s="1"/>
      <c r="FV37" s="1"/>
      <c r="FW37" s="1"/>
      <c r="FX37" s="1"/>
      <c r="FY37" s="1"/>
      <c r="FZ37" s="1"/>
      <c r="GA37" s="1"/>
      <c r="GB37" s="1"/>
      <c r="GC37" s="1"/>
      <c r="GD37" s="1"/>
      <c r="GE37" s="1"/>
      <c r="GF37" s="1"/>
      <c r="GG37" s="1"/>
      <c r="GH37" s="1"/>
      <c r="GI37" s="1"/>
      <c r="GK37" s="1"/>
      <c r="GL37" s="193" t="s">
        <v>256</v>
      </c>
      <c r="GM37" s="1"/>
      <c r="GN37" s="1"/>
      <c r="GO37" s="1"/>
      <c r="GP37" s="1"/>
      <c r="GQ37" s="1"/>
      <c r="GR37" s="1"/>
      <c r="GS37" s="1"/>
      <c r="GT37" s="1"/>
      <c r="GU37" s="1"/>
      <c r="GV37" s="1"/>
      <c r="GW37" s="1"/>
      <c r="GX37" s="1"/>
      <c r="GY37" s="1"/>
      <c r="GZ37" s="1"/>
      <c r="HA37" s="1"/>
      <c r="HB37" s="1"/>
      <c r="HC37" s="1"/>
      <c r="HD37" s="1"/>
      <c r="HE37" s="1"/>
      <c r="HF37" s="1"/>
      <c r="HG37" s="1"/>
    </row>
    <row r="38" spans="1:218" ht="14.5">
      <c r="A38" s="1"/>
      <c r="B38" s="124" t="s">
        <v>233</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194">
        <f t="shared" ref="X38:X43" si="0">W15</f>
        <v>0</v>
      </c>
      <c r="Y38" s="195"/>
      <c r="Z38" s="124" t="s">
        <v>233</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194">
        <f t="shared" ref="AV38:AV43" si="1">AU15</f>
        <v>0</v>
      </c>
      <c r="AW38" s="195"/>
      <c r="AX38" s="124" t="s">
        <v>233</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94">
        <f t="shared" ref="BT38:BT43" si="2">BS15</f>
        <v>0</v>
      </c>
      <c r="BU38" s="195"/>
      <c r="BV38" s="197" t="s">
        <v>234</v>
      </c>
      <c r="BW38" s="16">
        <v>0</v>
      </c>
      <c r="BX38" s="16">
        <v>0</v>
      </c>
      <c r="BY38" s="16">
        <v>0</v>
      </c>
      <c r="BZ38" s="16">
        <v>0</v>
      </c>
      <c r="CA38" s="16">
        <v>0</v>
      </c>
      <c r="CB38" s="16">
        <v>0</v>
      </c>
      <c r="CC38" s="16">
        <v>0</v>
      </c>
      <c r="CD38" s="16">
        <v>0</v>
      </c>
      <c r="CE38" s="16">
        <v>0</v>
      </c>
      <c r="CF38" s="16">
        <v>0</v>
      </c>
      <c r="CG38" s="16">
        <v>0</v>
      </c>
      <c r="CH38" s="16">
        <v>0</v>
      </c>
      <c r="CI38" s="16">
        <v>0</v>
      </c>
      <c r="CJ38" s="16">
        <v>0</v>
      </c>
      <c r="CK38" s="16">
        <v>0</v>
      </c>
      <c r="CL38" s="16">
        <v>0</v>
      </c>
      <c r="CM38" s="16">
        <v>0</v>
      </c>
      <c r="CN38" s="16">
        <v>0</v>
      </c>
      <c r="CO38" s="16">
        <v>0</v>
      </c>
      <c r="CP38" s="16">
        <v>0</v>
      </c>
      <c r="CQ38" s="16">
        <v>0</v>
      </c>
      <c r="CR38" s="194">
        <f t="shared" ref="CR38:CR43" si="3">CQ15</f>
        <v>0</v>
      </c>
      <c r="CS38" s="195"/>
      <c r="CT38" s="197" t="s">
        <v>234</v>
      </c>
      <c r="CU38" s="16">
        <v>0</v>
      </c>
      <c r="CV38" s="16">
        <v>0</v>
      </c>
      <c r="CW38" s="16">
        <v>0</v>
      </c>
      <c r="CX38" s="16">
        <v>0</v>
      </c>
      <c r="CY38" s="16">
        <v>0</v>
      </c>
      <c r="CZ38" s="16">
        <v>0</v>
      </c>
      <c r="DA38" s="16">
        <v>0</v>
      </c>
      <c r="DB38" s="16">
        <v>0</v>
      </c>
      <c r="DC38" s="16">
        <v>0</v>
      </c>
      <c r="DD38" s="16">
        <v>0</v>
      </c>
      <c r="DE38" s="16">
        <v>0</v>
      </c>
      <c r="DF38" s="16">
        <v>0</v>
      </c>
      <c r="DG38" s="16">
        <v>0</v>
      </c>
      <c r="DH38" s="16">
        <v>0</v>
      </c>
      <c r="DI38" s="16">
        <v>0</v>
      </c>
      <c r="DJ38" s="16">
        <v>0</v>
      </c>
      <c r="DK38" s="16">
        <v>0</v>
      </c>
      <c r="DL38" s="16">
        <v>0</v>
      </c>
      <c r="DM38" s="16">
        <v>0</v>
      </c>
      <c r="DN38" s="16">
        <v>0</v>
      </c>
      <c r="DO38" s="16">
        <v>0</v>
      </c>
      <c r="DP38" s="194">
        <f t="shared" ref="DP38:DP43" si="4">DO15</f>
        <v>0</v>
      </c>
      <c r="DQ38" s="195"/>
      <c r="DR38" s="197" t="s">
        <v>234</v>
      </c>
      <c r="DS38" s="16">
        <v>0</v>
      </c>
      <c r="DT38" s="16">
        <v>0</v>
      </c>
      <c r="DU38" s="16">
        <v>0</v>
      </c>
      <c r="DV38" s="16">
        <v>0</v>
      </c>
      <c r="DW38" s="16">
        <v>0</v>
      </c>
      <c r="DX38" s="16">
        <v>0</v>
      </c>
      <c r="DY38" s="16">
        <v>0</v>
      </c>
      <c r="DZ38" s="16">
        <v>0</v>
      </c>
      <c r="EA38" s="16">
        <v>0</v>
      </c>
      <c r="EB38" s="16">
        <v>0</v>
      </c>
      <c r="EC38" s="16">
        <v>0</v>
      </c>
      <c r="ED38" s="16">
        <v>0</v>
      </c>
      <c r="EE38" s="16">
        <v>0</v>
      </c>
      <c r="EF38" s="16">
        <v>0</v>
      </c>
      <c r="EG38" s="16">
        <v>0</v>
      </c>
      <c r="EH38" s="16">
        <v>0</v>
      </c>
      <c r="EI38" s="16">
        <v>0</v>
      </c>
      <c r="EJ38" s="16">
        <v>0</v>
      </c>
      <c r="EK38" s="16">
        <v>0</v>
      </c>
      <c r="EL38" s="16">
        <v>0</v>
      </c>
      <c r="EM38" s="16">
        <v>0</v>
      </c>
      <c r="EN38" s="194">
        <f t="shared" ref="EN38:EN43" si="5">EM15</f>
        <v>0</v>
      </c>
      <c r="EO38" s="195"/>
      <c r="EP38" s="197" t="s">
        <v>234</v>
      </c>
      <c r="EQ38" s="16">
        <v>0</v>
      </c>
      <c r="ER38" s="16">
        <v>0</v>
      </c>
      <c r="ES38" s="16">
        <v>0</v>
      </c>
      <c r="ET38" s="16">
        <v>0</v>
      </c>
      <c r="EU38" s="16">
        <v>0</v>
      </c>
      <c r="EV38" s="16">
        <v>0</v>
      </c>
      <c r="EW38" s="16">
        <v>0</v>
      </c>
      <c r="EX38" s="16">
        <v>0</v>
      </c>
      <c r="EY38" s="16">
        <v>0</v>
      </c>
      <c r="EZ38" s="16">
        <v>0</v>
      </c>
      <c r="FA38" s="16">
        <v>0</v>
      </c>
      <c r="FB38" s="16">
        <v>0</v>
      </c>
      <c r="FC38" s="16">
        <v>0</v>
      </c>
      <c r="FD38" s="16">
        <v>0</v>
      </c>
      <c r="FE38" s="16">
        <v>0</v>
      </c>
      <c r="FF38" s="16">
        <v>0</v>
      </c>
      <c r="FG38" s="16">
        <v>0</v>
      </c>
      <c r="FH38" s="16">
        <v>0</v>
      </c>
      <c r="FI38" s="16">
        <v>0</v>
      </c>
      <c r="FJ38" s="16">
        <v>0</v>
      </c>
      <c r="FK38" s="16">
        <v>0</v>
      </c>
      <c r="FL38" s="194">
        <f t="shared" ref="FL38:FL43" si="6">FK15</f>
        <v>0</v>
      </c>
      <c r="FM38" s="195"/>
      <c r="FN38" s="124" t="s">
        <v>233</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J38" s="194">
        <f t="shared" ref="GJ38:GJ43" si="7">GI15</f>
        <v>0</v>
      </c>
      <c r="GK38" s="195"/>
      <c r="GL38" s="124" t="s">
        <v>233</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c r="HH38" s="194">
        <f t="shared" ref="HH38:HH43" si="8">HG15</f>
        <v>0</v>
      </c>
      <c r="HI38" s="195"/>
      <c r="HJ38" t="e">
        <f t="shared" ref="HJ38:HJ43" si="9">AVERAGE(Y38,AW38,BU38,CS38,DQ38,EO38,FM38,GK38,HI38)</f>
        <v>#DIV/0!</v>
      </c>
    </row>
    <row r="39" spans="1:218" ht="14.5">
      <c r="A39" s="1"/>
      <c r="B39" s="190" t="s">
        <v>235</v>
      </c>
      <c r="C39" s="1">
        <v>0.2</v>
      </c>
      <c r="D39" s="1">
        <v>0.2</v>
      </c>
      <c r="E39" s="1">
        <v>0.3</v>
      </c>
      <c r="F39" s="1">
        <v>0.3</v>
      </c>
      <c r="G39" s="1">
        <v>0.3</v>
      </c>
      <c r="H39" s="1">
        <v>0.2</v>
      </c>
      <c r="I39" s="1">
        <v>0.2</v>
      </c>
      <c r="J39" s="1">
        <v>0.2</v>
      </c>
      <c r="K39" s="1">
        <v>0.2</v>
      </c>
      <c r="L39" s="1">
        <v>0.2</v>
      </c>
      <c r="M39" s="1">
        <v>0.2</v>
      </c>
      <c r="N39" s="1">
        <v>0.2</v>
      </c>
      <c r="O39" s="1">
        <v>0.2</v>
      </c>
      <c r="P39" s="1">
        <v>0.2</v>
      </c>
      <c r="Q39" s="1">
        <v>0.2</v>
      </c>
      <c r="R39" s="1">
        <v>0.2</v>
      </c>
      <c r="S39" s="1">
        <v>0.2</v>
      </c>
      <c r="T39" s="1">
        <v>0.2</v>
      </c>
      <c r="U39" s="1">
        <v>0.2</v>
      </c>
      <c r="V39" s="1">
        <v>0.2</v>
      </c>
      <c r="W39" s="1">
        <v>0.1</v>
      </c>
      <c r="X39" s="194">
        <f t="shared" si="0"/>
        <v>2.2000000000000002</v>
      </c>
      <c r="Y39" s="195">
        <f>IF(W39*1000/X39&gt;0,W39*1000/X39,)</f>
        <v>45.454545454545503</v>
      </c>
      <c r="Z39" s="190" t="s">
        <v>235</v>
      </c>
      <c r="AA39" s="1">
        <v>1.3</v>
      </c>
      <c r="AB39" s="1">
        <v>1.4</v>
      </c>
      <c r="AC39" s="1">
        <v>1.4</v>
      </c>
      <c r="AD39" s="1">
        <v>1.4</v>
      </c>
      <c r="AE39" s="1">
        <v>1.4</v>
      </c>
      <c r="AF39" s="1">
        <v>1.3</v>
      </c>
      <c r="AG39" s="1">
        <v>1.3</v>
      </c>
      <c r="AH39" s="1">
        <v>1.2</v>
      </c>
      <c r="AI39" s="1">
        <v>1.3</v>
      </c>
      <c r="AJ39" s="1">
        <v>1.1000000000000001</v>
      </c>
      <c r="AK39" s="1">
        <v>1.1000000000000001</v>
      </c>
      <c r="AL39" s="1">
        <v>1.2</v>
      </c>
      <c r="AM39" s="1">
        <v>1.2</v>
      </c>
      <c r="AN39" s="1">
        <v>1</v>
      </c>
      <c r="AO39" s="1">
        <v>0.9</v>
      </c>
      <c r="AP39" s="1">
        <v>1.1000000000000001</v>
      </c>
      <c r="AQ39" s="1">
        <v>1.1000000000000001</v>
      </c>
      <c r="AR39" s="1">
        <v>1.1000000000000001</v>
      </c>
      <c r="AS39" s="1">
        <v>1.1000000000000001</v>
      </c>
      <c r="AT39" s="1">
        <v>1</v>
      </c>
      <c r="AU39" s="1">
        <v>0.8</v>
      </c>
      <c r="AV39" s="194">
        <f t="shared" si="1"/>
        <v>12.6</v>
      </c>
      <c r="AW39" s="195">
        <f>IF(AU39*1000/AV39&gt;0,AU39*1000/AV39,)</f>
        <v>63.492063492063501</v>
      </c>
      <c r="AX39" s="190" t="s">
        <v>235</v>
      </c>
      <c r="AY39" s="1">
        <v>1.1000000000000001</v>
      </c>
      <c r="AZ39" s="1">
        <v>1.1000000000000001</v>
      </c>
      <c r="BA39" s="1">
        <v>1.2</v>
      </c>
      <c r="BB39" s="1">
        <v>1.2</v>
      </c>
      <c r="BC39" s="1">
        <v>1.1000000000000001</v>
      </c>
      <c r="BD39" s="1">
        <v>1.1000000000000001</v>
      </c>
      <c r="BE39" s="1">
        <v>1.1000000000000001</v>
      </c>
      <c r="BF39" s="1">
        <v>1.1000000000000001</v>
      </c>
      <c r="BG39" s="1">
        <v>1.1000000000000001</v>
      </c>
      <c r="BH39" s="1">
        <v>0.9</v>
      </c>
      <c r="BI39" s="1">
        <v>0.9</v>
      </c>
      <c r="BJ39" s="1">
        <v>1.1000000000000001</v>
      </c>
      <c r="BK39" s="1">
        <v>1</v>
      </c>
      <c r="BL39" s="1">
        <v>0.8</v>
      </c>
      <c r="BM39" s="1">
        <v>0.7</v>
      </c>
      <c r="BN39" s="1">
        <v>0.9</v>
      </c>
      <c r="BO39" s="1">
        <v>1</v>
      </c>
      <c r="BP39" s="1">
        <v>0.8</v>
      </c>
      <c r="BQ39" s="1">
        <v>0.8</v>
      </c>
      <c r="BR39" s="1">
        <v>0.7</v>
      </c>
      <c r="BS39" s="1">
        <v>0.6</v>
      </c>
      <c r="BT39" s="194">
        <f t="shared" si="2"/>
        <v>8.8000000000000007</v>
      </c>
      <c r="BU39" s="195">
        <f>IF(BS39*1000/BT39&gt;0,BS39*1000/BT39,)</f>
        <v>68.181818181818201</v>
      </c>
      <c r="BV39" s="198" t="s">
        <v>236</v>
      </c>
      <c r="BW39" s="16">
        <v>10.6</v>
      </c>
      <c r="BX39" s="16">
        <v>10.7</v>
      </c>
      <c r="BY39" s="16">
        <v>10.9</v>
      </c>
      <c r="BZ39" s="16">
        <v>11.2</v>
      </c>
      <c r="CA39" s="16">
        <v>10.9</v>
      </c>
      <c r="CB39" s="16">
        <v>10.7</v>
      </c>
      <c r="CC39" s="16">
        <v>10.5</v>
      </c>
      <c r="CD39" s="16">
        <v>10.9</v>
      </c>
      <c r="CE39" s="16">
        <v>10.3</v>
      </c>
      <c r="CF39" s="16">
        <v>10.4</v>
      </c>
      <c r="CG39" s="16">
        <v>10.199999999999999</v>
      </c>
      <c r="CH39" s="16">
        <v>9.9</v>
      </c>
      <c r="CI39" s="16">
        <v>9.6999999999999993</v>
      </c>
      <c r="CJ39" s="16">
        <v>9.4</v>
      </c>
      <c r="CK39" s="16">
        <v>8.6999999999999993</v>
      </c>
      <c r="CL39" s="16">
        <v>9</v>
      </c>
      <c r="CM39" s="16">
        <v>8.9</v>
      </c>
      <c r="CN39" s="16">
        <v>9</v>
      </c>
      <c r="CO39" s="16">
        <v>8.6</v>
      </c>
      <c r="CP39" s="16">
        <v>8.5</v>
      </c>
      <c r="CQ39" s="16">
        <v>6.8</v>
      </c>
      <c r="CR39" s="194">
        <f t="shared" si="3"/>
        <v>102.1</v>
      </c>
      <c r="CS39" s="195">
        <f>IF(CQ39*1000/CR39&gt;0,CQ39*1000/CR39,)</f>
        <v>66.601371204701294</v>
      </c>
      <c r="CT39" s="198" t="s">
        <v>236</v>
      </c>
      <c r="CU39" s="16">
        <v>17.8</v>
      </c>
      <c r="CV39" s="16">
        <v>17.600000000000001</v>
      </c>
      <c r="CW39" s="16">
        <v>18.100000000000001</v>
      </c>
      <c r="CX39" s="16">
        <v>17.899999999999999</v>
      </c>
      <c r="CY39" s="16">
        <v>18</v>
      </c>
      <c r="CZ39" s="16">
        <v>18</v>
      </c>
      <c r="DA39" s="16">
        <v>17.2</v>
      </c>
      <c r="DB39" s="16">
        <v>16.600000000000001</v>
      </c>
      <c r="DC39" s="16">
        <v>16</v>
      </c>
      <c r="DD39" s="16">
        <v>16.3</v>
      </c>
      <c r="DE39" s="16">
        <v>16.100000000000001</v>
      </c>
      <c r="DF39" s="16">
        <v>15.4</v>
      </c>
      <c r="DG39" s="16">
        <v>14</v>
      </c>
      <c r="DH39" s="16">
        <v>14.7</v>
      </c>
      <c r="DI39" s="16">
        <v>13.8</v>
      </c>
      <c r="DJ39" s="16">
        <v>14.6</v>
      </c>
      <c r="DK39" s="16">
        <v>14.2</v>
      </c>
      <c r="DL39" s="16">
        <v>13.6</v>
      </c>
      <c r="DM39" s="16">
        <v>13.4</v>
      </c>
      <c r="DN39" s="16">
        <v>13.4</v>
      </c>
      <c r="DO39" s="16">
        <v>10.1</v>
      </c>
      <c r="DP39" s="194">
        <f t="shared" si="4"/>
        <v>151.19999999999999</v>
      </c>
      <c r="DQ39" s="195">
        <f t="shared" ref="DQ39:DQ43" si="10">IF(DO39*1000/DP39&gt;0,DO39*1000/DP39,)</f>
        <v>66.798941798941797</v>
      </c>
      <c r="DR39" s="198" t="s">
        <v>236</v>
      </c>
      <c r="DS39" s="16">
        <v>1.3</v>
      </c>
      <c r="DT39" s="16">
        <v>1.2</v>
      </c>
      <c r="DU39" s="16">
        <v>1.3</v>
      </c>
      <c r="DV39" s="16">
        <v>1.3</v>
      </c>
      <c r="DW39" s="16">
        <v>1.3</v>
      </c>
      <c r="DX39" s="16">
        <v>1.1000000000000001</v>
      </c>
      <c r="DY39" s="16">
        <v>1.2</v>
      </c>
      <c r="DZ39" s="16">
        <v>1.2</v>
      </c>
      <c r="EA39" s="16">
        <v>1</v>
      </c>
      <c r="EB39" s="16">
        <v>1</v>
      </c>
      <c r="EC39" s="16">
        <v>1.1000000000000001</v>
      </c>
      <c r="ED39" s="16">
        <v>1</v>
      </c>
      <c r="EE39" s="16">
        <v>1.3</v>
      </c>
      <c r="EF39" s="16">
        <v>1.2</v>
      </c>
      <c r="EG39" s="16">
        <v>1.2</v>
      </c>
      <c r="EH39" s="16">
        <v>1.1000000000000001</v>
      </c>
      <c r="EI39" s="16">
        <v>1.1000000000000001</v>
      </c>
      <c r="EJ39" s="16">
        <v>1</v>
      </c>
      <c r="EK39" s="16">
        <v>1.1000000000000001</v>
      </c>
      <c r="EL39" s="16">
        <v>1</v>
      </c>
      <c r="EM39" s="16">
        <v>0.9</v>
      </c>
      <c r="EN39" s="194">
        <f t="shared" si="5"/>
        <v>12.9</v>
      </c>
      <c r="EO39" s="195">
        <f>IF(EM39*1000/EN39&gt;0,EM39*1000/EN39,)</f>
        <v>69.767441860465098</v>
      </c>
      <c r="EP39" s="198" t="s">
        <v>236</v>
      </c>
      <c r="EQ39" s="16">
        <v>1.5</v>
      </c>
      <c r="ER39" s="16">
        <v>1.4</v>
      </c>
      <c r="ES39" s="16">
        <v>1.5</v>
      </c>
      <c r="ET39" s="16">
        <v>1.6</v>
      </c>
      <c r="EU39" s="16">
        <v>1.5</v>
      </c>
      <c r="EV39" s="16">
        <v>1.4</v>
      </c>
      <c r="EW39" s="16">
        <v>1.5</v>
      </c>
      <c r="EX39" s="16">
        <v>1.6</v>
      </c>
      <c r="EY39" s="16">
        <v>1.6</v>
      </c>
      <c r="EZ39" s="16">
        <v>1.7</v>
      </c>
      <c r="FA39" s="16">
        <v>1.7</v>
      </c>
      <c r="FB39" s="16">
        <v>1.2</v>
      </c>
      <c r="FC39" s="16">
        <v>1.4</v>
      </c>
      <c r="FD39" s="16">
        <v>1.3</v>
      </c>
      <c r="FE39" s="16">
        <v>1.2</v>
      </c>
      <c r="FF39" s="16">
        <v>1.3</v>
      </c>
      <c r="FG39" s="16">
        <v>1.2</v>
      </c>
      <c r="FH39" s="16">
        <v>1.2</v>
      </c>
      <c r="FI39" s="16">
        <v>1.1000000000000001</v>
      </c>
      <c r="FJ39" s="16">
        <v>1.1000000000000001</v>
      </c>
      <c r="FK39" s="16">
        <v>0.9</v>
      </c>
      <c r="FL39" s="194">
        <f t="shared" si="6"/>
        <v>12.7</v>
      </c>
      <c r="FM39" s="195">
        <f>IF(FK39*1000/FL39&gt;0,FK39*1000/FL39,)</f>
        <v>70.866141732283495</v>
      </c>
      <c r="FN39" s="202" t="s">
        <v>235</v>
      </c>
      <c r="FO39" s="1">
        <v>4</v>
      </c>
      <c r="FP39" s="1">
        <v>4.0999999999999996</v>
      </c>
      <c r="FQ39" s="1">
        <v>4.0999999999999996</v>
      </c>
      <c r="FR39" s="1">
        <v>3.8</v>
      </c>
      <c r="FS39" s="1">
        <v>3.6</v>
      </c>
      <c r="FT39" s="1">
        <v>3.7</v>
      </c>
      <c r="FU39" s="1">
        <v>3.6</v>
      </c>
      <c r="FV39" s="1">
        <v>3.8</v>
      </c>
      <c r="FW39" s="1">
        <v>3.6</v>
      </c>
      <c r="FX39" s="1">
        <v>3.4</v>
      </c>
      <c r="FY39" s="1">
        <v>3.2</v>
      </c>
      <c r="FZ39" s="1">
        <v>2.7</v>
      </c>
      <c r="GA39" s="1">
        <v>2.8</v>
      </c>
      <c r="GB39" s="1">
        <v>2.9</v>
      </c>
      <c r="GC39" s="1">
        <v>2.8</v>
      </c>
      <c r="GD39" s="1">
        <v>2.7</v>
      </c>
      <c r="GE39" s="1">
        <v>2.7</v>
      </c>
      <c r="GF39" s="1">
        <v>2.7</v>
      </c>
      <c r="GG39" s="1">
        <v>2.6</v>
      </c>
      <c r="GH39" s="1">
        <v>2.7</v>
      </c>
      <c r="GI39" s="1">
        <v>2.2000000000000002</v>
      </c>
      <c r="GJ39" s="194">
        <f t="shared" si="7"/>
        <v>32.1</v>
      </c>
      <c r="GK39" s="195">
        <f>IF(GI39*1000/GJ39&gt;0,GI39*1000/GJ39,)</f>
        <v>68.535825545171306</v>
      </c>
      <c r="GL39" s="202" t="s">
        <v>235</v>
      </c>
      <c r="GM39" s="1">
        <v>4.7</v>
      </c>
      <c r="GN39" s="1">
        <v>4.5</v>
      </c>
      <c r="GO39" s="1">
        <v>4.5</v>
      </c>
      <c r="GP39" s="1">
        <v>4.4000000000000004</v>
      </c>
      <c r="GQ39" s="1">
        <v>4.5</v>
      </c>
      <c r="GR39" s="1">
        <v>4.2</v>
      </c>
      <c r="GS39" s="1">
        <v>3.9</v>
      </c>
      <c r="GT39" s="1">
        <v>4</v>
      </c>
      <c r="GU39" s="1">
        <v>3.8</v>
      </c>
      <c r="GV39" s="1">
        <v>3.8</v>
      </c>
      <c r="GW39" s="1">
        <v>3.6</v>
      </c>
      <c r="GX39" s="1">
        <v>3.2</v>
      </c>
      <c r="GY39" s="1">
        <v>3.3</v>
      </c>
      <c r="GZ39" s="1">
        <v>3.3</v>
      </c>
      <c r="HA39" s="1">
        <v>3.3</v>
      </c>
      <c r="HB39" s="1">
        <v>3.5</v>
      </c>
      <c r="HC39" s="1">
        <v>3.8</v>
      </c>
      <c r="HD39" s="1">
        <v>3.7</v>
      </c>
      <c r="HE39" s="1">
        <v>3.6</v>
      </c>
      <c r="HF39" s="1">
        <v>3.4</v>
      </c>
      <c r="HG39" s="1">
        <v>3</v>
      </c>
      <c r="HH39" s="194">
        <f t="shared" si="8"/>
        <v>44.2</v>
      </c>
      <c r="HI39" s="195">
        <f t="shared" ref="HI39:HI43" si="11">IF(HG39*1000/HH39&gt;0,HG39*1000/HH39,)</f>
        <v>67.873303167420801</v>
      </c>
      <c r="HJ39">
        <f t="shared" si="9"/>
        <v>65.285716937490093</v>
      </c>
    </row>
    <row r="40" spans="1:218" ht="14.5">
      <c r="A40" s="1"/>
      <c r="B40" s="190" t="s">
        <v>237</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94">
        <f t="shared" si="0"/>
        <v>0</v>
      </c>
      <c r="Y40" s="195"/>
      <c r="Z40" s="190" t="s">
        <v>237</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194">
        <f t="shared" si="1"/>
        <v>0.2</v>
      </c>
      <c r="AW40" s="195"/>
      <c r="AX40" s="190" t="s">
        <v>237</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94">
        <f t="shared" si="2"/>
        <v>0.1</v>
      </c>
      <c r="BU40" s="195"/>
      <c r="BV40" s="198" t="s">
        <v>238</v>
      </c>
      <c r="BW40" s="16">
        <v>0.1</v>
      </c>
      <c r="BX40" s="16">
        <v>0.1</v>
      </c>
      <c r="BY40" s="16">
        <v>0.1</v>
      </c>
      <c r="BZ40" s="16">
        <v>0.1</v>
      </c>
      <c r="CA40" s="16">
        <v>0.1</v>
      </c>
      <c r="CB40" s="16">
        <v>0.1</v>
      </c>
      <c r="CC40" s="16">
        <v>0.1</v>
      </c>
      <c r="CD40" s="16">
        <v>0.1</v>
      </c>
      <c r="CE40" s="16">
        <v>0.1</v>
      </c>
      <c r="CF40" s="16">
        <v>0.1</v>
      </c>
      <c r="CG40" s="16">
        <v>0.1</v>
      </c>
      <c r="CH40" s="16">
        <v>0.1</v>
      </c>
      <c r="CI40" s="16">
        <v>0.1</v>
      </c>
      <c r="CJ40" s="16">
        <v>0.1</v>
      </c>
      <c r="CK40" s="16">
        <v>0.1</v>
      </c>
      <c r="CL40" s="16">
        <v>0.1</v>
      </c>
      <c r="CM40" s="16">
        <v>0.1</v>
      </c>
      <c r="CN40" s="16">
        <v>0.1</v>
      </c>
      <c r="CO40" s="16">
        <v>0.1</v>
      </c>
      <c r="CP40" s="16">
        <v>0.1</v>
      </c>
      <c r="CQ40" s="16">
        <v>0.1</v>
      </c>
      <c r="CR40" s="194">
        <f t="shared" si="3"/>
        <v>0.8</v>
      </c>
      <c r="CS40" s="195">
        <f>IF(CQ40*1000/CR40&gt;0,CQ40*1000/CR40,)</f>
        <v>125</v>
      </c>
      <c r="CT40" s="198" t="s">
        <v>238</v>
      </c>
      <c r="CU40" s="16">
        <v>0.1</v>
      </c>
      <c r="CV40" s="16">
        <v>0.1</v>
      </c>
      <c r="CW40" s="16">
        <v>0.1</v>
      </c>
      <c r="CX40" s="16">
        <v>0.1</v>
      </c>
      <c r="CY40" s="16">
        <v>0.1</v>
      </c>
      <c r="CZ40" s="16">
        <v>0.2</v>
      </c>
      <c r="DA40" s="16">
        <v>0.2</v>
      </c>
      <c r="DB40" s="16">
        <v>0.2</v>
      </c>
      <c r="DC40" s="16">
        <v>0.1</v>
      </c>
      <c r="DD40" s="16">
        <v>0.2</v>
      </c>
      <c r="DE40" s="16">
        <v>0.2</v>
      </c>
      <c r="DF40" s="16">
        <v>0.2</v>
      </c>
      <c r="DG40" s="16">
        <v>0.2</v>
      </c>
      <c r="DH40" s="16">
        <v>0.2</v>
      </c>
      <c r="DI40" s="16">
        <v>0.2</v>
      </c>
      <c r="DJ40" s="16">
        <v>0.2</v>
      </c>
      <c r="DK40" s="16">
        <v>0.2</v>
      </c>
      <c r="DL40" s="16">
        <v>0.2</v>
      </c>
      <c r="DM40" s="16">
        <v>0.2</v>
      </c>
      <c r="DN40" s="16">
        <v>0.2</v>
      </c>
      <c r="DO40" s="16">
        <v>0.1</v>
      </c>
      <c r="DP40" s="194">
        <f t="shared" si="4"/>
        <v>1.8</v>
      </c>
      <c r="DQ40" s="195">
        <f t="shared" si="10"/>
        <v>55.5555555555556</v>
      </c>
      <c r="DR40" s="198" t="s">
        <v>238</v>
      </c>
      <c r="DS40" s="16">
        <v>0</v>
      </c>
      <c r="DT40" s="16">
        <v>0</v>
      </c>
      <c r="DU40" s="16">
        <v>0</v>
      </c>
      <c r="DV40" s="16">
        <v>0</v>
      </c>
      <c r="DW40" s="16">
        <v>0</v>
      </c>
      <c r="DX40" s="16">
        <v>0</v>
      </c>
      <c r="DY40" s="16">
        <v>0</v>
      </c>
      <c r="DZ40" s="16">
        <v>0</v>
      </c>
      <c r="EA40" s="16">
        <v>0</v>
      </c>
      <c r="EB40" s="16">
        <v>0</v>
      </c>
      <c r="EC40" s="16">
        <v>0</v>
      </c>
      <c r="ED40" s="16">
        <v>0</v>
      </c>
      <c r="EE40" s="16">
        <v>0</v>
      </c>
      <c r="EF40" s="16">
        <v>0</v>
      </c>
      <c r="EG40" s="16">
        <v>0</v>
      </c>
      <c r="EH40" s="16">
        <v>0</v>
      </c>
      <c r="EI40" s="16">
        <v>0</v>
      </c>
      <c r="EJ40" s="16">
        <v>0</v>
      </c>
      <c r="EK40" s="16">
        <v>0</v>
      </c>
      <c r="EL40" s="16">
        <v>0</v>
      </c>
      <c r="EM40" s="16">
        <v>0</v>
      </c>
      <c r="EN40" s="194">
        <f t="shared" si="5"/>
        <v>0.1</v>
      </c>
      <c r="EO40" s="195"/>
      <c r="EP40" s="198" t="s">
        <v>238</v>
      </c>
      <c r="EQ40" s="16">
        <v>0</v>
      </c>
      <c r="ER40" s="16">
        <v>0</v>
      </c>
      <c r="ES40" s="16">
        <v>0</v>
      </c>
      <c r="ET40" s="16">
        <v>0</v>
      </c>
      <c r="EU40" s="16">
        <v>0</v>
      </c>
      <c r="EV40" s="16">
        <v>0</v>
      </c>
      <c r="EW40" s="16">
        <v>0</v>
      </c>
      <c r="EX40" s="16">
        <v>0</v>
      </c>
      <c r="EY40" s="16">
        <v>0</v>
      </c>
      <c r="EZ40" s="16">
        <v>0</v>
      </c>
      <c r="FA40" s="16">
        <v>0</v>
      </c>
      <c r="FB40" s="16">
        <v>0</v>
      </c>
      <c r="FC40" s="16">
        <v>0</v>
      </c>
      <c r="FD40" s="16">
        <v>0</v>
      </c>
      <c r="FE40" s="16">
        <v>0</v>
      </c>
      <c r="FF40" s="16">
        <v>0</v>
      </c>
      <c r="FG40" s="16">
        <v>0</v>
      </c>
      <c r="FH40" s="16">
        <v>0</v>
      </c>
      <c r="FI40" s="16">
        <v>0</v>
      </c>
      <c r="FJ40" s="16">
        <v>0</v>
      </c>
      <c r="FK40" s="16">
        <v>0</v>
      </c>
      <c r="FL40" s="194">
        <f t="shared" si="6"/>
        <v>0.2</v>
      </c>
      <c r="FM40" s="195"/>
      <c r="FN40" s="202" t="s">
        <v>237</v>
      </c>
      <c r="FO40" s="1">
        <v>0</v>
      </c>
      <c r="FP40" s="1">
        <v>0</v>
      </c>
      <c r="FQ40" s="1">
        <v>0</v>
      </c>
      <c r="FR40" s="1">
        <v>0</v>
      </c>
      <c r="FS40" s="1">
        <v>0</v>
      </c>
      <c r="FT40" s="1">
        <v>0</v>
      </c>
      <c r="FU40" s="1">
        <v>0</v>
      </c>
      <c r="FV40" s="1">
        <v>0.1</v>
      </c>
      <c r="FW40" s="1">
        <v>0.1</v>
      </c>
      <c r="FX40" s="1">
        <v>0.1</v>
      </c>
      <c r="FY40" s="1">
        <v>0.1</v>
      </c>
      <c r="FZ40" s="1">
        <v>0.1</v>
      </c>
      <c r="GA40" s="1">
        <v>0.1</v>
      </c>
      <c r="GB40" s="1">
        <v>0.1</v>
      </c>
      <c r="GC40" s="1">
        <v>0.1</v>
      </c>
      <c r="GD40" s="1">
        <v>0.1</v>
      </c>
      <c r="GE40" s="1">
        <v>0.1</v>
      </c>
      <c r="GF40" s="1">
        <v>0.1</v>
      </c>
      <c r="GG40" s="1">
        <v>0.1</v>
      </c>
      <c r="GH40" s="1">
        <v>0.1</v>
      </c>
      <c r="GI40" s="1">
        <v>0</v>
      </c>
      <c r="GJ40" s="194">
        <f t="shared" si="7"/>
        <v>0.6</v>
      </c>
      <c r="GK40" s="195"/>
      <c r="GL40" s="202" t="s">
        <v>237</v>
      </c>
      <c r="GM40" s="1">
        <v>0</v>
      </c>
      <c r="GN40" s="1">
        <v>0.1</v>
      </c>
      <c r="GO40" s="1">
        <v>0.1</v>
      </c>
      <c r="GP40" s="1">
        <v>0.1</v>
      </c>
      <c r="GQ40" s="1">
        <v>0.1</v>
      </c>
      <c r="GR40" s="1">
        <v>0.1</v>
      </c>
      <c r="GS40" s="1">
        <v>0.1</v>
      </c>
      <c r="GT40" s="1">
        <v>0.1</v>
      </c>
      <c r="GU40" s="1">
        <v>0.1</v>
      </c>
      <c r="GV40" s="1">
        <v>0.1</v>
      </c>
      <c r="GW40" s="1">
        <v>0.1</v>
      </c>
      <c r="GX40" s="1">
        <v>0.1</v>
      </c>
      <c r="GY40" s="1">
        <v>0.1</v>
      </c>
      <c r="GZ40" s="1">
        <v>0.1</v>
      </c>
      <c r="HA40" s="1">
        <v>0.1</v>
      </c>
      <c r="HB40" s="1">
        <v>0.1</v>
      </c>
      <c r="HC40" s="1">
        <v>0.1</v>
      </c>
      <c r="HD40" s="1">
        <v>0.1</v>
      </c>
      <c r="HE40" s="1">
        <v>0.1</v>
      </c>
      <c r="HF40" s="1">
        <v>0.1</v>
      </c>
      <c r="HG40" s="1">
        <v>0.1</v>
      </c>
      <c r="HH40" s="194">
        <f t="shared" si="8"/>
        <v>1</v>
      </c>
      <c r="HI40" s="195">
        <f t="shared" si="11"/>
        <v>100</v>
      </c>
      <c r="HJ40">
        <f t="shared" si="9"/>
        <v>93.518518518518505</v>
      </c>
    </row>
    <row r="41" spans="1:218" ht="14.5">
      <c r="A41" s="1"/>
      <c r="B41" s="190" t="s">
        <v>239</v>
      </c>
      <c r="C41" s="2" t="s">
        <v>240</v>
      </c>
      <c r="D41" s="2" t="s">
        <v>240</v>
      </c>
      <c r="E41" s="2" t="s">
        <v>240</v>
      </c>
      <c r="F41" s="2" t="s">
        <v>240</v>
      </c>
      <c r="G41" s="2" t="s">
        <v>240</v>
      </c>
      <c r="H41" s="2" t="s">
        <v>240</v>
      </c>
      <c r="I41" s="2" t="s">
        <v>240</v>
      </c>
      <c r="J41" s="2" t="s">
        <v>240</v>
      </c>
      <c r="K41" s="2" t="s">
        <v>240</v>
      </c>
      <c r="L41" s="2" t="s">
        <v>240</v>
      </c>
      <c r="M41" s="2" t="s">
        <v>240</v>
      </c>
      <c r="N41" s="2">
        <v>0</v>
      </c>
      <c r="O41" s="2">
        <v>0</v>
      </c>
      <c r="P41" s="2">
        <v>0</v>
      </c>
      <c r="Q41" s="2">
        <v>0</v>
      </c>
      <c r="R41" s="2" t="s">
        <v>240</v>
      </c>
      <c r="S41" s="2" t="s">
        <v>240</v>
      </c>
      <c r="T41" s="2" t="s">
        <v>240</v>
      </c>
      <c r="U41" s="2" t="s">
        <v>240</v>
      </c>
      <c r="V41" s="2" t="s">
        <v>240</v>
      </c>
      <c r="W41" s="2" t="s">
        <v>240</v>
      </c>
      <c r="X41" s="194" t="str">
        <f t="shared" si="0"/>
        <v>n.a.</v>
      </c>
      <c r="Y41" s="195"/>
      <c r="Z41" s="190" t="s">
        <v>239</v>
      </c>
      <c r="AA41" s="2" t="s">
        <v>240</v>
      </c>
      <c r="AB41" s="2" t="s">
        <v>240</v>
      </c>
      <c r="AC41" s="2" t="s">
        <v>240</v>
      </c>
      <c r="AD41" s="2" t="s">
        <v>240</v>
      </c>
      <c r="AE41" s="2" t="s">
        <v>240</v>
      </c>
      <c r="AF41" s="2" t="s">
        <v>240</v>
      </c>
      <c r="AG41" s="2" t="s">
        <v>240</v>
      </c>
      <c r="AH41" s="2" t="s">
        <v>240</v>
      </c>
      <c r="AI41" s="2" t="s">
        <v>240</v>
      </c>
      <c r="AJ41" s="2" t="s">
        <v>240</v>
      </c>
      <c r="AK41" s="2" t="s">
        <v>240</v>
      </c>
      <c r="AL41" s="2">
        <v>0</v>
      </c>
      <c r="AM41" s="2">
        <v>0</v>
      </c>
      <c r="AN41" s="2">
        <v>0</v>
      </c>
      <c r="AO41" s="2">
        <v>0</v>
      </c>
      <c r="AP41" s="2" t="s">
        <v>240</v>
      </c>
      <c r="AQ41" s="2" t="s">
        <v>240</v>
      </c>
      <c r="AR41" s="2" t="s">
        <v>240</v>
      </c>
      <c r="AS41" s="2" t="s">
        <v>240</v>
      </c>
      <c r="AT41" s="2" t="s">
        <v>240</v>
      </c>
      <c r="AU41" s="2" t="s">
        <v>240</v>
      </c>
      <c r="AV41" s="194" t="str">
        <f t="shared" si="1"/>
        <v>n.a.</v>
      </c>
      <c r="AW41" s="195"/>
      <c r="AX41" s="190" t="s">
        <v>239</v>
      </c>
      <c r="AY41" s="2" t="s">
        <v>240</v>
      </c>
      <c r="AZ41" s="2" t="s">
        <v>240</v>
      </c>
      <c r="BA41" s="2" t="s">
        <v>240</v>
      </c>
      <c r="BB41" s="2" t="s">
        <v>240</v>
      </c>
      <c r="BC41" s="2" t="s">
        <v>240</v>
      </c>
      <c r="BD41" s="2" t="s">
        <v>240</v>
      </c>
      <c r="BE41" s="2" t="s">
        <v>240</v>
      </c>
      <c r="BF41" s="2" t="s">
        <v>240</v>
      </c>
      <c r="BG41" s="2" t="s">
        <v>240</v>
      </c>
      <c r="BH41" s="2" t="s">
        <v>240</v>
      </c>
      <c r="BI41" s="2" t="s">
        <v>240</v>
      </c>
      <c r="BJ41" s="2">
        <v>0</v>
      </c>
      <c r="BK41" s="2">
        <v>0</v>
      </c>
      <c r="BL41" s="2">
        <v>0</v>
      </c>
      <c r="BM41" s="2">
        <v>0</v>
      </c>
      <c r="BN41" s="2" t="s">
        <v>240</v>
      </c>
      <c r="BO41" s="2" t="s">
        <v>240</v>
      </c>
      <c r="BP41" s="2" t="s">
        <v>240</v>
      </c>
      <c r="BQ41" s="2" t="s">
        <v>240</v>
      </c>
      <c r="BR41" s="2" t="s">
        <v>240</v>
      </c>
      <c r="BS41" s="2" t="s">
        <v>240</v>
      </c>
      <c r="BT41" s="194" t="str">
        <f t="shared" si="2"/>
        <v>n.a.</v>
      </c>
      <c r="BU41" s="195"/>
      <c r="BV41" s="198" t="s">
        <v>241</v>
      </c>
      <c r="BW41" s="17" t="s">
        <v>242</v>
      </c>
      <c r="BX41" s="17" t="s">
        <v>242</v>
      </c>
      <c r="BY41" s="17" t="s">
        <v>242</v>
      </c>
      <c r="BZ41" s="17" t="s">
        <v>242</v>
      </c>
      <c r="CA41" s="17" t="s">
        <v>242</v>
      </c>
      <c r="CB41" s="17" t="s">
        <v>242</v>
      </c>
      <c r="CC41" s="17" t="s">
        <v>242</v>
      </c>
      <c r="CD41" s="17" t="s">
        <v>242</v>
      </c>
      <c r="CE41" s="17" t="s">
        <v>242</v>
      </c>
      <c r="CF41" s="17" t="s">
        <v>242</v>
      </c>
      <c r="CG41" s="17" t="s">
        <v>242</v>
      </c>
      <c r="CH41" s="17">
        <v>0.4</v>
      </c>
      <c r="CI41" s="17">
        <v>0.3</v>
      </c>
      <c r="CJ41" s="17">
        <v>0.3</v>
      </c>
      <c r="CK41" s="17">
        <v>0.3</v>
      </c>
      <c r="CL41" s="17" t="s">
        <v>242</v>
      </c>
      <c r="CM41" s="17" t="s">
        <v>242</v>
      </c>
      <c r="CN41" s="17" t="s">
        <v>242</v>
      </c>
      <c r="CO41" s="17" t="s">
        <v>242</v>
      </c>
      <c r="CP41" s="17" t="s">
        <v>242</v>
      </c>
      <c r="CQ41" s="17" t="s">
        <v>242</v>
      </c>
      <c r="CR41" s="194" t="str">
        <f t="shared" si="3"/>
        <v>n.a.</v>
      </c>
      <c r="CS41" s="195"/>
      <c r="CT41" s="198" t="s">
        <v>241</v>
      </c>
      <c r="CU41" s="17" t="s">
        <v>242</v>
      </c>
      <c r="CV41" s="17" t="s">
        <v>242</v>
      </c>
      <c r="CW41" s="17" t="s">
        <v>242</v>
      </c>
      <c r="CX41" s="17" t="s">
        <v>242</v>
      </c>
      <c r="CY41" s="17" t="s">
        <v>242</v>
      </c>
      <c r="CZ41" s="17" t="s">
        <v>242</v>
      </c>
      <c r="DA41" s="17" t="s">
        <v>242</v>
      </c>
      <c r="DB41" s="17">
        <v>0.6</v>
      </c>
      <c r="DC41" s="17">
        <v>0.7</v>
      </c>
      <c r="DD41" s="17">
        <v>0.7</v>
      </c>
      <c r="DE41" s="17">
        <v>0.8</v>
      </c>
      <c r="DF41" s="17">
        <v>0.8</v>
      </c>
      <c r="DG41" s="17">
        <v>0.8</v>
      </c>
      <c r="DH41" s="17">
        <v>0.8</v>
      </c>
      <c r="DI41" s="17">
        <v>0.8</v>
      </c>
      <c r="DJ41" s="17" t="s">
        <v>242</v>
      </c>
      <c r="DK41" s="17" t="s">
        <v>242</v>
      </c>
      <c r="DL41" s="17" t="s">
        <v>242</v>
      </c>
      <c r="DM41" s="17" t="s">
        <v>242</v>
      </c>
      <c r="DN41" s="17" t="s">
        <v>242</v>
      </c>
      <c r="DO41" s="17" t="s">
        <v>242</v>
      </c>
      <c r="DP41" s="194" t="str">
        <f t="shared" si="4"/>
        <v>n.a.</v>
      </c>
      <c r="DQ41" s="195"/>
      <c r="DR41" s="198" t="s">
        <v>241</v>
      </c>
      <c r="DS41" s="17" t="s">
        <v>242</v>
      </c>
      <c r="DT41" s="17" t="s">
        <v>242</v>
      </c>
      <c r="DU41" s="17" t="s">
        <v>242</v>
      </c>
      <c r="DV41" s="17" t="s">
        <v>242</v>
      </c>
      <c r="DW41" s="17" t="s">
        <v>242</v>
      </c>
      <c r="DX41" s="17" t="s">
        <v>242</v>
      </c>
      <c r="DY41" s="17" t="s">
        <v>242</v>
      </c>
      <c r="DZ41" s="17" t="s">
        <v>242</v>
      </c>
      <c r="EA41" s="17">
        <v>0.1</v>
      </c>
      <c r="EB41" s="17">
        <v>0.1</v>
      </c>
      <c r="EC41" s="17">
        <v>0.1</v>
      </c>
      <c r="ED41" s="17">
        <v>0.1</v>
      </c>
      <c r="EE41" s="17">
        <v>0.1</v>
      </c>
      <c r="EF41" s="17">
        <v>0.1</v>
      </c>
      <c r="EG41" s="17">
        <v>0.1</v>
      </c>
      <c r="EH41" s="17" t="s">
        <v>242</v>
      </c>
      <c r="EI41" s="17" t="s">
        <v>242</v>
      </c>
      <c r="EJ41" s="17" t="s">
        <v>242</v>
      </c>
      <c r="EK41" s="17" t="s">
        <v>242</v>
      </c>
      <c r="EL41" s="17" t="s">
        <v>242</v>
      </c>
      <c r="EM41" s="17" t="s">
        <v>242</v>
      </c>
      <c r="EN41" s="194" t="str">
        <f t="shared" si="5"/>
        <v>n.a.</v>
      </c>
      <c r="EO41" s="195"/>
      <c r="EP41" s="198" t="s">
        <v>241</v>
      </c>
      <c r="EQ41" s="17" t="s">
        <v>242</v>
      </c>
      <c r="ER41" s="17" t="s">
        <v>242</v>
      </c>
      <c r="ES41" s="17" t="s">
        <v>242</v>
      </c>
      <c r="ET41" s="17" t="s">
        <v>242</v>
      </c>
      <c r="EU41" s="17" t="s">
        <v>242</v>
      </c>
      <c r="EV41" s="17" t="s">
        <v>242</v>
      </c>
      <c r="EW41" s="17" t="s">
        <v>242</v>
      </c>
      <c r="EX41" s="17" t="s">
        <v>242</v>
      </c>
      <c r="EY41" s="17" t="s">
        <v>242</v>
      </c>
      <c r="EZ41" s="17" t="s">
        <v>242</v>
      </c>
      <c r="FA41" s="17" t="s">
        <v>242</v>
      </c>
      <c r="FB41" s="17">
        <v>0.1</v>
      </c>
      <c r="FC41" s="17">
        <v>0.1</v>
      </c>
      <c r="FD41" s="17">
        <v>0.1</v>
      </c>
      <c r="FE41" s="17">
        <v>0.1</v>
      </c>
      <c r="FF41" s="17" t="s">
        <v>242</v>
      </c>
      <c r="FG41" s="17" t="s">
        <v>242</v>
      </c>
      <c r="FH41" s="17" t="s">
        <v>242</v>
      </c>
      <c r="FI41" s="17" t="s">
        <v>242</v>
      </c>
      <c r="FJ41" s="17" t="s">
        <v>242</v>
      </c>
      <c r="FK41" s="17" t="s">
        <v>242</v>
      </c>
      <c r="FL41" s="194" t="str">
        <f t="shared" si="6"/>
        <v>n.a.</v>
      </c>
      <c r="FM41" s="195"/>
      <c r="FN41" s="202" t="s">
        <v>239</v>
      </c>
      <c r="FO41" s="2" t="s">
        <v>240</v>
      </c>
      <c r="FP41" s="2" t="s">
        <v>240</v>
      </c>
      <c r="FQ41" s="2" t="s">
        <v>240</v>
      </c>
      <c r="FR41" s="2" t="s">
        <v>240</v>
      </c>
      <c r="FS41" s="2" t="s">
        <v>240</v>
      </c>
      <c r="FT41" s="2" t="s">
        <v>240</v>
      </c>
      <c r="FU41" s="2" t="s">
        <v>240</v>
      </c>
      <c r="FV41" s="2" t="s">
        <v>240</v>
      </c>
      <c r="FW41" s="2" t="s">
        <v>240</v>
      </c>
      <c r="FX41" s="2" t="s">
        <v>240</v>
      </c>
      <c r="FY41" s="2" t="s">
        <v>240</v>
      </c>
      <c r="FZ41" s="2">
        <v>0.1</v>
      </c>
      <c r="GA41" s="2">
        <v>0.2</v>
      </c>
      <c r="GB41" s="2">
        <v>0.1</v>
      </c>
      <c r="GC41" s="2">
        <v>0.1</v>
      </c>
      <c r="GD41" s="2" t="s">
        <v>240</v>
      </c>
      <c r="GE41" s="2" t="s">
        <v>240</v>
      </c>
      <c r="GF41" s="2" t="s">
        <v>240</v>
      </c>
      <c r="GG41" s="2" t="s">
        <v>240</v>
      </c>
      <c r="GH41" s="2" t="s">
        <v>240</v>
      </c>
      <c r="GI41" s="2" t="s">
        <v>240</v>
      </c>
      <c r="GJ41" s="194" t="str">
        <f t="shared" si="7"/>
        <v>n.a.</v>
      </c>
      <c r="GK41" s="195"/>
      <c r="GL41" s="202" t="s">
        <v>239</v>
      </c>
      <c r="GM41" s="2" t="s">
        <v>240</v>
      </c>
      <c r="GN41" s="2" t="s">
        <v>240</v>
      </c>
      <c r="GO41" s="2" t="s">
        <v>240</v>
      </c>
      <c r="GP41" s="2" t="s">
        <v>240</v>
      </c>
      <c r="GQ41" s="2" t="s">
        <v>240</v>
      </c>
      <c r="GR41" s="2" t="s">
        <v>240</v>
      </c>
      <c r="GS41" s="2" t="s">
        <v>240</v>
      </c>
      <c r="GT41" s="2" t="s">
        <v>240</v>
      </c>
      <c r="GU41" s="2" t="s">
        <v>240</v>
      </c>
      <c r="GV41" s="2" t="s">
        <v>240</v>
      </c>
      <c r="GW41" s="2">
        <v>0.1</v>
      </c>
      <c r="GX41" s="2">
        <v>0.1</v>
      </c>
      <c r="GY41" s="2">
        <v>0.1</v>
      </c>
      <c r="GZ41" s="2">
        <v>0.1</v>
      </c>
      <c r="HA41" s="2">
        <v>0.1</v>
      </c>
      <c r="HB41" s="2" t="s">
        <v>240</v>
      </c>
      <c r="HC41" s="2" t="s">
        <v>240</v>
      </c>
      <c r="HD41" s="2" t="s">
        <v>240</v>
      </c>
      <c r="HE41" s="2" t="s">
        <v>240</v>
      </c>
      <c r="HF41" s="2" t="s">
        <v>240</v>
      </c>
      <c r="HG41" s="2" t="s">
        <v>240</v>
      </c>
      <c r="HH41" s="194" t="str">
        <f t="shared" si="8"/>
        <v>n.a.</v>
      </c>
      <c r="HI41" s="195"/>
      <c r="HJ41" t="e">
        <f t="shared" si="9"/>
        <v>#DIV/0!</v>
      </c>
    </row>
    <row r="42" spans="1:218" ht="14.5">
      <c r="A42" s="1"/>
      <c r="B42" s="190" t="s">
        <v>243</v>
      </c>
      <c r="C42" s="1">
        <v>0</v>
      </c>
      <c r="D42" s="2" t="s">
        <v>240</v>
      </c>
      <c r="E42" s="2" t="s">
        <v>240</v>
      </c>
      <c r="F42" s="2" t="s">
        <v>240</v>
      </c>
      <c r="G42" s="2" t="s">
        <v>240</v>
      </c>
      <c r="H42" s="2" t="s">
        <v>240</v>
      </c>
      <c r="I42" s="2" t="s">
        <v>240</v>
      </c>
      <c r="J42" s="2" t="s">
        <v>240</v>
      </c>
      <c r="K42" s="2" t="s">
        <v>240</v>
      </c>
      <c r="L42" s="2" t="s">
        <v>240</v>
      </c>
      <c r="M42" s="2" t="s">
        <v>240</v>
      </c>
      <c r="N42" s="2" t="s">
        <v>240</v>
      </c>
      <c r="O42" s="2" t="s">
        <v>240</v>
      </c>
      <c r="P42" s="2" t="s">
        <v>240</v>
      </c>
      <c r="Q42" s="2" t="s">
        <v>240</v>
      </c>
      <c r="R42" s="2" t="s">
        <v>240</v>
      </c>
      <c r="S42" s="2" t="s">
        <v>240</v>
      </c>
      <c r="T42" s="2" t="s">
        <v>240</v>
      </c>
      <c r="U42" s="2" t="s">
        <v>240</v>
      </c>
      <c r="V42" s="2" t="s">
        <v>240</v>
      </c>
      <c r="W42" s="2" t="s">
        <v>240</v>
      </c>
      <c r="X42" s="194" t="str">
        <f t="shared" si="0"/>
        <v>n.a.</v>
      </c>
      <c r="Y42" s="195"/>
      <c r="Z42" s="190" t="s">
        <v>243</v>
      </c>
      <c r="AA42" s="1">
        <v>0</v>
      </c>
      <c r="AB42" s="2" t="s">
        <v>240</v>
      </c>
      <c r="AC42" s="2" t="s">
        <v>240</v>
      </c>
      <c r="AD42" s="2" t="s">
        <v>240</v>
      </c>
      <c r="AE42" s="2" t="s">
        <v>240</v>
      </c>
      <c r="AF42" s="2" t="s">
        <v>240</v>
      </c>
      <c r="AG42" s="2" t="s">
        <v>240</v>
      </c>
      <c r="AH42" s="2" t="s">
        <v>240</v>
      </c>
      <c r="AI42" s="2" t="s">
        <v>240</v>
      </c>
      <c r="AJ42" s="2" t="s">
        <v>240</v>
      </c>
      <c r="AK42" s="2" t="s">
        <v>240</v>
      </c>
      <c r="AL42" s="2" t="s">
        <v>240</v>
      </c>
      <c r="AM42" s="2" t="s">
        <v>240</v>
      </c>
      <c r="AN42" s="2" t="s">
        <v>240</v>
      </c>
      <c r="AO42" s="2" t="s">
        <v>240</v>
      </c>
      <c r="AP42" s="2" t="s">
        <v>240</v>
      </c>
      <c r="AQ42" s="2" t="s">
        <v>240</v>
      </c>
      <c r="AR42" s="2" t="s">
        <v>240</v>
      </c>
      <c r="AS42" s="2" t="s">
        <v>240</v>
      </c>
      <c r="AT42" s="2" t="s">
        <v>240</v>
      </c>
      <c r="AU42" s="2" t="s">
        <v>240</v>
      </c>
      <c r="AV42" s="194" t="str">
        <f t="shared" si="1"/>
        <v>n.a.</v>
      </c>
      <c r="AW42" s="195"/>
      <c r="AX42" s="190" t="s">
        <v>243</v>
      </c>
      <c r="AY42" s="1">
        <v>0</v>
      </c>
      <c r="AZ42" s="2" t="s">
        <v>240</v>
      </c>
      <c r="BA42" s="2" t="s">
        <v>240</v>
      </c>
      <c r="BB42" s="2" t="s">
        <v>240</v>
      </c>
      <c r="BC42" s="2" t="s">
        <v>240</v>
      </c>
      <c r="BD42" s="2" t="s">
        <v>240</v>
      </c>
      <c r="BE42" s="2" t="s">
        <v>240</v>
      </c>
      <c r="BF42" s="2" t="s">
        <v>240</v>
      </c>
      <c r="BG42" s="2" t="s">
        <v>240</v>
      </c>
      <c r="BH42" s="2" t="s">
        <v>240</v>
      </c>
      <c r="BI42" s="2" t="s">
        <v>240</v>
      </c>
      <c r="BJ42" s="2" t="s">
        <v>240</v>
      </c>
      <c r="BK42" s="2" t="s">
        <v>240</v>
      </c>
      <c r="BL42" s="2" t="s">
        <v>240</v>
      </c>
      <c r="BM42" s="2" t="s">
        <v>240</v>
      </c>
      <c r="BN42" s="2" t="s">
        <v>240</v>
      </c>
      <c r="BO42" s="2" t="s">
        <v>240</v>
      </c>
      <c r="BP42" s="2" t="s">
        <v>240</v>
      </c>
      <c r="BQ42" s="2" t="s">
        <v>240</v>
      </c>
      <c r="BR42" s="2" t="s">
        <v>240</v>
      </c>
      <c r="BS42" s="2" t="s">
        <v>240</v>
      </c>
      <c r="BT42" s="194" t="str">
        <f t="shared" si="2"/>
        <v>n.a.</v>
      </c>
      <c r="BU42" s="195"/>
      <c r="BV42" s="198" t="s">
        <v>244</v>
      </c>
      <c r="BW42" s="16">
        <v>0</v>
      </c>
      <c r="BX42" s="17" t="s">
        <v>242</v>
      </c>
      <c r="BY42" s="17" t="s">
        <v>242</v>
      </c>
      <c r="BZ42" s="17" t="s">
        <v>242</v>
      </c>
      <c r="CA42" s="17" t="s">
        <v>242</v>
      </c>
      <c r="CB42" s="17" t="s">
        <v>242</v>
      </c>
      <c r="CC42" s="17" t="s">
        <v>242</v>
      </c>
      <c r="CD42" s="17" t="s">
        <v>242</v>
      </c>
      <c r="CE42" s="17" t="s">
        <v>242</v>
      </c>
      <c r="CF42" s="17" t="s">
        <v>242</v>
      </c>
      <c r="CG42" s="17" t="s">
        <v>242</v>
      </c>
      <c r="CH42" s="17" t="s">
        <v>242</v>
      </c>
      <c r="CI42" s="17" t="s">
        <v>242</v>
      </c>
      <c r="CJ42" s="17" t="s">
        <v>242</v>
      </c>
      <c r="CK42" s="17" t="s">
        <v>242</v>
      </c>
      <c r="CL42" s="17" t="s">
        <v>242</v>
      </c>
      <c r="CM42" s="17" t="s">
        <v>242</v>
      </c>
      <c r="CN42" s="17" t="s">
        <v>242</v>
      </c>
      <c r="CO42" s="17" t="s">
        <v>242</v>
      </c>
      <c r="CP42" s="17" t="s">
        <v>242</v>
      </c>
      <c r="CQ42" s="17" t="s">
        <v>242</v>
      </c>
      <c r="CR42" s="194" t="str">
        <f t="shared" si="3"/>
        <v>n.a.</v>
      </c>
      <c r="CS42" s="195"/>
      <c r="CT42" s="198" t="s">
        <v>244</v>
      </c>
      <c r="CU42" s="16">
        <v>0</v>
      </c>
      <c r="CV42" s="17" t="s">
        <v>242</v>
      </c>
      <c r="CW42" s="17" t="s">
        <v>242</v>
      </c>
      <c r="CX42" s="17" t="s">
        <v>242</v>
      </c>
      <c r="CY42" s="17" t="s">
        <v>242</v>
      </c>
      <c r="CZ42" s="17" t="s">
        <v>242</v>
      </c>
      <c r="DA42" s="17" t="s">
        <v>242</v>
      </c>
      <c r="DB42" s="17" t="s">
        <v>242</v>
      </c>
      <c r="DC42" s="17" t="s">
        <v>242</v>
      </c>
      <c r="DD42" s="17" t="s">
        <v>242</v>
      </c>
      <c r="DE42" s="17" t="s">
        <v>242</v>
      </c>
      <c r="DF42" s="17" t="s">
        <v>242</v>
      </c>
      <c r="DG42" s="17" t="s">
        <v>242</v>
      </c>
      <c r="DH42" s="17" t="s">
        <v>242</v>
      </c>
      <c r="DI42" s="17" t="s">
        <v>242</v>
      </c>
      <c r="DJ42" s="17" t="s">
        <v>242</v>
      </c>
      <c r="DK42" s="17" t="s">
        <v>242</v>
      </c>
      <c r="DL42" s="17" t="s">
        <v>242</v>
      </c>
      <c r="DM42" s="17" t="s">
        <v>242</v>
      </c>
      <c r="DN42" s="17" t="s">
        <v>242</v>
      </c>
      <c r="DO42" s="17" t="s">
        <v>242</v>
      </c>
      <c r="DP42" s="194" t="str">
        <f t="shared" si="4"/>
        <v>n.a.</v>
      </c>
      <c r="DQ42" s="195"/>
      <c r="DR42" s="198" t="s">
        <v>244</v>
      </c>
      <c r="DS42" s="16">
        <v>0</v>
      </c>
      <c r="DT42" s="17" t="s">
        <v>242</v>
      </c>
      <c r="DU42" s="17" t="s">
        <v>242</v>
      </c>
      <c r="DV42" s="17" t="s">
        <v>242</v>
      </c>
      <c r="DW42" s="17" t="s">
        <v>242</v>
      </c>
      <c r="DX42" s="17" t="s">
        <v>242</v>
      </c>
      <c r="DY42" s="17" t="s">
        <v>242</v>
      </c>
      <c r="DZ42" s="17" t="s">
        <v>242</v>
      </c>
      <c r="EA42" s="17" t="s">
        <v>242</v>
      </c>
      <c r="EB42" s="17" t="s">
        <v>242</v>
      </c>
      <c r="EC42" s="17" t="s">
        <v>242</v>
      </c>
      <c r="ED42" s="17" t="s">
        <v>242</v>
      </c>
      <c r="EE42" s="17" t="s">
        <v>242</v>
      </c>
      <c r="EF42" s="17" t="s">
        <v>242</v>
      </c>
      <c r="EG42" s="17" t="s">
        <v>242</v>
      </c>
      <c r="EH42" s="17" t="s">
        <v>242</v>
      </c>
      <c r="EI42" s="17" t="s">
        <v>242</v>
      </c>
      <c r="EJ42" s="17" t="s">
        <v>242</v>
      </c>
      <c r="EK42" s="17" t="s">
        <v>242</v>
      </c>
      <c r="EL42" s="17" t="s">
        <v>242</v>
      </c>
      <c r="EM42" s="17" t="s">
        <v>242</v>
      </c>
      <c r="EN42" s="194" t="str">
        <f t="shared" si="5"/>
        <v>n.a.</v>
      </c>
      <c r="EO42" s="195"/>
      <c r="EP42" s="198" t="s">
        <v>244</v>
      </c>
      <c r="EQ42" s="16">
        <v>0</v>
      </c>
      <c r="ER42" s="17" t="s">
        <v>242</v>
      </c>
      <c r="ES42" s="17" t="s">
        <v>242</v>
      </c>
      <c r="ET42" s="17" t="s">
        <v>242</v>
      </c>
      <c r="EU42" s="17" t="s">
        <v>242</v>
      </c>
      <c r="EV42" s="17" t="s">
        <v>242</v>
      </c>
      <c r="EW42" s="17" t="s">
        <v>242</v>
      </c>
      <c r="EX42" s="17" t="s">
        <v>242</v>
      </c>
      <c r="EY42" s="17" t="s">
        <v>242</v>
      </c>
      <c r="EZ42" s="17" t="s">
        <v>242</v>
      </c>
      <c r="FA42" s="17" t="s">
        <v>242</v>
      </c>
      <c r="FB42" s="17" t="s">
        <v>242</v>
      </c>
      <c r="FC42" s="17" t="s">
        <v>242</v>
      </c>
      <c r="FD42" s="17" t="s">
        <v>242</v>
      </c>
      <c r="FE42" s="17" t="s">
        <v>242</v>
      </c>
      <c r="FF42" s="17" t="s">
        <v>242</v>
      </c>
      <c r="FG42" s="17" t="s">
        <v>242</v>
      </c>
      <c r="FH42" s="17" t="s">
        <v>242</v>
      </c>
      <c r="FI42" s="17" t="s">
        <v>242</v>
      </c>
      <c r="FJ42" s="17" t="s">
        <v>242</v>
      </c>
      <c r="FK42" s="17" t="s">
        <v>242</v>
      </c>
      <c r="FL42" s="194" t="str">
        <f t="shared" si="6"/>
        <v>n.a.</v>
      </c>
      <c r="FM42" s="195"/>
      <c r="FN42" s="202" t="s">
        <v>243</v>
      </c>
      <c r="FO42" s="1">
        <v>0</v>
      </c>
      <c r="FP42" s="2" t="s">
        <v>240</v>
      </c>
      <c r="FQ42" s="2" t="s">
        <v>240</v>
      </c>
      <c r="FR42" s="2" t="s">
        <v>240</v>
      </c>
      <c r="FS42" s="2" t="s">
        <v>240</v>
      </c>
      <c r="FT42" s="2" t="s">
        <v>240</v>
      </c>
      <c r="FU42" s="2" t="s">
        <v>240</v>
      </c>
      <c r="FV42" s="2" t="s">
        <v>240</v>
      </c>
      <c r="FW42" s="2" t="s">
        <v>240</v>
      </c>
      <c r="FX42" s="2" t="s">
        <v>240</v>
      </c>
      <c r="FY42" s="2" t="s">
        <v>240</v>
      </c>
      <c r="FZ42" s="2" t="s">
        <v>240</v>
      </c>
      <c r="GA42" s="2" t="s">
        <v>240</v>
      </c>
      <c r="GB42" s="2" t="s">
        <v>240</v>
      </c>
      <c r="GC42" s="2" t="s">
        <v>240</v>
      </c>
      <c r="GD42" s="2" t="s">
        <v>240</v>
      </c>
      <c r="GE42" s="2" t="s">
        <v>240</v>
      </c>
      <c r="GF42" s="2" t="s">
        <v>240</v>
      </c>
      <c r="GG42" s="2" t="s">
        <v>240</v>
      </c>
      <c r="GH42" s="2" t="s">
        <v>240</v>
      </c>
      <c r="GI42" s="2" t="s">
        <v>240</v>
      </c>
      <c r="GJ42" s="194" t="str">
        <f t="shared" si="7"/>
        <v>n.a.</v>
      </c>
      <c r="GK42" s="195"/>
      <c r="GL42" s="202" t="s">
        <v>243</v>
      </c>
      <c r="GM42" s="1">
        <v>0</v>
      </c>
      <c r="GN42" s="2" t="s">
        <v>240</v>
      </c>
      <c r="GO42" s="2" t="s">
        <v>240</v>
      </c>
      <c r="GP42" s="2" t="s">
        <v>240</v>
      </c>
      <c r="GQ42" s="2" t="s">
        <v>240</v>
      </c>
      <c r="GR42" s="2" t="s">
        <v>240</v>
      </c>
      <c r="GS42" s="2" t="s">
        <v>240</v>
      </c>
      <c r="GT42" s="2" t="s">
        <v>240</v>
      </c>
      <c r="GU42" s="2" t="s">
        <v>240</v>
      </c>
      <c r="GV42" s="2" t="s">
        <v>240</v>
      </c>
      <c r="GW42" s="2" t="s">
        <v>240</v>
      </c>
      <c r="GX42" s="2" t="s">
        <v>240</v>
      </c>
      <c r="GY42" s="2" t="s">
        <v>240</v>
      </c>
      <c r="GZ42" s="2" t="s">
        <v>240</v>
      </c>
      <c r="HA42" s="2" t="s">
        <v>240</v>
      </c>
      <c r="HB42" s="2" t="s">
        <v>240</v>
      </c>
      <c r="HC42" s="2" t="s">
        <v>240</v>
      </c>
      <c r="HD42" s="2" t="s">
        <v>240</v>
      </c>
      <c r="HE42" s="2" t="s">
        <v>240</v>
      </c>
      <c r="HF42" s="2" t="s">
        <v>240</v>
      </c>
      <c r="HG42" s="2" t="s">
        <v>240</v>
      </c>
      <c r="HH42" s="194" t="str">
        <f t="shared" si="8"/>
        <v>n.a.</v>
      </c>
      <c r="HI42" s="195"/>
      <c r="HJ42" t="e">
        <f t="shared" si="9"/>
        <v>#DIV/0!</v>
      </c>
    </row>
    <row r="43" spans="1:218" ht="14.5">
      <c r="A43" s="1"/>
      <c r="B43" s="190" t="s">
        <v>245</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94">
        <f t="shared" si="0"/>
        <v>0</v>
      </c>
      <c r="Y43" s="195"/>
      <c r="Z43" s="190" t="s">
        <v>245</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94">
        <f t="shared" si="1"/>
        <v>0</v>
      </c>
      <c r="AW43" s="195"/>
      <c r="AX43" s="190" t="s">
        <v>245</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94">
        <f t="shared" si="2"/>
        <v>0</v>
      </c>
      <c r="BU43" s="195"/>
      <c r="BV43" s="198" t="s">
        <v>246</v>
      </c>
      <c r="BW43" s="16">
        <v>0</v>
      </c>
      <c r="BX43" s="16">
        <v>0</v>
      </c>
      <c r="BY43" s="16">
        <v>0</v>
      </c>
      <c r="BZ43" s="16">
        <v>0</v>
      </c>
      <c r="CA43" s="16">
        <v>0</v>
      </c>
      <c r="CB43" s="16">
        <v>0</v>
      </c>
      <c r="CC43" s="16">
        <v>0</v>
      </c>
      <c r="CD43" s="16">
        <v>0</v>
      </c>
      <c r="CE43" s="16">
        <v>0</v>
      </c>
      <c r="CF43" s="16">
        <v>0</v>
      </c>
      <c r="CG43" s="16">
        <v>0</v>
      </c>
      <c r="CH43" s="16">
        <v>0</v>
      </c>
      <c r="CI43" s="16">
        <v>0</v>
      </c>
      <c r="CJ43" s="16">
        <v>0</v>
      </c>
      <c r="CK43" s="16">
        <v>0</v>
      </c>
      <c r="CL43" s="16">
        <v>0</v>
      </c>
      <c r="CM43" s="16">
        <v>0</v>
      </c>
      <c r="CN43" s="16">
        <v>0</v>
      </c>
      <c r="CO43" s="16">
        <v>0</v>
      </c>
      <c r="CP43" s="16">
        <v>0</v>
      </c>
      <c r="CQ43" s="16">
        <v>0</v>
      </c>
      <c r="CR43" s="194">
        <f t="shared" si="3"/>
        <v>0.2</v>
      </c>
      <c r="CS43" s="195"/>
      <c r="CT43" s="198" t="s">
        <v>246</v>
      </c>
      <c r="CU43" s="16">
        <v>0.1</v>
      </c>
      <c r="CV43" s="16">
        <v>0.1</v>
      </c>
      <c r="CW43" s="16">
        <v>0.1</v>
      </c>
      <c r="CX43" s="16">
        <v>0.1</v>
      </c>
      <c r="CY43" s="16">
        <v>0.1</v>
      </c>
      <c r="CZ43" s="16">
        <v>0.1</v>
      </c>
      <c r="DA43" s="16">
        <v>0.1</v>
      </c>
      <c r="DB43" s="16">
        <v>0.1</v>
      </c>
      <c r="DC43" s="16">
        <v>0.2</v>
      </c>
      <c r="DD43" s="16">
        <v>0.1</v>
      </c>
      <c r="DE43" s="16">
        <v>0.1</v>
      </c>
      <c r="DF43" s="16">
        <v>0.2</v>
      </c>
      <c r="DG43" s="16">
        <v>0.2</v>
      </c>
      <c r="DH43" s="16">
        <v>0.2</v>
      </c>
      <c r="DI43" s="16">
        <v>0.1</v>
      </c>
      <c r="DJ43" s="16">
        <v>0.1</v>
      </c>
      <c r="DK43" s="16">
        <v>0.2</v>
      </c>
      <c r="DL43" s="16">
        <v>0.2</v>
      </c>
      <c r="DM43" s="16">
        <v>0.1</v>
      </c>
      <c r="DN43" s="16">
        <v>0.1</v>
      </c>
      <c r="DO43" s="16">
        <v>0.1</v>
      </c>
      <c r="DP43" s="194">
        <f t="shared" si="4"/>
        <v>2.4</v>
      </c>
      <c r="DQ43" s="195">
        <f t="shared" si="10"/>
        <v>41.6666666666667</v>
      </c>
      <c r="DR43" s="198" t="s">
        <v>246</v>
      </c>
      <c r="DS43" s="16">
        <v>0</v>
      </c>
      <c r="DT43" s="16">
        <v>0</v>
      </c>
      <c r="DU43" s="16">
        <v>0</v>
      </c>
      <c r="DV43" s="16">
        <v>0</v>
      </c>
      <c r="DW43" s="16">
        <v>0</v>
      </c>
      <c r="DX43" s="16">
        <v>0</v>
      </c>
      <c r="DY43" s="16">
        <v>0</v>
      </c>
      <c r="DZ43" s="16">
        <v>0</v>
      </c>
      <c r="EA43" s="16">
        <v>0</v>
      </c>
      <c r="EB43" s="16">
        <v>0</v>
      </c>
      <c r="EC43" s="16">
        <v>0</v>
      </c>
      <c r="ED43" s="16">
        <v>0</v>
      </c>
      <c r="EE43" s="16">
        <v>0</v>
      </c>
      <c r="EF43" s="16">
        <v>0</v>
      </c>
      <c r="EG43" s="16">
        <v>0</v>
      </c>
      <c r="EH43" s="16">
        <v>0</v>
      </c>
      <c r="EI43" s="16">
        <v>0</v>
      </c>
      <c r="EJ43" s="16">
        <v>0</v>
      </c>
      <c r="EK43" s="16">
        <v>0</v>
      </c>
      <c r="EL43" s="16">
        <v>0</v>
      </c>
      <c r="EM43" s="16">
        <v>0</v>
      </c>
      <c r="EN43" s="194">
        <f t="shared" si="5"/>
        <v>0.1</v>
      </c>
      <c r="EO43" s="195"/>
      <c r="EP43" s="198" t="s">
        <v>246</v>
      </c>
      <c r="EQ43" s="16">
        <v>0</v>
      </c>
      <c r="ER43" s="16">
        <v>0</v>
      </c>
      <c r="ES43" s="16">
        <v>0</v>
      </c>
      <c r="ET43" s="16">
        <v>0</v>
      </c>
      <c r="EU43" s="16">
        <v>0</v>
      </c>
      <c r="EV43" s="16">
        <v>0</v>
      </c>
      <c r="EW43" s="16">
        <v>0</v>
      </c>
      <c r="EX43" s="16">
        <v>0</v>
      </c>
      <c r="EY43" s="16">
        <v>0</v>
      </c>
      <c r="EZ43" s="16">
        <v>0</v>
      </c>
      <c r="FA43" s="16">
        <v>0</v>
      </c>
      <c r="FB43" s="16">
        <v>0</v>
      </c>
      <c r="FC43" s="16">
        <v>0</v>
      </c>
      <c r="FD43" s="16">
        <v>0</v>
      </c>
      <c r="FE43" s="16">
        <v>0</v>
      </c>
      <c r="FF43" s="16">
        <v>0</v>
      </c>
      <c r="FG43" s="16">
        <v>0</v>
      </c>
      <c r="FH43" s="16">
        <v>0</v>
      </c>
      <c r="FI43" s="16">
        <v>0</v>
      </c>
      <c r="FJ43" s="16">
        <v>0</v>
      </c>
      <c r="FK43" s="16">
        <v>0</v>
      </c>
      <c r="FL43" s="194">
        <f t="shared" si="6"/>
        <v>0</v>
      </c>
      <c r="FM43" s="195"/>
      <c r="FN43" s="202" t="s">
        <v>245</v>
      </c>
      <c r="FO43" s="1">
        <v>0.1</v>
      </c>
      <c r="FP43" s="1">
        <v>0.1</v>
      </c>
      <c r="FQ43" s="1">
        <v>0.1</v>
      </c>
      <c r="FR43" s="1">
        <v>0.1</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J43" s="194">
        <f t="shared" si="7"/>
        <v>0.3</v>
      </c>
      <c r="GK43" s="195"/>
      <c r="GL43" s="202" t="s">
        <v>245</v>
      </c>
      <c r="GM43" s="1">
        <v>0.1</v>
      </c>
      <c r="GN43" s="1">
        <v>0.1</v>
      </c>
      <c r="GO43" s="1">
        <v>0.1</v>
      </c>
      <c r="GP43" s="1">
        <v>0.1</v>
      </c>
      <c r="GQ43" s="1">
        <v>0.1</v>
      </c>
      <c r="GR43" s="1">
        <v>0.1</v>
      </c>
      <c r="GS43" s="1">
        <v>0.1</v>
      </c>
      <c r="GT43" s="1">
        <v>0.1</v>
      </c>
      <c r="GU43" s="1">
        <v>0.1</v>
      </c>
      <c r="GV43" s="1">
        <v>0.1</v>
      </c>
      <c r="GW43" s="1">
        <v>0.1</v>
      </c>
      <c r="GX43" s="1">
        <v>0.1</v>
      </c>
      <c r="GY43" s="1">
        <v>0.1</v>
      </c>
      <c r="GZ43" s="1">
        <v>0.1</v>
      </c>
      <c r="HA43" s="1">
        <v>0.1</v>
      </c>
      <c r="HB43" s="1">
        <v>0.1</v>
      </c>
      <c r="HC43" s="1">
        <v>0.1</v>
      </c>
      <c r="HD43" s="1">
        <v>0.1</v>
      </c>
      <c r="HE43" s="1">
        <v>0.1</v>
      </c>
      <c r="HF43" s="1">
        <v>0.1</v>
      </c>
      <c r="HG43" s="1">
        <v>0.1</v>
      </c>
      <c r="HH43" s="194">
        <f t="shared" si="8"/>
        <v>1.2</v>
      </c>
      <c r="HI43" s="195">
        <f t="shared" si="11"/>
        <v>83.3333333333333</v>
      </c>
      <c r="HJ43">
        <f t="shared" si="9"/>
        <v>62.5</v>
      </c>
    </row>
    <row r="44" spans="1:218" ht="14.5">
      <c r="A44" s="410"/>
      <c r="B44" s="410"/>
      <c r="C44" s="1"/>
      <c r="D44" s="1"/>
      <c r="E44" s="1"/>
      <c r="F44" s="1"/>
      <c r="G44" s="1"/>
      <c r="H44" s="1"/>
      <c r="I44" s="1"/>
      <c r="J44" s="1"/>
      <c r="K44" s="1"/>
      <c r="L44" s="1"/>
      <c r="M44" s="1"/>
      <c r="N44" s="1"/>
      <c r="O44" s="1"/>
      <c r="P44" s="1"/>
      <c r="Q44" s="1"/>
      <c r="R44" s="1"/>
      <c r="S44" s="1"/>
      <c r="T44" s="1"/>
      <c r="U44" s="1"/>
      <c r="V44" s="1"/>
      <c r="W44" s="1"/>
      <c r="Y44" s="410"/>
      <c r="Z44" s="410"/>
      <c r="AA44" s="1"/>
      <c r="AB44" s="1"/>
      <c r="AC44" s="1"/>
      <c r="AD44" s="1"/>
      <c r="AE44" s="1"/>
      <c r="AF44" s="1"/>
      <c r="AG44" s="1"/>
      <c r="AH44" s="1"/>
      <c r="AI44" s="1"/>
      <c r="AJ44" s="1"/>
      <c r="AK44" s="1"/>
      <c r="AL44" s="1"/>
      <c r="AM44" s="1"/>
      <c r="AN44" s="1"/>
      <c r="AO44" s="1"/>
      <c r="AP44" s="1"/>
      <c r="AQ44" s="1"/>
      <c r="AR44" s="1"/>
      <c r="AS44" s="1"/>
      <c r="AT44" s="1"/>
      <c r="AU44" s="1"/>
      <c r="AW44" s="410"/>
      <c r="AX44" s="410"/>
      <c r="AY44" s="1"/>
      <c r="AZ44" s="1"/>
      <c r="BA44" s="1"/>
      <c r="BB44" s="1"/>
      <c r="BC44" s="1"/>
      <c r="BD44" s="1"/>
      <c r="BE44" s="1"/>
      <c r="BF44" s="1"/>
      <c r="BG44" s="1"/>
      <c r="BH44" s="1"/>
      <c r="BI44" s="1"/>
      <c r="BJ44" s="1"/>
      <c r="BK44" s="1"/>
      <c r="BL44" s="1"/>
      <c r="BM44" s="1"/>
      <c r="BN44" s="1"/>
      <c r="BO44" s="1"/>
      <c r="BP44" s="1"/>
      <c r="BQ44" s="1"/>
      <c r="BR44" s="1"/>
      <c r="BS44" s="1"/>
      <c r="BU44" s="411"/>
      <c r="BV44" s="411"/>
      <c r="BW44" s="16"/>
      <c r="BX44" s="16"/>
      <c r="BY44" s="16"/>
      <c r="BZ44" s="16"/>
      <c r="CA44" s="16"/>
      <c r="CB44" s="16"/>
      <c r="CC44" s="16"/>
      <c r="CD44" s="16"/>
      <c r="CE44" s="16"/>
      <c r="CF44" s="16"/>
      <c r="CG44" s="16"/>
      <c r="CH44" s="16"/>
      <c r="CI44" s="16"/>
      <c r="CJ44" s="16"/>
      <c r="CK44" s="16"/>
      <c r="CL44" s="16"/>
      <c r="CM44" s="16"/>
      <c r="CN44" s="16"/>
      <c r="CO44" s="16"/>
      <c r="CP44" s="16"/>
      <c r="CQ44" s="16"/>
      <c r="CR44" s="29"/>
      <c r="CS44" s="411"/>
      <c r="CT44" s="411"/>
      <c r="CU44" s="16"/>
      <c r="CV44" s="16"/>
      <c r="CW44" s="16"/>
      <c r="CX44" s="16"/>
      <c r="CY44" s="16"/>
      <c r="CZ44" s="16"/>
      <c r="DA44" s="16"/>
      <c r="DB44" s="16"/>
      <c r="DC44" s="16"/>
      <c r="DD44" s="16"/>
      <c r="DE44" s="16"/>
      <c r="DF44" s="16"/>
      <c r="DG44" s="16"/>
      <c r="DH44" s="16"/>
      <c r="DI44" s="16"/>
      <c r="DJ44" s="16"/>
      <c r="DK44" s="16"/>
      <c r="DL44" s="16"/>
      <c r="DM44" s="16"/>
      <c r="DN44" s="16"/>
      <c r="DO44" s="16"/>
      <c r="DP44" s="29"/>
      <c r="DQ44" s="411"/>
      <c r="DR44" s="411"/>
      <c r="DS44" s="16"/>
      <c r="DT44" s="16"/>
      <c r="DU44" s="16"/>
      <c r="DV44" s="16"/>
      <c r="DW44" s="16"/>
      <c r="DX44" s="16"/>
      <c r="DY44" s="16"/>
      <c r="DZ44" s="16"/>
      <c r="EA44" s="16"/>
      <c r="EB44" s="16"/>
      <c r="EC44" s="16"/>
      <c r="ED44" s="16"/>
      <c r="EE44" s="16"/>
      <c r="EF44" s="16"/>
      <c r="EG44" s="16"/>
      <c r="EH44" s="16"/>
      <c r="EI44" s="16"/>
      <c r="EJ44" s="16"/>
      <c r="EK44" s="16"/>
      <c r="EL44" s="16"/>
      <c r="EM44" s="16"/>
      <c r="EN44" s="29"/>
      <c r="EO44" s="411"/>
      <c r="EP44" s="411"/>
      <c r="EQ44" s="16"/>
      <c r="ER44" s="16"/>
      <c r="ES44" s="16"/>
      <c r="ET44" s="16"/>
      <c r="EU44" s="16"/>
      <c r="EV44" s="16"/>
      <c r="EW44" s="16"/>
      <c r="EX44" s="16"/>
      <c r="EY44" s="16"/>
      <c r="EZ44" s="16"/>
      <c r="FA44" s="16"/>
      <c r="FB44" s="16"/>
      <c r="FC44" s="16"/>
      <c r="FD44" s="16"/>
      <c r="FE44" s="16"/>
      <c r="FF44" s="16"/>
      <c r="FG44" s="16"/>
      <c r="FH44" s="16"/>
      <c r="FI44" s="16"/>
      <c r="FJ44" s="16"/>
      <c r="FK44" s="16"/>
      <c r="FM44" s="410"/>
      <c r="FN44" s="410"/>
      <c r="FO44" s="1"/>
      <c r="FP44" s="1"/>
      <c r="FQ44" s="1"/>
      <c r="FR44" s="1"/>
      <c r="FS44" s="1"/>
      <c r="FT44" s="1"/>
      <c r="FU44" s="1"/>
      <c r="FV44" s="1"/>
      <c r="FW44" s="1"/>
      <c r="FX44" s="1"/>
      <c r="FY44" s="1"/>
      <c r="FZ44" s="1"/>
      <c r="GA44" s="1"/>
      <c r="GB44" s="1"/>
      <c r="GC44" s="1"/>
      <c r="GD44" s="1"/>
      <c r="GE44" s="1"/>
      <c r="GF44" s="1"/>
      <c r="GG44" s="1"/>
      <c r="GH44" s="1"/>
      <c r="GI44" s="1"/>
      <c r="GK44" s="410"/>
      <c r="GL44" s="410"/>
      <c r="GM44" s="1"/>
      <c r="GN44" s="1"/>
      <c r="GO44" s="1"/>
      <c r="GP44" s="1"/>
      <c r="GQ44" s="1"/>
      <c r="GR44" s="1"/>
      <c r="GS44" s="1"/>
      <c r="GT44" s="1"/>
      <c r="GU44" s="1"/>
      <c r="GV44" s="1"/>
      <c r="GW44" s="1"/>
      <c r="GX44" s="1"/>
      <c r="GY44" s="1"/>
      <c r="GZ44" s="1"/>
      <c r="HA44" s="1"/>
      <c r="HB44" s="1"/>
      <c r="HC44" s="1"/>
      <c r="HD44" s="1"/>
      <c r="HE44" s="1"/>
      <c r="HF44" s="1"/>
      <c r="HG44" s="1"/>
    </row>
    <row r="45" spans="1:218" ht="14.5">
      <c r="A45" s="1"/>
      <c r="B45" s="123" t="s">
        <v>247</v>
      </c>
      <c r="C45" s="1"/>
      <c r="D45" s="1"/>
      <c r="E45" s="1"/>
      <c r="F45" s="1"/>
      <c r="G45" s="1"/>
      <c r="H45" s="1"/>
      <c r="I45" s="1"/>
      <c r="J45" s="1"/>
      <c r="K45" s="1"/>
      <c r="L45" s="1"/>
      <c r="M45" s="1"/>
      <c r="N45" s="1"/>
      <c r="O45" s="1"/>
      <c r="P45" s="1"/>
      <c r="Q45" s="1"/>
      <c r="R45" s="1"/>
      <c r="S45" s="1"/>
      <c r="T45" s="1"/>
      <c r="U45" s="1"/>
      <c r="V45" s="1"/>
      <c r="W45" s="1"/>
      <c r="Y45" s="1"/>
      <c r="Z45" s="123" t="s">
        <v>247</v>
      </c>
      <c r="AA45" s="1"/>
      <c r="AB45" s="1"/>
      <c r="AC45" s="1"/>
      <c r="AD45" s="1"/>
      <c r="AE45" s="1"/>
      <c r="AF45" s="1"/>
      <c r="AG45" s="1"/>
      <c r="AH45" s="1"/>
      <c r="AI45" s="1"/>
      <c r="AJ45" s="1"/>
      <c r="AK45" s="1"/>
      <c r="AL45" s="1"/>
      <c r="AM45" s="1"/>
      <c r="AN45" s="1"/>
      <c r="AO45" s="1"/>
      <c r="AP45" s="1"/>
      <c r="AQ45" s="1"/>
      <c r="AR45" s="1"/>
      <c r="AS45" s="1"/>
      <c r="AT45" s="1"/>
      <c r="AU45" s="1"/>
      <c r="AW45" s="1"/>
      <c r="AX45" s="123" t="s">
        <v>247</v>
      </c>
      <c r="AY45" s="1"/>
      <c r="AZ45" s="1"/>
      <c r="BA45" s="1"/>
      <c r="BB45" s="1"/>
      <c r="BC45" s="1"/>
      <c r="BD45" s="1"/>
      <c r="BE45" s="1"/>
      <c r="BF45" s="1"/>
      <c r="BG45" s="1"/>
      <c r="BH45" s="1"/>
      <c r="BI45" s="1"/>
      <c r="BJ45" s="1"/>
      <c r="BK45" s="1"/>
      <c r="BL45" s="1"/>
      <c r="BM45" s="1"/>
      <c r="BN45" s="1"/>
      <c r="BO45" s="1"/>
      <c r="BP45" s="1"/>
      <c r="BQ45" s="1"/>
      <c r="BR45" s="1"/>
      <c r="BS45" s="1"/>
      <c r="BU45" s="16"/>
      <c r="BV45" s="196" t="s">
        <v>248</v>
      </c>
      <c r="BW45" s="16"/>
      <c r="BX45" s="16"/>
      <c r="BY45" s="16"/>
      <c r="BZ45" s="16"/>
      <c r="CA45" s="16"/>
      <c r="CB45" s="16"/>
      <c r="CC45" s="16"/>
      <c r="CD45" s="16"/>
      <c r="CE45" s="16"/>
      <c r="CF45" s="16"/>
      <c r="CG45" s="16"/>
      <c r="CH45" s="16"/>
      <c r="CI45" s="16"/>
      <c r="CJ45" s="16"/>
      <c r="CK45" s="16"/>
      <c r="CL45" s="16"/>
      <c r="CM45" s="16"/>
      <c r="CN45" s="16"/>
      <c r="CO45" s="16"/>
      <c r="CP45" s="16"/>
      <c r="CQ45" s="16"/>
      <c r="CR45" s="29"/>
      <c r="CS45" s="16"/>
      <c r="CT45" s="196" t="s">
        <v>248</v>
      </c>
      <c r="CU45" s="16"/>
      <c r="CV45" s="16"/>
      <c r="CW45" s="16"/>
      <c r="CX45" s="16"/>
      <c r="CY45" s="16"/>
      <c r="CZ45" s="16"/>
      <c r="DA45" s="16"/>
      <c r="DB45" s="16"/>
      <c r="DC45" s="16"/>
      <c r="DD45" s="16"/>
      <c r="DE45" s="16"/>
      <c r="DF45" s="16"/>
      <c r="DG45" s="16"/>
      <c r="DH45" s="16"/>
      <c r="DI45" s="16"/>
      <c r="DJ45" s="16"/>
      <c r="DK45" s="16"/>
      <c r="DL45" s="16"/>
      <c r="DM45" s="16"/>
      <c r="DN45" s="16"/>
      <c r="DO45" s="16"/>
      <c r="DP45" s="29"/>
      <c r="DQ45" s="16"/>
      <c r="DR45" s="196" t="s">
        <v>248</v>
      </c>
      <c r="DS45" s="16"/>
      <c r="DT45" s="16"/>
      <c r="DU45" s="16"/>
      <c r="DV45" s="16"/>
      <c r="DW45" s="16"/>
      <c r="DX45" s="16"/>
      <c r="DY45" s="16"/>
      <c r="DZ45" s="16"/>
      <c r="EA45" s="16"/>
      <c r="EB45" s="16"/>
      <c r="EC45" s="16"/>
      <c r="ED45" s="16"/>
      <c r="EE45" s="16"/>
      <c r="EF45" s="16"/>
      <c r="EG45" s="16"/>
      <c r="EH45" s="16"/>
      <c r="EI45" s="16"/>
      <c r="EJ45" s="16"/>
      <c r="EK45" s="16"/>
      <c r="EL45" s="16"/>
      <c r="EM45" s="16"/>
      <c r="EN45" s="29"/>
      <c r="EO45" s="16"/>
      <c r="EP45" s="196" t="s">
        <v>248</v>
      </c>
      <c r="EQ45" s="16"/>
      <c r="ER45" s="16"/>
      <c r="ES45" s="16"/>
      <c r="ET45" s="16"/>
      <c r="EU45" s="16"/>
      <c r="EV45" s="16"/>
      <c r="EW45" s="16"/>
      <c r="EX45" s="16"/>
      <c r="EY45" s="16"/>
      <c r="EZ45" s="16"/>
      <c r="FA45" s="16"/>
      <c r="FB45" s="16"/>
      <c r="FC45" s="16"/>
      <c r="FD45" s="16"/>
      <c r="FE45" s="16"/>
      <c r="FF45" s="16"/>
      <c r="FG45" s="16"/>
      <c r="FH45" s="16"/>
      <c r="FI45" s="16"/>
      <c r="FJ45" s="16"/>
      <c r="FK45" s="16"/>
      <c r="FM45" s="1"/>
      <c r="FN45" s="123" t="s">
        <v>247</v>
      </c>
      <c r="FO45" s="1"/>
      <c r="FP45" s="1"/>
      <c r="FQ45" s="1"/>
      <c r="FR45" s="1"/>
      <c r="FS45" s="1"/>
      <c r="FT45" s="1"/>
      <c r="FU45" s="1"/>
      <c r="FV45" s="1"/>
      <c r="FW45" s="1"/>
      <c r="FX45" s="1"/>
      <c r="FY45" s="1"/>
      <c r="FZ45" s="1"/>
      <c r="GA45" s="1"/>
      <c r="GB45" s="1"/>
      <c r="GC45" s="1"/>
      <c r="GD45" s="1"/>
      <c r="GE45" s="1"/>
      <c r="GF45" s="1"/>
      <c r="GG45" s="1"/>
      <c r="GH45" s="1"/>
      <c r="GI45" s="1"/>
      <c r="GK45" s="1"/>
      <c r="GL45" s="123" t="s">
        <v>247</v>
      </c>
      <c r="GM45" s="1"/>
      <c r="GN45" s="1"/>
      <c r="GO45" s="1"/>
      <c r="GP45" s="1"/>
      <c r="GQ45" s="1"/>
      <c r="GR45" s="1"/>
      <c r="GS45" s="1"/>
      <c r="GT45" s="1"/>
      <c r="GU45" s="1"/>
      <c r="GV45" s="1"/>
      <c r="GW45" s="1"/>
      <c r="GX45" s="1"/>
      <c r="GY45" s="1"/>
      <c r="GZ45" s="1"/>
      <c r="HA45" s="1"/>
      <c r="HB45" s="1"/>
      <c r="HC45" s="1"/>
      <c r="HD45" s="1"/>
      <c r="HE45" s="1"/>
      <c r="HF45" s="1"/>
      <c r="HG45" s="1"/>
    </row>
    <row r="46" spans="1:218" ht="14.5">
      <c r="A46" s="1"/>
      <c r="B46" s="124" t="s">
        <v>233</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124" t="s">
        <v>233</v>
      </c>
      <c r="AA46" s="1">
        <v>0</v>
      </c>
      <c r="AB46" s="1">
        <v>0</v>
      </c>
      <c r="AC46" s="1">
        <v>0</v>
      </c>
      <c r="AD46" s="1">
        <v>0</v>
      </c>
      <c r="AE46" s="1">
        <v>0</v>
      </c>
      <c r="AF46" s="1">
        <v>0</v>
      </c>
      <c r="AG46" s="1">
        <v>0</v>
      </c>
      <c r="AH46" s="1">
        <v>0</v>
      </c>
      <c r="AI46" s="1">
        <v>0</v>
      </c>
      <c r="AJ46" s="1">
        <v>0</v>
      </c>
      <c r="AK46" s="1">
        <v>0</v>
      </c>
      <c r="AL46" s="1">
        <v>0</v>
      </c>
      <c r="AM46" s="1">
        <v>0</v>
      </c>
      <c r="AN46" s="1">
        <v>0</v>
      </c>
      <c r="AO46" s="1">
        <v>0.3</v>
      </c>
      <c r="AP46" s="1">
        <v>0.2</v>
      </c>
      <c r="AQ46" s="1">
        <v>0.1</v>
      </c>
      <c r="AR46" s="1">
        <v>0.1</v>
      </c>
      <c r="AS46" s="1">
        <v>0.1</v>
      </c>
      <c r="AT46" s="1">
        <v>0</v>
      </c>
      <c r="AU46" s="1">
        <v>0</v>
      </c>
      <c r="AW46" s="1"/>
      <c r="AX46" s="124" t="s">
        <v>233</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16"/>
      <c r="BV46" s="197" t="s">
        <v>234</v>
      </c>
      <c r="BW46" s="16">
        <v>0</v>
      </c>
      <c r="BX46" s="16">
        <v>0</v>
      </c>
      <c r="BY46" s="16">
        <v>0</v>
      </c>
      <c r="BZ46" s="16">
        <v>0</v>
      </c>
      <c r="CA46" s="16">
        <v>0</v>
      </c>
      <c r="CB46" s="16">
        <v>0</v>
      </c>
      <c r="CC46" s="16">
        <v>0</v>
      </c>
      <c r="CD46" s="16">
        <v>0</v>
      </c>
      <c r="CE46" s="16">
        <v>0</v>
      </c>
      <c r="CF46" s="16">
        <v>0</v>
      </c>
      <c r="CG46" s="16">
        <v>0</v>
      </c>
      <c r="CH46" s="16">
        <v>0</v>
      </c>
      <c r="CI46" s="16">
        <v>0</v>
      </c>
      <c r="CJ46" s="16">
        <v>0</v>
      </c>
      <c r="CK46" s="16">
        <v>0.3</v>
      </c>
      <c r="CL46" s="16">
        <v>0.2</v>
      </c>
      <c r="CM46" s="16">
        <v>0.1</v>
      </c>
      <c r="CN46" s="16">
        <v>0.1</v>
      </c>
      <c r="CO46" s="16">
        <v>0</v>
      </c>
      <c r="CP46" s="16">
        <v>0</v>
      </c>
      <c r="CQ46" s="16">
        <v>0</v>
      </c>
      <c r="CR46" s="29"/>
      <c r="CS46" s="16"/>
      <c r="CT46" s="197" t="s">
        <v>234</v>
      </c>
      <c r="CU46" s="16">
        <v>0.2</v>
      </c>
      <c r="CV46" s="16">
        <v>0.2</v>
      </c>
      <c r="CW46" s="16">
        <v>0.2</v>
      </c>
      <c r="CX46" s="16">
        <v>0.2</v>
      </c>
      <c r="CY46" s="16">
        <v>0.2</v>
      </c>
      <c r="CZ46" s="16">
        <v>0.2</v>
      </c>
      <c r="DA46" s="16">
        <v>0.3</v>
      </c>
      <c r="DB46" s="16">
        <v>0.3</v>
      </c>
      <c r="DC46" s="16">
        <v>0.3</v>
      </c>
      <c r="DD46" s="16">
        <v>0.2</v>
      </c>
      <c r="DE46" s="16">
        <v>0.2</v>
      </c>
      <c r="DF46" s="16">
        <v>0.1</v>
      </c>
      <c r="DG46" s="16">
        <v>0.1</v>
      </c>
      <c r="DH46" s="16">
        <v>0.1</v>
      </c>
      <c r="DI46" s="16">
        <v>0.1</v>
      </c>
      <c r="DJ46" s="16">
        <v>0</v>
      </c>
      <c r="DK46" s="16">
        <v>0</v>
      </c>
      <c r="DL46" s="16">
        <v>0</v>
      </c>
      <c r="DM46" s="16">
        <v>0</v>
      </c>
      <c r="DN46" s="16">
        <v>0</v>
      </c>
      <c r="DO46" s="16">
        <v>0</v>
      </c>
      <c r="DP46" s="29"/>
      <c r="DQ46" s="16"/>
      <c r="DR46" s="197" t="s">
        <v>234</v>
      </c>
      <c r="DS46" s="16">
        <v>0</v>
      </c>
      <c r="DT46" s="16">
        <v>0.1</v>
      </c>
      <c r="DU46" s="16">
        <v>0.1</v>
      </c>
      <c r="DV46" s="16">
        <v>0.1</v>
      </c>
      <c r="DW46" s="16">
        <v>0.1</v>
      </c>
      <c r="DX46" s="16">
        <v>0.1</v>
      </c>
      <c r="DY46" s="16">
        <v>0.1</v>
      </c>
      <c r="DZ46" s="16">
        <v>0.1</v>
      </c>
      <c r="EA46" s="16">
        <v>0.1</v>
      </c>
      <c r="EB46" s="16">
        <v>0.1</v>
      </c>
      <c r="EC46" s="16">
        <v>0.1</v>
      </c>
      <c r="ED46" s="16">
        <v>0</v>
      </c>
      <c r="EE46" s="16">
        <v>0</v>
      </c>
      <c r="EF46" s="16">
        <v>0</v>
      </c>
      <c r="EG46" s="16">
        <v>0</v>
      </c>
      <c r="EH46" s="16">
        <v>0</v>
      </c>
      <c r="EI46" s="16">
        <v>0</v>
      </c>
      <c r="EJ46" s="16">
        <v>0</v>
      </c>
      <c r="EK46" s="16">
        <v>0</v>
      </c>
      <c r="EL46" s="16">
        <v>0</v>
      </c>
      <c r="EM46" s="16">
        <v>0</v>
      </c>
      <c r="EN46" s="29"/>
      <c r="EO46" s="16"/>
      <c r="EP46" s="197" t="s">
        <v>234</v>
      </c>
      <c r="EQ46" s="16">
        <v>0</v>
      </c>
      <c r="ER46" s="16">
        <v>0</v>
      </c>
      <c r="ES46" s="16">
        <v>0.1</v>
      </c>
      <c r="ET46" s="16">
        <v>0.1</v>
      </c>
      <c r="EU46" s="16">
        <v>0.1</v>
      </c>
      <c r="EV46" s="16">
        <v>0.1</v>
      </c>
      <c r="EW46" s="16">
        <v>0.1</v>
      </c>
      <c r="EX46" s="16">
        <v>0.1</v>
      </c>
      <c r="EY46" s="16">
        <v>0.1</v>
      </c>
      <c r="EZ46" s="16">
        <v>0</v>
      </c>
      <c r="FA46" s="16">
        <v>0</v>
      </c>
      <c r="FB46" s="16">
        <v>0.1</v>
      </c>
      <c r="FC46" s="16">
        <v>0</v>
      </c>
      <c r="FD46" s="16">
        <v>0</v>
      </c>
      <c r="FE46" s="16">
        <v>0</v>
      </c>
      <c r="FF46" s="16">
        <v>0</v>
      </c>
      <c r="FG46" s="16">
        <v>0</v>
      </c>
      <c r="FH46" s="16">
        <v>0</v>
      </c>
      <c r="FI46" s="16">
        <v>0</v>
      </c>
      <c r="FJ46" s="16">
        <v>0</v>
      </c>
      <c r="FK46" s="16">
        <v>0</v>
      </c>
      <c r="FM46" s="1"/>
      <c r="FN46" s="124" t="s">
        <v>233</v>
      </c>
      <c r="FO46" s="1">
        <v>0</v>
      </c>
      <c r="FP46" s="1">
        <v>0</v>
      </c>
      <c r="FQ46" s="1">
        <v>0</v>
      </c>
      <c r="FR46" s="1">
        <v>0</v>
      </c>
      <c r="FS46" s="1">
        <v>0</v>
      </c>
      <c r="FT46" s="1">
        <v>0.1</v>
      </c>
      <c r="FU46" s="1">
        <v>0.1</v>
      </c>
      <c r="FV46" s="1">
        <v>0.1</v>
      </c>
      <c r="FW46" s="1">
        <v>0.1</v>
      </c>
      <c r="FX46" s="1">
        <v>0</v>
      </c>
      <c r="FY46" s="1">
        <v>0.1</v>
      </c>
      <c r="FZ46" s="1">
        <v>0.3</v>
      </c>
      <c r="GA46" s="1">
        <v>0.2</v>
      </c>
      <c r="GB46" s="1">
        <v>0.1</v>
      </c>
      <c r="GC46" s="1">
        <v>0.4</v>
      </c>
      <c r="GD46" s="1">
        <v>0.2</v>
      </c>
      <c r="GE46" s="1">
        <v>0.1</v>
      </c>
      <c r="GF46" s="1">
        <v>0.1</v>
      </c>
      <c r="GG46" s="1">
        <v>0.1</v>
      </c>
      <c r="GH46" s="1">
        <v>0</v>
      </c>
      <c r="GI46" s="1">
        <v>0</v>
      </c>
      <c r="GK46" s="1"/>
      <c r="GL46" s="124" t="s">
        <v>233</v>
      </c>
      <c r="GM46" s="1">
        <v>0.2</v>
      </c>
      <c r="GN46" s="1">
        <v>0.1</v>
      </c>
      <c r="GO46" s="1">
        <v>0.1</v>
      </c>
      <c r="GP46" s="1">
        <v>0.1</v>
      </c>
      <c r="GQ46" s="1">
        <v>0.1</v>
      </c>
      <c r="GR46" s="1">
        <v>0.1</v>
      </c>
      <c r="GS46" s="1">
        <v>0.1</v>
      </c>
      <c r="GT46" s="1">
        <v>0.1</v>
      </c>
      <c r="GU46" s="1">
        <v>0.1</v>
      </c>
      <c r="GV46" s="1">
        <v>0.1</v>
      </c>
      <c r="GW46" s="1">
        <v>0.2</v>
      </c>
      <c r="GX46" s="1">
        <v>0.4</v>
      </c>
      <c r="GY46" s="1">
        <v>0.3</v>
      </c>
      <c r="GZ46" s="1">
        <v>0.2</v>
      </c>
      <c r="HA46" s="1">
        <v>0.2</v>
      </c>
      <c r="HB46" s="1">
        <v>0.1</v>
      </c>
      <c r="HC46" s="1">
        <v>0.1</v>
      </c>
      <c r="HD46" s="1">
        <v>0.1</v>
      </c>
      <c r="HE46" s="1">
        <v>0</v>
      </c>
      <c r="HF46" s="1">
        <v>0</v>
      </c>
      <c r="HG46" s="1">
        <v>0</v>
      </c>
    </row>
    <row r="47" spans="1:218" ht="14.5">
      <c r="A47" s="1"/>
      <c r="B47" s="190" t="s">
        <v>235</v>
      </c>
      <c r="C47" s="1">
        <v>99.1</v>
      </c>
      <c r="D47" s="1">
        <v>98.9</v>
      </c>
      <c r="E47" s="1">
        <v>99</v>
      </c>
      <c r="F47" s="1">
        <v>99</v>
      </c>
      <c r="G47" s="1">
        <v>99.3</v>
      </c>
      <c r="H47" s="1">
        <v>99.2</v>
      </c>
      <c r="I47" s="1">
        <v>99</v>
      </c>
      <c r="J47" s="1">
        <v>99.2</v>
      </c>
      <c r="K47" s="1">
        <v>99.3</v>
      </c>
      <c r="L47" s="1">
        <v>99</v>
      </c>
      <c r="M47" s="1">
        <v>99.3</v>
      </c>
      <c r="N47" s="1">
        <v>95.5</v>
      </c>
      <c r="O47" s="1">
        <v>95.4</v>
      </c>
      <c r="P47" s="1">
        <v>98</v>
      </c>
      <c r="Q47" s="1">
        <v>85.9</v>
      </c>
      <c r="R47" s="1">
        <v>98.4</v>
      </c>
      <c r="S47" s="1">
        <v>98.6</v>
      </c>
      <c r="T47" s="1">
        <v>98.7</v>
      </c>
      <c r="U47" s="1">
        <v>98.7</v>
      </c>
      <c r="V47" s="1">
        <v>98.9</v>
      </c>
      <c r="W47" s="1">
        <v>98.9</v>
      </c>
      <c r="Y47" s="1"/>
      <c r="Z47" s="190" t="s">
        <v>235</v>
      </c>
      <c r="AA47" s="1">
        <v>98.9</v>
      </c>
      <c r="AB47" s="1">
        <v>98.7</v>
      </c>
      <c r="AC47" s="1">
        <v>98.4</v>
      </c>
      <c r="AD47" s="1">
        <v>97.8</v>
      </c>
      <c r="AE47" s="1">
        <v>97.6</v>
      </c>
      <c r="AF47" s="1">
        <v>98.1</v>
      </c>
      <c r="AG47" s="1">
        <v>97.8</v>
      </c>
      <c r="AH47" s="1">
        <v>97.6</v>
      </c>
      <c r="AI47" s="1">
        <v>97.9</v>
      </c>
      <c r="AJ47" s="1">
        <v>97.5</v>
      </c>
      <c r="AK47" s="1">
        <v>97.7</v>
      </c>
      <c r="AL47" s="1">
        <v>94.1</v>
      </c>
      <c r="AM47" s="1">
        <v>94.5</v>
      </c>
      <c r="AN47" s="1">
        <v>96.1</v>
      </c>
      <c r="AO47" s="1">
        <v>96.2</v>
      </c>
      <c r="AP47" s="1">
        <v>97.2</v>
      </c>
      <c r="AQ47" s="1">
        <v>97.7</v>
      </c>
      <c r="AR47" s="1">
        <v>97.8</v>
      </c>
      <c r="AS47" s="1">
        <v>98.4</v>
      </c>
      <c r="AT47" s="1">
        <v>98.5</v>
      </c>
      <c r="AU47" s="1">
        <v>98.2</v>
      </c>
      <c r="AW47" s="1"/>
      <c r="AX47" s="190" t="s">
        <v>235</v>
      </c>
      <c r="AY47" s="1">
        <v>98.3</v>
      </c>
      <c r="AZ47" s="1">
        <v>98.3</v>
      </c>
      <c r="BA47" s="1">
        <v>98.4</v>
      </c>
      <c r="BB47" s="1">
        <v>97.8</v>
      </c>
      <c r="BC47" s="1">
        <v>98.2</v>
      </c>
      <c r="BD47" s="1">
        <v>97.8</v>
      </c>
      <c r="BE47" s="1">
        <v>97.7</v>
      </c>
      <c r="BF47" s="1">
        <v>98.1</v>
      </c>
      <c r="BG47" s="1">
        <v>98.6</v>
      </c>
      <c r="BH47" s="1">
        <v>98.1</v>
      </c>
      <c r="BI47" s="1">
        <v>98</v>
      </c>
      <c r="BJ47" s="1">
        <v>94.3</v>
      </c>
      <c r="BK47" s="1">
        <v>94.8</v>
      </c>
      <c r="BL47" s="1">
        <v>96.5</v>
      </c>
      <c r="BM47" s="1">
        <v>97</v>
      </c>
      <c r="BN47" s="1">
        <v>98.4</v>
      </c>
      <c r="BO47" s="1">
        <v>98.5</v>
      </c>
      <c r="BP47" s="1">
        <v>98.6</v>
      </c>
      <c r="BQ47" s="1">
        <v>98.9</v>
      </c>
      <c r="BR47" s="1">
        <v>99</v>
      </c>
      <c r="BS47" s="1">
        <v>98.9</v>
      </c>
      <c r="BU47" s="16"/>
      <c r="BV47" s="198" t="s">
        <v>236</v>
      </c>
      <c r="BW47" s="16">
        <v>99.2</v>
      </c>
      <c r="BX47" s="16">
        <v>99.2</v>
      </c>
      <c r="BY47" s="16">
        <v>99.3</v>
      </c>
      <c r="BZ47" s="16">
        <v>99.2</v>
      </c>
      <c r="CA47" s="16">
        <v>99.2</v>
      </c>
      <c r="CB47" s="16">
        <v>99.2</v>
      </c>
      <c r="CC47" s="16">
        <v>98.9</v>
      </c>
      <c r="CD47" s="16">
        <v>98.9</v>
      </c>
      <c r="CE47" s="16">
        <v>98.9</v>
      </c>
      <c r="CF47" s="16">
        <v>99.1</v>
      </c>
      <c r="CG47" s="16">
        <v>98.9</v>
      </c>
      <c r="CH47" s="16">
        <v>95.4</v>
      </c>
      <c r="CI47" s="16">
        <v>95.5</v>
      </c>
      <c r="CJ47" s="16">
        <v>95.3</v>
      </c>
      <c r="CK47" s="16">
        <v>94.8</v>
      </c>
      <c r="CL47" s="16">
        <v>98.4</v>
      </c>
      <c r="CM47" s="16">
        <v>98.5</v>
      </c>
      <c r="CN47" s="16">
        <v>98.5</v>
      </c>
      <c r="CO47" s="16">
        <v>98.6</v>
      </c>
      <c r="CP47" s="16">
        <v>98.8</v>
      </c>
      <c r="CQ47" s="16">
        <v>98.9</v>
      </c>
      <c r="CR47" s="29"/>
      <c r="CS47" s="16"/>
      <c r="CT47" s="198" t="s">
        <v>236</v>
      </c>
      <c r="CU47" s="16">
        <v>98.7</v>
      </c>
      <c r="CV47" s="16">
        <v>98.6</v>
      </c>
      <c r="CW47" s="16">
        <v>98.9</v>
      </c>
      <c r="CX47" s="16">
        <v>98.8</v>
      </c>
      <c r="CY47" s="16">
        <v>98.6</v>
      </c>
      <c r="CZ47" s="16">
        <v>98.5</v>
      </c>
      <c r="DA47" s="16">
        <v>98.1</v>
      </c>
      <c r="DB47" s="16">
        <v>94.5</v>
      </c>
      <c r="DC47" s="16">
        <v>93.7</v>
      </c>
      <c r="DD47" s="16">
        <v>93.9</v>
      </c>
      <c r="DE47" s="16">
        <v>93.4</v>
      </c>
      <c r="DF47" s="16">
        <v>92.5</v>
      </c>
      <c r="DG47" s="16">
        <v>91.6</v>
      </c>
      <c r="DH47" s="16">
        <v>92.3</v>
      </c>
      <c r="DI47" s="16">
        <v>91.9</v>
      </c>
      <c r="DJ47" s="16">
        <v>97.4</v>
      </c>
      <c r="DK47" s="16">
        <v>97.2</v>
      </c>
      <c r="DL47" s="16">
        <v>97.1</v>
      </c>
      <c r="DM47" s="16">
        <v>97.3</v>
      </c>
      <c r="DN47" s="16">
        <v>97.7</v>
      </c>
      <c r="DO47" s="16">
        <v>97.4</v>
      </c>
      <c r="DP47" s="29"/>
      <c r="DQ47" s="16"/>
      <c r="DR47" s="198" t="s">
        <v>236</v>
      </c>
      <c r="DS47" s="16">
        <v>98.8</v>
      </c>
      <c r="DT47" s="16">
        <v>99</v>
      </c>
      <c r="DU47" s="16">
        <v>99.2</v>
      </c>
      <c r="DV47" s="16">
        <v>99.1</v>
      </c>
      <c r="DW47" s="16">
        <v>99.2</v>
      </c>
      <c r="DX47" s="16">
        <v>99.3</v>
      </c>
      <c r="DY47" s="16">
        <v>99.1</v>
      </c>
      <c r="DZ47" s="16">
        <v>98.9</v>
      </c>
      <c r="EA47" s="16">
        <v>91.3</v>
      </c>
      <c r="EB47" s="16">
        <v>91.3</v>
      </c>
      <c r="EC47" s="16">
        <v>91.8</v>
      </c>
      <c r="ED47" s="16">
        <v>91.1</v>
      </c>
      <c r="EE47" s="16">
        <v>92.9</v>
      </c>
      <c r="EF47" s="16">
        <v>93.3</v>
      </c>
      <c r="EG47" s="16">
        <v>93.3</v>
      </c>
      <c r="EH47" s="16">
        <v>99.2</v>
      </c>
      <c r="EI47" s="16">
        <v>99.2</v>
      </c>
      <c r="EJ47" s="16">
        <v>99.1</v>
      </c>
      <c r="EK47" s="16">
        <v>99.2</v>
      </c>
      <c r="EL47" s="16">
        <v>99.2</v>
      </c>
      <c r="EM47" s="16">
        <v>99</v>
      </c>
      <c r="EN47" s="29"/>
      <c r="EO47" s="16"/>
      <c r="EP47" s="198" t="s">
        <v>236</v>
      </c>
      <c r="EQ47" s="16">
        <v>99</v>
      </c>
      <c r="ER47" s="16">
        <v>98.9</v>
      </c>
      <c r="ES47" s="16">
        <v>99</v>
      </c>
      <c r="ET47" s="16">
        <v>98.9</v>
      </c>
      <c r="EU47" s="16">
        <v>98.8</v>
      </c>
      <c r="EV47" s="16">
        <v>98.8</v>
      </c>
      <c r="EW47" s="16">
        <v>98.6</v>
      </c>
      <c r="EX47" s="16">
        <v>98.6</v>
      </c>
      <c r="EY47" s="16">
        <v>98.7</v>
      </c>
      <c r="EZ47" s="16">
        <v>98.4</v>
      </c>
      <c r="FA47" s="16">
        <v>98.5</v>
      </c>
      <c r="FB47" s="16">
        <v>91.5</v>
      </c>
      <c r="FC47" s="16">
        <v>92.2</v>
      </c>
      <c r="FD47" s="16">
        <v>92.2</v>
      </c>
      <c r="FE47" s="16">
        <v>91.3</v>
      </c>
      <c r="FF47" s="16">
        <v>98</v>
      </c>
      <c r="FG47" s="16">
        <v>98.3</v>
      </c>
      <c r="FH47" s="16">
        <v>98.2</v>
      </c>
      <c r="FI47" s="16">
        <v>98.1</v>
      </c>
      <c r="FJ47" s="16">
        <v>98.2</v>
      </c>
      <c r="FK47" s="16">
        <v>98.2</v>
      </c>
      <c r="FM47" s="1"/>
      <c r="FN47" s="202" t="s">
        <v>235</v>
      </c>
      <c r="FO47" s="1">
        <v>97.4</v>
      </c>
      <c r="FP47" s="1">
        <v>97.5</v>
      </c>
      <c r="FQ47" s="1">
        <v>97.7</v>
      </c>
      <c r="FR47" s="1">
        <v>97.7</v>
      </c>
      <c r="FS47" s="1">
        <v>97.9</v>
      </c>
      <c r="FT47" s="1">
        <v>98.2</v>
      </c>
      <c r="FU47" s="1">
        <v>97.5</v>
      </c>
      <c r="FV47" s="1">
        <v>97.4</v>
      </c>
      <c r="FW47" s="1">
        <v>97.7</v>
      </c>
      <c r="FX47" s="1">
        <v>97.5</v>
      </c>
      <c r="FY47" s="1">
        <v>97.3</v>
      </c>
      <c r="FZ47" s="1">
        <v>92.8</v>
      </c>
      <c r="GA47" s="1">
        <v>91.8</v>
      </c>
      <c r="GB47" s="1">
        <v>93.2</v>
      </c>
      <c r="GC47" s="1">
        <v>92.4</v>
      </c>
      <c r="GD47" s="1">
        <v>96.6</v>
      </c>
      <c r="GE47" s="1">
        <v>97</v>
      </c>
      <c r="GF47" s="1">
        <v>97.2</v>
      </c>
      <c r="GG47" s="1">
        <v>97.1</v>
      </c>
      <c r="GH47" s="1">
        <v>97.4</v>
      </c>
      <c r="GI47" s="1">
        <v>97.1</v>
      </c>
      <c r="GK47" s="1"/>
      <c r="GL47" s="202" t="s">
        <v>235</v>
      </c>
      <c r="GM47" s="1">
        <v>96.5</v>
      </c>
      <c r="GN47" s="1">
        <v>96.3</v>
      </c>
      <c r="GO47" s="1">
        <v>96.3</v>
      </c>
      <c r="GP47" s="1">
        <v>96.4</v>
      </c>
      <c r="GQ47" s="1">
        <v>96.9</v>
      </c>
      <c r="GR47" s="1">
        <v>96.9</v>
      </c>
      <c r="GS47" s="1">
        <v>96.2</v>
      </c>
      <c r="GT47" s="1">
        <v>95.4</v>
      </c>
      <c r="GU47" s="1">
        <v>94.8</v>
      </c>
      <c r="GV47" s="1">
        <v>95.9</v>
      </c>
      <c r="GW47" s="1">
        <v>92.3</v>
      </c>
      <c r="GX47" s="1">
        <v>91.3</v>
      </c>
      <c r="GY47" s="1">
        <v>91.5</v>
      </c>
      <c r="GZ47" s="1">
        <v>91.9</v>
      </c>
      <c r="HA47" s="1">
        <v>92.2</v>
      </c>
      <c r="HB47" s="1">
        <v>95.6</v>
      </c>
      <c r="HC47" s="1">
        <v>96.1</v>
      </c>
      <c r="HD47" s="1">
        <v>95.9</v>
      </c>
      <c r="HE47" s="1">
        <v>94.8</v>
      </c>
      <c r="HF47" s="1">
        <v>95</v>
      </c>
      <c r="HG47" s="1">
        <v>95.3</v>
      </c>
    </row>
    <row r="48" spans="1:218" ht="14.5">
      <c r="A48" s="1"/>
      <c r="B48" s="190" t="s">
        <v>237</v>
      </c>
      <c r="C48" s="1">
        <v>0.8</v>
      </c>
      <c r="D48" s="1">
        <v>0.9</v>
      </c>
      <c r="E48" s="1">
        <v>1</v>
      </c>
      <c r="F48" s="1">
        <v>1</v>
      </c>
      <c r="G48" s="1">
        <v>0.7</v>
      </c>
      <c r="H48" s="1">
        <v>0.8</v>
      </c>
      <c r="I48" s="1">
        <v>1</v>
      </c>
      <c r="J48" s="1">
        <v>0.8</v>
      </c>
      <c r="K48" s="1">
        <v>0.7</v>
      </c>
      <c r="L48" s="1">
        <v>1</v>
      </c>
      <c r="M48" s="1">
        <v>0.7</v>
      </c>
      <c r="N48" s="1">
        <v>1.1000000000000001</v>
      </c>
      <c r="O48" s="1">
        <v>1.1000000000000001</v>
      </c>
      <c r="P48" s="1">
        <v>1.2</v>
      </c>
      <c r="Q48" s="1">
        <v>1.4</v>
      </c>
      <c r="R48" s="1">
        <v>1.6</v>
      </c>
      <c r="S48" s="1">
        <v>1.4</v>
      </c>
      <c r="T48" s="1">
        <v>1.3</v>
      </c>
      <c r="U48" s="1">
        <v>1.3</v>
      </c>
      <c r="V48" s="1">
        <v>1.1000000000000001</v>
      </c>
      <c r="W48" s="1">
        <v>1.1000000000000001</v>
      </c>
      <c r="Y48" s="1"/>
      <c r="Z48" s="190" t="s">
        <v>237</v>
      </c>
      <c r="AA48" s="1">
        <v>1</v>
      </c>
      <c r="AB48" s="1">
        <v>1.2</v>
      </c>
      <c r="AC48" s="1">
        <v>1.5</v>
      </c>
      <c r="AD48" s="1">
        <v>2.1</v>
      </c>
      <c r="AE48" s="1">
        <v>2.2000000000000002</v>
      </c>
      <c r="AF48" s="1">
        <v>1.8</v>
      </c>
      <c r="AG48" s="1">
        <v>2</v>
      </c>
      <c r="AH48" s="1">
        <v>2.2000000000000002</v>
      </c>
      <c r="AI48" s="1">
        <v>1.9</v>
      </c>
      <c r="AJ48" s="1">
        <v>2.2999999999999998</v>
      </c>
      <c r="AK48" s="1">
        <v>2.1</v>
      </c>
      <c r="AL48" s="1">
        <v>2.4</v>
      </c>
      <c r="AM48" s="1">
        <v>2.1</v>
      </c>
      <c r="AN48" s="1">
        <v>2.7</v>
      </c>
      <c r="AO48" s="1">
        <v>3.1</v>
      </c>
      <c r="AP48" s="1">
        <v>2.5</v>
      </c>
      <c r="AQ48" s="1">
        <v>2.1</v>
      </c>
      <c r="AR48" s="1">
        <v>2</v>
      </c>
      <c r="AS48" s="1">
        <v>1.5</v>
      </c>
      <c r="AT48" s="1">
        <v>1.4</v>
      </c>
      <c r="AU48" s="1">
        <v>1.8</v>
      </c>
      <c r="AW48" s="1"/>
      <c r="AX48" s="190" t="s">
        <v>237</v>
      </c>
      <c r="AY48" s="1">
        <v>1.5</v>
      </c>
      <c r="AZ48" s="1">
        <v>1.5</v>
      </c>
      <c r="BA48" s="1">
        <v>1.6</v>
      </c>
      <c r="BB48" s="1">
        <v>2.1</v>
      </c>
      <c r="BC48" s="1">
        <v>1.8</v>
      </c>
      <c r="BD48" s="1">
        <v>2.2000000000000002</v>
      </c>
      <c r="BE48" s="1">
        <v>2.2999999999999998</v>
      </c>
      <c r="BF48" s="1">
        <v>1.8</v>
      </c>
      <c r="BG48" s="1">
        <v>1.4</v>
      </c>
      <c r="BH48" s="1">
        <v>1.9</v>
      </c>
      <c r="BI48" s="1">
        <v>2</v>
      </c>
      <c r="BJ48" s="1">
        <v>2.2000000000000002</v>
      </c>
      <c r="BK48" s="1">
        <v>1.7</v>
      </c>
      <c r="BL48" s="1">
        <v>1.7</v>
      </c>
      <c r="BM48" s="1">
        <v>2</v>
      </c>
      <c r="BN48" s="1">
        <v>1.6</v>
      </c>
      <c r="BO48" s="1">
        <v>1.5</v>
      </c>
      <c r="BP48" s="1">
        <v>1.4</v>
      </c>
      <c r="BQ48" s="1">
        <v>1.1000000000000001</v>
      </c>
      <c r="BR48" s="1">
        <v>0.9</v>
      </c>
      <c r="BS48" s="1">
        <v>1</v>
      </c>
      <c r="BU48" s="16"/>
      <c r="BV48" s="198" t="s">
        <v>238</v>
      </c>
      <c r="BW48" s="16">
        <v>0.7</v>
      </c>
      <c r="BX48" s="16">
        <v>0.6</v>
      </c>
      <c r="BY48" s="16">
        <v>0.6</v>
      </c>
      <c r="BZ48" s="16">
        <v>0.7</v>
      </c>
      <c r="CA48" s="16">
        <v>0.7</v>
      </c>
      <c r="CB48" s="16">
        <v>0.7</v>
      </c>
      <c r="CC48" s="16">
        <v>1</v>
      </c>
      <c r="CD48" s="16">
        <v>0.9</v>
      </c>
      <c r="CE48" s="16">
        <v>0.9</v>
      </c>
      <c r="CF48" s="16">
        <v>0.8</v>
      </c>
      <c r="CG48" s="16">
        <v>0.9</v>
      </c>
      <c r="CH48" s="16">
        <v>1</v>
      </c>
      <c r="CI48" s="16">
        <v>1</v>
      </c>
      <c r="CJ48" s="16">
        <v>1.2</v>
      </c>
      <c r="CK48" s="16">
        <v>1.1000000000000001</v>
      </c>
      <c r="CL48" s="16">
        <v>1.2</v>
      </c>
      <c r="CM48" s="16">
        <v>1.2</v>
      </c>
      <c r="CN48" s="16">
        <v>1.2</v>
      </c>
      <c r="CO48" s="16">
        <v>1.2</v>
      </c>
      <c r="CP48" s="16">
        <v>0.9</v>
      </c>
      <c r="CQ48" s="16">
        <v>0.8</v>
      </c>
      <c r="CR48" s="29"/>
      <c r="CS48" s="16"/>
      <c r="CT48" s="198" t="s">
        <v>238</v>
      </c>
      <c r="CU48" s="16">
        <v>0.5</v>
      </c>
      <c r="CV48" s="16">
        <v>0.5</v>
      </c>
      <c r="CW48" s="16">
        <v>0.5</v>
      </c>
      <c r="CX48" s="16">
        <v>0.6</v>
      </c>
      <c r="CY48" s="16">
        <v>0.7</v>
      </c>
      <c r="CZ48" s="16">
        <v>0.8</v>
      </c>
      <c r="DA48" s="16">
        <v>0.9</v>
      </c>
      <c r="DB48" s="16">
        <v>0.9</v>
      </c>
      <c r="DC48" s="16">
        <v>0.8</v>
      </c>
      <c r="DD48" s="16">
        <v>0.9</v>
      </c>
      <c r="DE48" s="16">
        <v>1.1000000000000001</v>
      </c>
      <c r="DF48" s="16">
        <v>1.2</v>
      </c>
      <c r="DG48" s="16">
        <v>1.4</v>
      </c>
      <c r="DH48" s="16">
        <v>1.5</v>
      </c>
      <c r="DI48" s="16">
        <v>1.6</v>
      </c>
      <c r="DJ48" s="16">
        <v>1.7</v>
      </c>
      <c r="DK48" s="16">
        <v>1.5</v>
      </c>
      <c r="DL48" s="16">
        <v>1.5</v>
      </c>
      <c r="DM48" s="16">
        <v>1.7</v>
      </c>
      <c r="DN48" s="16">
        <v>1.3</v>
      </c>
      <c r="DO48" s="16">
        <v>1.2</v>
      </c>
      <c r="DP48" s="29"/>
      <c r="DQ48" s="16"/>
      <c r="DR48" s="198" t="s">
        <v>238</v>
      </c>
      <c r="DS48" s="16">
        <v>0.3</v>
      </c>
      <c r="DT48" s="16">
        <v>0.3</v>
      </c>
      <c r="DU48" s="16">
        <v>0.3</v>
      </c>
      <c r="DV48" s="16">
        <v>0.4</v>
      </c>
      <c r="DW48" s="16">
        <v>0.4</v>
      </c>
      <c r="DX48" s="16">
        <v>0.5</v>
      </c>
      <c r="DY48" s="16">
        <v>0.5</v>
      </c>
      <c r="DZ48" s="16">
        <v>0.7</v>
      </c>
      <c r="EA48" s="16">
        <v>0.8</v>
      </c>
      <c r="EB48" s="16">
        <v>0.8</v>
      </c>
      <c r="EC48" s="16">
        <v>0.7</v>
      </c>
      <c r="ED48" s="16">
        <v>0.8</v>
      </c>
      <c r="EE48" s="16">
        <v>0.7</v>
      </c>
      <c r="EF48" s="16">
        <v>0.6</v>
      </c>
      <c r="EG48" s="16">
        <v>0.6</v>
      </c>
      <c r="EH48" s="16">
        <v>0.6</v>
      </c>
      <c r="EI48" s="16">
        <v>0.6</v>
      </c>
      <c r="EJ48" s="16">
        <v>0.6</v>
      </c>
      <c r="EK48" s="16">
        <v>0.5</v>
      </c>
      <c r="EL48" s="16">
        <v>0.4</v>
      </c>
      <c r="EM48" s="16">
        <v>0.5</v>
      </c>
      <c r="EN48" s="29"/>
      <c r="EO48" s="16"/>
      <c r="EP48" s="198" t="s">
        <v>238</v>
      </c>
      <c r="EQ48" s="16">
        <v>0.5</v>
      </c>
      <c r="ER48" s="16">
        <v>0.5</v>
      </c>
      <c r="ES48" s="16">
        <v>0.6</v>
      </c>
      <c r="ET48" s="16">
        <v>0.9</v>
      </c>
      <c r="EU48" s="16">
        <v>0.9</v>
      </c>
      <c r="EV48" s="16">
        <v>1.1000000000000001</v>
      </c>
      <c r="EW48" s="16">
        <v>1.2</v>
      </c>
      <c r="EX48" s="16">
        <v>1.2</v>
      </c>
      <c r="EY48" s="16">
        <v>1.1000000000000001</v>
      </c>
      <c r="EZ48" s="16">
        <v>1.4</v>
      </c>
      <c r="FA48" s="16">
        <v>1.3</v>
      </c>
      <c r="FB48" s="16">
        <v>1.6</v>
      </c>
      <c r="FC48" s="16">
        <v>1.5</v>
      </c>
      <c r="FD48" s="16">
        <v>1.6</v>
      </c>
      <c r="FE48" s="16">
        <v>1.8</v>
      </c>
      <c r="FF48" s="16">
        <v>1.8</v>
      </c>
      <c r="FG48" s="16">
        <v>1.6</v>
      </c>
      <c r="FH48" s="16">
        <v>1.7</v>
      </c>
      <c r="FI48" s="16">
        <v>1.7</v>
      </c>
      <c r="FJ48" s="16">
        <v>1.6</v>
      </c>
      <c r="FK48" s="16">
        <v>1.6</v>
      </c>
      <c r="FM48" s="1"/>
      <c r="FN48" s="202" t="s">
        <v>237</v>
      </c>
      <c r="FO48" s="1">
        <v>0.5</v>
      </c>
      <c r="FP48" s="1">
        <v>0.6</v>
      </c>
      <c r="FQ48" s="1">
        <v>0.8</v>
      </c>
      <c r="FR48" s="1">
        <v>0.8</v>
      </c>
      <c r="FS48" s="1">
        <v>0.8</v>
      </c>
      <c r="FT48" s="1">
        <v>1</v>
      </c>
      <c r="FU48" s="1">
        <v>1.2</v>
      </c>
      <c r="FV48" s="1">
        <v>1.4</v>
      </c>
      <c r="FW48" s="1">
        <v>1.4</v>
      </c>
      <c r="FX48" s="1">
        <v>1.7</v>
      </c>
      <c r="FY48" s="1">
        <v>2.1</v>
      </c>
      <c r="FZ48" s="1">
        <v>2.2999999999999998</v>
      </c>
      <c r="GA48" s="1">
        <v>2.2000000000000002</v>
      </c>
      <c r="GB48" s="1">
        <v>2.2000000000000002</v>
      </c>
      <c r="GC48" s="1">
        <v>2.4</v>
      </c>
      <c r="GD48" s="1">
        <v>2.2999999999999998</v>
      </c>
      <c r="GE48" s="1">
        <v>2</v>
      </c>
      <c r="GF48" s="1">
        <v>2</v>
      </c>
      <c r="GG48" s="1">
        <v>2.1</v>
      </c>
      <c r="GH48" s="1">
        <v>1.9</v>
      </c>
      <c r="GI48" s="1">
        <v>2.1</v>
      </c>
      <c r="GK48" s="1"/>
      <c r="GL48" s="202" t="s">
        <v>237</v>
      </c>
      <c r="GM48" s="1">
        <v>0.9</v>
      </c>
      <c r="GN48" s="1">
        <v>1.2</v>
      </c>
      <c r="GO48" s="1">
        <v>1.4</v>
      </c>
      <c r="GP48" s="1">
        <v>1.5</v>
      </c>
      <c r="GQ48" s="1">
        <v>1.4</v>
      </c>
      <c r="GR48" s="1">
        <v>1.6</v>
      </c>
      <c r="GS48" s="1">
        <v>2</v>
      </c>
      <c r="GT48" s="1">
        <v>2.2000000000000002</v>
      </c>
      <c r="GU48" s="1">
        <v>2.2000000000000002</v>
      </c>
      <c r="GV48" s="1">
        <v>1.9</v>
      </c>
      <c r="GW48" s="1">
        <v>2</v>
      </c>
      <c r="GX48" s="1">
        <v>2.2000000000000002</v>
      </c>
      <c r="GY48" s="1">
        <v>2.2999999999999998</v>
      </c>
      <c r="GZ48" s="1">
        <v>2.7</v>
      </c>
      <c r="HA48" s="1">
        <v>2.7</v>
      </c>
      <c r="HB48" s="1">
        <v>2.6</v>
      </c>
      <c r="HC48" s="1">
        <v>2.4</v>
      </c>
      <c r="HD48" s="1">
        <v>2.5</v>
      </c>
      <c r="HE48" s="1">
        <v>2.6</v>
      </c>
      <c r="HF48" s="1">
        <v>2.4</v>
      </c>
      <c r="HG48" s="1">
        <v>2.2999999999999998</v>
      </c>
    </row>
    <row r="49" spans="1:215" ht="14.5">
      <c r="A49" s="1"/>
      <c r="B49" s="190" t="s">
        <v>239</v>
      </c>
      <c r="C49" s="2" t="s">
        <v>240</v>
      </c>
      <c r="D49" s="2" t="s">
        <v>240</v>
      </c>
      <c r="E49" s="2" t="s">
        <v>240</v>
      </c>
      <c r="F49" s="2" t="s">
        <v>240</v>
      </c>
      <c r="G49" s="2" t="s">
        <v>240</v>
      </c>
      <c r="H49" s="2" t="s">
        <v>240</v>
      </c>
      <c r="I49" s="2" t="s">
        <v>240</v>
      </c>
      <c r="J49" s="2" t="s">
        <v>240</v>
      </c>
      <c r="K49" s="2" t="s">
        <v>240</v>
      </c>
      <c r="L49" s="2" t="s">
        <v>240</v>
      </c>
      <c r="M49" s="2" t="s">
        <v>240</v>
      </c>
      <c r="N49" s="2">
        <v>3.5</v>
      </c>
      <c r="O49" s="2">
        <v>3.4</v>
      </c>
      <c r="P49" s="2">
        <v>0.8</v>
      </c>
      <c r="Q49" s="2">
        <v>12.7</v>
      </c>
      <c r="R49" s="2" t="s">
        <v>240</v>
      </c>
      <c r="S49" s="2" t="s">
        <v>240</v>
      </c>
      <c r="T49" s="2" t="s">
        <v>240</v>
      </c>
      <c r="U49" s="2" t="s">
        <v>240</v>
      </c>
      <c r="V49" s="2" t="s">
        <v>240</v>
      </c>
      <c r="W49" s="2" t="s">
        <v>240</v>
      </c>
      <c r="Y49" s="1"/>
      <c r="Z49" s="190" t="s">
        <v>239</v>
      </c>
      <c r="AA49" s="2" t="s">
        <v>240</v>
      </c>
      <c r="AB49" s="2" t="s">
        <v>240</v>
      </c>
      <c r="AC49" s="2" t="s">
        <v>240</v>
      </c>
      <c r="AD49" s="2" t="s">
        <v>240</v>
      </c>
      <c r="AE49" s="2" t="s">
        <v>240</v>
      </c>
      <c r="AF49" s="2" t="s">
        <v>240</v>
      </c>
      <c r="AG49" s="2" t="s">
        <v>240</v>
      </c>
      <c r="AH49" s="2" t="s">
        <v>240</v>
      </c>
      <c r="AI49" s="2" t="s">
        <v>240</v>
      </c>
      <c r="AJ49" s="2" t="s">
        <v>240</v>
      </c>
      <c r="AK49" s="2" t="s">
        <v>240</v>
      </c>
      <c r="AL49" s="2">
        <v>3.4</v>
      </c>
      <c r="AM49" s="2">
        <v>3.4</v>
      </c>
      <c r="AN49" s="2">
        <v>1.1000000000000001</v>
      </c>
      <c r="AO49" s="2">
        <v>0.2</v>
      </c>
      <c r="AP49" s="2" t="s">
        <v>240</v>
      </c>
      <c r="AQ49" s="2" t="s">
        <v>240</v>
      </c>
      <c r="AR49" s="2" t="s">
        <v>240</v>
      </c>
      <c r="AS49" s="2" t="s">
        <v>240</v>
      </c>
      <c r="AT49" s="2" t="s">
        <v>240</v>
      </c>
      <c r="AU49" s="2" t="s">
        <v>240</v>
      </c>
      <c r="AW49" s="1"/>
      <c r="AX49" s="190" t="s">
        <v>239</v>
      </c>
      <c r="AY49" s="2" t="s">
        <v>240</v>
      </c>
      <c r="AZ49" s="2" t="s">
        <v>240</v>
      </c>
      <c r="BA49" s="2" t="s">
        <v>240</v>
      </c>
      <c r="BB49" s="2" t="s">
        <v>240</v>
      </c>
      <c r="BC49" s="2" t="s">
        <v>240</v>
      </c>
      <c r="BD49" s="2" t="s">
        <v>240</v>
      </c>
      <c r="BE49" s="2" t="s">
        <v>240</v>
      </c>
      <c r="BF49" s="2" t="s">
        <v>240</v>
      </c>
      <c r="BG49" s="2" t="s">
        <v>240</v>
      </c>
      <c r="BH49" s="2" t="s">
        <v>240</v>
      </c>
      <c r="BI49" s="2" t="s">
        <v>240</v>
      </c>
      <c r="BJ49" s="2">
        <v>3.4</v>
      </c>
      <c r="BK49" s="2">
        <v>3.4</v>
      </c>
      <c r="BL49" s="2">
        <v>1.7</v>
      </c>
      <c r="BM49" s="2">
        <v>0.9</v>
      </c>
      <c r="BN49" s="2" t="s">
        <v>240</v>
      </c>
      <c r="BO49" s="2" t="s">
        <v>240</v>
      </c>
      <c r="BP49" s="2" t="s">
        <v>240</v>
      </c>
      <c r="BQ49" s="2" t="s">
        <v>240</v>
      </c>
      <c r="BR49" s="2" t="s">
        <v>240</v>
      </c>
      <c r="BS49" s="2" t="s">
        <v>240</v>
      </c>
      <c r="BU49" s="16"/>
      <c r="BV49" s="198" t="s">
        <v>241</v>
      </c>
      <c r="BW49" s="17" t="s">
        <v>242</v>
      </c>
      <c r="BX49" s="17" t="s">
        <v>242</v>
      </c>
      <c r="BY49" s="17" t="s">
        <v>242</v>
      </c>
      <c r="BZ49" s="17" t="s">
        <v>242</v>
      </c>
      <c r="CA49" s="17" t="s">
        <v>242</v>
      </c>
      <c r="CB49" s="17" t="s">
        <v>242</v>
      </c>
      <c r="CC49" s="17" t="s">
        <v>242</v>
      </c>
      <c r="CD49" s="17" t="s">
        <v>242</v>
      </c>
      <c r="CE49" s="17" t="s">
        <v>242</v>
      </c>
      <c r="CF49" s="17" t="s">
        <v>242</v>
      </c>
      <c r="CG49" s="17" t="s">
        <v>242</v>
      </c>
      <c r="CH49" s="17">
        <v>3.5</v>
      </c>
      <c r="CI49" s="17">
        <v>3.3</v>
      </c>
      <c r="CJ49" s="17">
        <v>3.3</v>
      </c>
      <c r="CK49" s="17">
        <v>3.6</v>
      </c>
      <c r="CL49" s="17" t="s">
        <v>242</v>
      </c>
      <c r="CM49" s="17" t="s">
        <v>242</v>
      </c>
      <c r="CN49" s="17" t="s">
        <v>242</v>
      </c>
      <c r="CO49" s="17" t="s">
        <v>242</v>
      </c>
      <c r="CP49" s="17" t="s">
        <v>242</v>
      </c>
      <c r="CQ49" s="17" t="s">
        <v>242</v>
      </c>
      <c r="CR49" s="29"/>
      <c r="CS49" s="16"/>
      <c r="CT49" s="198" t="s">
        <v>241</v>
      </c>
      <c r="CU49" s="17" t="s">
        <v>242</v>
      </c>
      <c r="CV49" s="17" t="s">
        <v>242</v>
      </c>
      <c r="CW49" s="17" t="s">
        <v>242</v>
      </c>
      <c r="CX49" s="17" t="s">
        <v>242</v>
      </c>
      <c r="CY49" s="17" t="s">
        <v>242</v>
      </c>
      <c r="CZ49" s="17" t="s">
        <v>242</v>
      </c>
      <c r="DA49" s="17" t="s">
        <v>242</v>
      </c>
      <c r="DB49" s="17">
        <v>3.5</v>
      </c>
      <c r="DC49" s="17">
        <v>4.3</v>
      </c>
      <c r="DD49" s="17">
        <v>4.2</v>
      </c>
      <c r="DE49" s="17">
        <v>4.4000000000000004</v>
      </c>
      <c r="DF49" s="17">
        <v>5.0999999999999996</v>
      </c>
      <c r="DG49" s="17">
        <v>5.4</v>
      </c>
      <c r="DH49" s="17">
        <v>5.2</v>
      </c>
      <c r="DI49" s="17">
        <v>5.5</v>
      </c>
      <c r="DJ49" s="17" t="s">
        <v>242</v>
      </c>
      <c r="DK49" s="17" t="s">
        <v>242</v>
      </c>
      <c r="DL49" s="17" t="s">
        <v>242</v>
      </c>
      <c r="DM49" s="17" t="s">
        <v>242</v>
      </c>
      <c r="DN49" s="17" t="s">
        <v>242</v>
      </c>
      <c r="DO49" s="17" t="s">
        <v>242</v>
      </c>
      <c r="DP49" s="29"/>
      <c r="DQ49" s="16"/>
      <c r="DR49" s="198" t="s">
        <v>241</v>
      </c>
      <c r="DS49" s="17" t="s">
        <v>242</v>
      </c>
      <c r="DT49" s="17" t="s">
        <v>242</v>
      </c>
      <c r="DU49" s="17" t="s">
        <v>242</v>
      </c>
      <c r="DV49" s="17" t="s">
        <v>242</v>
      </c>
      <c r="DW49" s="17" t="s">
        <v>242</v>
      </c>
      <c r="DX49" s="17" t="s">
        <v>242</v>
      </c>
      <c r="DY49" s="17" t="s">
        <v>242</v>
      </c>
      <c r="DZ49" s="17" t="s">
        <v>242</v>
      </c>
      <c r="EA49" s="17">
        <v>7.4</v>
      </c>
      <c r="EB49" s="17">
        <v>7.6</v>
      </c>
      <c r="EC49" s="17">
        <v>7.3</v>
      </c>
      <c r="ED49" s="17">
        <v>7.9</v>
      </c>
      <c r="EE49" s="17">
        <v>6.1</v>
      </c>
      <c r="EF49" s="17">
        <v>5.8</v>
      </c>
      <c r="EG49" s="17">
        <v>5.9</v>
      </c>
      <c r="EH49" s="17" t="s">
        <v>242</v>
      </c>
      <c r="EI49" s="17" t="s">
        <v>242</v>
      </c>
      <c r="EJ49" s="17" t="s">
        <v>242</v>
      </c>
      <c r="EK49" s="17" t="s">
        <v>242</v>
      </c>
      <c r="EL49" s="17" t="s">
        <v>242</v>
      </c>
      <c r="EM49" s="17" t="s">
        <v>242</v>
      </c>
      <c r="EN49" s="29"/>
      <c r="EO49" s="16"/>
      <c r="EP49" s="198" t="s">
        <v>241</v>
      </c>
      <c r="EQ49" s="17" t="s">
        <v>242</v>
      </c>
      <c r="ER49" s="17" t="s">
        <v>242</v>
      </c>
      <c r="ES49" s="17" t="s">
        <v>242</v>
      </c>
      <c r="ET49" s="17" t="s">
        <v>242</v>
      </c>
      <c r="EU49" s="17" t="s">
        <v>242</v>
      </c>
      <c r="EV49" s="17" t="s">
        <v>242</v>
      </c>
      <c r="EW49" s="17" t="s">
        <v>242</v>
      </c>
      <c r="EX49" s="17" t="s">
        <v>242</v>
      </c>
      <c r="EY49" s="17" t="s">
        <v>242</v>
      </c>
      <c r="EZ49" s="17" t="s">
        <v>242</v>
      </c>
      <c r="FA49" s="17" t="s">
        <v>242</v>
      </c>
      <c r="FB49" s="17">
        <v>6.7</v>
      </c>
      <c r="FC49" s="17">
        <v>6.1</v>
      </c>
      <c r="FD49" s="17">
        <v>6</v>
      </c>
      <c r="FE49" s="17">
        <v>6.6</v>
      </c>
      <c r="FF49" s="17" t="s">
        <v>242</v>
      </c>
      <c r="FG49" s="17" t="s">
        <v>242</v>
      </c>
      <c r="FH49" s="17" t="s">
        <v>242</v>
      </c>
      <c r="FI49" s="17" t="s">
        <v>242</v>
      </c>
      <c r="FJ49" s="17" t="s">
        <v>242</v>
      </c>
      <c r="FK49" s="17" t="s">
        <v>242</v>
      </c>
      <c r="FM49" s="1"/>
      <c r="FN49" s="202" t="s">
        <v>239</v>
      </c>
      <c r="FO49" s="2" t="s">
        <v>240</v>
      </c>
      <c r="FP49" s="2" t="s">
        <v>240</v>
      </c>
      <c r="FQ49" s="2" t="s">
        <v>240</v>
      </c>
      <c r="FR49" s="2" t="s">
        <v>240</v>
      </c>
      <c r="FS49" s="2" t="s">
        <v>240</v>
      </c>
      <c r="FT49" s="2" t="s">
        <v>240</v>
      </c>
      <c r="FU49" s="2" t="s">
        <v>240</v>
      </c>
      <c r="FV49" s="2" t="s">
        <v>240</v>
      </c>
      <c r="FW49" s="2" t="s">
        <v>240</v>
      </c>
      <c r="FX49" s="2" t="s">
        <v>240</v>
      </c>
      <c r="FY49" s="2" t="s">
        <v>240</v>
      </c>
      <c r="FZ49" s="2">
        <v>3.7</v>
      </c>
      <c r="GA49" s="2">
        <v>5</v>
      </c>
      <c r="GB49" s="2">
        <v>3.6</v>
      </c>
      <c r="GC49" s="2">
        <v>4.0999999999999996</v>
      </c>
      <c r="GD49" s="2" t="s">
        <v>240</v>
      </c>
      <c r="GE49" s="2" t="s">
        <v>240</v>
      </c>
      <c r="GF49" s="2" t="s">
        <v>240</v>
      </c>
      <c r="GG49" s="2" t="s">
        <v>240</v>
      </c>
      <c r="GH49" s="2" t="s">
        <v>240</v>
      </c>
      <c r="GI49" s="2" t="s">
        <v>240</v>
      </c>
      <c r="GK49" s="1"/>
      <c r="GL49" s="202" t="s">
        <v>239</v>
      </c>
      <c r="GM49" s="2" t="s">
        <v>240</v>
      </c>
      <c r="GN49" s="2" t="s">
        <v>240</v>
      </c>
      <c r="GO49" s="2" t="s">
        <v>240</v>
      </c>
      <c r="GP49" s="2" t="s">
        <v>240</v>
      </c>
      <c r="GQ49" s="2" t="s">
        <v>240</v>
      </c>
      <c r="GR49" s="2" t="s">
        <v>240</v>
      </c>
      <c r="GS49" s="2" t="s">
        <v>240</v>
      </c>
      <c r="GT49" s="2" t="s">
        <v>240</v>
      </c>
      <c r="GU49" s="2" t="s">
        <v>240</v>
      </c>
      <c r="GV49" s="2" t="s">
        <v>240</v>
      </c>
      <c r="GW49" s="2">
        <v>3.3</v>
      </c>
      <c r="GX49" s="2">
        <v>3.9</v>
      </c>
      <c r="GY49" s="2">
        <v>3.6</v>
      </c>
      <c r="GZ49" s="2">
        <v>3.2</v>
      </c>
      <c r="HA49" s="2">
        <v>3.3</v>
      </c>
      <c r="HB49" s="2" t="s">
        <v>240</v>
      </c>
      <c r="HC49" s="2" t="s">
        <v>240</v>
      </c>
      <c r="HD49" s="2" t="s">
        <v>240</v>
      </c>
      <c r="HE49" s="2" t="s">
        <v>240</v>
      </c>
      <c r="HF49" s="2" t="s">
        <v>240</v>
      </c>
      <c r="HG49" s="2" t="s">
        <v>240</v>
      </c>
    </row>
    <row r="50" spans="1:215" ht="14.5">
      <c r="A50" s="1"/>
      <c r="B50" s="190" t="s">
        <v>243</v>
      </c>
      <c r="C50" s="1">
        <v>0</v>
      </c>
      <c r="D50" s="2" t="s">
        <v>240</v>
      </c>
      <c r="E50" s="2" t="s">
        <v>240</v>
      </c>
      <c r="F50" s="2" t="s">
        <v>240</v>
      </c>
      <c r="G50" s="2" t="s">
        <v>240</v>
      </c>
      <c r="H50" s="2" t="s">
        <v>240</v>
      </c>
      <c r="I50" s="2" t="s">
        <v>240</v>
      </c>
      <c r="J50" s="2" t="s">
        <v>240</v>
      </c>
      <c r="K50" s="2" t="s">
        <v>240</v>
      </c>
      <c r="L50" s="2" t="s">
        <v>240</v>
      </c>
      <c r="M50" s="2" t="s">
        <v>240</v>
      </c>
      <c r="N50" s="2" t="s">
        <v>240</v>
      </c>
      <c r="O50" s="2" t="s">
        <v>240</v>
      </c>
      <c r="P50" s="2" t="s">
        <v>240</v>
      </c>
      <c r="Q50" s="2" t="s">
        <v>240</v>
      </c>
      <c r="R50" s="2" t="s">
        <v>240</v>
      </c>
      <c r="S50" s="2" t="s">
        <v>240</v>
      </c>
      <c r="T50" s="2" t="s">
        <v>240</v>
      </c>
      <c r="U50" s="2" t="s">
        <v>240</v>
      </c>
      <c r="V50" s="2" t="s">
        <v>240</v>
      </c>
      <c r="W50" s="2" t="s">
        <v>240</v>
      </c>
      <c r="Y50" s="1"/>
      <c r="Z50" s="190" t="s">
        <v>243</v>
      </c>
      <c r="AA50" s="1">
        <v>0</v>
      </c>
      <c r="AB50" s="2" t="s">
        <v>240</v>
      </c>
      <c r="AC50" s="2" t="s">
        <v>240</v>
      </c>
      <c r="AD50" s="2" t="s">
        <v>240</v>
      </c>
      <c r="AE50" s="2" t="s">
        <v>240</v>
      </c>
      <c r="AF50" s="2" t="s">
        <v>240</v>
      </c>
      <c r="AG50" s="2" t="s">
        <v>240</v>
      </c>
      <c r="AH50" s="2" t="s">
        <v>240</v>
      </c>
      <c r="AI50" s="2" t="s">
        <v>240</v>
      </c>
      <c r="AJ50" s="2" t="s">
        <v>240</v>
      </c>
      <c r="AK50" s="2" t="s">
        <v>240</v>
      </c>
      <c r="AL50" s="2" t="s">
        <v>240</v>
      </c>
      <c r="AM50" s="2" t="s">
        <v>240</v>
      </c>
      <c r="AN50" s="2" t="s">
        <v>240</v>
      </c>
      <c r="AO50" s="2" t="s">
        <v>240</v>
      </c>
      <c r="AP50" s="2" t="s">
        <v>240</v>
      </c>
      <c r="AQ50" s="2" t="s">
        <v>240</v>
      </c>
      <c r="AR50" s="2" t="s">
        <v>240</v>
      </c>
      <c r="AS50" s="2" t="s">
        <v>240</v>
      </c>
      <c r="AT50" s="2" t="s">
        <v>240</v>
      </c>
      <c r="AU50" s="2" t="s">
        <v>240</v>
      </c>
      <c r="AW50" s="1"/>
      <c r="AX50" s="190" t="s">
        <v>243</v>
      </c>
      <c r="AY50" s="1">
        <v>0</v>
      </c>
      <c r="AZ50" s="2" t="s">
        <v>240</v>
      </c>
      <c r="BA50" s="2" t="s">
        <v>240</v>
      </c>
      <c r="BB50" s="2" t="s">
        <v>240</v>
      </c>
      <c r="BC50" s="2" t="s">
        <v>240</v>
      </c>
      <c r="BD50" s="2" t="s">
        <v>240</v>
      </c>
      <c r="BE50" s="2" t="s">
        <v>240</v>
      </c>
      <c r="BF50" s="2" t="s">
        <v>240</v>
      </c>
      <c r="BG50" s="2" t="s">
        <v>240</v>
      </c>
      <c r="BH50" s="2" t="s">
        <v>240</v>
      </c>
      <c r="BI50" s="2" t="s">
        <v>240</v>
      </c>
      <c r="BJ50" s="2" t="s">
        <v>240</v>
      </c>
      <c r="BK50" s="2" t="s">
        <v>240</v>
      </c>
      <c r="BL50" s="2" t="s">
        <v>240</v>
      </c>
      <c r="BM50" s="2" t="s">
        <v>240</v>
      </c>
      <c r="BN50" s="2" t="s">
        <v>240</v>
      </c>
      <c r="BO50" s="2" t="s">
        <v>240</v>
      </c>
      <c r="BP50" s="2" t="s">
        <v>240</v>
      </c>
      <c r="BQ50" s="2" t="s">
        <v>240</v>
      </c>
      <c r="BR50" s="2" t="s">
        <v>240</v>
      </c>
      <c r="BS50" s="2" t="s">
        <v>240</v>
      </c>
      <c r="BU50" s="16"/>
      <c r="BV50" s="198" t="s">
        <v>244</v>
      </c>
      <c r="BW50" s="16">
        <v>0</v>
      </c>
      <c r="BX50" s="17" t="s">
        <v>242</v>
      </c>
      <c r="BY50" s="17" t="s">
        <v>242</v>
      </c>
      <c r="BZ50" s="17" t="s">
        <v>242</v>
      </c>
      <c r="CA50" s="17" t="s">
        <v>242</v>
      </c>
      <c r="CB50" s="17" t="s">
        <v>242</v>
      </c>
      <c r="CC50" s="17" t="s">
        <v>242</v>
      </c>
      <c r="CD50" s="17" t="s">
        <v>242</v>
      </c>
      <c r="CE50" s="17" t="s">
        <v>242</v>
      </c>
      <c r="CF50" s="17" t="s">
        <v>242</v>
      </c>
      <c r="CG50" s="17" t="s">
        <v>242</v>
      </c>
      <c r="CH50" s="17" t="s">
        <v>242</v>
      </c>
      <c r="CI50" s="17" t="s">
        <v>242</v>
      </c>
      <c r="CJ50" s="17" t="s">
        <v>242</v>
      </c>
      <c r="CK50" s="17" t="s">
        <v>242</v>
      </c>
      <c r="CL50" s="17" t="s">
        <v>242</v>
      </c>
      <c r="CM50" s="17" t="s">
        <v>242</v>
      </c>
      <c r="CN50" s="17" t="s">
        <v>242</v>
      </c>
      <c r="CO50" s="17" t="s">
        <v>242</v>
      </c>
      <c r="CP50" s="17" t="s">
        <v>242</v>
      </c>
      <c r="CQ50" s="17" t="s">
        <v>242</v>
      </c>
      <c r="CR50" s="29"/>
      <c r="CS50" s="16"/>
      <c r="CT50" s="198" t="s">
        <v>244</v>
      </c>
      <c r="CU50" s="16">
        <v>0</v>
      </c>
      <c r="CV50" s="17" t="s">
        <v>242</v>
      </c>
      <c r="CW50" s="17" t="s">
        <v>242</v>
      </c>
      <c r="CX50" s="17" t="s">
        <v>242</v>
      </c>
      <c r="CY50" s="17" t="s">
        <v>242</v>
      </c>
      <c r="CZ50" s="17" t="s">
        <v>242</v>
      </c>
      <c r="DA50" s="17" t="s">
        <v>242</v>
      </c>
      <c r="DB50" s="17" t="s">
        <v>242</v>
      </c>
      <c r="DC50" s="17" t="s">
        <v>242</v>
      </c>
      <c r="DD50" s="17" t="s">
        <v>242</v>
      </c>
      <c r="DE50" s="17" t="s">
        <v>242</v>
      </c>
      <c r="DF50" s="17" t="s">
        <v>242</v>
      </c>
      <c r="DG50" s="17" t="s">
        <v>242</v>
      </c>
      <c r="DH50" s="17" t="s">
        <v>242</v>
      </c>
      <c r="DI50" s="17" t="s">
        <v>242</v>
      </c>
      <c r="DJ50" s="17" t="s">
        <v>242</v>
      </c>
      <c r="DK50" s="17" t="s">
        <v>242</v>
      </c>
      <c r="DL50" s="17" t="s">
        <v>242</v>
      </c>
      <c r="DM50" s="17" t="s">
        <v>242</v>
      </c>
      <c r="DN50" s="17" t="s">
        <v>242</v>
      </c>
      <c r="DO50" s="17" t="s">
        <v>242</v>
      </c>
      <c r="DP50" s="29"/>
      <c r="DQ50" s="16"/>
      <c r="DR50" s="198" t="s">
        <v>244</v>
      </c>
      <c r="DS50" s="16">
        <v>0</v>
      </c>
      <c r="DT50" s="17" t="s">
        <v>242</v>
      </c>
      <c r="DU50" s="17" t="s">
        <v>242</v>
      </c>
      <c r="DV50" s="17" t="s">
        <v>242</v>
      </c>
      <c r="DW50" s="17" t="s">
        <v>242</v>
      </c>
      <c r="DX50" s="17" t="s">
        <v>242</v>
      </c>
      <c r="DY50" s="17" t="s">
        <v>242</v>
      </c>
      <c r="DZ50" s="17" t="s">
        <v>242</v>
      </c>
      <c r="EA50" s="17" t="s">
        <v>242</v>
      </c>
      <c r="EB50" s="17" t="s">
        <v>242</v>
      </c>
      <c r="EC50" s="17" t="s">
        <v>242</v>
      </c>
      <c r="ED50" s="17" t="s">
        <v>242</v>
      </c>
      <c r="EE50" s="17" t="s">
        <v>242</v>
      </c>
      <c r="EF50" s="17" t="s">
        <v>242</v>
      </c>
      <c r="EG50" s="17" t="s">
        <v>242</v>
      </c>
      <c r="EH50" s="17" t="s">
        <v>242</v>
      </c>
      <c r="EI50" s="17" t="s">
        <v>242</v>
      </c>
      <c r="EJ50" s="17" t="s">
        <v>242</v>
      </c>
      <c r="EK50" s="17" t="s">
        <v>242</v>
      </c>
      <c r="EL50" s="17" t="s">
        <v>242</v>
      </c>
      <c r="EM50" s="17" t="s">
        <v>242</v>
      </c>
      <c r="EN50" s="29"/>
      <c r="EO50" s="16"/>
      <c r="EP50" s="198" t="s">
        <v>244</v>
      </c>
      <c r="EQ50" s="16">
        <v>0</v>
      </c>
      <c r="ER50" s="17" t="s">
        <v>242</v>
      </c>
      <c r="ES50" s="17" t="s">
        <v>242</v>
      </c>
      <c r="ET50" s="17" t="s">
        <v>242</v>
      </c>
      <c r="EU50" s="17" t="s">
        <v>242</v>
      </c>
      <c r="EV50" s="17" t="s">
        <v>242</v>
      </c>
      <c r="EW50" s="17" t="s">
        <v>242</v>
      </c>
      <c r="EX50" s="17" t="s">
        <v>242</v>
      </c>
      <c r="EY50" s="17" t="s">
        <v>242</v>
      </c>
      <c r="EZ50" s="17" t="s">
        <v>242</v>
      </c>
      <c r="FA50" s="17" t="s">
        <v>242</v>
      </c>
      <c r="FB50" s="17" t="s">
        <v>242</v>
      </c>
      <c r="FC50" s="17" t="s">
        <v>242</v>
      </c>
      <c r="FD50" s="17" t="s">
        <v>242</v>
      </c>
      <c r="FE50" s="17" t="s">
        <v>242</v>
      </c>
      <c r="FF50" s="17" t="s">
        <v>242</v>
      </c>
      <c r="FG50" s="17" t="s">
        <v>242</v>
      </c>
      <c r="FH50" s="17" t="s">
        <v>242</v>
      </c>
      <c r="FI50" s="17" t="s">
        <v>242</v>
      </c>
      <c r="FJ50" s="17" t="s">
        <v>242</v>
      </c>
      <c r="FK50" s="17" t="s">
        <v>242</v>
      </c>
      <c r="FM50" s="1"/>
      <c r="FN50" s="202" t="s">
        <v>243</v>
      </c>
      <c r="FO50" s="1">
        <v>0</v>
      </c>
      <c r="FP50" s="2" t="s">
        <v>240</v>
      </c>
      <c r="FQ50" s="2" t="s">
        <v>240</v>
      </c>
      <c r="FR50" s="2" t="s">
        <v>240</v>
      </c>
      <c r="FS50" s="2" t="s">
        <v>240</v>
      </c>
      <c r="FT50" s="2" t="s">
        <v>240</v>
      </c>
      <c r="FU50" s="2" t="s">
        <v>240</v>
      </c>
      <c r="FV50" s="2" t="s">
        <v>240</v>
      </c>
      <c r="FW50" s="2" t="s">
        <v>240</v>
      </c>
      <c r="FX50" s="2" t="s">
        <v>240</v>
      </c>
      <c r="FY50" s="2" t="s">
        <v>240</v>
      </c>
      <c r="FZ50" s="2" t="s">
        <v>240</v>
      </c>
      <c r="GA50" s="2" t="s">
        <v>240</v>
      </c>
      <c r="GB50" s="2" t="s">
        <v>240</v>
      </c>
      <c r="GC50" s="2" t="s">
        <v>240</v>
      </c>
      <c r="GD50" s="2" t="s">
        <v>240</v>
      </c>
      <c r="GE50" s="2" t="s">
        <v>240</v>
      </c>
      <c r="GF50" s="2" t="s">
        <v>240</v>
      </c>
      <c r="GG50" s="2" t="s">
        <v>240</v>
      </c>
      <c r="GH50" s="2" t="s">
        <v>240</v>
      </c>
      <c r="GI50" s="2" t="s">
        <v>240</v>
      </c>
      <c r="GK50" s="1"/>
      <c r="GL50" s="202" t="s">
        <v>243</v>
      </c>
      <c r="GM50" s="1">
        <v>0</v>
      </c>
      <c r="GN50" s="2" t="s">
        <v>240</v>
      </c>
      <c r="GO50" s="2" t="s">
        <v>240</v>
      </c>
      <c r="GP50" s="2" t="s">
        <v>240</v>
      </c>
      <c r="GQ50" s="2" t="s">
        <v>240</v>
      </c>
      <c r="GR50" s="2" t="s">
        <v>240</v>
      </c>
      <c r="GS50" s="2" t="s">
        <v>240</v>
      </c>
      <c r="GT50" s="2" t="s">
        <v>240</v>
      </c>
      <c r="GU50" s="2" t="s">
        <v>240</v>
      </c>
      <c r="GV50" s="2" t="s">
        <v>240</v>
      </c>
      <c r="GW50" s="2" t="s">
        <v>240</v>
      </c>
      <c r="GX50" s="2" t="s">
        <v>240</v>
      </c>
      <c r="GY50" s="2" t="s">
        <v>240</v>
      </c>
      <c r="GZ50" s="2" t="s">
        <v>240</v>
      </c>
      <c r="HA50" s="2" t="s">
        <v>240</v>
      </c>
      <c r="HB50" s="2" t="s">
        <v>240</v>
      </c>
      <c r="HC50" s="2" t="s">
        <v>240</v>
      </c>
      <c r="HD50" s="2" t="s">
        <v>240</v>
      </c>
      <c r="HE50" s="2" t="s">
        <v>240</v>
      </c>
      <c r="HF50" s="2" t="s">
        <v>240</v>
      </c>
      <c r="HG50" s="2" t="s">
        <v>240</v>
      </c>
    </row>
    <row r="51" spans="1:215" ht="14.5">
      <c r="A51" s="1"/>
      <c r="B51" s="190" t="s">
        <v>245</v>
      </c>
      <c r="C51" s="1">
        <v>0.1</v>
      </c>
      <c r="D51" s="1">
        <v>0.2</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190" t="s">
        <v>245</v>
      </c>
      <c r="AA51" s="1">
        <v>0.1</v>
      </c>
      <c r="AB51" s="1">
        <v>0.1</v>
      </c>
      <c r="AC51" s="1">
        <v>0.1</v>
      </c>
      <c r="AD51" s="1">
        <v>0.1</v>
      </c>
      <c r="AE51" s="1">
        <v>0.1</v>
      </c>
      <c r="AF51" s="1">
        <v>0.1</v>
      </c>
      <c r="AG51" s="1">
        <v>0.1</v>
      </c>
      <c r="AH51" s="1">
        <v>0.2</v>
      </c>
      <c r="AI51" s="1">
        <v>0.2</v>
      </c>
      <c r="AJ51" s="1">
        <v>0.2</v>
      </c>
      <c r="AK51" s="1">
        <v>0.2</v>
      </c>
      <c r="AL51" s="1">
        <v>0.1</v>
      </c>
      <c r="AM51" s="1">
        <v>0.1</v>
      </c>
      <c r="AN51" s="1">
        <v>0.1</v>
      </c>
      <c r="AO51" s="1">
        <v>0.1</v>
      </c>
      <c r="AP51" s="1">
        <v>0.1</v>
      </c>
      <c r="AQ51" s="1">
        <v>0.1</v>
      </c>
      <c r="AR51" s="1">
        <v>0.1</v>
      </c>
      <c r="AS51" s="1">
        <v>0</v>
      </c>
      <c r="AT51" s="1">
        <v>0</v>
      </c>
      <c r="AU51" s="1">
        <v>0</v>
      </c>
      <c r="AW51" s="1"/>
      <c r="AX51" s="190" t="s">
        <v>245</v>
      </c>
      <c r="AY51" s="1">
        <v>0.2</v>
      </c>
      <c r="AZ51" s="1">
        <v>0.3</v>
      </c>
      <c r="BA51" s="1">
        <v>0</v>
      </c>
      <c r="BB51" s="1">
        <v>0</v>
      </c>
      <c r="BC51" s="1">
        <v>0</v>
      </c>
      <c r="BD51" s="1">
        <v>0</v>
      </c>
      <c r="BE51" s="1">
        <v>0</v>
      </c>
      <c r="BF51" s="1">
        <v>0</v>
      </c>
      <c r="BG51" s="1">
        <v>0.1</v>
      </c>
      <c r="BH51" s="1">
        <v>0.1</v>
      </c>
      <c r="BI51" s="1">
        <v>0</v>
      </c>
      <c r="BJ51" s="1">
        <v>0</v>
      </c>
      <c r="BK51" s="1">
        <v>0</v>
      </c>
      <c r="BL51" s="1">
        <v>0</v>
      </c>
      <c r="BM51" s="1">
        <v>0</v>
      </c>
      <c r="BN51" s="1">
        <v>0.1</v>
      </c>
      <c r="BO51" s="1">
        <v>0</v>
      </c>
      <c r="BP51" s="1">
        <v>0</v>
      </c>
      <c r="BQ51" s="1">
        <v>0</v>
      </c>
      <c r="BR51" s="1">
        <v>0.1</v>
      </c>
      <c r="BS51" s="1">
        <v>0.1</v>
      </c>
      <c r="BU51" s="16"/>
      <c r="BV51" s="198" t="s">
        <v>246</v>
      </c>
      <c r="BW51" s="16">
        <v>0.1</v>
      </c>
      <c r="BX51" s="16">
        <v>0.2</v>
      </c>
      <c r="BY51" s="16">
        <v>0.1</v>
      </c>
      <c r="BZ51" s="16">
        <v>0</v>
      </c>
      <c r="CA51" s="16">
        <v>0.1</v>
      </c>
      <c r="CB51" s="16">
        <v>0.1</v>
      </c>
      <c r="CC51" s="16">
        <v>0.1</v>
      </c>
      <c r="CD51" s="16">
        <v>0.1</v>
      </c>
      <c r="CE51" s="16">
        <v>0.1</v>
      </c>
      <c r="CF51" s="16">
        <v>0.1</v>
      </c>
      <c r="CG51" s="16">
        <v>0.1</v>
      </c>
      <c r="CH51" s="16">
        <v>0.1</v>
      </c>
      <c r="CI51" s="16">
        <v>0.2</v>
      </c>
      <c r="CJ51" s="16">
        <v>0.2</v>
      </c>
      <c r="CK51" s="16">
        <v>0.2</v>
      </c>
      <c r="CL51" s="16">
        <v>0.2</v>
      </c>
      <c r="CM51" s="16">
        <v>0.2</v>
      </c>
      <c r="CN51" s="16">
        <v>0.2</v>
      </c>
      <c r="CO51" s="16">
        <v>0.2</v>
      </c>
      <c r="CP51" s="16">
        <v>0.2</v>
      </c>
      <c r="CQ51" s="16">
        <v>0.2</v>
      </c>
      <c r="CR51" s="29"/>
      <c r="CS51" s="16"/>
      <c r="CT51" s="198" t="s">
        <v>246</v>
      </c>
      <c r="CU51" s="16">
        <v>0.6</v>
      </c>
      <c r="CV51" s="16">
        <v>0.7</v>
      </c>
      <c r="CW51" s="16">
        <v>0.4</v>
      </c>
      <c r="CX51" s="16">
        <v>0.4</v>
      </c>
      <c r="CY51" s="16">
        <v>0.4</v>
      </c>
      <c r="CZ51" s="16">
        <v>0.4</v>
      </c>
      <c r="DA51" s="16">
        <v>0.7</v>
      </c>
      <c r="DB51" s="16">
        <v>0.8</v>
      </c>
      <c r="DC51" s="16">
        <v>0.9</v>
      </c>
      <c r="DD51" s="16">
        <v>0.8</v>
      </c>
      <c r="DE51" s="16">
        <v>0.9</v>
      </c>
      <c r="DF51" s="16">
        <v>1.1000000000000001</v>
      </c>
      <c r="DG51" s="16">
        <v>1.4</v>
      </c>
      <c r="DH51" s="16">
        <v>0.9</v>
      </c>
      <c r="DI51" s="16">
        <v>0.9</v>
      </c>
      <c r="DJ51" s="16">
        <v>0.9</v>
      </c>
      <c r="DK51" s="16">
        <v>1.3</v>
      </c>
      <c r="DL51" s="16">
        <v>1.3</v>
      </c>
      <c r="DM51" s="16">
        <v>1</v>
      </c>
      <c r="DN51" s="16">
        <v>1</v>
      </c>
      <c r="DO51" s="16">
        <v>1.4</v>
      </c>
      <c r="DP51" s="29"/>
      <c r="DQ51" s="16"/>
      <c r="DR51" s="198" t="s">
        <v>246</v>
      </c>
      <c r="DS51" s="16">
        <v>0.8</v>
      </c>
      <c r="DT51" s="16">
        <v>0.7</v>
      </c>
      <c r="DU51" s="16">
        <v>0.4</v>
      </c>
      <c r="DV51" s="16">
        <v>0.4</v>
      </c>
      <c r="DW51" s="16">
        <v>0.3</v>
      </c>
      <c r="DX51" s="16">
        <v>0.2</v>
      </c>
      <c r="DY51" s="16">
        <v>0.2</v>
      </c>
      <c r="DZ51" s="16">
        <v>0.3</v>
      </c>
      <c r="EA51" s="16">
        <v>0.4</v>
      </c>
      <c r="EB51" s="16">
        <v>0.3</v>
      </c>
      <c r="EC51" s="16">
        <v>0.2</v>
      </c>
      <c r="ED51" s="16">
        <v>0.2</v>
      </c>
      <c r="EE51" s="16">
        <v>0.2</v>
      </c>
      <c r="EF51" s="16">
        <v>0.3</v>
      </c>
      <c r="EG51" s="16">
        <v>0.2</v>
      </c>
      <c r="EH51" s="16">
        <v>0.2</v>
      </c>
      <c r="EI51" s="16">
        <v>0.2</v>
      </c>
      <c r="EJ51" s="16">
        <v>0.3</v>
      </c>
      <c r="EK51" s="16">
        <v>0.3</v>
      </c>
      <c r="EL51" s="16">
        <v>0.4</v>
      </c>
      <c r="EM51" s="16">
        <v>0.5</v>
      </c>
      <c r="EN51" s="29"/>
      <c r="EO51" s="16"/>
      <c r="EP51" s="198" t="s">
        <v>246</v>
      </c>
      <c r="EQ51" s="16">
        <v>0.5</v>
      </c>
      <c r="ER51" s="16">
        <v>0.6</v>
      </c>
      <c r="ES51" s="16">
        <v>0.3</v>
      </c>
      <c r="ET51" s="16">
        <v>0.2</v>
      </c>
      <c r="EU51" s="16">
        <v>0.2</v>
      </c>
      <c r="EV51" s="16">
        <v>0.1</v>
      </c>
      <c r="EW51" s="16">
        <v>0.1</v>
      </c>
      <c r="EX51" s="16">
        <v>0.1</v>
      </c>
      <c r="EY51" s="16">
        <v>0.1</v>
      </c>
      <c r="EZ51" s="16">
        <v>0.1</v>
      </c>
      <c r="FA51" s="16">
        <v>0.1</v>
      </c>
      <c r="FB51" s="16">
        <v>0.1</v>
      </c>
      <c r="FC51" s="16">
        <v>0.2</v>
      </c>
      <c r="FD51" s="16">
        <v>0.1</v>
      </c>
      <c r="FE51" s="16">
        <v>0.2</v>
      </c>
      <c r="FF51" s="16">
        <v>0.2</v>
      </c>
      <c r="FG51" s="16">
        <v>0.2</v>
      </c>
      <c r="FH51" s="16">
        <v>0.1</v>
      </c>
      <c r="FI51" s="16">
        <v>0.2</v>
      </c>
      <c r="FJ51" s="16">
        <v>0.2</v>
      </c>
      <c r="FK51" s="16">
        <v>0.1</v>
      </c>
      <c r="FM51" s="1"/>
      <c r="FN51" s="202" t="s">
        <v>245</v>
      </c>
      <c r="FO51" s="1">
        <v>2.1</v>
      </c>
      <c r="FP51" s="1">
        <v>1.8</v>
      </c>
      <c r="FQ51" s="1">
        <v>1.5</v>
      </c>
      <c r="FR51" s="1">
        <v>1.4</v>
      </c>
      <c r="FS51" s="1">
        <v>1.2</v>
      </c>
      <c r="FT51" s="1">
        <v>0.7</v>
      </c>
      <c r="FU51" s="1">
        <v>1.2</v>
      </c>
      <c r="FV51" s="1">
        <v>1.2</v>
      </c>
      <c r="FW51" s="1">
        <v>0.8</v>
      </c>
      <c r="FX51" s="1">
        <v>0.7</v>
      </c>
      <c r="FY51" s="1">
        <v>0.6</v>
      </c>
      <c r="FZ51" s="1">
        <v>0.9</v>
      </c>
      <c r="GA51" s="1">
        <v>0.8</v>
      </c>
      <c r="GB51" s="1">
        <v>0.9</v>
      </c>
      <c r="GC51" s="1">
        <v>0.7</v>
      </c>
      <c r="GD51" s="1">
        <v>0.9</v>
      </c>
      <c r="GE51" s="1">
        <v>0.8</v>
      </c>
      <c r="GF51" s="1">
        <v>0.7</v>
      </c>
      <c r="GG51" s="1">
        <v>0.7</v>
      </c>
      <c r="GH51" s="1">
        <v>0.7</v>
      </c>
      <c r="GI51" s="1">
        <v>0.8</v>
      </c>
      <c r="GK51" s="1"/>
      <c r="GL51" s="202" t="s">
        <v>245</v>
      </c>
      <c r="GM51" s="1">
        <v>2.4</v>
      </c>
      <c r="GN51" s="1">
        <v>2.4</v>
      </c>
      <c r="GO51" s="1">
        <v>2.2000000000000002</v>
      </c>
      <c r="GP51" s="1">
        <v>2</v>
      </c>
      <c r="GQ51" s="1">
        <v>1.7</v>
      </c>
      <c r="GR51" s="1">
        <v>1.4</v>
      </c>
      <c r="GS51" s="1">
        <v>1.7</v>
      </c>
      <c r="GT51" s="1">
        <v>2.2999999999999998</v>
      </c>
      <c r="GU51" s="1">
        <v>2.9</v>
      </c>
      <c r="GV51" s="1">
        <v>2</v>
      </c>
      <c r="GW51" s="1">
        <v>2.2999999999999998</v>
      </c>
      <c r="GX51" s="1">
        <v>2.2999999999999998</v>
      </c>
      <c r="GY51" s="1">
        <v>2.2000000000000002</v>
      </c>
      <c r="GZ51" s="1">
        <v>2</v>
      </c>
      <c r="HA51" s="1">
        <v>1.7</v>
      </c>
      <c r="HB51" s="1">
        <v>1.7</v>
      </c>
      <c r="HC51" s="1">
        <v>1.4</v>
      </c>
      <c r="HD51" s="1">
        <v>1.6</v>
      </c>
      <c r="HE51" s="1">
        <v>2.6</v>
      </c>
      <c r="HF51" s="1">
        <v>2.6</v>
      </c>
      <c r="HG51" s="1">
        <v>2.4</v>
      </c>
    </row>
    <row r="52" spans="1:215" ht="14.5">
      <c r="A52" s="410"/>
      <c r="B52" s="410"/>
      <c r="C52" s="1"/>
      <c r="D52" s="1"/>
      <c r="E52" s="1"/>
      <c r="F52" s="1"/>
      <c r="G52" s="1"/>
      <c r="H52" s="1"/>
      <c r="I52" s="1"/>
      <c r="J52" s="1"/>
      <c r="K52" s="1"/>
      <c r="L52" s="1"/>
      <c r="M52" s="1"/>
      <c r="N52" s="1"/>
      <c r="O52" s="1"/>
      <c r="P52" s="1"/>
      <c r="Q52" s="1"/>
      <c r="R52" s="1"/>
      <c r="S52" s="1"/>
      <c r="T52" s="1"/>
      <c r="U52" s="1"/>
      <c r="V52" s="1"/>
      <c r="W52" s="1"/>
      <c r="Y52" s="410"/>
      <c r="Z52" s="410"/>
      <c r="AA52" s="1"/>
      <c r="AB52" s="1"/>
      <c r="AC52" s="1"/>
      <c r="AD52" s="1"/>
      <c r="AE52" s="1"/>
      <c r="AF52" s="1"/>
      <c r="AG52" s="1"/>
      <c r="AH52" s="1"/>
      <c r="AI52" s="1"/>
      <c r="AJ52" s="1"/>
      <c r="AK52" s="1"/>
      <c r="AL52" s="1"/>
      <c r="AM52" s="1"/>
      <c r="AN52" s="1"/>
      <c r="AO52" s="1"/>
      <c r="AP52" s="1"/>
      <c r="AQ52" s="1"/>
      <c r="AR52" s="1"/>
      <c r="AS52" s="1"/>
      <c r="AT52" s="1"/>
      <c r="AU52" s="1"/>
      <c r="AW52" s="410"/>
      <c r="AX52" s="410"/>
      <c r="AY52" s="1"/>
      <c r="AZ52" s="1"/>
      <c r="BA52" s="1"/>
      <c r="BB52" s="1"/>
      <c r="BC52" s="1"/>
      <c r="BD52" s="1"/>
      <c r="BE52" s="1"/>
      <c r="BF52" s="1"/>
      <c r="BG52" s="1"/>
      <c r="BH52" s="1"/>
      <c r="BI52" s="1"/>
      <c r="BJ52" s="1"/>
      <c r="BK52" s="1"/>
      <c r="BL52" s="1"/>
      <c r="BM52" s="1"/>
      <c r="BN52" s="1"/>
      <c r="BO52" s="1"/>
      <c r="BP52" s="1"/>
      <c r="BQ52" s="1"/>
      <c r="BR52" s="1"/>
      <c r="BS52" s="1"/>
      <c r="BU52" s="411"/>
      <c r="BV52" s="411"/>
      <c r="BW52" s="16"/>
      <c r="BX52" s="16"/>
      <c r="BY52" s="16"/>
      <c r="BZ52" s="16"/>
      <c r="CA52" s="16"/>
      <c r="CB52" s="16"/>
      <c r="CC52" s="16"/>
      <c r="CD52" s="16"/>
      <c r="CE52" s="16"/>
      <c r="CF52" s="16"/>
      <c r="CG52" s="16"/>
      <c r="CH52" s="16"/>
      <c r="CI52" s="16"/>
      <c r="CJ52" s="16"/>
      <c r="CK52" s="16"/>
      <c r="CL52" s="16"/>
      <c r="CM52" s="16"/>
      <c r="CN52" s="16"/>
      <c r="CO52" s="16"/>
      <c r="CP52" s="16"/>
      <c r="CQ52" s="16"/>
      <c r="CR52" s="29"/>
      <c r="CS52" s="411"/>
      <c r="CT52" s="411"/>
      <c r="CU52" s="16"/>
      <c r="CV52" s="16"/>
      <c r="CW52" s="16"/>
      <c r="CX52" s="16"/>
      <c r="CY52" s="16"/>
      <c r="CZ52" s="16"/>
      <c r="DA52" s="16"/>
      <c r="DB52" s="16"/>
      <c r="DC52" s="16"/>
      <c r="DD52" s="16"/>
      <c r="DE52" s="16"/>
      <c r="DF52" s="16"/>
      <c r="DG52" s="16"/>
      <c r="DH52" s="16"/>
      <c r="DI52" s="16"/>
      <c r="DJ52" s="16"/>
      <c r="DK52" s="16"/>
      <c r="DL52" s="16"/>
      <c r="DM52" s="16"/>
      <c r="DN52" s="16"/>
      <c r="DO52" s="16"/>
      <c r="DP52" s="29"/>
      <c r="DQ52" s="411"/>
      <c r="DR52" s="411"/>
      <c r="DS52" s="16"/>
      <c r="DT52" s="16"/>
      <c r="DU52" s="16"/>
      <c r="DV52" s="16"/>
      <c r="DW52" s="16"/>
      <c r="DX52" s="16"/>
      <c r="DY52" s="16"/>
      <c r="DZ52" s="16"/>
      <c r="EA52" s="16"/>
      <c r="EB52" s="16"/>
      <c r="EC52" s="16"/>
      <c r="ED52" s="16"/>
      <c r="EE52" s="16"/>
      <c r="EF52" s="16"/>
      <c r="EG52" s="16"/>
      <c r="EH52" s="16"/>
      <c r="EI52" s="16"/>
      <c r="EJ52" s="16"/>
      <c r="EK52" s="16"/>
      <c r="EL52" s="16"/>
      <c r="EM52" s="16"/>
      <c r="EN52" s="29"/>
      <c r="EO52" s="411"/>
      <c r="EP52" s="411"/>
      <c r="EQ52" s="16"/>
      <c r="ER52" s="16"/>
      <c r="ES52" s="16"/>
      <c r="ET52" s="16"/>
      <c r="EU52" s="16"/>
      <c r="EV52" s="16"/>
      <c r="EW52" s="16"/>
      <c r="EX52" s="16"/>
      <c r="EY52" s="16"/>
      <c r="EZ52" s="16"/>
      <c r="FA52" s="16"/>
      <c r="FB52" s="16"/>
      <c r="FC52" s="16"/>
      <c r="FD52" s="16"/>
      <c r="FE52" s="16"/>
      <c r="FF52" s="16"/>
      <c r="FG52" s="16"/>
      <c r="FH52" s="16"/>
      <c r="FI52" s="16"/>
      <c r="FJ52" s="16"/>
      <c r="FK52" s="16"/>
      <c r="FM52" s="410"/>
      <c r="FN52" s="410"/>
      <c r="FO52" s="1"/>
      <c r="FP52" s="1"/>
      <c r="FQ52" s="1"/>
      <c r="FR52" s="1"/>
      <c r="FS52" s="1"/>
      <c r="FT52" s="1"/>
      <c r="FU52" s="1"/>
      <c r="FV52" s="1"/>
      <c r="FW52" s="1"/>
      <c r="FX52" s="1"/>
      <c r="FY52" s="1"/>
      <c r="FZ52" s="1"/>
      <c r="GA52" s="1"/>
      <c r="GB52" s="1"/>
      <c r="GC52" s="1"/>
      <c r="GD52" s="1"/>
      <c r="GE52" s="1"/>
      <c r="GF52" s="1"/>
      <c r="GG52" s="1"/>
      <c r="GH52" s="1"/>
      <c r="GI52" s="1"/>
      <c r="GK52" s="410"/>
      <c r="GL52" s="410"/>
      <c r="GM52" s="1"/>
      <c r="GN52" s="1"/>
      <c r="GO52" s="1"/>
      <c r="GP52" s="1"/>
      <c r="GQ52" s="1"/>
      <c r="GR52" s="1"/>
      <c r="GS52" s="1"/>
      <c r="GT52" s="1"/>
      <c r="GU52" s="1"/>
      <c r="GV52" s="1"/>
      <c r="GW52" s="1"/>
      <c r="GX52" s="1"/>
      <c r="GY52" s="1"/>
      <c r="GZ52" s="1"/>
      <c r="HA52" s="1"/>
      <c r="HB52" s="1"/>
      <c r="HC52" s="1"/>
      <c r="HD52" s="1"/>
      <c r="HE52" s="1"/>
      <c r="HF52" s="1"/>
      <c r="HG52" s="1"/>
    </row>
    <row r="53" spans="1:215" ht="14.5">
      <c r="A53" s="6"/>
      <c r="B53" s="7" t="s">
        <v>258</v>
      </c>
      <c r="C53" s="6">
        <v>70.3</v>
      </c>
      <c r="D53" s="6">
        <v>70.3</v>
      </c>
      <c r="E53" s="6">
        <v>70.3</v>
      </c>
      <c r="F53" s="6">
        <v>70.2</v>
      </c>
      <c r="G53" s="6">
        <v>69.8</v>
      </c>
      <c r="H53" s="6">
        <v>69.5</v>
      </c>
      <c r="I53" s="6">
        <v>69.099999999999994</v>
      </c>
      <c r="J53" s="6">
        <v>68.7</v>
      </c>
      <c r="K53" s="6">
        <v>68.400000000000006</v>
      </c>
      <c r="L53" s="6">
        <v>68.2</v>
      </c>
      <c r="M53" s="6">
        <v>68</v>
      </c>
      <c r="N53" s="6">
        <v>67.7</v>
      </c>
      <c r="O53" s="6">
        <v>67.5</v>
      </c>
      <c r="P53" s="6">
        <v>67.3</v>
      </c>
      <c r="Q53" s="6">
        <v>67</v>
      </c>
      <c r="R53" s="6">
        <v>67.099999999999994</v>
      </c>
      <c r="S53" s="6">
        <v>67.099999999999994</v>
      </c>
      <c r="T53" s="6">
        <v>67.099999999999994</v>
      </c>
      <c r="U53" s="6">
        <v>67.099999999999994</v>
      </c>
      <c r="V53" s="6">
        <v>67.099999999999994</v>
      </c>
      <c r="W53" s="6">
        <v>67.099999999999994</v>
      </c>
      <c r="Y53" s="6"/>
      <c r="Z53" s="7" t="s">
        <v>258</v>
      </c>
      <c r="AA53" s="6">
        <v>70.3</v>
      </c>
      <c r="AB53" s="6">
        <v>70.3</v>
      </c>
      <c r="AC53" s="6">
        <v>70.3</v>
      </c>
      <c r="AD53" s="6">
        <v>70.2</v>
      </c>
      <c r="AE53" s="6">
        <v>69.8</v>
      </c>
      <c r="AF53" s="6">
        <v>69.5</v>
      </c>
      <c r="AG53" s="6">
        <v>69.099999999999994</v>
      </c>
      <c r="AH53" s="6">
        <v>68.8</v>
      </c>
      <c r="AI53" s="6">
        <v>68.400000000000006</v>
      </c>
      <c r="AJ53" s="6">
        <v>68.2</v>
      </c>
      <c r="AK53" s="6">
        <v>68</v>
      </c>
      <c r="AL53" s="6">
        <v>67.8</v>
      </c>
      <c r="AM53" s="6">
        <v>67.5</v>
      </c>
      <c r="AN53" s="6">
        <v>67.400000000000006</v>
      </c>
      <c r="AO53" s="6">
        <v>67.099999999999994</v>
      </c>
      <c r="AP53" s="6">
        <v>67.099999999999994</v>
      </c>
      <c r="AQ53" s="6">
        <v>67.099999999999994</v>
      </c>
      <c r="AR53" s="6">
        <v>67.099999999999994</v>
      </c>
      <c r="AS53" s="6">
        <v>67.099999999999994</v>
      </c>
      <c r="AT53" s="6">
        <v>67.099999999999994</v>
      </c>
      <c r="AU53" s="6">
        <v>67.099999999999994</v>
      </c>
      <c r="AW53" s="6"/>
      <c r="AX53" s="7" t="s">
        <v>258</v>
      </c>
      <c r="AY53" s="6">
        <v>70.3</v>
      </c>
      <c r="AZ53" s="6">
        <v>70.3</v>
      </c>
      <c r="BA53" s="6">
        <v>70.3</v>
      </c>
      <c r="BB53" s="6">
        <v>70.2</v>
      </c>
      <c r="BC53" s="6">
        <v>69.8</v>
      </c>
      <c r="BD53" s="6">
        <v>69.5</v>
      </c>
      <c r="BE53" s="6">
        <v>69.099999999999994</v>
      </c>
      <c r="BF53" s="6">
        <v>68.8</v>
      </c>
      <c r="BG53" s="6">
        <v>68.400000000000006</v>
      </c>
      <c r="BH53" s="6">
        <v>68.2</v>
      </c>
      <c r="BI53" s="6">
        <v>68</v>
      </c>
      <c r="BJ53" s="6">
        <v>67.8</v>
      </c>
      <c r="BK53" s="6">
        <v>67.5</v>
      </c>
      <c r="BL53" s="6">
        <v>67.3</v>
      </c>
      <c r="BM53" s="6">
        <v>67.099999999999994</v>
      </c>
      <c r="BN53" s="6">
        <v>67.099999999999994</v>
      </c>
      <c r="BO53" s="6">
        <v>67.099999999999994</v>
      </c>
      <c r="BP53" s="6">
        <v>67.099999999999994</v>
      </c>
      <c r="BQ53" s="6">
        <v>67.099999999999994</v>
      </c>
      <c r="BR53" s="6">
        <v>67.099999999999994</v>
      </c>
      <c r="BS53" s="6">
        <v>67.099999999999994</v>
      </c>
      <c r="BU53" s="21"/>
      <c r="BV53" s="22" t="s">
        <v>259</v>
      </c>
      <c r="BW53" s="21">
        <v>70.3</v>
      </c>
      <c r="BX53" s="21">
        <v>70.3</v>
      </c>
      <c r="BY53" s="21">
        <v>70.3</v>
      </c>
      <c r="BZ53" s="21">
        <v>70.2</v>
      </c>
      <c r="CA53" s="21">
        <v>69.8</v>
      </c>
      <c r="CB53" s="21">
        <v>69.400000000000006</v>
      </c>
      <c r="CC53" s="21">
        <v>69.099999999999994</v>
      </c>
      <c r="CD53" s="21">
        <v>68.7</v>
      </c>
      <c r="CE53" s="21">
        <v>68.400000000000006</v>
      </c>
      <c r="CF53" s="21">
        <v>68.2</v>
      </c>
      <c r="CG53" s="21">
        <v>68</v>
      </c>
      <c r="CH53" s="21">
        <v>67.7</v>
      </c>
      <c r="CI53" s="21">
        <v>67.5</v>
      </c>
      <c r="CJ53" s="21">
        <v>67.3</v>
      </c>
      <c r="CK53" s="21">
        <v>67</v>
      </c>
      <c r="CL53" s="21">
        <v>67.099999999999994</v>
      </c>
      <c r="CM53" s="21">
        <v>67.099999999999994</v>
      </c>
      <c r="CN53" s="21">
        <v>67.099999999999994</v>
      </c>
      <c r="CO53" s="21">
        <v>67.099999999999994</v>
      </c>
      <c r="CP53" s="21">
        <v>67.099999999999994</v>
      </c>
      <c r="CQ53" s="21">
        <v>67.099999999999994</v>
      </c>
      <c r="CR53" s="29"/>
      <c r="CS53" s="21"/>
      <c r="CT53" s="22" t="s">
        <v>259</v>
      </c>
      <c r="CU53" s="21">
        <v>70.099999999999994</v>
      </c>
      <c r="CV53" s="21">
        <v>70.2</v>
      </c>
      <c r="CW53" s="21">
        <v>70.2</v>
      </c>
      <c r="CX53" s="21">
        <v>70.099999999999994</v>
      </c>
      <c r="CY53" s="21">
        <v>69.7</v>
      </c>
      <c r="CZ53" s="21">
        <v>69.400000000000006</v>
      </c>
      <c r="DA53" s="21">
        <v>68.900000000000006</v>
      </c>
      <c r="DB53" s="21">
        <v>68.599999999999994</v>
      </c>
      <c r="DC53" s="21">
        <v>68.3</v>
      </c>
      <c r="DD53" s="21">
        <v>68.099999999999994</v>
      </c>
      <c r="DE53" s="21">
        <v>67.8</v>
      </c>
      <c r="DF53" s="21">
        <v>67.599999999999994</v>
      </c>
      <c r="DG53" s="21">
        <v>67.400000000000006</v>
      </c>
      <c r="DH53" s="21">
        <v>67.2</v>
      </c>
      <c r="DI53" s="21">
        <v>67</v>
      </c>
      <c r="DJ53" s="21">
        <v>67.099999999999994</v>
      </c>
      <c r="DK53" s="21">
        <v>67</v>
      </c>
      <c r="DL53" s="21">
        <v>67</v>
      </c>
      <c r="DM53" s="21">
        <v>67.099999999999994</v>
      </c>
      <c r="DN53" s="21">
        <v>67</v>
      </c>
      <c r="DO53" s="21">
        <v>67</v>
      </c>
      <c r="DP53" s="29"/>
      <c r="DQ53" s="21"/>
      <c r="DR53" s="22" t="s">
        <v>259</v>
      </c>
      <c r="DS53" s="21">
        <v>70.2</v>
      </c>
      <c r="DT53" s="21">
        <v>70.2</v>
      </c>
      <c r="DU53" s="21">
        <v>70.2</v>
      </c>
      <c r="DV53" s="21">
        <v>70.099999999999994</v>
      </c>
      <c r="DW53" s="21">
        <v>69.7</v>
      </c>
      <c r="DX53" s="21">
        <v>69.400000000000006</v>
      </c>
      <c r="DY53" s="21">
        <v>69</v>
      </c>
      <c r="DZ53" s="21">
        <v>68.7</v>
      </c>
      <c r="EA53" s="21">
        <v>68.3</v>
      </c>
      <c r="EB53" s="21">
        <v>68.099999999999994</v>
      </c>
      <c r="EC53" s="21">
        <v>67.900000000000006</v>
      </c>
      <c r="ED53" s="21">
        <v>67.7</v>
      </c>
      <c r="EE53" s="21">
        <v>67.400000000000006</v>
      </c>
      <c r="EF53" s="21">
        <v>67.2</v>
      </c>
      <c r="EG53" s="21">
        <v>67</v>
      </c>
      <c r="EH53" s="21">
        <v>67.099999999999994</v>
      </c>
      <c r="EI53" s="21">
        <v>67.099999999999994</v>
      </c>
      <c r="EJ53" s="21">
        <v>67.099999999999994</v>
      </c>
      <c r="EK53" s="21">
        <v>67.099999999999994</v>
      </c>
      <c r="EL53" s="21">
        <v>67.099999999999994</v>
      </c>
      <c r="EM53" s="21">
        <v>67</v>
      </c>
      <c r="EN53" s="29"/>
      <c r="EO53" s="21"/>
      <c r="EP53" s="22" t="s">
        <v>259</v>
      </c>
      <c r="EQ53" s="21">
        <v>70.2</v>
      </c>
      <c r="ER53" s="21">
        <v>70.3</v>
      </c>
      <c r="ES53" s="21">
        <v>70.2</v>
      </c>
      <c r="ET53" s="21">
        <v>70.2</v>
      </c>
      <c r="EU53" s="21">
        <v>69.7</v>
      </c>
      <c r="EV53" s="21">
        <v>69.400000000000006</v>
      </c>
      <c r="EW53" s="21">
        <v>69.099999999999994</v>
      </c>
      <c r="EX53" s="21">
        <v>68.7</v>
      </c>
      <c r="EY53" s="21">
        <v>68.400000000000006</v>
      </c>
      <c r="EZ53" s="21">
        <v>68.2</v>
      </c>
      <c r="FA53" s="21">
        <v>68</v>
      </c>
      <c r="FB53" s="21">
        <v>67.7</v>
      </c>
      <c r="FC53" s="21">
        <v>67.5</v>
      </c>
      <c r="FD53" s="21">
        <v>67.3</v>
      </c>
      <c r="FE53" s="21">
        <v>67.099999999999994</v>
      </c>
      <c r="FF53" s="21">
        <v>67.099999999999994</v>
      </c>
      <c r="FG53" s="21">
        <v>67.099999999999994</v>
      </c>
      <c r="FH53" s="21">
        <v>67.099999999999994</v>
      </c>
      <c r="FI53" s="21">
        <v>67.099999999999994</v>
      </c>
      <c r="FJ53" s="21">
        <v>67.099999999999994</v>
      </c>
      <c r="FK53" s="21">
        <v>67.099999999999994</v>
      </c>
      <c r="FM53" s="6"/>
      <c r="FN53" s="7" t="s">
        <v>258</v>
      </c>
      <c r="FO53" s="6">
        <v>70</v>
      </c>
      <c r="FP53" s="6">
        <v>70.099999999999994</v>
      </c>
      <c r="FQ53" s="6">
        <v>70.099999999999994</v>
      </c>
      <c r="FR53" s="6">
        <v>70.099999999999994</v>
      </c>
      <c r="FS53" s="6">
        <v>69.599999999999994</v>
      </c>
      <c r="FT53" s="6">
        <v>69.400000000000006</v>
      </c>
      <c r="FU53" s="6">
        <v>69</v>
      </c>
      <c r="FV53" s="6">
        <v>68.599999999999994</v>
      </c>
      <c r="FW53" s="6">
        <v>68.3</v>
      </c>
      <c r="FX53" s="6">
        <v>68.099999999999994</v>
      </c>
      <c r="FY53" s="6">
        <v>67.900000000000006</v>
      </c>
      <c r="FZ53" s="6">
        <v>67.599999999999994</v>
      </c>
      <c r="GA53" s="6">
        <v>67.400000000000006</v>
      </c>
      <c r="GB53" s="6">
        <v>67.3</v>
      </c>
      <c r="GC53" s="6">
        <v>67</v>
      </c>
      <c r="GD53" s="6">
        <v>67.099999999999994</v>
      </c>
      <c r="GE53" s="6">
        <v>67.099999999999994</v>
      </c>
      <c r="GF53" s="6">
        <v>67.099999999999994</v>
      </c>
      <c r="GG53" s="6">
        <v>67.099999999999994</v>
      </c>
      <c r="GH53" s="6">
        <v>67.099999999999994</v>
      </c>
      <c r="GI53" s="6">
        <v>67.099999999999994</v>
      </c>
      <c r="GK53" s="6"/>
      <c r="GL53" s="7" t="s">
        <v>258</v>
      </c>
      <c r="GM53" s="6">
        <v>70</v>
      </c>
      <c r="GN53" s="6">
        <v>70</v>
      </c>
      <c r="GO53" s="6">
        <v>70</v>
      </c>
      <c r="GP53" s="6">
        <v>70</v>
      </c>
      <c r="GQ53" s="6">
        <v>69.599999999999994</v>
      </c>
      <c r="GR53" s="6">
        <v>69.3</v>
      </c>
      <c r="GS53" s="6">
        <v>68.900000000000006</v>
      </c>
      <c r="GT53" s="6">
        <v>68.599999999999994</v>
      </c>
      <c r="GU53" s="6">
        <v>68.2</v>
      </c>
      <c r="GV53" s="6">
        <v>68</v>
      </c>
      <c r="GW53" s="6">
        <v>67.8</v>
      </c>
      <c r="GX53" s="6">
        <v>67.5</v>
      </c>
      <c r="GY53" s="6">
        <v>67.3</v>
      </c>
      <c r="GZ53" s="6">
        <v>67.2</v>
      </c>
      <c r="HA53" s="6">
        <v>67</v>
      </c>
      <c r="HB53" s="6">
        <v>67</v>
      </c>
      <c r="HC53" s="6">
        <v>67.099999999999994</v>
      </c>
      <c r="HD53" s="6">
        <v>67.099999999999994</v>
      </c>
      <c r="HE53" s="6">
        <v>67</v>
      </c>
      <c r="HF53" s="6">
        <v>67</v>
      </c>
      <c r="HG53" s="6">
        <v>67</v>
      </c>
    </row>
    <row r="54" spans="1:215" ht="14.5">
      <c r="A54" s="410"/>
      <c r="B54" s="410"/>
      <c r="C54" s="1"/>
      <c r="D54" s="1"/>
      <c r="E54" s="1"/>
      <c r="F54" s="1"/>
      <c r="G54" s="1"/>
      <c r="H54" s="1"/>
      <c r="I54" s="1"/>
      <c r="J54" s="1"/>
      <c r="K54" s="1"/>
      <c r="L54" s="1"/>
      <c r="M54" s="1"/>
      <c r="N54" s="1"/>
      <c r="O54" s="1"/>
      <c r="P54" s="1"/>
      <c r="Q54" s="1"/>
      <c r="R54" s="1"/>
      <c r="S54" s="1"/>
      <c r="T54" s="1"/>
      <c r="U54" s="1"/>
      <c r="V54" s="1"/>
      <c r="W54" s="1"/>
      <c r="Y54" s="410"/>
      <c r="Z54" s="410"/>
      <c r="AA54" s="1"/>
      <c r="AB54" s="1"/>
      <c r="AC54" s="1"/>
      <c r="AD54" s="1"/>
      <c r="AE54" s="1"/>
      <c r="AF54" s="1"/>
      <c r="AG54" s="1"/>
      <c r="AH54" s="1"/>
      <c r="AI54" s="1"/>
      <c r="AJ54" s="1"/>
      <c r="AK54" s="1"/>
      <c r="AL54" s="1"/>
      <c r="AM54" s="1"/>
      <c r="AN54" s="1"/>
      <c r="AO54" s="1"/>
      <c r="AP54" s="1"/>
      <c r="AQ54" s="1"/>
      <c r="AR54" s="1"/>
      <c r="AS54" s="1"/>
      <c r="AT54" s="1"/>
      <c r="AU54" s="1"/>
      <c r="AW54" s="410"/>
      <c r="AX54" s="410"/>
      <c r="AY54" s="1"/>
      <c r="AZ54" s="1"/>
      <c r="BA54" s="1"/>
      <c r="BB54" s="1"/>
      <c r="BC54" s="1"/>
      <c r="BD54" s="1"/>
      <c r="BE54" s="1"/>
      <c r="BF54" s="1"/>
      <c r="BG54" s="1"/>
      <c r="BH54" s="1"/>
      <c r="BI54" s="1"/>
      <c r="BJ54" s="1"/>
      <c r="BK54" s="1"/>
      <c r="BL54" s="1"/>
      <c r="BM54" s="1"/>
      <c r="BN54" s="1"/>
      <c r="BO54" s="1"/>
      <c r="BP54" s="1"/>
      <c r="BQ54" s="1"/>
      <c r="BR54" s="1"/>
      <c r="BS54" s="1"/>
      <c r="BU54" s="411"/>
      <c r="BV54" s="411"/>
      <c r="BW54" s="16"/>
      <c r="BX54" s="16"/>
      <c r="BY54" s="16"/>
      <c r="BZ54" s="16"/>
      <c r="CA54" s="16"/>
      <c r="CB54" s="16"/>
      <c r="CC54" s="16"/>
      <c r="CD54" s="16"/>
      <c r="CE54" s="16"/>
      <c r="CF54" s="16"/>
      <c r="CG54" s="16"/>
      <c r="CH54" s="16"/>
      <c r="CI54" s="16"/>
      <c r="CJ54" s="16"/>
      <c r="CK54" s="16"/>
      <c r="CL54" s="16"/>
      <c r="CM54" s="16"/>
      <c r="CN54" s="16"/>
      <c r="CO54" s="16"/>
      <c r="CP54" s="16"/>
      <c r="CQ54" s="16"/>
      <c r="CR54" s="29"/>
      <c r="CS54" s="411"/>
      <c r="CT54" s="411"/>
      <c r="CU54" s="16"/>
      <c r="CV54" s="16"/>
      <c r="CW54" s="16"/>
      <c r="CX54" s="16"/>
      <c r="CY54" s="16"/>
      <c r="CZ54" s="16"/>
      <c r="DA54" s="16"/>
      <c r="DB54" s="16"/>
      <c r="DC54" s="16"/>
      <c r="DD54" s="16"/>
      <c r="DE54" s="16"/>
      <c r="DF54" s="16"/>
      <c r="DG54" s="16"/>
      <c r="DH54" s="16"/>
      <c r="DI54" s="16"/>
      <c r="DJ54" s="16"/>
      <c r="DK54" s="16"/>
      <c r="DL54" s="16"/>
      <c r="DM54" s="16"/>
      <c r="DN54" s="16"/>
      <c r="DO54" s="16"/>
      <c r="DP54" s="29"/>
      <c r="DQ54" s="411"/>
      <c r="DR54" s="411"/>
      <c r="DS54" s="16"/>
      <c r="DT54" s="16"/>
      <c r="DU54" s="16"/>
      <c r="DV54" s="16"/>
      <c r="DW54" s="16"/>
      <c r="DX54" s="16"/>
      <c r="DY54" s="16"/>
      <c r="DZ54" s="16"/>
      <c r="EA54" s="16"/>
      <c r="EB54" s="16"/>
      <c r="EC54" s="16"/>
      <c r="ED54" s="16"/>
      <c r="EE54" s="16"/>
      <c r="EF54" s="16"/>
      <c r="EG54" s="16"/>
      <c r="EH54" s="16"/>
      <c r="EI54" s="16"/>
      <c r="EJ54" s="16"/>
      <c r="EK54" s="16"/>
      <c r="EL54" s="16"/>
      <c r="EM54" s="16"/>
      <c r="EN54" s="29"/>
      <c r="EO54" s="411"/>
      <c r="EP54" s="411"/>
      <c r="EQ54" s="16"/>
      <c r="ER54" s="16"/>
      <c r="ES54" s="16"/>
      <c r="ET54" s="16"/>
      <c r="EU54" s="16"/>
      <c r="EV54" s="16"/>
      <c r="EW54" s="16"/>
      <c r="EX54" s="16"/>
      <c r="EY54" s="16"/>
      <c r="EZ54" s="16"/>
      <c r="FA54" s="16"/>
      <c r="FB54" s="16"/>
      <c r="FC54" s="16"/>
      <c r="FD54" s="16"/>
      <c r="FE54" s="16"/>
      <c r="FF54" s="16"/>
      <c r="FG54" s="16"/>
      <c r="FH54" s="16"/>
      <c r="FI54" s="16"/>
      <c r="FJ54" s="16"/>
      <c r="FK54" s="16"/>
      <c r="FM54" s="410"/>
      <c r="FN54" s="410"/>
      <c r="FO54" s="1"/>
      <c r="FP54" s="1"/>
      <c r="FQ54" s="1"/>
      <c r="FR54" s="1"/>
      <c r="FS54" s="1"/>
      <c r="FT54" s="1"/>
      <c r="FU54" s="1"/>
      <c r="FV54" s="1"/>
      <c r="FW54" s="1"/>
      <c r="FX54" s="1"/>
      <c r="FY54" s="1"/>
      <c r="FZ54" s="1"/>
      <c r="GA54" s="1"/>
      <c r="GB54" s="1"/>
      <c r="GC54" s="1"/>
      <c r="GD54" s="1"/>
      <c r="GE54" s="1"/>
      <c r="GF54" s="1"/>
      <c r="GG54" s="1"/>
      <c r="GH54" s="1"/>
      <c r="GI54" s="1"/>
      <c r="GK54" s="410"/>
      <c r="GL54" s="410"/>
      <c r="GM54" s="1"/>
      <c r="GN54" s="1"/>
      <c r="GO54" s="1"/>
      <c r="GP54" s="1"/>
      <c r="GQ54" s="1"/>
      <c r="GR54" s="1"/>
      <c r="GS54" s="1"/>
      <c r="GT54" s="1"/>
      <c r="GU54" s="1"/>
      <c r="GV54" s="1"/>
      <c r="GW54" s="1"/>
      <c r="GX54" s="1"/>
      <c r="GY54" s="1"/>
      <c r="GZ54" s="1"/>
      <c r="HA54" s="1"/>
      <c r="HB54" s="1"/>
      <c r="HC54" s="1"/>
      <c r="HD54" s="1"/>
      <c r="HE54" s="1"/>
      <c r="HF54" s="1"/>
      <c r="HG54" s="1"/>
    </row>
    <row r="55" spans="1:215" ht="14.5">
      <c r="A55" s="410"/>
      <c r="B55" s="410"/>
      <c r="C55" s="1"/>
      <c r="D55" s="1"/>
      <c r="E55" s="1"/>
      <c r="F55" s="1"/>
      <c r="G55" s="1"/>
      <c r="H55" s="1"/>
      <c r="I55" s="1"/>
      <c r="J55" s="1"/>
      <c r="K55" s="1"/>
      <c r="L55" s="1"/>
      <c r="M55" s="1"/>
      <c r="N55" s="1"/>
      <c r="O55" s="1"/>
      <c r="P55" s="1"/>
      <c r="Q55" s="1"/>
      <c r="R55" s="1"/>
      <c r="S55" s="1"/>
      <c r="T55" s="1"/>
      <c r="U55" s="1"/>
      <c r="V55" s="1"/>
      <c r="W55" s="1"/>
      <c r="Y55" s="410"/>
      <c r="Z55" s="410"/>
      <c r="AA55" s="1"/>
      <c r="AB55" s="1"/>
      <c r="AC55" s="1"/>
      <c r="AD55" s="1"/>
      <c r="AE55" s="1"/>
      <c r="AF55" s="1"/>
      <c r="AG55" s="1"/>
      <c r="AH55" s="1"/>
      <c r="AI55" s="1"/>
      <c r="AJ55" s="1"/>
      <c r="AK55" s="1"/>
      <c r="AL55" s="1"/>
      <c r="AM55" s="1"/>
      <c r="AN55" s="1"/>
      <c r="AO55" s="1"/>
      <c r="AP55" s="1"/>
      <c r="AQ55" s="1"/>
      <c r="AR55" s="1"/>
      <c r="AS55" s="1"/>
      <c r="AT55" s="1"/>
      <c r="AU55" s="1"/>
      <c r="AW55" s="410"/>
      <c r="AX55" s="410"/>
      <c r="AY55" s="1"/>
      <c r="AZ55" s="1"/>
      <c r="BA55" s="1"/>
      <c r="BB55" s="1"/>
      <c r="BC55" s="1"/>
      <c r="BD55" s="1"/>
      <c r="BE55" s="1"/>
      <c r="BF55" s="1"/>
      <c r="BG55" s="1"/>
      <c r="BH55" s="1"/>
      <c r="BI55" s="1"/>
      <c r="BJ55" s="1"/>
      <c r="BK55" s="1"/>
      <c r="BL55" s="1"/>
      <c r="BM55" s="1"/>
      <c r="BN55" s="1"/>
      <c r="BO55" s="1"/>
      <c r="BP55" s="1"/>
      <c r="BQ55" s="1"/>
      <c r="BR55" s="1"/>
      <c r="BS55" s="1"/>
      <c r="BU55" s="411"/>
      <c r="BV55" s="411"/>
      <c r="BW55" s="16"/>
      <c r="BX55" s="16"/>
      <c r="BY55" s="16"/>
      <c r="BZ55" s="16"/>
      <c r="CA55" s="16"/>
      <c r="CB55" s="16"/>
      <c r="CC55" s="16"/>
      <c r="CD55" s="16"/>
      <c r="CE55" s="16"/>
      <c r="CF55" s="16"/>
      <c r="CG55" s="16"/>
      <c r="CH55" s="16"/>
      <c r="CI55" s="16"/>
      <c r="CJ55" s="16"/>
      <c r="CK55" s="16"/>
      <c r="CL55" s="16"/>
      <c r="CM55" s="16"/>
      <c r="CN55" s="16"/>
      <c r="CO55" s="16"/>
      <c r="CP55" s="16"/>
      <c r="CQ55" s="16"/>
      <c r="CR55" s="29"/>
      <c r="CS55" s="411"/>
      <c r="CT55" s="411"/>
      <c r="CU55" s="16"/>
      <c r="CV55" s="16"/>
      <c r="CW55" s="16"/>
      <c r="CX55" s="16"/>
      <c r="CY55" s="16"/>
      <c r="CZ55" s="16"/>
      <c r="DA55" s="16"/>
      <c r="DB55" s="16"/>
      <c r="DC55" s="16"/>
      <c r="DD55" s="16"/>
      <c r="DE55" s="16"/>
      <c r="DF55" s="16"/>
      <c r="DG55" s="16"/>
      <c r="DH55" s="16"/>
      <c r="DI55" s="16"/>
      <c r="DJ55" s="16"/>
      <c r="DK55" s="16"/>
      <c r="DL55" s="16"/>
      <c r="DM55" s="16"/>
      <c r="DN55" s="16"/>
      <c r="DO55" s="16"/>
      <c r="DP55" s="29"/>
      <c r="DQ55" s="411"/>
      <c r="DR55" s="411"/>
      <c r="DS55" s="16"/>
      <c r="DT55" s="16"/>
      <c r="DU55" s="16"/>
      <c r="DV55" s="16"/>
      <c r="DW55" s="16"/>
      <c r="DX55" s="16"/>
      <c r="DY55" s="16"/>
      <c r="DZ55" s="16"/>
      <c r="EA55" s="16"/>
      <c r="EB55" s="16"/>
      <c r="EC55" s="16"/>
      <c r="ED55" s="16"/>
      <c r="EE55" s="16"/>
      <c r="EF55" s="16"/>
      <c r="EG55" s="16"/>
      <c r="EH55" s="16"/>
      <c r="EI55" s="16"/>
      <c r="EJ55" s="16"/>
      <c r="EK55" s="16"/>
      <c r="EL55" s="16"/>
      <c r="EM55" s="16"/>
      <c r="EN55" s="29"/>
      <c r="EO55" s="411"/>
      <c r="EP55" s="411"/>
      <c r="EQ55" s="16"/>
      <c r="ER55" s="16"/>
      <c r="ES55" s="16"/>
      <c r="ET55" s="16"/>
      <c r="EU55" s="16"/>
      <c r="EV55" s="16"/>
      <c r="EW55" s="16"/>
      <c r="EX55" s="16"/>
      <c r="EY55" s="16"/>
      <c r="EZ55" s="16"/>
      <c r="FA55" s="16"/>
      <c r="FB55" s="16"/>
      <c r="FC55" s="16"/>
      <c r="FD55" s="16"/>
      <c r="FE55" s="16"/>
      <c r="FF55" s="16"/>
      <c r="FG55" s="16"/>
      <c r="FH55" s="16"/>
      <c r="FI55" s="16"/>
      <c r="FJ55" s="16"/>
      <c r="FK55" s="16"/>
      <c r="FM55" s="410"/>
      <c r="FN55" s="410"/>
      <c r="FO55" s="1"/>
      <c r="FP55" s="1"/>
      <c r="FQ55" s="1"/>
      <c r="FR55" s="1"/>
      <c r="FS55" s="1"/>
      <c r="FT55" s="1"/>
      <c r="FU55" s="1"/>
      <c r="FV55" s="1"/>
      <c r="FW55" s="1"/>
      <c r="FX55" s="1"/>
      <c r="FY55" s="1"/>
      <c r="FZ55" s="1"/>
      <c r="GA55" s="1"/>
      <c r="GB55" s="1"/>
      <c r="GC55" s="1"/>
      <c r="GD55" s="1"/>
      <c r="GE55" s="1"/>
      <c r="GF55" s="1"/>
      <c r="GG55" s="1"/>
      <c r="GH55" s="1"/>
      <c r="GI55" s="1"/>
      <c r="GK55" s="410"/>
      <c r="GL55" s="410"/>
      <c r="GM55" s="1"/>
      <c r="GN55" s="1"/>
      <c r="GO55" s="1"/>
      <c r="GP55" s="1"/>
      <c r="GQ55" s="1"/>
      <c r="GR55" s="1"/>
      <c r="GS55" s="1"/>
      <c r="GT55" s="1"/>
      <c r="GU55" s="1"/>
      <c r="GV55" s="1"/>
      <c r="GW55" s="1"/>
      <c r="GX55" s="1"/>
      <c r="GY55" s="1"/>
      <c r="GZ55" s="1"/>
      <c r="HA55" s="1"/>
      <c r="HB55" s="1"/>
      <c r="HC55" s="1"/>
      <c r="HD55" s="1"/>
      <c r="HE55" s="1"/>
      <c r="HF55" s="1"/>
      <c r="HG55" s="1"/>
    </row>
    <row r="56" spans="1:215" ht="14.5">
      <c r="A56" s="412"/>
      <c r="B56" s="412"/>
      <c r="C56" s="1"/>
      <c r="D56" s="1"/>
      <c r="E56" s="1"/>
      <c r="F56" s="1"/>
      <c r="G56" s="1"/>
      <c r="H56" s="1"/>
      <c r="I56" s="1"/>
      <c r="J56" s="1"/>
      <c r="K56" s="1"/>
      <c r="L56" s="1"/>
      <c r="M56" s="1"/>
      <c r="N56" s="1"/>
      <c r="O56" s="1"/>
      <c r="P56" s="1"/>
      <c r="Q56" s="1"/>
      <c r="R56" s="1"/>
      <c r="S56" s="1"/>
      <c r="T56" s="1"/>
      <c r="U56" s="1"/>
      <c r="V56" s="1"/>
      <c r="W56" s="1"/>
      <c r="Y56" s="412"/>
      <c r="Z56" s="412"/>
      <c r="AA56" s="1"/>
      <c r="AB56" s="1"/>
      <c r="AC56" s="1"/>
      <c r="AD56" s="1"/>
      <c r="AE56" s="1"/>
      <c r="AF56" s="1"/>
      <c r="AG56" s="1"/>
      <c r="AH56" s="1"/>
      <c r="AI56" s="1"/>
      <c r="AJ56" s="1"/>
      <c r="AK56" s="1"/>
      <c r="AL56" s="1"/>
      <c r="AM56" s="1"/>
      <c r="AN56" s="1"/>
      <c r="AO56" s="1"/>
      <c r="AP56" s="1"/>
      <c r="AQ56" s="1"/>
      <c r="AR56" s="1"/>
      <c r="AS56" s="1"/>
      <c r="AT56" s="1"/>
      <c r="AU56" s="1"/>
      <c r="AW56" s="412"/>
      <c r="AX56" s="412"/>
      <c r="AY56" s="1"/>
      <c r="AZ56" s="1"/>
      <c r="BA56" s="1"/>
      <c r="BB56" s="1"/>
      <c r="BC56" s="1"/>
      <c r="BD56" s="1"/>
      <c r="BE56" s="1"/>
      <c r="BF56" s="1"/>
      <c r="BG56" s="1"/>
      <c r="BH56" s="1"/>
      <c r="BI56" s="1"/>
      <c r="BJ56" s="1"/>
      <c r="BK56" s="1"/>
      <c r="BL56" s="1"/>
      <c r="BM56" s="1"/>
      <c r="BN56" s="1"/>
      <c r="BO56" s="1"/>
      <c r="BP56" s="1"/>
      <c r="BQ56" s="1"/>
      <c r="BR56" s="1"/>
      <c r="BS56" s="1"/>
      <c r="BU56" s="413"/>
      <c r="BV56" s="413"/>
      <c r="BW56" s="16"/>
      <c r="BX56" s="16"/>
      <c r="BY56" s="16"/>
      <c r="BZ56" s="16"/>
      <c r="CA56" s="16"/>
      <c r="CB56" s="16"/>
      <c r="CC56" s="16"/>
      <c r="CD56" s="16"/>
      <c r="CE56" s="16"/>
      <c r="CF56" s="16"/>
      <c r="CG56" s="16"/>
      <c r="CH56" s="16"/>
      <c r="CI56" s="16"/>
      <c r="CJ56" s="16"/>
      <c r="CK56" s="16"/>
      <c r="CL56" s="16"/>
      <c r="CM56" s="16"/>
      <c r="CN56" s="16"/>
      <c r="CO56" s="16"/>
      <c r="CP56" s="16"/>
      <c r="CQ56" s="16"/>
      <c r="CR56" s="29"/>
      <c r="CS56" s="413"/>
      <c r="CT56" s="413"/>
      <c r="CU56" s="16"/>
      <c r="CV56" s="16"/>
      <c r="CW56" s="16"/>
      <c r="CX56" s="16"/>
      <c r="CY56" s="16"/>
      <c r="CZ56" s="16"/>
      <c r="DA56" s="16"/>
      <c r="DB56" s="16"/>
      <c r="DC56" s="16"/>
      <c r="DD56" s="16"/>
      <c r="DE56" s="16"/>
      <c r="DF56" s="16"/>
      <c r="DG56" s="16"/>
      <c r="DH56" s="16"/>
      <c r="DI56" s="16"/>
      <c r="DJ56" s="16"/>
      <c r="DK56" s="16"/>
      <c r="DL56" s="16"/>
      <c r="DM56" s="16"/>
      <c r="DN56" s="16"/>
      <c r="DO56" s="16"/>
      <c r="DP56" s="29"/>
      <c r="DQ56" s="413"/>
      <c r="DR56" s="413"/>
      <c r="DS56" s="16"/>
      <c r="DT56" s="16"/>
      <c r="DU56" s="16"/>
      <c r="DV56" s="16"/>
      <c r="DW56" s="16"/>
      <c r="DX56" s="16"/>
      <c r="DY56" s="16"/>
      <c r="DZ56" s="16"/>
      <c r="EA56" s="16"/>
      <c r="EB56" s="16"/>
      <c r="EC56" s="16"/>
      <c r="ED56" s="16"/>
      <c r="EE56" s="16"/>
      <c r="EF56" s="16"/>
      <c r="EG56" s="16"/>
      <c r="EH56" s="16"/>
      <c r="EI56" s="16"/>
      <c r="EJ56" s="16"/>
      <c r="EK56" s="16"/>
      <c r="EL56" s="16"/>
      <c r="EM56" s="16"/>
      <c r="EN56" s="29"/>
      <c r="EO56" s="413"/>
      <c r="EP56" s="413"/>
      <c r="EQ56" s="16"/>
      <c r="ER56" s="16"/>
      <c r="ES56" s="16"/>
      <c r="ET56" s="16"/>
      <c r="EU56" s="16"/>
      <c r="EV56" s="16"/>
      <c r="EW56" s="16"/>
      <c r="EX56" s="16"/>
      <c r="EY56" s="16"/>
      <c r="EZ56" s="16"/>
      <c r="FA56" s="16"/>
      <c r="FB56" s="16"/>
      <c r="FC56" s="16"/>
      <c r="FD56" s="16"/>
      <c r="FE56" s="16"/>
      <c r="FF56" s="16"/>
      <c r="FG56" s="16"/>
      <c r="FH56" s="16"/>
      <c r="FI56" s="16"/>
      <c r="FJ56" s="16"/>
      <c r="FK56" s="16"/>
      <c r="FM56" s="412"/>
      <c r="FN56" s="412"/>
      <c r="FO56" s="1"/>
      <c r="FP56" s="1"/>
      <c r="FQ56" s="1"/>
      <c r="FR56" s="1"/>
      <c r="FS56" s="1"/>
      <c r="FT56" s="1"/>
      <c r="FU56" s="1"/>
      <c r="FV56" s="1"/>
      <c r="FW56" s="1"/>
      <c r="FX56" s="1"/>
      <c r="FY56" s="1"/>
      <c r="FZ56" s="1"/>
      <c r="GA56" s="1"/>
      <c r="GB56" s="1"/>
      <c r="GC56" s="1"/>
      <c r="GD56" s="1"/>
      <c r="GE56" s="1"/>
      <c r="GF56" s="1"/>
      <c r="GG56" s="1"/>
      <c r="GH56" s="1"/>
      <c r="GI56" s="1"/>
      <c r="GK56" s="412"/>
      <c r="GL56" s="412"/>
      <c r="GM56" s="1"/>
      <c r="GN56" s="1"/>
      <c r="GO56" s="1"/>
      <c r="GP56" s="1"/>
      <c r="GQ56" s="1"/>
      <c r="GR56" s="1"/>
      <c r="GS56" s="1"/>
      <c r="GT56" s="1"/>
      <c r="GU56" s="1"/>
      <c r="GV56" s="1"/>
      <c r="GW56" s="1"/>
      <c r="GX56" s="1"/>
      <c r="GY56" s="1"/>
      <c r="GZ56" s="1"/>
      <c r="HA56" s="1"/>
      <c r="HB56" s="1"/>
      <c r="HC56" s="1"/>
      <c r="HD56" s="1"/>
      <c r="HE56" s="1"/>
      <c r="HF56" s="1"/>
      <c r="HG56"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E30"/>
  <sheetViews>
    <sheetView topLeftCell="CR13" workbookViewId="0">
      <selection activeCell="Y11" sqref="Y11:Z11"/>
    </sheetView>
  </sheetViews>
  <sheetFormatPr defaultColWidth="9" defaultRowHeight="12.5"/>
  <cols>
    <col min="4" max="22" width="9" hidden="1" customWidth="1"/>
    <col min="26" max="26" width="19.7265625"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spans="1:239"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0"/>
      <c r="BV1" s="410"/>
      <c r="BW1" s="1"/>
      <c r="BX1" s="1"/>
      <c r="BY1" s="1"/>
      <c r="BZ1" s="1"/>
      <c r="CA1" s="1"/>
      <c r="CB1" s="1"/>
      <c r="CC1" s="1"/>
      <c r="CD1" s="1"/>
      <c r="CE1" s="1"/>
      <c r="CF1" s="1"/>
      <c r="CG1" s="1"/>
      <c r="CH1" s="1"/>
      <c r="CI1" s="1"/>
      <c r="CJ1" s="1"/>
      <c r="CK1" s="1"/>
      <c r="CL1" s="1"/>
      <c r="CM1" s="1"/>
      <c r="CN1" s="1"/>
      <c r="CO1" s="1"/>
      <c r="CP1" s="1"/>
      <c r="CQ1" s="1"/>
      <c r="CS1" s="410"/>
      <c r="CT1" s="410"/>
      <c r="CU1" s="1"/>
      <c r="CV1" s="1"/>
      <c r="CW1" s="1"/>
      <c r="CX1" s="1"/>
      <c r="CY1" s="1"/>
      <c r="CZ1" s="1"/>
      <c r="DA1" s="1"/>
      <c r="DB1" s="1"/>
      <c r="DC1" s="1"/>
      <c r="DD1" s="1"/>
      <c r="DE1" s="1"/>
      <c r="DF1" s="1"/>
      <c r="DG1" s="1"/>
      <c r="DH1" s="1"/>
      <c r="DI1" s="1"/>
      <c r="DJ1" s="1"/>
      <c r="DK1" s="1"/>
      <c r="DL1" s="1"/>
      <c r="DM1" s="1"/>
      <c r="DN1" s="1"/>
      <c r="DO1" s="1"/>
      <c r="DQ1" s="410"/>
      <c r="DR1" s="410"/>
      <c r="DS1" s="1"/>
      <c r="DT1" s="1"/>
      <c r="DU1" s="1"/>
      <c r="DV1" s="1"/>
      <c r="DW1" s="1"/>
      <c r="DX1" s="1"/>
      <c r="DY1" s="1"/>
      <c r="DZ1" s="1"/>
      <c r="EA1" s="1"/>
      <c r="EB1" s="1"/>
      <c r="EC1" s="1"/>
      <c r="ED1" s="1"/>
      <c r="EE1" s="1"/>
      <c r="EF1" s="1"/>
      <c r="EG1" s="1"/>
      <c r="EH1" s="1"/>
      <c r="EI1" s="1"/>
      <c r="EJ1" s="1"/>
      <c r="EK1" s="1"/>
      <c r="EL1" s="1"/>
      <c r="EM1" s="1"/>
      <c r="EO1" s="410"/>
      <c r="EP1" s="410"/>
      <c r="EQ1" s="1"/>
      <c r="ER1" s="1"/>
      <c r="ES1" s="1"/>
      <c r="ET1" s="1"/>
      <c r="EU1" s="1"/>
      <c r="EV1" s="1"/>
      <c r="EW1" s="1"/>
      <c r="EX1" s="1"/>
      <c r="EY1" s="1"/>
      <c r="EZ1" s="1"/>
      <c r="FA1" s="1"/>
      <c r="FB1" s="1"/>
      <c r="FC1" s="1"/>
      <c r="FD1" s="1"/>
      <c r="FE1" s="1"/>
      <c r="FF1" s="1"/>
      <c r="FG1" s="1"/>
      <c r="FH1" s="1"/>
      <c r="FI1" s="1"/>
      <c r="FJ1" s="1"/>
      <c r="FK1" s="1"/>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c r="HI1" s="410"/>
      <c r="HJ1" s="410"/>
      <c r="HK1" s="1"/>
      <c r="HL1" s="1"/>
      <c r="HM1" s="1"/>
      <c r="HN1" s="1"/>
      <c r="HO1" s="1"/>
      <c r="HP1" s="1"/>
      <c r="HQ1" s="1"/>
      <c r="HR1" s="1"/>
      <c r="HS1" s="1"/>
      <c r="HT1" s="1"/>
      <c r="HU1" s="1"/>
      <c r="HV1" s="1"/>
      <c r="HW1" s="1"/>
      <c r="HX1" s="1"/>
      <c r="HY1" s="1"/>
      <c r="HZ1" s="1"/>
      <c r="IA1" s="1"/>
      <c r="IB1" s="1"/>
      <c r="IC1" s="1"/>
      <c r="ID1" s="1"/>
      <c r="IE1" s="1"/>
    </row>
    <row r="2" spans="1:239"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0"/>
      <c r="BV2" s="410"/>
      <c r="BW2" s="1"/>
      <c r="BX2" s="1"/>
      <c r="BY2" s="1"/>
      <c r="BZ2" s="1"/>
      <c r="CA2" s="1"/>
      <c r="CB2" s="1"/>
      <c r="CC2" s="1"/>
      <c r="CD2" s="1"/>
      <c r="CE2" s="1"/>
      <c r="CF2" s="1"/>
      <c r="CG2" s="1"/>
      <c r="CH2" s="1"/>
      <c r="CI2" s="1"/>
      <c r="CJ2" s="1"/>
      <c r="CK2" s="1"/>
      <c r="CL2" s="1"/>
      <c r="CM2" s="1"/>
      <c r="CN2" s="1"/>
      <c r="CO2" s="1"/>
      <c r="CP2" s="1"/>
      <c r="CQ2" s="1"/>
      <c r="CS2" s="410"/>
      <c r="CT2" s="410"/>
      <c r="CU2" s="1"/>
      <c r="CV2" s="1"/>
      <c r="CW2" s="1"/>
      <c r="CX2" s="1"/>
      <c r="CY2" s="1"/>
      <c r="CZ2" s="1"/>
      <c r="DA2" s="1"/>
      <c r="DB2" s="1"/>
      <c r="DC2" s="1"/>
      <c r="DD2" s="1"/>
      <c r="DE2" s="1"/>
      <c r="DF2" s="1"/>
      <c r="DG2" s="1"/>
      <c r="DH2" s="1"/>
      <c r="DI2" s="1"/>
      <c r="DJ2" s="1"/>
      <c r="DK2" s="1"/>
      <c r="DL2" s="1"/>
      <c r="DM2" s="1"/>
      <c r="DN2" s="1"/>
      <c r="DO2" s="1"/>
      <c r="DQ2" s="410"/>
      <c r="DR2" s="410"/>
      <c r="DS2" s="1"/>
      <c r="DT2" s="1"/>
      <c r="DU2" s="1"/>
      <c r="DV2" s="1"/>
      <c r="DW2" s="1"/>
      <c r="DX2" s="1"/>
      <c r="DY2" s="1"/>
      <c r="DZ2" s="1"/>
      <c r="EA2" s="1"/>
      <c r="EB2" s="1"/>
      <c r="EC2" s="1"/>
      <c r="ED2" s="1"/>
      <c r="EE2" s="1"/>
      <c r="EF2" s="1"/>
      <c r="EG2" s="1"/>
      <c r="EH2" s="1"/>
      <c r="EI2" s="1"/>
      <c r="EJ2" s="1"/>
      <c r="EK2" s="1"/>
      <c r="EL2" s="1"/>
      <c r="EM2" s="1"/>
      <c r="EO2" s="410"/>
      <c r="EP2" s="410"/>
      <c r="EQ2" s="1"/>
      <c r="ER2" s="1"/>
      <c r="ES2" s="1"/>
      <c r="ET2" s="1"/>
      <c r="EU2" s="1"/>
      <c r="EV2" s="1"/>
      <c r="EW2" s="1"/>
      <c r="EX2" s="1"/>
      <c r="EY2" s="1"/>
      <c r="EZ2" s="1"/>
      <c r="FA2" s="1"/>
      <c r="FB2" s="1"/>
      <c r="FC2" s="1"/>
      <c r="FD2" s="1"/>
      <c r="FE2" s="1"/>
      <c r="FF2" s="1"/>
      <c r="FG2" s="1"/>
      <c r="FH2" s="1"/>
      <c r="FI2" s="1"/>
      <c r="FJ2" s="1"/>
      <c r="FK2" s="1"/>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c r="HI2" s="410"/>
      <c r="HJ2" s="410"/>
      <c r="HK2" s="1"/>
      <c r="HL2" s="1"/>
      <c r="HM2" s="1"/>
      <c r="HN2" s="1"/>
      <c r="HO2" s="1"/>
      <c r="HP2" s="1"/>
      <c r="HQ2" s="1"/>
      <c r="HR2" s="1"/>
      <c r="HS2" s="1"/>
      <c r="HT2" s="1"/>
      <c r="HU2" s="1"/>
      <c r="HV2" s="1"/>
      <c r="HW2" s="1"/>
      <c r="HX2" s="1"/>
      <c r="HY2" s="1"/>
      <c r="HZ2" s="1"/>
      <c r="IA2" s="1"/>
      <c r="IB2" s="1"/>
      <c r="IC2" s="1"/>
      <c r="ID2" s="1"/>
      <c r="IE2" s="1"/>
    </row>
    <row r="3" spans="1:239"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0"/>
      <c r="BV3" s="410"/>
      <c r="BW3" s="1"/>
      <c r="BX3" s="1"/>
      <c r="BY3" s="1"/>
      <c r="BZ3" s="1"/>
      <c r="CA3" s="1"/>
      <c r="CB3" s="1"/>
      <c r="CC3" s="1"/>
      <c r="CD3" s="1"/>
      <c r="CE3" s="1"/>
      <c r="CF3" s="1"/>
      <c r="CG3" s="1"/>
      <c r="CH3" s="1"/>
      <c r="CI3" s="1"/>
      <c r="CJ3" s="1"/>
      <c r="CK3" s="1"/>
      <c r="CL3" s="1"/>
      <c r="CM3" s="1"/>
      <c r="CN3" s="1"/>
      <c r="CO3" s="1"/>
      <c r="CP3" s="1"/>
      <c r="CQ3" s="1"/>
      <c r="CS3" s="410"/>
      <c r="CT3" s="410"/>
      <c r="CU3" s="1"/>
      <c r="CV3" s="1"/>
      <c r="CW3" s="1"/>
      <c r="CX3" s="1"/>
      <c r="CY3" s="1"/>
      <c r="CZ3" s="1"/>
      <c r="DA3" s="1"/>
      <c r="DB3" s="1"/>
      <c r="DC3" s="1"/>
      <c r="DD3" s="1"/>
      <c r="DE3" s="1"/>
      <c r="DF3" s="1"/>
      <c r="DG3" s="1"/>
      <c r="DH3" s="1"/>
      <c r="DI3" s="1"/>
      <c r="DJ3" s="1"/>
      <c r="DK3" s="1"/>
      <c r="DL3" s="1"/>
      <c r="DM3" s="1"/>
      <c r="DN3" s="1"/>
      <c r="DO3" s="1"/>
      <c r="DQ3" s="410"/>
      <c r="DR3" s="410"/>
      <c r="DS3" s="1"/>
      <c r="DT3" s="1"/>
      <c r="DU3" s="1"/>
      <c r="DV3" s="1"/>
      <c r="DW3" s="1"/>
      <c r="DX3" s="1"/>
      <c r="DY3" s="1"/>
      <c r="DZ3" s="1"/>
      <c r="EA3" s="1"/>
      <c r="EB3" s="1"/>
      <c r="EC3" s="1"/>
      <c r="ED3" s="1"/>
      <c r="EE3" s="1"/>
      <c r="EF3" s="1"/>
      <c r="EG3" s="1"/>
      <c r="EH3" s="1"/>
      <c r="EI3" s="1"/>
      <c r="EJ3" s="1"/>
      <c r="EK3" s="1"/>
      <c r="EL3" s="1"/>
      <c r="EM3" s="1"/>
      <c r="EO3" s="410"/>
      <c r="EP3" s="410"/>
      <c r="EQ3" s="1"/>
      <c r="ER3" s="1"/>
      <c r="ES3" s="1"/>
      <c r="ET3" s="1"/>
      <c r="EU3" s="1"/>
      <c r="EV3" s="1"/>
      <c r="EW3" s="1"/>
      <c r="EX3" s="1"/>
      <c r="EY3" s="1"/>
      <c r="EZ3" s="1"/>
      <c r="FA3" s="1"/>
      <c r="FB3" s="1"/>
      <c r="FC3" s="1"/>
      <c r="FD3" s="1"/>
      <c r="FE3" s="1"/>
      <c r="FF3" s="1"/>
      <c r="FG3" s="1"/>
      <c r="FH3" s="1"/>
      <c r="FI3" s="1"/>
      <c r="FJ3" s="1"/>
      <c r="FK3" s="1"/>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c r="HI3" s="410"/>
      <c r="HJ3" s="410"/>
      <c r="HK3" s="1"/>
      <c r="HL3" s="1"/>
      <c r="HM3" s="1"/>
      <c r="HN3" s="1"/>
      <c r="HO3" s="1"/>
      <c r="HP3" s="1"/>
      <c r="HQ3" s="1"/>
      <c r="HR3" s="1"/>
      <c r="HS3" s="1"/>
      <c r="HT3" s="1"/>
      <c r="HU3" s="1"/>
      <c r="HV3" s="1"/>
      <c r="HW3" s="1"/>
      <c r="HX3" s="1"/>
      <c r="HY3" s="1"/>
      <c r="HZ3" s="1"/>
      <c r="IA3" s="1"/>
      <c r="IB3" s="1"/>
      <c r="IC3" s="1"/>
      <c r="ID3" s="1"/>
      <c r="IE3" s="1"/>
    </row>
    <row r="4" spans="1:239"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0"/>
      <c r="BV4" s="410"/>
      <c r="BW4" s="1"/>
      <c r="BX4" s="1"/>
      <c r="BY4" s="1"/>
      <c r="BZ4" s="1"/>
      <c r="CA4" s="1"/>
      <c r="CB4" s="1"/>
      <c r="CC4" s="1"/>
      <c r="CD4" s="1"/>
      <c r="CE4" s="1"/>
      <c r="CF4" s="1"/>
      <c r="CG4" s="1"/>
      <c r="CH4" s="1"/>
      <c r="CI4" s="1"/>
      <c r="CJ4" s="1"/>
      <c r="CK4" s="1"/>
      <c r="CL4" s="1"/>
      <c r="CM4" s="1"/>
      <c r="CN4" s="1"/>
      <c r="CO4" s="1"/>
      <c r="CP4" s="1"/>
      <c r="CQ4" s="1"/>
      <c r="CS4" s="410"/>
      <c r="CT4" s="410"/>
      <c r="CU4" s="1"/>
      <c r="CV4" s="1"/>
      <c r="CW4" s="1"/>
      <c r="CX4" s="1"/>
      <c r="CY4" s="1"/>
      <c r="CZ4" s="1"/>
      <c r="DA4" s="1"/>
      <c r="DB4" s="1"/>
      <c r="DC4" s="1"/>
      <c r="DD4" s="1"/>
      <c r="DE4" s="1"/>
      <c r="DF4" s="1"/>
      <c r="DG4" s="1"/>
      <c r="DH4" s="1"/>
      <c r="DI4" s="1"/>
      <c r="DJ4" s="1"/>
      <c r="DK4" s="1"/>
      <c r="DL4" s="1"/>
      <c r="DM4" s="1"/>
      <c r="DN4" s="1"/>
      <c r="DO4" s="1"/>
      <c r="DQ4" s="410"/>
      <c r="DR4" s="410"/>
      <c r="DS4" s="1"/>
      <c r="DT4" s="1"/>
      <c r="DU4" s="1"/>
      <c r="DV4" s="1"/>
      <c r="DW4" s="1"/>
      <c r="DX4" s="1"/>
      <c r="DY4" s="1"/>
      <c r="DZ4" s="1"/>
      <c r="EA4" s="1"/>
      <c r="EB4" s="1"/>
      <c r="EC4" s="1"/>
      <c r="ED4" s="1"/>
      <c r="EE4" s="1"/>
      <c r="EF4" s="1"/>
      <c r="EG4" s="1"/>
      <c r="EH4" s="1"/>
      <c r="EI4" s="1"/>
      <c r="EJ4" s="1"/>
      <c r="EK4" s="1"/>
      <c r="EL4" s="1"/>
      <c r="EM4" s="1"/>
      <c r="EO4" s="410"/>
      <c r="EP4" s="410"/>
      <c r="EQ4" s="1"/>
      <c r="ER4" s="1"/>
      <c r="ES4" s="1"/>
      <c r="ET4" s="1"/>
      <c r="EU4" s="1"/>
      <c r="EV4" s="1"/>
      <c r="EW4" s="1"/>
      <c r="EX4" s="1"/>
      <c r="EY4" s="1"/>
      <c r="EZ4" s="1"/>
      <c r="FA4" s="1"/>
      <c r="FB4" s="1"/>
      <c r="FC4" s="1"/>
      <c r="FD4" s="1"/>
      <c r="FE4" s="1"/>
      <c r="FF4" s="1"/>
      <c r="FG4" s="1"/>
      <c r="FH4" s="1"/>
      <c r="FI4" s="1"/>
      <c r="FJ4" s="1"/>
      <c r="FK4" s="1"/>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c r="HI4" s="410"/>
      <c r="HJ4" s="410"/>
      <c r="HK4" s="1"/>
      <c r="HL4" s="1"/>
      <c r="HM4" s="1"/>
      <c r="HN4" s="1"/>
      <c r="HO4" s="1"/>
      <c r="HP4" s="1"/>
      <c r="HQ4" s="1"/>
      <c r="HR4" s="1"/>
      <c r="HS4" s="1"/>
      <c r="HT4" s="1"/>
      <c r="HU4" s="1"/>
      <c r="HV4" s="1"/>
      <c r="HW4" s="1"/>
      <c r="HX4" s="1"/>
      <c r="HY4" s="1"/>
      <c r="HZ4" s="1"/>
      <c r="IA4" s="1"/>
      <c r="IB4" s="1"/>
      <c r="IC4" s="1"/>
      <c r="ID4" s="1"/>
      <c r="IE4" s="1"/>
    </row>
    <row r="5" spans="1:239"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8" t="s">
        <v>214</v>
      </c>
      <c r="BV5" s="418"/>
      <c r="BW5" s="2"/>
      <c r="BX5" s="2"/>
      <c r="BY5" s="2"/>
      <c r="BZ5" s="2"/>
      <c r="CA5" s="2"/>
      <c r="CB5" s="2"/>
      <c r="CC5" s="2"/>
      <c r="CD5" s="2"/>
      <c r="CE5" s="1"/>
      <c r="CF5" s="2"/>
      <c r="CG5" s="2"/>
      <c r="CH5" s="2"/>
      <c r="CI5" s="2"/>
      <c r="CJ5" s="1"/>
      <c r="CK5" s="2"/>
      <c r="CL5" s="1"/>
      <c r="CM5" s="1"/>
      <c r="CN5" s="2"/>
      <c r="CO5" s="1"/>
      <c r="CP5" s="1"/>
      <c r="CQ5" s="2" t="s">
        <v>215</v>
      </c>
      <c r="CS5" s="418" t="s">
        <v>214</v>
      </c>
      <c r="CT5" s="418"/>
      <c r="CU5" s="2"/>
      <c r="CV5" s="2"/>
      <c r="CW5" s="2"/>
      <c r="CX5" s="2"/>
      <c r="CY5" s="2"/>
      <c r="CZ5" s="2"/>
      <c r="DA5" s="2"/>
      <c r="DB5" s="2"/>
      <c r="DC5" s="1"/>
      <c r="DD5" s="2"/>
      <c r="DE5" s="2"/>
      <c r="DF5" s="2"/>
      <c r="DG5" s="2"/>
      <c r="DH5" s="1"/>
      <c r="DI5" s="2"/>
      <c r="DJ5" s="1"/>
      <c r="DK5" s="1"/>
      <c r="DL5" s="2"/>
      <c r="DM5" s="1"/>
      <c r="DN5" s="1"/>
      <c r="DO5" s="2" t="s">
        <v>215</v>
      </c>
      <c r="DQ5" s="418" t="s">
        <v>214</v>
      </c>
      <c r="DR5" s="418"/>
      <c r="DS5" s="2"/>
      <c r="DT5" s="2"/>
      <c r="DU5" s="2"/>
      <c r="DV5" s="2"/>
      <c r="DW5" s="2"/>
      <c r="DX5" s="2"/>
      <c r="DY5" s="2"/>
      <c r="DZ5" s="2"/>
      <c r="EA5" s="1"/>
      <c r="EB5" s="2"/>
      <c r="EC5" s="2"/>
      <c r="ED5" s="2"/>
      <c r="EE5" s="2"/>
      <c r="EF5" s="1"/>
      <c r="EG5" s="2"/>
      <c r="EH5" s="1"/>
      <c r="EI5" s="1"/>
      <c r="EJ5" s="2"/>
      <c r="EK5" s="1"/>
      <c r="EL5" s="1"/>
      <c r="EM5" s="2" t="s">
        <v>215</v>
      </c>
      <c r="EO5" s="418" t="s">
        <v>214</v>
      </c>
      <c r="EP5" s="418"/>
      <c r="EQ5" s="2"/>
      <c r="ER5" s="2"/>
      <c r="ES5" s="2"/>
      <c r="ET5" s="2"/>
      <c r="EU5" s="2"/>
      <c r="EV5" s="2"/>
      <c r="EW5" s="2"/>
      <c r="EX5" s="2"/>
      <c r="EY5" s="1"/>
      <c r="EZ5" s="2"/>
      <c r="FA5" s="2"/>
      <c r="FB5" s="2"/>
      <c r="FC5" s="2"/>
      <c r="FD5" s="1"/>
      <c r="FE5" s="2"/>
      <c r="FF5" s="1"/>
      <c r="FG5" s="1"/>
      <c r="FH5" s="2"/>
      <c r="FI5" s="1"/>
      <c r="FJ5" s="1"/>
      <c r="FK5" s="2" t="s">
        <v>215</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c r="HI5" s="418" t="s">
        <v>214</v>
      </c>
      <c r="HJ5" s="418"/>
      <c r="HK5" s="2"/>
      <c r="HL5" s="2"/>
      <c r="HM5" s="2"/>
      <c r="HN5" s="2"/>
      <c r="HO5" s="2"/>
      <c r="HP5" s="2"/>
      <c r="HQ5" s="2"/>
      <c r="HR5" s="2"/>
      <c r="HS5" s="1"/>
      <c r="HT5" s="2"/>
      <c r="HU5" s="2"/>
      <c r="HV5" s="2"/>
      <c r="HW5" s="2"/>
      <c r="HX5" s="1"/>
      <c r="HY5" s="2"/>
      <c r="HZ5" s="1"/>
      <c r="IA5" s="1"/>
      <c r="IB5" s="2"/>
      <c r="IC5" s="1"/>
      <c r="ID5" s="1"/>
      <c r="IE5" s="2" t="s">
        <v>215</v>
      </c>
    </row>
    <row r="6" spans="1:239"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0"/>
      <c r="BV6" s="410"/>
      <c r="BW6" s="1"/>
      <c r="BX6" s="1"/>
      <c r="BY6" s="1"/>
      <c r="BZ6" s="1"/>
      <c r="CA6" s="1"/>
      <c r="CB6" s="1"/>
      <c r="CC6" s="1"/>
      <c r="CD6" s="1"/>
      <c r="CE6" s="1"/>
      <c r="CF6" s="1"/>
      <c r="CG6" s="1"/>
      <c r="CH6" s="1"/>
      <c r="CI6" s="1"/>
      <c r="CJ6" s="1"/>
      <c r="CK6" s="1"/>
      <c r="CL6" s="1"/>
      <c r="CM6" s="1"/>
      <c r="CN6" s="1"/>
      <c r="CO6" s="1"/>
      <c r="CP6" s="1"/>
      <c r="CQ6" s="1"/>
      <c r="CS6" s="410"/>
      <c r="CT6" s="410"/>
      <c r="CU6" s="1"/>
      <c r="CV6" s="1"/>
      <c r="CW6" s="1"/>
      <c r="CX6" s="1"/>
      <c r="CY6" s="1"/>
      <c r="CZ6" s="1"/>
      <c r="DA6" s="1"/>
      <c r="DB6" s="1"/>
      <c r="DC6" s="1"/>
      <c r="DD6" s="1"/>
      <c r="DE6" s="1"/>
      <c r="DF6" s="1"/>
      <c r="DG6" s="1"/>
      <c r="DH6" s="1"/>
      <c r="DI6" s="1"/>
      <c r="DJ6" s="1"/>
      <c r="DK6" s="1"/>
      <c r="DL6" s="1"/>
      <c r="DM6" s="1"/>
      <c r="DN6" s="1"/>
      <c r="DO6" s="1"/>
      <c r="DQ6" s="410"/>
      <c r="DR6" s="410"/>
      <c r="DS6" s="1"/>
      <c r="DT6" s="1"/>
      <c r="DU6" s="1"/>
      <c r="DV6" s="1"/>
      <c r="DW6" s="1"/>
      <c r="DX6" s="1"/>
      <c r="DY6" s="1"/>
      <c r="DZ6" s="1"/>
      <c r="EA6" s="1"/>
      <c r="EB6" s="1"/>
      <c r="EC6" s="1"/>
      <c r="ED6" s="1"/>
      <c r="EE6" s="1"/>
      <c r="EF6" s="1"/>
      <c r="EG6" s="1"/>
      <c r="EH6" s="1"/>
      <c r="EI6" s="1"/>
      <c r="EJ6" s="1"/>
      <c r="EK6" s="1"/>
      <c r="EL6" s="1"/>
      <c r="EM6" s="1"/>
      <c r="EO6" s="410"/>
      <c r="EP6" s="410"/>
      <c r="EQ6" s="1"/>
      <c r="ER6" s="1"/>
      <c r="ES6" s="1"/>
      <c r="ET6" s="1"/>
      <c r="EU6" s="1"/>
      <c r="EV6" s="1"/>
      <c r="EW6" s="1"/>
      <c r="EX6" s="1"/>
      <c r="EY6" s="1"/>
      <c r="EZ6" s="1"/>
      <c r="FA6" s="1"/>
      <c r="FB6" s="1"/>
      <c r="FC6" s="1"/>
      <c r="FD6" s="1"/>
      <c r="FE6" s="1"/>
      <c r="FF6" s="1"/>
      <c r="FG6" s="1"/>
      <c r="FH6" s="1"/>
      <c r="FI6" s="1"/>
      <c r="FJ6" s="1"/>
      <c r="FK6" s="1"/>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c r="HI6" s="410"/>
      <c r="HJ6" s="410"/>
      <c r="HK6" s="1"/>
      <c r="HL6" s="1"/>
      <c r="HM6" s="1"/>
      <c r="HN6" s="1"/>
      <c r="HO6" s="1"/>
      <c r="HP6" s="1"/>
      <c r="HQ6" s="1"/>
      <c r="HR6" s="1"/>
      <c r="HS6" s="1"/>
      <c r="HT6" s="1"/>
      <c r="HU6" s="1"/>
      <c r="HV6" s="1"/>
      <c r="HW6" s="1"/>
      <c r="HX6" s="1"/>
      <c r="HY6" s="1"/>
      <c r="HZ6" s="1"/>
      <c r="IA6" s="1"/>
      <c r="IB6" s="1"/>
      <c r="IC6" s="1"/>
      <c r="ID6" s="1"/>
      <c r="IE6" s="1"/>
    </row>
    <row r="7" spans="1:239" ht="15.5">
      <c r="A7" s="416" t="s">
        <v>276</v>
      </c>
      <c r="B7" s="416"/>
      <c r="C7" s="2"/>
      <c r="D7" s="2"/>
      <c r="E7" s="2"/>
      <c r="F7" s="2"/>
      <c r="G7" s="2"/>
      <c r="H7" s="2"/>
      <c r="I7" s="2"/>
      <c r="J7" s="2"/>
      <c r="K7" s="2"/>
      <c r="L7" s="2"/>
      <c r="M7" s="2"/>
      <c r="N7" s="2"/>
      <c r="O7" s="2"/>
      <c r="P7" s="2"/>
      <c r="Q7" s="2"/>
      <c r="R7" s="2"/>
      <c r="S7" s="2"/>
      <c r="T7" s="2"/>
      <c r="U7" s="2"/>
      <c r="V7" s="2"/>
      <c r="W7" s="2"/>
      <c r="Y7" s="416" t="s">
        <v>218</v>
      </c>
      <c r="Z7" s="416"/>
      <c r="AA7" s="2"/>
      <c r="AB7" s="2"/>
      <c r="AC7" s="2"/>
      <c r="AD7" s="2"/>
      <c r="AE7" s="2"/>
      <c r="AF7" s="2"/>
      <c r="AG7" s="2"/>
      <c r="AH7" s="2"/>
      <c r="AI7" s="2"/>
      <c r="AJ7" s="2"/>
      <c r="AK7" s="2"/>
      <c r="AL7" s="2"/>
      <c r="AM7" s="2"/>
      <c r="AN7" s="2"/>
      <c r="AO7" s="2"/>
      <c r="AP7" s="2"/>
      <c r="AQ7" s="2"/>
      <c r="AR7" s="2"/>
      <c r="AS7" s="2"/>
      <c r="AT7" s="2"/>
      <c r="AU7" s="2"/>
      <c r="AW7" s="416" t="s">
        <v>219</v>
      </c>
      <c r="AX7" s="416"/>
      <c r="AY7" s="2"/>
      <c r="AZ7" s="2"/>
      <c r="BA7" s="2"/>
      <c r="BB7" s="2"/>
      <c r="BC7" s="2"/>
      <c r="BD7" s="2"/>
      <c r="BE7" s="2"/>
      <c r="BF7" s="2"/>
      <c r="BG7" s="2"/>
      <c r="BH7" s="2"/>
      <c r="BI7" s="2"/>
      <c r="BJ7" s="2"/>
      <c r="BK7" s="2"/>
      <c r="BL7" s="2"/>
      <c r="BM7" s="2"/>
      <c r="BN7" s="2"/>
      <c r="BO7" s="2"/>
      <c r="BP7" s="2"/>
      <c r="BQ7" s="2"/>
      <c r="BR7" s="2"/>
      <c r="BS7" s="2"/>
      <c r="BU7" s="416" t="s">
        <v>277</v>
      </c>
      <c r="BV7" s="416"/>
      <c r="BW7" s="2"/>
      <c r="BX7" s="2"/>
      <c r="BY7" s="2"/>
      <c r="BZ7" s="2"/>
      <c r="CA7" s="2"/>
      <c r="CB7" s="2"/>
      <c r="CC7" s="2"/>
      <c r="CD7" s="2"/>
      <c r="CE7" s="2"/>
      <c r="CF7" s="2"/>
      <c r="CG7" s="2"/>
      <c r="CH7" s="2"/>
      <c r="CI7" s="2"/>
      <c r="CJ7" s="2"/>
      <c r="CK7" s="2"/>
      <c r="CL7" s="2"/>
      <c r="CM7" s="2"/>
      <c r="CN7" s="2"/>
      <c r="CO7" s="2"/>
      <c r="CP7" s="2"/>
      <c r="CQ7" s="2"/>
      <c r="CS7" s="416" t="s">
        <v>278</v>
      </c>
      <c r="CT7" s="416"/>
      <c r="CU7" s="2"/>
      <c r="CV7" s="2"/>
      <c r="CW7" s="2"/>
      <c r="CX7" s="2"/>
      <c r="CY7" s="2"/>
      <c r="CZ7" s="2"/>
      <c r="DA7" s="2"/>
      <c r="DB7" s="2"/>
      <c r="DC7" s="2"/>
      <c r="DD7" s="2"/>
      <c r="DE7" s="2"/>
      <c r="DF7" s="2"/>
      <c r="DG7" s="2"/>
      <c r="DH7" s="2"/>
      <c r="DI7" s="2"/>
      <c r="DJ7" s="2"/>
      <c r="DK7" s="2"/>
      <c r="DL7" s="2"/>
      <c r="DM7" s="2"/>
      <c r="DN7" s="2"/>
      <c r="DO7" s="2"/>
      <c r="DQ7" s="416" t="s">
        <v>279</v>
      </c>
      <c r="DR7" s="416"/>
      <c r="DS7" s="2"/>
      <c r="DT7" s="2"/>
      <c r="DU7" s="2"/>
      <c r="DV7" s="2"/>
      <c r="DW7" s="2"/>
      <c r="DX7" s="2"/>
      <c r="DY7" s="2"/>
      <c r="DZ7" s="2"/>
      <c r="EA7" s="2"/>
      <c r="EB7" s="2"/>
      <c r="EC7" s="2"/>
      <c r="ED7" s="2"/>
      <c r="EE7" s="2"/>
      <c r="EF7" s="2"/>
      <c r="EG7" s="2"/>
      <c r="EH7" s="2"/>
      <c r="EI7" s="2"/>
      <c r="EJ7" s="2"/>
      <c r="EK7" s="2"/>
      <c r="EL7" s="2"/>
      <c r="EM7" s="2"/>
      <c r="EO7" s="416" t="s">
        <v>280</v>
      </c>
      <c r="EP7" s="416"/>
      <c r="EQ7" s="2"/>
      <c r="ER7" s="2"/>
      <c r="ES7" s="2"/>
      <c r="ET7" s="2"/>
      <c r="EU7" s="2"/>
      <c r="EV7" s="2"/>
      <c r="EW7" s="2"/>
      <c r="EX7" s="2"/>
      <c r="EY7" s="2"/>
      <c r="EZ7" s="2"/>
      <c r="FA7" s="2"/>
      <c r="FB7" s="2"/>
      <c r="FC7" s="2"/>
      <c r="FD7" s="2"/>
      <c r="FE7" s="2"/>
      <c r="FF7" s="2"/>
      <c r="FG7" s="2"/>
      <c r="FH7" s="2"/>
      <c r="FI7" s="2"/>
      <c r="FJ7" s="2"/>
      <c r="FK7" s="2"/>
      <c r="FM7" s="416" t="s">
        <v>270</v>
      </c>
      <c r="FN7" s="416"/>
      <c r="FO7" s="2"/>
      <c r="FP7" s="2"/>
      <c r="FQ7" s="2"/>
      <c r="FR7" s="2"/>
      <c r="FS7" s="2"/>
      <c r="FT7" s="2"/>
      <c r="FU7" s="2"/>
      <c r="FV7" s="2"/>
      <c r="FW7" s="2"/>
      <c r="FX7" s="2"/>
      <c r="FY7" s="2"/>
      <c r="FZ7" s="2"/>
      <c r="GA7" s="2"/>
      <c r="GB7" s="2"/>
      <c r="GC7" s="2"/>
      <c r="GD7" s="2"/>
      <c r="GE7" s="2"/>
      <c r="GF7" s="2"/>
      <c r="GG7" s="2"/>
      <c r="GH7" s="2"/>
      <c r="GI7" s="2"/>
      <c r="GK7" s="416" t="s">
        <v>225</v>
      </c>
      <c r="GL7" s="416"/>
      <c r="GM7" s="2"/>
      <c r="GN7" s="2"/>
      <c r="GO7" s="2"/>
      <c r="GP7" s="2"/>
      <c r="GQ7" s="2"/>
      <c r="GR7" s="2"/>
      <c r="GS7" s="2"/>
      <c r="GT7" s="2"/>
      <c r="GU7" s="2"/>
      <c r="GV7" s="2"/>
      <c r="GW7" s="2"/>
      <c r="GX7" s="2"/>
      <c r="GY7" s="2"/>
      <c r="GZ7" s="2"/>
      <c r="HA7" s="2"/>
      <c r="HB7" s="2"/>
      <c r="HC7" s="2"/>
      <c r="HD7" s="2"/>
      <c r="HE7" s="2"/>
      <c r="HF7" s="2"/>
      <c r="HG7" s="2"/>
      <c r="HI7" s="416" t="s">
        <v>226</v>
      </c>
      <c r="HJ7" s="416"/>
      <c r="HK7" s="2"/>
      <c r="HL7" s="2"/>
      <c r="HM7" s="2"/>
      <c r="HN7" s="2"/>
      <c r="HO7" s="2"/>
      <c r="HP7" s="2"/>
      <c r="HQ7" s="2"/>
      <c r="HR7" s="2"/>
      <c r="HS7" s="2"/>
      <c r="HT7" s="2"/>
      <c r="HU7" s="2"/>
      <c r="HV7" s="2"/>
      <c r="HW7" s="2"/>
      <c r="HX7" s="2"/>
      <c r="HY7" s="2"/>
      <c r="HZ7" s="2"/>
      <c r="IA7" s="2"/>
      <c r="IB7" s="2"/>
      <c r="IC7" s="2"/>
      <c r="ID7" s="2"/>
      <c r="IE7" s="2"/>
    </row>
    <row r="8" spans="1:239" ht="15.5">
      <c r="A8" s="416" t="s">
        <v>291</v>
      </c>
      <c r="B8" s="416"/>
      <c r="C8" s="3"/>
      <c r="D8" s="3"/>
      <c r="E8" s="3"/>
      <c r="F8" s="3"/>
      <c r="G8" s="3"/>
      <c r="H8" s="3"/>
      <c r="I8" s="3"/>
      <c r="J8" s="3"/>
      <c r="K8" s="3"/>
      <c r="L8" s="3"/>
      <c r="M8" s="3"/>
      <c r="N8" s="3"/>
      <c r="O8" s="3"/>
      <c r="P8" s="3"/>
      <c r="Q8" s="3"/>
      <c r="R8" s="3"/>
      <c r="S8" s="3"/>
      <c r="T8" s="3"/>
      <c r="U8" s="3"/>
      <c r="V8" s="3"/>
      <c r="W8" s="3"/>
      <c r="Y8" s="416" t="s">
        <v>291</v>
      </c>
      <c r="Z8" s="416"/>
      <c r="AA8" s="3"/>
      <c r="AB8" s="3"/>
      <c r="AC8" s="3"/>
      <c r="AD8" s="3"/>
      <c r="AE8" s="3"/>
      <c r="AF8" s="3"/>
      <c r="AG8" s="3"/>
      <c r="AH8" s="3"/>
      <c r="AI8" s="3"/>
      <c r="AJ8" s="3"/>
      <c r="AK8" s="3"/>
      <c r="AL8" s="3"/>
      <c r="AM8" s="3"/>
      <c r="AN8" s="3"/>
      <c r="AO8" s="3"/>
      <c r="AP8" s="3"/>
      <c r="AQ8" s="3"/>
      <c r="AR8" s="3"/>
      <c r="AS8" s="3"/>
      <c r="AT8" s="3"/>
      <c r="AU8" s="3"/>
      <c r="AW8" s="416" t="s">
        <v>291</v>
      </c>
      <c r="AX8" s="416"/>
      <c r="AY8" s="3"/>
      <c r="AZ8" s="3"/>
      <c r="BA8" s="3"/>
      <c r="BB8" s="3"/>
      <c r="BC8" s="3"/>
      <c r="BD8" s="3"/>
      <c r="BE8" s="3"/>
      <c r="BF8" s="3"/>
      <c r="BG8" s="3"/>
      <c r="BH8" s="3"/>
      <c r="BI8" s="3"/>
      <c r="BJ8" s="3"/>
      <c r="BK8" s="3"/>
      <c r="BL8" s="3"/>
      <c r="BM8" s="3"/>
      <c r="BN8" s="3"/>
      <c r="BO8" s="3"/>
      <c r="BP8" s="3"/>
      <c r="BQ8" s="3"/>
      <c r="BR8" s="3"/>
      <c r="BS8" s="3"/>
      <c r="BU8" s="416" t="s">
        <v>291</v>
      </c>
      <c r="BV8" s="416"/>
      <c r="BW8" s="3"/>
      <c r="BX8" s="3"/>
      <c r="BY8" s="3"/>
      <c r="BZ8" s="3"/>
      <c r="CA8" s="3"/>
      <c r="CB8" s="3"/>
      <c r="CC8" s="3"/>
      <c r="CD8" s="3"/>
      <c r="CE8" s="3"/>
      <c r="CF8" s="3"/>
      <c r="CG8" s="3"/>
      <c r="CH8" s="3"/>
      <c r="CI8" s="3"/>
      <c r="CJ8" s="3"/>
      <c r="CK8" s="3"/>
      <c r="CL8" s="3"/>
      <c r="CM8" s="3"/>
      <c r="CN8" s="3"/>
      <c r="CO8" s="3"/>
      <c r="CP8" s="3"/>
      <c r="CQ8" s="3"/>
      <c r="CS8" s="416" t="s">
        <v>291</v>
      </c>
      <c r="CT8" s="416"/>
      <c r="CU8" s="3"/>
      <c r="CV8" s="3"/>
      <c r="CW8" s="3"/>
      <c r="CX8" s="3"/>
      <c r="CY8" s="3"/>
      <c r="CZ8" s="3"/>
      <c r="DA8" s="3"/>
      <c r="DB8" s="3"/>
      <c r="DC8" s="3"/>
      <c r="DD8" s="3"/>
      <c r="DE8" s="3"/>
      <c r="DF8" s="3"/>
      <c r="DG8" s="3"/>
      <c r="DH8" s="3"/>
      <c r="DI8" s="3"/>
      <c r="DJ8" s="3"/>
      <c r="DK8" s="3"/>
      <c r="DL8" s="3"/>
      <c r="DM8" s="3"/>
      <c r="DN8" s="3"/>
      <c r="DO8" s="3"/>
      <c r="DQ8" s="416" t="s">
        <v>291</v>
      </c>
      <c r="DR8" s="416"/>
      <c r="DS8" s="3"/>
      <c r="DT8" s="3"/>
      <c r="DU8" s="3"/>
      <c r="DV8" s="3"/>
      <c r="DW8" s="3"/>
      <c r="DX8" s="3"/>
      <c r="DY8" s="3"/>
      <c r="DZ8" s="3"/>
      <c r="EA8" s="3"/>
      <c r="EB8" s="3"/>
      <c r="EC8" s="3"/>
      <c r="ED8" s="3"/>
      <c r="EE8" s="3"/>
      <c r="EF8" s="3"/>
      <c r="EG8" s="3"/>
      <c r="EH8" s="3"/>
      <c r="EI8" s="3"/>
      <c r="EJ8" s="3"/>
      <c r="EK8" s="3"/>
      <c r="EL8" s="3"/>
      <c r="EM8" s="3"/>
      <c r="EO8" s="416" t="s">
        <v>291</v>
      </c>
      <c r="EP8" s="416"/>
      <c r="EQ8" s="3"/>
      <c r="ER8" s="3"/>
      <c r="ES8" s="3"/>
      <c r="ET8" s="3"/>
      <c r="EU8" s="3"/>
      <c r="EV8" s="3"/>
      <c r="EW8" s="3"/>
      <c r="EX8" s="3"/>
      <c r="EY8" s="3"/>
      <c r="EZ8" s="3"/>
      <c r="FA8" s="3"/>
      <c r="FB8" s="3"/>
      <c r="FC8" s="3"/>
      <c r="FD8" s="3"/>
      <c r="FE8" s="3"/>
      <c r="FF8" s="3"/>
      <c r="FG8" s="3"/>
      <c r="FH8" s="3"/>
      <c r="FI8" s="3"/>
      <c r="FJ8" s="3"/>
      <c r="FK8" s="3"/>
      <c r="FM8" s="416" t="s">
        <v>291</v>
      </c>
      <c r="FN8" s="416"/>
      <c r="FO8" s="3"/>
      <c r="FP8" s="3"/>
      <c r="FQ8" s="3"/>
      <c r="FR8" s="3"/>
      <c r="FS8" s="3"/>
      <c r="FT8" s="3"/>
      <c r="FU8" s="3"/>
      <c r="FV8" s="3"/>
      <c r="FW8" s="3"/>
      <c r="FX8" s="3"/>
      <c r="FY8" s="3"/>
      <c r="FZ8" s="3"/>
      <c r="GA8" s="3"/>
      <c r="GB8" s="3"/>
      <c r="GC8" s="3"/>
      <c r="GD8" s="3"/>
      <c r="GE8" s="3"/>
      <c r="GF8" s="3"/>
      <c r="GG8" s="3"/>
      <c r="GH8" s="3"/>
      <c r="GI8" s="3"/>
      <c r="GK8" s="416" t="s">
        <v>291</v>
      </c>
      <c r="GL8" s="416"/>
      <c r="GM8" s="3"/>
      <c r="GN8" s="3"/>
      <c r="GO8" s="3"/>
      <c r="GP8" s="3"/>
      <c r="GQ8" s="3"/>
      <c r="GR8" s="3"/>
      <c r="GS8" s="3"/>
      <c r="GT8" s="3"/>
      <c r="GU8" s="3"/>
      <c r="GV8" s="3"/>
      <c r="GW8" s="3"/>
      <c r="GX8" s="3"/>
      <c r="GY8" s="3"/>
      <c r="GZ8" s="3"/>
      <c r="HA8" s="3"/>
      <c r="HB8" s="3"/>
      <c r="HC8" s="3"/>
      <c r="HD8" s="3"/>
      <c r="HE8" s="3"/>
      <c r="HF8" s="3"/>
      <c r="HG8" s="3"/>
      <c r="HI8" s="416" t="s">
        <v>291</v>
      </c>
      <c r="HJ8" s="416"/>
      <c r="HK8" s="3"/>
      <c r="HL8" s="3"/>
      <c r="HM8" s="3"/>
      <c r="HN8" s="3"/>
      <c r="HO8" s="3"/>
      <c r="HP8" s="3"/>
      <c r="HQ8" s="3"/>
      <c r="HR8" s="3"/>
      <c r="HS8" s="3"/>
      <c r="HT8" s="3"/>
      <c r="HU8" s="3"/>
      <c r="HV8" s="3"/>
      <c r="HW8" s="3"/>
      <c r="HX8" s="3"/>
      <c r="HY8" s="3"/>
      <c r="HZ8" s="3"/>
      <c r="IA8" s="3"/>
      <c r="IB8" s="3"/>
      <c r="IC8" s="3"/>
      <c r="ID8" s="3"/>
      <c r="IE8" s="3"/>
    </row>
    <row r="9" spans="1:239"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0"/>
      <c r="BV9" s="410"/>
      <c r="BW9" s="1"/>
      <c r="BX9" s="1"/>
      <c r="BY9" s="1"/>
      <c r="BZ9" s="1"/>
      <c r="CA9" s="1"/>
      <c r="CB9" s="1"/>
      <c r="CC9" s="1"/>
      <c r="CD9" s="1"/>
      <c r="CE9" s="1"/>
      <c r="CF9" s="1"/>
      <c r="CG9" s="1"/>
      <c r="CH9" s="1"/>
      <c r="CI9" s="1"/>
      <c r="CJ9" s="1"/>
      <c r="CK9" s="1"/>
      <c r="CL9" s="1"/>
      <c r="CM9" s="1"/>
      <c r="CN9" s="1"/>
      <c r="CO9" s="1"/>
      <c r="CP9" s="1"/>
      <c r="CQ9" s="1"/>
      <c r="CS9" s="410"/>
      <c r="CT9" s="410"/>
      <c r="CU9" s="1"/>
      <c r="CV9" s="1"/>
      <c r="CW9" s="1"/>
      <c r="CX9" s="1"/>
      <c r="CY9" s="1"/>
      <c r="CZ9" s="1"/>
      <c r="DA9" s="1"/>
      <c r="DB9" s="1"/>
      <c r="DC9" s="1"/>
      <c r="DD9" s="1"/>
      <c r="DE9" s="1"/>
      <c r="DF9" s="1"/>
      <c r="DG9" s="1"/>
      <c r="DH9" s="1"/>
      <c r="DI9" s="1"/>
      <c r="DJ9" s="1"/>
      <c r="DK9" s="1"/>
      <c r="DL9" s="1"/>
      <c r="DM9" s="1"/>
      <c r="DN9" s="1"/>
      <c r="DO9" s="1"/>
      <c r="DQ9" s="410"/>
      <c r="DR9" s="410"/>
      <c r="DS9" s="1"/>
      <c r="DT9" s="1"/>
      <c r="DU9" s="1"/>
      <c r="DV9" s="1"/>
      <c r="DW9" s="1"/>
      <c r="DX9" s="1"/>
      <c r="DY9" s="1"/>
      <c r="DZ9" s="1"/>
      <c r="EA9" s="1"/>
      <c r="EB9" s="1"/>
      <c r="EC9" s="1"/>
      <c r="ED9" s="1"/>
      <c r="EE9" s="1"/>
      <c r="EF9" s="1"/>
      <c r="EG9" s="1"/>
      <c r="EH9" s="1"/>
      <c r="EI9" s="1"/>
      <c r="EJ9" s="1"/>
      <c r="EK9" s="1"/>
      <c r="EL9" s="1"/>
      <c r="EM9" s="1"/>
      <c r="EO9" s="410"/>
      <c r="EP9" s="410"/>
      <c r="EQ9" s="1"/>
      <c r="ER9" s="1"/>
      <c r="ES9" s="1"/>
      <c r="ET9" s="1"/>
      <c r="EU9" s="1"/>
      <c r="EV9" s="1"/>
      <c r="EW9" s="1"/>
      <c r="EX9" s="1"/>
      <c r="EY9" s="1"/>
      <c r="EZ9" s="1"/>
      <c r="FA9" s="1"/>
      <c r="FB9" s="1"/>
      <c r="FC9" s="1"/>
      <c r="FD9" s="1"/>
      <c r="FE9" s="1"/>
      <c r="FF9" s="1"/>
      <c r="FG9" s="1"/>
      <c r="FH9" s="1"/>
      <c r="FI9" s="1"/>
      <c r="FJ9" s="1"/>
      <c r="FK9" s="1"/>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c r="HI9" s="410"/>
      <c r="HJ9" s="410"/>
      <c r="HK9" s="1"/>
      <c r="HL9" s="1"/>
      <c r="HM9" s="1"/>
      <c r="HN9" s="1"/>
      <c r="HO9" s="1"/>
      <c r="HP9" s="1"/>
      <c r="HQ9" s="1"/>
      <c r="HR9" s="1"/>
      <c r="HS9" s="1"/>
      <c r="HT9" s="1"/>
      <c r="HU9" s="1"/>
      <c r="HV9" s="1"/>
      <c r="HW9" s="1"/>
      <c r="HX9" s="1"/>
      <c r="HY9" s="1"/>
      <c r="HZ9" s="1"/>
      <c r="IA9" s="1"/>
      <c r="IB9" s="1"/>
      <c r="IC9" s="1"/>
      <c r="ID9" s="1"/>
      <c r="IE9" s="1"/>
    </row>
    <row r="10" spans="1:239"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0"/>
      <c r="BV10" s="410"/>
      <c r="BW10" s="1"/>
      <c r="BX10" s="1"/>
      <c r="BY10" s="1"/>
      <c r="BZ10" s="1"/>
      <c r="CA10" s="1"/>
      <c r="CB10" s="1"/>
      <c r="CC10" s="1"/>
      <c r="CD10" s="1"/>
      <c r="CE10" s="1"/>
      <c r="CF10" s="1"/>
      <c r="CG10" s="1"/>
      <c r="CH10" s="1"/>
      <c r="CI10" s="1"/>
      <c r="CJ10" s="1"/>
      <c r="CK10" s="1"/>
      <c r="CL10" s="1"/>
      <c r="CM10" s="1"/>
      <c r="CN10" s="1"/>
      <c r="CO10" s="1"/>
      <c r="CP10" s="1"/>
      <c r="CQ10" s="1"/>
      <c r="CS10" s="410"/>
      <c r="CT10" s="410"/>
      <c r="CU10" s="1"/>
      <c r="CV10" s="1"/>
      <c r="CW10" s="1"/>
      <c r="CX10" s="1"/>
      <c r="CY10" s="1"/>
      <c r="CZ10" s="1"/>
      <c r="DA10" s="1"/>
      <c r="DB10" s="1"/>
      <c r="DC10" s="1"/>
      <c r="DD10" s="1"/>
      <c r="DE10" s="1"/>
      <c r="DF10" s="1"/>
      <c r="DG10" s="1"/>
      <c r="DH10" s="1"/>
      <c r="DI10" s="1"/>
      <c r="DJ10" s="1"/>
      <c r="DK10" s="1"/>
      <c r="DL10" s="1"/>
      <c r="DM10" s="1"/>
      <c r="DN10" s="1"/>
      <c r="DO10" s="1"/>
      <c r="DQ10" s="410"/>
      <c r="DR10" s="410"/>
      <c r="DS10" s="1"/>
      <c r="DT10" s="1"/>
      <c r="DU10" s="1"/>
      <c r="DV10" s="1"/>
      <c r="DW10" s="1"/>
      <c r="DX10" s="1"/>
      <c r="DY10" s="1"/>
      <c r="DZ10" s="1"/>
      <c r="EA10" s="1"/>
      <c r="EB10" s="1"/>
      <c r="EC10" s="1"/>
      <c r="ED10" s="1"/>
      <c r="EE10" s="1"/>
      <c r="EF10" s="1"/>
      <c r="EG10" s="1"/>
      <c r="EH10" s="1"/>
      <c r="EI10" s="1"/>
      <c r="EJ10" s="1"/>
      <c r="EK10" s="1"/>
      <c r="EL10" s="1"/>
      <c r="EM10" s="1"/>
      <c r="EO10" s="410"/>
      <c r="EP10" s="410"/>
      <c r="EQ10" s="1"/>
      <c r="ER10" s="1"/>
      <c r="ES10" s="1"/>
      <c r="ET10" s="1"/>
      <c r="EU10" s="1"/>
      <c r="EV10" s="1"/>
      <c r="EW10" s="1"/>
      <c r="EX10" s="1"/>
      <c r="EY10" s="1"/>
      <c r="EZ10" s="1"/>
      <c r="FA10" s="1"/>
      <c r="FB10" s="1"/>
      <c r="FC10" s="1"/>
      <c r="FD10" s="1"/>
      <c r="FE10" s="1"/>
      <c r="FF10" s="1"/>
      <c r="FG10" s="1"/>
      <c r="FH10" s="1"/>
      <c r="FI10" s="1"/>
      <c r="FJ10" s="1"/>
      <c r="FK10" s="1"/>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c r="HI10" s="410"/>
      <c r="HJ10" s="410"/>
      <c r="HK10" s="1"/>
      <c r="HL10" s="1"/>
      <c r="HM10" s="1"/>
      <c r="HN10" s="1"/>
      <c r="HO10" s="1"/>
      <c r="HP10" s="1"/>
      <c r="HQ10" s="1"/>
      <c r="HR10" s="1"/>
      <c r="HS10" s="1"/>
      <c r="HT10" s="1"/>
      <c r="HU10" s="1"/>
      <c r="HV10" s="1"/>
      <c r="HW10" s="1"/>
      <c r="HX10" s="1"/>
      <c r="HY10" s="1"/>
      <c r="HZ10" s="1"/>
      <c r="IA10" s="1"/>
      <c r="IB10" s="1"/>
      <c r="IC10" s="1"/>
      <c r="ID10" s="1"/>
      <c r="IE10" s="1"/>
    </row>
    <row r="11" spans="1:239"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0"/>
      <c r="BV11" s="410"/>
      <c r="BW11" s="4">
        <v>2000</v>
      </c>
      <c r="BX11" s="4">
        <v>2001</v>
      </c>
      <c r="BY11" s="4">
        <v>2002</v>
      </c>
      <c r="BZ11" s="4">
        <v>2003</v>
      </c>
      <c r="CA11" s="4">
        <v>2004</v>
      </c>
      <c r="CB11" s="4">
        <v>2005</v>
      </c>
      <c r="CC11" s="4">
        <v>2006</v>
      </c>
      <c r="CD11" s="4">
        <v>2007</v>
      </c>
      <c r="CE11" s="4">
        <v>2008</v>
      </c>
      <c r="CF11" s="4">
        <v>2009</v>
      </c>
      <c r="CG11" s="4">
        <v>2010</v>
      </c>
      <c r="CH11" s="4">
        <v>2011</v>
      </c>
      <c r="CI11" s="4">
        <v>2012</v>
      </c>
      <c r="CJ11" s="4">
        <v>2013</v>
      </c>
      <c r="CK11" s="4">
        <v>2014</v>
      </c>
      <c r="CL11" s="4">
        <v>2015</v>
      </c>
      <c r="CM11" s="4">
        <v>2016</v>
      </c>
      <c r="CN11" s="4">
        <v>2017</v>
      </c>
      <c r="CO11" s="4">
        <v>2018</v>
      </c>
      <c r="CP11" s="4">
        <v>2019</v>
      </c>
      <c r="CQ11" s="4">
        <v>2020</v>
      </c>
      <c r="CS11" s="410"/>
      <c r="CT11" s="410"/>
      <c r="CU11" s="4">
        <v>2000</v>
      </c>
      <c r="CV11" s="4">
        <v>2001</v>
      </c>
      <c r="CW11" s="4">
        <v>2002</v>
      </c>
      <c r="CX11" s="4">
        <v>2003</v>
      </c>
      <c r="CY11" s="4">
        <v>2004</v>
      </c>
      <c r="CZ11" s="4">
        <v>2005</v>
      </c>
      <c r="DA11" s="4">
        <v>2006</v>
      </c>
      <c r="DB11" s="4">
        <v>2007</v>
      </c>
      <c r="DC11" s="4">
        <v>2008</v>
      </c>
      <c r="DD11" s="4">
        <v>2009</v>
      </c>
      <c r="DE11" s="4">
        <v>2010</v>
      </c>
      <c r="DF11" s="4">
        <v>2011</v>
      </c>
      <c r="DG11" s="4">
        <v>2012</v>
      </c>
      <c r="DH11" s="4">
        <v>2013</v>
      </c>
      <c r="DI11" s="4">
        <v>2014</v>
      </c>
      <c r="DJ11" s="4">
        <v>2015</v>
      </c>
      <c r="DK11" s="4">
        <v>2016</v>
      </c>
      <c r="DL11" s="4">
        <v>2017</v>
      </c>
      <c r="DM11" s="4">
        <v>2018</v>
      </c>
      <c r="DN11" s="4">
        <v>2019</v>
      </c>
      <c r="DO11" s="4">
        <v>2020</v>
      </c>
      <c r="DQ11" s="410"/>
      <c r="DR11" s="410"/>
      <c r="DS11" s="4">
        <v>2000</v>
      </c>
      <c r="DT11" s="4">
        <v>2001</v>
      </c>
      <c r="DU11" s="4">
        <v>2002</v>
      </c>
      <c r="DV11" s="4">
        <v>2003</v>
      </c>
      <c r="DW11" s="4">
        <v>2004</v>
      </c>
      <c r="DX11" s="4">
        <v>2005</v>
      </c>
      <c r="DY11" s="4">
        <v>2006</v>
      </c>
      <c r="DZ11" s="4">
        <v>2007</v>
      </c>
      <c r="EA11" s="4">
        <v>2008</v>
      </c>
      <c r="EB11" s="4">
        <v>2009</v>
      </c>
      <c r="EC11" s="4">
        <v>2010</v>
      </c>
      <c r="ED11" s="4">
        <v>2011</v>
      </c>
      <c r="EE11" s="4">
        <v>2012</v>
      </c>
      <c r="EF11" s="4">
        <v>2013</v>
      </c>
      <c r="EG11" s="4">
        <v>2014</v>
      </c>
      <c r="EH11" s="4">
        <v>2015</v>
      </c>
      <c r="EI11" s="4">
        <v>2016</v>
      </c>
      <c r="EJ11" s="4">
        <v>2017</v>
      </c>
      <c r="EK11" s="4">
        <v>2018</v>
      </c>
      <c r="EL11" s="4">
        <v>2019</v>
      </c>
      <c r="EM11" s="4">
        <v>2020</v>
      </c>
      <c r="EO11" s="410"/>
      <c r="EP11" s="410"/>
      <c r="EQ11" s="4">
        <v>2000</v>
      </c>
      <c r="ER11" s="4">
        <v>2001</v>
      </c>
      <c r="ES11" s="4">
        <v>2002</v>
      </c>
      <c r="ET11" s="4">
        <v>2003</v>
      </c>
      <c r="EU11" s="4">
        <v>2004</v>
      </c>
      <c r="EV11" s="4">
        <v>2005</v>
      </c>
      <c r="EW11" s="4">
        <v>2006</v>
      </c>
      <c r="EX11" s="4">
        <v>2007</v>
      </c>
      <c r="EY11" s="4">
        <v>2008</v>
      </c>
      <c r="EZ11" s="4">
        <v>2009</v>
      </c>
      <c r="FA11" s="4">
        <v>2010</v>
      </c>
      <c r="FB11" s="4">
        <v>2011</v>
      </c>
      <c r="FC11" s="4">
        <v>2012</v>
      </c>
      <c r="FD11" s="4">
        <v>2013</v>
      </c>
      <c r="FE11" s="4">
        <v>2014</v>
      </c>
      <c r="FF11" s="4">
        <v>2015</v>
      </c>
      <c r="FG11" s="4">
        <v>2016</v>
      </c>
      <c r="FH11" s="4">
        <v>2017</v>
      </c>
      <c r="FI11" s="4">
        <v>2018</v>
      </c>
      <c r="FJ11" s="4">
        <v>2019</v>
      </c>
      <c r="FK11" s="4">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c r="HI11" s="410"/>
      <c r="HJ11" s="410"/>
      <c r="HK11" s="4">
        <v>2000</v>
      </c>
      <c r="HL11" s="4">
        <v>2001</v>
      </c>
      <c r="HM11" s="4">
        <v>2002</v>
      </c>
      <c r="HN11" s="4">
        <v>2003</v>
      </c>
      <c r="HO11" s="4">
        <v>2004</v>
      </c>
      <c r="HP11" s="4">
        <v>2005</v>
      </c>
      <c r="HQ11" s="4">
        <v>2006</v>
      </c>
      <c r="HR11" s="4">
        <v>2007</v>
      </c>
      <c r="HS11" s="4">
        <v>2008</v>
      </c>
      <c r="HT11" s="4">
        <v>2009</v>
      </c>
      <c r="HU11" s="4">
        <v>2010</v>
      </c>
      <c r="HV11" s="4">
        <v>2011</v>
      </c>
      <c r="HW11" s="4">
        <v>2012</v>
      </c>
      <c r="HX11" s="4">
        <v>2013</v>
      </c>
      <c r="HY11" s="4">
        <v>2014</v>
      </c>
      <c r="HZ11" s="4">
        <v>2015</v>
      </c>
      <c r="IA11" s="4">
        <v>2016</v>
      </c>
      <c r="IB11" s="4">
        <v>2017</v>
      </c>
      <c r="IC11" s="4">
        <v>2018</v>
      </c>
      <c r="ID11" s="4">
        <v>2019</v>
      </c>
      <c r="IE11" s="4">
        <v>2020</v>
      </c>
    </row>
    <row r="12" spans="1:239" ht="14.5">
      <c r="A12" s="412"/>
      <c r="B12" s="412"/>
      <c r="C12" s="1"/>
      <c r="D12" s="1"/>
      <c r="E12" s="1"/>
      <c r="F12" s="1"/>
      <c r="G12" s="1"/>
      <c r="H12" s="1"/>
      <c r="I12" s="1"/>
      <c r="J12" s="1"/>
      <c r="K12" s="1"/>
      <c r="L12" s="1"/>
      <c r="M12" s="1"/>
      <c r="N12" s="1"/>
      <c r="O12" s="1"/>
      <c r="P12" s="1"/>
      <c r="Q12" s="1"/>
      <c r="R12" s="1"/>
      <c r="S12" s="1"/>
      <c r="T12" s="1"/>
      <c r="U12" s="1"/>
      <c r="V12" s="1"/>
      <c r="W12" s="1"/>
      <c r="Y12" s="412"/>
      <c r="Z12" s="412"/>
      <c r="AA12" s="1"/>
      <c r="AB12" s="1"/>
      <c r="AC12" s="1"/>
      <c r="AD12" s="1"/>
      <c r="AE12" s="1"/>
      <c r="AF12" s="1"/>
      <c r="AG12" s="1"/>
      <c r="AH12" s="1"/>
      <c r="AI12" s="1"/>
      <c r="AJ12" s="1"/>
      <c r="AK12" s="1"/>
      <c r="AL12" s="1"/>
      <c r="AM12" s="1"/>
      <c r="AN12" s="1"/>
      <c r="AO12" s="1"/>
      <c r="AP12" s="1"/>
      <c r="AQ12" s="1"/>
      <c r="AR12" s="1"/>
      <c r="AS12" s="1"/>
      <c r="AT12" s="1"/>
      <c r="AU12" s="1"/>
      <c r="AW12" s="412"/>
      <c r="AX12" s="412"/>
      <c r="AY12" s="1"/>
      <c r="AZ12" s="1"/>
      <c r="BA12" s="1"/>
      <c r="BB12" s="1"/>
      <c r="BC12" s="1"/>
      <c r="BD12" s="1"/>
      <c r="BE12" s="1"/>
      <c r="BF12" s="1"/>
      <c r="BG12" s="1"/>
      <c r="BH12" s="1"/>
      <c r="BI12" s="1"/>
      <c r="BJ12" s="1"/>
      <c r="BK12" s="1"/>
      <c r="BL12" s="1"/>
      <c r="BM12" s="1"/>
      <c r="BN12" s="1"/>
      <c r="BO12" s="1"/>
      <c r="BP12" s="1"/>
      <c r="BQ12" s="1"/>
      <c r="BR12" s="1"/>
      <c r="BS12" s="1"/>
      <c r="BU12" s="412"/>
      <c r="BV12" s="412"/>
      <c r="BW12" s="1"/>
      <c r="BX12" s="1"/>
      <c r="BY12" s="1"/>
      <c r="BZ12" s="1"/>
      <c r="CA12" s="1"/>
      <c r="CB12" s="1"/>
      <c r="CC12" s="1"/>
      <c r="CD12" s="1"/>
      <c r="CE12" s="1"/>
      <c r="CF12" s="1"/>
      <c r="CG12" s="1"/>
      <c r="CH12" s="1"/>
      <c r="CI12" s="1"/>
      <c r="CJ12" s="1"/>
      <c r="CK12" s="1"/>
      <c r="CL12" s="1"/>
      <c r="CM12" s="1"/>
      <c r="CN12" s="1"/>
      <c r="CO12" s="1"/>
      <c r="CP12" s="1"/>
      <c r="CQ12" s="1"/>
      <c r="CS12" s="412"/>
      <c r="CT12" s="412"/>
      <c r="CU12" s="1"/>
      <c r="CV12" s="1"/>
      <c r="CW12" s="1"/>
      <c r="CX12" s="1"/>
      <c r="CY12" s="1"/>
      <c r="CZ12" s="1"/>
      <c r="DA12" s="1"/>
      <c r="DB12" s="1"/>
      <c r="DC12" s="1"/>
      <c r="DD12" s="1"/>
      <c r="DE12" s="1"/>
      <c r="DF12" s="1"/>
      <c r="DG12" s="1"/>
      <c r="DH12" s="1"/>
      <c r="DI12" s="1"/>
      <c r="DJ12" s="1"/>
      <c r="DK12" s="1"/>
      <c r="DL12" s="1"/>
      <c r="DM12" s="1"/>
      <c r="DN12" s="1"/>
      <c r="DO12" s="1"/>
      <c r="DQ12" s="412"/>
      <c r="DR12" s="412"/>
      <c r="DS12" s="1"/>
      <c r="DT12" s="1"/>
      <c r="DU12" s="1"/>
      <c r="DV12" s="1"/>
      <c r="DW12" s="1"/>
      <c r="DX12" s="1"/>
      <c r="DY12" s="1"/>
      <c r="DZ12" s="1"/>
      <c r="EA12" s="1"/>
      <c r="EB12" s="1"/>
      <c r="EC12" s="1"/>
      <c r="ED12" s="1"/>
      <c r="EE12" s="1"/>
      <c r="EF12" s="1"/>
      <c r="EG12" s="1"/>
      <c r="EH12" s="1"/>
      <c r="EI12" s="1"/>
      <c r="EJ12" s="1"/>
      <c r="EK12" s="1"/>
      <c r="EL12" s="1"/>
      <c r="EM12" s="1"/>
      <c r="EO12" s="412"/>
      <c r="EP12" s="412"/>
      <c r="EQ12" s="1"/>
      <c r="ER12" s="1"/>
      <c r="ES12" s="1"/>
      <c r="ET12" s="1"/>
      <c r="EU12" s="1"/>
      <c r="EV12" s="1"/>
      <c r="EW12" s="1"/>
      <c r="EX12" s="1"/>
      <c r="EY12" s="1"/>
      <c r="EZ12" s="1"/>
      <c r="FA12" s="1"/>
      <c r="FB12" s="1"/>
      <c r="FC12" s="1"/>
      <c r="FD12" s="1"/>
      <c r="FE12" s="1"/>
      <c r="FF12" s="1"/>
      <c r="FG12" s="1"/>
      <c r="FH12" s="1"/>
      <c r="FI12" s="1"/>
      <c r="FJ12" s="1"/>
      <c r="FK12" s="1"/>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c r="HI12" s="412"/>
      <c r="HJ12" s="412"/>
      <c r="HK12" s="1"/>
      <c r="HL12" s="1"/>
      <c r="HM12" s="1"/>
      <c r="HN12" s="1"/>
      <c r="HO12" s="1"/>
      <c r="HP12" s="1"/>
      <c r="HQ12" s="1"/>
      <c r="HR12" s="1"/>
      <c r="HS12" s="1"/>
      <c r="HT12" s="1"/>
      <c r="HU12" s="1"/>
      <c r="HV12" s="1"/>
      <c r="HW12" s="1"/>
      <c r="HX12" s="1"/>
      <c r="HY12" s="1"/>
      <c r="HZ12" s="1"/>
      <c r="IA12" s="1"/>
      <c r="IB12" s="1"/>
      <c r="IC12" s="1"/>
      <c r="ID12" s="1"/>
      <c r="IE12" s="1"/>
    </row>
    <row r="13" spans="1:239" ht="14.5">
      <c r="A13" s="1"/>
      <c r="B13" s="9" t="s">
        <v>292</v>
      </c>
      <c r="C13" s="1"/>
      <c r="D13" s="1"/>
      <c r="E13" s="1"/>
      <c r="F13" s="1"/>
      <c r="G13" s="1"/>
      <c r="H13" s="1"/>
      <c r="I13" s="1"/>
      <c r="J13" s="1"/>
      <c r="K13" s="1"/>
      <c r="L13" s="1"/>
      <c r="M13" s="1"/>
      <c r="N13" s="1"/>
      <c r="O13" s="1"/>
      <c r="P13" s="1"/>
      <c r="Q13" s="1"/>
      <c r="R13" s="1"/>
      <c r="S13" s="1"/>
      <c r="T13" s="1"/>
      <c r="U13" s="1"/>
      <c r="V13" s="1"/>
      <c r="W13" s="1"/>
      <c r="Y13" s="1"/>
      <c r="Z13" s="9" t="s">
        <v>292</v>
      </c>
      <c r="AA13" s="1"/>
      <c r="AB13" s="1"/>
      <c r="AC13" s="1"/>
      <c r="AD13" s="1"/>
      <c r="AE13" s="1"/>
      <c r="AF13" s="1"/>
      <c r="AG13" s="1"/>
      <c r="AH13" s="1"/>
      <c r="AI13" s="1"/>
      <c r="AJ13" s="1"/>
      <c r="AK13" s="1"/>
      <c r="AL13" s="1"/>
      <c r="AM13" s="1"/>
      <c r="AN13" s="1"/>
      <c r="AO13" s="1"/>
      <c r="AP13" s="1"/>
      <c r="AQ13" s="1"/>
      <c r="AR13" s="1"/>
      <c r="AS13" s="1"/>
      <c r="AT13" s="1"/>
      <c r="AU13" s="1"/>
      <c r="AW13" s="1"/>
      <c r="AX13" s="9" t="s">
        <v>292</v>
      </c>
      <c r="AY13" s="1"/>
      <c r="AZ13" s="1"/>
      <c r="BA13" s="1"/>
      <c r="BB13" s="1"/>
      <c r="BC13" s="1"/>
      <c r="BD13" s="1"/>
      <c r="BE13" s="1"/>
      <c r="BF13" s="1"/>
      <c r="BG13" s="1"/>
      <c r="BH13" s="1"/>
      <c r="BI13" s="1"/>
      <c r="BJ13" s="1"/>
      <c r="BK13" s="1"/>
      <c r="BL13" s="1"/>
      <c r="BM13" s="1"/>
      <c r="BN13" s="1"/>
      <c r="BO13" s="1"/>
      <c r="BP13" s="1"/>
      <c r="BQ13" s="1"/>
      <c r="BR13" s="1"/>
      <c r="BS13" s="1"/>
      <c r="BU13" s="1"/>
      <c r="BV13" s="9" t="s">
        <v>292</v>
      </c>
      <c r="BW13" s="1"/>
      <c r="BX13" s="1"/>
      <c r="BY13" s="1"/>
      <c r="BZ13" s="1"/>
      <c r="CA13" s="1"/>
      <c r="CB13" s="1"/>
      <c r="CC13" s="1"/>
      <c r="CD13" s="1"/>
      <c r="CE13" s="1"/>
      <c r="CF13" s="1"/>
      <c r="CG13" s="1"/>
      <c r="CH13" s="1"/>
      <c r="CI13" s="1"/>
      <c r="CJ13" s="1"/>
      <c r="CK13" s="1"/>
      <c r="CL13" s="1"/>
      <c r="CM13" s="1"/>
      <c r="CN13" s="1"/>
      <c r="CO13" s="1"/>
      <c r="CP13" s="1"/>
      <c r="CQ13" s="1"/>
      <c r="CS13" s="1"/>
      <c r="CT13" s="9" t="s">
        <v>292</v>
      </c>
      <c r="CU13" s="1"/>
      <c r="CV13" s="1"/>
      <c r="CW13" s="1"/>
      <c r="CX13" s="1"/>
      <c r="CY13" s="1"/>
      <c r="CZ13" s="1"/>
      <c r="DA13" s="1"/>
      <c r="DB13" s="1"/>
      <c r="DC13" s="1"/>
      <c r="DD13" s="1"/>
      <c r="DE13" s="1"/>
      <c r="DF13" s="1"/>
      <c r="DG13" s="1"/>
      <c r="DH13" s="1"/>
      <c r="DI13" s="1"/>
      <c r="DJ13" s="1"/>
      <c r="DK13" s="1"/>
      <c r="DL13" s="1"/>
      <c r="DM13" s="1"/>
      <c r="DN13" s="1"/>
      <c r="DO13" s="1"/>
      <c r="DQ13" s="1"/>
      <c r="DR13" s="9" t="s">
        <v>292</v>
      </c>
      <c r="DS13" s="1"/>
      <c r="DT13" s="1"/>
      <c r="DU13" s="1"/>
      <c r="DV13" s="1"/>
      <c r="DW13" s="1"/>
      <c r="DX13" s="1"/>
      <c r="DY13" s="1"/>
      <c r="DZ13" s="1"/>
      <c r="EA13" s="1"/>
      <c r="EB13" s="1"/>
      <c r="EC13" s="1"/>
      <c r="ED13" s="1"/>
      <c r="EE13" s="1"/>
      <c r="EF13" s="1"/>
      <c r="EG13" s="1"/>
      <c r="EH13" s="1"/>
      <c r="EI13" s="1"/>
      <c r="EJ13" s="1"/>
      <c r="EK13" s="1"/>
      <c r="EL13" s="1"/>
      <c r="EM13" s="1"/>
      <c r="EO13" s="1"/>
      <c r="EP13" s="9" t="s">
        <v>292</v>
      </c>
      <c r="EQ13" s="1"/>
      <c r="ER13" s="1"/>
      <c r="ES13" s="1"/>
      <c r="ET13" s="1"/>
      <c r="EU13" s="1"/>
      <c r="EV13" s="1"/>
      <c r="EW13" s="1"/>
      <c r="EX13" s="1"/>
      <c r="EY13" s="1"/>
      <c r="EZ13" s="1"/>
      <c r="FA13" s="1"/>
      <c r="FB13" s="1"/>
      <c r="FC13" s="1"/>
      <c r="FD13" s="1"/>
      <c r="FE13" s="1"/>
      <c r="FF13" s="1"/>
      <c r="FG13" s="1"/>
      <c r="FH13" s="1"/>
      <c r="FI13" s="1"/>
      <c r="FJ13" s="1"/>
      <c r="FK13" s="1"/>
      <c r="FM13" s="1"/>
      <c r="FN13" s="9" t="s">
        <v>292</v>
      </c>
      <c r="FO13" s="1"/>
      <c r="FP13" s="1"/>
      <c r="FQ13" s="1"/>
      <c r="FR13" s="1"/>
      <c r="FS13" s="1"/>
      <c r="FT13" s="1"/>
      <c r="FU13" s="1"/>
      <c r="FV13" s="1"/>
      <c r="FW13" s="1"/>
      <c r="FX13" s="1"/>
      <c r="FY13" s="1"/>
      <c r="FZ13" s="1"/>
      <c r="GA13" s="1"/>
      <c r="GB13" s="1"/>
      <c r="GC13" s="1"/>
      <c r="GD13" s="1"/>
      <c r="GE13" s="1"/>
      <c r="GF13" s="1"/>
      <c r="GG13" s="1"/>
      <c r="GH13" s="1"/>
      <c r="GI13" s="1"/>
      <c r="GK13" s="1"/>
      <c r="GL13" s="9" t="s">
        <v>292</v>
      </c>
      <c r="GM13" s="1"/>
      <c r="GN13" s="1"/>
      <c r="GO13" s="1"/>
      <c r="GP13" s="1"/>
      <c r="GQ13" s="1"/>
      <c r="GR13" s="1"/>
      <c r="GS13" s="1"/>
      <c r="GT13" s="1"/>
      <c r="GU13" s="1"/>
      <c r="GV13" s="1"/>
      <c r="GW13" s="1"/>
      <c r="GX13" s="1"/>
      <c r="GY13" s="1"/>
      <c r="GZ13" s="1"/>
      <c r="HA13" s="1"/>
      <c r="HB13" s="1"/>
      <c r="HC13" s="1"/>
      <c r="HD13" s="1"/>
      <c r="HE13" s="1"/>
      <c r="HF13" s="1"/>
      <c r="HG13" s="1"/>
      <c r="HI13" s="1"/>
      <c r="HJ13" s="9" t="s">
        <v>292</v>
      </c>
      <c r="HK13" s="1"/>
      <c r="HL13" s="1"/>
      <c r="HM13" s="1"/>
      <c r="HN13" s="1"/>
      <c r="HO13" s="1"/>
      <c r="HP13" s="1"/>
      <c r="HQ13" s="1"/>
      <c r="HR13" s="1"/>
      <c r="HS13" s="1"/>
      <c r="HT13" s="1"/>
      <c r="HU13" s="1"/>
      <c r="HV13" s="1"/>
      <c r="HW13" s="1"/>
      <c r="HX13" s="1"/>
      <c r="HY13" s="1"/>
      <c r="HZ13" s="1"/>
      <c r="IA13" s="1"/>
      <c r="IB13" s="1"/>
      <c r="IC13" s="1"/>
      <c r="ID13" s="1"/>
      <c r="IE13" s="1"/>
    </row>
    <row r="14" spans="1:239" ht="14.5">
      <c r="A14" s="1"/>
      <c r="B14" s="124" t="s">
        <v>112</v>
      </c>
      <c r="C14" s="1">
        <v>14</v>
      </c>
      <c r="D14" s="1">
        <v>15</v>
      </c>
      <c r="E14" s="1">
        <v>15</v>
      </c>
      <c r="F14" s="1">
        <v>14</v>
      </c>
      <c r="G14" s="1">
        <v>13</v>
      </c>
      <c r="H14" s="1">
        <v>14</v>
      </c>
      <c r="I14" s="1">
        <v>13</v>
      </c>
      <c r="J14" s="1">
        <v>15</v>
      </c>
      <c r="K14" s="1">
        <v>17</v>
      </c>
      <c r="L14" s="1">
        <v>15</v>
      </c>
      <c r="M14" s="1">
        <v>15</v>
      </c>
      <c r="N14" s="1">
        <v>13</v>
      </c>
      <c r="O14" s="1">
        <v>15</v>
      </c>
      <c r="P14" s="1">
        <v>15</v>
      </c>
      <c r="Q14" s="1">
        <v>14</v>
      </c>
      <c r="R14" s="1">
        <v>13</v>
      </c>
      <c r="S14" s="1">
        <v>10</v>
      </c>
      <c r="T14" s="1">
        <v>10</v>
      </c>
      <c r="U14" s="1">
        <v>9</v>
      </c>
      <c r="V14" s="1">
        <v>8</v>
      </c>
      <c r="W14" s="1">
        <v>6</v>
      </c>
      <c r="Y14" s="1"/>
      <c r="Z14" s="124" t="s">
        <v>112</v>
      </c>
      <c r="AA14" s="1">
        <v>2</v>
      </c>
      <c r="AB14" s="1">
        <v>3</v>
      </c>
      <c r="AC14" s="1">
        <v>3</v>
      </c>
      <c r="AD14" s="1">
        <v>3</v>
      </c>
      <c r="AE14" s="1">
        <v>3</v>
      </c>
      <c r="AF14" s="1">
        <v>3</v>
      </c>
      <c r="AG14" s="1">
        <v>3</v>
      </c>
      <c r="AH14" s="1">
        <v>3</v>
      </c>
      <c r="AI14" s="1">
        <v>3</v>
      </c>
      <c r="AJ14" s="1">
        <v>3</v>
      </c>
      <c r="AK14" s="1">
        <v>3</v>
      </c>
      <c r="AL14" s="1">
        <v>3</v>
      </c>
      <c r="AM14" s="1">
        <v>3</v>
      </c>
      <c r="AN14" s="1">
        <v>4</v>
      </c>
      <c r="AO14" s="1">
        <v>4</v>
      </c>
      <c r="AP14" s="1">
        <v>3</v>
      </c>
      <c r="AQ14" s="1">
        <v>3</v>
      </c>
      <c r="AR14" s="1">
        <v>3</v>
      </c>
      <c r="AS14" s="1">
        <v>2</v>
      </c>
      <c r="AT14" s="1">
        <v>2</v>
      </c>
      <c r="AU14" s="1">
        <v>2</v>
      </c>
      <c r="AW14" s="1"/>
      <c r="AX14" s="124" t="s">
        <v>112</v>
      </c>
      <c r="AY14" s="1">
        <v>27</v>
      </c>
      <c r="AZ14" s="1">
        <v>26</v>
      </c>
      <c r="BA14" s="1">
        <v>27</v>
      </c>
      <c r="BB14" s="1">
        <v>27</v>
      </c>
      <c r="BC14" s="1">
        <v>26</v>
      </c>
      <c r="BD14" s="1">
        <v>27</v>
      </c>
      <c r="BE14" s="1">
        <v>28</v>
      </c>
      <c r="BF14" s="1">
        <v>30</v>
      </c>
      <c r="BG14" s="1">
        <v>33</v>
      </c>
      <c r="BH14" s="1">
        <v>28</v>
      </c>
      <c r="BI14" s="1">
        <v>25</v>
      </c>
      <c r="BJ14" s="1">
        <v>25</v>
      </c>
      <c r="BK14" s="1">
        <v>27</v>
      </c>
      <c r="BL14" s="1">
        <v>29</v>
      </c>
      <c r="BM14" s="1">
        <v>27</v>
      </c>
      <c r="BN14" s="1">
        <v>25</v>
      </c>
      <c r="BO14" s="1">
        <v>21</v>
      </c>
      <c r="BP14" s="1">
        <v>21</v>
      </c>
      <c r="BQ14" s="1">
        <v>19</v>
      </c>
      <c r="BR14" s="1">
        <v>17</v>
      </c>
      <c r="BS14" s="1">
        <v>11</v>
      </c>
      <c r="BU14" s="1"/>
      <c r="BV14" s="124" t="s">
        <v>112</v>
      </c>
      <c r="BW14" s="1">
        <v>19</v>
      </c>
      <c r="BX14" s="1">
        <v>19</v>
      </c>
      <c r="BY14" s="1">
        <v>20</v>
      </c>
      <c r="BZ14" s="1">
        <v>19</v>
      </c>
      <c r="CA14" s="1">
        <v>18</v>
      </c>
      <c r="CB14" s="1">
        <v>19</v>
      </c>
      <c r="CC14" s="1">
        <v>20</v>
      </c>
      <c r="CD14" s="1">
        <v>20</v>
      </c>
      <c r="CE14" s="1">
        <v>22</v>
      </c>
      <c r="CF14" s="1">
        <v>18</v>
      </c>
      <c r="CG14" s="1">
        <v>17</v>
      </c>
      <c r="CH14" s="1">
        <v>17</v>
      </c>
      <c r="CI14" s="1">
        <v>19</v>
      </c>
      <c r="CJ14" s="1">
        <v>19</v>
      </c>
      <c r="CK14" s="1">
        <v>19</v>
      </c>
      <c r="CL14" s="1">
        <v>17</v>
      </c>
      <c r="CM14" s="1">
        <v>15</v>
      </c>
      <c r="CN14" s="1">
        <v>14</v>
      </c>
      <c r="CO14" s="1">
        <v>12</v>
      </c>
      <c r="CP14" s="1">
        <v>10</v>
      </c>
      <c r="CQ14" s="1">
        <v>8</v>
      </c>
      <c r="CS14" s="1"/>
      <c r="CT14" s="124" t="s">
        <v>112</v>
      </c>
      <c r="CU14" s="1">
        <v>249</v>
      </c>
      <c r="CV14" s="1">
        <v>258</v>
      </c>
      <c r="CW14" s="1">
        <v>279</v>
      </c>
      <c r="CX14" s="1">
        <v>274</v>
      </c>
      <c r="CY14" s="1">
        <v>262</v>
      </c>
      <c r="CZ14" s="1">
        <v>264</v>
      </c>
      <c r="DA14" s="1">
        <v>263</v>
      </c>
      <c r="DB14" s="1">
        <v>263</v>
      </c>
      <c r="DC14" s="1">
        <v>284</v>
      </c>
      <c r="DD14" s="1">
        <v>252</v>
      </c>
      <c r="DE14" s="1">
        <v>232</v>
      </c>
      <c r="DF14" s="1">
        <v>230</v>
      </c>
      <c r="DG14" s="1">
        <v>239</v>
      </c>
      <c r="DH14" s="1">
        <v>239</v>
      </c>
      <c r="DI14" s="1">
        <v>233</v>
      </c>
      <c r="DJ14" s="1">
        <v>226</v>
      </c>
      <c r="DK14" s="1">
        <v>200</v>
      </c>
      <c r="DL14" s="1">
        <v>199</v>
      </c>
      <c r="DM14" s="1">
        <v>185</v>
      </c>
      <c r="DN14" s="1">
        <v>168</v>
      </c>
      <c r="DO14" s="1">
        <v>122</v>
      </c>
      <c r="DQ14" s="1"/>
      <c r="DR14" s="124" t="s">
        <v>112</v>
      </c>
      <c r="DS14" s="1">
        <v>363</v>
      </c>
      <c r="DT14" s="1">
        <v>354</v>
      </c>
      <c r="DU14" s="1">
        <v>368</v>
      </c>
      <c r="DV14" s="1">
        <v>332</v>
      </c>
      <c r="DW14" s="1">
        <v>302</v>
      </c>
      <c r="DX14" s="1">
        <v>315</v>
      </c>
      <c r="DY14" s="1">
        <v>320</v>
      </c>
      <c r="DZ14" s="1">
        <v>320</v>
      </c>
      <c r="EA14" s="1">
        <v>326</v>
      </c>
      <c r="EB14" s="1">
        <v>272</v>
      </c>
      <c r="EC14" s="1">
        <v>257</v>
      </c>
      <c r="ED14" s="1">
        <v>261</v>
      </c>
      <c r="EE14" s="1">
        <v>278</v>
      </c>
      <c r="EF14" s="1">
        <v>284</v>
      </c>
      <c r="EG14" s="1">
        <v>291</v>
      </c>
      <c r="EH14" s="1">
        <v>282</v>
      </c>
      <c r="EI14" s="1">
        <v>262</v>
      </c>
      <c r="EJ14" s="1">
        <v>269</v>
      </c>
      <c r="EK14" s="1">
        <v>262</v>
      </c>
      <c r="EL14" s="1">
        <v>223</v>
      </c>
      <c r="EM14" s="1">
        <v>147</v>
      </c>
      <c r="EO14" s="1"/>
      <c r="EP14" s="124" t="s">
        <v>112</v>
      </c>
      <c r="EQ14" s="1">
        <v>19</v>
      </c>
      <c r="ER14" s="1">
        <v>20</v>
      </c>
      <c r="ES14" s="1">
        <v>22</v>
      </c>
      <c r="ET14" s="1">
        <v>21</v>
      </c>
      <c r="EU14" s="1">
        <v>20</v>
      </c>
      <c r="EV14" s="1">
        <v>20</v>
      </c>
      <c r="EW14" s="1">
        <v>20</v>
      </c>
      <c r="EX14" s="1">
        <v>21</v>
      </c>
      <c r="EY14" s="1">
        <v>23</v>
      </c>
      <c r="EZ14" s="1">
        <v>18</v>
      </c>
      <c r="FA14" s="1">
        <v>16</v>
      </c>
      <c r="FB14" s="1">
        <v>16</v>
      </c>
      <c r="FC14" s="1">
        <v>17</v>
      </c>
      <c r="FD14" s="1">
        <v>19</v>
      </c>
      <c r="FE14" s="1">
        <v>17</v>
      </c>
      <c r="FF14" s="1">
        <v>17</v>
      </c>
      <c r="FG14" s="1">
        <v>14</v>
      </c>
      <c r="FH14" s="1">
        <v>14</v>
      </c>
      <c r="FI14" s="1">
        <v>13</v>
      </c>
      <c r="FJ14" s="1">
        <v>12</v>
      </c>
      <c r="FK14" s="1">
        <v>8</v>
      </c>
      <c r="FM14" s="1"/>
      <c r="FN14" s="124" t="s">
        <v>112</v>
      </c>
      <c r="FO14" s="1">
        <v>14</v>
      </c>
      <c r="FP14" s="1">
        <v>15</v>
      </c>
      <c r="FQ14" s="1">
        <v>16</v>
      </c>
      <c r="FR14" s="1">
        <v>16</v>
      </c>
      <c r="FS14" s="1">
        <v>14</v>
      </c>
      <c r="FT14" s="1">
        <v>14</v>
      </c>
      <c r="FU14" s="1">
        <v>14</v>
      </c>
      <c r="FV14" s="1">
        <v>15</v>
      </c>
      <c r="FW14" s="1">
        <v>18</v>
      </c>
      <c r="FX14" s="1">
        <v>14</v>
      </c>
      <c r="FY14" s="1">
        <v>12</v>
      </c>
      <c r="FZ14" s="1">
        <v>11</v>
      </c>
      <c r="GA14" s="1">
        <v>13</v>
      </c>
      <c r="GB14" s="1">
        <v>12</v>
      </c>
      <c r="GC14" s="1">
        <v>11</v>
      </c>
      <c r="GD14" s="1">
        <v>10</v>
      </c>
      <c r="GE14" s="1">
        <v>9</v>
      </c>
      <c r="GF14" s="1">
        <v>8</v>
      </c>
      <c r="GG14" s="1">
        <v>7</v>
      </c>
      <c r="GH14" s="1">
        <v>6</v>
      </c>
      <c r="GI14" s="1">
        <v>5</v>
      </c>
      <c r="GK14" s="1"/>
      <c r="GL14" s="124" t="s">
        <v>112</v>
      </c>
      <c r="GM14" s="1">
        <v>64</v>
      </c>
      <c r="GN14" s="1">
        <v>71</v>
      </c>
      <c r="GO14" s="1">
        <v>78</v>
      </c>
      <c r="GP14" s="1">
        <v>72</v>
      </c>
      <c r="GQ14" s="1">
        <v>73</v>
      </c>
      <c r="GR14" s="1">
        <v>80</v>
      </c>
      <c r="GS14" s="1">
        <v>86</v>
      </c>
      <c r="GT14" s="1">
        <v>91</v>
      </c>
      <c r="GU14" s="1">
        <v>90</v>
      </c>
      <c r="GV14" s="1">
        <v>65</v>
      </c>
      <c r="GW14" s="1">
        <v>59</v>
      </c>
      <c r="GX14" s="1">
        <v>55</v>
      </c>
      <c r="GY14" s="1">
        <v>63</v>
      </c>
      <c r="GZ14" s="1">
        <v>66</v>
      </c>
      <c r="HA14" s="1">
        <v>64</v>
      </c>
      <c r="HB14" s="1">
        <v>55</v>
      </c>
      <c r="HC14" s="1">
        <v>50</v>
      </c>
      <c r="HD14" s="1">
        <v>52</v>
      </c>
      <c r="HE14" s="1">
        <v>45</v>
      </c>
      <c r="HF14" s="1">
        <v>40</v>
      </c>
      <c r="HG14" s="1">
        <v>26</v>
      </c>
      <c r="HI14" s="1"/>
      <c r="HJ14" s="124" t="s">
        <v>112</v>
      </c>
      <c r="HK14" s="1">
        <v>77</v>
      </c>
      <c r="HL14" s="1">
        <v>84</v>
      </c>
      <c r="HM14" s="1">
        <v>92</v>
      </c>
      <c r="HN14" s="1">
        <v>89</v>
      </c>
      <c r="HO14" s="1">
        <v>94</v>
      </c>
      <c r="HP14" s="1">
        <v>91</v>
      </c>
      <c r="HQ14" s="1">
        <v>99</v>
      </c>
      <c r="HR14" s="1">
        <v>102</v>
      </c>
      <c r="HS14" s="1">
        <v>97</v>
      </c>
      <c r="HT14" s="1">
        <v>76</v>
      </c>
      <c r="HU14" s="1">
        <v>69</v>
      </c>
      <c r="HV14" s="1">
        <v>67</v>
      </c>
      <c r="HW14" s="1">
        <v>73</v>
      </c>
      <c r="HX14" s="1">
        <v>77</v>
      </c>
      <c r="HY14" s="1">
        <v>77</v>
      </c>
      <c r="HZ14" s="1">
        <v>75</v>
      </c>
      <c r="IA14" s="1">
        <v>75</v>
      </c>
      <c r="IB14" s="1">
        <v>75</v>
      </c>
      <c r="IC14" s="1">
        <v>67</v>
      </c>
      <c r="ID14" s="1">
        <v>66</v>
      </c>
      <c r="IE14" s="1">
        <v>45</v>
      </c>
    </row>
    <row r="15" spans="1:239" ht="14.5">
      <c r="A15" s="410"/>
      <c r="B15" s="410"/>
      <c r="C15" s="1"/>
      <c r="D15" s="1"/>
      <c r="E15" s="1"/>
      <c r="F15" s="1"/>
      <c r="G15" s="1"/>
      <c r="H15" s="1"/>
      <c r="I15" s="1"/>
      <c r="J15" s="1"/>
      <c r="K15" s="1"/>
      <c r="L15" s="1"/>
      <c r="M15" s="1"/>
      <c r="N15" s="1"/>
      <c r="O15" s="1"/>
      <c r="P15" s="1"/>
      <c r="Q15" s="1"/>
      <c r="R15" s="1"/>
      <c r="S15" s="1"/>
      <c r="T15" s="1"/>
      <c r="U15" s="1"/>
      <c r="V15" s="1"/>
      <c r="W15" s="1"/>
      <c r="Y15" s="410"/>
      <c r="Z15" s="410"/>
      <c r="AA15" s="1"/>
      <c r="AB15" s="1"/>
      <c r="AC15" s="1"/>
      <c r="AD15" s="1"/>
      <c r="AE15" s="1"/>
      <c r="AF15" s="1"/>
      <c r="AG15" s="1"/>
      <c r="AH15" s="1"/>
      <c r="AI15" s="1"/>
      <c r="AJ15" s="1"/>
      <c r="AK15" s="1"/>
      <c r="AL15" s="1"/>
      <c r="AM15" s="1"/>
      <c r="AN15" s="1"/>
      <c r="AO15" s="1"/>
      <c r="AP15" s="1"/>
      <c r="AQ15" s="1"/>
      <c r="AR15" s="1"/>
      <c r="AS15" s="1"/>
      <c r="AT15" s="1"/>
      <c r="AU15" s="1"/>
      <c r="AW15" s="410"/>
      <c r="AX15" s="410"/>
      <c r="AY15" s="1"/>
      <c r="AZ15" s="1"/>
      <c r="BA15" s="1"/>
      <c r="BB15" s="1"/>
      <c r="BC15" s="1"/>
      <c r="BD15" s="1"/>
      <c r="BE15" s="1"/>
      <c r="BF15" s="1"/>
      <c r="BG15" s="1"/>
      <c r="BH15" s="1"/>
      <c r="BI15" s="1"/>
      <c r="BJ15" s="1"/>
      <c r="BK15" s="1"/>
      <c r="BL15" s="1"/>
      <c r="BM15" s="1"/>
      <c r="BN15" s="1"/>
      <c r="BO15" s="1"/>
      <c r="BP15" s="1"/>
      <c r="BQ15" s="1"/>
      <c r="BR15" s="1"/>
      <c r="BS15" s="1"/>
      <c r="BU15" s="410"/>
      <c r="BV15" s="410"/>
      <c r="BW15" s="1"/>
      <c r="BX15" s="1"/>
      <c r="BY15" s="1"/>
      <c r="BZ15" s="1"/>
      <c r="CA15" s="1"/>
      <c r="CB15" s="1"/>
      <c r="CC15" s="1"/>
      <c r="CD15" s="1"/>
      <c r="CE15" s="1"/>
      <c r="CF15" s="1"/>
      <c r="CG15" s="1"/>
      <c r="CH15" s="1"/>
      <c r="CI15" s="1"/>
      <c r="CJ15" s="1"/>
      <c r="CK15" s="1"/>
      <c r="CL15" s="1"/>
      <c r="CM15" s="1"/>
      <c r="CN15" s="1"/>
      <c r="CO15" s="1"/>
      <c r="CP15" s="1"/>
      <c r="CQ15" s="1"/>
      <c r="CS15" s="410"/>
      <c r="CT15" s="410"/>
      <c r="CU15" s="1"/>
      <c r="CV15" s="1"/>
      <c r="CW15" s="1"/>
      <c r="CX15" s="1"/>
      <c r="CY15" s="1"/>
      <c r="CZ15" s="1"/>
      <c r="DA15" s="1"/>
      <c r="DB15" s="1"/>
      <c r="DC15" s="1"/>
      <c r="DD15" s="1"/>
      <c r="DE15" s="1"/>
      <c r="DF15" s="1"/>
      <c r="DG15" s="1"/>
      <c r="DH15" s="1"/>
      <c r="DI15" s="1"/>
      <c r="DJ15" s="1"/>
      <c r="DK15" s="1"/>
      <c r="DL15" s="1"/>
      <c r="DM15" s="1"/>
      <c r="DN15" s="1"/>
      <c r="DO15" s="1"/>
      <c r="DQ15" s="410"/>
      <c r="DR15" s="410"/>
      <c r="DS15" s="1"/>
      <c r="DT15" s="1"/>
      <c r="DU15" s="1"/>
      <c r="DV15" s="1"/>
      <c r="DW15" s="1"/>
      <c r="DX15" s="1"/>
      <c r="DY15" s="1"/>
      <c r="DZ15" s="1"/>
      <c r="EA15" s="1"/>
      <c r="EB15" s="1"/>
      <c r="EC15" s="1"/>
      <c r="ED15" s="1"/>
      <c r="EE15" s="1"/>
      <c r="EF15" s="1"/>
      <c r="EG15" s="1"/>
      <c r="EH15" s="1"/>
      <c r="EI15" s="1"/>
      <c r="EJ15" s="1"/>
      <c r="EK15" s="1"/>
      <c r="EL15" s="1"/>
      <c r="EM15" s="1"/>
      <c r="EO15" s="410"/>
      <c r="EP15" s="410"/>
      <c r="EQ15" s="1"/>
      <c r="ER15" s="1"/>
      <c r="ES15" s="1"/>
      <c r="ET15" s="1"/>
      <c r="EU15" s="1"/>
      <c r="EV15" s="1"/>
      <c r="EW15" s="1"/>
      <c r="EX15" s="1"/>
      <c r="EY15" s="1"/>
      <c r="EZ15" s="1"/>
      <c r="FA15" s="1"/>
      <c r="FB15" s="1"/>
      <c r="FC15" s="1"/>
      <c r="FD15" s="1"/>
      <c r="FE15" s="1"/>
      <c r="FF15" s="1"/>
      <c r="FG15" s="1"/>
      <c r="FH15" s="1"/>
      <c r="FI15" s="1"/>
      <c r="FJ15" s="1"/>
      <c r="FK15" s="1"/>
      <c r="FM15" s="410"/>
      <c r="FN15" s="410"/>
      <c r="FO15" s="1"/>
      <c r="FP15" s="1"/>
      <c r="FQ15" s="1"/>
      <c r="FR15" s="1"/>
      <c r="FS15" s="1"/>
      <c r="FT15" s="1"/>
      <c r="FU15" s="1"/>
      <c r="FV15" s="1"/>
      <c r="FW15" s="1"/>
      <c r="FX15" s="1"/>
      <c r="FY15" s="1"/>
      <c r="FZ15" s="1"/>
      <c r="GA15" s="1"/>
      <c r="GB15" s="1"/>
      <c r="GC15" s="1"/>
      <c r="GD15" s="1"/>
      <c r="GE15" s="1"/>
      <c r="GF15" s="1"/>
      <c r="GG15" s="1"/>
      <c r="GH15" s="1"/>
      <c r="GI15" s="1"/>
      <c r="GK15" s="410"/>
      <c r="GL15" s="410"/>
      <c r="GM15" s="1"/>
      <c r="GN15" s="1"/>
      <c r="GO15" s="1"/>
      <c r="GP15" s="1"/>
      <c r="GQ15" s="1"/>
      <c r="GR15" s="1"/>
      <c r="GS15" s="1"/>
      <c r="GT15" s="1"/>
      <c r="GU15" s="1"/>
      <c r="GV15" s="1"/>
      <c r="GW15" s="1"/>
      <c r="GX15" s="1"/>
      <c r="GY15" s="1"/>
      <c r="GZ15" s="1"/>
      <c r="HA15" s="1"/>
      <c r="HB15" s="1"/>
      <c r="HC15" s="1"/>
      <c r="HD15" s="1"/>
      <c r="HE15" s="1"/>
      <c r="HF15" s="1"/>
      <c r="HG15" s="1"/>
      <c r="HI15" s="410"/>
      <c r="HJ15" s="410"/>
      <c r="HK15" s="1"/>
      <c r="HL15" s="1"/>
      <c r="HM15" s="1"/>
      <c r="HN15" s="1"/>
      <c r="HO15" s="1"/>
      <c r="HP15" s="1"/>
      <c r="HQ15" s="1"/>
      <c r="HR15" s="1"/>
      <c r="HS15" s="1"/>
      <c r="HT15" s="1"/>
      <c r="HU15" s="1"/>
      <c r="HV15" s="1"/>
      <c r="HW15" s="1"/>
      <c r="HX15" s="1"/>
      <c r="HY15" s="1"/>
      <c r="HZ15" s="1"/>
      <c r="IA15" s="1"/>
      <c r="IB15" s="1"/>
      <c r="IC15" s="1"/>
      <c r="ID15" s="1"/>
      <c r="IE15" s="1"/>
    </row>
    <row r="16" spans="1:239" ht="14.5">
      <c r="A16" s="1"/>
      <c r="B16" s="9" t="s">
        <v>282</v>
      </c>
      <c r="C16" s="1"/>
      <c r="D16" s="1"/>
      <c r="E16" s="1"/>
      <c r="F16" s="1"/>
      <c r="G16" s="1"/>
      <c r="H16" s="1"/>
      <c r="I16" s="1"/>
      <c r="J16" s="1"/>
      <c r="K16" s="1"/>
      <c r="L16" s="1"/>
      <c r="M16" s="1"/>
      <c r="N16" s="1"/>
      <c r="O16" s="1"/>
      <c r="P16" s="1"/>
      <c r="Q16" s="1"/>
      <c r="R16" s="1"/>
      <c r="S16" s="1"/>
      <c r="T16" s="1"/>
      <c r="U16" s="1"/>
      <c r="V16" s="1"/>
      <c r="W16" s="1"/>
      <c r="Y16" s="1"/>
      <c r="Z16" s="9" t="s">
        <v>282</v>
      </c>
      <c r="AA16" s="1"/>
      <c r="AB16" s="1"/>
      <c r="AC16" s="1"/>
      <c r="AD16" s="1"/>
      <c r="AE16" s="1"/>
      <c r="AF16" s="1"/>
      <c r="AG16" s="1"/>
      <c r="AH16" s="1"/>
      <c r="AI16" s="1"/>
      <c r="AJ16" s="1"/>
      <c r="AK16" s="1"/>
      <c r="AL16" s="1"/>
      <c r="AM16" s="1"/>
      <c r="AN16" s="1"/>
      <c r="AO16" s="1"/>
      <c r="AP16" s="1"/>
      <c r="AQ16" s="1"/>
      <c r="AR16" s="1"/>
      <c r="AS16" s="1"/>
      <c r="AT16" s="1"/>
      <c r="AU16" s="1"/>
      <c r="AW16" s="1"/>
      <c r="AX16" s="9" t="s">
        <v>282</v>
      </c>
      <c r="AY16" s="1"/>
      <c r="AZ16" s="1"/>
      <c r="BA16" s="1"/>
      <c r="BB16" s="1"/>
      <c r="BC16" s="1"/>
      <c r="BD16" s="1"/>
      <c r="BE16" s="1"/>
      <c r="BF16" s="1"/>
      <c r="BG16" s="1"/>
      <c r="BH16" s="1"/>
      <c r="BI16" s="1"/>
      <c r="BJ16" s="1"/>
      <c r="BK16" s="1"/>
      <c r="BL16" s="1"/>
      <c r="BM16" s="1"/>
      <c r="BN16" s="1"/>
      <c r="BO16" s="1"/>
      <c r="BP16" s="1"/>
      <c r="BQ16" s="1"/>
      <c r="BR16" s="1"/>
      <c r="BS16" s="1"/>
      <c r="BU16" s="1"/>
      <c r="BV16" s="9" t="s">
        <v>282</v>
      </c>
      <c r="BW16" s="1"/>
      <c r="BX16" s="1"/>
      <c r="BY16" s="1"/>
      <c r="BZ16" s="1"/>
      <c r="CA16" s="1"/>
      <c r="CB16" s="1"/>
      <c r="CC16" s="1"/>
      <c r="CD16" s="1"/>
      <c r="CE16" s="1"/>
      <c r="CF16" s="1"/>
      <c r="CG16" s="1"/>
      <c r="CH16" s="1"/>
      <c r="CI16" s="1"/>
      <c r="CJ16" s="1"/>
      <c r="CK16" s="1"/>
      <c r="CL16" s="1"/>
      <c r="CM16" s="1"/>
      <c r="CN16" s="1"/>
      <c r="CO16" s="1"/>
      <c r="CP16" s="1"/>
      <c r="CQ16" s="1"/>
      <c r="CS16" s="1"/>
      <c r="CT16" s="9" t="s">
        <v>282</v>
      </c>
      <c r="CU16" s="1"/>
      <c r="CV16" s="1"/>
      <c r="CW16" s="1"/>
      <c r="CX16" s="1"/>
      <c r="CY16" s="1"/>
      <c r="CZ16" s="1"/>
      <c r="DA16" s="1"/>
      <c r="DB16" s="1"/>
      <c r="DC16" s="1"/>
      <c r="DD16" s="1"/>
      <c r="DE16" s="1"/>
      <c r="DF16" s="1"/>
      <c r="DG16" s="1"/>
      <c r="DH16" s="1"/>
      <c r="DI16" s="1"/>
      <c r="DJ16" s="1"/>
      <c r="DK16" s="1"/>
      <c r="DL16" s="1"/>
      <c r="DM16" s="1"/>
      <c r="DN16" s="1"/>
      <c r="DO16" s="1"/>
      <c r="DQ16" s="1"/>
      <c r="DR16" s="9" t="s">
        <v>282</v>
      </c>
      <c r="DS16" s="1"/>
      <c r="DT16" s="1"/>
      <c r="DU16" s="1"/>
      <c r="DV16" s="1"/>
      <c r="DW16" s="1"/>
      <c r="DX16" s="1"/>
      <c r="DY16" s="1"/>
      <c r="DZ16" s="1"/>
      <c r="EA16" s="1"/>
      <c r="EB16" s="1"/>
      <c r="EC16" s="1"/>
      <c r="ED16" s="1"/>
      <c r="EE16" s="1"/>
      <c r="EF16" s="1"/>
      <c r="EG16" s="1"/>
      <c r="EH16" s="1"/>
      <c r="EI16" s="1"/>
      <c r="EJ16" s="1"/>
      <c r="EK16" s="1"/>
      <c r="EL16" s="1"/>
      <c r="EM16" s="1"/>
      <c r="EO16" s="1"/>
      <c r="EP16" s="9" t="s">
        <v>282</v>
      </c>
      <c r="EQ16" s="1"/>
      <c r="ER16" s="1"/>
      <c r="ES16" s="1"/>
      <c r="ET16" s="1"/>
      <c r="EU16" s="1"/>
      <c r="EV16" s="1"/>
      <c r="EW16" s="1"/>
      <c r="EX16" s="1"/>
      <c r="EY16" s="1"/>
      <c r="EZ16" s="1"/>
      <c r="FA16" s="1"/>
      <c r="FB16" s="1"/>
      <c r="FC16" s="1"/>
      <c r="FD16" s="1"/>
      <c r="FE16" s="1"/>
      <c r="FF16" s="1"/>
      <c r="FG16" s="1"/>
      <c r="FH16" s="1"/>
      <c r="FI16" s="1"/>
      <c r="FJ16" s="1"/>
      <c r="FK16" s="1"/>
      <c r="FM16" s="1"/>
      <c r="FN16" s="9" t="s">
        <v>282</v>
      </c>
      <c r="FO16" s="1"/>
      <c r="FP16" s="1"/>
      <c r="FQ16" s="1"/>
      <c r="FR16" s="1"/>
      <c r="FS16" s="1"/>
      <c r="FT16" s="1"/>
      <c r="FU16" s="1"/>
      <c r="FV16" s="1"/>
      <c r="FW16" s="1"/>
      <c r="FX16" s="1"/>
      <c r="FY16" s="1"/>
      <c r="FZ16" s="1"/>
      <c r="GA16" s="1"/>
      <c r="GB16" s="1"/>
      <c r="GC16" s="1"/>
      <c r="GD16" s="1"/>
      <c r="GE16" s="1"/>
      <c r="GF16" s="1"/>
      <c r="GG16" s="1"/>
      <c r="GH16" s="1"/>
      <c r="GI16" s="1"/>
      <c r="GK16" s="1"/>
      <c r="GL16" s="9" t="s">
        <v>282</v>
      </c>
      <c r="GM16" s="1"/>
      <c r="GN16" s="1"/>
      <c r="GO16" s="1"/>
      <c r="GP16" s="1"/>
      <c r="GQ16" s="1"/>
      <c r="GR16" s="1"/>
      <c r="GS16" s="1"/>
      <c r="GT16" s="1"/>
      <c r="GU16" s="1"/>
      <c r="GV16" s="1"/>
      <c r="GW16" s="1"/>
      <c r="GX16" s="1"/>
      <c r="GY16" s="1"/>
      <c r="GZ16" s="1"/>
      <c r="HA16" s="1"/>
      <c r="HB16" s="1"/>
      <c r="HC16" s="1"/>
      <c r="HD16" s="1"/>
      <c r="HE16" s="1"/>
      <c r="HF16" s="1"/>
      <c r="HG16" s="1"/>
      <c r="HI16" s="1"/>
      <c r="HJ16" s="9" t="s">
        <v>282</v>
      </c>
      <c r="HK16" s="1"/>
      <c r="HL16" s="1"/>
      <c r="HM16" s="1"/>
      <c r="HN16" s="1"/>
      <c r="HO16" s="1"/>
      <c r="HP16" s="1"/>
      <c r="HQ16" s="1"/>
      <c r="HR16" s="1"/>
      <c r="HS16" s="1"/>
      <c r="HT16" s="1"/>
      <c r="HU16" s="1"/>
      <c r="HV16" s="1"/>
      <c r="HW16" s="1"/>
      <c r="HX16" s="1"/>
      <c r="HY16" s="1"/>
      <c r="HZ16" s="1"/>
      <c r="IA16" s="1"/>
      <c r="IB16" s="1"/>
      <c r="IC16" s="1"/>
      <c r="ID16" s="1"/>
      <c r="IE16" s="1"/>
    </row>
    <row r="17" spans="1:239" ht="14.5">
      <c r="A17" s="1"/>
      <c r="B17" s="124" t="s">
        <v>112</v>
      </c>
      <c r="C17" s="1">
        <v>165</v>
      </c>
      <c r="D17" s="1">
        <v>166</v>
      </c>
      <c r="E17" s="1">
        <v>169</v>
      </c>
      <c r="F17" s="1">
        <v>171</v>
      </c>
      <c r="G17" s="1">
        <v>172</v>
      </c>
      <c r="H17" s="1">
        <v>170</v>
      </c>
      <c r="I17" s="1">
        <v>170</v>
      </c>
      <c r="J17" s="1">
        <v>171</v>
      </c>
      <c r="K17" s="1">
        <v>174</v>
      </c>
      <c r="L17" s="1">
        <v>179</v>
      </c>
      <c r="M17" s="1">
        <v>181</v>
      </c>
      <c r="N17" s="1">
        <v>182</v>
      </c>
      <c r="O17" s="1">
        <v>185</v>
      </c>
      <c r="P17" s="1">
        <v>186</v>
      </c>
      <c r="Q17" s="1">
        <v>184</v>
      </c>
      <c r="R17" s="1">
        <v>182</v>
      </c>
      <c r="S17" s="1">
        <v>176</v>
      </c>
      <c r="T17" s="1">
        <v>169</v>
      </c>
      <c r="U17" s="1">
        <v>161</v>
      </c>
      <c r="V17" s="1">
        <v>154</v>
      </c>
      <c r="W17" s="1">
        <v>148</v>
      </c>
      <c r="Y17" s="1"/>
      <c r="Z17" s="124" t="s">
        <v>112</v>
      </c>
      <c r="AA17" s="1">
        <v>52</v>
      </c>
      <c r="AB17" s="1">
        <v>56</v>
      </c>
      <c r="AC17" s="1">
        <v>53</v>
      </c>
      <c r="AD17" s="1">
        <v>53</v>
      </c>
      <c r="AE17" s="1">
        <v>52</v>
      </c>
      <c r="AF17" s="1">
        <v>52</v>
      </c>
      <c r="AG17" s="1">
        <v>53</v>
      </c>
      <c r="AH17" s="1">
        <v>54</v>
      </c>
      <c r="AI17" s="1">
        <v>58</v>
      </c>
      <c r="AJ17" s="1">
        <v>53</v>
      </c>
      <c r="AK17" s="1">
        <v>59</v>
      </c>
      <c r="AL17" s="1">
        <v>58</v>
      </c>
      <c r="AM17" s="1">
        <v>62</v>
      </c>
      <c r="AN17" s="1">
        <v>63</v>
      </c>
      <c r="AO17" s="1">
        <v>64</v>
      </c>
      <c r="AP17" s="1">
        <v>68</v>
      </c>
      <c r="AQ17" s="1">
        <v>70</v>
      </c>
      <c r="AR17" s="1">
        <v>68</v>
      </c>
      <c r="AS17" s="1">
        <v>67</v>
      </c>
      <c r="AT17" s="1">
        <v>66</v>
      </c>
      <c r="AU17" s="1">
        <v>66</v>
      </c>
      <c r="AW17" s="1"/>
      <c r="AX17" s="124" t="s">
        <v>112</v>
      </c>
      <c r="AY17" s="1">
        <v>298</v>
      </c>
      <c r="AZ17" s="1">
        <v>326</v>
      </c>
      <c r="BA17" s="1">
        <v>331</v>
      </c>
      <c r="BB17" s="1">
        <v>330</v>
      </c>
      <c r="BC17" s="1">
        <v>331</v>
      </c>
      <c r="BD17" s="1">
        <v>328</v>
      </c>
      <c r="BE17" s="1">
        <v>332</v>
      </c>
      <c r="BF17" s="1">
        <v>335</v>
      </c>
      <c r="BG17" s="1">
        <v>348</v>
      </c>
      <c r="BH17" s="1">
        <v>348</v>
      </c>
      <c r="BI17" s="1">
        <v>354</v>
      </c>
      <c r="BJ17" s="1">
        <v>353</v>
      </c>
      <c r="BK17" s="1">
        <v>355</v>
      </c>
      <c r="BL17" s="1">
        <v>350</v>
      </c>
      <c r="BM17" s="1">
        <v>348</v>
      </c>
      <c r="BN17" s="1">
        <v>351</v>
      </c>
      <c r="BO17" s="1">
        <v>343</v>
      </c>
      <c r="BP17" s="1">
        <v>338</v>
      </c>
      <c r="BQ17" s="1">
        <v>331</v>
      </c>
      <c r="BR17" s="1">
        <v>327</v>
      </c>
      <c r="BS17" s="1">
        <v>344</v>
      </c>
      <c r="BU17" s="1"/>
      <c r="BV17" s="124" t="s">
        <v>112</v>
      </c>
      <c r="BW17" s="1">
        <v>302</v>
      </c>
      <c r="BX17" s="1">
        <v>297</v>
      </c>
      <c r="BY17" s="1">
        <v>298</v>
      </c>
      <c r="BZ17" s="1">
        <v>295</v>
      </c>
      <c r="CA17" s="1">
        <v>287</v>
      </c>
      <c r="CB17" s="1">
        <v>289</v>
      </c>
      <c r="CC17" s="1">
        <v>293</v>
      </c>
      <c r="CD17" s="1">
        <v>297</v>
      </c>
      <c r="CE17" s="1">
        <v>301</v>
      </c>
      <c r="CF17" s="1">
        <v>316</v>
      </c>
      <c r="CG17" s="1">
        <v>318</v>
      </c>
      <c r="CH17" s="1">
        <v>316</v>
      </c>
      <c r="CI17" s="1">
        <v>317</v>
      </c>
      <c r="CJ17" s="1">
        <v>315</v>
      </c>
      <c r="CK17" s="1">
        <v>313</v>
      </c>
      <c r="CL17" s="1">
        <v>311</v>
      </c>
      <c r="CM17" s="1">
        <v>305</v>
      </c>
      <c r="CN17" s="1">
        <v>298</v>
      </c>
      <c r="CO17" s="1">
        <v>291</v>
      </c>
      <c r="CP17" s="1">
        <v>281</v>
      </c>
      <c r="CQ17" s="1">
        <v>265</v>
      </c>
      <c r="CS17" s="1"/>
      <c r="CT17" s="124" t="s">
        <v>112</v>
      </c>
      <c r="CU17" s="11">
        <v>2814</v>
      </c>
      <c r="CV17" s="11">
        <v>2819</v>
      </c>
      <c r="CW17" s="11">
        <v>2901</v>
      </c>
      <c r="CX17" s="11">
        <v>2951</v>
      </c>
      <c r="CY17" s="11">
        <v>2996</v>
      </c>
      <c r="CZ17" s="11">
        <v>3017</v>
      </c>
      <c r="DA17" s="11">
        <v>3076</v>
      </c>
      <c r="DB17" s="11">
        <v>3112</v>
      </c>
      <c r="DC17" s="11">
        <v>3171</v>
      </c>
      <c r="DD17" s="11">
        <v>3197</v>
      </c>
      <c r="DE17" s="11">
        <v>3227</v>
      </c>
      <c r="DF17" s="11">
        <v>3228</v>
      </c>
      <c r="DG17" s="11">
        <v>3257</v>
      </c>
      <c r="DH17" s="11">
        <v>3320</v>
      </c>
      <c r="DI17" s="11">
        <v>3407</v>
      </c>
      <c r="DJ17" s="11">
        <v>3473</v>
      </c>
      <c r="DK17" s="11">
        <v>3499</v>
      </c>
      <c r="DL17" s="11">
        <v>3506</v>
      </c>
      <c r="DM17" s="11">
        <v>3498</v>
      </c>
      <c r="DN17" s="11">
        <v>3418</v>
      </c>
      <c r="DO17" s="11">
        <v>3232</v>
      </c>
      <c r="DQ17" s="1"/>
      <c r="DR17" s="124" t="s">
        <v>112</v>
      </c>
      <c r="DS17" s="11">
        <v>4069</v>
      </c>
      <c r="DT17" s="11">
        <v>4206</v>
      </c>
      <c r="DU17" s="11">
        <v>4163</v>
      </c>
      <c r="DV17" s="11">
        <v>4170</v>
      </c>
      <c r="DW17" s="11">
        <v>4219</v>
      </c>
      <c r="DX17" s="11">
        <v>4212</v>
      </c>
      <c r="DY17" s="11">
        <v>4199</v>
      </c>
      <c r="DZ17" s="11">
        <v>4236</v>
      </c>
      <c r="EA17" s="11">
        <v>4273</v>
      </c>
      <c r="EB17" s="11">
        <v>4275</v>
      </c>
      <c r="EC17" s="11">
        <v>4239</v>
      </c>
      <c r="ED17" s="11">
        <v>4198</v>
      </c>
      <c r="EE17" s="11">
        <v>4191</v>
      </c>
      <c r="EF17" s="11">
        <v>4269</v>
      </c>
      <c r="EG17" s="11">
        <v>4353</v>
      </c>
      <c r="EH17" s="11">
        <v>4454</v>
      </c>
      <c r="EI17" s="11">
        <v>4525</v>
      </c>
      <c r="EJ17" s="11">
        <v>4594</v>
      </c>
      <c r="EK17" s="11">
        <v>4689</v>
      </c>
      <c r="EL17" s="11">
        <v>4562</v>
      </c>
      <c r="EM17" s="11">
        <v>4127</v>
      </c>
      <c r="EO17" s="1"/>
      <c r="EP17" s="124" t="s">
        <v>112</v>
      </c>
      <c r="EQ17" s="1">
        <v>372</v>
      </c>
      <c r="ER17" s="1">
        <v>375</v>
      </c>
      <c r="ES17" s="1">
        <v>378</v>
      </c>
      <c r="ET17" s="1">
        <v>391</v>
      </c>
      <c r="EU17" s="1">
        <v>404</v>
      </c>
      <c r="EV17" s="1">
        <v>333</v>
      </c>
      <c r="EW17" s="1">
        <v>320</v>
      </c>
      <c r="EX17" s="1">
        <v>423</v>
      </c>
      <c r="EY17" s="1">
        <v>428</v>
      </c>
      <c r="EZ17" s="1">
        <v>427</v>
      </c>
      <c r="FA17" s="1">
        <v>423</v>
      </c>
      <c r="FB17" s="1">
        <v>371</v>
      </c>
      <c r="FC17" s="1">
        <v>389</v>
      </c>
      <c r="FD17" s="1">
        <v>379</v>
      </c>
      <c r="FE17" s="1">
        <v>366</v>
      </c>
      <c r="FF17" s="1">
        <v>355</v>
      </c>
      <c r="FG17" s="1">
        <v>341</v>
      </c>
      <c r="FH17" s="1">
        <v>326</v>
      </c>
      <c r="FI17" s="1">
        <v>310</v>
      </c>
      <c r="FJ17" s="1">
        <v>302</v>
      </c>
      <c r="FK17" s="1">
        <v>291</v>
      </c>
      <c r="FM17" s="1"/>
      <c r="FN17" s="124" t="s">
        <v>112</v>
      </c>
      <c r="FO17" s="1">
        <v>420</v>
      </c>
      <c r="FP17" s="1">
        <v>418</v>
      </c>
      <c r="FQ17" s="1">
        <v>411</v>
      </c>
      <c r="FR17" s="1">
        <v>416</v>
      </c>
      <c r="FS17" s="1">
        <v>418</v>
      </c>
      <c r="FT17" s="1">
        <v>419</v>
      </c>
      <c r="FU17" s="1">
        <v>416</v>
      </c>
      <c r="FV17" s="1">
        <v>412</v>
      </c>
      <c r="FW17" s="1">
        <v>419</v>
      </c>
      <c r="FX17" s="1">
        <v>420</v>
      </c>
      <c r="FY17" s="1">
        <v>424</v>
      </c>
      <c r="FZ17" s="1">
        <v>407</v>
      </c>
      <c r="GA17" s="1">
        <v>393</v>
      </c>
      <c r="GB17" s="1">
        <v>373</v>
      </c>
      <c r="GC17" s="1">
        <v>356</v>
      </c>
      <c r="GD17" s="1">
        <v>370</v>
      </c>
      <c r="GE17" s="1">
        <v>360</v>
      </c>
      <c r="GF17" s="1">
        <v>347</v>
      </c>
      <c r="GG17" s="1">
        <v>333</v>
      </c>
      <c r="GH17" s="1">
        <v>316</v>
      </c>
      <c r="GI17" s="1">
        <v>284</v>
      </c>
      <c r="GK17" s="1"/>
      <c r="GL17" s="124" t="s">
        <v>112</v>
      </c>
      <c r="GM17" s="1">
        <v>984</v>
      </c>
      <c r="GN17" s="11">
        <v>1024</v>
      </c>
      <c r="GO17" s="11">
        <v>1030</v>
      </c>
      <c r="GP17" s="1">
        <v>985</v>
      </c>
      <c r="GQ17" s="11">
        <v>1015</v>
      </c>
      <c r="GR17" s="11">
        <v>1033</v>
      </c>
      <c r="GS17" s="11">
        <v>1069</v>
      </c>
      <c r="GT17" s="11">
        <v>1153</v>
      </c>
      <c r="GU17" s="11">
        <v>1294</v>
      </c>
      <c r="GV17" s="11">
        <v>1331</v>
      </c>
      <c r="GW17" s="11">
        <v>1306</v>
      </c>
      <c r="GX17" s="11">
        <v>1285</v>
      </c>
      <c r="GY17" s="11">
        <v>1272</v>
      </c>
      <c r="GZ17" s="11">
        <v>1269</v>
      </c>
      <c r="HA17" s="11">
        <v>1272</v>
      </c>
      <c r="HB17" s="11">
        <v>1270</v>
      </c>
      <c r="HC17" s="11">
        <v>1242</v>
      </c>
      <c r="HD17" s="11">
        <v>1215</v>
      </c>
      <c r="HE17" s="11">
        <v>1188</v>
      </c>
      <c r="HF17" s="11">
        <v>1153</v>
      </c>
      <c r="HG17" s="11">
        <v>1132</v>
      </c>
      <c r="HI17" s="1"/>
      <c r="HJ17" s="124" t="s">
        <v>112</v>
      </c>
      <c r="HK17" s="11">
        <v>1208</v>
      </c>
      <c r="HL17" s="11">
        <v>1278</v>
      </c>
      <c r="HM17" s="11">
        <v>1276</v>
      </c>
      <c r="HN17" s="11">
        <v>1284</v>
      </c>
      <c r="HO17" s="11">
        <v>1295</v>
      </c>
      <c r="HP17" s="11">
        <v>1271</v>
      </c>
      <c r="HQ17" s="11">
        <v>1336</v>
      </c>
      <c r="HR17" s="11">
        <v>1415</v>
      </c>
      <c r="HS17" s="11">
        <v>1534</v>
      </c>
      <c r="HT17" s="11">
        <v>1551</v>
      </c>
      <c r="HU17" s="11">
        <v>1530</v>
      </c>
      <c r="HV17" s="11">
        <v>1516</v>
      </c>
      <c r="HW17" s="11">
        <v>1499</v>
      </c>
      <c r="HX17" s="11">
        <v>1557</v>
      </c>
      <c r="HY17" s="11">
        <v>1577</v>
      </c>
      <c r="HZ17" s="11">
        <v>1631</v>
      </c>
      <c r="IA17" s="11">
        <v>1664</v>
      </c>
      <c r="IB17" s="11">
        <v>1666</v>
      </c>
      <c r="IC17" s="11">
        <v>1630</v>
      </c>
      <c r="ID17" s="11">
        <v>1651</v>
      </c>
      <c r="IE17" s="11">
        <v>1574</v>
      </c>
    </row>
    <row r="18" spans="1:239" ht="14.5">
      <c r="A18" s="410"/>
      <c r="B18" s="410"/>
      <c r="C18" s="1"/>
      <c r="D18" s="1"/>
      <c r="E18" s="1"/>
      <c r="F18" s="1"/>
      <c r="G18" s="1"/>
      <c r="H18" s="1"/>
      <c r="I18" s="1"/>
      <c r="J18" s="1"/>
      <c r="K18" s="1"/>
      <c r="L18" s="1"/>
      <c r="M18" s="1"/>
      <c r="N18" s="1"/>
      <c r="O18" s="1"/>
      <c r="P18" s="1"/>
      <c r="Q18" s="1"/>
      <c r="R18" s="1"/>
      <c r="S18" s="1"/>
      <c r="T18" s="1"/>
      <c r="U18" s="1"/>
      <c r="V18" s="1"/>
      <c r="W18" s="1"/>
      <c r="Y18" s="410"/>
      <c r="Z18" s="410"/>
      <c r="AA18" s="1"/>
      <c r="AB18" s="1"/>
      <c r="AC18" s="1"/>
      <c r="AD18" s="1"/>
      <c r="AE18" s="1"/>
      <c r="AF18" s="1"/>
      <c r="AG18" s="1"/>
      <c r="AH18" s="1"/>
      <c r="AI18" s="1"/>
      <c r="AJ18" s="1"/>
      <c r="AK18" s="1"/>
      <c r="AL18" s="1"/>
      <c r="AM18" s="1"/>
      <c r="AN18" s="1"/>
      <c r="AO18" s="1"/>
      <c r="AP18" s="1"/>
      <c r="AQ18" s="1"/>
      <c r="AR18" s="1"/>
      <c r="AS18" s="1"/>
      <c r="AT18" s="1"/>
      <c r="AU18" s="1"/>
      <c r="AW18" s="410"/>
      <c r="AX18" s="410"/>
      <c r="AY18" s="1"/>
      <c r="AZ18" s="1"/>
      <c r="BA18" s="1"/>
      <c r="BB18" s="1"/>
      <c r="BC18" s="1"/>
      <c r="BD18" s="1"/>
      <c r="BE18" s="1"/>
      <c r="BF18" s="1"/>
      <c r="BG18" s="1"/>
      <c r="BH18" s="1"/>
      <c r="BI18" s="1"/>
      <c r="BJ18" s="1"/>
      <c r="BK18" s="1"/>
      <c r="BL18" s="1"/>
      <c r="BM18" s="1"/>
      <c r="BN18" s="1"/>
      <c r="BO18" s="1"/>
      <c r="BP18" s="1"/>
      <c r="BQ18" s="1"/>
      <c r="BR18" s="1"/>
      <c r="BS18" s="1"/>
      <c r="BU18" s="410"/>
      <c r="BV18" s="410"/>
      <c r="BW18" s="1"/>
      <c r="BX18" s="1"/>
      <c r="BY18" s="1"/>
      <c r="BZ18" s="1"/>
      <c r="CA18" s="1"/>
      <c r="CB18" s="1"/>
      <c r="CC18" s="1"/>
      <c r="CD18" s="1"/>
      <c r="CE18" s="1"/>
      <c r="CF18" s="1"/>
      <c r="CG18" s="1"/>
      <c r="CH18" s="1"/>
      <c r="CI18" s="1"/>
      <c r="CJ18" s="1"/>
      <c r="CK18" s="1"/>
      <c r="CL18" s="1"/>
      <c r="CM18" s="1"/>
      <c r="CN18" s="1"/>
      <c r="CO18" s="1"/>
      <c r="CP18" s="1"/>
      <c r="CQ18" s="1"/>
      <c r="CS18" s="410"/>
      <c r="CT18" s="410"/>
      <c r="CU18" s="1"/>
      <c r="CV18" s="1"/>
      <c r="CW18" s="1"/>
      <c r="CX18" s="1"/>
      <c r="CY18" s="1"/>
      <c r="CZ18" s="1"/>
      <c r="DA18" s="1"/>
      <c r="DB18" s="1"/>
      <c r="DC18" s="1"/>
      <c r="DD18" s="1"/>
      <c r="DE18" s="1"/>
      <c r="DF18" s="1"/>
      <c r="DG18" s="1"/>
      <c r="DH18" s="1"/>
      <c r="DI18" s="1"/>
      <c r="DJ18" s="1"/>
      <c r="DK18" s="1"/>
      <c r="DL18" s="1"/>
      <c r="DM18" s="1"/>
      <c r="DN18" s="1"/>
      <c r="DO18" s="1"/>
      <c r="DQ18" s="410"/>
      <c r="DR18" s="410"/>
      <c r="DS18" s="1"/>
      <c r="DT18" s="1"/>
      <c r="DU18" s="1"/>
      <c r="DV18" s="1"/>
      <c r="DW18" s="1"/>
      <c r="DX18" s="1"/>
      <c r="DY18" s="1"/>
      <c r="DZ18" s="1"/>
      <c r="EA18" s="1"/>
      <c r="EB18" s="1"/>
      <c r="EC18" s="1"/>
      <c r="ED18" s="1"/>
      <c r="EE18" s="1"/>
      <c r="EF18" s="1"/>
      <c r="EG18" s="1"/>
      <c r="EH18" s="1"/>
      <c r="EI18" s="1"/>
      <c r="EJ18" s="1"/>
      <c r="EK18" s="1"/>
      <c r="EL18" s="1"/>
      <c r="EM18" s="1"/>
      <c r="EO18" s="410"/>
      <c r="EP18" s="410"/>
      <c r="EQ18" s="1"/>
      <c r="ER18" s="1"/>
      <c r="ES18" s="1"/>
      <c r="ET18" s="1"/>
      <c r="EU18" s="1"/>
      <c r="EV18" s="1"/>
      <c r="EW18" s="1"/>
      <c r="EX18" s="1"/>
      <c r="EY18" s="1"/>
      <c r="EZ18" s="1"/>
      <c r="FA18" s="1"/>
      <c r="FB18" s="1"/>
      <c r="FC18" s="1"/>
      <c r="FD18" s="1"/>
      <c r="FE18" s="1"/>
      <c r="FF18" s="1"/>
      <c r="FG18" s="1"/>
      <c r="FH18" s="1"/>
      <c r="FI18" s="1"/>
      <c r="FJ18" s="1"/>
      <c r="FK18" s="1"/>
      <c r="FM18" s="410"/>
      <c r="FN18" s="410"/>
      <c r="FO18" s="1"/>
      <c r="FP18" s="1"/>
      <c r="FQ18" s="1"/>
      <c r="FR18" s="1"/>
      <c r="FS18" s="1"/>
      <c r="FT18" s="1"/>
      <c r="FU18" s="1"/>
      <c r="FV18" s="1"/>
      <c r="FW18" s="1"/>
      <c r="FX18" s="1"/>
      <c r="FY18" s="1"/>
      <c r="FZ18" s="1"/>
      <c r="GA18" s="1"/>
      <c r="GB18" s="1"/>
      <c r="GC18" s="1"/>
      <c r="GD18" s="1"/>
      <c r="GE18" s="1"/>
      <c r="GF18" s="1"/>
      <c r="GG18" s="1"/>
      <c r="GH18" s="1"/>
      <c r="GI18" s="1"/>
      <c r="GK18" s="410"/>
      <c r="GL18" s="410"/>
      <c r="GM18" s="1"/>
      <c r="GN18" s="1"/>
      <c r="GO18" s="1"/>
      <c r="GP18" s="1"/>
      <c r="GQ18" s="1"/>
      <c r="GR18" s="1"/>
      <c r="GS18" s="1"/>
      <c r="GT18" s="1"/>
      <c r="GU18" s="1"/>
      <c r="GV18" s="1"/>
      <c r="GW18" s="1"/>
      <c r="GX18" s="1"/>
      <c r="GY18" s="1"/>
      <c r="GZ18" s="1"/>
      <c r="HA18" s="1"/>
      <c r="HB18" s="1"/>
      <c r="HC18" s="1"/>
      <c r="HD18" s="1"/>
      <c r="HE18" s="1"/>
      <c r="HF18" s="1"/>
      <c r="HG18" s="1"/>
      <c r="HI18" s="410"/>
      <c r="HJ18" s="410"/>
      <c r="HK18" s="1"/>
      <c r="HL18" s="1"/>
      <c r="HM18" s="1"/>
      <c r="HN18" s="1"/>
      <c r="HO18" s="1"/>
      <c r="HP18" s="1"/>
      <c r="HQ18" s="1"/>
      <c r="HR18" s="1"/>
      <c r="HS18" s="1"/>
      <c r="HT18" s="1"/>
      <c r="HU18" s="1"/>
      <c r="HV18" s="1"/>
      <c r="HW18" s="1"/>
      <c r="HX18" s="1"/>
      <c r="HY18" s="1"/>
      <c r="HZ18" s="1"/>
      <c r="IA18" s="1"/>
      <c r="IB18" s="1"/>
      <c r="IC18" s="1"/>
      <c r="ID18" s="1"/>
      <c r="IE18" s="1"/>
    </row>
    <row r="19" spans="1:239" ht="65.5">
      <c r="A19" s="1"/>
      <c r="B19" s="192" t="s">
        <v>285</v>
      </c>
      <c r="C19" s="1"/>
      <c r="D19" s="1"/>
      <c r="E19" s="1"/>
      <c r="F19" s="1"/>
      <c r="G19" s="1"/>
      <c r="H19" s="1"/>
      <c r="I19" s="1"/>
      <c r="J19" s="1"/>
      <c r="K19" s="1"/>
      <c r="L19" s="1"/>
      <c r="M19" s="1"/>
      <c r="N19" s="1"/>
      <c r="O19" s="1"/>
      <c r="P19" s="1"/>
      <c r="Q19" s="1"/>
      <c r="R19" s="1"/>
      <c r="S19" s="1"/>
      <c r="T19" s="1"/>
      <c r="U19" s="1"/>
      <c r="V19" s="1"/>
      <c r="W19" s="1"/>
      <c r="Y19" s="1"/>
      <c r="Z19" s="192" t="s">
        <v>285</v>
      </c>
      <c r="AA19" s="1"/>
      <c r="AB19" s="1"/>
      <c r="AC19" s="1"/>
      <c r="AD19" s="1"/>
      <c r="AE19" s="1"/>
      <c r="AF19" s="1"/>
      <c r="AG19" s="1"/>
      <c r="AH19" s="1"/>
      <c r="AI19" s="1"/>
      <c r="AJ19" s="1"/>
      <c r="AK19" s="1"/>
      <c r="AL19" s="1"/>
      <c r="AM19" s="1"/>
      <c r="AN19" s="1"/>
      <c r="AO19" s="1"/>
      <c r="AP19" s="1"/>
      <c r="AQ19" s="1"/>
      <c r="AR19" s="1"/>
      <c r="AS19" s="1"/>
      <c r="AT19" s="1"/>
      <c r="AU19" s="1"/>
      <c r="AW19" s="1"/>
      <c r="AX19" s="192" t="s">
        <v>285</v>
      </c>
      <c r="AY19" s="1"/>
      <c r="AZ19" s="1"/>
      <c r="BA19" s="1"/>
      <c r="BB19" s="1"/>
      <c r="BC19" s="1"/>
      <c r="BD19" s="1"/>
      <c r="BE19" s="1"/>
      <c r="BF19" s="1"/>
      <c r="BG19" s="1"/>
      <c r="BH19" s="1"/>
      <c r="BI19" s="1"/>
      <c r="BJ19" s="1"/>
      <c r="BK19" s="1"/>
      <c r="BL19" s="1"/>
      <c r="BM19" s="1"/>
      <c r="BN19" s="1"/>
      <c r="BO19" s="1"/>
      <c r="BP19" s="1"/>
      <c r="BQ19" s="1"/>
      <c r="BR19" s="1"/>
      <c r="BS19" s="1"/>
      <c r="BU19" s="1"/>
      <c r="BV19" s="192" t="s">
        <v>285</v>
      </c>
      <c r="BW19" s="1"/>
      <c r="BX19" s="1"/>
      <c r="BY19" s="1"/>
      <c r="BZ19" s="1"/>
      <c r="CA19" s="1"/>
      <c r="CB19" s="1"/>
      <c r="CC19" s="1"/>
      <c r="CD19" s="1"/>
      <c r="CE19" s="1"/>
      <c r="CF19" s="1"/>
      <c r="CG19" s="1"/>
      <c r="CH19" s="1"/>
      <c r="CI19" s="1"/>
      <c r="CJ19" s="1"/>
      <c r="CK19" s="1"/>
      <c r="CL19" s="1"/>
      <c r="CM19" s="1"/>
      <c r="CN19" s="1"/>
      <c r="CO19" s="1"/>
      <c r="CP19" s="1"/>
      <c r="CQ19" s="1"/>
      <c r="CS19" s="1"/>
      <c r="CT19" s="192" t="s">
        <v>285</v>
      </c>
      <c r="CU19" s="1"/>
      <c r="CV19" s="1"/>
      <c r="CW19" s="1"/>
      <c r="CX19" s="1"/>
      <c r="CY19" s="1"/>
      <c r="CZ19" s="1"/>
      <c r="DA19" s="1"/>
      <c r="DB19" s="1"/>
      <c r="DC19" s="1"/>
      <c r="DD19" s="1"/>
      <c r="DE19" s="1"/>
      <c r="DF19" s="1"/>
      <c r="DG19" s="1"/>
      <c r="DH19" s="1"/>
      <c r="DI19" s="1"/>
      <c r="DJ19" s="1"/>
      <c r="DK19" s="1"/>
      <c r="DL19" s="1"/>
      <c r="DM19" s="1"/>
      <c r="DN19" s="1"/>
      <c r="DO19" s="1"/>
      <c r="DQ19" s="1"/>
      <c r="DR19" s="192" t="s">
        <v>285</v>
      </c>
      <c r="DS19" s="1"/>
      <c r="DT19" s="1"/>
      <c r="DU19" s="1"/>
      <c r="DV19" s="1"/>
      <c r="DW19" s="1"/>
      <c r="DX19" s="1"/>
      <c r="DY19" s="1"/>
      <c r="DZ19" s="1"/>
      <c r="EA19" s="1"/>
      <c r="EB19" s="1"/>
      <c r="EC19" s="1"/>
      <c r="ED19" s="1"/>
      <c r="EE19" s="1"/>
      <c r="EF19" s="1"/>
      <c r="EG19" s="1"/>
      <c r="EH19" s="1"/>
      <c r="EI19" s="1"/>
      <c r="EJ19" s="1"/>
      <c r="EK19" s="1"/>
      <c r="EL19" s="1"/>
      <c r="EM19" s="1"/>
      <c r="EO19" s="1"/>
      <c r="EP19" s="192" t="s">
        <v>285</v>
      </c>
      <c r="EQ19" s="1"/>
      <c r="ER19" s="1"/>
      <c r="ES19" s="1"/>
      <c r="ET19" s="1"/>
      <c r="EU19" s="1"/>
      <c r="EV19" s="1"/>
      <c r="EW19" s="1"/>
      <c r="EX19" s="1"/>
      <c r="EY19" s="1"/>
      <c r="EZ19" s="1"/>
      <c r="FA19" s="1"/>
      <c r="FB19" s="1"/>
      <c r="FC19" s="1"/>
      <c r="FD19" s="1"/>
      <c r="FE19" s="1"/>
      <c r="FF19" s="1"/>
      <c r="FG19" s="1"/>
      <c r="FH19" s="1"/>
      <c r="FI19" s="1"/>
      <c r="FJ19" s="1"/>
      <c r="FK19" s="1"/>
      <c r="FM19" s="1"/>
      <c r="FN19" s="192" t="s">
        <v>285</v>
      </c>
      <c r="FO19" s="1"/>
      <c r="FP19" s="1"/>
      <c r="FQ19" s="1"/>
      <c r="FR19" s="1"/>
      <c r="FS19" s="1"/>
      <c r="FT19" s="1"/>
      <c r="FU19" s="1"/>
      <c r="FV19" s="1"/>
      <c r="FW19" s="1"/>
      <c r="FX19" s="1"/>
      <c r="FY19" s="1"/>
      <c r="FZ19" s="1"/>
      <c r="GA19" s="1"/>
      <c r="GB19" s="1"/>
      <c r="GC19" s="1"/>
      <c r="GD19" s="1"/>
      <c r="GE19" s="1"/>
      <c r="GF19" s="1"/>
      <c r="GG19" s="1"/>
      <c r="GH19" s="1"/>
      <c r="GI19" s="1"/>
      <c r="GK19" s="1"/>
      <c r="GL19" s="192" t="s">
        <v>285</v>
      </c>
      <c r="GM19" s="1"/>
      <c r="GN19" s="1"/>
      <c r="GO19" s="1"/>
      <c r="GP19" s="1"/>
      <c r="GQ19" s="1"/>
      <c r="GR19" s="1"/>
      <c r="GS19" s="1"/>
      <c r="GT19" s="1"/>
      <c r="GU19" s="1"/>
      <c r="GV19" s="1"/>
      <c r="GW19" s="1"/>
      <c r="GX19" s="1"/>
      <c r="GY19" s="1"/>
      <c r="GZ19" s="1"/>
      <c r="HA19" s="1"/>
      <c r="HB19" s="1"/>
      <c r="HC19" s="1"/>
      <c r="HD19" s="1"/>
      <c r="HE19" s="1"/>
      <c r="HF19" s="1"/>
      <c r="HG19" s="1"/>
      <c r="HI19" s="1"/>
      <c r="HJ19" s="192" t="s">
        <v>285</v>
      </c>
      <c r="HK19" s="1"/>
      <c r="HL19" s="1"/>
      <c r="HM19" s="1"/>
      <c r="HN19" s="1"/>
      <c r="HO19" s="1"/>
      <c r="HP19" s="1"/>
      <c r="HQ19" s="1"/>
      <c r="HR19" s="1"/>
      <c r="HS19" s="1"/>
      <c r="HT19" s="1"/>
      <c r="HU19" s="1"/>
      <c r="HV19" s="1"/>
      <c r="HW19" s="1"/>
      <c r="HX19" s="1"/>
      <c r="HY19" s="1"/>
      <c r="HZ19" s="1"/>
      <c r="IA19" s="1"/>
      <c r="IB19" s="1"/>
      <c r="IC19" s="1"/>
      <c r="ID19" s="1"/>
      <c r="IE19" s="1"/>
    </row>
    <row r="20" spans="1:239" ht="14.5">
      <c r="A20" s="5"/>
      <c r="B20" s="124" t="s">
        <v>112</v>
      </c>
      <c r="C20" s="11">
        <v>17621</v>
      </c>
      <c r="D20" s="11">
        <v>17201</v>
      </c>
      <c r="E20" s="11">
        <v>17787</v>
      </c>
      <c r="F20" s="11">
        <v>17476</v>
      </c>
      <c r="G20" s="11">
        <v>15949</v>
      </c>
      <c r="H20" s="11">
        <v>16881</v>
      </c>
      <c r="I20" s="11">
        <v>16323</v>
      </c>
      <c r="J20" s="11">
        <v>19304</v>
      </c>
      <c r="K20" s="11">
        <v>20313</v>
      </c>
      <c r="L20" s="11">
        <v>18173</v>
      </c>
      <c r="M20" s="11">
        <v>17635</v>
      </c>
      <c r="N20" s="11">
        <v>19624</v>
      </c>
      <c r="O20" s="11">
        <v>20979</v>
      </c>
      <c r="P20" s="11">
        <v>17803</v>
      </c>
      <c r="Q20" s="11">
        <v>19661</v>
      </c>
      <c r="R20" s="11">
        <v>20135</v>
      </c>
      <c r="S20" s="11">
        <v>19186</v>
      </c>
      <c r="T20" s="11">
        <v>19728</v>
      </c>
      <c r="U20" s="11">
        <v>19230</v>
      </c>
      <c r="V20" s="11">
        <v>18678</v>
      </c>
      <c r="W20" s="11">
        <v>18217</v>
      </c>
      <c r="Y20" s="5"/>
      <c r="Z20" s="124" t="s">
        <v>112</v>
      </c>
      <c r="AA20" s="11">
        <v>21159</v>
      </c>
      <c r="AB20" s="11">
        <v>18946</v>
      </c>
      <c r="AC20" s="11">
        <v>21572</v>
      </c>
      <c r="AD20" s="11">
        <v>21703</v>
      </c>
      <c r="AE20" s="11">
        <v>22297</v>
      </c>
      <c r="AF20" s="11">
        <v>22678</v>
      </c>
      <c r="AG20" s="11">
        <v>22471</v>
      </c>
      <c r="AH20" s="11">
        <v>22485</v>
      </c>
      <c r="AI20" s="11">
        <v>21452</v>
      </c>
      <c r="AJ20" s="11">
        <v>21679</v>
      </c>
      <c r="AK20" s="11">
        <v>20119</v>
      </c>
      <c r="AL20" s="11">
        <v>21635</v>
      </c>
      <c r="AM20" s="11">
        <v>20074</v>
      </c>
      <c r="AN20" s="11">
        <v>16689</v>
      </c>
      <c r="AO20" s="11">
        <v>16202</v>
      </c>
      <c r="AP20" s="11">
        <v>15323</v>
      </c>
      <c r="AQ20" s="11">
        <v>15542</v>
      </c>
      <c r="AR20" s="11">
        <v>16154</v>
      </c>
      <c r="AS20" s="11">
        <v>14536</v>
      </c>
      <c r="AT20" s="11">
        <v>14512</v>
      </c>
      <c r="AU20" s="11">
        <v>12774</v>
      </c>
      <c r="AW20" s="5"/>
      <c r="AX20" s="124" t="s">
        <v>112</v>
      </c>
      <c r="AY20" s="11">
        <v>24787</v>
      </c>
      <c r="AZ20" s="11">
        <v>22993</v>
      </c>
      <c r="BA20" s="11">
        <v>23585</v>
      </c>
      <c r="BB20" s="11">
        <v>23979</v>
      </c>
      <c r="BC20" s="11">
        <v>23790</v>
      </c>
      <c r="BD20" s="11">
        <v>23326</v>
      </c>
      <c r="BE20" s="11">
        <v>23437</v>
      </c>
      <c r="BF20" s="11">
        <v>22138</v>
      </c>
      <c r="BG20" s="11">
        <v>22660</v>
      </c>
      <c r="BH20" s="11">
        <v>20192</v>
      </c>
      <c r="BI20" s="11">
        <v>20190</v>
      </c>
      <c r="BJ20" s="11">
        <v>22295</v>
      </c>
      <c r="BK20" s="11">
        <v>22621</v>
      </c>
      <c r="BL20" s="11">
        <v>19526</v>
      </c>
      <c r="BM20" s="11">
        <v>17339</v>
      </c>
      <c r="BN20" s="11">
        <v>21362</v>
      </c>
      <c r="BO20" s="11">
        <v>21633</v>
      </c>
      <c r="BP20" s="11">
        <v>21833</v>
      </c>
      <c r="BQ20" s="11">
        <v>21654</v>
      </c>
      <c r="BR20" s="11">
        <v>21063</v>
      </c>
      <c r="BS20" s="11">
        <v>16666</v>
      </c>
      <c r="BU20" s="5"/>
      <c r="BV20" s="124" t="s">
        <v>112</v>
      </c>
      <c r="BW20" s="11">
        <v>18318</v>
      </c>
      <c r="BX20" s="11">
        <v>18579</v>
      </c>
      <c r="BY20" s="11">
        <v>19560</v>
      </c>
      <c r="BZ20" s="11">
        <v>19947</v>
      </c>
      <c r="CA20" s="11">
        <v>20128</v>
      </c>
      <c r="CB20" s="11">
        <v>19985</v>
      </c>
      <c r="CC20" s="11">
        <v>19669</v>
      </c>
      <c r="CD20" s="11">
        <v>19420</v>
      </c>
      <c r="CE20" s="11">
        <v>19416</v>
      </c>
      <c r="CF20" s="11">
        <v>16246</v>
      </c>
      <c r="CG20" s="11">
        <v>16858</v>
      </c>
      <c r="CH20" s="11">
        <v>20096</v>
      </c>
      <c r="CI20" s="11">
        <v>19513</v>
      </c>
      <c r="CJ20" s="11">
        <v>15668</v>
      </c>
      <c r="CK20" s="11">
        <v>13803</v>
      </c>
      <c r="CL20" s="11">
        <v>16774</v>
      </c>
      <c r="CM20" s="11">
        <v>19097</v>
      </c>
      <c r="CN20" s="11">
        <v>16569</v>
      </c>
      <c r="CO20" s="11">
        <v>15899</v>
      </c>
      <c r="CP20" s="11">
        <v>15517</v>
      </c>
      <c r="CQ20" s="11">
        <v>13785</v>
      </c>
      <c r="CS20" s="5"/>
      <c r="CT20" s="124" t="s">
        <v>112</v>
      </c>
      <c r="CU20" s="11">
        <v>16359</v>
      </c>
      <c r="CV20" s="11">
        <v>16615</v>
      </c>
      <c r="CW20" s="11">
        <v>16659</v>
      </c>
      <c r="CX20" s="11">
        <v>16894</v>
      </c>
      <c r="CY20" s="11">
        <v>16365</v>
      </c>
      <c r="CZ20" s="11">
        <v>16187</v>
      </c>
      <c r="DA20" s="11">
        <v>15842</v>
      </c>
      <c r="DB20" s="11">
        <v>16505</v>
      </c>
      <c r="DC20" s="11">
        <v>15450</v>
      </c>
      <c r="DD20" s="11">
        <v>15694</v>
      </c>
      <c r="DE20" s="11">
        <v>15355</v>
      </c>
      <c r="DF20" s="11">
        <v>15670</v>
      </c>
      <c r="DG20" s="11">
        <v>15301</v>
      </c>
      <c r="DH20" s="11">
        <v>14753</v>
      </c>
      <c r="DI20" s="11">
        <v>13440</v>
      </c>
      <c r="DJ20" s="11">
        <v>13330</v>
      </c>
      <c r="DK20" s="11">
        <v>13022</v>
      </c>
      <c r="DL20" s="11">
        <v>13157</v>
      </c>
      <c r="DM20" s="11">
        <v>12735</v>
      </c>
      <c r="DN20" s="11">
        <v>13041</v>
      </c>
      <c r="DO20" s="11">
        <v>11141</v>
      </c>
      <c r="DQ20" s="5"/>
      <c r="DR20" s="124" t="s">
        <v>112</v>
      </c>
      <c r="DS20" s="11">
        <v>20445</v>
      </c>
      <c r="DT20" s="11">
        <v>19627</v>
      </c>
      <c r="DU20" s="11">
        <v>20588</v>
      </c>
      <c r="DV20" s="11">
        <v>20560</v>
      </c>
      <c r="DW20" s="11">
        <v>20625</v>
      </c>
      <c r="DX20" s="11">
        <v>20905</v>
      </c>
      <c r="DY20" s="11">
        <v>20392</v>
      </c>
      <c r="DZ20" s="11">
        <v>20425</v>
      </c>
      <c r="EA20" s="11">
        <v>20006</v>
      </c>
      <c r="EB20" s="11">
        <v>20541</v>
      </c>
      <c r="EC20" s="11">
        <v>20735</v>
      </c>
      <c r="ED20" s="11">
        <v>20339</v>
      </c>
      <c r="EE20" s="11">
        <v>19050</v>
      </c>
      <c r="EF20" s="11">
        <v>19633</v>
      </c>
      <c r="EG20" s="11">
        <v>18434</v>
      </c>
      <c r="EH20" s="11">
        <v>18012</v>
      </c>
      <c r="EI20" s="11">
        <v>17501</v>
      </c>
      <c r="EJ20" s="11">
        <v>16601</v>
      </c>
      <c r="EK20" s="11">
        <v>16187</v>
      </c>
      <c r="EL20" s="11">
        <v>16698</v>
      </c>
      <c r="EM20" s="11">
        <v>14142</v>
      </c>
      <c r="EO20" s="5"/>
      <c r="EP20" s="124" t="s">
        <v>112</v>
      </c>
      <c r="EQ20" s="11">
        <v>14550</v>
      </c>
      <c r="ER20" s="11">
        <v>13702</v>
      </c>
      <c r="ES20" s="11">
        <v>14363</v>
      </c>
      <c r="ET20" s="11">
        <v>14025</v>
      </c>
      <c r="EU20" s="11">
        <v>13707</v>
      </c>
      <c r="EV20" s="11">
        <v>14742</v>
      </c>
      <c r="EW20" s="11">
        <v>16270</v>
      </c>
      <c r="EX20" s="11">
        <v>13140</v>
      </c>
      <c r="EY20" s="11">
        <v>12101</v>
      </c>
      <c r="EZ20" s="11">
        <v>12222</v>
      </c>
      <c r="FA20" s="11">
        <v>13416</v>
      </c>
      <c r="FB20" s="11">
        <v>14121</v>
      </c>
      <c r="FC20" s="11">
        <v>16744</v>
      </c>
      <c r="FD20" s="11">
        <v>16956</v>
      </c>
      <c r="FE20" s="11">
        <v>16973</v>
      </c>
      <c r="FF20" s="11">
        <v>16215</v>
      </c>
      <c r="FG20" s="11">
        <v>16621</v>
      </c>
      <c r="FH20" s="11">
        <v>16277</v>
      </c>
      <c r="FI20" s="11">
        <v>17751</v>
      </c>
      <c r="FJ20" s="11">
        <v>17730</v>
      </c>
      <c r="FK20" s="11">
        <v>15637</v>
      </c>
      <c r="FM20" s="5"/>
      <c r="FN20" s="124" t="s">
        <v>112</v>
      </c>
      <c r="FO20" s="11">
        <v>14183</v>
      </c>
      <c r="FP20" s="11">
        <v>13634</v>
      </c>
      <c r="FQ20" s="11">
        <v>15166</v>
      </c>
      <c r="FR20" s="11">
        <v>15551</v>
      </c>
      <c r="FS20" s="11">
        <v>14928</v>
      </c>
      <c r="FT20" s="11">
        <v>14302</v>
      </c>
      <c r="FU20" s="11">
        <v>15280</v>
      </c>
      <c r="FV20" s="11">
        <v>16784</v>
      </c>
      <c r="FW20" s="11">
        <v>17644</v>
      </c>
      <c r="FX20" s="11">
        <v>18022</v>
      </c>
      <c r="FY20" s="11">
        <v>17999</v>
      </c>
      <c r="FZ20" s="11">
        <v>14950</v>
      </c>
      <c r="GA20" s="11">
        <v>17672</v>
      </c>
      <c r="GB20" s="11">
        <v>18600</v>
      </c>
      <c r="GC20" s="11">
        <v>17062</v>
      </c>
      <c r="GD20" s="11">
        <v>16855</v>
      </c>
      <c r="GE20" s="11">
        <v>17026</v>
      </c>
      <c r="GF20" s="11">
        <v>17023</v>
      </c>
      <c r="GG20" s="11">
        <v>16552</v>
      </c>
      <c r="GH20" s="11">
        <v>16733</v>
      </c>
      <c r="GI20" s="11">
        <v>15243</v>
      </c>
      <c r="GK20" s="5"/>
      <c r="GL20" s="124" t="s">
        <v>112</v>
      </c>
      <c r="GM20" s="11">
        <v>18202</v>
      </c>
      <c r="GN20" s="11">
        <v>18322</v>
      </c>
      <c r="GO20" s="11">
        <v>18338</v>
      </c>
      <c r="GP20" s="11">
        <v>17868</v>
      </c>
      <c r="GQ20" s="11">
        <v>16727</v>
      </c>
      <c r="GR20" s="11">
        <v>16922</v>
      </c>
      <c r="GS20" s="11">
        <v>16513</v>
      </c>
      <c r="GT20" s="11">
        <v>16295</v>
      </c>
      <c r="GU20" s="11">
        <v>13891</v>
      </c>
      <c r="GV20" s="11">
        <v>12994</v>
      </c>
      <c r="GW20" s="11">
        <v>12674</v>
      </c>
      <c r="GX20" s="11">
        <v>11412</v>
      </c>
      <c r="GY20" s="11">
        <v>12145</v>
      </c>
      <c r="GZ20" s="11">
        <v>12541</v>
      </c>
      <c r="HA20" s="11">
        <v>12470</v>
      </c>
      <c r="HB20" s="11">
        <v>11520</v>
      </c>
      <c r="HC20" s="11">
        <v>11781</v>
      </c>
      <c r="HD20" s="11">
        <v>11911</v>
      </c>
      <c r="HE20" s="11">
        <v>12012</v>
      </c>
      <c r="HF20" s="11">
        <v>12595</v>
      </c>
      <c r="HG20" s="11">
        <v>10404</v>
      </c>
      <c r="HI20" s="5"/>
      <c r="HJ20" s="124" t="s">
        <v>112</v>
      </c>
      <c r="HK20" s="11">
        <v>17741</v>
      </c>
      <c r="HL20" s="11">
        <v>16277</v>
      </c>
      <c r="HM20" s="11">
        <v>16436</v>
      </c>
      <c r="HN20" s="11">
        <v>15995</v>
      </c>
      <c r="HO20" s="11">
        <v>16471</v>
      </c>
      <c r="HP20" s="11">
        <v>15868</v>
      </c>
      <c r="HQ20" s="11">
        <v>14381</v>
      </c>
      <c r="HR20" s="11">
        <v>14358</v>
      </c>
      <c r="HS20" s="11">
        <v>12602</v>
      </c>
      <c r="HT20" s="11">
        <v>12373</v>
      </c>
      <c r="HU20" s="11">
        <v>12515</v>
      </c>
      <c r="HV20" s="11">
        <v>11638</v>
      </c>
      <c r="HW20" s="11">
        <v>12119</v>
      </c>
      <c r="HX20" s="11">
        <v>11817</v>
      </c>
      <c r="HY20" s="11">
        <v>11744</v>
      </c>
      <c r="HZ20" s="11">
        <v>11640</v>
      </c>
      <c r="IA20" s="11">
        <v>12184</v>
      </c>
      <c r="IB20" s="11">
        <v>11948</v>
      </c>
      <c r="IC20" s="11">
        <v>12116</v>
      </c>
      <c r="ID20" s="11">
        <v>11593</v>
      </c>
      <c r="IE20" s="11">
        <v>10570</v>
      </c>
    </row>
    <row r="21" spans="1:239" ht="14.5">
      <c r="A21" s="410"/>
      <c r="B21" s="410"/>
      <c r="C21" s="1"/>
      <c r="D21" s="1"/>
      <c r="E21" s="1"/>
      <c r="F21" s="1"/>
      <c r="G21" s="1"/>
      <c r="H21" s="1"/>
      <c r="I21" s="1"/>
      <c r="J21" s="1"/>
      <c r="K21" s="1"/>
      <c r="L21" s="1"/>
      <c r="M21" s="1"/>
      <c r="N21" s="1"/>
      <c r="O21" s="1"/>
      <c r="P21" s="1"/>
      <c r="Q21" s="1"/>
      <c r="R21" s="1"/>
      <c r="S21" s="1"/>
      <c r="T21" s="1"/>
      <c r="U21" s="1"/>
      <c r="V21" s="1"/>
      <c r="W21" s="1"/>
      <c r="Y21" s="410"/>
      <c r="Z21" s="410"/>
      <c r="AA21" s="1"/>
      <c r="AB21" s="1"/>
      <c r="AC21" s="1"/>
      <c r="AD21" s="1"/>
      <c r="AE21" s="1"/>
      <c r="AF21" s="1"/>
      <c r="AG21" s="1"/>
      <c r="AH21" s="1"/>
      <c r="AI21" s="1"/>
      <c r="AJ21" s="1"/>
      <c r="AK21" s="1"/>
      <c r="AL21" s="1"/>
      <c r="AM21" s="1"/>
      <c r="AN21" s="1"/>
      <c r="AO21" s="1"/>
      <c r="AP21" s="1"/>
      <c r="AQ21" s="1"/>
      <c r="AR21" s="1"/>
      <c r="AS21" s="1"/>
      <c r="AT21" s="1"/>
      <c r="AU21" s="1"/>
      <c r="AW21" s="410"/>
      <c r="AX21" s="410"/>
      <c r="AY21" s="1"/>
      <c r="AZ21" s="1"/>
      <c r="BA21" s="1"/>
      <c r="BB21" s="1"/>
      <c r="BC21" s="1"/>
      <c r="BD21" s="1"/>
      <c r="BE21" s="1"/>
      <c r="BF21" s="1"/>
      <c r="BG21" s="1"/>
      <c r="BH21" s="1"/>
      <c r="BI21" s="1"/>
      <c r="BJ21" s="1"/>
      <c r="BK21" s="1"/>
      <c r="BL21" s="1"/>
      <c r="BM21" s="1"/>
      <c r="BN21" s="1"/>
      <c r="BO21" s="1"/>
      <c r="BP21" s="1"/>
      <c r="BQ21" s="1"/>
      <c r="BR21" s="1"/>
      <c r="BS21" s="1"/>
      <c r="BU21" s="410"/>
      <c r="BV21" s="410"/>
      <c r="BW21" s="1"/>
      <c r="BX21" s="1"/>
      <c r="BY21" s="1"/>
      <c r="BZ21" s="1"/>
      <c r="CA21" s="1"/>
      <c r="CB21" s="1"/>
      <c r="CC21" s="1"/>
      <c r="CD21" s="1"/>
      <c r="CE21" s="1"/>
      <c r="CF21" s="1"/>
      <c r="CG21" s="1"/>
      <c r="CH21" s="1"/>
      <c r="CI21" s="1"/>
      <c r="CJ21" s="1"/>
      <c r="CK21" s="1"/>
      <c r="CL21" s="1"/>
      <c r="CM21" s="1"/>
      <c r="CN21" s="1"/>
      <c r="CO21" s="1"/>
      <c r="CP21" s="1"/>
      <c r="CQ21" s="1"/>
      <c r="CS21" s="410"/>
      <c r="CT21" s="410"/>
      <c r="CU21" s="1"/>
      <c r="CV21" s="1"/>
      <c r="CW21" s="1"/>
      <c r="CX21" s="1"/>
      <c r="CY21" s="1"/>
      <c r="CZ21" s="1"/>
      <c r="DA21" s="1"/>
      <c r="DB21" s="1"/>
      <c r="DC21" s="1"/>
      <c r="DD21" s="1"/>
      <c r="DE21" s="1"/>
      <c r="DF21" s="1"/>
      <c r="DG21" s="1"/>
      <c r="DH21" s="1"/>
      <c r="DI21" s="1"/>
      <c r="DJ21" s="1"/>
      <c r="DK21" s="1"/>
      <c r="DL21" s="1"/>
      <c r="DM21" s="1"/>
      <c r="DN21" s="1"/>
      <c r="DO21" s="1"/>
      <c r="DQ21" s="410"/>
      <c r="DR21" s="410"/>
      <c r="DS21" s="1"/>
      <c r="DT21" s="1"/>
      <c r="DU21" s="1"/>
      <c r="DV21" s="1"/>
      <c r="DW21" s="1"/>
      <c r="DX21" s="1"/>
      <c r="DY21" s="1"/>
      <c r="DZ21" s="1"/>
      <c r="EA21" s="1"/>
      <c r="EB21" s="1"/>
      <c r="EC21" s="1"/>
      <c r="ED21" s="1"/>
      <c r="EE21" s="1"/>
      <c r="EF21" s="1"/>
      <c r="EG21" s="1"/>
      <c r="EH21" s="1"/>
      <c r="EI21" s="1"/>
      <c r="EJ21" s="1"/>
      <c r="EK21" s="1"/>
      <c r="EL21" s="1"/>
      <c r="EM21" s="1"/>
      <c r="EO21" s="410"/>
      <c r="EP21" s="410"/>
      <c r="EQ21" s="1"/>
      <c r="ER21" s="1"/>
      <c r="ES21" s="1"/>
      <c r="ET21" s="1"/>
      <c r="EU21" s="1"/>
      <c r="EV21" s="1"/>
      <c r="EW21" s="1"/>
      <c r="EX21" s="1"/>
      <c r="EY21" s="1"/>
      <c r="EZ21" s="1"/>
      <c r="FA21" s="1"/>
      <c r="FB21" s="1"/>
      <c r="FC21" s="1"/>
      <c r="FD21" s="1"/>
      <c r="FE21" s="1"/>
      <c r="FF21" s="1"/>
      <c r="FG21" s="1"/>
      <c r="FH21" s="1"/>
      <c r="FI21" s="1"/>
      <c r="FJ21" s="1"/>
      <c r="FK21" s="1"/>
      <c r="FM21" s="410"/>
      <c r="FN21" s="410"/>
      <c r="FO21" s="1"/>
      <c r="FP21" s="1"/>
      <c r="FQ21" s="1"/>
      <c r="FR21" s="1"/>
      <c r="FS21" s="1"/>
      <c r="FT21" s="1"/>
      <c r="FU21" s="1"/>
      <c r="FV21" s="1"/>
      <c r="FW21" s="1"/>
      <c r="FX21" s="1"/>
      <c r="FY21" s="1"/>
      <c r="FZ21" s="1"/>
      <c r="GA21" s="1"/>
      <c r="GB21" s="1"/>
      <c r="GC21" s="1"/>
      <c r="GD21" s="1"/>
      <c r="GE21" s="1"/>
      <c r="GF21" s="1"/>
      <c r="GG21" s="1"/>
      <c r="GH21" s="1"/>
      <c r="GI21" s="1"/>
      <c r="GK21" s="410"/>
      <c r="GL21" s="410"/>
      <c r="GM21" s="1"/>
      <c r="GN21" s="1"/>
      <c r="GO21" s="1"/>
      <c r="GP21" s="1"/>
      <c r="GQ21" s="1"/>
      <c r="GR21" s="1"/>
      <c r="GS21" s="1"/>
      <c r="GT21" s="1"/>
      <c r="GU21" s="1"/>
      <c r="GV21" s="1"/>
      <c r="GW21" s="1"/>
      <c r="GX21" s="1"/>
      <c r="GY21" s="1"/>
      <c r="GZ21" s="1"/>
      <c r="HA21" s="1"/>
      <c r="HB21" s="1"/>
      <c r="HC21" s="1"/>
      <c r="HD21" s="1"/>
      <c r="HE21" s="1"/>
      <c r="HF21" s="1"/>
      <c r="HG21" s="1"/>
      <c r="HI21" s="410"/>
      <c r="HJ21" s="410"/>
      <c r="HK21" s="1"/>
      <c r="HL21" s="1"/>
      <c r="HM21" s="1"/>
      <c r="HN21" s="1"/>
      <c r="HO21" s="1"/>
      <c r="HP21" s="1"/>
      <c r="HQ21" s="1"/>
      <c r="HR21" s="1"/>
      <c r="HS21" s="1"/>
      <c r="HT21" s="1"/>
      <c r="HU21" s="1"/>
      <c r="HV21" s="1"/>
      <c r="HW21" s="1"/>
      <c r="HX21" s="1"/>
      <c r="HY21" s="1"/>
      <c r="HZ21" s="1"/>
      <c r="IA21" s="1"/>
      <c r="IB21" s="1"/>
      <c r="IC21" s="1"/>
      <c r="ID21" s="1"/>
      <c r="IE21" s="1"/>
    </row>
    <row r="22" spans="1:239" ht="104.5">
      <c r="A22" s="1"/>
      <c r="B22" s="192" t="s">
        <v>293</v>
      </c>
      <c r="C22" s="1"/>
      <c r="D22" s="1"/>
      <c r="E22" s="1"/>
      <c r="F22" s="1"/>
      <c r="G22" s="1"/>
      <c r="H22" s="1"/>
      <c r="I22" s="1"/>
      <c r="J22" s="1"/>
      <c r="K22" s="1"/>
      <c r="L22" s="1"/>
      <c r="M22" s="1"/>
      <c r="N22" s="1"/>
      <c r="O22" s="1"/>
      <c r="P22" s="1"/>
      <c r="Q22" s="1"/>
      <c r="R22" s="1"/>
      <c r="S22" s="1"/>
      <c r="T22" s="1"/>
      <c r="U22" s="1"/>
      <c r="V22" s="1"/>
      <c r="W22" s="1"/>
      <c r="Y22" s="1"/>
      <c r="Z22" s="192" t="s">
        <v>293</v>
      </c>
      <c r="AA22" s="1"/>
      <c r="AB22" s="1"/>
      <c r="AC22" s="1"/>
      <c r="AD22" s="1"/>
      <c r="AE22" s="1"/>
      <c r="AF22" s="1"/>
      <c r="AG22" s="1"/>
      <c r="AH22" s="1"/>
      <c r="AI22" s="1"/>
      <c r="AJ22" s="1"/>
      <c r="AK22" s="1"/>
      <c r="AL22" s="1"/>
      <c r="AM22" s="1"/>
      <c r="AN22" s="1"/>
      <c r="AO22" s="1"/>
      <c r="AP22" s="1"/>
      <c r="AQ22" s="1"/>
      <c r="AR22" s="1"/>
      <c r="AS22" s="1"/>
      <c r="AT22" s="1"/>
      <c r="AU22" s="1"/>
      <c r="AW22" s="1"/>
      <c r="AX22" s="192" t="s">
        <v>293</v>
      </c>
      <c r="AY22" s="1"/>
      <c r="AZ22" s="1"/>
      <c r="BA22" s="1"/>
      <c r="BB22" s="1"/>
      <c r="BC22" s="1"/>
      <c r="BD22" s="1"/>
      <c r="BE22" s="1"/>
      <c r="BF22" s="1"/>
      <c r="BG22" s="1"/>
      <c r="BH22" s="1"/>
      <c r="BI22" s="1"/>
      <c r="BJ22" s="1"/>
      <c r="BK22" s="1"/>
      <c r="BL22" s="1"/>
      <c r="BM22" s="1"/>
      <c r="BN22" s="1"/>
      <c r="BO22" s="1"/>
      <c r="BP22" s="1"/>
      <c r="BQ22" s="1"/>
      <c r="BR22" s="1"/>
      <c r="BS22" s="1"/>
      <c r="BU22" s="1"/>
      <c r="BV22" s="192" t="s">
        <v>293</v>
      </c>
      <c r="BW22" s="1"/>
      <c r="BX22" s="1"/>
      <c r="BY22" s="1"/>
      <c r="BZ22" s="1"/>
      <c r="CA22" s="1"/>
      <c r="CB22" s="1"/>
      <c r="CC22" s="1"/>
      <c r="CD22" s="1"/>
      <c r="CE22" s="1"/>
      <c r="CF22" s="1"/>
      <c r="CG22" s="1"/>
      <c r="CH22" s="1"/>
      <c r="CI22" s="1"/>
      <c r="CJ22" s="1"/>
      <c r="CK22" s="1"/>
      <c r="CL22" s="1"/>
      <c r="CM22" s="1"/>
      <c r="CN22" s="1"/>
      <c r="CO22" s="1"/>
      <c r="CP22" s="1"/>
      <c r="CQ22" s="1"/>
      <c r="CS22" s="1"/>
      <c r="CT22" s="192" t="s">
        <v>293</v>
      </c>
      <c r="CU22" s="1"/>
      <c r="CV22" s="1"/>
      <c r="CW22" s="1"/>
      <c r="CX22" s="1"/>
      <c r="CY22" s="1"/>
      <c r="CZ22" s="1"/>
      <c r="DA22" s="1"/>
      <c r="DB22" s="1"/>
      <c r="DC22" s="1"/>
      <c r="DD22" s="1"/>
      <c r="DE22" s="1"/>
      <c r="DF22" s="1"/>
      <c r="DG22" s="1"/>
      <c r="DH22" s="1"/>
      <c r="DI22" s="1"/>
      <c r="DJ22" s="1"/>
      <c r="DK22" s="1"/>
      <c r="DL22" s="1"/>
      <c r="DM22" s="1"/>
      <c r="DN22" s="1"/>
      <c r="DO22" s="1"/>
      <c r="DQ22" s="1"/>
      <c r="DR22" s="192" t="s">
        <v>293</v>
      </c>
      <c r="DS22" s="1"/>
      <c r="DT22" s="1"/>
      <c r="DU22" s="1"/>
      <c r="DV22" s="1"/>
      <c r="DW22" s="1"/>
      <c r="DX22" s="1"/>
      <c r="DY22" s="1"/>
      <c r="DZ22" s="1"/>
      <c r="EA22" s="1"/>
      <c r="EB22" s="1"/>
      <c r="EC22" s="1"/>
      <c r="ED22" s="1"/>
      <c r="EE22" s="1"/>
      <c r="EF22" s="1"/>
      <c r="EG22" s="1"/>
      <c r="EH22" s="1"/>
      <c r="EI22" s="1"/>
      <c r="EJ22" s="1"/>
      <c r="EK22" s="1"/>
      <c r="EL22" s="1"/>
      <c r="EM22" s="1"/>
      <c r="EO22" s="1"/>
      <c r="EP22" s="192" t="s">
        <v>293</v>
      </c>
      <c r="EQ22" s="1"/>
      <c r="ER22" s="1"/>
      <c r="ES22" s="1"/>
      <c r="ET22" s="1"/>
      <c r="EU22" s="1"/>
      <c r="EV22" s="1"/>
      <c r="EW22" s="1"/>
      <c r="EX22" s="1"/>
      <c r="EY22" s="1"/>
      <c r="EZ22" s="1"/>
      <c r="FA22" s="1"/>
      <c r="FB22" s="1"/>
      <c r="FC22" s="1"/>
      <c r="FD22" s="1"/>
      <c r="FE22" s="1"/>
      <c r="FF22" s="1"/>
      <c r="FG22" s="1"/>
      <c r="FH22" s="1"/>
      <c r="FI22" s="1"/>
      <c r="FJ22" s="1"/>
      <c r="FK22" s="1"/>
      <c r="FM22" s="1"/>
      <c r="FN22" s="192" t="s">
        <v>293</v>
      </c>
      <c r="FO22" s="1"/>
      <c r="FP22" s="1"/>
      <c r="FQ22" s="1"/>
      <c r="FR22" s="1"/>
      <c r="FS22" s="1"/>
      <c r="FT22" s="1"/>
      <c r="FU22" s="1"/>
      <c r="FV22" s="1"/>
      <c r="FW22" s="1"/>
      <c r="FX22" s="1"/>
      <c r="FY22" s="1"/>
      <c r="FZ22" s="1"/>
      <c r="GA22" s="1"/>
      <c r="GB22" s="1"/>
      <c r="GC22" s="1"/>
      <c r="GD22" s="1"/>
      <c r="GE22" s="1"/>
      <c r="GF22" s="1"/>
      <c r="GG22" s="1"/>
      <c r="GH22" s="1"/>
      <c r="GI22" s="1"/>
      <c r="GK22" s="1"/>
      <c r="GL22" s="192" t="s">
        <v>293</v>
      </c>
      <c r="GM22" s="1"/>
      <c r="GN22" s="1"/>
      <c r="GO22" s="1"/>
      <c r="GP22" s="1"/>
      <c r="GQ22" s="1"/>
      <c r="GR22" s="1"/>
      <c r="GS22" s="1"/>
      <c r="GT22" s="1"/>
      <c r="GU22" s="1"/>
      <c r="GV22" s="1"/>
      <c r="GW22" s="1"/>
      <c r="GX22" s="1"/>
      <c r="GY22" s="1"/>
      <c r="GZ22" s="1"/>
      <c r="HA22" s="1"/>
      <c r="HB22" s="1"/>
      <c r="HC22" s="1"/>
      <c r="HD22" s="1"/>
      <c r="HE22" s="1"/>
      <c r="HF22" s="1"/>
      <c r="HG22" s="1"/>
      <c r="HI22" s="1"/>
      <c r="HJ22" s="192" t="s">
        <v>293</v>
      </c>
      <c r="HK22" s="1"/>
      <c r="HL22" s="1"/>
      <c r="HM22" s="1"/>
      <c r="HN22" s="1"/>
      <c r="HO22" s="1"/>
      <c r="HP22" s="1"/>
      <c r="HQ22" s="1"/>
      <c r="HR22" s="1"/>
      <c r="HS22" s="1"/>
      <c r="HT22" s="1"/>
      <c r="HU22" s="1"/>
      <c r="HV22" s="1"/>
      <c r="HW22" s="1"/>
      <c r="HX22" s="1"/>
      <c r="HY22" s="1"/>
      <c r="HZ22" s="1"/>
      <c r="IA22" s="1"/>
      <c r="IB22" s="1"/>
      <c r="IC22" s="1"/>
      <c r="ID22" s="1"/>
      <c r="IE22" s="1"/>
    </row>
    <row r="23" spans="1:239" ht="14.5">
      <c r="A23" s="1"/>
      <c r="B23" s="202" t="s">
        <v>294</v>
      </c>
      <c r="C23" s="1">
        <v>8.8000000000000007</v>
      </c>
      <c r="D23" s="1">
        <v>8.8000000000000007</v>
      </c>
      <c r="E23" s="1">
        <v>8.6999999999999993</v>
      </c>
      <c r="F23" s="1">
        <v>8.6</v>
      </c>
      <c r="G23" s="1">
        <v>8.5</v>
      </c>
      <c r="H23" s="1">
        <v>8.5</v>
      </c>
      <c r="I23" s="1">
        <v>8.4</v>
      </c>
      <c r="J23" s="1">
        <v>8.3000000000000007</v>
      </c>
      <c r="K23" s="1">
        <v>8.1999999999999993</v>
      </c>
      <c r="L23" s="1">
        <v>8.1</v>
      </c>
      <c r="M23" s="1">
        <v>8</v>
      </c>
      <c r="N23" s="1">
        <v>7.6</v>
      </c>
      <c r="O23" s="1">
        <v>7.6</v>
      </c>
      <c r="P23" s="1">
        <v>7.6</v>
      </c>
      <c r="Q23" s="1">
        <v>7.4</v>
      </c>
      <c r="R23" s="1">
        <v>7.6</v>
      </c>
      <c r="S23" s="1">
        <v>7.5</v>
      </c>
      <c r="T23" s="1">
        <v>7.5</v>
      </c>
      <c r="U23" s="1">
        <v>7.4</v>
      </c>
      <c r="V23" s="1">
        <v>7.4</v>
      </c>
      <c r="W23" s="1">
        <v>7.4</v>
      </c>
      <c r="Y23" s="1"/>
      <c r="Z23" s="202" t="s">
        <v>294</v>
      </c>
      <c r="AA23" s="1">
        <v>9.1</v>
      </c>
      <c r="AB23" s="1">
        <v>9</v>
      </c>
      <c r="AC23" s="1">
        <v>9</v>
      </c>
      <c r="AD23" s="1">
        <v>9</v>
      </c>
      <c r="AE23" s="1">
        <v>8.9</v>
      </c>
      <c r="AF23" s="1">
        <v>8.8000000000000007</v>
      </c>
      <c r="AG23" s="1">
        <v>8.6999999999999993</v>
      </c>
      <c r="AH23" s="1">
        <v>8.6</v>
      </c>
      <c r="AI23" s="1">
        <v>8.1999999999999993</v>
      </c>
      <c r="AJ23" s="1">
        <v>8.3000000000000007</v>
      </c>
      <c r="AK23" s="1">
        <v>8.1999999999999993</v>
      </c>
      <c r="AL23" s="1">
        <v>7.9</v>
      </c>
      <c r="AM23" s="1">
        <v>7.8</v>
      </c>
      <c r="AN23" s="1">
        <v>8</v>
      </c>
      <c r="AO23" s="1">
        <v>6.9</v>
      </c>
      <c r="AP23" s="1">
        <v>8</v>
      </c>
      <c r="AQ23" s="1">
        <v>7.9</v>
      </c>
      <c r="AR23" s="1">
        <v>7.8</v>
      </c>
      <c r="AS23" s="1">
        <v>7.8</v>
      </c>
      <c r="AT23" s="1">
        <v>7.7</v>
      </c>
      <c r="AU23" s="1">
        <v>7.6</v>
      </c>
      <c r="AW23" s="1"/>
      <c r="AX23" s="202" t="s">
        <v>294</v>
      </c>
      <c r="AY23" s="1">
        <v>7.5</v>
      </c>
      <c r="AZ23" s="1">
        <v>7.5</v>
      </c>
      <c r="BA23" s="1">
        <v>7.4</v>
      </c>
      <c r="BB23" s="1">
        <v>7.3</v>
      </c>
      <c r="BC23" s="1">
        <v>7.3</v>
      </c>
      <c r="BD23" s="1">
        <v>7.2</v>
      </c>
      <c r="BE23" s="1">
        <v>7.2</v>
      </c>
      <c r="BF23" s="1">
        <v>7.1</v>
      </c>
      <c r="BG23" s="1">
        <v>7</v>
      </c>
      <c r="BH23" s="1">
        <v>6.9</v>
      </c>
      <c r="BI23" s="1">
        <v>6.9</v>
      </c>
      <c r="BJ23" s="1">
        <v>6.5</v>
      </c>
      <c r="BK23" s="1">
        <v>6.5</v>
      </c>
      <c r="BL23" s="1">
        <v>6.6</v>
      </c>
      <c r="BM23" s="1">
        <v>6.6</v>
      </c>
      <c r="BN23" s="1">
        <v>6.5</v>
      </c>
      <c r="BO23" s="1">
        <v>6.5</v>
      </c>
      <c r="BP23" s="1">
        <v>6.4</v>
      </c>
      <c r="BQ23" s="1">
        <v>6.4</v>
      </c>
      <c r="BR23" s="1">
        <v>6.3</v>
      </c>
      <c r="BS23" s="1">
        <v>6.4</v>
      </c>
      <c r="BU23" s="1"/>
      <c r="BV23" s="202" t="s">
        <v>294</v>
      </c>
      <c r="BW23" s="1">
        <v>8.4</v>
      </c>
      <c r="BX23" s="1">
        <v>8.3000000000000007</v>
      </c>
      <c r="BY23" s="1">
        <v>8.1999999999999993</v>
      </c>
      <c r="BZ23" s="1">
        <v>8.1999999999999993</v>
      </c>
      <c r="CA23" s="1">
        <v>8.1</v>
      </c>
      <c r="CB23" s="1">
        <v>8</v>
      </c>
      <c r="CC23" s="1">
        <v>8</v>
      </c>
      <c r="CD23" s="1">
        <v>7.9</v>
      </c>
      <c r="CE23" s="1">
        <v>7.8</v>
      </c>
      <c r="CF23" s="1">
        <v>7.7</v>
      </c>
      <c r="CG23" s="1">
        <v>7.6</v>
      </c>
      <c r="CH23" s="1">
        <v>7.3</v>
      </c>
      <c r="CI23" s="1">
        <v>7.2</v>
      </c>
      <c r="CJ23" s="1">
        <v>7.3</v>
      </c>
      <c r="CK23" s="1">
        <v>7.3</v>
      </c>
      <c r="CL23" s="1">
        <v>7.2</v>
      </c>
      <c r="CM23" s="1">
        <v>7.2</v>
      </c>
      <c r="CN23" s="1">
        <v>7.1</v>
      </c>
      <c r="CO23" s="1">
        <v>7.1</v>
      </c>
      <c r="CP23" s="1">
        <v>7</v>
      </c>
      <c r="CQ23" s="1">
        <v>6.9</v>
      </c>
      <c r="CS23" s="1"/>
      <c r="CT23" s="202" t="s">
        <v>294</v>
      </c>
      <c r="CU23" s="1">
        <v>9.4</v>
      </c>
      <c r="CV23" s="1">
        <v>9.3000000000000007</v>
      </c>
      <c r="CW23" s="1">
        <v>9.3000000000000007</v>
      </c>
      <c r="CX23" s="1">
        <v>9.1999999999999993</v>
      </c>
      <c r="CY23" s="1">
        <v>9.1999999999999993</v>
      </c>
      <c r="CZ23" s="1">
        <v>9.1</v>
      </c>
      <c r="DA23" s="1">
        <v>9.1</v>
      </c>
      <c r="DB23" s="1">
        <v>9</v>
      </c>
      <c r="DC23" s="1">
        <v>8.9</v>
      </c>
      <c r="DD23" s="1">
        <v>8.8000000000000007</v>
      </c>
      <c r="DE23" s="1">
        <v>8.6999999999999993</v>
      </c>
      <c r="DF23" s="1">
        <v>8.4</v>
      </c>
      <c r="DG23" s="1">
        <v>8.3000000000000007</v>
      </c>
      <c r="DH23" s="1">
        <v>8.1999999999999993</v>
      </c>
      <c r="DI23" s="1">
        <v>8.1999999999999993</v>
      </c>
      <c r="DJ23" s="1">
        <v>8.4</v>
      </c>
      <c r="DK23" s="1">
        <v>8.4</v>
      </c>
      <c r="DL23" s="1">
        <v>8.4</v>
      </c>
      <c r="DM23" s="1">
        <v>8.3000000000000007</v>
      </c>
      <c r="DN23" s="1">
        <v>8.3000000000000007</v>
      </c>
      <c r="DO23" s="1">
        <v>8.1999999999999993</v>
      </c>
      <c r="DQ23" s="1"/>
      <c r="DR23" s="202" t="s">
        <v>294</v>
      </c>
      <c r="DS23" s="1">
        <v>8.8000000000000007</v>
      </c>
      <c r="DT23" s="1">
        <v>8.8000000000000007</v>
      </c>
      <c r="DU23" s="1">
        <v>8.6999999999999993</v>
      </c>
      <c r="DV23" s="1">
        <v>8.6</v>
      </c>
      <c r="DW23" s="1">
        <v>8.6</v>
      </c>
      <c r="DX23" s="1">
        <v>8.6</v>
      </c>
      <c r="DY23" s="1">
        <v>8.5</v>
      </c>
      <c r="DZ23" s="1">
        <v>8.1</v>
      </c>
      <c r="EA23" s="1">
        <v>8</v>
      </c>
      <c r="EB23" s="1">
        <v>7.9</v>
      </c>
      <c r="EC23" s="1">
        <v>7.9</v>
      </c>
      <c r="ED23" s="1">
        <v>7.8</v>
      </c>
      <c r="EE23" s="1">
        <v>7.7</v>
      </c>
      <c r="EF23" s="1">
        <v>7.6</v>
      </c>
      <c r="EG23" s="1">
        <v>7.5</v>
      </c>
      <c r="EH23" s="1">
        <v>7.9</v>
      </c>
      <c r="EI23" s="1">
        <v>7.9</v>
      </c>
      <c r="EJ23" s="1">
        <v>7.8</v>
      </c>
      <c r="EK23" s="1">
        <v>7.7</v>
      </c>
      <c r="EL23" s="1">
        <v>7.7</v>
      </c>
      <c r="EM23" s="1">
        <v>7.6</v>
      </c>
      <c r="EO23" s="1"/>
      <c r="EP23" s="202" t="s">
        <v>294</v>
      </c>
      <c r="EQ23" s="1">
        <v>9.8000000000000007</v>
      </c>
      <c r="ER23" s="1">
        <v>9.6999999999999993</v>
      </c>
      <c r="ES23" s="1">
        <v>9.6</v>
      </c>
      <c r="ET23" s="1">
        <v>9.6999999999999993</v>
      </c>
      <c r="EU23" s="1">
        <v>9.6999999999999993</v>
      </c>
      <c r="EV23" s="1">
        <v>9.4</v>
      </c>
      <c r="EW23" s="1">
        <v>9.4</v>
      </c>
      <c r="EX23" s="1">
        <v>9.3000000000000007</v>
      </c>
      <c r="EY23" s="1">
        <v>8.5</v>
      </c>
      <c r="EZ23" s="1">
        <v>8.4</v>
      </c>
      <c r="FA23" s="1">
        <v>8.4</v>
      </c>
      <c r="FB23" s="1">
        <v>8.1</v>
      </c>
      <c r="FC23" s="1">
        <v>8.3000000000000007</v>
      </c>
      <c r="FD23" s="1">
        <v>8.1999999999999993</v>
      </c>
      <c r="FE23" s="1">
        <v>8.1</v>
      </c>
      <c r="FF23" s="1">
        <v>8.5</v>
      </c>
      <c r="FG23" s="1">
        <v>8.4</v>
      </c>
      <c r="FH23" s="1">
        <v>8.3000000000000007</v>
      </c>
      <c r="FI23" s="1">
        <v>8.1999999999999993</v>
      </c>
      <c r="FJ23" s="1">
        <v>8.1999999999999993</v>
      </c>
      <c r="FK23" s="1">
        <v>8.1999999999999993</v>
      </c>
      <c r="FM23" s="1"/>
      <c r="FN23" s="202" t="s">
        <v>294</v>
      </c>
      <c r="FO23" s="1">
        <v>10.4</v>
      </c>
      <c r="FP23" s="1">
        <v>10.3</v>
      </c>
      <c r="FQ23" s="1">
        <v>10.1</v>
      </c>
      <c r="FR23" s="1">
        <v>10</v>
      </c>
      <c r="FS23" s="1">
        <v>9.9</v>
      </c>
      <c r="FT23" s="1">
        <v>9.8000000000000007</v>
      </c>
      <c r="FU23" s="1">
        <v>9.6999999999999993</v>
      </c>
      <c r="FV23" s="1">
        <v>9.6</v>
      </c>
      <c r="FW23" s="1">
        <v>9.5</v>
      </c>
      <c r="FX23" s="1">
        <v>9.3000000000000007</v>
      </c>
      <c r="FY23" s="1">
        <v>9.3000000000000007</v>
      </c>
      <c r="FZ23" s="1">
        <v>8.5</v>
      </c>
      <c r="GA23" s="1">
        <v>8.5</v>
      </c>
      <c r="GB23" s="1">
        <v>8.4</v>
      </c>
      <c r="GC23" s="1">
        <v>8.3000000000000007</v>
      </c>
      <c r="GD23" s="1">
        <v>8.8000000000000007</v>
      </c>
      <c r="GE23" s="1">
        <v>8.8000000000000007</v>
      </c>
      <c r="GF23" s="1">
        <v>8.6999999999999993</v>
      </c>
      <c r="GG23" s="1">
        <v>8.6999999999999993</v>
      </c>
      <c r="GH23" s="1">
        <v>8.6</v>
      </c>
      <c r="GI23" s="1">
        <v>8.5</v>
      </c>
      <c r="GK23" s="1"/>
      <c r="GL23" s="202" t="s">
        <v>294</v>
      </c>
      <c r="GM23" s="1">
        <v>9.3000000000000007</v>
      </c>
      <c r="GN23" s="1">
        <v>9.1999999999999993</v>
      </c>
      <c r="GO23" s="1">
        <v>9.1</v>
      </c>
      <c r="GP23" s="1">
        <v>8.9</v>
      </c>
      <c r="GQ23" s="1">
        <v>8.9</v>
      </c>
      <c r="GR23" s="1">
        <v>8.8000000000000007</v>
      </c>
      <c r="GS23" s="1">
        <v>8.6999999999999993</v>
      </c>
      <c r="GT23" s="1">
        <v>8.6</v>
      </c>
      <c r="GU23" s="1">
        <v>8.6</v>
      </c>
      <c r="GV23" s="1">
        <v>8.5</v>
      </c>
      <c r="GW23" s="1">
        <v>8.5</v>
      </c>
      <c r="GX23" s="1">
        <v>8.1</v>
      </c>
      <c r="GY23" s="1">
        <v>7.9</v>
      </c>
      <c r="GZ23" s="1">
        <v>8</v>
      </c>
      <c r="HA23" s="1">
        <v>7.9</v>
      </c>
      <c r="HB23" s="1">
        <v>8.1999999999999993</v>
      </c>
      <c r="HC23" s="1">
        <v>8.1999999999999993</v>
      </c>
      <c r="HD23" s="1">
        <v>8.1</v>
      </c>
      <c r="HE23" s="1">
        <v>8.1</v>
      </c>
      <c r="HF23" s="1">
        <v>8</v>
      </c>
      <c r="HG23" s="1">
        <v>8</v>
      </c>
      <c r="HI23" s="1"/>
      <c r="HJ23" s="202" t="s">
        <v>294</v>
      </c>
      <c r="HK23" s="1">
        <v>9.1999999999999993</v>
      </c>
      <c r="HL23" s="1">
        <v>9.1999999999999993</v>
      </c>
      <c r="HM23" s="1">
        <v>9.1</v>
      </c>
      <c r="HN23" s="1">
        <v>9</v>
      </c>
      <c r="HO23" s="1">
        <v>8.9</v>
      </c>
      <c r="HP23" s="1">
        <v>8.8000000000000007</v>
      </c>
      <c r="HQ23" s="1">
        <v>8.6999999999999993</v>
      </c>
      <c r="HR23" s="1">
        <v>8.6999999999999993</v>
      </c>
      <c r="HS23" s="1">
        <v>8.6999999999999993</v>
      </c>
      <c r="HT23" s="1">
        <v>8.6</v>
      </c>
      <c r="HU23" s="1">
        <v>8.1999999999999993</v>
      </c>
      <c r="HV23" s="1">
        <v>8.1999999999999993</v>
      </c>
      <c r="HW23" s="1">
        <v>8.1</v>
      </c>
      <c r="HX23" s="1">
        <v>8.1</v>
      </c>
      <c r="HY23" s="1">
        <v>8</v>
      </c>
      <c r="HZ23" s="1">
        <v>8.3000000000000007</v>
      </c>
      <c r="IA23" s="1">
        <v>8.1999999999999993</v>
      </c>
      <c r="IB23" s="1">
        <v>8.1999999999999993</v>
      </c>
      <c r="IC23" s="1">
        <v>8.1999999999999993</v>
      </c>
      <c r="ID23" s="1">
        <v>8</v>
      </c>
      <c r="IE23" s="1">
        <v>7.9</v>
      </c>
    </row>
    <row r="24" spans="1:239" ht="14.5">
      <c r="A24" s="1"/>
      <c r="B24" s="202" t="s">
        <v>295</v>
      </c>
      <c r="C24" s="1">
        <v>6.9</v>
      </c>
      <c r="D24" s="1">
        <v>6.7</v>
      </c>
      <c r="E24" s="1">
        <v>6.5</v>
      </c>
      <c r="F24" s="1">
        <v>6.5</v>
      </c>
      <c r="G24" s="1">
        <v>6.3</v>
      </c>
      <c r="H24" s="1">
        <v>6.3</v>
      </c>
      <c r="I24" s="1">
        <v>6.2</v>
      </c>
      <c r="J24" s="1">
        <v>6.2</v>
      </c>
      <c r="K24" s="1">
        <v>6.2</v>
      </c>
      <c r="L24" s="1">
        <v>6.2</v>
      </c>
      <c r="M24" s="1">
        <v>6.3</v>
      </c>
      <c r="N24" s="1">
        <v>6.4</v>
      </c>
      <c r="O24" s="1">
        <v>6.5</v>
      </c>
      <c r="P24" s="1">
        <v>6.5</v>
      </c>
      <c r="Q24" s="1">
        <v>6.5</v>
      </c>
      <c r="R24" s="1">
        <v>6.5</v>
      </c>
      <c r="S24" s="1">
        <v>6.6</v>
      </c>
      <c r="T24" s="1">
        <v>6.5</v>
      </c>
      <c r="U24" s="1">
        <v>6.5</v>
      </c>
      <c r="V24" s="1">
        <v>6.6</v>
      </c>
      <c r="W24" s="1">
        <v>6.6</v>
      </c>
      <c r="Y24" s="1"/>
      <c r="Z24" s="202" t="s">
        <v>295</v>
      </c>
      <c r="AA24" s="1">
        <v>6.7</v>
      </c>
      <c r="AB24" s="1">
        <v>6.6</v>
      </c>
      <c r="AC24" s="1">
        <v>6.7</v>
      </c>
      <c r="AD24" s="1">
        <v>6.6</v>
      </c>
      <c r="AE24" s="1">
        <v>6.6</v>
      </c>
      <c r="AF24" s="1">
        <v>6.5</v>
      </c>
      <c r="AG24" s="1">
        <v>6.4</v>
      </c>
      <c r="AH24" s="1">
        <v>6.4</v>
      </c>
      <c r="AI24" s="1">
        <v>6.3</v>
      </c>
      <c r="AJ24" s="1">
        <v>6.4</v>
      </c>
      <c r="AK24" s="1">
        <v>6.4</v>
      </c>
      <c r="AL24" s="1">
        <v>6.5</v>
      </c>
      <c r="AM24" s="1">
        <v>6.5</v>
      </c>
      <c r="AN24" s="1">
        <v>6.5</v>
      </c>
      <c r="AO24" s="1">
        <v>6.6</v>
      </c>
      <c r="AP24" s="1">
        <v>6.6</v>
      </c>
      <c r="AQ24" s="1">
        <v>6.6</v>
      </c>
      <c r="AR24" s="1">
        <v>6.6</v>
      </c>
      <c r="AS24" s="1">
        <v>6.6</v>
      </c>
      <c r="AT24" s="1">
        <v>6.6</v>
      </c>
      <c r="AU24" s="1">
        <v>6.6</v>
      </c>
      <c r="AW24" s="1"/>
      <c r="AX24" s="202" t="s">
        <v>295</v>
      </c>
      <c r="AY24" s="1">
        <v>5.4</v>
      </c>
      <c r="AZ24" s="1">
        <v>5.4</v>
      </c>
      <c r="BA24" s="1">
        <v>5.4</v>
      </c>
      <c r="BB24" s="1">
        <v>5.3</v>
      </c>
      <c r="BC24" s="1">
        <v>5.3</v>
      </c>
      <c r="BD24" s="1">
        <v>5.2</v>
      </c>
      <c r="BE24" s="1">
        <v>5.3</v>
      </c>
      <c r="BF24" s="1">
        <v>5.3</v>
      </c>
      <c r="BG24" s="1">
        <v>5.3</v>
      </c>
      <c r="BH24" s="1">
        <v>5.3</v>
      </c>
      <c r="BI24" s="1">
        <v>5.4</v>
      </c>
      <c r="BJ24" s="1">
        <v>5.4</v>
      </c>
      <c r="BK24" s="1">
        <v>5.5</v>
      </c>
      <c r="BL24" s="1">
        <v>5.5</v>
      </c>
      <c r="BM24" s="1">
        <v>5.6</v>
      </c>
      <c r="BN24" s="1">
        <v>5.6</v>
      </c>
      <c r="BO24" s="1">
        <v>5.6</v>
      </c>
      <c r="BP24" s="1">
        <v>5.6</v>
      </c>
      <c r="BQ24" s="1">
        <v>5.6</v>
      </c>
      <c r="BR24" s="1">
        <v>5.5</v>
      </c>
      <c r="BS24" s="1">
        <v>5.6</v>
      </c>
      <c r="BU24" s="1"/>
      <c r="BV24" s="202" t="s">
        <v>295</v>
      </c>
      <c r="BW24" s="1">
        <v>6.1</v>
      </c>
      <c r="BX24" s="1">
        <v>6</v>
      </c>
      <c r="BY24" s="1">
        <v>6</v>
      </c>
      <c r="BZ24" s="1">
        <v>5.9</v>
      </c>
      <c r="CA24" s="1">
        <v>5.9</v>
      </c>
      <c r="CB24" s="1">
        <v>5.8</v>
      </c>
      <c r="CC24" s="1">
        <v>5.9</v>
      </c>
      <c r="CD24" s="1">
        <v>5.9</v>
      </c>
      <c r="CE24" s="1">
        <v>5.9</v>
      </c>
      <c r="CF24" s="1">
        <v>5.9</v>
      </c>
      <c r="CG24" s="1">
        <v>5.9</v>
      </c>
      <c r="CH24" s="1">
        <v>5.9</v>
      </c>
      <c r="CI24" s="1">
        <v>6</v>
      </c>
      <c r="CJ24" s="1">
        <v>6</v>
      </c>
      <c r="CK24" s="1">
        <v>6.1</v>
      </c>
      <c r="CL24" s="1">
        <v>6.1</v>
      </c>
      <c r="CM24" s="1">
        <v>6.1</v>
      </c>
      <c r="CN24" s="1">
        <v>6.1</v>
      </c>
      <c r="CO24" s="1">
        <v>6.1</v>
      </c>
      <c r="CP24" s="1">
        <v>6.1</v>
      </c>
      <c r="CQ24" s="1">
        <v>6.1</v>
      </c>
      <c r="CS24" s="1"/>
      <c r="CT24" s="202" t="s">
        <v>295</v>
      </c>
      <c r="CU24" s="1">
        <v>6.9</v>
      </c>
      <c r="CV24" s="1">
        <v>6.8</v>
      </c>
      <c r="CW24" s="1">
        <v>6.9</v>
      </c>
      <c r="CX24" s="1">
        <v>6.9</v>
      </c>
      <c r="CY24" s="1">
        <v>7</v>
      </c>
      <c r="CZ24" s="1">
        <v>7</v>
      </c>
      <c r="DA24" s="1">
        <v>7</v>
      </c>
      <c r="DB24" s="1">
        <v>7</v>
      </c>
      <c r="DC24" s="1">
        <v>7</v>
      </c>
      <c r="DD24" s="1">
        <v>7</v>
      </c>
      <c r="DE24" s="1">
        <v>7.1</v>
      </c>
      <c r="DF24" s="1">
        <v>7.2</v>
      </c>
      <c r="DG24" s="1">
        <v>7.2</v>
      </c>
      <c r="DH24" s="1">
        <v>7.3</v>
      </c>
      <c r="DI24" s="1">
        <v>7.4</v>
      </c>
      <c r="DJ24" s="1">
        <v>7.4</v>
      </c>
      <c r="DK24" s="1">
        <v>7.4</v>
      </c>
      <c r="DL24" s="1">
        <v>7.4</v>
      </c>
      <c r="DM24" s="1">
        <v>7.4</v>
      </c>
      <c r="DN24" s="1">
        <v>7.4</v>
      </c>
      <c r="DO24" s="1">
        <v>7.4</v>
      </c>
      <c r="DQ24" s="1"/>
      <c r="DR24" s="202" t="s">
        <v>295</v>
      </c>
      <c r="DS24" s="1">
        <v>6.4</v>
      </c>
      <c r="DT24" s="1">
        <v>6.4</v>
      </c>
      <c r="DU24" s="1">
        <v>6.3</v>
      </c>
      <c r="DV24" s="1">
        <v>6.3</v>
      </c>
      <c r="DW24" s="1">
        <v>6.3</v>
      </c>
      <c r="DX24" s="1">
        <v>6.3</v>
      </c>
      <c r="DY24" s="1">
        <v>6.3</v>
      </c>
      <c r="DZ24" s="1">
        <v>6.4</v>
      </c>
      <c r="EA24" s="1">
        <v>6.4</v>
      </c>
      <c r="EB24" s="1">
        <v>6.4</v>
      </c>
      <c r="EC24" s="1">
        <v>6.6</v>
      </c>
      <c r="ED24" s="1">
        <v>6.6</v>
      </c>
      <c r="EE24" s="1">
        <v>6.7</v>
      </c>
      <c r="EF24" s="1">
        <v>6.8</v>
      </c>
      <c r="EG24" s="1">
        <v>6.8</v>
      </c>
      <c r="EH24" s="1">
        <v>6.8</v>
      </c>
      <c r="EI24" s="1">
        <v>6.9</v>
      </c>
      <c r="EJ24" s="1">
        <v>6.9</v>
      </c>
      <c r="EK24" s="1">
        <v>6.8</v>
      </c>
      <c r="EL24" s="1">
        <v>6.9</v>
      </c>
      <c r="EM24" s="1">
        <v>6.8</v>
      </c>
      <c r="EO24" s="1"/>
      <c r="EP24" s="202" t="s">
        <v>295</v>
      </c>
      <c r="EQ24" s="1">
        <v>7.4</v>
      </c>
      <c r="ER24" s="1">
        <v>7.3</v>
      </c>
      <c r="ES24" s="1">
        <v>7.2</v>
      </c>
      <c r="ET24" s="1">
        <v>7.2</v>
      </c>
      <c r="EU24" s="1">
        <v>7.2</v>
      </c>
      <c r="EV24" s="1">
        <v>7</v>
      </c>
      <c r="EW24" s="1">
        <v>7</v>
      </c>
      <c r="EX24" s="1">
        <v>7</v>
      </c>
      <c r="EY24" s="1">
        <v>7</v>
      </c>
      <c r="EZ24" s="1">
        <v>7</v>
      </c>
      <c r="FA24" s="1">
        <v>7.1</v>
      </c>
      <c r="FB24" s="1">
        <v>7.1</v>
      </c>
      <c r="FC24" s="1">
        <v>7.2</v>
      </c>
      <c r="FD24" s="1">
        <v>7.1</v>
      </c>
      <c r="FE24" s="1">
        <v>7.2</v>
      </c>
      <c r="FF24" s="1">
        <v>7.3</v>
      </c>
      <c r="FG24" s="1">
        <v>7.3</v>
      </c>
      <c r="FH24" s="1">
        <v>7.3</v>
      </c>
      <c r="FI24" s="1">
        <v>7.2</v>
      </c>
      <c r="FJ24" s="1">
        <v>7.2</v>
      </c>
      <c r="FK24" s="1">
        <v>7.3</v>
      </c>
      <c r="FM24" s="1"/>
      <c r="FN24" s="202" t="s">
        <v>295</v>
      </c>
      <c r="FO24" s="1">
        <v>7.9</v>
      </c>
      <c r="FP24" s="1">
        <v>7.7</v>
      </c>
      <c r="FQ24" s="1">
        <v>7.4</v>
      </c>
      <c r="FR24" s="1">
        <v>7.3</v>
      </c>
      <c r="FS24" s="1">
        <v>7.1</v>
      </c>
      <c r="FT24" s="1">
        <v>7</v>
      </c>
      <c r="FU24" s="1">
        <v>7</v>
      </c>
      <c r="FV24" s="1">
        <v>7</v>
      </c>
      <c r="FW24" s="1">
        <v>6.9</v>
      </c>
      <c r="FX24" s="1">
        <v>6.9</v>
      </c>
      <c r="FY24" s="1">
        <v>7</v>
      </c>
      <c r="FZ24" s="1">
        <v>7.1</v>
      </c>
      <c r="GA24" s="1">
        <v>7.2</v>
      </c>
      <c r="GB24" s="1">
        <v>7.2</v>
      </c>
      <c r="GC24" s="1">
        <v>7.2</v>
      </c>
      <c r="GD24" s="1">
        <v>7.3</v>
      </c>
      <c r="GE24" s="1">
        <v>7.3</v>
      </c>
      <c r="GF24" s="1">
        <v>7.3</v>
      </c>
      <c r="GG24" s="1">
        <v>7.3</v>
      </c>
      <c r="GH24" s="1">
        <v>7.3</v>
      </c>
      <c r="GI24" s="1">
        <v>7.3</v>
      </c>
      <c r="GK24" s="1"/>
      <c r="GL24" s="202" t="s">
        <v>295</v>
      </c>
      <c r="GM24" s="1">
        <v>7.2</v>
      </c>
      <c r="GN24" s="1">
        <v>6.9</v>
      </c>
      <c r="GO24" s="1">
        <v>6.7</v>
      </c>
      <c r="GP24" s="1">
        <v>6.4</v>
      </c>
      <c r="GQ24" s="1">
        <v>6.3</v>
      </c>
      <c r="GR24" s="1">
        <v>6.3</v>
      </c>
      <c r="GS24" s="1">
        <v>6.3</v>
      </c>
      <c r="GT24" s="1">
        <v>6.3</v>
      </c>
      <c r="GU24" s="1">
        <v>6.3</v>
      </c>
      <c r="GV24" s="1">
        <v>6.4</v>
      </c>
      <c r="GW24" s="1">
        <v>6.5</v>
      </c>
      <c r="GX24" s="1">
        <v>6.6</v>
      </c>
      <c r="GY24" s="1">
        <v>6.7</v>
      </c>
      <c r="GZ24" s="1">
        <v>6.7</v>
      </c>
      <c r="HA24" s="1">
        <v>6.8</v>
      </c>
      <c r="HB24" s="1">
        <v>6.9</v>
      </c>
      <c r="HC24" s="1">
        <v>7</v>
      </c>
      <c r="HD24" s="1">
        <v>7</v>
      </c>
      <c r="HE24" s="1">
        <v>6.9</v>
      </c>
      <c r="HF24" s="1">
        <v>6.9</v>
      </c>
      <c r="HG24" s="1">
        <v>7</v>
      </c>
      <c r="HI24" s="1"/>
      <c r="HJ24" s="202" t="s">
        <v>295</v>
      </c>
      <c r="HK24" s="1">
        <v>7.1</v>
      </c>
      <c r="HL24" s="1">
        <v>6.9</v>
      </c>
      <c r="HM24" s="1">
        <v>6.7</v>
      </c>
      <c r="HN24" s="1">
        <v>6.6</v>
      </c>
      <c r="HO24" s="1">
        <v>6.4</v>
      </c>
      <c r="HP24" s="1">
        <v>6.3</v>
      </c>
      <c r="HQ24" s="1">
        <v>6.2</v>
      </c>
      <c r="HR24" s="1">
        <v>6.3</v>
      </c>
      <c r="HS24" s="1">
        <v>6.3</v>
      </c>
      <c r="HT24" s="1">
        <v>6.4</v>
      </c>
      <c r="HU24" s="1">
        <v>6.4</v>
      </c>
      <c r="HV24" s="1">
        <v>6.5</v>
      </c>
      <c r="HW24" s="1">
        <v>6.5</v>
      </c>
      <c r="HX24" s="1">
        <v>6.5</v>
      </c>
      <c r="HY24" s="1">
        <v>6.6</v>
      </c>
      <c r="HZ24" s="1">
        <v>6.6</v>
      </c>
      <c r="IA24" s="1">
        <v>6.6</v>
      </c>
      <c r="IB24" s="1">
        <v>6.6</v>
      </c>
      <c r="IC24" s="1">
        <v>6.6</v>
      </c>
      <c r="ID24" s="1">
        <v>6.6</v>
      </c>
      <c r="IE24" s="1">
        <v>6.6</v>
      </c>
    </row>
    <row r="25" spans="1:239" ht="14.5">
      <c r="A25" s="410"/>
      <c r="B25" s="410"/>
      <c r="C25" s="1"/>
      <c r="D25" s="1"/>
      <c r="E25" s="1"/>
      <c r="F25" s="1"/>
      <c r="G25" s="1"/>
      <c r="H25" s="1"/>
      <c r="I25" s="1"/>
      <c r="J25" s="1"/>
      <c r="K25" s="1"/>
      <c r="L25" s="1"/>
      <c r="M25" s="1"/>
      <c r="N25" s="1"/>
      <c r="O25" s="1"/>
      <c r="P25" s="1"/>
      <c r="Q25" s="1"/>
      <c r="R25" s="1"/>
      <c r="S25" s="1"/>
      <c r="T25" s="1"/>
      <c r="U25" s="1"/>
      <c r="V25" s="1"/>
      <c r="W25" s="1"/>
      <c r="Y25" s="410"/>
      <c r="Z25" s="410"/>
      <c r="AA25" s="1"/>
      <c r="AB25" s="1"/>
      <c r="AC25" s="1"/>
      <c r="AD25" s="1"/>
      <c r="AE25" s="1"/>
      <c r="AF25" s="1"/>
      <c r="AG25" s="1"/>
      <c r="AH25" s="1"/>
      <c r="AI25" s="1"/>
      <c r="AJ25" s="1"/>
      <c r="AK25" s="1"/>
      <c r="AL25" s="1"/>
      <c r="AM25" s="1"/>
      <c r="AN25" s="1"/>
      <c r="AO25" s="1"/>
      <c r="AP25" s="1"/>
      <c r="AQ25" s="1"/>
      <c r="AR25" s="1"/>
      <c r="AS25" s="1"/>
      <c r="AT25" s="1"/>
      <c r="AU25" s="1"/>
      <c r="AW25" s="410"/>
      <c r="AX25" s="410"/>
      <c r="AY25" s="1"/>
      <c r="AZ25" s="1"/>
      <c r="BA25" s="1"/>
      <c r="BB25" s="1"/>
      <c r="BC25" s="1"/>
      <c r="BD25" s="1"/>
      <c r="BE25" s="1"/>
      <c r="BF25" s="1"/>
      <c r="BG25" s="1"/>
      <c r="BH25" s="1"/>
      <c r="BI25" s="1"/>
      <c r="BJ25" s="1"/>
      <c r="BK25" s="1"/>
      <c r="BL25" s="1"/>
      <c r="BM25" s="1"/>
      <c r="BN25" s="1"/>
      <c r="BO25" s="1"/>
      <c r="BP25" s="1"/>
      <c r="BQ25" s="1"/>
      <c r="BR25" s="1"/>
      <c r="BS25" s="1"/>
      <c r="BU25" s="410"/>
      <c r="BV25" s="410"/>
      <c r="BW25" s="1"/>
      <c r="BX25" s="1"/>
      <c r="BY25" s="1"/>
      <c r="BZ25" s="1"/>
      <c r="CA25" s="1"/>
      <c r="CB25" s="1"/>
      <c r="CC25" s="1"/>
      <c r="CD25" s="1"/>
      <c r="CE25" s="1"/>
      <c r="CF25" s="1"/>
      <c r="CG25" s="1"/>
      <c r="CH25" s="1"/>
      <c r="CI25" s="1"/>
      <c r="CJ25" s="1"/>
      <c r="CK25" s="1"/>
      <c r="CL25" s="1"/>
      <c r="CM25" s="1"/>
      <c r="CN25" s="1"/>
      <c r="CO25" s="1"/>
      <c r="CP25" s="1"/>
      <c r="CQ25" s="1"/>
      <c r="CS25" s="410"/>
      <c r="CT25" s="410"/>
      <c r="CU25" s="1"/>
      <c r="CV25" s="1"/>
      <c r="CW25" s="1"/>
      <c r="CX25" s="1"/>
      <c r="CY25" s="1"/>
      <c r="CZ25" s="1"/>
      <c r="DA25" s="1"/>
      <c r="DB25" s="1"/>
      <c r="DC25" s="1"/>
      <c r="DD25" s="1"/>
      <c r="DE25" s="1"/>
      <c r="DF25" s="1"/>
      <c r="DG25" s="1"/>
      <c r="DH25" s="1"/>
      <c r="DI25" s="1"/>
      <c r="DJ25" s="1"/>
      <c r="DK25" s="1"/>
      <c r="DL25" s="1"/>
      <c r="DM25" s="1"/>
      <c r="DN25" s="1"/>
      <c r="DO25" s="1"/>
      <c r="DQ25" s="410"/>
      <c r="DR25" s="410"/>
      <c r="DS25" s="1"/>
      <c r="DT25" s="1"/>
      <c r="DU25" s="1"/>
      <c r="DV25" s="1"/>
      <c r="DW25" s="1"/>
      <c r="DX25" s="1"/>
      <c r="DY25" s="1"/>
      <c r="DZ25" s="1"/>
      <c r="EA25" s="1"/>
      <c r="EB25" s="1"/>
      <c r="EC25" s="1"/>
      <c r="ED25" s="1"/>
      <c r="EE25" s="1"/>
      <c r="EF25" s="1"/>
      <c r="EG25" s="1"/>
      <c r="EH25" s="1"/>
      <c r="EI25" s="1"/>
      <c r="EJ25" s="1"/>
      <c r="EK25" s="1"/>
      <c r="EL25" s="1"/>
      <c r="EM25" s="1"/>
      <c r="EO25" s="410"/>
      <c r="EP25" s="410"/>
      <c r="EQ25" s="1"/>
      <c r="ER25" s="1"/>
      <c r="ES25" s="1"/>
      <c r="ET25" s="1"/>
      <c r="EU25" s="1"/>
      <c r="EV25" s="1"/>
      <c r="EW25" s="1"/>
      <c r="EX25" s="1"/>
      <c r="EY25" s="1"/>
      <c r="EZ25" s="1"/>
      <c r="FA25" s="1"/>
      <c r="FB25" s="1"/>
      <c r="FC25" s="1"/>
      <c r="FD25" s="1"/>
      <c r="FE25" s="1"/>
      <c r="FF25" s="1"/>
      <c r="FG25" s="1"/>
      <c r="FH25" s="1"/>
      <c r="FI25" s="1"/>
      <c r="FJ25" s="1"/>
      <c r="FK25" s="1"/>
      <c r="FM25" s="410"/>
      <c r="FN25" s="410"/>
      <c r="FO25" s="1"/>
      <c r="FP25" s="1"/>
      <c r="FQ25" s="1"/>
      <c r="FR25" s="1"/>
      <c r="FS25" s="1"/>
      <c r="FT25" s="1"/>
      <c r="FU25" s="1"/>
      <c r="FV25" s="1"/>
      <c r="FW25" s="1"/>
      <c r="FX25" s="1"/>
      <c r="FY25" s="1"/>
      <c r="FZ25" s="1"/>
      <c r="GA25" s="1"/>
      <c r="GB25" s="1"/>
      <c r="GC25" s="1"/>
      <c r="GD25" s="1"/>
      <c r="GE25" s="1"/>
      <c r="GF25" s="1"/>
      <c r="GG25" s="1"/>
      <c r="GH25" s="1"/>
      <c r="GI25" s="1"/>
      <c r="GK25" s="410"/>
      <c r="GL25" s="410"/>
      <c r="GM25" s="1"/>
      <c r="GN25" s="1"/>
      <c r="GO25" s="1"/>
      <c r="GP25" s="1"/>
      <c r="GQ25" s="1"/>
      <c r="GR25" s="1"/>
      <c r="GS25" s="1"/>
      <c r="GT25" s="1"/>
      <c r="GU25" s="1"/>
      <c r="GV25" s="1"/>
      <c r="GW25" s="1"/>
      <c r="GX25" s="1"/>
      <c r="GY25" s="1"/>
      <c r="GZ25" s="1"/>
      <c r="HA25" s="1"/>
      <c r="HB25" s="1"/>
      <c r="HC25" s="1"/>
      <c r="HD25" s="1"/>
      <c r="HE25" s="1"/>
      <c r="HF25" s="1"/>
      <c r="HG25" s="1"/>
      <c r="HI25" s="410"/>
      <c r="HJ25" s="410"/>
      <c r="HK25" s="1"/>
      <c r="HL25" s="1"/>
      <c r="HM25" s="1"/>
      <c r="HN25" s="1"/>
      <c r="HO25" s="1"/>
      <c r="HP25" s="1"/>
      <c r="HQ25" s="1"/>
      <c r="HR25" s="1"/>
      <c r="HS25" s="1"/>
      <c r="HT25" s="1"/>
      <c r="HU25" s="1"/>
      <c r="HV25" s="1"/>
      <c r="HW25" s="1"/>
      <c r="HX25" s="1"/>
      <c r="HY25" s="1"/>
      <c r="HZ25" s="1"/>
      <c r="IA25" s="1"/>
      <c r="IB25" s="1"/>
      <c r="IC25" s="1"/>
      <c r="ID25" s="1"/>
      <c r="IE25" s="1"/>
    </row>
    <row r="26" spans="1:239" ht="14.5">
      <c r="A26" s="410" t="s">
        <v>296</v>
      </c>
      <c r="B26" s="410"/>
      <c r="C26" s="2"/>
      <c r="D26" s="2"/>
      <c r="E26" s="2"/>
      <c r="F26" s="2"/>
      <c r="G26" s="2"/>
      <c r="H26" s="2"/>
      <c r="I26" s="2"/>
      <c r="J26" s="2"/>
      <c r="K26" s="2"/>
      <c r="L26" s="2"/>
      <c r="M26" s="2"/>
      <c r="N26" s="2"/>
      <c r="O26" s="2"/>
      <c r="P26" s="2"/>
      <c r="Q26" s="2"/>
      <c r="R26" s="2"/>
      <c r="S26" s="2"/>
      <c r="T26" s="2"/>
      <c r="U26" s="2"/>
      <c r="V26" s="2"/>
      <c r="W26" s="2"/>
      <c r="Y26" s="410" t="s">
        <v>296</v>
      </c>
      <c r="Z26" s="410"/>
      <c r="AA26" s="2"/>
      <c r="AB26" s="2"/>
      <c r="AC26" s="2"/>
      <c r="AD26" s="2"/>
      <c r="AE26" s="2"/>
      <c r="AF26" s="2"/>
      <c r="AG26" s="2"/>
      <c r="AH26" s="2"/>
      <c r="AI26" s="2"/>
      <c r="AJ26" s="2"/>
      <c r="AK26" s="2"/>
      <c r="AL26" s="2"/>
      <c r="AM26" s="2"/>
      <c r="AN26" s="2"/>
      <c r="AO26" s="2"/>
      <c r="AP26" s="2"/>
      <c r="AQ26" s="2"/>
      <c r="AR26" s="2"/>
      <c r="AS26" s="2"/>
      <c r="AT26" s="2"/>
      <c r="AU26" s="2"/>
      <c r="AW26" s="410" t="s">
        <v>296</v>
      </c>
      <c r="AX26" s="410"/>
      <c r="AY26" s="2"/>
      <c r="AZ26" s="2"/>
      <c r="BA26" s="2"/>
      <c r="BB26" s="2"/>
      <c r="BC26" s="2"/>
      <c r="BD26" s="2"/>
      <c r="BE26" s="2"/>
      <c r="BF26" s="2"/>
      <c r="BG26" s="2"/>
      <c r="BH26" s="2"/>
      <c r="BI26" s="2"/>
      <c r="BJ26" s="2"/>
      <c r="BK26" s="2"/>
      <c r="BL26" s="2"/>
      <c r="BM26" s="2"/>
      <c r="BN26" s="2"/>
      <c r="BO26" s="2"/>
      <c r="BP26" s="2"/>
      <c r="BQ26" s="2"/>
      <c r="BR26" s="2"/>
      <c r="BS26" s="2"/>
      <c r="BU26" s="410" t="s">
        <v>296</v>
      </c>
      <c r="BV26" s="410"/>
      <c r="BW26" s="2"/>
      <c r="BX26" s="2"/>
      <c r="BY26" s="2"/>
      <c r="BZ26" s="2"/>
      <c r="CA26" s="2"/>
      <c r="CB26" s="2"/>
      <c r="CC26" s="2"/>
      <c r="CD26" s="2"/>
      <c r="CE26" s="2"/>
      <c r="CF26" s="2"/>
      <c r="CG26" s="2"/>
      <c r="CH26" s="2"/>
      <c r="CI26" s="2"/>
      <c r="CJ26" s="2"/>
      <c r="CK26" s="2"/>
      <c r="CL26" s="2"/>
      <c r="CM26" s="2"/>
      <c r="CN26" s="2"/>
      <c r="CO26" s="2"/>
      <c r="CP26" s="2"/>
      <c r="CQ26" s="2"/>
      <c r="CS26" s="410" t="s">
        <v>296</v>
      </c>
      <c r="CT26" s="410"/>
      <c r="CU26" s="2"/>
      <c r="CV26" s="2"/>
      <c r="CW26" s="2"/>
      <c r="CX26" s="2"/>
      <c r="CY26" s="2"/>
      <c r="CZ26" s="2"/>
      <c r="DA26" s="2"/>
      <c r="DB26" s="2"/>
      <c r="DC26" s="2"/>
      <c r="DD26" s="2"/>
      <c r="DE26" s="2"/>
      <c r="DF26" s="2"/>
      <c r="DG26" s="2"/>
      <c r="DH26" s="2"/>
      <c r="DI26" s="2"/>
      <c r="DJ26" s="2"/>
      <c r="DK26" s="2"/>
      <c r="DL26" s="2"/>
      <c r="DM26" s="2"/>
      <c r="DN26" s="2"/>
      <c r="DO26" s="2"/>
      <c r="DQ26" s="410" t="s">
        <v>296</v>
      </c>
      <c r="DR26" s="410"/>
      <c r="DS26" s="2"/>
      <c r="DT26" s="2"/>
      <c r="DU26" s="2"/>
      <c r="DV26" s="2"/>
      <c r="DW26" s="2"/>
      <c r="DX26" s="2"/>
      <c r="DY26" s="2"/>
      <c r="DZ26" s="2"/>
      <c r="EA26" s="2"/>
      <c r="EB26" s="2"/>
      <c r="EC26" s="2"/>
      <c r="ED26" s="2"/>
      <c r="EE26" s="2"/>
      <c r="EF26" s="2"/>
      <c r="EG26" s="2"/>
      <c r="EH26" s="2"/>
      <c r="EI26" s="2"/>
      <c r="EJ26" s="2"/>
      <c r="EK26" s="2"/>
      <c r="EL26" s="2"/>
      <c r="EM26" s="2"/>
      <c r="EO26" s="410" t="s">
        <v>296</v>
      </c>
      <c r="EP26" s="410"/>
      <c r="EQ26" s="2"/>
      <c r="ER26" s="2"/>
      <c r="ES26" s="2"/>
      <c r="ET26" s="2"/>
      <c r="EU26" s="2"/>
      <c r="EV26" s="2"/>
      <c r="EW26" s="2"/>
      <c r="EX26" s="2"/>
      <c r="EY26" s="2"/>
      <c r="EZ26" s="2"/>
      <c r="FA26" s="2"/>
      <c r="FB26" s="2"/>
      <c r="FC26" s="2"/>
      <c r="FD26" s="2"/>
      <c r="FE26" s="2"/>
      <c r="FF26" s="2"/>
      <c r="FG26" s="2"/>
      <c r="FH26" s="2"/>
      <c r="FI26" s="2"/>
      <c r="FJ26" s="2"/>
      <c r="FK26" s="2"/>
      <c r="FM26" s="410" t="s">
        <v>296</v>
      </c>
      <c r="FN26" s="410"/>
      <c r="FO26" s="2"/>
      <c r="FP26" s="2"/>
      <c r="FQ26" s="2"/>
      <c r="FR26" s="2"/>
      <c r="FS26" s="2"/>
      <c r="FT26" s="2"/>
      <c r="FU26" s="2"/>
      <c r="FV26" s="2"/>
      <c r="FW26" s="2"/>
      <c r="FX26" s="2"/>
      <c r="FY26" s="2"/>
      <c r="FZ26" s="2"/>
      <c r="GA26" s="2"/>
      <c r="GB26" s="2"/>
      <c r="GC26" s="2"/>
      <c r="GD26" s="2"/>
      <c r="GE26" s="2"/>
      <c r="GF26" s="2"/>
      <c r="GG26" s="2"/>
      <c r="GH26" s="2"/>
      <c r="GI26" s="2"/>
      <c r="GK26" s="410" t="s">
        <v>296</v>
      </c>
      <c r="GL26" s="410"/>
      <c r="GM26" s="2"/>
      <c r="GN26" s="2"/>
      <c r="GO26" s="2"/>
      <c r="GP26" s="2"/>
      <c r="GQ26" s="2"/>
      <c r="GR26" s="2"/>
      <c r="GS26" s="2"/>
      <c r="GT26" s="2"/>
      <c r="GU26" s="2"/>
      <c r="GV26" s="2"/>
      <c r="GW26" s="2"/>
      <c r="GX26" s="2"/>
      <c r="GY26" s="2"/>
      <c r="GZ26" s="2"/>
      <c r="HA26" s="2"/>
      <c r="HB26" s="2"/>
      <c r="HC26" s="2"/>
      <c r="HD26" s="2"/>
      <c r="HE26" s="2"/>
      <c r="HF26" s="2"/>
      <c r="HG26" s="2"/>
      <c r="HI26" s="410" t="s">
        <v>296</v>
      </c>
      <c r="HJ26" s="410"/>
      <c r="HK26" s="2"/>
      <c r="HL26" s="2"/>
      <c r="HM26" s="2"/>
      <c r="HN26" s="2"/>
      <c r="HO26" s="2"/>
      <c r="HP26" s="2"/>
      <c r="HQ26" s="2"/>
      <c r="HR26" s="2"/>
      <c r="HS26" s="2"/>
      <c r="HT26" s="2"/>
      <c r="HU26" s="2"/>
      <c r="HV26" s="2"/>
      <c r="HW26" s="2"/>
      <c r="HX26" s="2"/>
      <c r="HY26" s="2"/>
      <c r="HZ26" s="2"/>
      <c r="IA26" s="2"/>
      <c r="IB26" s="2"/>
      <c r="IC26" s="2"/>
      <c r="ID26" s="2"/>
      <c r="IE26" s="2"/>
    </row>
    <row r="27" spans="1:239" ht="14.5">
      <c r="A27" s="410" t="s">
        <v>297</v>
      </c>
      <c r="B27" s="410"/>
      <c r="C27" s="1"/>
      <c r="D27" s="1"/>
      <c r="E27" s="1"/>
      <c r="F27" s="1"/>
      <c r="G27" s="1"/>
      <c r="H27" s="1"/>
      <c r="I27" s="1"/>
      <c r="J27" s="1"/>
      <c r="K27" s="1"/>
      <c r="L27" s="1"/>
      <c r="M27" s="1"/>
      <c r="N27" s="1"/>
      <c r="O27" s="1"/>
      <c r="P27" s="1"/>
      <c r="Q27" s="1"/>
      <c r="R27" s="1"/>
      <c r="S27" s="1"/>
      <c r="T27" s="1"/>
      <c r="U27" s="1"/>
      <c r="V27" s="1"/>
      <c r="W27" s="1"/>
      <c r="Y27" s="410" t="s">
        <v>297</v>
      </c>
      <c r="Z27" s="410"/>
      <c r="AA27" s="1"/>
      <c r="AB27" s="1"/>
      <c r="AC27" s="1"/>
      <c r="AD27" s="1"/>
      <c r="AE27" s="1"/>
      <c r="AF27" s="1"/>
      <c r="AG27" s="1"/>
      <c r="AH27" s="1"/>
      <c r="AI27" s="1"/>
      <c r="AJ27" s="1"/>
      <c r="AK27" s="1"/>
      <c r="AL27" s="1"/>
      <c r="AM27" s="1"/>
      <c r="AN27" s="1"/>
      <c r="AO27" s="1"/>
      <c r="AP27" s="1"/>
      <c r="AQ27" s="1"/>
      <c r="AR27" s="1"/>
      <c r="AS27" s="1"/>
      <c r="AT27" s="1"/>
      <c r="AU27" s="1"/>
      <c r="AW27" s="410" t="s">
        <v>297</v>
      </c>
      <c r="AX27" s="410"/>
      <c r="AY27" s="1"/>
      <c r="AZ27" s="1"/>
      <c r="BA27" s="1"/>
      <c r="BB27" s="1"/>
      <c r="BC27" s="1"/>
      <c r="BD27" s="1"/>
      <c r="BE27" s="1"/>
      <c r="BF27" s="1"/>
      <c r="BG27" s="1"/>
      <c r="BH27" s="1"/>
      <c r="BI27" s="1"/>
      <c r="BJ27" s="1"/>
      <c r="BK27" s="1"/>
      <c r="BL27" s="1"/>
      <c r="BM27" s="1"/>
      <c r="BN27" s="1"/>
      <c r="BO27" s="1"/>
      <c r="BP27" s="1"/>
      <c r="BQ27" s="1"/>
      <c r="BR27" s="1"/>
      <c r="BS27" s="1"/>
      <c r="BU27" s="410" t="s">
        <v>297</v>
      </c>
      <c r="BV27" s="410"/>
      <c r="BW27" s="1"/>
      <c r="BX27" s="1"/>
      <c r="BY27" s="1"/>
      <c r="BZ27" s="1"/>
      <c r="CA27" s="1"/>
      <c r="CB27" s="1"/>
      <c r="CC27" s="1"/>
      <c r="CD27" s="1"/>
      <c r="CE27" s="1"/>
      <c r="CF27" s="1"/>
      <c r="CG27" s="1"/>
      <c r="CH27" s="1"/>
      <c r="CI27" s="1"/>
      <c r="CJ27" s="1"/>
      <c r="CK27" s="1"/>
      <c r="CL27" s="1"/>
      <c r="CM27" s="1"/>
      <c r="CN27" s="1"/>
      <c r="CO27" s="1"/>
      <c r="CP27" s="1"/>
      <c r="CQ27" s="1"/>
      <c r="CS27" s="410" t="s">
        <v>297</v>
      </c>
      <c r="CT27" s="410"/>
      <c r="CU27" s="1"/>
      <c r="CV27" s="1"/>
      <c r="CW27" s="1"/>
      <c r="CX27" s="1"/>
      <c r="CY27" s="1"/>
      <c r="CZ27" s="1"/>
      <c r="DA27" s="1"/>
      <c r="DB27" s="1"/>
      <c r="DC27" s="1"/>
      <c r="DD27" s="1"/>
      <c r="DE27" s="1"/>
      <c r="DF27" s="1"/>
      <c r="DG27" s="1"/>
      <c r="DH27" s="1"/>
      <c r="DI27" s="1"/>
      <c r="DJ27" s="1"/>
      <c r="DK27" s="1"/>
      <c r="DL27" s="1"/>
      <c r="DM27" s="1"/>
      <c r="DN27" s="1"/>
      <c r="DO27" s="1"/>
      <c r="DQ27" s="410" t="s">
        <v>297</v>
      </c>
      <c r="DR27" s="410"/>
      <c r="DS27" s="1"/>
      <c r="DT27" s="1"/>
      <c r="DU27" s="1"/>
      <c r="DV27" s="1"/>
      <c r="DW27" s="1"/>
      <c r="DX27" s="1"/>
      <c r="DY27" s="1"/>
      <c r="DZ27" s="1"/>
      <c r="EA27" s="1"/>
      <c r="EB27" s="1"/>
      <c r="EC27" s="1"/>
      <c r="ED27" s="1"/>
      <c r="EE27" s="1"/>
      <c r="EF27" s="1"/>
      <c r="EG27" s="1"/>
      <c r="EH27" s="1"/>
      <c r="EI27" s="1"/>
      <c r="EJ27" s="1"/>
      <c r="EK27" s="1"/>
      <c r="EL27" s="1"/>
      <c r="EM27" s="1"/>
      <c r="EO27" s="410" t="s">
        <v>297</v>
      </c>
      <c r="EP27" s="410"/>
      <c r="EQ27" s="1"/>
      <c r="ER27" s="1"/>
      <c r="ES27" s="1"/>
      <c r="ET27" s="1"/>
      <c r="EU27" s="1"/>
      <c r="EV27" s="1"/>
      <c r="EW27" s="1"/>
      <c r="EX27" s="1"/>
      <c r="EY27" s="1"/>
      <c r="EZ27" s="1"/>
      <c r="FA27" s="1"/>
      <c r="FB27" s="1"/>
      <c r="FC27" s="1"/>
      <c r="FD27" s="1"/>
      <c r="FE27" s="1"/>
      <c r="FF27" s="1"/>
      <c r="FG27" s="1"/>
      <c r="FH27" s="1"/>
      <c r="FI27" s="1"/>
      <c r="FJ27" s="1"/>
      <c r="FK27" s="1"/>
      <c r="FM27" s="410" t="s">
        <v>297</v>
      </c>
      <c r="FN27" s="410"/>
      <c r="FO27" s="1"/>
      <c r="FP27" s="1"/>
      <c r="FQ27" s="1"/>
      <c r="FR27" s="1"/>
      <c r="FS27" s="1"/>
      <c r="FT27" s="1"/>
      <c r="FU27" s="1"/>
      <c r="FV27" s="1"/>
      <c r="FW27" s="1"/>
      <c r="FX27" s="1"/>
      <c r="FY27" s="1"/>
      <c r="FZ27" s="1"/>
      <c r="GA27" s="1"/>
      <c r="GB27" s="1"/>
      <c r="GC27" s="1"/>
      <c r="GD27" s="1"/>
      <c r="GE27" s="1"/>
      <c r="GF27" s="1"/>
      <c r="GG27" s="1"/>
      <c r="GH27" s="1"/>
      <c r="GI27" s="1"/>
      <c r="GK27" s="410" t="s">
        <v>297</v>
      </c>
      <c r="GL27" s="410"/>
      <c r="GM27" s="1"/>
      <c r="GN27" s="1"/>
      <c r="GO27" s="1"/>
      <c r="GP27" s="1"/>
      <c r="GQ27" s="1"/>
      <c r="GR27" s="1"/>
      <c r="GS27" s="1"/>
      <c r="GT27" s="1"/>
      <c r="GU27" s="1"/>
      <c r="GV27" s="1"/>
      <c r="GW27" s="1"/>
      <c r="GX27" s="1"/>
      <c r="GY27" s="1"/>
      <c r="GZ27" s="1"/>
      <c r="HA27" s="1"/>
      <c r="HB27" s="1"/>
      <c r="HC27" s="1"/>
      <c r="HD27" s="1"/>
      <c r="HE27" s="1"/>
      <c r="HF27" s="1"/>
      <c r="HG27" s="1"/>
      <c r="HI27" s="410" t="s">
        <v>297</v>
      </c>
      <c r="HJ27" s="410"/>
      <c r="HK27" s="1"/>
      <c r="HL27" s="1"/>
      <c r="HM27" s="1"/>
      <c r="HN27" s="1"/>
      <c r="HO27" s="1"/>
      <c r="HP27" s="1"/>
      <c r="HQ27" s="1"/>
      <c r="HR27" s="1"/>
      <c r="HS27" s="1"/>
      <c r="HT27" s="1"/>
      <c r="HU27" s="1"/>
      <c r="HV27" s="1"/>
      <c r="HW27" s="1"/>
      <c r="HX27" s="1"/>
      <c r="HY27" s="1"/>
      <c r="HZ27" s="1"/>
      <c r="IA27" s="1"/>
      <c r="IB27" s="1"/>
      <c r="IC27" s="1"/>
      <c r="ID27" s="1"/>
      <c r="IE27" s="1"/>
    </row>
    <row r="28" spans="1:239" ht="14.5">
      <c r="A28" s="410"/>
      <c r="B28" s="410"/>
      <c r="C28" s="1"/>
      <c r="D28" s="1"/>
      <c r="E28" s="1"/>
      <c r="F28" s="1"/>
      <c r="G28" s="1"/>
      <c r="H28" s="1"/>
      <c r="I28" s="1"/>
      <c r="J28" s="1"/>
      <c r="K28" s="1"/>
      <c r="L28" s="1"/>
      <c r="M28" s="1"/>
      <c r="N28" s="1"/>
      <c r="O28" s="1"/>
      <c r="P28" s="1"/>
      <c r="Q28" s="1"/>
      <c r="R28" s="1"/>
      <c r="S28" s="1"/>
      <c r="T28" s="1"/>
      <c r="U28" s="1"/>
      <c r="V28" s="1"/>
      <c r="W28" s="1"/>
      <c r="Y28" s="410"/>
      <c r="Z28" s="410"/>
      <c r="AA28" s="1"/>
      <c r="AB28" s="1"/>
      <c r="AC28" s="1"/>
      <c r="AD28" s="1"/>
      <c r="AE28" s="1"/>
      <c r="AF28" s="1"/>
      <c r="AG28" s="1"/>
      <c r="AH28" s="1"/>
      <c r="AI28" s="1"/>
      <c r="AJ28" s="1"/>
      <c r="AK28" s="1"/>
      <c r="AL28" s="1"/>
      <c r="AM28" s="1"/>
      <c r="AN28" s="1"/>
      <c r="AO28" s="1"/>
      <c r="AP28" s="1"/>
      <c r="AQ28" s="1"/>
      <c r="AR28" s="1"/>
      <c r="AS28" s="1"/>
      <c r="AT28" s="1"/>
      <c r="AU28" s="1"/>
      <c r="AW28" s="410"/>
      <c r="AX28" s="410"/>
      <c r="AY28" s="1"/>
      <c r="AZ28" s="1"/>
      <c r="BA28" s="1"/>
      <c r="BB28" s="1"/>
      <c r="BC28" s="1"/>
      <c r="BD28" s="1"/>
      <c r="BE28" s="1"/>
      <c r="BF28" s="1"/>
      <c r="BG28" s="1"/>
      <c r="BH28" s="1"/>
      <c r="BI28" s="1"/>
      <c r="BJ28" s="1"/>
      <c r="BK28" s="1"/>
      <c r="BL28" s="1"/>
      <c r="BM28" s="1"/>
      <c r="BN28" s="1"/>
      <c r="BO28" s="1"/>
      <c r="BP28" s="1"/>
      <c r="BQ28" s="1"/>
      <c r="BR28" s="1"/>
      <c r="BS28" s="1"/>
      <c r="BU28" s="410"/>
      <c r="BV28" s="410"/>
      <c r="BW28" s="1"/>
      <c r="BX28" s="1"/>
      <c r="BY28" s="1"/>
      <c r="BZ28" s="1"/>
      <c r="CA28" s="1"/>
      <c r="CB28" s="1"/>
      <c r="CC28" s="1"/>
      <c r="CD28" s="1"/>
      <c r="CE28" s="1"/>
      <c r="CF28" s="1"/>
      <c r="CG28" s="1"/>
      <c r="CH28" s="1"/>
      <c r="CI28" s="1"/>
      <c r="CJ28" s="1"/>
      <c r="CK28" s="1"/>
      <c r="CL28" s="1"/>
      <c r="CM28" s="1"/>
      <c r="CN28" s="1"/>
      <c r="CO28" s="1"/>
      <c r="CP28" s="1"/>
      <c r="CQ28" s="1"/>
      <c r="CS28" s="410"/>
      <c r="CT28" s="410"/>
      <c r="CU28" s="1"/>
      <c r="CV28" s="1"/>
      <c r="CW28" s="1"/>
      <c r="CX28" s="1"/>
      <c r="CY28" s="1"/>
      <c r="CZ28" s="1"/>
      <c r="DA28" s="1"/>
      <c r="DB28" s="1"/>
      <c r="DC28" s="1"/>
      <c r="DD28" s="1"/>
      <c r="DE28" s="1"/>
      <c r="DF28" s="1"/>
      <c r="DG28" s="1"/>
      <c r="DH28" s="1"/>
      <c r="DI28" s="1"/>
      <c r="DJ28" s="1"/>
      <c r="DK28" s="1"/>
      <c r="DL28" s="1"/>
      <c r="DM28" s="1"/>
      <c r="DN28" s="1"/>
      <c r="DO28" s="1"/>
      <c r="DQ28" s="410"/>
      <c r="DR28" s="410"/>
      <c r="DS28" s="1"/>
      <c r="DT28" s="1"/>
      <c r="DU28" s="1"/>
      <c r="DV28" s="1"/>
      <c r="DW28" s="1"/>
      <c r="DX28" s="1"/>
      <c r="DY28" s="1"/>
      <c r="DZ28" s="1"/>
      <c r="EA28" s="1"/>
      <c r="EB28" s="1"/>
      <c r="EC28" s="1"/>
      <c r="ED28" s="1"/>
      <c r="EE28" s="1"/>
      <c r="EF28" s="1"/>
      <c r="EG28" s="1"/>
      <c r="EH28" s="1"/>
      <c r="EI28" s="1"/>
      <c r="EJ28" s="1"/>
      <c r="EK28" s="1"/>
      <c r="EL28" s="1"/>
      <c r="EM28" s="1"/>
      <c r="EO28" s="410"/>
      <c r="EP28" s="410"/>
      <c r="EQ28" s="1"/>
      <c r="ER28" s="1"/>
      <c r="ES28" s="1"/>
      <c r="ET28" s="1"/>
      <c r="EU28" s="1"/>
      <c r="EV28" s="1"/>
      <c r="EW28" s="1"/>
      <c r="EX28" s="1"/>
      <c r="EY28" s="1"/>
      <c r="EZ28" s="1"/>
      <c r="FA28" s="1"/>
      <c r="FB28" s="1"/>
      <c r="FC28" s="1"/>
      <c r="FD28" s="1"/>
      <c r="FE28" s="1"/>
      <c r="FF28" s="1"/>
      <c r="FG28" s="1"/>
      <c r="FH28" s="1"/>
      <c r="FI28" s="1"/>
      <c r="FJ28" s="1"/>
      <c r="FK28" s="1"/>
      <c r="FM28" s="410"/>
      <c r="FN28" s="410"/>
      <c r="FO28" s="1"/>
      <c r="FP28" s="1"/>
      <c r="FQ28" s="1"/>
      <c r="FR28" s="1"/>
      <c r="FS28" s="1"/>
      <c r="FT28" s="1"/>
      <c r="FU28" s="1"/>
      <c r="FV28" s="1"/>
      <c r="FW28" s="1"/>
      <c r="FX28" s="1"/>
      <c r="FY28" s="1"/>
      <c r="FZ28" s="1"/>
      <c r="GA28" s="1"/>
      <c r="GB28" s="1"/>
      <c r="GC28" s="1"/>
      <c r="GD28" s="1"/>
      <c r="GE28" s="1"/>
      <c r="GF28" s="1"/>
      <c r="GG28" s="1"/>
      <c r="GH28" s="1"/>
      <c r="GI28" s="1"/>
      <c r="GK28" s="410"/>
      <c r="GL28" s="410"/>
      <c r="GM28" s="1"/>
      <c r="GN28" s="1"/>
      <c r="GO28" s="1"/>
      <c r="GP28" s="1"/>
      <c r="GQ28" s="1"/>
      <c r="GR28" s="1"/>
      <c r="GS28" s="1"/>
      <c r="GT28" s="1"/>
      <c r="GU28" s="1"/>
      <c r="GV28" s="1"/>
      <c r="GW28" s="1"/>
      <c r="GX28" s="1"/>
      <c r="GY28" s="1"/>
      <c r="GZ28" s="1"/>
      <c r="HA28" s="1"/>
      <c r="HB28" s="1"/>
      <c r="HC28" s="1"/>
      <c r="HD28" s="1"/>
      <c r="HE28" s="1"/>
      <c r="HF28" s="1"/>
      <c r="HG28" s="1"/>
      <c r="HI28" s="410"/>
      <c r="HJ28" s="410"/>
      <c r="HK28" s="1"/>
      <c r="HL28" s="1"/>
      <c r="HM28" s="1"/>
      <c r="HN28" s="1"/>
      <c r="HO28" s="1"/>
      <c r="HP28" s="1"/>
      <c r="HQ28" s="1"/>
      <c r="HR28" s="1"/>
      <c r="HS28" s="1"/>
      <c r="HT28" s="1"/>
      <c r="HU28" s="1"/>
      <c r="HV28" s="1"/>
      <c r="HW28" s="1"/>
      <c r="HX28" s="1"/>
      <c r="HY28" s="1"/>
      <c r="HZ28" s="1"/>
      <c r="IA28" s="1"/>
      <c r="IB28" s="1"/>
      <c r="IC28" s="1"/>
      <c r="ID28" s="1"/>
      <c r="IE28" s="1"/>
    </row>
    <row r="29" spans="1:239" ht="14.5">
      <c r="A29" s="410"/>
      <c r="B29" s="410"/>
      <c r="C29" s="1"/>
      <c r="D29" s="1"/>
      <c r="E29" s="1"/>
      <c r="F29" s="1"/>
      <c r="G29" s="1"/>
      <c r="H29" s="1"/>
      <c r="I29" s="1"/>
      <c r="J29" s="1"/>
      <c r="K29" s="1"/>
      <c r="L29" s="1"/>
      <c r="M29" s="1"/>
      <c r="N29" s="1"/>
      <c r="O29" s="1"/>
      <c r="P29" s="1"/>
      <c r="Q29" s="1"/>
      <c r="R29" s="1"/>
      <c r="S29" s="1"/>
      <c r="T29" s="1"/>
      <c r="U29" s="1"/>
      <c r="V29" s="1"/>
      <c r="W29" s="1"/>
      <c r="Y29" s="410"/>
      <c r="Z29" s="410"/>
      <c r="AA29" s="1"/>
      <c r="AB29" s="1"/>
      <c r="AC29" s="1"/>
      <c r="AD29" s="1"/>
      <c r="AE29" s="1"/>
      <c r="AF29" s="1"/>
      <c r="AG29" s="1"/>
      <c r="AH29" s="1"/>
      <c r="AI29" s="1"/>
      <c r="AJ29" s="1"/>
      <c r="AK29" s="1"/>
      <c r="AL29" s="1"/>
      <c r="AM29" s="1"/>
      <c r="AN29" s="1"/>
      <c r="AO29" s="1"/>
      <c r="AP29" s="1"/>
      <c r="AQ29" s="1"/>
      <c r="AR29" s="1"/>
      <c r="AS29" s="1"/>
      <c r="AT29" s="1"/>
      <c r="AU29" s="1"/>
      <c r="AW29" s="410"/>
      <c r="AX29" s="410"/>
      <c r="AY29" s="1"/>
      <c r="AZ29" s="1"/>
      <c r="BA29" s="1"/>
      <c r="BB29" s="1"/>
      <c r="BC29" s="1"/>
      <c r="BD29" s="1"/>
      <c r="BE29" s="1"/>
      <c r="BF29" s="1"/>
      <c r="BG29" s="1"/>
      <c r="BH29" s="1"/>
      <c r="BI29" s="1"/>
      <c r="BJ29" s="1"/>
      <c r="BK29" s="1"/>
      <c r="BL29" s="1"/>
      <c r="BM29" s="1"/>
      <c r="BN29" s="1"/>
      <c r="BO29" s="1"/>
      <c r="BP29" s="1"/>
      <c r="BQ29" s="1"/>
      <c r="BR29" s="1"/>
      <c r="BS29" s="1"/>
      <c r="BU29" s="410"/>
      <c r="BV29" s="410"/>
      <c r="BW29" s="1"/>
      <c r="BX29" s="1"/>
      <c r="BY29" s="1"/>
      <c r="BZ29" s="1"/>
      <c r="CA29" s="1"/>
      <c r="CB29" s="1"/>
      <c r="CC29" s="1"/>
      <c r="CD29" s="1"/>
      <c r="CE29" s="1"/>
      <c r="CF29" s="1"/>
      <c r="CG29" s="1"/>
      <c r="CH29" s="1"/>
      <c r="CI29" s="1"/>
      <c r="CJ29" s="1"/>
      <c r="CK29" s="1"/>
      <c r="CL29" s="1"/>
      <c r="CM29" s="1"/>
      <c r="CN29" s="1"/>
      <c r="CO29" s="1"/>
      <c r="CP29" s="1"/>
      <c r="CQ29" s="1"/>
      <c r="CS29" s="410"/>
      <c r="CT29" s="410"/>
      <c r="CU29" s="1"/>
      <c r="CV29" s="1"/>
      <c r="CW29" s="1"/>
      <c r="CX29" s="1"/>
      <c r="CY29" s="1"/>
      <c r="CZ29" s="1"/>
      <c r="DA29" s="1"/>
      <c r="DB29" s="1"/>
      <c r="DC29" s="1"/>
      <c r="DD29" s="1"/>
      <c r="DE29" s="1"/>
      <c r="DF29" s="1"/>
      <c r="DG29" s="1"/>
      <c r="DH29" s="1"/>
      <c r="DI29" s="1"/>
      <c r="DJ29" s="1"/>
      <c r="DK29" s="1"/>
      <c r="DL29" s="1"/>
      <c r="DM29" s="1"/>
      <c r="DN29" s="1"/>
      <c r="DO29" s="1"/>
      <c r="DQ29" s="410"/>
      <c r="DR29" s="410"/>
      <c r="DS29" s="1"/>
      <c r="DT29" s="1"/>
      <c r="DU29" s="1"/>
      <c r="DV29" s="1"/>
      <c r="DW29" s="1"/>
      <c r="DX29" s="1"/>
      <c r="DY29" s="1"/>
      <c r="DZ29" s="1"/>
      <c r="EA29" s="1"/>
      <c r="EB29" s="1"/>
      <c r="EC29" s="1"/>
      <c r="ED29" s="1"/>
      <c r="EE29" s="1"/>
      <c r="EF29" s="1"/>
      <c r="EG29" s="1"/>
      <c r="EH29" s="1"/>
      <c r="EI29" s="1"/>
      <c r="EJ29" s="1"/>
      <c r="EK29" s="1"/>
      <c r="EL29" s="1"/>
      <c r="EM29" s="1"/>
      <c r="EO29" s="410"/>
      <c r="EP29" s="410"/>
      <c r="EQ29" s="1"/>
      <c r="ER29" s="1"/>
      <c r="ES29" s="1"/>
      <c r="ET29" s="1"/>
      <c r="EU29" s="1"/>
      <c r="EV29" s="1"/>
      <c r="EW29" s="1"/>
      <c r="EX29" s="1"/>
      <c r="EY29" s="1"/>
      <c r="EZ29" s="1"/>
      <c r="FA29" s="1"/>
      <c r="FB29" s="1"/>
      <c r="FC29" s="1"/>
      <c r="FD29" s="1"/>
      <c r="FE29" s="1"/>
      <c r="FF29" s="1"/>
      <c r="FG29" s="1"/>
      <c r="FH29" s="1"/>
      <c r="FI29" s="1"/>
      <c r="FJ29" s="1"/>
      <c r="FK29" s="1"/>
      <c r="FM29" s="410"/>
      <c r="FN29" s="410"/>
      <c r="FO29" s="1"/>
      <c r="FP29" s="1"/>
      <c r="FQ29" s="1"/>
      <c r="FR29" s="1"/>
      <c r="FS29" s="1"/>
      <c r="FT29" s="1"/>
      <c r="FU29" s="1"/>
      <c r="FV29" s="1"/>
      <c r="FW29" s="1"/>
      <c r="FX29" s="1"/>
      <c r="FY29" s="1"/>
      <c r="FZ29" s="1"/>
      <c r="GA29" s="1"/>
      <c r="GB29" s="1"/>
      <c r="GC29" s="1"/>
      <c r="GD29" s="1"/>
      <c r="GE29" s="1"/>
      <c r="GF29" s="1"/>
      <c r="GG29" s="1"/>
      <c r="GH29" s="1"/>
      <c r="GI29" s="1"/>
      <c r="GK29" s="410"/>
      <c r="GL29" s="410"/>
      <c r="GM29" s="1"/>
      <c r="GN29" s="1"/>
      <c r="GO29" s="1"/>
      <c r="GP29" s="1"/>
      <c r="GQ29" s="1"/>
      <c r="GR29" s="1"/>
      <c r="GS29" s="1"/>
      <c r="GT29" s="1"/>
      <c r="GU29" s="1"/>
      <c r="GV29" s="1"/>
      <c r="GW29" s="1"/>
      <c r="GX29" s="1"/>
      <c r="GY29" s="1"/>
      <c r="GZ29" s="1"/>
      <c r="HA29" s="1"/>
      <c r="HB29" s="1"/>
      <c r="HC29" s="1"/>
      <c r="HD29" s="1"/>
      <c r="HE29" s="1"/>
      <c r="HF29" s="1"/>
      <c r="HG29" s="1"/>
      <c r="HI29" s="410"/>
      <c r="HJ29" s="410"/>
      <c r="HK29" s="1"/>
      <c r="HL29" s="1"/>
      <c r="HM29" s="1"/>
      <c r="HN29" s="1"/>
      <c r="HO29" s="1"/>
      <c r="HP29" s="1"/>
      <c r="HQ29" s="1"/>
      <c r="HR29" s="1"/>
      <c r="HS29" s="1"/>
      <c r="HT29" s="1"/>
      <c r="HU29" s="1"/>
      <c r="HV29" s="1"/>
      <c r="HW29" s="1"/>
      <c r="HX29" s="1"/>
      <c r="HY29" s="1"/>
      <c r="HZ29" s="1"/>
      <c r="IA29" s="1"/>
      <c r="IB29" s="1"/>
      <c r="IC29" s="1"/>
      <c r="ID29" s="1"/>
      <c r="IE29" s="1"/>
    </row>
    <row r="30" spans="1:239" ht="14.5">
      <c r="A30" s="412"/>
      <c r="B30" s="412"/>
      <c r="C30" s="1"/>
      <c r="D30" s="1"/>
      <c r="E30" s="1"/>
      <c r="F30" s="1"/>
      <c r="G30" s="1"/>
      <c r="H30" s="1"/>
      <c r="I30" s="1"/>
      <c r="J30" s="1"/>
      <c r="K30" s="1"/>
      <c r="L30" s="1"/>
      <c r="M30" s="1"/>
      <c r="N30" s="1"/>
      <c r="O30" s="1"/>
      <c r="P30" s="1"/>
      <c r="Q30" s="1"/>
      <c r="R30" s="1"/>
      <c r="S30" s="1"/>
      <c r="T30" s="1"/>
      <c r="U30" s="1"/>
      <c r="V30" s="1"/>
      <c r="W30" s="1"/>
      <c r="Y30" s="412"/>
      <c r="Z30" s="412"/>
      <c r="AA30" s="1"/>
      <c r="AB30" s="1"/>
      <c r="AC30" s="1"/>
      <c r="AD30" s="1"/>
      <c r="AE30" s="1"/>
      <c r="AF30" s="1"/>
      <c r="AG30" s="1"/>
      <c r="AH30" s="1"/>
      <c r="AI30" s="1"/>
      <c r="AJ30" s="1"/>
      <c r="AK30" s="1"/>
      <c r="AL30" s="1"/>
      <c r="AM30" s="1"/>
      <c r="AN30" s="1"/>
      <c r="AO30" s="1"/>
      <c r="AP30" s="1"/>
      <c r="AQ30" s="1"/>
      <c r="AR30" s="1"/>
      <c r="AS30" s="1"/>
      <c r="AT30" s="1"/>
      <c r="AU30" s="1"/>
      <c r="AW30" s="412"/>
      <c r="AX30" s="412"/>
      <c r="AY30" s="1"/>
      <c r="AZ30" s="1"/>
      <c r="BA30" s="1"/>
      <c r="BB30" s="1"/>
      <c r="BC30" s="1"/>
      <c r="BD30" s="1"/>
      <c r="BE30" s="1"/>
      <c r="BF30" s="1"/>
      <c r="BG30" s="1"/>
      <c r="BH30" s="1"/>
      <c r="BI30" s="1"/>
      <c r="BJ30" s="1"/>
      <c r="BK30" s="1"/>
      <c r="BL30" s="1"/>
      <c r="BM30" s="1"/>
      <c r="BN30" s="1"/>
      <c r="BO30" s="1"/>
      <c r="BP30" s="1"/>
      <c r="BQ30" s="1"/>
      <c r="BR30" s="1"/>
      <c r="BS30" s="1"/>
      <c r="BU30" s="412"/>
      <c r="BV30" s="412"/>
      <c r="BW30" s="1"/>
      <c r="BX30" s="1"/>
      <c r="BY30" s="1"/>
      <c r="BZ30" s="1"/>
      <c r="CA30" s="1"/>
      <c r="CB30" s="1"/>
      <c r="CC30" s="1"/>
      <c r="CD30" s="1"/>
      <c r="CE30" s="1"/>
      <c r="CF30" s="1"/>
      <c r="CG30" s="1"/>
      <c r="CH30" s="1"/>
      <c r="CI30" s="1"/>
      <c r="CJ30" s="1"/>
      <c r="CK30" s="1"/>
      <c r="CL30" s="1"/>
      <c r="CM30" s="1"/>
      <c r="CN30" s="1"/>
      <c r="CO30" s="1"/>
      <c r="CP30" s="1"/>
      <c r="CQ30" s="1"/>
      <c r="CS30" s="412"/>
      <c r="CT30" s="412"/>
      <c r="CU30" s="1"/>
      <c r="CV30" s="1"/>
      <c r="CW30" s="1"/>
      <c r="CX30" s="1"/>
      <c r="CY30" s="1"/>
      <c r="CZ30" s="1"/>
      <c r="DA30" s="1"/>
      <c r="DB30" s="1"/>
      <c r="DC30" s="1"/>
      <c r="DD30" s="1"/>
      <c r="DE30" s="1"/>
      <c r="DF30" s="1"/>
      <c r="DG30" s="1"/>
      <c r="DH30" s="1"/>
      <c r="DI30" s="1"/>
      <c r="DJ30" s="1"/>
      <c r="DK30" s="1"/>
      <c r="DL30" s="1"/>
      <c r="DM30" s="1"/>
      <c r="DN30" s="1"/>
      <c r="DO30" s="1"/>
      <c r="DQ30" s="412"/>
      <c r="DR30" s="412"/>
      <c r="DS30" s="1"/>
      <c r="DT30" s="1"/>
      <c r="DU30" s="1"/>
      <c r="DV30" s="1"/>
      <c r="DW30" s="1"/>
      <c r="DX30" s="1"/>
      <c r="DY30" s="1"/>
      <c r="DZ30" s="1"/>
      <c r="EA30" s="1"/>
      <c r="EB30" s="1"/>
      <c r="EC30" s="1"/>
      <c r="ED30" s="1"/>
      <c r="EE30" s="1"/>
      <c r="EF30" s="1"/>
      <c r="EG30" s="1"/>
      <c r="EH30" s="1"/>
      <c r="EI30" s="1"/>
      <c r="EJ30" s="1"/>
      <c r="EK30" s="1"/>
      <c r="EL30" s="1"/>
      <c r="EM30" s="1"/>
      <c r="EO30" s="412"/>
      <c r="EP30" s="412"/>
      <c r="EQ30" s="1"/>
      <c r="ER30" s="1"/>
      <c r="ES30" s="1"/>
      <c r="ET30" s="1"/>
      <c r="EU30" s="1"/>
      <c r="EV30" s="1"/>
      <c r="EW30" s="1"/>
      <c r="EX30" s="1"/>
      <c r="EY30" s="1"/>
      <c r="EZ30" s="1"/>
      <c r="FA30" s="1"/>
      <c r="FB30" s="1"/>
      <c r="FC30" s="1"/>
      <c r="FD30" s="1"/>
      <c r="FE30" s="1"/>
      <c r="FF30" s="1"/>
      <c r="FG30" s="1"/>
      <c r="FH30" s="1"/>
      <c r="FI30" s="1"/>
      <c r="FJ30" s="1"/>
      <c r="FK30" s="1"/>
      <c r="FM30" s="412"/>
      <c r="FN30" s="412"/>
      <c r="FO30" s="1"/>
      <c r="FP30" s="1"/>
      <c r="FQ30" s="1"/>
      <c r="FR30" s="1"/>
      <c r="FS30" s="1"/>
      <c r="FT30" s="1"/>
      <c r="FU30" s="1"/>
      <c r="FV30" s="1"/>
      <c r="FW30" s="1"/>
      <c r="FX30" s="1"/>
      <c r="FY30" s="1"/>
      <c r="FZ30" s="1"/>
      <c r="GA30" s="1"/>
      <c r="GB30" s="1"/>
      <c r="GC30" s="1"/>
      <c r="GD30" s="1"/>
      <c r="GE30" s="1"/>
      <c r="GF30" s="1"/>
      <c r="GG30" s="1"/>
      <c r="GH30" s="1"/>
      <c r="GI30" s="1"/>
      <c r="GK30" s="412"/>
      <c r="GL30" s="412"/>
      <c r="GM30" s="1"/>
      <c r="GN30" s="1"/>
      <c r="GO30" s="1"/>
      <c r="GP30" s="1"/>
      <c r="GQ30" s="1"/>
      <c r="GR30" s="1"/>
      <c r="GS30" s="1"/>
      <c r="GT30" s="1"/>
      <c r="GU30" s="1"/>
      <c r="GV30" s="1"/>
      <c r="GW30" s="1"/>
      <c r="GX30" s="1"/>
      <c r="GY30" s="1"/>
      <c r="GZ30" s="1"/>
      <c r="HA30" s="1"/>
      <c r="HB30" s="1"/>
      <c r="HC30" s="1"/>
      <c r="HD30" s="1"/>
      <c r="HE30" s="1"/>
      <c r="HF30" s="1"/>
      <c r="HG30" s="1"/>
      <c r="HI30" s="412"/>
      <c r="HJ30" s="412"/>
      <c r="HK30" s="1"/>
      <c r="HL30" s="1"/>
      <c r="HM30" s="1"/>
      <c r="HN30" s="1"/>
      <c r="HO30" s="1"/>
      <c r="HP30" s="1"/>
      <c r="HQ30" s="1"/>
      <c r="HR30" s="1"/>
      <c r="HS30" s="1"/>
      <c r="HT30" s="1"/>
      <c r="HU30" s="1"/>
      <c r="HV30" s="1"/>
      <c r="HW30" s="1"/>
      <c r="HX30" s="1"/>
      <c r="HY30" s="1"/>
      <c r="HZ30" s="1"/>
      <c r="IA30" s="1"/>
      <c r="IB30" s="1"/>
      <c r="IC30" s="1"/>
      <c r="ID30" s="1"/>
      <c r="IE30" s="1"/>
    </row>
  </sheetData>
  <mergeCells count="210">
    <mergeCell ref="HI1:HJ1"/>
    <mergeCell ref="A2:B2"/>
    <mergeCell ref="Y2:Z2"/>
    <mergeCell ref="AW2:AX2"/>
    <mergeCell ref="BU2:BV2"/>
    <mergeCell ref="CS2:CT2"/>
    <mergeCell ref="DQ2:DR2"/>
    <mergeCell ref="EO2:EP2"/>
    <mergeCell ref="FM2:FN2"/>
    <mergeCell ref="GK2:GL2"/>
    <mergeCell ref="HI2:HJ2"/>
    <mergeCell ref="A1:B1"/>
    <mergeCell ref="Y1:Z1"/>
    <mergeCell ref="AW1:AX1"/>
    <mergeCell ref="BU1:BV1"/>
    <mergeCell ref="CS1:CT1"/>
    <mergeCell ref="DQ1:DR1"/>
    <mergeCell ref="EO1:EP1"/>
    <mergeCell ref="FM1:FN1"/>
    <mergeCell ref="GK1:GL1"/>
    <mergeCell ref="HI3:HJ3"/>
    <mergeCell ref="A4:B4"/>
    <mergeCell ref="Y4:Z4"/>
    <mergeCell ref="AW4:AX4"/>
    <mergeCell ref="BU4:BV4"/>
    <mergeCell ref="CS4:CT4"/>
    <mergeCell ref="DQ4:DR4"/>
    <mergeCell ref="EO4:EP4"/>
    <mergeCell ref="FM4:FN4"/>
    <mergeCell ref="GK4:GL4"/>
    <mergeCell ref="HI4:HJ4"/>
    <mergeCell ref="A3:B3"/>
    <mergeCell ref="Y3:Z3"/>
    <mergeCell ref="AW3:AX3"/>
    <mergeCell ref="BU3:BV3"/>
    <mergeCell ref="CS3:CT3"/>
    <mergeCell ref="DQ3:DR3"/>
    <mergeCell ref="EO3:EP3"/>
    <mergeCell ref="FM3:FN3"/>
    <mergeCell ref="GK3:GL3"/>
    <mergeCell ref="HI5:HJ5"/>
    <mergeCell ref="A6:B6"/>
    <mergeCell ref="Y6:Z6"/>
    <mergeCell ref="AW6:AX6"/>
    <mergeCell ref="BU6:BV6"/>
    <mergeCell ref="CS6:CT6"/>
    <mergeCell ref="DQ6:DR6"/>
    <mergeCell ref="EO6:EP6"/>
    <mergeCell ref="FM6:FN6"/>
    <mergeCell ref="GK6:GL6"/>
    <mergeCell ref="HI6:HJ6"/>
    <mergeCell ref="A5:B5"/>
    <mergeCell ref="Y5:Z5"/>
    <mergeCell ref="AW5:AX5"/>
    <mergeCell ref="BU5:BV5"/>
    <mergeCell ref="CS5:CT5"/>
    <mergeCell ref="DQ5:DR5"/>
    <mergeCell ref="EO5:EP5"/>
    <mergeCell ref="FM5:FN5"/>
    <mergeCell ref="GK5:GL5"/>
    <mergeCell ref="HI7:HJ7"/>
    <mergeCell ref="A8:B8"/>
    <mergeCell ref="Y8:Z8"/>
    <mergeCell ref="AW8:AX8"/>
    <mergeCell ref="BU8:BV8"/>
    <mergeCell ref="CS8:CT8"/>
    <mergeCell ref="DQ8:DR8"/>
    <mergeCell ref="EO8:EP8"/>
    <mergeCell ref="FM8:FN8"/>
    <mergeCell ref="GK8:GL8"/>
    <mergeCell ref="HI8:HJ8"/>
    <mergeCell ref="A7:B7"/>
    <mergeCell ref="Y7:Z7"/>
    <mergeCell ref="AW7:AX7"/>
    <mergeCell ref="BU7:BV7"/>
    <mergeCell ref="CS7:CT7"/>
    <mergeCell ref="DQ7:DR7"/>
    <mergeCell ref="EO7:EP7"/>
    <mergeCell ref="FM7:FN7"/>
    <mergeCell ref="GK7:GL7"/>
    <mergeCell ref="HI9:HJ9"/>
    <mergeCell ref="A10:B10"/>
    <mergeCell ref="Y10:Z10"/>
    <mergeCell ref="AW10:AX10"/>
    <mergeCell ref="BU10:BV10"/>
    <mergeCell ref="CS10:CT10"/>
    <mergeCell ref="DQ10:DR10"/>
    <mergeCell ref="EO10:EP10"/>
    <mergeCell ref="FM10:FN10"/>
    <mergeCell ref="GK10:GL10"/>
    <mergeCell ref="HI10:HJ10"/>
    <mergeCell ref="A9:B9"/>
    <mergeCell ref="Y9:Z9"/>
    <mergeCell ref="AW9:AX9"/>
    <mergeCell ref="BU9:BV9"/>
    <mergeCell ref="CS9:CT9"/>
    <mergeCell ref="DQ9:DR9"/>
    <mergeCell ref="EO9:EP9"/>
    <mergeCell ref="FM9:FN9"/>
    <mergeCell ref="GK9:GL9"/>
    <mergeCell ref="HI11:HJ11"/>
    <mergeCell ref="A12:B12"/>
    <mergeCell ref="Y12:Z12"/>
    <mergeCell ref="AW12:AX12"/>
    <mergeCell ref="BU12:BV12"/>
    <mergeCell ref="CS12:CT12"/>
    <mergeCell ref="DQ12:DR12"/>
    <mergeCell ref="EO12:EP12"/>
    <mergeCell ref="FM12:FN12"/>
    <mergeCell ref="GK12:GL12"/>
    <mergeCell ref="HI12:HJ12"/>
    <mergeCell ref="A11:B11"/>
    <mergeCell ref="Y11:Z11"/>
    <mergeCell ref="AW11:AX11"/>
    <mergeCell ref="BU11:BV11"/>
    <mergeCell ref="CS11:CT11"/>
    <mergeCell ref="DQ11:DR11"/>
    <mergeCell ref="EO11:EP11"/>
    <mergeCell ref="FM11:FN11"/>
    <mergeCell ref="GK11:GL11"/>
    <mergeCell ref="HI15:HJ15"/>
    <mergeCell ref="A18:B18"/>
    <mergeCell ref="Y18:Z18"/>
    <mergeCell ref="AW18:AX18"/>
    <mergeCell ref="BU18:BV18"/>
    <mergeCell ref="CS18:CT18"/>
    <mergeCell ref="DQ18:DR18"/>
    <mergeCell ref="EO18:EP18"/>
    <mergeCell ref="FM18:FN18"/>
    <mergeCell ref="GK18:GL18"/>
    <mergeCell ref="HI18:HJ18"/>
    <mergeCell ref="A15:B15"/>
    <mergeCell ref="Y15:Z15"/>
    <mergeCell ref="AW15:AX15"/>
    <mergeCell ref="BU15:BV15"/>
    <mergeCell ref="CS15:CT15"/>
    <mergeCell ref="DQ15:DR15"/>
    <mergeCell ref="EO15:EP15"/>
    <mergeCell ref="FM15:FN15"/>
    <mergeCell ref="GK15:GL15"/>
    <mergeCell ref="HI21:HJ21"/>
    <mergeCell ref="A25:B25"/>
    <mergeCell ref="Y25:Z25"/>
    <mergeCell ref="AW25:AX25"/>
    <mergeCell ref="BU25:BV25"/>
    <mergeCell ref="CS25:CT25"/>
    <mergeCell ref="DQ25:DR25"/>
    <mergeCell ref="EO25:EP25"/>
    <mergeCell ref="FM25:FN25"/>
    <mergeCell ref="GK25:GL25"/>
    <mergeCell ref="HI25:HJ25"/>
    <mergeCell ref="A21:B21"/>
    <mergeCell ref="Y21:Z21"/>
    <mergeCell ref="AW21:AX21"/>
    <mergeCell ref="BU21:BV21"/>
    <mergeCell ref="CS21:CT21"/>
    <mergeCell ref="DQ21:DR21"/>
    <mergeCell ref="EO21:EP21"/>
    <mergeCell ref="FM21:FN21"/>
    <mergeCell ref="GK21:GL21"/>
    <mergeCell ref="HI26:HJ26"/>
    <mergeCell ref="A27:B27"/>
    <mergeCell ref="Y27:Z27"/>
    <mergeCell ref="AW27:AX27"/>
    <mergeCell ref="BU27:BV27"/>
    <mergeCell ref="CS27:CT27"/>
    <mergeCell ref="DQ27:DR27"/>
    <mergeCell ref="EO27:EP27"/>
    <mergeCell ref="FM27:FN27"/>
    <mergeCell ref="GK27:GL27"/>
    <mergeCell ref="HI27:HJ27"/>
    <mergeCell ref="A26:B26"/>
    <mergeCell ref="Y26:Z26"/>
    <mergeCell ref="AW26:AX26"/>
    <mergeCell ref="BU26:BV26"/>
    <mergeCell ref="CS26:CT26"/>
    <mergeCell ref="DQ26:DR26"/>
    <mergeCell ref="EO26:EP26"/>
    <mergeCell ref="FM26:FN26"/>
    <mergeCell ref="GK26:GL26"/>
    <mergeCell ref="HI28:HJ28"/>
    <mergeCell ref="A29:B29"/>
    <mergeCell ref="Y29:Z29"/>
    <mergeCell ref="AW29:AX29"/>
    <mergeCell ref="BU29:BV29"/>
    <mergeCell ref="CS29:CT29"/>
    <mergeCell ref="DQ29:DR29"/>
    <mergeCell ref="EO29:EP29"/>
    <mergeCell ref="FM29:FN29"/>
    <mergeCell ref="GK29:GL29"/>
    <mergeCell ref="HI29:HJ29"/>
    <mergeCell ref="A28:B28"/>
    <mergeCell ref="Y28:Z28"/>
    <mergeCell ref="AW28:AX28"/>
    <mergeCell ref="BU28:BV28"/>
    <mergeCell ref="CS28:CT28"/>
    <mergeCell ref="DQ28:DR28"/>
    <mergeCell ref="EO28:EP28"/>
    <mergeCell ref="FM28:FN28"/>
    <mergeCell ref="GK28:GL28"/>
    <mergeCell ref="HI30:HJ30"/>
    <mergeCell ref="A30:B30"/>
    <mergeCell ref="Y30:Z30"/>
    <mergeCell ref="AW30:AX30"/>
    <mergeCell ref="BU30:BV30"/>
    <mergeCell ref="CS30:CT30"/>
    <mergeCell ref="DQ30:DR30"/>
    <mergeCell ref="EO30:EP30"/>
    <mergeCell ref="FM30:FN30"/>
    <mergeCell ref="GK30:GL3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6:Z23"/>
  <sheetViews>
    <sheetView zoomScale="85" zoomScaleNormal="85" workbookViewId="0">
      <selection activeCell="E30" sqref="E30"/>
    </sheetView>
  </sheetViews>
  <sheetFormatPr defaultColWidth="8.7265625" defaultRowHeight="12.5"/>
  <cols>
    <col min="3" max="3" width="17.54296875" customWidth="1"/>
    <col min="5" max="5" width="35" customWidth="1"/>
    <col min="8" max="8" width="9.08984375"/>
    <col min="20" max="20" width="12.81640625"/>
  </cols>
  <sheetData>
    <row r="6" spans="3:26" ht="15.5">
      <c r="I6" s="213"/>
    </row>
    <row r="8" spans="3:26" ht="14.5">
      <c r="E8" s="420" t="s">
        <v>9</v>
      </c>
      <c r="F8" s="420"/>
      <c r="G8" s="420"/>
      <c r="H8" s="420"/>
      <c r="T8" s="221" t="s">
        <v>9</v>
      </c>
      <c r="U8" s="222" t="s">
        <v>10</v>
      </c>
      <c r="V8" s="55" t="s">
        <v>11</v>
      </c>
      <c r="W8" s="55" t="s">
        <v>12</v>
      </c>
      <c r="X8" s="55" t="s">
        <v>13</v>
      </c>
      <c r="Y8" s="55" t="s">
        <v>14</v>
      </c>
      <c r="Z8" s="55" t="s">
        <v>15</v>
      </c>
    </row>
    <row r="9" spans="3:26" ht="15.5">
      <c r="C9" s="42" t="s">
        <v>8</v>
      </c>
      <c r="D9" s="42" t="s">
        <v>197</v>
      </c>
      <c r="E9" s="213" t="s">
        <v>298</v>
      </c>
      <c r="F9" s="213" t="s">
        <v>218</v>
      </c>
      <c r="G9" s="213" t="s">
        <v>219</v>
      </c>
      <c r="H9" s="213" t="s">
        <v>277</v>
      </c>
      <c r="I9" s="55" t="s">
        <v>10</v>
      </c>
      <c r="J9" s="55" t="s">
        <v>11</v>
      </c>
      <c r="K9" s="55" t="s">
        <v>12</v>
      </c>
      <c r="L9" s="55" t="s">
        <v>13</v>
      </c>
      <c r="M9" s="55" t="s">
        <v>14</v>
      </c>
      <c r="N9" s="55" t="s">
        <v>15</v>
      </c>
    </row>
    <row r="10" spans="3:26" ht="14.5">
      <c r="C10" s="214" t="s">
        <v>115</v>
      </c>
      <c r="D10" s="46"/>
      <c r="E10" s="421" t="s">
        <v>299</v>
      </c>
      <c r="F10" s="421"/>
      <c r="G10" s="421"/>
      <c r="H10" s="421"/>
      <c r="I10" s="421"/>
      <c r="J10" s="421"/>
      <c r="K10" s="421"/>
      <c r="L10" s="421"/>
      <c r="M10" s="421"/>
      <c r="N10" s="421"/>
    </row>
    <row r="11" spans="3:26" ht="14.5">
      <c r="C11" s="215" t="s">
        <v>116</v>
      </c>
      <c r="D11" s="46"/>
      <c r="E11" s="421"/>
      <c r="F11" s="421"/>
      <c r="G11" s="421"/>
      <c r="H11" s="421"/>
      <c r="I11" s="421"/>
      <c r="J11" s="421"/>
      <c r="K11" s="421"/>
      <c r="L11" s="421"/>
      <c r="M11" s="421"/>
      <c r="N11" s="421"/>
    </row>
    <row r="12" spans="3:26" ht="14.5">
      <c r="C12" s="214" t="s">
        <v>117</v>
      </c>
      <c r="D12" s="46"/>
      <c r="E12" s="421"/>
      <c r="F12" s="421"/>
      <c r="G12" s="421"/>
      <c r="H12" s="421"/>
      <c r="I12" s="421"/>
      <c r="J12" s="421"/>
      <c r="K12" s="421"/>
      <c r="L12" s="421"/>
      <c r="M12" s="421"/>
      <c r="N12" s="421"/>
    </row>
    <row r="13" spans="3:26" ht="14.5">
      <c r="C13" s="215" t="s">
        <v>118</v>
      </c>
      <c r="D13" s="46"/>
      <c r="E13" s="421"/>
      <c r="F13" s="421"/>
      <c r="G13" s="421"/>
      <c r="H13" s="421"/>
      <c r="I13" s="421"/>
      <c r="J13" s="421"/>
      <c r="K13" s="421"/>
      <c r="L13" s="421"/>
      <c r="M13" s="421"/>
      <c r="N13" s="421"/>
    </row>
    <row r="14" spans="3:26" ht="14.5">
      <c r="C14" s="214" t="s">
        <v>119</v>
      </c>
      <c r="D14" s="49"/>
      <c r="E14" s="421"/>
      <c r="F14" s="421"/>
      <c r="G14" s="421"/>
      <c r="H14" s="421"/>
      <c r="I14" s="421"/>
      <c r="J14" s="421"/>
      <c r="K14" s="421"/>
      <c r="L14" s="421"/>
      <c r="M14" s="421"/>
      <c r="N14" s="421"/>
    </row>
    <row r="15" spans="3:26" ht="14.5">
      <c r="C15" s="215" t="s">
        <v>120</v>
      </c>
      <c r="D15" s="49"/>
      <c r="E15" s="421"/>
      <c r="F15" s="421"/>
      <c r="G15" s="421"/>
      <c r="H15" s="421"/>
      <c r="I15" s="421"/>
      <c r="J15" s="421"/>
      <c r="K15" s="421"/>
      <c r="L15" s="421"/>
      <c r="M15" s="421"/>
      <c r="N15" s="421"/>
    </row>
    <row r="16" spans="3:26" ht="14.5">
      <c r="C16" s="216" t="s">
        <v>121</v>
      </c>
      <c r="D16" s="217"/>
      <c r="E16" s="218">
        <f>attached_Pas_light_truck!W31/attached_truck_stock!W26</f>
        <v>27.272251308900501</v>
      </c>
      <c r="F16" s="218">
        <f>attached_Pas_light_truck!AU31/attached_truck_stock!AU26</f>
        <v>23.491228070175399</v>
      </c>
      <c r="G16" s="218">
        <f>attached_Pas_light_truck!BS31/attached_truck_stock!BS26</f>
        <v>30.4076655052265</v>
      </c>
      <c r="H16" s="218">
        <f>attached_Pas_light_truck!CQ31/attached_truck_stock!CQ26</f>
        <v>25.180769230769201</v>
      </c>
      <c r="I16" s="218">
        <f>attached_Pas_light_truck!DO31/attached_truck_stock!DO26</f>
        <v>22.1216216216216</v>
      </c>
      <c r="J16" s="218">
        <f>attached_Pas_light_truck!EM31/attached_truck_stock!EM26</f>
        <v>25.534108135421899</v>
      </c>
      <c r="K16" s="218">
        <f>attached_Pas_light_truck!FK31/attached_truck_stock!FK26</f>
        <v>26.854320987654301</v>
      </c>
      <c r="L16" s="218">
        <f>attached_Pas_light_truck!GI31/attached_truck_stock!GI26</f>
        <v>27.2013888888889</v>
      </c>
      <c r="M16" s="218">
        <f>attached_Pas_light_truck!HG31/attached_truck_stock!HG26</f>
        <v>18.439104674127702</v>
      </c>
      <c r="N16" s="218">
        <f>attached_Pas_light_truck!IE31/attached_truck_stock!IE26</f>
        <v>21.046101694915301</v>
      </c>
      <c r="T16">
        <f>AVERAGE(E16:H16)</f>
        <v>26.587978528767898</v>
      </c>
      <c r="U16" s="58">
        <f t="shared" ref="U16:Z16" si="0">I16</f>
        <v>22.1216216216216</v>
      </c>
      <c r="V16" s="58">
        <f t="shared" si="0"/>
        <v>25.534108135421899</v>
      </c>
      <c r="W16" s="58">
        <f t="shared" si="0"/>
        <v>26.854320987654301</v>
      </c>
      <c r="X16" s="58">
        <f t="shared" si="0"/>
        <v>27.2013888888889</v>
      </c>
      <c r="Y16" s="58">
        <f t="shared" si="0"/>
        <v>18.439104674127702</v>
      </c>
      <c r="Z16" s="58">
        <f t="shared" si="0"/>
        <v>21.046101694915301</v>
      </c>
    </row>
    <row r="17" spans="3:26" ht="14.5">
      <c r="C17" s="216" t="s">
        <v>123</v>
      </c>
      <c r="D17" s="217"/>
      <c r="E17" s="218">
        <f>E16</f>
        <v>27.272251308900501</v>
      </c>
      <c r="F17" s="218">
        <f t="shared" ref="F17:N17" si="1">F16</f>
        <v>23.491228070175399</v>
      </c>
      <c r="G17" s="218">
        <f t="shared" si="1"/>
        <v>30.4076655052265</v>
      </c>
      <c r="H17" s="218">
        <f t="shared" si="1"/>
        <v>25.180769230769201</v>
      </c>
      <c r="I17" s="218">
        <f t="shared" si="1"/>
        <v>22.1216216216216</v>
      </c>
      <c r="J17" s="218">
        <f t="shared" si="1"/>
        <v>25.534108135421899</v>
      </c>
      <c r="K17" s="218">
        <f t="shared" si="1"/>
        <v>26.854320987654301</v>
      </c>
      <c r="L17" s="218">
        <f t="shared" si="1"/>
        <v>27.2013888888889</v>
      </c>
      <c r="M17" s="218">
        <f t="shared" si="1"/>
        <v>18.439104674127702</v>
      </c>
      <c r="N17" s="218">
        <f t="shared" si="1"/>
        <v>21.046101694915301</v>
      </c>
      <c r="T17">
        <f>AVERAGE(E17:H17)</f>
        <v>26.587978528767898</v>
      </c>
      <c r="U17" s="58">
        <f t="shared" ref="U17:Z17" si="2">I17</f>
        <v>22.1216216216216</v>
      </c>
      <c r="V17" s="58">
        <f t="shared" si="2"/>
        <v>25.534108135421899</v>
      </c>
      <c r="W17" s="58">
        <f t="shared" si="2"/>
        <v>26.854320987654301</v>
      </c>
      <c r="X17" s="58">
        <f t="shared" si="2"/>
        <v>27.2013888888889</v>
      </c>
      <c r="Y17" s="58">
        <f t="shared" si="2"/>
        <v>18.439104674127702</v>
      </c>
      <c r="Z17" s="58">
        <f t="shared" si="2"/>
        <v>21.046101694915301</v>
      </c>
    </row>
    <row r="18" spans="3:26" ht="14.5">
      <c r="C18" s="216" t="s">
        <v>124</v>
      </c>
      <c r="D18" s="217"/>
      <c r="E18" s="218">
        <f>attached_Fre_light_truck!W31/attached_truck_stock!W27</f>
        <v>9.0188679245282994</v>
      </c>
      <c r="F18" s="218">
        <f>attached_Fre_light_truck!AU31/attached_truck_stock!AU27</f>
        <v>7.75</v>
      </c>
      <c r="G18" s="218">
        <f>attached_Fre_light_truck!BS31/attached_truck_stock!BS27</f>
        <v>10.050000000000001</v>
      </c>
      <c r="H18" s="218">
        <f>attached_Fre_light_truck!CQ31/attached_truck_stock!CQ27</f>
        <v>8.2876712328767095</v>
      </c>
      <c r="I18" s="218">
        <f>attached_Fre_light_truck!DO31/attached_truck_stock!DO27</f>
        <v>10.0659722222222</v>
      </c>
      <c r="J18" s="218">
        <f>attached_Fre_light_truck!EM31/attached_truck_stock!EM27</f>
        <v>9.9236363636363603</v>
      </c>
      <c r="K18" s="218">
        <f>attached_Fre_light_truck!FK31/attached_truck_stock!FK27</f>
        <v>10.156521739130399</v>
      </c>
      <c r="L18" s="218">
        <f>attached_Fre_light_truck!GI31/attached_truck_stock!GI27</f>
        <v>10.2037914691943</v>
      </c>
      <c r="M18" s="218">
        <f>attached_Fre_light_truck!HG31/attached_truck_stock!HG27</f>
        <v>6.9795918367346896</v>
      </c>
      <c r="N18" s="218">
        <f>attached_Fre_light_truck!IE31/attached_truck_stock!IE27</f>
        <v>6.9207746478873204</v>
      </c>
      <c r="T18">
        <f>AVERAGE(E18:H18)</f>
        <v>8.7766347893512506</v>
      </c>
      <c r="U18" s="58">
        <f t="shared" ref="U18:Z18" si="3">I18</f>
        <v>10.0659722222222</v>
      </c>
      <c r="V18" s="58">
        <f t="shared" si="3"/>
        <v>9.9236363636363603</v>
      </c>
      <c r="W18" s="58">
        <f t="shared" si="3"/>
        <v>10.156521739130399</v>
      </c>
      <c r="X18" s="58">
        <f t="shared" si="3"/>
        <v>10.2037914691943</v>
      </c>
      <c r="Y18" s="58">
        <f t="shared" si="3"/>
        <v>6.9795918367346896</v>
      </c>
      <c r="Z18" s="58">
        <f t="shared" si="3"/>
        <v>6.9207746478873204</v>
      </c>
    </row>
    <row r="19" spans="3:26" ht="14.5">
      <c r="C19" s="216" t="s">
        <v>127</v>
      </c>
      <c r="D19" s="217"/>
      <c r="E19" s="218">
        <f>attached_Med_Hev_truck!W27/(attached_truck_stock!W28+attached_truck_stock!W29)</f>
        <v>20.48</v>
      </c>
      <c r="F19" s="218">
        <f>attached_Med_Hev_truck!AU27/(attached_truck_stock!AU28+attached_truck_stock!AU29)</f>
        <v>14.5555555555556</v>
      </c>
      <c r="G19" s="218">
        <f>attached_Med_Hev_truck!BS27/(attached_truck_stock!BS28+attached_truck_stock!BS29)</f>
        <v>17.399999999999999</v>
      </c>
      <c r="H19" s="218">
        <f>attached_Med_Hev_truck!CQ27/(attached_truck_stock!CQ28+attached_truck_stock!CQ29)</f>
        <v>14.243902439024399</v>
      </c>
      <c r="I19" s="218">
        <f>attached_Med_Hev_truck!DO27/(attached_truck_stock!DO28+attached_truck_stock!DO29)</f>
        <v>17.200636942675199</v>
      </c>
      <c r="J19" s="218">
        <f>attached_Med_Hev_truck!EM27/(attached_truck_stock!EM28+attached_truck_stock!EM29)</f>
        <v>17.0111524163569</v>
      </c>
      <c r="K19" s="218">
        <f>attached_Med_Hev_truck!FK27/(attached_truck_stock!FK28+attached_truck_stock!FK29)</f>
        <v>10.0978260869565</v>
      </c>
      <c r="L19" s="218">
        <f>attached_Med_Hev_truck!GI27/(attached_truck_stock!GI28+attached_truck_stock!GI29)</f>
        <v>21.946107784431099</v>
      </c>
      <c r="M19" s="218">
        <f>attached_Med_Hev_truck!HG27/(attached_truck_stock!HG28+attached_truck_stock!HG29)</f>
        <v>27.173913043478301</v>
      </c>
      <c r="N19" s="218">
        <f>attached_Med_Hev_truck!IE27/(attached_truck_stock!IE28+attached_truck_stock!IE29)</f>
        <v>28.3342036553525</v>
      </c>
      <c r="T19">
        <f>AVERAGE(E19:H19)</f>
        <v>16.669864498645001</v>
      </c>
      <c r="U19" s="58">
        <f t="shared" ref="U19:Z19" si="4">I19</f>
        <v>17.200636942675199</v>
      </c>
      <c r="V19" s="58">
        <f t="shared" si="4"/>
        <v>17.0111524163569</v>
      </c>
      <c r="W19" s="58">
        <f t="shared" si="4"/>
        <v>10.0978260869565</v>
      </c>
      <c r="X19" s="58">
        <f t="shared" si="4"/>
        <v>21.946107784431099</v>
      </c>
      <c r="Y19" s="58">
        <f t="shared" si="4"/>
        <v>27.173913043478301</v>
      </c>
      <c r="Z19" s="58">
        <f t="shared" si="4"/>
        <v>28.3342036553525</v>
      </c>
    </row>
    <row r="20" spans="3:26" ht="14.5">
      <c r="C20" s="216" t="s">
        <v>129</v>
      </c>
      <c r="D20" s="217"/>
      <c r="E20" s="218">
        <f>E19</f>
        <v>20.48</v>
      </c>
      <c r="F20" s="218">
        <f t="shared" ref="F20:N20" si="5">F19</f>
        <v>14.5555555555556</v>
      </c>
      <c r="G20" s="218">
        <f t="shared" si="5"/>
        <v>17.399999999999999</v>
      </c>
      <c r="H20" s="218">
        <f t="shared" si="5"/>
        <v>14.243902439024399</v>
      </c>
      <c r="I20" s="218">
        <f t="shared" si="5"/>
        <v>17.200636942675199</v>
      </c>
      <c r="J20" s="218">
        <f t="shared" si="5"/>
        <v>17.0111524163569</v>
      </c>
      <c r="K20" s="218">
        <f t="shared" si="5"/>
        <v>10.0978260869565</v>
      </c>
      <c r="L20" s="218">
        <f t="shared" si="5"/>
        <v>21.946107784431099</v>
      </c>
      <c r="M20" s="218">
        <f t="shared" si="5"/>
        <v>27.173913043478301</v>
      </c>
      <c r="N20" s="218">
        <f t="shared" si="5"/>
        <v>28.3342036553525</v>
      </c>
      <c r="T20">
        <f>AVERAGE(E20:H20)</f>
        <v>16.669864498645001</v>
      </c>
      <c r="U20" s="58">
        <f t="shared" ref="U20:Z20" si="6">I20</f>
        <v>17.200636942675199</v>
      </c>
      <c r="V20" s="58">
        <f t="shared" si="6"/>
        <v>17.0111524163569</v>
      </c>
      <c r="W20" s="58">
        <f t="shared" si="6"/>
        <v>10.0978260869565</v>
      </c>
      <c r="X20" s="58">
        <f t="shared" si="6"/>
        <v>21.946107784431099</v>
      </c>
      <c r="Y20" s="58">
        <f t="shared" si="6"/>
        <v>27.173913043478301</v>
      </c>
      <c r="Z20" s="58">
        <f t="shared" si="6"/>
        <v>28.3342036553525</v>
      </c>
    </row>
    <row r="21" spans="3:26" ht="14.5">
      <c r="C21" s="216" t="s">
        <v>131</v>
      </c>
      <c r="D21" s="219"/>
      <c r="E21" s="421" t="s">
        <v>300</v>
      </c>
      <c r="F21" s="421"/>
      <c r="G21" s="421"/>
      <c r="H21" s="421"/>
      <c r="I21" s="421"/>
      <c r="J21" s="421"/>
      <c r="K21" s="421"/>
      <c r="L21" s="421"/>
      <c r="M21" s="421"/>
      <c r="N21" s="421"/>
    </row>
    <row r="22" spans="3:26" ht="14.5">
      <c r="C22" s="214" t="s">
        <v>133</v>
      </c>
      <c r="D22" s="48"/>
      <c r="E22" s="220"/>
      <c r="F22" s="220"/>
      <c r="G22" s="220"/>
      <c r="H22" s="220"/>
      <c r="I22" s="220"/>
      <c r="J22" s="220"/>
      <c r="K22" s="220"/>
    </row>
    <row r="23" spans="3:26" ht="14.5">
      <c r="C23" s="215" t="s">
        <v>135</v>
      </c>
      <c r="D23" s="48"/>
      <c r="E23" s="220"/>
      <c r="F23" s="220"/>
      <c r="G23" s="220"/>
      <c r="H23" s="220"/>
      <c r="I23" s="220"/>
      <c r="J23" s="220"/>
      <c r="K23" s="220"/>
    </row>
  </sheetData>
  <mergeCells count="3">
    <mergeCell ref="E8:H8"/>
    <mergeCell ref="E21:N21"/>
    <mergeCell ref="E10:N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E80"/>
  <sheetViews>
    <sheetView workbookViewId="0">
      <selection activeCell="BU7" sqref="BU7:BV7"/>
    </sheetView>
  </sheetViews>
  <sheetFormatPr defaultColWidth="8.7265625" defaultRowHeight="12.5"/>
  <cols>
    <col min="2" max="2" width="37" customWidth="1"/>
    <col min="4" max="22" width="8.7265625" hidden="1" customWidth="1"/>
    <col min="28" max="46" width="8.7265625" hidden="1" customWidth="1"/>
    <col min="52" max="70" width="8.7265625" hidden="1" customWidth="1"/>
    <col min="76" max="94" width="8.7265625" hidden="1" customWidth="1"/>
    <col min="98" max="98" width="39.7265625" customWidth="1"/>
    <col min="100" max="118" width="8.7265625" hidden="1" customWidth="1"/>
    <col min="124" max="142" width="8.7265625" hidden="1" customWidth="1"/>
    <col min="148" max="166" width="8.7265625" hidden="1" customWidth="1"/>
    <col min="172" max="190" width="8.7265625" hidden="1" customWidth="1"/>
    <col min="196" max="214" width="8.7265625" hidden="1" customWidth="1"/>
    <col min="220" max="238" width="8.7265625" hidden="1" customWidth="1"/>
  </cols>
  <sheetData>
    <row r="1" spans="1:239"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0"/>
      <c r="BV1" s="410"/>
      <c r="BW1" s="1"/>
      <c r="BX1" s="1"/>
      <c r="BY1" s="1"/>
      <c r="BZ1" s="1"/>
      <c r="CA1" s="1"/>
      <c r="CB1" s="1"/>
      <c r="CC1" s="1"/>
      <c r="CD1" s="1"/>
      <c r="CE1" s="1"/>
      <c r="CF1" s="1"/>
      <c r="CG1" s="1"/>
      <c r="CH1" s="1"/>
      <c r="CI1" s="1"/>
      <c r="CJ1" s="1"/>
      <c r="CK1" s="1"/>
      <c r="CL1" s="1"/>
      <c r="CM1" s="1"/>
      <c r="CN1" s="1"/>
      <c r="CO1" s="1"/>
      <c r="CP1" s="1"/>
      <c r="CQ1" s="1"/>
      <c r="CS1" s="410"/>
      <c r="CT1" s="410"/>
      <c r="CU1" s="1"/>
      <c r="CV1" s="1"/>
      <c r="CW1" s="1"/>
      <c r="CX1" s="1"/>
      <c r="CY1" s="1"/>
      <c r="CZ1" s="1"/>
      <c r="DA1" s="1"/>
      <c r="DB1" s="1"/>
      <c r="DC1" s="1"/>
      <c r="DD1" s="1"/>
      <c r="DE1" s="1"/>
      <c r="DF1" s="1"/>
      <c r="DG1" s="1"/>
      <c r="DH1" s="1"/>
      <c r="DI1" s="1"/>
      <c r="DJ1" s="1"/>
      <c r="DK1" s="1"/>
      <c r="DL1" s="1"/>
      <c r="DM1" s="1"/>
      <c r="DN1" s="1"/>
      <c r="DO1" s="1"/>
      <c r="DQ1" s="410"/>
      <c r="DR1" s="410"/>
      <c r="DS1" s="1"/>
      <c r="DT1" s="1"/>
      <c r="DU1" s="1"/>
      <c r="DV1" s="1"/>
      <c r="DW1" s="1"/>
      <c r="DX1" s="1"/>
      <c r="DY1" s="1"/>
      <c r="DZ1" s="1"/>
      <c r="EA1" s="1"/>
      <c r="EB1" s="1"/>
      <c r="EC1" s="1"/>
      <c r="ED1" s="1"/>
      <c r="EE1" s="1"/>
      <c r="EF1" s="1"/>
      <c r="EG1" s="1"/>
      <c r="EH1" s="1"/>
      <c r="EI1" s="1"/>
      <c r="EJ1" s="1"/>
      <c r="EK1" s="1"/>
      <c r="EL1" s="1"/>
      <c r="EM1" s="1"/>
      <c r="EO1" s="410"/>
      <c r="EP1" s="410"/>
      <c r="EQ1" s="1"/>
      <c r="ER1" s="1"/>
      <c r="ES1" s="1"/>
      <c r="ET1" s="1"/>
      <c r="EU1" s="1"/>
      <c r="EV1" s="1"/>
      <c r="EW1" s="1"/>
      <c r="EX1" s="1"/>
      <c r="EY1" s="1"/>
      <c r="EZ1" s="1"/>
      <c r="FA1" s="1"/>
      <c r="FB1" s="1"/>
      <c r="FC1" s="1"/>
      <c r="FD1" s="1"/>
      <c r="FE1" s="1"/>
      <c r="FF1" s="1"/>
      <c r="FG1" s="1"/>
      <c r="FH1" s="1"/>
      <c r="FI1" s="1"/>
      <c r="FJ1" s="1"/>
      <c r="FK1" s="1"/>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c r="HI1" s="410"/>
      <c r="HJ1" s="410"/>
      <c r="HK1" s="1"/>
      <c r="HL1" s="1"/>
      <c r="HM1" s="1"/>
      <c r="HN1" s="1"/>
      <c r="HO1" s="1"/>
      <c r="HP1" s="1"/>
      <c r="HQ1" s="1"/>
      <c r="HR1" s="1"/>
      <c r="HS1" s="1"/>
      <c r="HT1" s="1"/>
      <c r="HU1" s="1"/>
      <c r="HV1" s="1"/>
      <c r="HW1" s="1"/>
      <c r="HX1" s="1"/>
      <c r="HY1" s="1"/>
      <c r="HZ1" s="1"/>
      <c r="IA1" s="1"/>
      <c r="IB1" s="1"/>
      <c r="IC1" s="1"/>
      <c r="ID1" s="1"/>
      <c r="IE1" s="1"/>
    </row>
    <row r="2" spans="1:239"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0"/>
      <c r="BV2" s="410"/>
      <c r="BW2" s="1"/>
      <c r="BX2" s="1"/>
      <c r="BY2" s="1"/>
      <c r="BZ2" s="1"/>
      <c r="CA2" s="1"/>
      <c r="CB2" s="1"/>
      <c r="CC2" s="1"/>
      <c r="CD2" s="1"/>
      <c r="CE2" s="1"/>
      <c r="CF2" s="1"/>
      <c r="CG2" s="1"/>
      <c r="CH2" s="1"/>
      <c r="CI2" s="1"/>
      <c r="CJ2" s="1"/>
      <c r="CK2" s="1"/>
      <c r="CL2" s="1"/>
      <c r="CM2" s="1"/>
      <c r="CN2" s="1"/>
      <c r="CO2" s="1"/>
      <c r="CP2" s="1"/>
      <c r="CQ2" s="1"/>
      <c r="CS2" s="410"/>
      <c r="CT2" s="410"/>
      <c r="CU2" s="1"/>
      <c r="CV2" s="1"/>
      <c r="CW2" s="1"/>
      <c r="CX2" s="1"/>
      <c r="CY2" s="1"/>
      <c r="CZ2" s="1"/>
      <c r="DA2" s="1"/>
      <c r="DB2" s="1"/>
      <c r="DC2" s="1"/>
      <c r="DD2" s="1"/>
      <c r="DE2" s="1"/>
      <c r="DF2" s="1"/>
      <c r="DG2" s="1"/>
      <c r="DH2" s="1"/>
      <c r="DI2" s="1"/>
      <c r="DJ2" s="1"/>
      <c r="DK2" s="1"/>
      <c r="DL2" s="1"/>
      <c r="DM2" s="1"/>
      <c r="DN2" s="1"/>
      <c r="DO2" s="1"/>
      <c r="DQ2" s="410"/>
      <c r="DR2" s="410"/>
      <c r="DS2" s="1"/>
      <c r="DT2" s="1"/>
      <c r="DU2" s="1"/>
      <c r="DV2" s="1"/>
      <c r="DW2" s="1"/>
      <c r="DX2" s="1"/>
      <c r="DY2" s="1"/>
      <c r="DZ2" s="1"/>
      <c r="EA2" s="1"/>
      <c r="EB2" s="1"/>
      <c r="EC2" s="1"/>
      <c r="ED2" s="1"/>
      <c r="EE2" s="1"/>
      <c r="EF2" s="1"/>
      <c r="EG2" s="1"/>
      <c r="EH2" s="1"/>
      <c r="EI2" s="1"/>
      <c r="EJ2" s="1"/>
      <c r="EK2" s="1"/>
      <c r="EL2" s="1"/>
      <c r="EM2" s="1"/>
      <c r="EO2" s="410"/>
      <c r="EP2" s="410"/>
      <c r="EQ2" s="1"/>
      <c r="ER2" s="1"/>
      <c r="ES2" s="1"/>
      <c r="ET2" s="1"/>
      <c r="EU2" s="1"/>
      <c r="EV2" s="1"/>
      <c r="EW2" s="1"/>
      <c r="EX2" s="1"/>
      <c r="EY2" s="1"/>
      <c r="EZ2" s="1"/>
      <c r="FA2" s="1"/>
      <c r="FB2" s="1"/>
      <c r="FC2" s="1"/>
      <c r="FD2" s="1"/>
      <c r="FE2" s="1"/>
      <c r="FF2" s="1"/>
      <c r="FG2" s="1"/>
      <c r="FH2" s="1"/>
      <c r="FI2" s="1"/>
      <c r="FJ2" s="1"/>
      <c r="FK2" s="1"/>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c r="HI2" s="410"/>
      <c r="HJ2" s="410"/>
      <c r="HK2" s="1"/>
      <c r="HL2" s="1"/>
      <c r="HM2" s="1"/>
      <c r="HN2" s="1"/>
      <c r="HO2" s="1"/>
      <c r="HP2" s="1"/>
      <c r="HQ2" s="1"/>
      <c r="HR2" s="1"/>
      <c r="HS2" s="1"/>
      <c r="HT2" s="1"/>
      <c r="HU2" s="1"/>
      <c r="HV2" s="1"/>
      <c r="HW2" s="1"/>
      <c r="HX2" s="1"/>
      <c r="HY2" s="1"/>
      <c r="HZ2" s="1"/>
      <c r="IA2" s="1"/>
      <c r="IB2" s="1"/>
      <c r="IC2" s="1"/>
      <c r="ID2" s="1"/>
      <c r="IE2" s="1"/>
    </row>
    <row r="3" spans="1:239"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0"/>
      <c r="BV3" s="410"/>
      <c r="BW3" s="1"/>
      <c r="BX3" s="1"/>
      <c r="BY3" s="1"/>
      <c r="BZ3" s="1"/>
      <c r="CA3" s="1"/>
      <c r="CB3" s="1"/>
      <c r="CC3" s="1"/>
      <c r="CD3" s="1"/>
      <c r="CE3" s="1"/>
      <c r="CF3" s="1"/>
      <c r="CG3" s="1"/>
      <c r="CH3" s="1"/>
      <c r="CI3" s="1"/>
      <c r="CJ3" s="1"/>
      <c r="CK3" s="1"/>
      <c r="CL3" s="1"/>
      <c r="CM3" s="1"/>
      <c r="CN3" s="1"/>
      <c r="CO3" s="1"/>
      <c r="CP3" s="1"/>
      <c r="CQ3" s="1"/>
      <c r="CS3" s="410"/>
      <c r="CT3" s="410"/>
      <c r="CU3" s="1"/>
      <c r="CV3" s="1"/>
      <c r="CW3" s="1"/>
      <c r="CX3" s="1"/>
      <c r="CY3" s="1"/>
      <c r="CZ3" s="1"/>
      <c r="DA3" s="1"/>
      <c r="DB3" s="1"/>
      <c r="DC3" s="1"/>
      <c r="DD3" s="1"/>
      <c r="DE3" s="1"/>
      <c r="DF3" s="1"/>
      <c r="DG3" s="1"/>
      <c r="DH3" s="1"/>
      <c r="DI3" s="1"/>
      <c r="DJ3" s="1"/>
      <c r="DK3" s="1"/>
      <c r="DL3" s="1"/>
      <c r="DM3" s="1"/>
      <c r="DN3" s="1"/>
      <c r="DO3" s="1"/>
      <c r="DQ3" s="410"/>
      <c r="DR3" s="410"/>
      <c r="DS3" s="1"/>
      <c r="DT3" s="1"/>
      <c r="DU3" s="1"/>
      <c r="DV3" s="1"/>
      <c r="DW3" s="1"/>
      <c r="DX3" s="1"/>
      <c r="DY3" s="1"/>
      <c r="DZ3" s="1"/>
      <c r="EA3" s="1"/>
      <c r="EB3" s="1"/>
      <c r="EC3" s="1"/>
      <c r="ED3" s="1"/>
      <c r="EE3" s="1"/>
      <c r="EF3" s="1"/>
      <c r="EG3" s="1"/>
      <c r="EH3" s="1"/>
      <c r="EI3" s="1"/>
      <c r="EJ3" s="1"/>
      <c r="EK3" s="1"/>
      <c r="EL3" s="1"/>
      <c r="EM3" s="1"/>
      <c r="EO3" s="410"/>
      <c r="EP3" s="410"/>
      <c r="EQ3" s="1"/>
      <c r="ER3" s="1"/>
      <c r="ES3" s="1"/>
      <c r="ET3" s="1"/>
      <c r="EU3" s="1"/>
      <c r="EV3" s="1"/>
      <c r="EW3" s="1"/>
      <c r="EX3" s="1"/>
      <c r="EY3" s="1"/>
      <c r="EZ3" s="1"/>
      <c r="FA3" s="1"/>
      <c r="FB3" s="1"/>
      <c r="FC3" s="1"/>
      <c r="FD3" s="1"/>
      <c r="FE3" s="1"/>
      <c r="FF3" s="1"/>
      <c r="FG3" s="1"/>
      <c r="FH3" s="1"/>
      <c r="FI3" s="1"/>
      <c r="FJ3" s="1"/>
      <c r="FK3" s="1"/>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c r="HI3" s="410"/>
      <c r="HJ3" s="410"/>
      <c r="HK3" s="1"/>
      <c r="HL3" s="1"/>
      <c r="HM3" s="1"/>
      <c r="HN3" s="1"/>
      <c r="HO3" s="1"/>
      <c r="HP3" s="1"/>
      <c r="HQ3" s="1"/>
      <c r="HR3" s="1"/>
      <c r="HS3" s="1"/>
      <c r="HT3" s="1"/>
      <c r="HU3" s="1"/>
      <c r="HV3" s="1"/>
      <c r="HW3" s="1"/>
      <c r="HX3" s="1"/>
      <c r="HY3" s="1"/>
      <c r="HZ3" s="1"/>
      <c r="IA3" s="1"/>
      <c r="IB3" s="1"/>
      <c r="IC3" s="1"/>
      <c r="ID3" s="1"/>
      <c r="IE3" s="1"/>
    </row>
    <row r="4" spans="1:239"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0"/>
      <c r="BV4" s="410"/>
      <c r="BW4" s="1"/>
      <c r="BX4" s="1"/>
      <c r="BY4" s="1"/>
      <c r="BZ4" s="1"/>
      <c r="CA4" s="1"/>
      <c r="CB4" s="1"/>
      <c r="CC4" s="1"/>
      <c r="CD4" s="1"/>
      <c r="CE4" s="1"/>
      <c r="CF4" s="1"/>
      <c r="CG4" s="1"/>
      <c r="CH4" s="1"/>
      <c r="CI4" s="1"/>
      <c r="CJ4" s="1"/>
      <c r="CK4" s="1"/>
      <c r="CL4" s="1"/>
      <c r="CM4" s="1"/>
      <c r="CN4" s="1"/>
      <c r="CO4" s="1"/>
      <c r="CP4" s="1"/>
      <c r="CQ4" s="1"/>
      <c r="CS4" s="410"/>
      <c r="CT4" s="410"/>
      <c r="CU4" s="1"/>
      <c r="CV4" s="1"/>
      <c r="CW4" s="1"/>
      <c r="CX4" s="1"/>
      <c r="CY4" s="1"/>
      <c r="CZ4" s="1"/>
      <c r="DA4" s="1"/>
      <c r="DB4" s="1"/>
      <c r="DC4" s="1"/>
      <c r="DD4" s="1"/>
      <c r="DE4" s="1"/>
      <c r="DF4" s="1"/>
      <c r="DG4" s="1"/>
      <c r="DH4" s="1"/>
      <c r="DI4" s="1"/>
      <c r="DJ4" s="1"/>
      <c r="DK4" s="1"/>
      <c r="DL4" s="1"/>
      <c r="DM4" s="1"/>
      <c r="DN4" s="1"/>
      <c r="DO4" s="1"/>
      <c r="DQ4" s="410"/>
      <c r="DR4" s="410"/>
      <c r="DS4" s="1"/>
      <c r="DT4" s="1"/>
      <c r="DU4" s="1"/>
      <c r="DV4" s="1"/>
      <c r="DW4" s="1"/>
      <c r="DX4" s="1"/>
      <c r="DY4" s="1"/>
      <c r="DZ4" s="1"/>
      <c r="EA4" s="1"/>
      <c r="EB4" s="1"/>
      <c r="EC4" s="1"/>
      <c r="ED4" s="1"/>
      <c r="EE4" s="1"/>
      <c r="EF4" s="1"/>
      <c r="EG4" s="1"/>
      <c r="EH4" s="1"/>
      <c r="EI4" s="1"/>
      <c r="EJ4" s="1"/>
      <c r="EK4" s="1"/>
      <c r="EL4" s="1"/>
      <c r="EM4" s="1"/>
      <c r="EO4" s="410"/>
      <c r="EP4" s="410"/>
      <c r="EQ4" s="1"/>
      <c r="ER4" s="1"/>
      <c r="ES4" s="1"/>
      <c r="ET4" s="1"/>
      <c r="EU4" s="1"/>
      <c r="EV4" s="1"/>
      <c r="EW4" s="1"/>
      <c r="EX4" s="1"/>
      <c r="EY4" s="1"/>
      <c r="EZ4" s="1"/>
      <c r="FA4" s="1"/>
      <c r="FB4" s="1"/>
      <c r="FC4" s="1"/>
      <c r="FD4" s="1"/>
      <c r="FE4" s="1"/>
      <c r="FF4" s="1"/>
      <c r="FG4" s="1"/>
      <c r="FH4" s="1"/>
      <c r="FI4" s="1"/>
      <c r="FJ4" s="1"/>
      <c r="FK4" s="1"/>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c r="HI4" s="410"/>
      <c r="HJ4" s="410"/>
      <c r="HK4" s="1"/>
      <c r="HL4" s="1"/>
      <c r="HM4" s="1"/>
      <c r="HN4" s="1"/>
      <c r="HO4" s="1"/>
      <c r="HP4" s="1"/>
      <c r="HQ4" s="1"/>
      <c r="HR4" s="1"/>
      <c r="HS4" s="1"/>
      <c r="HT4" s="1"/>
      <c r="HU4" s="1"/>
      <c r="HV4" s="1"/>
      <c r="HW4" s="1"/>
      <c r="HX4" s="1"/>
      <c r="HY4" s="1"/>
      <c r="HZ4" s="1"/>
      <c r="IA4" s="1"/>
      <c r="IB4" s="1"/>
      <c r="IC4" s="1"/>
      <c r="ID4" s="1"/>
      <c r="IE4" s="1"/>
    </row>
    <row r="5" spans="1:239" ht="18">
      <c r="A5" s="418" t="s">
        <v>214</v>
      </c>
      <c r="B5" s="418"/>
      <c r="C5" s="2"/>
      <c r="D5" s="2"/>
      <c r="E5" s="2"/>
      <c r="F5" s="2"/>
      <c r="G5" s="2"/>
      <c r="H5" s="2"/>
      <c r="I5" s="2"/>
      <c r="J5" s="2"/>
      <c r="K5" s="1"/>
      <c r="L5" s="2"/>
      <c r="M5" s="2"/>
      <c r="N5" s="2"/>
      <c r="O5" s="2"/>
      <c r="P5" s="1"/>
      <c r="Q5" s="212"/>
      <c r="R5" s="1"/>
      <c r="S5" s="1"/>
      <c r="T5" s="2"/>
      <c r="U5" s="1"/>
      <c r="V5" s="1"/>
      <c r="W5" s="2" t="s">
        <v>215</v>
      </c>
      <c r="Y5" s="418" t="s">
        <v>214</v>
      </c>
      <c r="Z5" s="418"/>
      <c r="AA5" s="2"/>
      <c r="AB5" s="2"/>
      <c r="AC5" s="2"/>
      <c r="AD5" s="2"/>
      <c r="AE5" s="2"/>
      <c r="AF5" s="2"/>
      <c r="AG5" s="2"/>
      <c r="AH5" s="2"/>
      <c r="AI5" s="1"/>
      <c r="AJ5" s="2"/>
      <c r="AK5" s="2"/>
      <c r="AL5" s="2"/>
      <c r="AM5" s="2"/>
      <c r="AN5" s="1"/>
      <c r="AO5" s="212"/>
      <c r="AP5" s="1"/>
      <c r="AQ5" s="1"/>
      <c r="AR5" s="2"/>
      <c r="AS5" s="1"/>
      <c r="AT5" s="1"/>
      <c r="AU5" s="2" t="s">
        <v>215</v>
      </c>
      <c r="AW5" s="418" t="s">
        <v>214</v>
      </c>
      <c r="AX5" s="418"/>
      <c r="AY5" s="2"/>
      <c r="AZ5" s="2"/>
      <c r="BA5" s="2"/>
      <c r="BB5" s="2"/>
      <c r="BC5" s="2"/>
      <c r="BD5" s="2"/>
      <c r="BE5" s="2"/>
      <c r="BF5" s="2"/>
      <c r="BG5" s="1"/>
      <c r="BH5" s="2"/>
      <c r="BI5" s="2"/>
      <c r="BJ5" s="2"/>
      <c r="BK5" s="2"/>
      <c r="BL5" s="1"/>
      <c r="BM5" s="212"/>
      <c r="BN5" s="1"/>
      <c r="BO5" s="1"/>
      <c r="BP5" s="2"/>
      <c r="BQ5" s="1"/>
      <c r="BR5" s="1"/>
      <c r="BS5" s="2" t="s">
        <v>215</v>
      </c>
      <c r="BU5" s="418" t="s">
        <v>214</v>
      </c>
      <c r="BV5" s="418"/>
      <c r="BW5" s="2"/>
      <c r="BX5" s="2"/>
      <c r="BY5" s="2"/>
      <c r="BZ5" s="2"/>
      <c r="CA5" s="2"/>
      <c r="CB5" s="2"/>
      <c r="CC5" s="2"/>
      <c r="CD5" s="2"/>
      <c r="CE5" s="1"/>
      <c r="CF5" s="2"/>
      <c r="CG5" s="2"/>
      <c r="CH5" s="2"/>
      <c r="CI5" s="2"/>
      <c r="CJ5" s="1"/>
      <c r="CK5" s="212"/>
      <c r="CL5" s="1"/>
      <c r="CM5" s="1"/>
      <c r="CN5" s="2"/>
      <c r="CO5" s="1"/>
      <c r="CP5" s="1"/>
      <c r="CQ5" s="2" t="s">
        <v>215</v>
      </c>
      <c r="CS5" s="418" t="s">
        <v>214</v>
      </c>
      <c r="CT5" s="418"/>
      <c r="CU5" s="2"/>
      <c r="CV5" s="2"/>
      <c r="CW5" s="2"/>
      <c r="CX5" s="2"/>
      <c r="CY5" s="2"/>
      <c r="CZ5" s="2"/>
      <c r="DA5" s="2"/>
      <c r="DB5" s="2"/>
      <c r="DC5" s="1"/>
      <c r="DD5" s="2"/>
      <c r="DE5" s="2"/>
      <c r="DF5" s="2"/>
      <c r="DG5" s="2"/>
      <c r="DH5" s="1"/>
      <c r="DI5" s="212"/>
      <c r="DJ5" s="1"/>
      <c r="DK5" s="1"/>
      <c r="DL5" s="2"/>
      <c r="DM5" s="1"/>
      <c r="DN5" s="1"/>
      <c r="DO5" s="2" t="s">
        <v>215</v>
      </c>
      <c r="DQ5" s="418" t="s">
        <v>214</v>
      </c>
      <c r="DR5" s="418"/>
      <c r="DS5" s="2"/>
      <c r="DT5" s="2"/>
      <c r="DU5" s="2"/>
      <c r="DV5" s="2"/>
      <c r="DW5" s="2"/>
      <c r="DX5" s="2"/>
      <c r="DY5" s="2"/>
      <c r="DZ5" s="2"/>
      <c r="EA5" s="1"/>
      <c r="EB5" s="2"/>
      <c r="EC5" s="2"/>
      <c r="ED5" s="2"/>
      <c r="EE5" s="2"/>
      <c r="EF5" s="1"/>
      <c r="EG5" s="212"/>
      <c r="EH5" s="1"/>
      <c r="EI5" s="1"/>
      <c r="EJ5" s="2"/>
      <c r="EK5" s="1"/>
      <c r="EL5" s="1"/>
      <c r="EM5" s="2" t="s">
        <v>215</v>
      </c>
      <c r="EO5" s="418" t="s">
        <v>214</v>
      </c>
      <c r="EP5" s="418"/>
      <c r="EQ5" s="2"/>
      <c r="ER5" s="2"/>
      <c r="ES5" s="2"/>
      <c r="ET5" s="2"/>
      <c r="EU5" s="2"/>
      <c r="EV5" s="2"/>
      <c r="EW5" s="2"/>
      <c r="EX5" s="2"/>
      <c r="EY5" s="1"/>
      <c r="EZ5" s="2"/>
      <c r="FA5" s="2"/>
      <c r="FB5" s="2"/>
      <c r="FC5" s="2"/>
      <c r="FD5" s="1"/>
      <c r="FE5" s="212"/>
      <c r="FF5" s="1"/>
      <c r="FG5" s="1"/>
      <c r="FH5" s="2"/>
      <c r="FI5" s="1"/>
      <c r="FJ5" s="1"/>
      <c r="FK5" s="2" t="s">
        <v>215</v>
      </c>
      <c r="FM5" s="418" t="s">
        <v>214</v>
      </c>
      <c r="FN5" s="418"/>
      <c r="FO5" s="2"/>
      <c r="FP5" s="2"/>
      <c r="FQ5" s="2"/>
      <c r="FR5" s="2"/>
      <c r="FS5" s="2"/>
      <c r="FT5" s="2"/>
      <c r="FU5" s="2"/>
      <c r="FV5" s="2"/>
      <c r="FW5" s="1"/>
      <c r="FX5" s="2"/>
      <c r="FY5" s="2"/>
      <c r="FZ5" s="2"/>
      <c r="GA5" s="2"/>
      <c r="GB5" s="1"/>
      <c r="GC5" s="212"/>
      <c r="GD5" s="1"/>
      <c r="GE5" s="1"/>
      <c r="GF5" s="2"/>
      <c r="GG5" s="1"/>
      <c r="GH5" s="1"/>
      <c r="GI5" s="2" t="s">
        <v>215</v>
      </c>
      <c r="GK5" s="418" t="s">
        <v>214</v>
      </c>
      <c r="GL5" s="418"/>
      <c r="GM5" s="2"/>
      <c r="GN5" s="2"/>
      <c r="GO5" s="2"/>
      <c r="GP5" s="2"/>
      <c r="GQ5" s="2"/>
      <c r="GR5" s="2"/>
      <c r="GS5" s="2"/>
      <c r="GT5" s="2"/>
      <c r="GU5" s="1"/>
      <c r="GV5" s="2"/>
      <c r="GW5" s="2"/>
      <c r="GX5" s="2"/>
      <c r="GY5" s="2"/>
      <c r="GZ5" s="1"/>
      <c r="HA5" s="212"/>
      <c r="HB5" s="1"/>
      <c r="HC5" s="1"/>
      <c r="HD5" s="2"/>
      <c r="HE5" s="1"/>
      <c r="HF5" s="1"/>
      <c r="HG5" s="2" t="s">
        <v>215</v>
      </c>
      <c r="HI5" s="418" t="s">
        <v>214</v>
      </c>
      <c r="HJ5" s="418"/>
      <c r="HK5" s="2"/>
      <c r="HL5" s="2"/>
      <c r="HM5" s="2"/>
      <c r="HN5" s="2"/>
      <c r="HO5" s="2"/>
      <c r="HP5" s="2"/>
      <c r="HQ5" s="2"/>
      <c r="HR5" s="2"/>
      <c r="HS5" s="1"/>
      <c r="HT5" s="2"/>
      <c r="HU5" s="2"/>
      <c r="HV5" s="2"/>
      <c r="HW5" s="2"/>
      <c r="HX5" s="1"/>
      <c r="HY5" s="212"/>
      <c r="HZ5" s="1"/>
      <c r="IA5" s="1"/>
      <c r="IB5" s="2"/>
      <c r="IC5" s="1"/>
      <c r="ID5" s="1"/>
      <c r="IE5" s="2" t="s">
        <v>215</v>
      </c>
    </row>
    <row r="6" spans="1:239"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0"/>
      <c r="BV6" s="410"/>
      <c r="BW6" s="1"/>
      <c r="BX6" s="1"/>
      <c r="BY6" s="1"/>
      <c r="BZ6" s="1"/>
      <c r="CA6" s="1"/>
      <c r="CB6" s="1"/>
      <c r="CC6" s="1"/>
      <c r="CD6" s="1"/>
      <c r="CE6" s="1"/>
      <c r="CF6" s="1"/>
      <c r="CG6" s="1"/>
      <c r="CH6" s="1"/>
      <c r="CI6" s="1"/>
      <c r="CJ6" s="1"/>
      <c r="CK6" s="1"/>
      <c r="CL6" s="1"/>
      <c r="CM6" s="1"/>
      <c r="CN6" s="1"/>
      <c r="CO6" s="1"/>
      <c r="CP6" s="1"/>
      <c r="CQ6" s="1"/>
      <c r="CS6" s="410"/>
      <c r="CT6" s="410"/>
      <c r="CU6" s="1"/>
      <c r="CV6" s="1"/>
      <c r="CW6" s="1"/>
      <c r="CX6" s="1"/>
      <c r="CY6" s="1"/>
      <c r="CZ6" s="1"/>
      <c r="DA6" s="1"/>
      <c r="DB6" s="1"/>
      <c r="DC6" s="1"/>
      <c r="DD6" s="1"/>
      <c r="DE6" s="1"/>
      <c r="DF6" s="1"/>
      <c r="DG6" s="1"/>
      <c r="DH6" s="1"/>
      <c r="DI6" s="1"/>
      <c r="DJ6" s="1"/>
      <c r="DK6" s="1"/>
      <c r="DL6" s="1"/>
      <c r="DM6" s="1"/>
      <c r="DN6" s="1"/>
      <c r="DO6" s="1"/>
      <c r="DQ6" s="410"/>
      <c r="DR6" s="410"/>
      <c r="DS6" s="1"/>
      <c r="DT6" s="1"/>
      <c r="DU6" s="1"/>
      <c r="DV6" s="1"/>
      <c r="DW6" s="1"/>
      <c r="DX6" s="1"/>
      <c r="DY6" s="1"/>
      <c r="DZ6" s="1"/>
      <c r="EA6" s="1"/>
      <c r="EB6" s="1"/>
      <c r="EC6" s="1"/>
      <c r="ED6" s="1"/>
      <c r="EE6" s="1"/>
      <c r="EF6" s="1"/>
      <c r="EG6" s="1"/>
      <c r="EH6" s="1"/>
      <c r="EI6" s="1"/>
      <c r="EJ6" s="1"/>
      <c r="EK6" s="1"/>
      <c r="EL6" s="1"/>
      <c r="EM6" s="1"/>
      <c r="EO6" s="410"/>
      <c r="EP6" s="410"/>
      <c r="EQ6" s="1"/>
      <c r="ER6" s="1"/>
      <c r="ES6" s="1"/>
      <c r="ET6" s="1"/>
      <c r="EU6" s="1"/>
      <c r="EV6" s="1"/>
      <c r="EW6" s="1"/>
      <c r="EX6" s="1"/>
      <c r="EY6" s="1"/>
      <c r="EZ6" s="1"/>
      <c r="FA6" s="1"/>
      <c r="FB6" s="1"/>
      <c r="FC6" s="1"/>
      <c r="FD6" s="1"/>
      <c r="FE6" s="1"/>
      <c r="FF6" s="1"/>
      <c r="FG6" s="1"/>
      <c r="FH6" s="1"/>
      <c r="FI6" s="1"/>
      <c r="FJ6" s="1"/>
      <c r="FK6" s="1"/>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c r="HI6" s="410"/>
      <c r="HJ6" s="410"/>
      <c r="HK6" s="1"/>
      <c r="HL6" s="1"/>
      <c r="HM6" s="1"/>
      <c r="HN6" s="1"/>
      <c r="HO6" s="1"/>
      <c r="HP6" s="1"/>
      <c r="HQ6" s="1"/>
      <c r="HR6" s="1"/>
      <c r="HS6" s="1"/>
      <c r="HT6" s="1"/>
      <c r="HU6" s="1"/>
      <c r="HV6" s="1"/>
      <c r="HW6" s="1"/>
      <c r="HX6" s="1"/>
      <c r="HY6" s="1"/>
      <c r="HZ6" s="1"/>
      <c r="IA6" s="1"/>
      <c r="IB6" s="1"/>
      <c r="IC6" s="1"/>
      <c r="ID6" s="1"/>
      <c r="IE6" s="1"/>
    </row>
    <row r="7" spans="1:239" ht="15.5">
      <c r="A7" s="416" t="s">
        <v>276</v>
      </c>
      <c r="B7" s="416"/>
      <c r="C7" s="2"/>
      <c r="D7" s="2"/>
      <c r="E7" s="2"/>
      <c r="F7" s="2"/>
      <c r="G7" s="2"/>
      <c r="H7" s="2"/>
      <c r="I7" s="2"/>
      <c r="J7" s="2"/>
      <c r="K7" s="2"/>
      <c r="L7" s="2"/>
      <c r="M7" s="2"/>
      <c r="N7" s="2"/>
      <c r="O7" s="2"/>
      <c r="P7" s="2"/>
      <c r="Q7" s="2"/>
      <c r="R7" s="2"/>
      <c r="S7" s="2"/>
      <c r="T7" s="2"/>
      <c r="U7" s="2"/>
      <c r="V7" s="2"/>
      <c r="W7" s="2"/>
      <c r="Y7" s="416" t="s">
        <v>218</v>
      </c>
      <c r="Z7" s="416"/>
      <c r="AA7" s="2"/>
      <c r="AB7" s="2"/>
      <c r="AC7" s="2"/>
      <c r="AD7" s="2"/>
      <c r="AE7" s="2"/>
      <c r="AF7" s="2"/>
      <c r="AG7" s="2"/>
      <c r="AH7" s="2"/>
      <c r="AI7" s="2"/>
      <c r="AJ7" s="2"/>
      <c r="AK7" s="2"/>
      <c r="AL7" s="2"/>
      <c r="AM7" s="2"/>
      <c r="AN7" s="2"/>
      <c r="AO7" s="2"/>
      <c r="AP7" s="2"/>
      <c r="AQ7" s="2"/>
      <c r="AR7" s="2"/>
      <c r="AS7" s="2"/>
      <c r="AT7" s="2"/>
      <c r="AU7" s="2"/>
      <c r="AW7" s="416" t="s">
        <v>219</v>
      </c>
      <c r="AX7" s="416"/>
      <c r="AY7" s="2"/>
      <c r="AZ7" s="2"/>
      <c r="BA7" s="2"/>
      <c r="BB7" s="2"/>
      <c r="BC7" s="2"/>
      <c r="BD7" s="2"/>
      <c r="BE7" s="2"/>
      <c r="BF7" s="2"/>
      <c r="BG7" s="2"/>
      <c r="BH7" s="2"/>
      <c r="BI7" s="2"/>
      <c r="BJ7" s="2"/>
      <c r="BK7" s="2"/>
      <c r="BL7" s="2"/>
      <c r="BM7" s="2"/>
      <c r="BN7" s="2"/>
      <c r="BO7" s="2"/>
      <c r="BP7" s="2"/>
      <c r="BQ7" s="2"/>
      <c r="BR7" s="2"/>
      <c r="BS7" s="2"/>
      <c r="BU7" s="416" t="s">
        <v>277</v>
      </c>
      <c r="BV7" s="416"/>
      <c r="BW7" s="2"/>
      <c r="BX7" s="2"/>
      <c r="BY7" s="2"/>
      <c r="BZ7" s="2"/>
      <c r="CA7" s="2"/>
      <c r="CB7" s="2"/>
      <c r="CC7" s="2"/>
      <c r="CD7" s="2"/>
      <c r="CE7" s="2"/>
      <c r="CF7" s="2"/>
      <c r="CG7" s="2"/>
      <c r="CH7" s="2"/>
      <c r="CI7" s="2"/>
      <c r="CJ7" s="2"/>
      <c r="CK7" s="2"/>
      <c r="CL7" s="2"/>
      <c r="CM7" s="2"/>
      <c r="CN7" s="2"/>
      <c r="CO7" s="2"/>
      <c r="CP7" s="2"/>
      <c r="CQ7" s="2"/>
      <c r="CS7" s="416" t="s">
        <v>278</v>
      </c>
      <c r="CT7" s="416"/>
      <c r="CU7" s="2"/>
      <c r="CV7" s="2"/>
      <c r="CW7" s="2"/>
      <c r="CX7" s="2"/>
      <c r="CY7" s="2"/>
      <c r="CZ7" s="2"/>
      <c r="DA7" s="2"/>
      <c r="DB7" s="2"/>
      <c r="DC7" s="2"/>
      <c r="DD7" s="2"/>
      <c r="DE7" s="2"/>
      <c r="DF7" s="2"/>
      <c r="DG7" s="2"/>
      <c r="DH7" s="2"/>
      <c r="DI7" s="2"/>
      <c r="DJ7" s="2"/>
      <c r="DK7" s="2"/>
      <c r="DL7" s="2"/>
      <c r="DM7" s="2"/>
      <c r="DN7" s="2"/>
      <c r="DO7" s="2"/>
      <c r="DQ7" s="416" t="s">
        <v>279</v>
      </c>
      <c r="DR7" s="416"/>
      <c r="DS7" s="2"/>
      <c r="DT7" s="2"/>
      <c r="DU7" s="2"/>
      <c r="DV7" s="2"/>
      <c r="DW7" s="2"/>
      <c r="DX7" s="2"/>
      <c r="DY7" s="2"/>
      <c r="DZ7" s="2"/>
      <c r="EA7" s="2"/>
      <c r="EB7" s="2"/>
      <c r="EC7" s="2"/>
      <c r="ED7" s="2"/>
      <c r="EE7" s="2"/>
      <c r="EF7" s="2"/>
      <c r="EG7" s="2"/>
      <c r="EH7" s="2"/>
      <c r="EI7" s="2"/>
      <c r="EJ7" s="2"/>
      <c r="EK7" s="2"/>
      <c r="EL7" s="2"/>
      <c r="EM7" s="2"/>
      <c r="EO7" s="416" t="s">
        <v>280</v>
      </c>
      <c r="EP7" s="416"/>
      <c r="EQ7" s="2"/>
      <c r="ER7" s="2"/>
      <c r="ES7" s="2"/>
      <c r="ET7" s="2"/>
      <c r="EU7" s="2"/>
      <c r="EV7" s="2"/>
      <c r="EW7" s="2"/>
      <c r="EX7" s="2"/>
      <c r="EY7" s="2"/>
      <c r="EZ7" s="2"/>
      <c r="FA7" s="2"/>
      <c r="FB7" s="2"/>
      <c r="FC7" s="2"/>
      <c r="FD7" s="2"/>
      <c r="FE7" s="2"/>
      <c r="FF7" s="2"/>
      <c r="FG7" s="2"/>
      <c r="FH7" s="2"/>
      <c r="FI7" s="2"/>
      <c r="FJ7" s="2"/>
      <c r="FK7" s="2"/>
      <c r="FM7" s="416" t="s">
        <v>270</v>
      </c>
      <c r="FN7" s="416"/>
      <c r="FO7" s="2"/>
      <c r="FP7" s="2"/>
      <c r="FQ7" s="2"/>
      <c r="FR7" s="2"/>
      <c r="FS7" s="2"/>
      <c r="FT7" s="2"/>
      <c r="FU7" s="2"/>
      <c r="FV7" s="2"/>
      <c r="FW7" s="2"/>
      <c r="FX7" s="2"/>
      <c r="FY7" s="2"/>
      <c r="FZ7" s="2"/>
      <c r="GA7" s="2"/>
      <c r="GB7" s="2"/>
      <c r="GC7" s="2"/>
      <c r="GD7" s="2"/>
      <c r="GE7" s="2"/>
      <c r="GF7" s="2"/>
      <c r="GG7" s="2"/>
      <c r="GH7" s="2"/>
      <c r="GI7" s="2"/>
      <c r="GK7" s="416" t="s">
        <v>225</v>
      </c>
      <c r="GL7" s="416"/>
      <c r="GM7" s="2"/>
      <c r="GN7" s="2"/>
      <c r="GO7" s="2"/>
      <c r="GP7" s="2"/>
      <c r="GQ7" s="2"/>
      <c r="GR7" s="2"/>
      <c r="GS7" s="2"/>
      <c r="GT7" s="2"/>
      <c r="GU7" s="2"/>
      <c r="GV7" s="2"/>
      <c r="GW7" s="2"/>
      <c r="GX7" s="2"/>
      <c r="GY7" s="2"/>
      <c r="GZ7" s="2"/>
      <c r="HA7" s="2"/>
      <c r="HB7" s="2"/>
      <c r="HC7" s="2"/>
      <c r="HD7" s="2"/>
      <c r="HE7" s="2"/>
      <c r="HF7" s="2"/>
      <c r="HG7" s="2"/>
      <c r="HI7" s="416" t="s">
        <v>226</v>
      </c>
      <c r="HJ7" s="416"/>
      <c r="HK7" s="2"/>
      <c r="HL7" s="2"/>
      <c r="HM7" s="2"/>
      <c r="HN7" s="2"/>
      <c r="HO7" s="2"/>
      <c r="HP7" s="2"/>
      <c r="HQ7" s="2"/>
      <c r="HR7" s="2"/>
      <c r="HS7" s="2"/>
      <c r="HT7" s="2"/>
      <c r="HU7" s="2"/>
      <c r="HV7" s="2"/>
      <c r="HW7" s="2"/>
      <c r="HX7" s="2"/>
      <c r="HY7" s="2"/>
      <c r="HZ7" s="2"/>
      <c r="IA7" s="2"/>
      <c r="IB7" s="2"/>
      <c r="IC7" s="2"/>
      <c r="ID7" s="2"/>
      <c r="IE7" s="2"/>
    </row>
    <row r="8" spans="1:239" ht="15.5">
      <c r="A8" s="416" t="s">
        <v>301</v>
      </c>
      <c r="B8" s="416"/>
      <c r="C8" s="3"/>
      <c r="D8" s="3"/>
      <c r="E8" s="3"/>
      <c r="F8" s="3"/>
      <c r="G8" s="3"/>
      <c r="H8" s="3"/>
      <c r="I8" s="3"/>
      <c r="J8" s="3"/>
      <c r="K8" s="3"/>
      <c r="L8" s="3"/>
      <c r="M8" s="3"/>
      <c r="N8" s="3"/>
      <c r="O8" s="3"/>
      <c r="P8" s="3"/>
      <c r="Q8" s="3"/>
      <c r="R8" s="3"/>
      <c r="S8" s="3"/>
      <c r="T8" s="3"/>
      <c r="U8" s="3"/>
      <c r="V8" s="3"/>
      <c r="W8" s="3"/>
      <c r="Y8" s="416" t="s">
        <v>301</v>
      </c>
      <c r="Z8" s="416"/>
      <c r="AA8" s="3"/>
      <c r="AB8" s="3"/>
      <c r="AC8" s="3"/>
      <c r="AD8" s="3"/>
      <c r="AE8" s="3"/>
      <c r="AF8" s="3"/>
      <c r="AG8" s="3"/>
      <c r="AH8" s="3"/>
      <c r="AI8" s="3"/>
      <c r="AJ8" s="3"/>
      <c r="AK8" s="3"/>
      <c r="AL8" s="3"/>
      <c r="AM8" s="3"/>
      <c r="AN8" s="3"/>
      <c r="AO8" s="3"/>
      <c r="AP8" s="3"/>
      <c r="AQ8" s="3"/>
      <c r="AR8" s="3"/>
      <c r="AS8" s="3"/>
      <c r="AT8" s="3"/>
      <c r="AU8" s="3"/>
      <c r="AW8" s="416" t="s">
        <v>301</v>
      </c>
      <c r="AX8" s="416"/>
      <c r="AY8" s="3"/>
      <c r="AZ8" s="3"/>
      <c r="BA8" s="3"/>
      <c r="BB8" s="3"/>
      <c r="BC8" s="3"/>
      <c r="BD8" s="3"/>
      <c r="BE8" s="3"/>
      <c r="BF8" s="3"/>
      <c r="BG8" s="3"/>
      <c r="BH8" s="3"/>
      <c r="BI8" s="3"/>
      <c r="BJ8" s="3"/>
      <c r="BK8" s="3"/>
      <c r="BL8" s="3"/>
      <c r="BM8" s="3"/>
      <c r="BN8" s="3"/>
      <c r="BO8" s="3"/>
      <c r="BP8" s="3"/>
      <c r="BQ8" s="3"/>
      <c r="BR8" s="3"/>
      <c r="BS8" s="3"/>
      <c r="BU8" s="416" t="s">
        <v>301</v>
      </c>
      <c r="BV8" s="416"/>
      <c r="BW8" s="3"/>
      <c r="BX8" s="3"/>
      <c r="BY8" s="3"/>
      <c r="BZ8" s="3"/>
      <c r="CA8" s="3"/>
      <c r="CB8" s="3"/>
      <c r="CC8" s="3"/>
      <c r="CD8" s="3"/>
      <c r="CE8" s="3"/>
      <c r="CF8" s="3"/>
      <c r="CG8" s="3"/>
      <c r="CH8" s="3"/>
      <c r="CI8" s="3"/>
      <c r="CJ8" s="3"/>
      <c r="CK8" s="3"/>
      <c r="CL8" s="3"/>
      <c r="CM8" s="3"/>
      <c r="CN8" s="3"/>
      <c r="CO8" s="3"/>
      <c r="CP8" s="3"/>
      <c r="CQ8" s="3"/>
      <c r="CS8" s="416" t="s">
        <v>301</v>
      </c>
      <c r="CT8" s="416"/>
      <c r="CU8" s="3"/>
      <c r="CV8" s="3"/>
      <c r="CW8" s="3"/>
      <c r="CX8" s="3"/>
      <c r="CY8" s="3"/>
      <c r="CZ8" s="3"/>
      <c r="DA8" s="3"/>
      <c r="DB8" s="3"/>
      <c r="DC8" s="3"/>
      <c r="DD8" s="3"/>
      <c r="DE8" s="3"/>
      <c r="DF8" s="3"/>
      <c r="DG8" s="3"/>
      <c r="DH8" s="3"/>
      <c r="DI8" s="3"/>
      <c r="DJ8" s="3"/>
      <c r="DK8" s="3"/>
      <c r="DL8" s="3"/>
      <c r="DM8" s="3"/>
      <c r="DN8" s="3"/>
      <c r="DO8" s="3"/>
      <c r="DQ8" s="416" t="s">
        <v>301</v>
      </c>
      <c r="DR8" s="416"/>
      <c r="DS8" s="3"/>
      <c r="DT8" s="3"/>
      <c r="DU8" s="3"/>
      <c r="DV8" s="3"/>
      <c r="DW8" s="3"/>
      <c r="DX8" s="3"/>
      <c r="DY8" s="3"/>
      <c r="DZ8" s="3"/>
      <c r="EA8" s="3"/>
      <c r="EB8" s="3"/>
      <c r="EC8" s="3"/>
      <c r="ED8" s="3"/>
      <c r="EE8" s="3"/>
      <c r="EF8" s="3"/>
      <c r="EG8" s="3"/>
      <c r="EH8" s="3"/>
      <c r="EI8" s="3"/>
      <c r="EJ8" s="3"/>
      <c r="EK8" s="3"/>
      <c r="EL8" s="3"/>
      <c r="EM8" s="3"/>
      <c r="EO8" s="416" t="s">
        <v>301</v>
      </c>
      <c r="EP8" s="416"/>
      <c r="EQ8" s="3"/>
      <c r="ER8" s="3"/>
      <c r="ES8" s="3"/>
      <c r="ET8" s="3"/>
      <c r="EU8" s="3"/>
      <c r="EV8" s="3"/>
      <c r="EW8" s="3"/>
      <c r="EX8" s="3"/>
      <c r="EY8" s="3"/>
      <c r="EZ8" s="3"/>
      <c r="FA8" s="3"/>
      <c r="FB8" s="3"/>
      <c r="FC8" s="3"/>
      <c r="FD8" s="3"/>
      <c r="FE8" s="3"/>
      <c r="FF8" s="3"/>
      <c r="FG8" s="3"/>
      <c r="FH8" s="3"/>
      <c r="FI8" s="3"/>
      <c r="FJ8" s="3"/>
      <c r="FK8" s="3"/>
      <c r="FM8" s="416" t="s">
        <v>301</v>
      </c>
      <c r="FN8" s="416"/>
      <c r="FO8" s="3"/>
      <c r="FP8" s="3"/>
      <c r="FQ8" s="3"/>
      <c r="FR8" s="3"/>
      <c r="FS8" s="3"/>
      <c r="FT8" s="3"/>
      <c r="FU8" s="3"/>
      <c r="FV8" s="3"/>
      <c r="FW8" s="3"/>
      <c r="FX8" s="3"/>
      <c r="FY8" s="3"/>
      <c r="FZ8" s="3"/>
      <c r="GA8" s="3"/>
      <c r="GB8" s="3"/>
      <c r="GC8" s="3"/>
      <c r="GD8" s="3"/>
      <c r="GE8" s="3"/>
      <c r="GF8" s="3"/>
      <c r="GG8" s="3"/>
      <c r="GH8" s="3"/>
      <c r="GI8" s="3"/>
      <c r="GK8" s="416" t="s">
        <v>301</v>
      </c>
      <c r="GL8" s="416"/>
      <c r="GM8" s="3"/>
      <c r="GN8" s="3"/>
      <c r="GO8" s="3"/>
      <c r="GP8" s="3"/>
      <c r="GQ8" s="3"/>
      <c r="GR8" s="3"/>
      <c r="GS8" s="3"/>
      <c r="GT8" s="3"/>
      <c r="GU8" s="3"/>
      <c r="GV8" s="3"/>
      <c r="GW8" s="3"/>
      <c r="GX8" s="3"/>
      <c r="GY8" s="3"/>
      <c r="GZ8" s="3"/>
      <c r="HA8" s="3"/>
      <c r="HB8" s="3"/>
      <c r="HC8" s="3"/>
      <c r="HD8" s="3"/>
      <c r="HE8" s="3"/>
      <c r="HF8" s="3"/>
      <c r="HG8" s="3"/>
      <c r="HI8" s="416" t="s">
        <v>301</v>
      </c>
      <c r="HJ8" s="416"/>
      <c r="HK8" s="3"/>
      <c r="HL8" s="3"/>
      <c r="HM8" s="3"/>
      <c r="HN8" s="3"/>
      <c r="HO8" s="3"/>
      <c r="HP8" s="3"/>
      <c r="HQ8" s="3"/>
      <c r="HR8" s="3"/>
      <c r="HS8" s="3"/>
      <c r="HT8" s="3"/>
      <c r="HU8" s="3"/>
      <c r="HV8" s="3"/>
      <c r="HW8" s="3"/>
      <c r="HX8" s="3"/>
      <c r="HY8" s="3"/>
      <c r="HZ8" s="3"/>
      <c r="IA8" s="3"/>
      <c r="IB8" s="3"/>
      <c r="IC8" s="3"/>
      <c r="ID8" s="3"/>
      <c r="IE8" s="3"/>
    </row>
    <row r="9" spans="1:239"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0"/>
      <c r="BV9" s="410"/>
      <c r="BW9" s="1"/>
      <c r="BX9" s="1"/>
      <c r="BY9" s="1"/>
      <c r="BZ9" s="1"/>
      <c r="CA9" s="1"/>
      <c r="CB9" s="1"/>
      <c r="CC9" s="1"/>
      <c r="CD9" s="1"/>
      <c r="CE9" s="1"/>
      <c r="CF9" s="1"/>
      <c r="CG9" s="1"/>
      <c r="CH9" s="1"/>
      <c r="CI9" s="1"/>
      <c r="CJ9" s="1"/>
      <c r="CK9" s="1"/>
      <c r="CL9" s="1"/>
      <c r="CM9" s="1"/>
      <c r="CN9" s="1"/>
      <c r="CO9" s="1"/>
      <c r="CP9" s="1"/>
      <c r="CQ9" s="1"/>
      <c r="CS9" s="410"/>
      <c r="CT9" s="410"/>
      <c r="CU9" s="1"/>
      <c r="CV9" s="1"/>
      <c r="CW9" s="1"/>
      <c r="CX9" s="1"/>
      <c r="CY9" s="1"/>
      <c r="CZ9" s="1"/>
      <c r="DA9" s="1"/>
      <c r="DB9" s="1"/>
      <c r="DC9" s="1"/>
      <c r="DD9" s="1"/>
      <c r="DE9" s="1"/>
      <c r="DF9" s="1"/>
      <c r="DG9" s="1"/>
      <c r="DH9" s="1"/>
      <c r="DI9" s="1"/>
      <c r="DJ9" s="1"/>
      <c r="DK9" s="1"/>
      <c r="DL9" s="1"/>
      <c r="DM9" s="1"/>
      <c r="DN9" s="1"/>
      <c r="DO9" s="1"/>
      <c r="DQ9" s="410"/>
      <c r="DR9" s="410"/>
      <c r="DS9" s="1"/>
      <c r="DT9" s="1"/>
      <c r="DU9" s="1"/>
      <c r="DV9" s="1"/>
      <c r="DW9" s="1"/>
      <c r="DX9" s="1"/>
      <c r="DY9" s="1"/>
      <c r="DZ9" s="1"/>
      <c r="EA9" s="1"/>
      <c r="EB9" s="1"/>
      <c r="EC9" s="1"/>
      <c r="ED9" s="1"/>
      <c r="EE9" s="1"/>
      <c r="EF9" s="1"/>
      <c r="EG9" s="1"/>
      <c r="EH9" s="1"/>
      <c r="EI9" s="1"/>
      <c r="EJ9" s="1"/>
      <c r="EK9" s="1"/>
      <c r="EL9" s="1"/>
      <c r="EM9" s="1"/>
      <c r="EO9" s="410"/>
      <c r="EP9" s="410"/>
      <c r="EQ9" s="1"/>
      <c r="ER9" s="1"/>
      <c r="ES9" s="1"/>
      <c r="ET9" s="1"/>
      <c r="EU9" s="1"/>
      <c r="EV9" s="1"/>
      <c r="EW9" s="1"/>
      <c r="EX9" s="1"/>
      <c r="EY9" s="1"/>
      <c r="EZ9" s="1"/>
      <c r="FA9" s="1"/>
      <c r="FB9" s="1"/>
      <c r="FC9" s="1"/>
      <c r="FD9" s="1"/>
      <c r="FE9" s="1"/>
      <c r="FF9" s="1"/>
      <c r="FG9" s="1"/>
      <c r="FH9" s="1"/>
      <c r="FI9" s="1"/>
      <c r="FJ9" s="1"/>
      <c r="FK9" s="1"/>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c r="HI9" s="410"/>
      <c r="HJ9" s="410"/>
      <c r="HK9" s="1"/>
      <c r="HL9" s="1"/>
      <c r="HM9" s="1"/>
      <c r="HN9" s="1"/>
      <c r="HO9" s="1"/>
      <c r="HP9" s="1"/>
      <c r="HQ9" s="1"/>
      <c r="HR9" s="1"/>
      <c r="HS9" s="1"/>
      <c r="HT9" s="1"/>
      <c r="HU9" s="1"/>
      <c r="HV9" s="1"/>
      <c r="HW9" s="1"/>
      <c r="HX9" s="1"/>
      <c r="HY9" s="1"/>
      <c r="HZ9" s="1"/>
      <c r="IA9" s="1"/>
      <c r="IB9" s="1"/>
      <c r="IC9" s="1"/>
      <c r="ID9" s="1"/>
      <c r="IE9" s="1"/>
    </row>
    <row r="10" spans="1:239"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0"/>
      <c r="BV10" s="410"/>
      <c r="BW10" s="1"/>
      <c r="BX10" s="1"/>
      <c r="BY10" s="1"/>
      <c r="BZ10" s="1"/>
      <c r="CA10" s="1"/>
      <c r="CB10" s="1"/>
      <c r="CC10" s="1"/>
      <c r="CD10" s="1"/>
      <c r="CE10" s="1"/>
      <c r="CF10" s="1"/>
      <c r="CG10" s="1"/>
      <c r="CH10" s="1"/>
      <c r="CI10" s="1"/>
      <c r="CJ10" s="1"/>
      <c r="CK10" s="1"/>
      <c r="CL10" s="1"/>
      <c r="CM10" s="1"/>
      <c r="CN10" s="1"/>
      <c r="CO10" s="1"/>
      <c r="CP10" s="1"/>
      <c r="CQ10" s="1"/>
      <c r="CS10" s="410"/>
      <c r="CT10" s="410"/>
      <c r="CU10" s="1"/>
      <c r="CV10" s="1"/>
      <c r="CW10" s="1"/>
      <c r="CX10" s="1"/>
      <c r="CY10" s="1"/>
      <c r="CZ10" s="1"/>
      <c r="DA10" s="1"/>
      <c r="DB10" s="1"/>
      <c r="DC10" s="1"/>
      <c r="DD10" s="1"/>
      <c r="DE10" s="1"/>
      <c r="DF10" s="1"/>
      <c r="DG10" s="1"/>
      <c r="DH10" s="1"/>
      <c r="DI10" s="1"/>
      <c r="DJ10" s="1"/>
      <c r="DK10" s="1"/>
      <c r="DL10" s="1"/>
      <c r="DM10" s="1"/>
      <c r="DN10" s="1"/>
      <c r="DO10" s="1"/>
      <c r="DQ10" s="410"/>
      <c r="DR10" s="410"/>
      <c r="DS10" s="1"/>
      <c r="DT10" s="1"/>
      <c r="DU10" s="1"/>
      <c r="DV10" s="1"/>
      <c r="DW10" s="1"/>
      <c r="DX10" s="1"/>
      <c r="DY10" s="1"/>
      <c r="DZ10" s="1"/>
      <c r="EA10" s="1"/>
      <c r="EB10" s="1"/>
      <c r="EC10" s="1"/>
      <c r="ED10" s="1"/>
      <c r="EE10" s="1"/>
      <c r="EF10" s="1"/>
      <c r="EG10" s="1"/>
      <c r="EH10" s="1"/>
      <c r="EI10" s="1"/>
      <c r="EJ10" s="1"/>
      <c r="EK10" s="1"/>
      <c r="EL10" s="1"/>
      <c r="EM10" s="1"/>
      <c r="EO10" s="410"/>
      <c r="EP10" s="410"/>
      <c r="EQ10" s="1"/>
      <c r="ER10" s="1"/>
      <c r="ES10" s="1"/>
      <c r="ET10" s="1"/>
      <c r="EU10" s="1"/>
      <c r="EV10" s="1"/>
      <c r="EW10" s="1"/>
      <c r="EX10" s="1"/>
      <c r="EY10" s="1"/>
      <c r="EZ10" s="1"/>
      <c r="FA10" s="1"/>
      <c r="FB10" s="1"/>
      <c r="FC10" s="1"/>
      <c r="FD10" s="1"/>
      <c r="FE10" s="1"/>
      <c r="FF10" s="1"/>
      <c r="FG10" s="1"/>
      <c r="FH10" s="1"/>
      <c r="FI10" s="1"/>
      <c r="FJ10" s="1"/>
      <c r="FK10" s="1"/>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c r="HI10" s="410"/>
      <c r="HJ10" s="410"/>
      <c r="HK10" s="1"/>
      <c r="HL10" s="1"/>
      <c r="HM10" s="1"/>
      <c r="HN10" s="1"/>
      <c r="HO10" s="1"/>
      <c r="HP10" s="1"/>
      <c r="HQ10" s="1"/>
      <c r="HR10" s="1"/>
      <c r="HS10" s="1"/>
      <c r="HT10" s="1"/>
      <c r="HU10" s="1"/>
      <c r="HV10" s="1"/>
      <c r="HW10" s="1"/>
      <c r="HX10" s="1"/>
      <c r="HY10" s="1"/>
      <c r="HZ10" s="1"/>
      <c r="IA10" s="1"/>
      <c r="IB10" s="1"/>
      <c r="IC10" s="1"/>
      <c r="ID10" s="1"/>
      <c r="IE10" s="1"/>
    </row>
    <row r="11" spans="1:239"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0"/>
      <c r="BV11" s="410"/>
      <c r="BW11" s="4">
        <v>2000</v>
      </c>
      <c r="BX11" s="4">
        <v>2001</v>
      </c>
      <c r="BY11" s="4">
        <v>2002</v>
      </c>
      <c r="BZ11" s="4">
        <v>2003</v>
      </c>
      <c r="CA11" s="4">
        <v>2004</v>
      </c>
      <c r="CB11" s="4">
        <v>2005</v>
      </c>
      <c r="CC11" s="4">
        <v>2006</v>
      </c>
      <c r="CD11" s="4">
        <v>2007</v>
      </c>
      <c r="CE11" s="4">
        <v>2008</v>
      </c>
      <c r="CF11" s="4">
        <v>2009</v>
      </c>
      <c r="CG11" s="4">
        <v>2010</v>
      </c>
      <c r="CH11" s="4">
        <v>2011</v>
      </c>
      <c r="CI11" s="4">
        <v>2012</v>
      </c>
      <c r="CJ11" s="4">
        <v>2013</v>
      </c>
      <c r="CK11" s="4">
        <v>2014</v>
      </c>
      <c r="CL11" s="4">
        <v>2015</v>
      </c>
      <c r="CM11" s="4">
        <v>2016</v>
      </c>
      <c r="CN11" s="4">
        <v>2017</v>
      </c>
      <c r="CO11" s="4">
        <v>2018</v>
      </c>
      <c r="CP11" s="4">
        <v>2019</v>
      </c>
      <c r="CQ11" s="4">
        <v>2020</v>
      </c>
      <c r="CS11" s="410"/>
      <c r="CT11" s="410"/>
      <c r="CU11" s="4">
        <v>2000</v>
      </c>
      <c r="CV11" s="4">
        <v>2001</v>
      </c>
      <c r="CW11" s="4">
        <v>2002</v>
      </c>
      <c r="CX11" s="4">
        <v>2003</v>
      </c>
      <c r="CY11" s="4">
        <v>2004</v>
      </c>
      <c r="CZ11" s="4">
        <v>2005</v>
      </c>
      <c r="DA11" s="4">
        <v>2006</v>
      </c>
      <c r="DB11" s="4">
        <v>2007</v>
      </c>
      <c r="DC11" s="4">
        <v>2008</v>
      </c>
      <c r="DD11" s="4">
        <v>2009</v>
      </c>
      <c r="DE11" s="4">
        <v>2010</v>
      </c>
      <c r="DF11" s="4">
        <v>2011</v>
      </c>
      <c r="DG11" s="4">
        <v>2012</v>
      </c>
      <c r="DH11" s="4">
        <v>2013</v>
      </c>
      <c r="DI11" s="4">
        <v>2014</v>
      </c>
      <c r="DJ11" s="4">
        <v>2015</v>
      </c>
      <c r="DK11" s="4">
        <v>2016</v>
      </c>
      <c r="DL11" s="4">
        <v>2017</v>
      </c>
      <c r="DM11" s="4">
        <v>2018</v>
      </c>
      <c r="DN11" s="4">
        <v>2019</v>
      </c>
      <c r="DO11" s="4">
        <v>2020</v>
      </c>
      <c r="DQ11" s="410"/>
      <c r="DR11" s="410"/>
      <c r="DS11" s="4">
        <v>2000</v>
      </c>
      <c r="DT11" s="4">
        <v>2001</v>
      </c>
      <c r="DU11" s="4">
        <v>2002</v>
      </c>
      <c r="DV11" s="4">
        <v>2003</v>
      </c>
      <c r="DW11" s="4">
        <v>2004</v>
      </c>
      <c r="DX11" s="4">
        <v>2005</v>
      </c>
      <c r="DY11" s="4">
        <v>2006</v>
      </c>
      <c r="DZ11" s="4">
        <v>2007</v>
      </c>
      <c r="EA11" s="4">
        <v>2008</v>
      </c>
      <c r="EB11" s="4">
        <v>2009</v>
      </c>
      <c r="EC11" s="4">
        <v>2010</v>
      </c>
      <c r="ED11" s="4">
        <v>2011</v>
      </c>
      <c r="EE11" s="4">
        <v>2012</v>
      </c>
      <c r="EF11" s="4">
        <v>2013</v>
      </c>
      <c r="EG11" s="4">
        <v>2014</v>
      </c>
      <c r="EH11" s="4">
        <v>2015</v>
      </c>
      <c r="EI11" s="4">
        <v>2016</v>
      </c>
      <c r="EJ11" s="4">
        <v>2017</v>
      </c>
      <c r="EK11" s="4">
        <v>2018</v>
      </c>
      <c r="EL11" s="4">
        <v>2019</v>
      </c>
      <c r="EM11" s="4">
        <v>2020</v>
      </c>
      <c r="EO11" s="410"/>
      <c r="EP11" s="410"/>
      <c r="EQ11" s="4">
        <v>2000</v>
      </c>
      <c r="ER11" s="4">
        <v>2001</v>
      </c>
      <c r="ES11" s="4">
        <v>2002</v>
      </c>
      <c r="ET11" s="4">
        <v>2003</v>
      </c>
      <c r="EU11" s="4">
        <v>2004</v>
      </c>
      <c r="EV11" s="4">
        <v>2005</v>
      </c>
      <c r="EW11" s="4">
        <v>2006</v>
      </c>
      <c r="EX11" s="4">
        <v>2007</v>
      </c>
      <c r="EY11" s="4">
        <v>2008</v>
      </c>
      <c r="EZ11" s="4">
        <v>2009</v>
      </c>
      <c r="FA11" s="4">
        <v>2010</v>
      </c>
      <c r="FB11" s="4">
        <v>2011</v>
      </c>
      <c r="FC11" s="4">
        <v>2012</v>
      </c>
      <c r="FD11" s="4">
        <v>2013</v>
      </c>
      <c r="FE11" s="4">
        <v>2014</v>
      </c>
      <c r="FF11" s="4">
        <v>2015</v>
      </c>
      <c r="FG11" s="4">
        <v>2016</v>
      </c>
      <c r="FH11" s="4">
        <v>2017</v>
      </c>
      <c r="FI11" s="4">
        <v>2018</v>
      </c>
      <c r="FJ11" s="4">
        <v>2019</v>
      </c>
      <c r="FK11" s="4">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c r="HI11" s="410"/>
      <c r="HJ11" s="410"/>
      <c r="HK11" s="4">
        <v>2000</v>
      </c>
      <c r="HL11" s="4">
        <v>2001</v>
      </c>
      <c r="HM11" s="4">
        <v>2002</v>
      </c>
      <c r="HN11" s="4">
        <v>2003</v>
      </c>
      <c r="HO11" s="4">
        <v>2004</v>
      </c>
      <c r="HP11" s="4">
        <v>2005</v>
      </c>
      <c r="HQ11" s="4">
        <v>2006</v>
      </c>
      <c r="HR11" s="4">
        <v>2007</v>
      </c>
      <c r="HS11" s="4">
        <v>2008</v>
      </c>
      <c r="HT11" s="4">
        <v>2009</v>
      </c>
      <c r="HU11" s="4">
        <v>2010</v>
      </c>
      <c r="HV11" s="4">
        <v>2011</v>
      </c>
      <c r="HW11" s="4">
        <v>2012</v>
      </c>
      <c r="HX11" s="4">
        <v>2013</v>
      </c>
      <c r="HY11" s="4">
        <v>2014</v>
      </c>
      <c r="HZ11" s="4">
        <v>2015</v>
      </c>
      <c r="IA11" s="4">
        <v>2016</v>
      </c>
      <c r="IB11" s="4">
        <v>2017</v>
      </c>
      <c r="IC11" s="4">
        <v>2018</v>
      </c>
      <c r="ID11" s="4">
        <v>2019</v>
      </c>
      <c r="IE11" s="4">
        <v>2020</v>
      </c>
    </row>
    <row r="12" spans="1:239" ht="14.5">
      <c r="A12" s="412"/>
      <c r="B12" s="412"/>
      <c r="C12" s="1"/>
      <c r="D12" s="1"/>
      <c r="E12" s="1"/>
      <c r="F12" s="1"/>
      <c r="G12" s="1"/>
      <c r="H12" s="1"/>
      <c r="I12" s="1"/>
      <c r="J12" s="1"/>
      <c r="K12" s="1"/>
      <c r="L12" s="1"/>
      <c r="M12" s="1"/>
      <c r="N12" s="1"/>
      <c r="O12" s="1"/>
      <c r="P12" s="1"/>
      <c r="Q12" s="1"/>
      <c r="R12" s="1"/>
      <c r="S12" s="1"/>
      <c r="T12" s="1"/>
      <c r="U12" s="1"/>
      <c r="V12" s="1"/>
      <c r="W12" s="1"/>
      <c r="Y12" s="412"/>
      <c r="Z12" s="412"/>
      <c r="AA12" s="1"/>
      <c r="AB12" s="1"/>
      <c r="AC12" s="1"/>
      <c r="AD12" s="1"/>
      <c r="AE12" s="1"/>
      <c r="AF12" s="1"/>
      <c r="AG12" s="1"/>
      <c r="AH12" s="1"/>
      <c r="AI12" s="1"/>
      <c r="AJ12" s="1"/>
      <c r="AK12" s="1"/>
      <c r="AL12" s="1"/>
      <c r="AM12" s="1"/>
      <c r="AN12" s="1"/>
      <c r="AO12" s="1"/>
      <c r="AP12" s="1"/>
      <c r="AQ12" s="1"/>
      <c r="AR12" s="1"/>
      <c r="AS12" s="1"/>
      <c r="AT12" s="1"/>
      <c r="AU12" s="1"/>
      <c r="AW12" s="412"/>
      <c r="AX12" s="412"/>
      <c r="AY12" s="1"/>
      <c r="AZ12" s="1"/>
      <c r="BA12" s="1"/>
      <c r="BB12" s="1"/>
      <c r="BC12" s="1"/>
      <c r="BD12" s="1"/>
      <c r="BE12" s="1"/>
      <c r="BF12" s="1"/>
      <c r="BG12" s="1"/>
      <c r="BH12" s="1"/>
      <c r="BI12" s="1"/>
      <c r="BJ12" s="1"/>
      <c r="BK12" s="1"/>
      <c r="BL12" s="1"/>
      <c r="BM12" s="1"/>
      <c r="BN12" s="1"/>
      <c r="BO12" s="1"/>
      <c r="BP12" s="1"/>
      <c r="BQ12" s="1"/>
      <c r="BR12" s="1"/>
      <c r="BS12" s="1"/>
      <c r="BU12" s="412"/>
      <c r="BV12" s="412"/>
      <c r="BW12" s="1"/>
      <c r="BX12" s="1"/>
      <c r="BY12" s="1"/>
      <c r="BZ12" s="1"/>
      <c r="CA12" s="1"/>
      <c r="CB12" s="1"/>
      <c r="CC12" s="1"/>
      <c r="CD12" s="1"/>
      <c r="CE12" s="1"/>
      <c r="CF12" s="1"/>
      <c r="CG12" s="1"/>
      <c r="CH12" s="1"/>
      <c r="CI12" s="1"/>
      <c r="CJ12" s="1"/>
      <c r="CK12" s="1"/>
      <c r="CL12" s="1"/>
      <c r="CM12" s="1"/>
      <c r="CN12" s="1"/>
      <c r="CO12" s="1"/>
      <c r="CP12" s="1"/>
      <c r="CQ12" s="1"/>
      <c r="CS12" s="412"/>
      <c r="CT12" s="412"/>
      <c r="CU12" s="1"/>
      <c r="CV12" s="1"/>
      <c r="CW12" s="1"/>
      <c r="CX12" s="1"/>
      <c r="CY12" s="1"/>
      <c r="CZ12" s="1"/>
      <c r="DA12" s="1"/>
      <c r="DB12" s="1"/>
      <c r="DC12" s="1"/>
      <c r="DD12" s="1"/>
      <c r="DE12" s="1"/>
      <c r="DF12" s="1"/>
      <c r="DG12" s="1"/>
      <c r="DH12" s="1"/>
      <c r="DI12" s="1"/>
      <c r="DJ12" s="1"/>
      <c r="DK12" s="1"/>
      <c r="DL12" s="1"/>
      <c r="DM12" s="1"/>
      <c r="DN12" s="1"/>
      <c r="DO12" s="1"/>
      <c r="DQ12" s="412"/>
      <c r="DR12" s="412"/>
      <c r="DS12" s="1"/>
      <c r="DT12" s="1"/>
      <c r="DU12" s="1"/>
      <c r="DV12" s="1"/>
      <c r="DW12" s="1"/>
      <c r="DX12" s="1"/>
      <c r="DY12" s="1"/>
      <c r="DZ12" s="1"/>
      <c r="EA12" s="1"/>
      <c r="EB12" s="1"/>
      <c r="EC12" s="1"/>
      <c r="ED12" s="1"/>
      <c r="EE12" s="1"/>
      <c r="EF12" s="1"/>
      <c r="EG12" s="1"/>
      <c r="EH12" s="1"/>
      <c r="EI12" s="1"/>
      <c r="EJ12" s="1"/>
      <c r="EK12" s="1"/>
      <c r="EL12" s="1"/>
      <c r="EM12" s="1"/>
      <c r="EO12" s="412"/>
      <c r="EP12" s="412"/>
      <c r="EQ12" s="1"/>
      <c r="ER12" s="1"/>
      <c r="ES12" s="1"/>
      <c r="ET12" s="1"/>
      <c r="EU12" s="1"/>
      <c r="EV12" s="1"/>
      <c r="EW12" s="1"/>
      <c r="EX12" s="1"/>
      <c r="EY12" s="1"/>
      <c r="EZ12" s="1"/>
      <c r="FA12" s="1"/>
      <c r="FB12" s="1"/>
      <c r="FC12" s="1"/>
      <c r="FD12" s="1"/>
      <c r="FE12" s="1"/>
      <c r="FF12" s="1"/>
      <c r="FG12" s="1"/>
      <c r="FH12" s="1"/>
      <c r="FI12" s="1"/>
      <c r="FJ12" s="1"/>
      <c r="FK12" s="1"/>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c r="HI12" s="412"/>
      <c r="HJ12" s="412"/>
      <c r="HK12" s="1"/>
      <c r="HL12" s="1"/>
      <c r="HM12" s="1"/>
      <c r="HN12" s="1"/>
      <c r="HO12" s="1"/>
      <c r="HP12" s="1"/>
      <c r="HQ12" s="1"/>
      <c r="HR12" s="1"/>
      <c r="HS12" s="1"/>
      <c r="HT12" s="1"/>
      <c r="HU12" s="1"/>
      <c r="HV12" s="1"/>
      <c r="HW12" s="1"/>
      <c r="HX12" s="1"/>
      <c r="HY12" s="1"/>
      <c r="HZ12" s="1"/>
      <c r="IA12" s="1"/>
      <c r="IB12" s="1"/>
      <c r="IC12" s="1"/>
      <c r="ID12" s="1"/>
      <c r="IE12" s="1"/>
    </row>
    <row r="13" spans="1:239" ht="14.5">
      <c r="A13" s="1"/>
      <c r="B13" s="9" t="s">
        <v>292</v>
      </c>
      <c r="C13" s="1"/>
      <c r="D13" s="1"/>
      <c r="E13" s="1"/>
      <c r="F13" s="1"/>
      <c r="G13" s="1"/>
      <c r="H13" s="1"/>
      <c r="I13" s="1"/>
      <c r="J13" s="1"/>
      <c r="K13" s="1"/>
      <c r="L13" s="1"/>
      <c r="M13" s="1"/>
      <c r="N13" s="1"/>
      <c r="O13" s="1"/>
      <c r="P13" s="1"/>
      <c r="Q13" s="1"/>
      <c r="R13" s="1"/>
      <c r="S13" s="1"/>
      <c r="T13" s="1"/>
      <c r="U13" s="1"/>
      <c r="V13" s="1"/>
      <c r="W13" s="1"/>
      <c r="Y13" s="1"/>
      <c r="Z13" s="9" t="s">
        <v>292</v>
      </c>
      <c r="AA13" s="1"/>
      <c r="AB13" s="1"/>
      <c r="AC13" s="1"/>
      <c r="AD13" s="1"/>
      <c r="AE13" s="1"/>
      <c r="AF13" s="1"/>
      <c r="AG13" s="1"/>
      <c r="AH13" s="1"/>
      <c r="AI13" s="1"/>
      <c r="AJ13" s="1"/>
      <c r="AK13" s="1"/>
      <c r="AL13" s="1"/>
      <c r="AM13" s="1"/>
      <c r="AN13" s="1"/>
      <c r="AO13" s="1"/>
      <c r="AP13" s="1"/>
      <c r="AQ13" s="1"/>
      <c r="AR13" s="1"/>
      <c r="AS13" s="1"/>
      <c r="AT13" s="1"/>
      <c r="AU13" s="1"/>
      <c r="AW13" s="1"/>
      <c r="AX13" s="9" t="s">
        <v>292</v>
      </c>
      <c r="AY13" s="1"/>
      <c r="AZ13" s="1"/>
      <c r="BA13" s="1"/>
      <c r="BB13" s="1"/>
      <c r="BC13" s="1"/>
      <c r="BD13" s="1"/>
      <c r="BE13" s="1"/>
      <c r="BF13" s="1"/>
      <c r="BG13" s="1"/>
      <c r="BH13" s="1"/>
      <c r="BI13" s="1"/>
      <c r="BJ13" s="1"/>
      <c r="BK13" s="1"/>
      <c r="BL13" s="1"/>
      <c r="BM13" s="1"/>
      <c r="BN13" s="1"/>
      <c r="BO13" s="1"/>
      <c r="BP13" s="1"/>
      <c r="BQ13" s="1"/>
      <c r="BR13" s="1"/>
      <c r="BS13" s="1"/>
      <c r="BU13" s="1"/>
      <c r="BV13" s="9" t="s">
        <v>292</v>
      </c>
      <c r="BW13" s="1"/>
      <c r="BX13" s="1"/>
      <c r="BY13" s="1"/>
      <c r="BZ13" s="1"/>
      <c r="CA13" s="1"/>
      <c r="CB13" s="1"/>
      <c r="CC13" s="1"/>
      <c r="CD13" s="1"/>
      <c r="CE13" s="1"/>
      <c r="CF13" s="1"/>
      <c r="CG13" s="1"/>
      <c r="CH13" s="1"/>
      <c r="CI13" s="1"/>
      <c r="CJ13" s="1"/>
      <c r="CK13" s="1"/>
      <c r="CL13" s="1"/>
      <c r="CM13" s="1"/>
      <c r="CN13" s="1"/>
      <c r="CO13" s="1"/>
      <c r="CP13" s="1"/>
      <c r="CQ13" s="1"/>
      <c r="CS13" s="1"/>
      <c r="CT13" s="9" t="s">
        <v>292</v>
      </c>
      <c r="CU13" s="1"/>
      <c r="CV13" s="1"/>
      <c r="CW13" s="1"/>
      <c r="CX13" s="1"/>
      <c r="CY13" s="1"/>
      <c r="CZ13" s="1"/>
      <c r="DA13" s="1"/>
      <c r="DB13" s="1"/>
      <c r="DC13" s="1"/>
      <c r="DD13" s="1"/>
      <c r="DE13" s="1"/>
      <c r="DF13" s="1"/>
      <c r="DG13" s="1"/>
      <c r="DH13" s="1"/>
      <c r="DI13" s="1"/>
      <c r="DJ13" s="1"/>
      <c r="DK13" s="1"/>
      <c r="DL13" s="1"/>
      <c r="DM13" s="1"/>
      <c r="DN13" s="1"/>
      <c r="DO13" s="1"/>
      <c r="DQ13" s="1"/>
      <c r="DR13" s="9" t="s">
        <v>292</v>
      </c>
      <c r="DS13" s="1"/>
      <c r="DT13" s="1"/>
      <c r="DU13" s="1"/>
      <c r="DV13" s="1"/>
      <c r="DW13" s="1"/>
      <c r="DX13" s="1"/>
      <c r="DY13" s="1"/>
      <c r="DZ13" s="1"/>
      <c r="EA13" s="1"/>
      <c r="EB13" s="1"/>
      <c r="EC13" s="1"/>
      <c r="ED13" s="1"/>
      <c r="EE13" s="1"/>
      <c r="EF13" s="1"/>
      <c r="EG13" s="1"/>
      <c r="EH13" s="1"/>
      <c r="EI13" s="1"/>
      <c r="EJ13" s="1"/>
      <c r="EK13" s="1"/>
      <c r="EL13" s="1"/>
      <c r="EM13" s="1"/>
      <c r="EO13" s="1"/>
      <c r="EP13" s="9" t="s">
        <v>292</v>
      </c>
      <c r="EQ13" s="1"/>
      <c r="ER13" s="1"/>
      <c r="ES13" s="1"/>
      <c r="ET13" s="1"/>
      <c r="EU13" s="1"/>
      <c r="EV13" s="1"/>
      <c r="EW13" s="1"/>
      <c r="EX13" s="1"/>
      <c r="EY13" s="1"/>
      <c r="EZ13" s="1"/>
      <c r="FA13" s="1"/>
      <c r="FB13" s="1"/>
      <c r="FC13" s="1"/>
      <c r="FD13" s="1"/>
      <c r="FE13" s="1"/>
      <c r="FF13" s="1"/>
      <c r="FG13" s="1"/>
      <c r="FH13" s="1"/>
      <c r="FI13" s="1"/>
      <c r="FJ13" s="1"/>
      <c r="FK13" s="1"/>
      <c r="FM13" s="1"/>
      <c r="FN13" s="9" t="s">
        <v>292</v>
      </c>
      <c r="FO13" s="1"/>
      <c r="FP13" s="1"/>
      <c r="FQ13" s="1"/>
      <c r="FR13" s="1"/>
      <c r="FS13" s="1"/>
      <c r="FT13" s="1"/>
      <c r="FU13" s="1"/>
      <c r="FV13" s="1"/>
      <c r="FW13" s="1"/>
      <c r="FX13" s="1"/>
      <c r="FY13" s="1"/>
      <c r="FZ13" s="1"/>
      <c r="GA13" s="1"/>
      <c r="GB13" s="1"/>
      <c r="GC13" s="1"/>
      <c r="GD13" s="1"/>
      <c r="GE13" s="1"/>
      <c r="GF13" s="1"/>
      <c r="GG13" s="1"/>
      <c r="GH13" s="1"/>
      <c r="GI13" s="1"/>
      <c r="GK13" s="1"/>
      <c r="GL13" s="9" t="s">
        <v>292</v>
      </c>
      <c r="GM13" s="1"/>
      <c r="GN13" s="1"/>
      <c r="GO13" s="1"/>
      <c r="GP13" s="1"/>
      <c r="GQ13" s="1"/>
      <c r="GR13" s="1"/>
      <c r="GS13" s="1"/>
      <c r="GT13" s="1"/>
      <c r="GU13" s="1"/>
      <c r="GV13" s="1"/>
      <c r="GW13" s="1"/>
      <c r="GX13" s="1"/>
      <c r="GY13" s="1"/>
      <c r="GZ13" s="1"/>
      <c r="HA13" s="1"/>
      <c r="HB13" s="1"/>
      <c r="HC13" s="1"/>
      <c r="HD13" s="1"/>
      <c r="HE13" s="1"/>
      <c r="HF13" s="1"/>
      <c r="HG13" s="1"/>
      <c r="HI13" s="1"/>
      <c r="HJ13" s="9" t="s">
        <v>292</v>
      </c>
      <c r="HK13" s="1"/>
      <c r="HL13" s="1"/>
      <c r="HM13" s="1"/>
      <c r="HN13" s="1"/>
      <c r="HO13" s="1"/>
      <c r="HP13" s="1"/>
      <c r="HQ13" s="1"/>
      <c r="HR13" s="1"/>
      <c r="HS13" s="1"/>
      <c r="HT13" s="1"/>
      <c r="HU13" s="1"/>
      <c r="HV13" s="1"/>
      <c r="HW13" s="1"/>
      <c r="HX13" s="1"/>
      <c r="HY13" s="1"/>
      <c r="HZ13" s="1"/>
      <c r="IA13" s="1"/>
      <c r="IB13" s="1"/>
      <c r="IC13" s="1"/>
      <c r="ID13" s="1"/>
      <c r="IE13" s="1"/>
    </row>
    <row r="14" spans="1:239" ht="14.5">
      <c r="A14" s="1"/>
      <c r="B14" s="124" t="s">
        <v>302</v>
      </c>
      <c r="C14" s="1">
        <v>7</v>
      </c>
      <c r="D14" s="1">
        <v>8</v>
      </c>
      <c r="E14" s="1">
        <v>8</v>
      </c>
      <c r="F14" s="1">
        <v>8</v>
      </c>
      <c r="G14" s="1">
        <v>8</v>
      </c>
      <c r="H14" s="1">
        <v>8</v>
      </c>
      <c r="I14" s="1">
        <v>8</v>
      </c>
      <c r="J14" s="1">
        <v>10</v>
      </c>
      <c r="K14" s="1">
        <v>11</v>
      </c>
      <c r="L14" s="1">
        <v>11</v>
      </c>
      <c r="M14" s="1">
        <v>14</v>
      </c>
      <c r="N14" s="1">
        <v>15</v>
      </c>
      <c r="O14" s="1">
        <v>15</v>
      </c>
      <c r="P14" s="1">
        <v>16</v>
      </c>
      <c r="Q14" s="1">
        <v>17</v>
      </c>
      <c r="R14" s="1">
        <v>18</v>
      </c>
      <c r="S14" s="1">
        <v>19</v>
      </c>
      <c r="T14" s="1">
        <v>19</v>
      </c>
      <c r="U14" s="1">
        <v>18</v>
      </c>
      <c r="V14" s="1">
        <v>19</v>
      </c>
      <c r="W14" s="1">
        <v>17</v>
      </c>
      <c r="Y14" s="1"/>
      <c r="Z14" s="124" t="s">
        <v>302</v>
      </c>
      <c r="AA14" s="1">
        <v>1</v>
      </c>
      <c r="AB14" s="1">
        <v>1</v>
      </c>
      <c r="AC14" s="1">
        <v>1</v>
      </c>
      <c r="AD14" s="1">
        <v>1</v>
      </c>
      <c r="AE14" s="1">
        <v>1</v>
      </c>
      <c r="AF14" s="1">
        <v>1</v>
      </c>
      <c r="AG14" s="1">
        <v>1</v>
      </c>
      <c r="AH14" s="1">
        <v>1</v>
      </c>
      <c r="AI14" s="1">
        <v>1</v>
      </c>
      <c r="AJ14" s="1">
        <v>2</v>
      </c>
      <c r="AK14" s="1">
        <v>2</v>
      </c>
      <c r="AL14" s="1">
        <v>2</v>
      </c>
      <c r="AM14" s="1">
        <v>2</v>
      </c>
      <c r="AN14" s="1">
        <v>2</v>
      </c>
      <c r="AO14" s="1">
        <v>3</v>
      </c>
      <c r="AP14" s="1">
        <v>3</v>
      </c>
      <c r="AQ14" s="1">
        <v>4</v>
      </c>
      <c r="AR14" s="1">
        <v>4</v>
      </c>
      <c r="AS14" s="1">
        <v>4</v>
      </c>
      <c r="AT14" s="1">
        <v>4</v>
      </c>
      <c r="AU14" s="1">
        <v>4</v>
      </c>
      <c r="AW14" s="1"/>
      <c r="AX14" s="124" t="s">
        <v>302</v>
      </c>
      <c r="AY14" s="1">
        <v>14</v>
      </c>
      <c r="AZ14" s="1">
        <v>13</v>
      </c>
      <c r="BA14" s="1">
        <v>14</v>
      </c>
      <c r="BB14" s="1">
        <v>15</v>
      </c>
      <c r="BC14" s="1">
        <v>14</v>
      </c>
      <c r="BD14" s="1">
        <v>15</v>
      </c>
      <c r="BE14" s="1">
        <v>14</v>
      </c>
      <c r="BF14" s="1">
        <v>15</v>
      </c>
      <c r="BG14" s="1">
        <v>15</v>
      </c>
      <c r="BH14" s="1">
        <v>15</v>
      </c>
      <c r="BI14" s="1">
        <v>19</v>
      </c>
      <c r="BJ14" s="1">
        <v>18</v>
      </c>
      <c r="BK14" s="1">
        <v>17</v>
      </c>
      <c r="BL14" s="1">
        <v>19</v>
      </c>
      <c r="BM14" s="1">
        <v>21</v>
      </c>
      <c r="BN14" s="1">
        <v>24</v>
      </c>
      <c r="BO14" s="1">
        <v>26</v>
      </c>
      <c r="BP14" s="1">
        <v>28</v>
      </c>
      <c r="BQ14" s="1">
        <v>26</v>
      </c>
      <c r="BR14" s="1">
        <v>26</v>
      </c>
      <c r="BS14" s="1">
        <v>23</v>
      </c>
      <c r="BU14" s="1"/>
      <c r="BV14" s="124" t="s">
        <v>302</v>
      </c>
      <c r="BW14" s="1">
        <v>12</v>
      </c>
      <c r="BX14" s="1">
        <v>11</v>
      </c>
      <c r="BY14" s="1">
        <v>12</v>
      </c>
      <c r="BZ14" s="1">
        <v>11</v>
      </c>
      <c r="CA14" s="1">
        <v>11</v>
      </c>
      <c r="CB14" s="1">
        <v>11</v>
      </c>
      <c r="CC14" s="1">
        <v>11</v>
      </c>
      <c r="CD14" s="1">
        <v>12</v>
      </c>
      <c r="CE14" s="1">
        <v>12</v>
      </c>
      <c r="CF14" s="1">
        <v>12</v>
      </c>
      <c r="CG14" s="1">
        <v>15</v>
      </c>
      <c r="CH14" s="1">
        <v>16</v>
      </c>
      <c r="CI14" s="1">
        <v>15</v>
      </c>
      <c r="CJ14" s="1">
        <v>16</v>
      </c>
      <c r="CK14" s="1">
        <v>17</v>
      </c>
      <c r="CL14" s="1">
        <v>20</v>
      </c>
      <c r="CM14" s="1">
        <v>21</v>
      </c>
      <c r="CN14" s="1">
        <v>22</v>
      </c>
      <c r="CO14" s="1">
        <v>21</v>
      </c>
      <c r="CP14" s="1">
        <v>22</v>
      </c>
      <c r="CQ14" s="1">
        <v>19</v>
      </c>
      <c r="CS14" s="1"/>
      <c r="CT14" s="124" t="s">
        <v>302</v>
      </c>
      <c r="CU14" s="1">
        <v>92</v>
      </c>
      <c r="CV14" s="1">
        <v>91</v>
      </c>
      <c r="CW14" s="1">
        <v>103</v>
      </c>
      <c r="CX14" s="1">
        <v>100</v>
      </c>
      <c r="CY14" s="1">
        <v>98</v>
      </c>
      <c r="CZ14" s="1">
        <v>97</v>
      </c>
      <c r="DA14" s="1">
        <v>96</v>
      </c>
      <c r="DB14" s="1">
        <v>104</v>
      </c>
      <c r="DC14" s="1">
        <v>105</v>
      </c>
      <c r="DD14" s="1">
        <v>102</v>
      </c>
      <c r="DE14" s="1">
        <v>134</v>
      </c>
      <c r="DF14" s="1">
        <v>132</v>
      </c>
      <c r="DG14" s="1">
        <v>128</v>
      </c>
      <c r="DH14" s="1">
        <v>134</v>
      </c>
      <c r="DI14" s="1">
        <v>142</v>
      </c>
      <c r="DJ14" s="1">
        <v>166</v>
      </c>
      <c r="DK14" s="1">
        <v>186</v>
      </c>
      <c r="DL14" s="1">
        <v>194</v>
      </c>
      <c r="DM14" s="1">
        <v>196</v>
      </c>
      <c r="DN14" s="1">
        <v>208</v>
      </c>
      <c r="DO14" s="1">
        <v>186</v>
      </c>
      <c r="DQ14" s="1"/>
      <c r="DR14" s="124" t="s">
        <v>302</v>
      </c>
      <c r="DS14" s="1">
        <v>207</v>
      </c>
      <c r="DT14" s="1">
        <v>204</v>
      </c>
      <c r="DU14" s="1">
        <v>220</v>
      </c>
      <c r="DV14" s="1">
        <v>210</v>
      </c>
      <c r="DW14" s="1">
        <v>200</v>
      </c>
      <c r="DX14" s="1">
        <v>205</v>
      </c>
      <c r="DY14" s="1">
        <v>203</v>
      </c>
      <c r="DZ14" s="1">
        <v>213</v>
      </c>
      <c r="EA14" s="1">
        <v>208</v>
      </c>
      <c r="EB14" s="1">
        <v>193</v>
      </c>
      <c r="EC14" s="1">
        <v>232</v>
      </c>
      <c r="ED14" s="1">
        <v>232</v>
      </c>
      <c r="EE14" s="1">
        <v>230</v>
      </c>
      <c r="EF14" s="1">
        <v>246</v>
      </c>
      <c r="EG14" s="1">
        <v>282</v>
      </c>
      <c r="EH14" s="1">
        <v>330</v>
      </c>
      <c r="EI14" s="1">
        <v>371</v>
      </c>
      <c r="EJ14" s="1">
        <v>398</v>
      </c>
      <c r="EK14" s="1">
        <v>407</v>
      </c>
      <c r="EL14" s="1">
        <v>414</v>
      </c>
      <c r="EM14" s="1">
        <v>336</v>
      </c>
      <c r="EO14" s="1"/>
      <c r="EP14" s="124" t="s">
        <v>302</v>
      </c>
      <c r="EQ14" s="1">
        <v>15</v>
      </c>
      <c r="ER14" s="1">
        <v>15</v>
      </c>
      <c r="ES14" s="1">
        <v>17</v>
      </c>
      <c r="ET14" s="1">
        <v>17</v>
      </c>
      <c r="EU14" s="1">
        <v>17</v>
      </c>
      <c r="EV14" s="1">
        <v>17</v>
      </c>
      <c r="EW14" s="1">
        <v>17</v>
      </c>
      <c r="EX14" s="1">
        <v>18</v>
      </c>
      <c r="EY14" s="1">
        <v>18</v>
      </c>
      <c r="EZ14" s="1">
        <v>18</v>
      </c>
      <c r="FA14" s="1">
        <v>21</v>
      </c>
      <c r="FB14" s="1">
        <v>21</v>
      </c>
      <c r="FC14" s="1">
        <v>22</v>
      </c>
      <c r="FD14" s="1">
        <v>25</v>
      </c>
      <c r="FE14" s="1">
        <v>28</v>
      </c>
      <c r="FF14" s="1">
        <v>29</v>
      </c>
      <c r="FG14" s="1">
        <v>29</v>
      </c>
      <c r="FH14" s="1">
        <v>32</v>
      </c>
      <c r="FI14" s="1">
        <v>30</v>
      </c>
      <c r="FJ14" s="1">
        <v>30</v>
      </c>
      <c r="FK14" s="1">
        <v>26</v>
      </c>
      <c r="FM14" s="1"/>
      <c r="FN14" s="124" t="s">
        <v>302</v>
      </c>
      <c r="FO14" s="1">
        <v>12</v>
      </c>
      <c r="FP14" s="1">
        <v>12</v>
      </c>
      <c r="FQ14" s="1">
        <v>13</v>
      </c>
      <c r="FR14" s="1">
        <v>14</v>
      </c>
      <c r="FS14" s="1">
        <v>13</v>
      </c>
      <c r="FT14" s="1">
        <v>13</v>
      </c>
      <c r="FU14" s="1">
        <v>13</v>
      </c>
      <c r="FV14" s="1">
        <v>16</v>
      </c>
      <c r="FW14" s="1">
        <v>18</v>
      </c>
      <c r="FX14" s="1">
        <v>16</v>
      </c>
      <c r="FY14" s="1">
        <v>19</v>
      </c>
      <c r="FZ14" s="1">
        <v>21</v>
      </c>
      <c r="GA14" s="1">
        <v>23</v>
      </c>
      <c r="GB14" s="1">
        <v>25</v>
      </c>
      <c r="GC14" s="1">
        <v>25</v>
      </c>
      <c r="GD14" s="1">
        <v>25</v>
      </c>
      <c r="GE14" s="1">
        <v>24</v>
      </c>
      <c r="GF14" s="1">
        <v>25</v>
      </c>
      <c r="GG14" s="1">
        <v>23</v>
      </c>
      <c r="GH14" s="1">
        <v>23</v>
      </c>
      <c r="GI14" s="1">
        <v>20</v>
      </c>
      <c r="GK14" s="1"/>
      <c r="GL14" s="124" t="s">
        <v>302</v>
      </c>
      <c r="GM14" s="1">
        <v>62</v>
      </c>
      <c r="GN14" s="1">
        <v>65</v>
      </c>
      <c r="GO14" s="1">
        <v>70</v>
      </c>
      <c r="GP14" s="1">
        <v>68</v>
      </c>
      <c r="GQ14" s="1">
        <v>67</v>
      </c>
      <c r="GR14" s="1">
        <v>73</v>
      </c>
      <c r="GS14" s="1">
        <v>78</v>
      </c>
      <c r="GT14" s="1">
        <v>87</v>
      </c>
      <c r="GU14" s="1">
        <v>81</v>
      </c>
      <c r="GV14" s="1">
        <v>65</v>
      </c>
      <c r="GW14" s="1">
        <v>79</v>
      </c>
      <c r="GX14" s="1">
        <v>89</v>
      </c>
      <c r="GY14" s="1">
        <v>98</v>
      </c>
      <c r="GZ14" s="1">
        <v>106</v>
      </c>
      <c r="HA14" s="1">
        <v>118</v>
      </c>
      <c r="HB14" s="1">
        <v>107</v>
      </c>
      <c r="HC14" s="1">
        <v>100</v>
      </c>
      <c r="HD14" s="1">
        <v>110</v>
      </c>
      <c r="HE14" s="1">
        <v>110</v>
      </c>
      <c r="HF14" s="1">
        <v>106</v>
      </c>
      <c r="HG14" s="1">
        <v>87</v>
      </c>
      <c r="HI14" s="1"/>
      <c r="HJ14" s="124" t="s">
        <v>302</v>
      </c>
      <c r="HK14" s="1">
        <v>53</v>
      </c>
      <c r="HL14" s="1">
        <v>55</v>
      </c>
      <c r="HM14" s="1">
        <v>60</v>
      </c>
      <c r="HN14" s="1">
        <v>55</v>
      </c>
      <c r="HO14" s="1">
        <v>55</v>
      </c>
      <c r="HP14" s="1">
        <v>55</v>
      </c>
      <c r="HQ14" s="1">
        <v>58</v>
      </c>
      <c r="HR14" s="1">
        <v>65</v>
      </c>
      <c r="HS14" s="1">
        <v>58</v>
      </c>
      <c r="HT14" s="1">
        <v>54</v>
      </c>
      <c r="HU14" s="1">
        <v>57</v>
      </c>
      <c r="HV14" s="1">
        <v>59</v>
      </c>
      <c r="HW14" s="1">
        <v>60</v>
      </c>
      <c r="HX14" s="1">
        <v>66</v>
      </c>
      <c r="HY14" s="1">
        <v>72</v>
      </c>
      <c r="HZ14" s="1">
        <v>78</v>
      </c>
      <c r="IA14" s="1">
        <v>89</v>
      </c>
      <c r="IB14" s="1">
        <v>102</v>
      </c>
      <c r="IC14" s="1">
        <v>97</v>
      </c>
      <c r="ID14" s="1">
        <v>95</v>
      </c>
      <c r="IE14" s="1">
        <v>84</v>
      </c>
    </row>
    <row r="15" spans="1:239" ht="14.5">
      <c r="A15" s="1"/>
      <c r="B15" s="124" t="s">
        <v>303</v>
      </c>
      <c r="C15" s="1">
        <v>2</v>
      </c>
      <c r="D15" s="1">
        <v>2</v>
      </c>
      <c r="E15" s="1">
        <v>2</v>
      </c>
      <c r="F15" s="1">
        <v>2</v>
      </c>
      <c r="G15" s="1">
        <v>2</v>
      </c>
      <c r="H15" s="1">
        <v>2</v>
      </c>
      <c r="I15" s="1">
        <v>2</v>
      </c>
      <c r="J15" s="1">
        <v>3</v>
      </c>
      <c r="K15" s="1">
        <v>3</v>
      </c>
      <c r="L15" s="1">
        <v>3</v>
      </c>
      <c r="M15" s="1">
        <v>4</v>
      </c>
      <c r="N15" s="1">
        <v>4</v>
      </c>
      <c r="O15" s="1">
        <v>4</v>
      </c>
      <c r="P15" s="1">
        <v>5</v>
      </c>
      <c r="Q15" s="1">
        <v>5</v>
      </c>
      <c r="R15" s="1">
        <v>5</v>
      </c>
      <c r="S15" s="1">
        <v>5</v>
      </c>
      <c r="T15" s="1">
        <v>5</v>
      </c>
      <c r="U15" s="1">
        <v>5</v>
      </c>
      <c r="V15" s="1">
        <v>5</v>
      </c>
      <c r="W15" s="1">
        <v>5</v>
      </c>
      <c r="Y15" s="1"/>
      <c r="Z15" s="124" t="s">
        <v>303</v>
      </c>
      <c r="AA15" s="1">
        <v>0</v>
      </c>
      <c r="AB15" s="1">
        <v>0</v>
      </c>
      <c r="AC15" s="1">
        <v>0</v>
      </c>
      <c r="AD15" s="1">
        <v>0</v>
      </c>
      <c r="AE15" s="1">
        <v>0</v>
      </c>
      <c r="AF15" s="1">
        <v>0</v>
      </c>
      <c r="AG15" s="1">
        <v>0</v>
      </c>
      <c r="AH15" s="1">
        <v>0</v>
      </c>
      <c r="AI15" s="1">
        <v>0</v>
      </c>
      <c r="AJ15" s="1">
        <v>0</v>
      </c>
      <c r="AK15" s="1">
        <v>1</v>
      </c>
      <c r="AL15" s="1">
        <v>1</v>
      </c>
      <c r="AM15" s="1">
        <v>1</v>
      </c>
      <c r="AN15" s="1">
        <v>1</v>
      </c>
      <c r="AO15" s="1">
        <v>1</v>
      </c>
      <c r="AP15" s="1">
        <v>1</v>
      </c>
      <c r="AQ15" s="1">
        <v>1</v>
      </c>
      <c r="AR15" s="1">
        <v>1</v>
      </c>
      <c r="AS15" s="1">
        <v>1</v>
      </c>
      <c r="AT15" s="1">
        <v>1</v>
      </c>
      <c r="AU15" s="1">
        <v>1</v>
      </c>
      <c r="AW15" s="1"/>
      <c r="AX15" s="124" t="s">
        <v>303</v>
      </c>
      <c r="AY15" s="1">
        <v>4</v>
      </c>
      <c r="AZ15" s="1">
        <v>4</v>
      </c>
      <c r="BA15" s="1">
        <v>4</v>
      </c>
      <c r="BB15" s="1">
        <v>4</v>
      </c>
      <c r="BC15" s="1">
        <v>4</v>
      </c>
      <c r="BD15" s="1">
        <v>4</v>
      </c>
      <c r="BE15" s="1">
        <v>4</v>
      </c>
      <c r="BF15" s="1">
        <v>4</v>
      </c>
      <c r="BG15" s="1">
        <v>4</v>
      </c>
      <c r="BH15" s="1">
        <v>4</v>
      </c>
      <c r="BI15" s="1">
        <v>5</v>
      </c>
      <c r="BJ15" s="1">
        <v>5</v>
      </c>
      <c r="BK15" s="1">
        <v>5</v>
      </c>
      <c r="BL15" s="1">
        <v>5</v>
      </c>
      <c r="BM15" s="1">
        <v>6</v>
      </c>
      <c r="BN15" s="1">
        <v>7</v>
      </c>
      <c r="BO15" s="1">
        <v>7</v>
      </c>
      <c r="BP15" s="1">
        <v>8</v>
      </c>
      <c r="BQ15" s="1">
        <v>7</v>
      </c>
      <c r="BR15" s="1">
        <v>7</v>
      </c>
      <c r="BS15" s="1">
        <v>6</v>
      </c>
      <c r="BU15" s="1"/>
      <c r="BV15" s="124" t="s">
        <v>303</v>
      </c>
      <c r="BW15" s="1">
        <v>3</v>
      </c>
      <c r="BX15" s="1">
        <v>3</v>
      </c>
      <c r="BY15" s="1">
        <v>3</v>
      </c>
      <c r="BZ15" s="1">
        <v>3</v>
      </c>
      <c r="CA15" s="1">
        <v>3</v>
      </c>
      <c r="CB15" s="1">
        <v>3</v>
      </c>
      <c r="CC15" s="1">
        <v>3</v>
      </c>
      <c r="CD15" s="1">
        <v>3</v>
      </c>
      <c r="CE15" s="1">
        <v>3</v>
      </c>
      <c r="CF15" s="1">
        <v>3</v>
      </c>
      <c r="CG15" s="1">
        <v>4</v>
      </c>
      <c r="CH15" s="1">
        <v>5</v>
      </c>
      <c r="CI15" s="1">
        <v>4</v>
      </c>
      <c r="CJ15" s="1">
        <v>4</v>
      </c>
      <c r="CK15" s="1">
        <v>5</v>
      </c>
      <c r="CL15" s="1">
        <v>6</v>
      </c>
      <c r="CM15" s="1">
        <v>6</v>
      </c>
      <c r="CN15" s="1">
        <v>6</v>
      </c>
      <c r="CO15" s="1">
        <v>6</v>
      </c>
      <c r="CP15" s="1">
        <v>6</v>
      </c>
      <c r="CQ15" s="1">
        <v>5</v>
      </c>
      <c r="CS15" s="1"/>
      <c r="CT15" s="124" t="s">
        <v>303</v>
      </c>
      <c r="CU15" s="1">
        <v>26</v>
      </c>
      <c r="CV15" s="1">
        <v>26</v>
      </c>
      <c r="CW15" s="1">
        <v>29</v>
      </c>
      <c r="CX15" s="1">
        <v>28</v>
      </c>
      <c r="CY15" s="1">
        <v>27</v>
      </c>
      <c r="CZ15" s="1">
        <v>27</v>
      </c>
      <c r="DA15" s="1">
        <v>27</v>
      </c>
      <c r="DB15" s="1">
        <v>29</v>
      </c>
      <c r="DC15" s="1">
        <v>29</v>
      </c>
      <c r="DD15" s="1">
        <v>28</v>
      </c>
      <c r="DE15" s="1">
        <v>37</v>
      </c>
      <c r="DF15" s="1">
        <v>37</v>
      </c>
      <c r="DG15" s="1">
        <v>36</v>
      </c>
      <c r="DH15" s="1">
        <v>37</v>
      </c>
      <c r="DI15" s="1">
        <v>39</v>
      </c>
      <c r="DJ15" s="1">
        <v>46</v>
      </c>
      <c r="DK15" s="1">
        <v>52</v>
      </c>
      <c r="DL15" s="1">
        <v>54</v>
      </c>
      <c r="DM15" s="1">
        <v>55</v>
      </c>
      <c r="DN15" s="1">
        <v>58</v>
      </c>
      <c r="DO15" s="1">
        <v>52</v>
      </c>
      <c r="DQ15" s="1"/>
      <c r="DR15" s="124" t="s">
        <v>303</v>
      </c>
      <c r="DS15" s="1">
        <v>59</v>
      </c>
      <c r="DT15" s="1">
        <v>57</v>
      </c>
      <c r="DU15" s="1">
        <v>62</v>
      </c>
      <c r="DV15" s="1">
        <v>59</v>
      </c>
      <c r="DW15" s="1">
        <v>56</v>
      </c>
      <c r="DX15" s="1">
        <v>57</v>
      </c>
      <c r="DY15" s="1">
        <v>56</v>
      </c>
      <c r="DZ15" s="1">
        <v>59</v>
      </c>
      <c r="EA15" s="1">
        <v>58</v>
      </c>
      <c r="EB15" s="1">
        <v>54</v>
      </c>
      <c r="EC15" s="1">
        <v>65</v>
      </c>
      <c r="ED15" s="1">
        <v>65</v>
      </c>
      <c r="EE15" s="1">
        <v>64</v>
      </c>
      <c r="EF15" s="1">
        <v>69</v>
      </c>
      <c r="EG15" s="1">
        <v>79</v>
      </c>
      <c r="EH15" s="1">
        <v>92</v>
      </c>
      <c r="EI15" s="1">
        <v>104</v>
      </c>
      <c r="EJ15" s="1">
        <v>111</v>
      </c>
      <c r="EK15" s="1">
        <v>113</v>
      </c>
      <c r="EL15" s="1">
        <v>115</v>
      </c>
      <c r="EM15" s="1">
        <v>93</v>
      </c>
      <c r="EO15" s="1"/>
      <c r="EP15" s="124" t="s">
        <v>303</v>
      </c>
      <c r="EQ15" s="1">
        <v>4</v>
      </c>
      <c r="ER15" s="1">
        <v>4</v>
      </c>
      <c r="ES15" s="1">
        <v>5</v>
      </c>
      <c r="ET15" s="1">
        <v>5</v>
      </c>
      <c r="EU15" s="1">
        <v>5</v>
      </c>
      <c r="EV15" s="1">
        <v>5</v>
      </c>
      <c r="EW15" s="1">
        <v>5</v>
      </c>
      <c r="EX15" s="1">
        <v>5</v>
      </c>
      <c r="EY15" s="1">
        <v>5</v>
      </c>
      <c r="EZ15" s="1">
        <v>5</v>
      </c>
      <c r="FA15" s="1">
        <v>6</v>
      </c>
      <c r="FB15" s="1">
        <v>6</v>
      </c>
      <c r="FC15" s="1">
        <v>6</v>
      </c>
      <c r="FD15" s="1">
        <v>7</v>
      </c>
      <c r="FE15" s="1">
        <v>8</v>
      </c>
      <c r="FF15" s="1">
        <v>8</v>
      </c>
      <c r="FG15" s="1">
        <v>8</v>
      </c>
      <c r="FH15" s="1">
        <v>9</v>
      </c>
      <c r="FI15" s="1">
        <v>8</v>
      </c>
      <c r="FJ15" s="1">
        <v>8</v>
      </c>
      <c r="FK15" s="1">
        <v>7</v>
      </c>
      <c r="FM15" s="1"/>
      <c r="FN15" s="124" t="s">
        <v>303</v>
      </c>
      <c r="FO15" s="1">
        <v>6</v>
      </c>
      <c r="FP15" s="1">
        <v>6</v>
      </c>
      <c r="FQ15" s="1">
        <v>7</v>
      </c>
      <c r="FR15" s="1">
        <v>7</v>
      </c>
      <c r="FS15" s="1">
        <v>7</v>
      </c>
      <c r="FT15" s="1">
        <v>7</v>
      </c>
      <c r="FU15" s="1">
        <v>6</v>
      </c>
      <c r="FV15" s="1">
        <v>8</v>
      </c>
      <c r="FW15" s="1">
        <v>9</v>
      </c>
      <c r="FX15" s="1">
        <v>8</v>
      </c>
      <c r="FY15" s="1">
        <v>9</v>
      </c>
      <c r="FZ15" s="1">
        <v>10</v>
      </c>
      <c r="GA15" s="1">
        <v>11</v>
      </c>
      <c r="GB15" s="1">
        <v>12</v>
      </c>
      <c r="GC15" s="1">
        <v>12</v>
      </c>
      <c r="GD15" s="1">
        <v>12</v>
      </c>
      <c r="GE15" s="1">
        <v>12</v>
      </c>
      <c r="GF15" s="1">
        <v>12</v>
      </c>
      <c r="GG15" s="1">
        <v>11</v>
      </c>
      <c r="GH15" s="1">
        <v>11</v>
      </c>
      <c r="GI15" s="1">
        <v>10</v>
      </c>
      <c r="GK15" s="1"/>
      <c r="GL15" s="124" t="s">
        <v>303</v>
      </c>
      <c r="GM15" s="1">
        <v>30</v>
      </c>
      <c r="GN15" s="1">
        <v>32</v>
      </c>
      <c r="GO15" s="1">
        <v>34</v>
      </c>
      <c r="GP15" s="1">
        <v>33</v>
      </c>
      <c r="GQ15" s="1">
        <v>33</v>
      </c>
      <c r="GR15" s="1">
        <v>35</v>
      </c>
      <c r="GS15" s="1">
        <v>38</v>
      </c>
      <c r="GT15" s="1">
        <v>42</v>
      </c>
      <c r="GU15" s="1">
        <v>39</v>
      </c>
      <c r="GV15" s="1">
        <v>31</v>
      </c>
      <c r="GW15" s="1">
        <v>38</v>
      </c>
      <c r="GX15" s="1">
        <v>43</v>
      </c>
      <c r="GY15" s="1">
        <v>47</v>
      </c>
      <c r="GZ15" s="1">
        <v>51</v>
      </c>
      <c r="HA15" s="1">
        <v>56</v>
      </c>
      <c r="HB15" s="1">
        <v>51</v>
      </c>
      <c r="HC15" s="1">
        <v>48</v>
      </c>
      <c r="HD15" s="1">
        <v>53</v>
      </c>
      <c r="HE15" s="1">
        <v>53</v>
      </c>
      <c r="HF15" s="1">
        <v>51</v>
      </c>
      <c r="HG15" s="1">
        <v>42</v>
      </c>
      <c r="HI15" s="1"/>
      <c r="HJ15" s="124" t="s">
        <v>303</v>
      </c>
      <c r="HK15" s="1">
        <v>21</v>
      </c>
      <c r="HL15" s="1">
        <v>21</v>
      </c>
      <c r="HM15" s="1">
        <v>23</v>
      </c>
      <c r="HN15" s="1">
        <v>22</v>
      </c>
      <c r="HO15" s="1">
        <v>21</v>
      </c>
      <c r="HP15" s="1">
        <v>21</v>
      </c>
      <c r="HQ15" s="1">
        <v>22</v>
      </c>
      <c r="HR15" s="1">
        <v>25</v>
      </c>
      <c r="HS15" s="1">
        <v>22</v>
      </c>
      <c r="HT15" s="1">
        <v>21</v>
      </c>
      <c r="HU15" s="1">
        <v>22</v>
      </c>
      <c r="HV15" s="1">
        <v>23</v>
      </c>
      <c r="HW15" s="1">
        <v>23</v>
      </c>
      <c r="HX15" s="1">
        <v>26</v>
      </c>
      <c r="HY15" s="1">
        <v>28</v>
      </c>
      <c r="HZ15" s="1">
        <v>30</v>
      </c>
      <c r="IA15" s="1">
        <v>34</v>
      </c>
      <c r="IB15" s="1">
        <v>40</v>
      </c>
      <c r="IC15" s="1">
        <v>37</v>
      </c>
      <c r="ID15" s="1">
        <v>36</v>
      </c>
      <c r="IE15" s="1">
        <v>32</v>
      </c>
    </row>
    <row r="16" spans="1:239" ht="14.5">
      <c r="A16" s="1"/>
      <c r="B16" s="124" t="s">
        <v>304</v>
      </c>
      <c r="C16" s="1">
        <v>0</v>
      </c>
      <c r="D16" s="1">
        <v>0</v>
      </c>
      <c r="E16" s="1">
        <v>0</v>
      </c>
      <c r="F16" s="1">
        <v>1</v>
      </c>
      <c r="G16" s="1">
        <v>1</v>
      </c>
      <c r="H16" s="1">
        <v>1</v>
      </c>
      <c r="I16" s="1">
        <v>1</v>
      </c>
      <c r="J16" s="1">
        <v>1</v>
      </c>
      <c r="K16" s="1">
        <v>1</v>
      </c>
      <c r="L16" s="1">
        <v>1</v>
      </c>
      <c r="M16" s="1">
        <v>1</v>
      </c>
      <c r="N16" s="1">
        <v>1</v>
      </c>
      <c r="O16" s="1">
        <v>1</v>
      </c>
      <c r="P16" s="1">
        <v>2</v>
      </c>
      <c r="Q16" s="1">
        <v>2</v>
      </c>
      <c r="R16" s="1">
        <v>2</v>
      </c>
      <c r="S16" s="1">
        <v>2</v>
      </c>
      <c r="T16" s="1">
        <v>2</v>
      </c>
      <c r="U16" s="1">
        <v>2</v>
      </c>
      <c r="V16" s="1">
        <v>2</v>
      </c>
      <c r="W16" s="1">
        <v>2</v>
      </c>
      <c r="Y16" s="1"/>
      <c r="Z16" s="124" t="s">
        <v>304</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124" t="s">
        <v>304</v>
      </c>
      <c r="AY16" s="1">
        <v>1</v>
      </c>
      <c r="AZ16" s="1">
        <v>1</v>
      </c>
      <c r="BA16" s="1">
        <v>1</v>
      </c>
      <c r="BB16" s="1">
        <v>1</v>
      </c>
      <c r="BC16" s="1">
        <v>1</v>
      </c>
      <c r="BD16" s="1">
        <v>1</v>
      </c>
      <c r="BE16" s="1">
        <v>2</v>
      </c>
      <c r="BF16" s="1">
        <v>2</v>
      </c>
      <c r="BG16" s="1">
        <v>2</v>
      </c>
      <c r="BH16" s="1">
        <v>2</v>
      </c>
      <c r="BI16" s="1">
        <v>2</v>
      </c>
      <c r="BJ16" s="1">
        <v>2</v>
      </c>
      <c r="BK16" s="1">
        <v>2</v>
      </c>
      <c r="BL16" s="1">
        <v>2</v>
      </c>
      <c r="BM16" s="1">
        <v>2</v>
      </c>
      <c r="BN16" s="1">
        <v>3</v>
      </c>
      <c r="BO16" s="1">
        <v>3</v>
      </c>
      <c r="BP16" s="1">
        <v>3</v>
      </c>
      <c r="BQ16" s="1">
        <v>3</v>
      </c>
      <c r="BR16" s="1">
        <v>3</v>
      </c>
      <c r="BS16" s="1">
        <v>3</v>
      </c>
      <c r="BU16" s="1"/>
      <c r="BV16" s="124" t="s">
        <v>304</v>
      </c>
      <c r="BW16" s="1">
        <v>1</v>
      </c>
      <c r="BX16" s="1">
        <v>1</v>
      </c>
      <c r="BY16" s="1">
        <v>1</v>
      </c>
      <c r="BZ16" s="1">
        <v>1</v>
      </c>
      <c r="CA16" s="1">
        <v>1</v>
      </c>
      <c r="CB16" s="1">
        <v>1</v>
      </c>
      <c r="CC16" s="1">
        <v>1</v>
      </c>
      <c r="CD16" s="1">
        <v>2</v>
      </c>
      <c r="CE16" s="1">
        <v>2</v>
      </c>
      <c r="CF16" s="1">
        <v>1</v>
      </c>
      <c r="CG16" s="1">
        <v>2</v>
      </c>
      <c r="CH16" s="1">
        <v>2</v>
      </c>
      <c r="CI16" s="1">
        <v>2</v>
      </c>
      <c r="CJ16" s="1">
        <v>2</v>
      </c>
      <c r="CK16" s="1">
        <v>2</v>
      </c>
      <c r="CL16" s="1">
        <v>2</v>
      </c>
      <c r="CM16" s="1">
        <v>2</v>
      </c>
      <c r="CN16" s="1">
        <v>2</v>
      </c>
      <c r="CO16" s="1">
        <v>2</v>
      </c>
      <c r="CP16" s="1">
        <v>2</v>
      </c>
      <c r="CQ16" s="1">
        <v>2</v>
      </c>
      <c r="CS16" s="1"/>
      <c r="CT16" s="124" t="s">
        <v>304</v>
      </c>
      <c r="CU16" s="1">
        <v>11</v>
      </c>
      <c r="CV16" s="1">
        <v>12</v>
      </c>
      <c r="CW16" s="1">
        <v>12</v>
      </c>
      <c r="CX16" s="1">
        <v>12</v>
      </c>
      <c r="CY16" s="1">
        <v>12</v>
      </c>
      <c r="CZ16" s="1">
        <v>12</v>
      </c>
      <c r="DA16" s="1">
        <v>15</v>
      </c>
      <c r="DB16" s="1">
        <v>16</v>
      </c>
      <c r="DC16" s="1">
        <v>16</v>
      </c>
      <c r="DD16" s="1">
        <v>14</v>
      </c>
      <c r="DE16" s="1">
        <v>18</v>
      </c>
      <c r="DF16" s="1">
        <v>18</v>
      </c>
      <c r="DG16" s="1">
        <v>17</v>
      </c>
      <c r="DH16" s="1">
        <v>17</v>
      </c>
      <c r="DI16" s="1">
        <v>17</v>
      </c>
      <c r="DJ16" s="1">
        <v>19</v>
      </c>
      <c r="DK16" s="1">
        <v>20</v>
      </c>
      <c r="DL16" s="1">
        <v>21</v>
      </c>
      <c r="DM16" s="1">
        <v>22</v>
      </c>
      <c r="DN16" s="1">
        <v>23</v>
      </c>
      <c r="DO16" s="1">
        <v>19</v>
      </c>
      <c r="DQ16" s="1"/>
      <c r="DR16" s="124" t="s">
        <v>304</v>
      </c>
      <c r="DS16" s="1">
        <v>24</v>
      </c>
      <c r="DT16" s="1">
        <v>23</v>
      </c>
      <c r="DU16" s="1">
        <v>24</v>
      </c>
      <c r="DV16" s="1">
        <v>23</v>
      </c>
      <c r="DW16" s="1">
        <v>22</v>
      </c>
      <c r="DX16" s="1">
        <v>22</v>
      </c>
      <c r="DY16" s="1">
        <v>26</v>
      </c>
      <c r="DZ16" s="1">
        <v>27</v>
      </c>
      <c r="EA16" s="1">
        <v>26</v>
      </c>
      <c r="EB16" s="1">
        <v>22</v>
      </c>
      <c r="EC16" s="1">
        <v>26</v>
      </c>
      <c r="ED16" s="1">
        <v>27</v>
      </c>
      <c r="EE16" s="1">
        <v>26</v>
      </c>
      <c r="EF16" s="1">
        <v>27</v>
      </c>
      <c r="EG16" s="1">
        <v>30</v>
      </c>
      <c r="EH16" s="1">
        <v>35</v>
      </c>
      <c r="EI16" s="1">
        <v>38</v>
      </c>
      <c r="EJ16" s="1">
        <v>43</v>
      </c>
      <c r="EK16" s="1">
        <v>43</v>
      </c>
      <c r="EL16" s="1">
        <v>43</v>
      </c>
      <c r="EM16" s="1">
        <v>41</v>
      </c>
      <c r="EO16" s="1"/>
      <c r="EP16" s="124" t="s">
        <v>304</v>
      </c>
      <c r="EQ16" s="1">
        <v>1</v>
      </c>
      <c r="ER16" s="1">
        <v>2</v>
      </c>
      <c r="ES16" s="1">
        <v>2</v>
      </c>
      <c r="ET16" s="1">
        <v>2</v>
      </c>
      <c r="EU16" s="1">
        <v>2</v>
      </c>
      <c r="EV16" s="1">
        <v>2</v>
      </c>
      <c r="EW16" s="1">
        <v>3</v>
      </c>
      <c r="EX16" s="1">
        <v>3</v>
      </c>
      <c r="EY16" s="1">
        <v>3</v>
      </c>
      <c r="EZ16" s="1">
        <v>3</v>
      </c>
      <c r="FA16" s="1">
        <v>3</v>
      </c>
      <c r="FB16" s="1">
        <v>3</v>
      </c>
      <c r="FC16" s="1">
        <v>3</v>
      </c>
      <c r="FD16" s="1">
        <v>4</v>
      </c>
      <c r="FE16" s="1">
        <v>4</v>
      </c>
      <c r="FF16" s="1">
        <v>4</v>
      </c>
      <c r="FG16" s="1">
        <v>4</v>
      </c>
      <c r="FH16" s="1">
        <v>4</v>
      </c>
      <c r="FI16" s="1">
        <v>4</v>
      </c>
      <c r="FJ16" s="1">
        <v>4</v>
      </c>
      <c r="FK16" s="1">
        <v>4</v>
      </c>
      <c r="FM16" s="1"/>
      <c r="FN16" s="124" t="s">
        <v>304</v>
      </c>
      <c r="FO16" s="1">
        <v>2</v>
      </c>
      <c r="FP16" s="1">
        <v>2</v>
      </c>
      <c r="FQ16" s="1">
        <v>2</v>
      </c>
      <c r="FR16" s="1">
        <v>2</v>
      </c>
      <c r="FS16" s="1">
        <v>2</v>
      </c>
      <c r="FT16" s="1">
        <v>2</v>
      </c>
      <c r="FU16" s="1">
        <v>4</v>
      </c>
      <c r="FV16" s="1">
        <v>6</v>
      </c>
      <c r="FW16" s="1">
        <v>6</v>
      </c>
      <c r="FX16" s="1">
        <v>5</v>
      </c>
      <c r="FY16" s="1">
        <v>6</v>
      </c>
      <c r="FZ16" s="1">
        <v>7</v>
      </c>
      <c r="GA16" s="1">
        <v>7</v>
      </c>
      <c r="GB16" s="1">
        <v>8</v>
      </c>
      <c r="GC16" s="1">
        <v>8</v>
      </c>
      <c r="GD16" s="1">
        <v>7</v>
      </c>
      <c r="GE16" s="1">
        <v>7</v>
      </c>
      <c r="GF16" s="1">
        <v>7</v>
      </c>
      <c r="GG16" s="1">
        <v>6</v>
      </c>
      <c r="GH16" s="1">
        <v>6</v>
      </c>
      <c r="GI16" s="1">
        <v>6</v>
      </c>
      <c r="GK16" s="1"/>
      <c r="GL16" s="124" t="s">
        <v>304</v>
      </c>
      <c r="GM16" s="1">
        <v>13</v>
      </c>
      <c r="GN16" s="1">
        <v>16</v>
      </c>
      <c r="GO16" s="1">
        <v>16</v>
      </c>
      <c r="GP16" s="1">
        <v>17</v>
      </c>
      <c r="GQ16" s="1">
        <v>18</v>
      </c>
      <c r="GR16" s="1">
        <v>22</v>
      </c>
      <c r="GS16" s="1">
        <v>38</v>
      </c>
      <c r="GT16" s="1">
        <v>44</v>
      </c>
      <c r="GU16" s="1">
        <v>38</v>
      </c>
      <c r="GV16" s="1">
        <v>26</v>
      </c>
      <c r="GW16" s="1">
        <v>33</v>
      </c>
      <c r="GX16" s="1">
        <v>40</v>
      </c>
      <c r="GY16" s="1">
        <v>43</v>
      </c>
      <c r="GZ16" s="1">
        <v>45</v>
      </c>
      <c r="HA16" s="1">
        <v>46</v>
      </c>
      <c r="HB16" s="1">
        <v>37</v>
      </c>
      <c r="HC16" s="1">
        <v>33</v>
      </c>
      <c r="HD16" s="1">
        <v>38</v>
      </c>
      <c r="HE16" s="1">
        <v>37</v>
      </c>
      <c r="HF16" s="1">
        <v>34</v>
      </c>
      <c r="HG16" s="1">
        <v>32</v>
      </c>
      <c r="HI16" s="1"/>
      <c r="HJ16" s="124" t="s">
        <v>304</v>
      </c>
      <c r="HK16" s="1">
        <v>9</v>
      </c>
      <c r="HL16" s="1">
        <v>10</v>
      </c>
      <c r="HM16" s="1">
        <v>11</v>
      </c>
      <c r="HN16" s="1">
        <v>11</v>
      </c>
      <c r="HO16" s="1">
        <v>11</v>
      </c>
      <c r="HP16" s="1">
        <v>12</v>
      </c>
      <c r="HQ16" s="1">
        <v>21</v>
      </c>
      <c r="HR16" s="1">
        <v>26</v>
      </c>
      <c r="HS16" s="1">
        <v>21</v>
      </c>
      <c r="HT16" s="1">
        <v>17</v>
      </c>
      <c r="HU16" s="1">
        <v>19</v>
      </c>
      <c r="HV16" s="1">
        <v>20</v>
      </c>
      <c r="HW16" s="1">
        <v>19</v>
      </c>
      <c r="HX16" s="1">
        <v>21</v>
      </c>
      <c r="HY16" s="1">
        <v>22</v>
      </c>
      <c r="HZ16" s="1">
        <v>22</v>
      </c>
      <c r="IA16" s="1">
        <v>25</v>
      </c>
      <c r="IB16" s="1">
        <v>29</v>
      </c>
      <c r="IC16" s="1">
        <v>26</v>
      </c>
      <c r="ID16" s="1">
        <v>25</v>
      </c>
      <c r="IE16" s="1">
        <v>24</v>
      </c>
    </row>
    <row r="17" spans="1:239" ht="14.5">
      <c r="A17" s="1"/>
      <c r="B17" s="124" t="s">
        <v>305</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124" t="s">
        <v>305</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
      <c r="AX17" s="124" t="s">
        <v>305</v>
      </c>
      <c r="AY17" s="1">
        <v>1</v>
      </c>
      <c r="AZ17" s="1">
        <v>0</v>
      </c>
      <c r="BA17" s="1">
        <v>1</v>
      </c>
      <c r="BB17" s="1">
        <v>1</v>
      </c>
      <c r="BC17" s="1">
        <v>1</v>
      </c>
      <c r="BD17" s="1">
        <v>1</v>
      </c>
      <c r="BE17" s="1">
        <v>1</v>
      </c>
      <c r="BF17" s="1">
        <v>1</v>
      </c>
      <c r="BG17" s="1">
        <v>1</v>
      </c>
      <c r="BH17" s="1">
        <v>0</v>
      </c>
      <c r="BI17" s="1">
        <v>0</v>
      </c>
      <c r="BJ17" s="1">
        <v>1</v>
      </c>
      <c r="BK17" s="1">
        <v>1</v>
      </c>
      <c r="BL17" s="1">
        <v>1</v>
      </c>
      <c r="BM17" s="1">
        <v>1</v>
      </c>
      <c r="BN17" s="1">
        <v>1</v>
      </c>
      <c r="BO17" s="1">
        <v>1</v>
      </c>
      <c r="BP17" s="1">
        <v>1</v>
      </c>
      <c r="BQ17" s="1">
        <v>1</v>
      </c>
      <c r="BR17" s="1">
        <v>1</v>
      </c>
      <c r="BS17" s="1">
        <v>1</v>
      </c>
      <c r="BU17" s="1"/>
      <c r="BV17" s="124" t="s">
        <v>305</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
        <v>1</v>
      </c>
      <c r="CQ17" s="1">
        <v>1</v>
      </c>
      <c r="CS17" s="1"/>
      <c r="CT17" s="124" t="s">
        <v>305</v>
      </c>
      <c r="CU17" s="1">
        <v>6</v>
      </c>
      <c r="CV17" s="1">
        <v>5</v>
      </c>
      <c r="CW17" s="1">
        <v>5</v>
      </c>
      <c r="CX17" s="1">
        <v>5</v>
      </c>
      <c r="CY17" s="1">
        <v>7</v>
      </c>
      <c r="CZ17" s="1">
        <v>7</v>
      </c>
      <c r="DA17" s="1">
        <v>7</v>
      </c>
      <c r="DB17" s="1">
        <v>5</v>
      </c>
      <c r="DC17" s="1">
        <v>5</v>
      </c>
      <c r="DD17" s="1">
        <v>3</v>
      </c>
      <c r="DE17" s="1">
        <v>4</v>
      </c>
      <c r="DF17" s="1">
        <v>5</v>
      </c>
      <c r="DG17" s="1">
        <v>6</v>
      </c>
      <c r="DH17" s="1">
        <v>5</v>
      </c>
      <c r="DI17" s="1">
        <v>5</v>
      </c>
      <c r="DJ17" s="1">
        <v>6</v>
      </c>
      <c r="DK17" s="1">
        <v>5</v>
      </c>
      <c r="DL17" s="1">
        <v>5</v>
      </c>
      <c r="DM17" s="1">
        <v>6</v>
      </c>
      <c r="DN17" s="1">
        <v>7</v>
      </c>
      <c r="DO17" s="1">
        <v>5</v>
      </c>
      <c r="DQ17" s="1"/>
      <c r="DR17" s="124" t="s">
        <v>305</v>
      </c>
      <c r="DS17" s="1">
        <v>11</v>
      </c>
      <c r="DT17" s="1">
        <v>8</v>
      </c>
      <c r="DU17" s="1">
        <v>10</v>
      </c>
      <c r="DV17" s="1">
        <v>9</v>
      </c>
      <c r="DW17" s="1">
        <v>11</v>
      </c>
      <c r="DX17" s="1">
        <v>12</v>
      </c>
      <c r="DY17" s="1">
        <v>12</v>
      </c>
      <c r="DZ17" s="1">
        <v>9</v>
      </c>
      <c r="EA17" s="1">
        <v>8</v>
      </c>
      <c r="EB17" s="1">
        <v>5</v>
      </c>
      <c r="EC17" s="1">
        <v>6</v>
      </c>
      <c r="ED17" s="1">
        <v>8</v>
      </c>
      <c r="EE17" s="1">
        <v>10</v>
      </c>
      <c r="EF17" s="1">
        <v>9</v>
      </c>
      <c r="EG17" s="1">
        <v>10</v>
      </c>
      <c r="EH17" s="1">
        <v>11</v>
      </c>
      <c r="EI17" s="1">
        <v>10</v>
      </c>
      <c r="EJ17" s="1">
        <v>11</v>
      </c>
      <c r="EK17" s="1">
        <v>14</v>
      </c>
      <c r="EL17" s="1">
        <v>13</v>
      </c>
      <c r="EM17" s="1">
        <v>11</v>
      </c>
      <c r="EO17" s="1"/>
      <c r="EP17" s="124" t="s">
        <v>305</v>
      </c>
      <c r="EQ17" s="1">
        <v>1</v>
      </c>
      <c r="ER17" s="1">
        <v>1</v>
      </c>
      <c r="ES17" s="1">
        <v>1</v>
      </c>
      <c r="ET17" s="1">
        <v>1</v>
      </c>
      <c r="EU17" s="1">
        <v>2</v>
      </c>
      <c r="EV17" s="1">
        <v>2</v>
      </c>
      <c r="EW17" s="1">
        <v>2</v>
      </c>
      <c r="EX17" s="1">
        <v>1</v>
      </c>
      <c r="EY17" s="1">
        <v>1</v>
      </c>
      <c r="EZ17" s="1">
        <v>1</v>
      </c>
      <c r="FA17" s="1">
        <v>1</v>
      </c>
      <c r="FB17" s="1">
        <v>1</v>
      </c>
      <c r="FC17" s="1">
        <v>2</v>
      </c>
      <c r="FD17" s="1">
        <v>1</v>
      </c>
      <c r="FE17" s="1">
        <v>1</v>
      </c>
      <c r="FF17" s="1">
        <v>2</v>
      </c>
      <c r="FG17" s="1">
        <v>1</v>
      </c>
      <c r="FH17" s="1">
        <v>1</v>
      </c>
      <c r="FI17" s="1">
        <v>2</v>
      </c>
      <c r="FJ17" s="1">
        <v>2</v>
      </c>
      <c r="FK17" s="1">
        <v>1</v>
      </c>
      <c r="FM17" s="1"/>
      <c r="FN17" s="124" t="s">
        <v>305</v>
      </c>
      <c r="FO17" s="1">
        <v>1</v>
      </c>
      <c r="FP17" s="1">
        <v>1</v>
      </c>
      <c r="FQ17" s="1">
        <v>1</v>
      </c>
      <c r="FR17" s="1">
        <v>1</v>
      </c>
      <c r="FS17" s="1">
        <v>1</v>
      </c>
      <c r="FT17" s="1">
        <v>1</v>
      </c>
      <c r="FU17" s="1">
        <v>1</v>
      </c>
      <c r="FV17" s="1">
        <v>1</v>
      </c>
      <c r="FW17" s="1">
        <v>2</v>
      </c>
      <c r="FX17" s="1">
        <v>1</v>
      </c>
      <c r="FY17" s="1">
        <v>1</v>
      </c>
      <c r="FZ17" s="1">
        <v>1</v>
      </c>
      <c r="GA17" s="1">
        <v>2</v>
      </c>
      <c r="GB17" s="1">
        <v>1</v>
      </c>
      <c r="GC17" s="1">
        <v>1</v>
      </c>
      <c r="GD17" s="1">
        <v>1</v>
      </c>
      <c r="GE17" s="1">
        <v>1</v>
      </c>
      <c r="GF17" s="1">
        <v>1</v>
      </c>
      <c r="GG17" s="1">
        <v>1</v>
      </c>
      <c r="GH17" s="1">
        <v>1</v>
      </c>
      <c r="GI17" s="1">
        <v>1</v>
      </c>
      <c r="GK17" s="1"/>
      <c r="GL17" s="124" t="s">
        <v>305</v>
      </c>
      <c r="GM17" s="1">
        <v>5</v>
      </c>
      <c r="GN17" s="1">
        <v>4</v>
      </c>
      <c r="GO17" s="1">
        <v>5</v>
      </c>
      <c r="GP17" s="1">
        <v>4</v>
      </c>
      <c r="GQ17" s="1">
        <v>5</v>
      </c>
      <c r="GR17" s="1">
        <v>7</v>
      </c>
      <c r="GS17" s="1">
        <v>9</v>
      </c>
      <c r="GT17" s="1">
        <v>7</v>
      </c>
      <c r="GU17" s="1">
        <v>7</v>
      </c>
      <c r="GV17" s="1">
        <v>3</v>
      </c>
      <c r="GW17" s="1">
        <v>4</v>
      </c>
      <c r="GX17" s="1">
        <v>6</v>
      </c>
      <c r="GY17" s="1">
        <v>9</v>
      </c>
      <c r="GZ17" s="1">
        <v>7</v>
      </c>
      <c r="HA17" s="1">
        <v>8</v>
      </c>
      <c r="HB17" s="1">
        <v>5</v>
      </c>
      <c r="HC17" s="1">
        <v>3</v>
      </c>
      <c r="HD17" s="1">
        <v>4</v>
      </c>
      <c r="HE17" s="1">
        <v>5</v>
      </c>
      <c r="HF17" s="1">
        <v>5</v>
      </c>
      <c r="HG17" s="1">
        <v>3</v>
      </c>
      <c r="HI17" s="1"/>
      <c r="HJ17" s="124" t="s">
        <v>305</v>
      </c>
      <c r="HK17" s="1">
        <v>3</v>
      </c>
      <c r="HL17" s="1">
        <v>2</v>
      </c>
      <c r="HM17" s="1">
        <v>2</v>
      </c>
      <c r="HN17" s="1">
        <v>2</v>
      </c>
      <c r="HO17" s="1">
        <v>3</v>
      </c>
      <c r="HP17" s="1">
        <v>3</v>
      </c>
      <c r="HQ17" s="1">
        <v>4</v>
      </c>
      <c r="HR17" s="1">
        <v>4</v>
      </c>
      <c r="HS17" s="1">
        <v>3</v>
      </c>
      <c r="HT17" s="1">
        <v>1</v>
      </c>
      <c r="HU17" s="1">
        <v>2</v>
      </c>
      <c r="HV17" s="1">
        <v>3</v>
      </c>
      <c r="HW17" s="1">
        <v>3</v>
      </c>
      <c r="HX17" s="1">
        <v>3</v>
      </c>
      <c r="HY17" s="1">
        <v>3</v>
      </c>
      <c r="HZ17" s="1">
        <v>3</v>
      </c>
      <c r="IA17" s="1">
        <v>3</v>
      </c>
      <c r="IB17" s="1">
        <v>3</v>
      </c>
      <c r="IC17" s="1">
        <v>4</v>
      </c>
      <c r="ID17" s="1">
        <v>4</v>
      </c>
      <c r="IE17" s="1">
        <v>3</v>
      </c>
    </row>
    <row r="18" spans="1:239" ht="14.5">
      <c r="A18" s="410"/>
      <c r="B18" s="410"/>
      <c r="C18" s="1"/>
      <c r="D18" s="1"/>
      <c r="E18" s="1"/>
      <c r="F18" s="1"/>
      <c r="G18" s="1"/>
      <c r="H18" s="1"/>
      <c r="I18" s="1"/>
      <c r="J18" s="1"/>
      <c r="K18" s="1"/>
      <c r="L18" s="1"/>
      <c r="M18" s="1"/>
      <c r="N18" s="1"/>
      <c r="O18" s="1"/>
      <c r="P18" s="1"/>
      <c r="Q18" s="1"/>
      <c r="R18" s="1"/>
      <c r="S18" s="1"/>
      <c r="T18" s="1"/>
      <c r="U18" s="1"/>
      <c r="V18" s="1"/>
      <c r="W18" s="1"/>
      <c r="Y18" s="410"/>
      <c r="Z18" s="410"/>
      <c r="AA18" s="1"/>
      <c r="AB18" s="1"/>
      <c r="AC18" s="1"/>
      <c r="AD18" s="1"/>
      <c r="AE18" s="1"/>
      <c r="AF18" s="1"/>
      <c r="AG18" s="1"/>
      <c r="AH18" s="1"/>
      <c r="AI18" s="1"/>
      <c r="AJ18" s="1"/>
      <c r="AK18" s="1"/>
      <c r="AL18" s="1"/>
      <c r="AM18" s="1"/>
      <c r="AN18" s="1"/>
      <c r="AO18" s="1"/>
      <c r="AP18" s="1"/>
      <c r="AQ18" s="1"/>
      <c r="AR18" s="1"/>
      <c r="AS18" s="1"/>
      <c r="AT18" s="1"/>
      <c r="AU18" s="1"/>
      <c r="AW18" s="410"/>
      <c r="AX18" s="410"/>
      <c r="AY18" s="1"/>
      <c r="AZ18" s="1"/>
      <c r="BA18" s="1"/>
      <c r="BB18" s="1"/>
      <c r="BC18" s="1"/>
      <c r="BD18" s="1"/>
      <c r="BE18" s="1"/>
      <c r="BF18" s="1"/>
      <c r="BG18" s="1"/>
      <c r="BH18" s="1"/>
      <c r="BI18" s="1"/>
      <c r="BJ18" s="1"/>
      <c r="BK18" s="1"/>
      <c r="BL18" s="1"/>
      <c r="BM18" s="1"/>
      <c r="BN18" s="1"/>
      <c r="BO18" s="1"/>
      <c r="BP18" s="1"/>
      <c r="BQ18" s="1"/>
      <c r="BR18" s="1"/>
      <c r="BS18" s="1"/>
      <c r="BU18" s="410"/>
      <c r="BV18" s="410"/>
      <c r="BW18" s="1"/>
      <c r="BX18" s="1"/>
      <c r="BY18" s="1"/>
      <c r="BZ18" s="1"/>
      <c r="CA18" s="1"/>
      <c r="CB18" s="1"/>
      <c r="CC18" s="1"/>
      <c r="CD18" s="1"/>
      <c r="CE18" s="1"/>
      <c r="CF18" s="1"/>
      <c r="CG18" s="1"/>
      <c r="CH18" s="1"/>
      <c r="CI18" s="1"/>
      <c r="CJ18" s="1"/>
      <c r="CK18" s="1"/>
      <c r="CL18" s="1"/>
      <c r="CM18" s="1"/>
      <c r="CN18" s="1"/>
      <c r="CO18" s="1"/>
      <c r="CP18" s="1"/>
      <c r="CQ18" s="1"/>
      <c r="CS18" s="410"/>
      <c r="CT18" s="410"/>
      <c r="CU18" s="1"/>
      <c r="CV18" s="1"/>
      <c r="CW18" s="1"/>
      <c r="CX18" s="1"/>
      <c r="CY18" s="1"/>
      <c r="CZ18" s="1"/>
      <c r="DA18" s="1"/>
      <c r="DB18" s="1"/>
      <c r="DC18" s="1"/>
      <c r="DD18" s="1"/>
      <c r="DE18" s="1"/>
      <c r="DF18" s="1"/>
      <c r="DG18" s="1"/>
      <c r="DH18" s="1"/>
      <c r="DI18" s="1"/>
      <c r="DJ18" s="1"/>
      <c r="DK18" s="1"/>
      <c r="DL18" s="1"/>
      <c r="DM18" s="1"/>
      <c r="DN18" s="1"/>
      <c r="DO18" s="1"/>
      <c r="DQ18" s="410"/>
      <c r="DR18" s="410"/>
      <c r="DS18" s="1"/>
      <c r="DT18" s="1"/>
      <c r="DU18" s="1"/>
      <c r="DV18" s="1"/>
      <c r="DW18" s="1"/>
      <c r="DX18" s="1"/>
      <c r="DY18" s="1"/>
      <c r="DZ18" s="1"/>
      <c r="EA18" s="1"/>
      <c r="EB18" s="1"/>
      <c r="EC18" s="1"/>
      <c r="ED18" s="1"/>
      <c r="EE18" s="1"/>
      <c r="EF18" s="1"/>
      <c r="EG18" s="1"/>
      <c r="EH18" s="1"/>
      <c r="EI18" s="1"/>
      <c r="EJ18" s="1"/>
      <c r="EK18" s="1"/>
      <c r="EL18" s="1"/>
      <c r="EM18" s="1"/>
      <c r="EO18" s="410"/>
      <c r="EP18" s="410"/>
      <c r="EQ18" s="1"/>
      <c r="ER18" s="1"/>
      <c r="ES18" s="1"/>
      <c r="ET18" s="1"/>
      <c r="EU18" s="1"/>
      <c r="EV18" s="1"/>
      <c r="EW18" s="1"/>
      <c r="EX18" s="1"/>
      <c r="EY18" s="1"/>
      <c r="EZ18" s="1"/>
      <c r="FA18" s="1"/>
      <c r="FB18" s="1"/>
      <c r="FC18" s="1"/>
      <c r="FD18" s="1"/>
      <c r="FE18" s="1"/>
      <c r="FF18" s="1"/>
      <c r="FG18" s="1"/>
      <c r="FH18" s="1"/>
      <c r="FI18" s="1"/>
      <c r="FJ18" s="1"/>
      <c r="FK18" s="1"/>
      <c r="FM18" s="410"/>
      <c r="FN18" s="410"/>
      <c r="FO18" s="1"/>
      <c r="FP18" s="1"/>
      <c r="FQ18" s="1"/>
      <c r="FR18" s="1"/>
      <c r="FS18" s="1"/>
      <c r="FT18" s="1"/>
      <c r="FU18" s="1"/>
      <c r="FV18" s="1"/>
      <c r="FW18" s="1"/>
      <c r="FX18" s="1"/>
      <c r="FY18" s="1"/>
      <c r="FZ18" s="1"/>
      <c r="GA18" s="1"/>
      <c r="GB18" s="1"/>
      <c r="GC18" s="1"/>
      <c r="GD18" s="1"/>
      <c r="GE18" s="1"/>
      <c r="GF18" s="1"/>
      <c r="GG18" s="1"/>
      <c r="GH18" s="1"/>
      <c r="GI18" s="1"/>
      <c r="GK18" s="410"/>
      <c r="GL18" s="410"/>
      <c r="GM18" s="1"/>
      <c r="GN18" s="1"/>
      <c r="GO18" s="1"/>
      <c r="GP18" s="1"/>
      <c r="GQ18" s="1"/>
      <c r="GR18" s="1"/>
      <c r="GS18" s="1"/>
      <c r="GT18" s="1"/>
      <c r="GU18" s="1"/>
      <c r="GV18" s="1"/>
      <c r="GW18" s="1"/>
      <c r="GX18" s="1"/>
      <c r="GY18" s="1"/>
      <c r="GZ18" s="1"/>
      <c r="HA18" s="1"/>
      <c r="HB18" s="1"/>
      <c r="HC18" s="1"/>
      <c r="HD18" s="1"/>
      <c r="HE18" s="1"/>
      <c r="HF18" s="1"/>
      <c r="HG18" s="1"/>
      <c r="HI18" s="410"/>
      <c r="HJ18" s="410"/>
      <c r="HK18" s="1"/>
      <c r="HL18" s="1"/>
      <c r="HM18" s="1"/>
      <c r="HN18" s="1"/>
      <c r="HO18" s="1"/>
      <c r="HP18" s="1"/>
      <c r="HQ18" s="1"/>
      <c r="HR18" s="1"/>
      <c r="HS18" s="1"/>
      <c r="HT18" s="1"/>
      <c r="HU18" s="1"/>
      <c r="HV18" s="1"/>
      <c r="HW18" s="1"/>
      <c r="HX18" s="1"/>
      <c r="HY18" s="1"/>
      <c r="HZ18" s="1"/>
      <c r="IA18" s="1"/>
      <c r="IB18" s="1"/>
      <c r="IC18" s="1"/>
      <c r="ID18" s="1"/>
      <c r="IE18" s="1"/>
    </row>
    <row r="19" spans="1:239" ht="14.5">
      <c r="A19" s="1"/>
      <c r="B19" s="9" t="s">
        <v>247</v>
      </c>
      <c r="C19" s="1"/>
      <c r="D19" s="1"/>
      <c r="E19" s="1"/>
      <c r="F19" s="1"/>
      <c r="G19" s="1"/>
      <c r="H19" s="1"/>
      <c r="I19" s="1"/>
      <c r="J19" s="1"/>
      <c r="K19" s="1"/>
      <c r="L19" s="1"/>
      <c r="M19" s="1"/>
      <c r="N19" s="1"/>
      <c r="O19" s="1"/>
      <c r="P19" s="1"/>
      <c r="Q19" s="1"/>
      <c r="R19" s="1"/>
      <c r="S19" s="1"/>
      <c r="T19" s="1"/>
      <c r="U19" s="1"/>
      <c r="V19" s="1"/>
      <c r="W19" s="1"/>
      <c r="Y19" s="1"/>
      <c r="Z19" s="9" t="s">
        <v>247</v>
      </c>
      <c r="AA19" s="1"/>
      <c r="AB19" s="1"/>
      <c r="AC19" s="1"/>
      <c r="AD19" s="1"/>
      <c r="AE19" s="1"/>
      <c r="AF19" s="1"/>
      <c r="AG19" s="1"/>
      <c r="AH19" s="1"/>
      <c r="AI19" s="1"/>
      <c r="AJ19" s="1"/>
      <c r="AK19" s="1"/>
      <c r="AL19" s="1"/>
      <c r="AM19" s="1"/>
      <c r="AN19" s="1"/>
      <c r="AO19" s="1"/>
      <c r="AP19" s="1"/>
      <c r="AQ19" s="1"/>
      <c r="AR19" s="1"/>
      <c r="AS19" s="1"/>
      <c r="AT19" s="1"/>
      <c r="AU19" s="1"/>
      <c r="AW19" s="1"/>
      <c r="AX19" s="9" t="s">
        <v>247</v>
      </c>
      <c r="AY19" s="1"/>
      <c r="AZ19" s="1"/>
      <c r="BA19" s="1"/>
      <c r="BB19" s="1"/>
      <c r="BC19" s="1"/>
      <c r="BD19" s="1"/>
      <c r="BE19" s="1"/>
      <c r="BF19" s="1"/>
      <c r="BG19" s="1"/>
      <c r="BH19" s="1"/>
      <c r="BI19" s="1"/>
      <c r="BJ19" s="1"/>
      <c r="BK19" s="1"/>
      <c r="BL19" s="1"/>
      <c r="BM19" s="1"/>
      <c r="BN19" s="1"/>
      <c r="BO19" s="1"/>
      <c r="BP19" s="1"/>
      <c r="BQ19" s="1"/>
      <c r="BR19" s="1"/>
      <c r="BS19" s="1"/>
      <c r="BU19" s="1"/>
      <c r="BV19" s="9" t="s">
        <v>247</v>
      </c>
      <c r="BW19" s="1"/>
      <c r="BX19" s="1"/>
      <c r="BY19" s="1"/>
      <c r="BZ19" s="1"/>
      <c r="CA19" s="1"/>
      <c r="CB19" s="1"/>
      <c r="CC19" s="1"/>
      <c r="CD19" s="1"/>
      <c r="CE19" s="1"/>
      <c r="CF19" s="1"/>
      <c r="CG19" s="1"/>
      <c r="CH19" s="1"/>
      <c r="CI19" s="1"/>
      <c r="CJ19" s="1"/>
      <c r="CK19" s="1"/>
      <c r="CL19" s="1"/>
      <c r="CM19" s="1"/>
      <c r="CN19" s="1"/>
      <c r="CO19" s="1"/>
      <c r="CP19" s="1"/>
      <c r="CQ19" s="1"/>
      <c r="CS19" s="1"/>
      <c r="CT19" s="9" t="s">
        <v>247</v>
      </c>
      <c r="CU19" s="1"/>
      <c r="CV19" s="1"/>
      <c r="CW19" s="1"/>
      <c r="CX19" s="1"/>
      <c r="CY19" s="1"/>
      <c r="CZ19" s="1"/>
      <c r="DA19" s="1"/>
      <c r="DB19" s="1"/>
      <c r="DC19" s="1"/>
      <c r="DD19" s="1"/>
      <c r="DE19" s="1"/>
      <c r="DF19" s="1"/>
      <c r="DG19" s="1"/>
      <c r="DH19" s="1"/>
      <c r="DI19" s="1"/>
      <c r="DJ19" s="1"/>
      <c r="DK19" s="1"/>
      <c r="DL19" s="1"/>
      <c r="DM19" s="1"/>
      <c r="DN19" s="1"/>
      <c r="DO19" s="1"/>
      <c r="DQ19" s="1"/>
      <c r="DR19" s="9" t="s">
        <v>247</v>
      </c>
      <c r="DS19" s="1"/>
      <c r="DT19" s="1"/>
      <c r="DU19" s="1"/>
      <c r="DV19" s="1"/>
      <c r="DW19" s="1"/>
      <c r="DX19" s="1"/>
      <c r="DY19" s="1"/>
      <c r="DZ19" s="1"/>
      <c r="EA19" s="1"/>
      <c r="EB19" s="1"/>
      <c r="EC19" s="1"/>
      <c r="ED19" s="1"/>
      <c r="EE19" s="1"/>
      <c r="EF19" s="1"/>
      <c r="EG19" s="1"/>
      <c r="EH19" s="1"/>
      <c r="EI19" s="1"/>
      <c r="EJ19" s="1"/>
      <c r="EK19" s="1"/>
      <c r="EL19" s="1"/>
      <c r="EM19" s="1"/>
      <c r="EO19" s="1"/>
      <c r="EP19" s="9" t="s">
        <v>247</v>
      </c>
      <c r="EQ19" s="1"/>
      <c r="ER19" s="1"/>
      <c r="ES19" s="1"/>
      <c r="ET19" s="1"/>
      <c r="EU19" s="1"/>
      <c r="EV19" s="1"/>
      <c r="EW19" s="1"/>
      <c r="EX19" s="1"/>
      <c r="EY19" s="1"/>
      <c r="EZ19" s="1"/>
      <c r="FA19" s="1"/>
      <c r="FB19" s="1"/>
      <c r="FC19" s="1"/>
      <c r="FD19" s="1"/>
      <c r="FE19" s="1"/>
      <c r="FF19" s="1"/>
      <c r="FG19" s="1"/>
      <c r="FH19" s="1"/>
      <c r="FI19" s="1"/>
      <c r="FJ19" s="1"/>
      <c r="FK19" s="1"/>
      <c r="FM19" s="1"/>
      <c r="FN19" s="9" t="s">
        <v>247</v>
      </c>
      <c r="FO19" s="1"/>
      <c r="FP19" s="1"/>
      <c r="FQ19" s="1"/>
      <c r="FR19" s="1"/>
      <c r="FS19" s="1"/>
      <c r="FT19" s="1"/>
      <c r="FU19" s="1"/>
      <c r="FV19" s="1"/>
      <c r="FW19" s="1"/>
      <c r="FX19" s="1"/>
      <c r="FY19" s="1"/>
      <c r="FZ19" s="1"/>
      <c r="GA19" s="1"/>
      <c r="GB19" s="1"/>
      <c r="GC19" s="1"/>
      <c r="GD19" s="1"/>
      <c r="GE19" s="1"/>
      <c r="GF19" s="1"/>
      <c r="GG19" s="1"/>
      <c r="GH19" s="1"/>
      <c r="GI19" s="1"/>
      <c r="GK19" s="1"/>
      <c r="GL19" s="9" t="s">
        <v>247</v>
      </c>
      <c r="GM19" s="1"/>
      <c r="GN19" s="1"/>
      <c r="GO19" s="1"/>
      <c r="GP19" s="1"/>
      <c r="GQ19" s="1"/>
      <c r="GR19" s="1"/>
      <c r="GS19" s="1"/>
      <c r="GT19" s="1"/>
      <c r="GU19" s="1"/>
      <c r="GV19" s="1"/>
      <c r="GW19" s="1"/>
      <c r="GX19" s="1"/>
      <c r="GY19" s="1"/>
      <c r="GZ19" s="1"/>
      <c r="HA19" s="1"/>
      <c r="HB19" s="1"/>
      <c r="HC19" s="1"/>
      <c r="HD19" s="1"/>
      <c r="HE19" s="1"/>
      <c r="HF19" s="1"/>
      <c r="HG19" s="1"/>
      <c r="HI19" s="1"/>
      <c r="HJ19" s="9" t="s">
        <v>247</v>
      </c>
      <c r="HK19" s="1"/>
      <c r="HL19" s="1"/>
      <c r="HM19" s="1"/>
      <c r="HN19" s="1"/>
      <c r="HO19" s="1"/>
      <c r="HP19" s="1"/>
      <c r="HQ19" s="1"/>
      <c r="HR19" s="1"/>
      <c r="HS19" s="1"/>
      <c r="HT19" s="1"/>
      <c r="HU19" s="1"/>
      <c r="HV19" s="1"/>
      <c r="HW19" s="1"/>
      <c r="HX19" s="1"/>
      <c r="HY19" s="1"/>
      <c r="HZ19" s="1"/>
      <c r="IA19" s="1"/>
      <c r="IB19" s="1"/>
      <c r="IC19" s="1"/>
      <c r="ID19" s="1"/>
      <c r="IE19" s="1"/>
    </row>
    <row r="20" spans="1:239" ht="14.5">
      <c r="A20" s="1"/>
      <c r="B20" s="124" t="s">
        <v>302</v>
      </c>
      <c r="C20" s="1">
        <v>73.099999999999994</v>
      </c>
      <c r="D20" s="1">
        <v>73.099999999999994</v>
      </c>
      <c r="E20" s="1">
        <v>73.400000000000006</v>
      </c>
      <c r="F20" s="1">
        <v>73.3</v>
      </c>
      <c r="G20" s="1">
        <v>72.5</v>
      </c>
      <c r="H20" s="1">
        <v>72.8</v>
      </c>
      <c r="I20" s="1">
        <v>71.8</v>
      </c>
      <c r="J20" s="1">
        <v>71.599999999999994</v>
      </c>
      <c r="K20" s="1">
        <v>71.5</v>
      </c>
      <c r="L20" s="1">
        <v>72</v>
      </c>
      <c r="M20" s="1">
        <v>72.7</v>
      </c>
      <c r="N20" s="1">
        <v>72</v>
      </c>
      <c r="O20" s="1">
        <v>71.5</v>
      </c>
      <c r="P20" s="1">
        <v>71.8</v>
      </c>
      <c r="Q20" s="1">
        <v>72</v>
      </c>
      <c r="R20" s="1">
        <v>72.2</v>
      </c>
      <c r="S20" s="1">
        <v>72.400000000000006</v>
      </c>
      <c r="T20" s="1">
        <v>72.2</v>
      </c>
      <c r="U20" s="1">
        <v>72.099999999999994</v>
      </c>
      <c r="V20" s="1">
        <v>72.400000000000006</v>
      </c>
      <c r="W20" s="1">
        <v>71.7</v>
      </c>
      <c r="Y20" s="1"/>
      <c r="Z20" s="124" t="s">
        <v>302</v>
      </c>
      <c r="AA20" s="1">
        <v>69.8</v>
      </c>
      <c r="AB20" s="1">
        <v>71.3</v>
      </c>
      <c r="AC20" s="1">
        <v>70.900000000000006</v>
      </c>
      <c r="AD20" s="1">
        <v>71.2</v>
      </c>
      <c r="AE20" s="1">
        <v>71</v>
      </c>
      <c r="AF20" s="1">
        <v>71.099999999999994</v>
      </c>
      <c r="AG20" s="1">
        <v>68.599999999999994</v>
      </c>
      <c r="AH20" s="1">
        <v>68.3</v>
      </c>
      <c r="AI20" s="1">
        <v>69.599999999999994</v>
      </c>
      <c r="AJ20" s="1">
        <v>69.3</v>
      </c>
      <c r="AK20" s="1">
        <v>70.900000000000006</v>
      </c>
      <c r="AL20" s="1">
        <v>70.900000000000006</v>
      </c>
      <c r="AM20" s="1">
        <v>71</v>
      </c>
      <c r="AN20" s="1">
        <v>70.5</v>
      </c>
      <c r="AO20" s="1">
        <v>70.7</v>
      </c>
      <c r="AP20" s="1">
        <v>70.7</v>
      </c>
      <c r="AQ20" s="1">
        <v>71.599999999999994</v>
      </c>
      <c r="AR20" s="1">
        <v>71.2</v>
      </c>
      <c r="AS20" s="1">
        <v>71</v>
      </c>
      <c r="AT20" s="1">
        <v>70.400000000000006</v>
      </c>
      <c r="AU20" s="1">
        <v>70.5</v>
      </c>
      <c r="AW20" s="1"/>
      <c r="AX20" s="124" t="s">
        <v>302</v>
      </c>
      <c r="AY20" s="1">
        <v>70.099999999999994</v>
      </c>
      <c r="AZ20" s="1">
        <v>71.2</v>
      </c>
      <c r="BA20" s="1">
        <v>70.8</v>
      </c>
      <c r="BB20" s="1">
        <v>71</v>
      </c>
      <c r="BC20" s="1">
        <v>70.099999999999994</v>
      </c>
      <c r="BD20" s="1">
        <v>70.2</v>
      </c>
      <c r="BE20" s="1">
        <v>69</v>
      </c>
      <c r="BF20" s="1">
        <v>69.099999999999994</v>
      </c>
      <c r="BG20" s="1">
        <v>69</v>
      </c>
      <c r="BH20" s="1">
        <v>69.5</v>
      </c>
      <c r="BI20" s="1">
        <v>70.2</v>
      </c>
      <c r="BJ20" s="1">
        <v>70</v>
      </c>
      <c r="BK20" s="1">
        <v>69.599999999999994</v>
      </c>
      <c r="BL20" s="1">
        <v>70.2</v>
      </c>
      <c r="BM20" s="1">
        <v>70.5</v>
      </c>
      <c r="BN20" s="1">
        <v>70.400000000000006</v>
      </c>
      <c r="BO20" s="1">
        <v>70.5</v>
      </c>
      <c r="BP20" s="1">
        <v>70.599999999999994</v>
      </c>
      <c r="BQ20" s="1">
        <v>69.900000000000006</v>
      </c>
      <c r="BR20" s="1">
        <v>69.8</v>
      </c>
      <c r="BS20" s="1">
        <v>69.099999999999994</v>
      </c>
      <c r="BU20" s="1"/>
      <c r="BV20" s="124" t="s">
        <v>302</v>
      </c>
      <c r="BW20" s="1">
        <v>67.2</v>
      </c>
      <c r="BX20" s="1">
        <v>68.599999999999994</v>
      </c>
      <c r="BY20" s="1">
        <v>68.2</v>
      </c>
      <c r="BZ20" s="1">
        <v>68.099999999999994</v>
      </c>
      <c r="CA20" s="1">
        <v>67.900000000000006</v>
      </c>
      <c r="CB20" s="1">
        <v>67.2</v>
      </c>
      <c r="CC20" s="1">
        <v>66.599999999999994</v>
      </c>
      <c r="CD20" s="1">
        <v>67.400000000000006</v>
      </c>
      <c r="CE20" s="1">
        <v>67.099999999999994</v>
      </c>
      <c r="CF20" s="1">
        <v>69.2</v>
      </c>
      <c r="CG20" s="1">
        <v>69</v>
      </c>
      <c r="CH20" s="1">
        <v>68.599999999999994</v>
      </c>
      <c r="CI20" s="1">
        <v>68.900000000000006</v>
      </c>
      <c r="CJ20" s="1">
        <v>69.400000000000006</v>
      </c>
      <c r="CK20" s="1">
        <v>69.8</v>
      </c>
      <c r="CL20" s="1">
        <v>69.7</v>
      </c>
      <c r="CM20" s="1">
        <v>70.400000000000006</v>
      </c>
      <c r="CN20" s="1">
        <v>70.5</v>
      </c>
      <c r="CO20" s="1">
        <v>70.2</v>
      </c>
      <c r="CP20" s="1">
        <v>70.400000000000006</v>
      </c>
      <c r="CQ20" s="1">
        <v>69.7</v>
      </c>
      <c r="CS20" s="1"/>
      <c r="CT20" s="124" t="s">
        <v>302</v>
      </c>
      <c r="CU20" s="1">
        <v>68.2</v>
      </c>
      <c r="CV20" s="1">
        <v>68.3</v>
      </c>
      <c r="CW20" s="1">
        <v>68.8</v>
      </c>
      <c r="CX20" s="1">
        <v>68.7</v>
      </c>
      <c r="CY20" s="1">
        <v>67.8</v>
      </c>
      <c r="CZ20" s="1">
        <v>67.599999999999994</v>
      </c>
      <c r="DA20" s="1">
        <v>66.400000000000006</v>
      </c>
      <c r="DB20" s="1">
        <v>67.599999999999994</v>
      </c>
      <c r="DC20" s="1">
        <v>67.599999999999994</v>
      </c>
      <c r="DD20" s="1">
        <v>68.900000000000006</v>
      </c>
      <c r="DE20" s="1">
        <v>69.3</v>
      </c>
      <c r="DF20" s="1">
        <v>68.900000000000006</v>
      </c>
      <c r="DG20" s="1">
        <v>68.599999999999994</v>
      </c>
      <c r="DH20" s="1">
        <v>69.2</v>
      </c>
      <c r="DI20" s="1">
        <v>69.7</v>
      </c>
      <c r="DJ20" s="1">
        <v>69.900000000000006</v>
      </c>
      <c r="DK20" s="1">
        <v>70.8</v>
      </c>
      <c r="DL20" s="1">
        <v>70.7</v>
      </c>
      <c r="DM20" s="1">
        <v>70.400000000000006</v>
      </c>
      <c r="DN20" s="1">
        <v>70.5</v>
      </c>
      <c r="DO20" s="1">
        <v>70.900000000000006</v>
      </c>
      <c r="DQ20" s="1"/>
      <c r="DR20" s="124" t="s">
        <v>302</v>
      </c>
      <c r="DS20" s="1">
        <v>68.900000000000006</v>
      </c>
      <c r="DT20" s="1">
        <v>69.8</v>
      </c>
      <c r="DU20" s="1">
        <v>69.8</v>
      </c>
      <c r="DV20" s="1">
        <v>69.8</v>
      </c>
      <c r="DW20" s="1">
        <v>69.3</v>
      </c>
      <c r="DX20" s="1">
        <v>69.2</v>
      </c>
      <c r="DY20" s="1">
        <v>68.2</v>
      </c>
      <c r="DZ20" s="1">
        <v>69.099999999999994</v>
      </c>
      <c r="EA20" s="1">
        <v>69.400000000000006</v>
      </c>
      <c r="EB20" s="1">
        <v>70.7</v>
      </c>
      <c r="EC20" s="1">
        <v>70.599999999999994</v>
      </c>
      <c r="ED20" s="1">
        <v>70</v>
      </c>
      <c r="EE20" s="1">
        <v>69.7</v>
      </c>
      <c r="EF20" s="1">
        <v>70.3</v>
      </c>
      <c r="EG20" s="1">
        <v>70.400000000000006</v>
      </c>
      <c r="EH20" s="1">
        <v>70.5</v>
      </c>
      <c r="EI20" s="1">
        <v>70.900000000000006</v>
      </c>
      <c r="EJ20" s="1">
        <v>70.8</v>
      </c>
      <c r="EK20" s="1">
        <v>70.5</v>
      </c>
      <c r="EL20" s="1">
        <v>70.7</v>
      </c>
      <c r="EM20" s="1">
        <v>69.8</v>
      </c>
      <c r="EO20" s="1"/>
      <c r="EP20" s="124" t="s">
        <v>302</v>
      </c>
      <c r="EQ20" s="1">
        <v>69.2</v>
      </c>
      <c r="ER20" s="1">
        <v>68.7</v>
      </c>
      <c r="ES20" s="1">
        <v>69.400000000000006</v>
      </c>
      <c r="ET20" s="1">
        <v>69</v>
      </c>
      <c r="EU20" s="1">
        <v>67.2</v>
      </c>
      <c r="EV20" s="1">
        <v>67.2</v>
      </c>
      <c r="EW20" s="1">
        <v>64.7</v>
      </c>
      <c r="EX20" s="1">
        <v>65.400000000000006</v>
      </c>
      <c r="EY20" s="1">
        <v>65.7</v>
      </c>
      <c r="EZ20" s="1">
        <v>67.2</v>
      </c>
      <c r="FA20" s="1">
        <v>67.099999999999994</v>
      </c>
      <c r="FB20" s="1">
        <v>66.5</v>
      </c>
      <c r="FC20" s="1">
        <v>65.8</v>
      </c>
      <c r="FD20" s="1">
        <v>66.900000000000006</v>
      </c>
      <c r="FE20" s="1">
        <v>67.5</v>
      </c>
      <c r="FF20" s="1">
        <v>67.2</v>
      </c>
      <c r="FG20" s="1">
        <v>68.599999999999994</v>
      </c>
      <c r="FH20" s="1">
        <v>68.7</v>
      </c>
      <c r="FI20" s="1">
        <v>68</v>
      </c>
      <c r="FJ20" s="1">
        <v>68.2</v>
      </c>
      <c r="FK20" s="1">
        <v>67.900000000000006</v>
      </c>
      <c r="FM20" s="1"/>
      <c r="FN20" s="124" t="s">
        <v>302</v>
      </c>
      <c r="FO20" s="1">
        <v>57.5</v>
      </c>
      <c r="FP20" s="1">
        <v>58.9</v>
      </c>
      <c r="FQ20" s="1">
        <v>58.2</v>
      </c>
      <c r="FR20" s="1">
        <v>58.5</v>
      </c>
      <c r="FS20" s="1">
        <v>57.3</v>
      </c>
      <c r="FT20" s="1">
        <v>56.8</v>
      </c>
      <c r="FU20" s="1">
        <v>51.8</v>
      </c>
      <c r="FV20" s="1">
        <v>52</v>
      </c>
      <c r="FW20" s="1">
        <v>52.4</v>
      </c>
      <c r="FX20" s="1">
        <v>54.2</v>
      </c>
      <c r="FY20" s="1">
        <v>54.2</v>
      </c>
      <c r="FZ20" s="1">
        <v>53.5</v>
      </c>
      <c r="GA20" s="1">
        <v>53</v>
      </c>
      <c r="GB20" s="1">
        <v>53.6</v>
      </c>
      <c r="GC20" s="1">
        <v>54.4</v>
      </c>
      <c r="GD20" s="1">
        <v>55.4</v>
      </c>
      <c r="GE20" s="1">
        <v>55.6</v>
      </c>
      <c r="GF20" s="1">
        <v>55.5</v>
      </c>
      <c r="GG20" s="1">
        <v>55.5</v>
      </c>
      <c r="GH20" s="1">
        <v>55.6</v>
      </c>
      <c r="GI20" s="1">
        <v>54.2</v>
      </c>
      <c r="GK20" s="1"/>
      <c r="GL20" s="124" t="s">
        <v>302</v>
      </c>
      <c r="GM20" s="1">
        <v>56</v>
      </c>
      <c r="GN20" s="1">
        <v>55.7</v>
      </c>
      <c r="GO20" s="1">
        <v>56</v>
      </c>
      <c r="GP20" s="1">
        <v>55.6</v>
      </c>
      <c r="GQ20" s="1">
        <v>54.7</v>
      </c>
      <c r="GR20" s="1">
        <v>53</v>
      </c>
      <c r="GS20" s="1">
        <v>48</v>
      </c>
      <c r="GT20" s="1">
        <v>48.3</v>
      </c>
      <c r="GU20" s="1">
        <v>49.2</v>
      </c>
      <c r="GV20" s="1">
        <v>51.6</v>
      </c>
      <c r="GW20" s="1">
        <v>51.2</v>
      </c>
      <c r="GX20" s="1">
        <v>50.1</v>
      </c>
      <c r="GY20" s="1">
        <v>49.9</v>
      </c>
      <c r="GZ20" s="1">
        <v>50.7</v>
      </c>
      <c r="HA20" s="1">
        <v>51.6</v>
      </c>
      <c r="HB20" s="1">
        <v>53.2</v>
      </c>
      <c r="HC20" s="1">
        <v>54.3</v>
      </c>
      <c r="HD20" s="1">
        <v>53.5</v>
      </c>
      <c r="HE20" s="1">
        <v>53.6</v>
      </c>
      <c r="HF20" s="1">
        <v>54.2</v>
      </c>
      <c r="HG20" s="1">
        <v>52.9</v>
      </c>
      <c r="HI20" s="1"/>
      <c r="HJ20" s="124" t="s">
        <v>302</v>
      </c>
      <c r="HK20" s="1">
        <v>62</v>
      </c>
      <c r="HL20" s="1">
        <v>61.9</v>
      </c>
      <c r="HM20" s="1">
        <v>62.3</v>
      </c>
      <c r="HN20" s="1">
        <v>61.7</v>
      </c>
      <c r="HO20" s="1">
        <v>61.3</v>
      </c>
      <c r="HP20" s="1">
        <v>60.2</v>
      </c>
      <c r="HQ20" s="1">
        <v>55.3</v>
      </c>
      <c r="HR20" s="1">
        <v>54.5</v>
      </c>
      <c r="HS20" s="1">
        <v>55.9</v>
      </c>
      <c r="HT20" s="1">
        <v>58.2</v>
      </c>
      <c r="HU20" s="1">
        <v>57.5</v>
      </c>
      <c r="HV20" s="1">
        <v>56.7</v>
      </c>
      <c r="HW20" s="1">
        <v>56.9</v>
      </c>
      <c r="HX20" s="1">
        <v>57.1</v>
      </c>
      <c r="HY20" s="1">
        <v>57.7</v>
      </c>
      <c r="HZ20" s="1">
        <v>58.4</v>
      </c>
      <c r="IA20" s="1">
        <v>58.9</v>
      </c>
      <c r="IB20" s="1">
        <v>58.9</v>
      </c>
      <c r="IC20" s="1">
        <v>58.9</v>
      </c>
      <c r="ID20" s="1">
        <v>59.2</v>
      </c>
      <c r="IE20" s="1">
        <v>58.4</v>
      </c>
    </row>
    <row r="21" spans="1:239" ht="14.5">
      <c r="A21" s="1"/>
      <c r="B21" s="124" t="s">
        <v>303</v>
      </c>
      <c r="C21" s="1">
        <v>21</v>
      </c>
      <c r="D21" s="1">
        <v>20.9</v>
      </c>
      <c r="E21" s="1">
        <v>20.9</v>
      </c>
      <c r="F21" s="1">
        <v>20.8</v>
      </c>
      <c r="G21" s="1">
        <v>20.5</v>
      </c>
      <c r="H21" s="1">
        <v>20.6</v>
      </c>
      <c r="I21" s="1">
        <v>20.2</v>
      </c>
      <c r="J21" s="1">
        <v>20.100000000000001</v>
      </c>
      <c r="K21" s="1">
        <v>20.100000000000001</v>
      </c>
      <c r="L21" s="1">
        <v>20.2</v>
      </c>
      <c r="M21" s="1">
        <v>20.3</v>
      </c>
      <c r="N21" s="1">
        <v>20</v>
      </c>
      <c r="O21" s="1">
        <v>19.899999999999999</v>
      </c>
      <c r="P21" s="1">
        <v>19.899999999999999</v>
      </c>
      <c r="Q21" s="1">
        <v>20</v>
      </c>
      <c r="R21" s="1">
        <v>20</v>
      </c>
      <c r="S21" s="1">
        <v>20</v>
      </c>
      <c r="T21" s="1">
        <v>20</v>
      </c>
      <c r="U21" s="1">
        <v>20</v>
      </c>
      <c r="V21" s="1">
        <v>20.100000000000001</v>
      </c>
      <c r="W21" s="1">
        <v>19.899999999999999</v>
      </c>
      <c r="Y21" s="1"/>
      <c r="Z21" s="124" t="s">
        <v>303</v>
      </c>
      <c r="AA21" s="1">
        <v>20.399999999999999</v>
      </c>
      <c r="AB21" s="1">
        <v>20.7</v>
      </c>
      <c r="AC21" s="1">
        <v>20.6</v>
      </c>
      <c r="AD21" s="1">
        <v>20.6</v>
      </c>
      <c r="AE21" s="1">
        <v>20.5</v>
      </c>
      <c r="AF21" s="1">
        <v>20.5</v>
      </c>
      <c r="AG21" s="1">
        <v>19.7</v>
      </c>
      <c r="AH21" s="1">
        <v>19.600000000000001</v>
      </c>
      <c r="AI21" s="1">
        <v>19.8</v>
      </c>
      <c r="AJ21" s="1">
        <v>19.8</v>
      </c>
      <c r="AK21" s="1">
        <v>20.2</v>
      </c>
      <c r="AL21" s="1">
        <v>20.2</v>
      </c>
      <c r="AM21" s="1">
        <v>20.2</v>
      </c>
      <c r="AN21" s="1">
        <v>20.100000000000001</v>
      </c>
      <c r="AO21" s="1">
        <v>20.100000000000001</v>
      </c>
      <c r="AP21" s="1">
        <v>20.2</v>
      </c>
      <c r="AQ21" s="1">
        <v>20.399999999999999</v>
      </c>
      <c r="AR21" s="1">
        <v>20.2</v>
      </c>
      <c r="AS21" s="1">
        <v>20.100000000000001</v>
      </c>
      <c r="AT21" s="1">
        <v>19.899999999999999</v>
      </c>
      <c r="AU21" s="1">
        <v>19.899999999999999</v>
      </c>
      <c r="AW21" s="1"/>
      <c r="AX21" s="124" t="s">
        <v>303</v>
      </c>
      <c r="AY21" s="1">
        <v>20.100000000000001</v>
      </c>
      <c r="AZ21" s="1">
        <v>20.3</v>
      </c>
      <c r="BA21" s="1">
        <v>20.2</v>
      </c>
      <c r="BB21" s="1">
        <v>20.100000000000001</v>
      </c>
      <c r="BC21" s="1">
        <v>19.8</v>
      </c>
      <c r="BD21" s="1">
        <v>19.8</v>
      </c>
      <c r="BE21" s="1">
        <v>19.399999999999999</v>
      </c>
      <c r="BF21" s="1">
        <v>19.399999999999999</v>
      </c>
      <c r="BG21" s="1">
        <v>19.3</v>
      </c>
      <c r="BH21" s="1">
        <v>19.5</v>
      </c>
      <c r="BI21" s="1">
        <v>19.600000000000001</v>
      </c>
      <c r="BJ21" s="1">
        <v>19.5</v>
      </c>
      <c r="BK21" s="1">
        <v>19.399999999999999</v>
      </c>
      <c r="BL21" s="1">
        <v>19.600000000000001</v>
      </c>
      <c r="BM21" s="1">
        <v>19.7</v>
      </c>
      <c r="BN21" s="1">
        <v>19.600000000000001</v>
      </c>
      <c r="BO21" s="1">
        <v>19.600000000000001</v>
      </c>
      <c r="BP21" s="1">
        <v>19.600000000000001</v>
      </c>
      <c r="BQ21" s="1">
        <v>19.399999999999999</v>
      </c>
      <c r="BR21" s="1">
        <v>19.399999999999999</v>
      </c>
      <c r="BS21" s="1">
        <v>19.3</v>
      </c>
      <c r="BU21" s="1"/>
      <c r="BV21" s="124" t="s">
        <v>303</v>
      </c>
      <c r="BW21" s="1">
        <v>19.399999999999999</v>
      </c>
      <c r="BX21" s="1">
        <v>19.8</v>
      </c>
      <c r="BY21" s="1">
        <v>19.600000000000001</v>
      </c>
      <c r="BZ21" s="1">
        <v>19.5</v>
      </c>
      <c r="CA21" s="1">
        <v>19.399999999999999</v>
      </c>
      <c r="CB21" s="1">
        <v>19.2</v>
      </c>
      <c r="CC21" s="1">
        <v>19</v>
      </c>
      <c r="CD21" s="1">
        <v>19.2</v>
      </c>
      <c r="CE21" s="1">
        <v>19.100000000000001</v>
      </c>
      <c r="CF21" s="1">
        <v>19.600000000000001</v>
      </c>
      <c r="CG21" s="1">
        <v>19.5</v>
      </c>
      <c r="CH21" s="1">
        <v>19.399999999999999</v>
      </c>
      <c r="CI21" s="1">
        <v>19.399999999999999</v>
      </c>
      <c r="CJ21" s="1">
        <v>19.600000000000001</v>
      </c>
      <c r="CK21" s="1">
        <v>19.8</v>
      </c>
      <c r="CL21" s="1">
        <v>19.600000000000001</v>
      </c>
      <c r="CM21" s="1">
        <v>19.8</v>
      </c>
      <c r="CN21" s="1">
        <v>19.8</v>
      </c>
      <c r="CO21" s="1">
        <v>19.7</v>
      </c>
      <c r="CP21" s="1">
        <v>19.7</v>
      </c>
      <c r="CQ21" s="1">
        <v>19.5</v>
      </c>
      <c r="CS21" s="1"/>
      <c r="CT21" s="124" t="s">
        <v>303</v>
      </c>
      <c r="CU21" s="1">
        <v>19.100000000000001</v>
      </c>
      <c r="CV21" s="1">
        <v>19.3</v>
      </c>
      <c r="CW21" s="1">
        <v>19.399999999999999</v>
      </c>
      <c r="CX21" s="1">
        <v>19.3</v>
      </c>
      <c r="CY21" s="1">
        <v>19</v>
      </c>
      <c r="CZ21" s="1">
        <v>19</v>
      </c>
      <c r="DA21" s="1">
        <v>18.600000000000001</v>
      </c>
      <c r="DB21" s="1">
        <v>18.899999999999999</v>
      </c>
      <c r="DC21" s="1">
        <v>18.899999999999999</v>
      </c>
      <c r="DD21" s="1">
        <v>19.3</v>
      </c>
      <c r="DE21" s="1">
        <v>19.3</v>
      </c>
      <c r="DF21" s="1">
        <v>19.2</v>
      </c>
      <c r="DG21" s="1">
        <v>19.100000000000001</v>
      </c>
      <c r="DH21" s="1">
        <v>19.3</v>
      </c>
      <c r="DI21" s="1">
        <v>19.399999999999999</v>
      </c>
      <c r="DJ21" s="1">
        <v>19.5</v>
      </c>
      <c r="DK21" s="1">
        <v>19.7</v>
      </c>
      <c r="DL21" s="1">
        <v>19.7</v>
      </c>
      <c r="DM21" s="1">
        <v>19.600000000000001</v>
      </c>
      <c r="DN21" s="1">
        <v>19.600000000000001</v>
      </c>
      <c r="DO21" s="1">
        <v>19.7</v>
      </c>
      <c r="DQ21" s="1"/>
      <c r="DR21" s="124" t="s">
        <v>303</v>
      </c>
      <c r="DS21" s="1">
        <v>19.5</v>
      </c>
      <c r="DT21" s="1">
        <v>19.7</v>
      </c>
      <c r="DU21" s="1">
        <v>19.600000000000001</v>
      </c>
      <c r="DV21" s="1">
        <v>19.5</v>
      </c>
      <c r="DW21" s="1">
        <v>19.3</v>
      </c>
      <c r="DX21" s="1">
        <v>19.3</v>
      </c>
      <c r="DY21" s="1">
        <v>19</v>
      </c>
      <c r="DZ21" s="1">
        <v>19.2</v>
      </c>
      <c r="EA21" s="1">
        <v>19.3</v>
      </c>
      <c r="EB21" s="1">
        <v>19.7</v>
      </c>
      <c r="EC21" s="1">
        <v>19.7</v>
      </c>
      <c r="ED21" s="1">
        <v>19.5</v>
      </c>
      <c r="EE21" s="1">
        <v>19.399999999999999</v>
      </c>
      <c r="EF21" s="1">
        <v>19.600000000000001</v>
      </c>
      <c r="EG21" s="1">
        <v>19.7</v>
      </c>
      <c r="EH21" s="1">
        <v>19.7</v>
      </c>
      <c r="EI21" s="1">
        <v>19.8</v>
      </c>
      <c r="EJ21" s="1">
        <v>19.7</v>
      </c>
      <c r="EK21" s="1">
        <v>19.600000000000001</v>
      </c>
      <c r="EL21" s="1">
        <v>19.7</v>
      </c>
      <c r="EM21" s="1">
        <v>19.399999999999999</v>
      </c>
      <c r="EO21" s="1"/>
      <c r="EP21" s="124" t="s">
        <v>303</v>
      </c>
      <c r="EQ21" s="1">
        <v>20.100000000000001</v>
      </c>
      <c r="ER21" s="1">
        <v>19.899999999999999</v>
      </c>
      <c r="ES21" s="1">
        <v>20</v>
      </c>
      <c r="ET21" s="1">
        <v>19.899999999999999</v>
      </c>
      <c r="EU21" s="1">
        <v>19.399999999999999</v>
      </c>
      <c r="EV21" s="1">
        <v>19.3</v>
      </c>
      <c r="EW21" s="1">
        <v>18.5</v>
      </c>
      <c r="EX21" s="1">
        <v>18.7</v>
      </c>
      <c r="EY21" s="1">
        <v>18.8</v>
      </c>
      <c r="EZ21" s="1">
        <v>19.2</v>
      </c>
      <c r="FA21" s="1">
        <v>19.2</v>
      </c>
      <c r="FB21" s="1">
        <v>18.8</v>
      </c>
      <c r="FC21" s="1">
        <v>18.600000000000001</v>
      </c>
      <c r="FD21" s="1">
        <v>18.899999999999999</v>
      </c>
      <c r="FE21" s="1">
        <v>19.100000000000001</v>
      </c>
      <c r="FF21" s="1">
        <v>19</v>
      </c>
      <c r="FG21" s="1">
        <v>19.399999999999999</v>
      </c>
      <c r="FH21" s="1">
        <v>19.399999999999999</v>
      </c>
      <c r="FI21" s="1">
        <v>19.2</v>
      </c>
      <c r="FJ21" s="1">
        <v>19.3</v>
      </c>
      <c r="FK21" s="1">
        <v>19.2</v>
      </c>
      <c r="FM21" s="1"/>
      <c r="FN21" s="124" t="s">
        <v>303</v>
      </c>
      <c r="FO21" s="1">
        <v>28.7</v>
      </c>
      <c r="FP21" s="1">
        <v>29.5</v>
      </c>
      <c r="FQ21" s="1">
        <v>29.1</v>
      </c>
      <c r="FR21" s="1">
        <v>29.2</v>
      </c>
      <c r="FS21" s="1">
        <v>28.6</v>
      </c>
      <c r="FT21" s="1">
        <v>28.3</v>
      </c>
      <c r="FU21" s="1">
        <v>25.8</v>
      </c>
      <c r="FV21" s="1">
        <v>25.8</v>
      </c>
      <c r="FW21" s="1">
        <v>25.9</v>
      </c>
      <c r="FX21" s="1">
        <v>26.7</v>
      </c>
      <c r="FY21" s="1">
        <v>26.7</v>
      </c>
      <c r="FZ21" s="1">
        <v>26.3</v>
      </c>
      <c r="GA21" s="1">
        <v>25.9</v>
      </c>
      <c r="GB21" s="1">
        <v>26.1</v>
      </c>
      <c r="GC21" s="1">
        <v>26.5</v>
      </c>
      <c r="GD21" s="1">
        <v>26.9</v>
      </c>
      <c r="GE21" s="1">
        <v>27.1</v>
      </c>
      <c r="GF21" s="1">
        <v>27.1</v>
      </c>
      <c r="GG21" s="1">
        <v>27.1</v>
      </c>
      <c r="GH21" s="1">
        <v>27.2</v>
      </c>
      <c r="GI21" s="1">
        <v>26.5</v>
      </c>
      <c r="GK21" s="1"/>
      <c r="GL21" s="124" t="s">
        <v>303</v>
      </c>
      <c r="GM21" s="1">
        <v>27.6</v>
      </c>
      <c r="GN21" s="1">
        <v>27.3</v>
      </c>
      <c r="GO21" s="1">
        <v>27.4</v>
      </c>
      <c r="GP21" s="1">
        <v>27</v>
      </c>
      <c r="GQ21" s="1">
        <v>26.5</v>
      </c>
      <c r="GR21" s="1">
        <v>25.6</v>
      </c>
      <c r="GS21" s="1">
        <v>23.1</v>
      </c>
      <c r="GT21" s="1">
        <v>23.2</v>
      </c>
      <c r="GU21" s="1">
        <v>23.7</v>
      </c>
      <c r="GV21" s="1">
        <v>24.9</v>
      </c>
      <c r="GW21" s="1">
        <v>24.7</v>
      </c>
      <c r="GX21" s="1">
        <v>24.1</v>
      </c>
      <c r="GY21" s="1">
        <v>24</v>
      </c>
      <c r="GZ21" s="1">
        <v>24.3</v>
      </c>
      <c r="HA21" s="1">
        <v>24.8</v>
      </c>
      <c r="HB21" s="1">
        <v>25.6</v>
      </c>
      <c r="HC21" s="1">
        <v>26.1</v>
      </c>
      <c r="HD21" s="1">
        <v>25.8</v>
      </c>
      <c r="HE21" s="1">
        <v>25.8</v>
      </c>
      <c r="HF21" s="1">
        <v>26.2</v>
      </c>
      <c r="HG21" s="1">
        <v>25.6</v>
      </c>
      <c r="HI21" s="1"/>
      <c r="HJ21" s="124" t="s">
        <v>303</v>
      </c>
      <c r="HK21" s="1">
        <v>24.3</v>
      </c>
      <c r="HL21" s="1">
        <v>24.1</v>
      </c>
      <c r="HM21" s="1">
        <v>24.2</v>
      </c>
      <c r="HN21" s="1">
        <v>24</v>
      </c>
      <c r="HO21" s="1">
        <v>23.7</v>
      </c>
      <c r="HP21" s="1">
        <v>23.2</v>
      </c>
      <c r="HQ21" s="1">
        <v>21.3</v>
      </c>
      <c r="HR21" s="1">
        <v>21</v>
      </c>
      <c r="HS21" s="1">
        <v>21.6</v>
      </c>
      <c r="HT21" s="1">
        <v>22.5</v>
      </c>
      <c r="HU21" s="1">
        <v>22.2</v>
      </c>
      <c r="HV21" s="1">
        <v>21.9</v>
      </c>
      <c r="HW21" s="1">
        <v>21.9</v>
      </c>
      <c r="HX21" s="1">
        <v>22.1</v>
      </c>
      <c r="HY21" s="1">
        <v>22.3</v>
      </c>
      <c r="HZ21" s="1">
        <v>22.6</v>
      </c>
      <c r="IA21" s="1">
        <v>22.7</v>
      </c>
      <c r="IB21" s="1">
        <v>22.7</v>
      </c>
      <c r="IC21" s="1">
        <v>22.7</v>
      </c>
      <c r="ID21" s="1">
        <v>22.8</v>
      </c>
      <c r="IE21" s="1">
        <v>22.5</v>
      </c>
    </row>
    <row r="22" spans="1:239" ht="14.5">
      <c r="A22" s="1"/>
      <c r="B22" s="124" t="s">
        <v>304</v>
      </c>
      <c r="C22" s="1">
        <v>4.4000000000000004</v>
      </c>
      <c r="D22" s="1">
        <v>4.4000000000000004</v>
      </c>
      <c r="E22" s="1">
        <v>4.3</v>
      </c>
      <c r="F22" s="1">
        <v>4.5</v>
      </c>
      <c r="G22" s="1">
        <v>5.0999999999999996</v>
      </c>
      <c r="H22" s="1">
        <v>5.0999999999999996</v>
      </c>
      <c r="I22" s="1">
        <v>6.1</v>
      </c>
      <c r="J22" s="1">
        <v>6.3</v>
      </c>
      <c r="K22" s="1">
        <v>6.4</v>
      </c>
      <c r="L22" s="1">
        <v>6.4</v>
      </c>
      <c r="M22" s="1">
        <v>6.1</v>
      </c>
      <c r="N22" s="1">
        <v>6.7</v>
      </c>
      <c r="O22" s="1">
        <v>6.9</v>
      </c>
      <c r="P22" s="1">
        <v>6.7</v>
      </c>
      <c r="Q22" s="1">
        <v>6.9</v>
      </c>
      <c r="R22" s="1">
        <v>7</v>
      </c>
      <c r="S22" s="1">
        <v>6.5</v>
      </c>
      <c r="T22" s="1">
        <v>6.7</v>
      </c>
      <c r="U22" s="1">
        <v>6.8</v>
      </c>
      <c r="V22" s="1">
        <v>6.7</v>
      </c>
      <c r="W22" s="1">
        <v>7.2</v>
      </c>
      <c r="Y22" s="1"/>
      <c r="Z22" s="124" t="s">
        <v>304</v>
      </c>
      <c r="AA22" s="1">
        <v>5.4</v>
      </c>
      <c r="AB22" s="1">
        <v>6.2</v>
      </c>
      <c r="AC22" s="1">
        <v>5.7</v>
      </c>
      <c r="AD22" s="1">
        <v>5.6</v>
      </c>
      <c r="AE22" s="1">
        <v>5.2</v>
      </c>
      <c r="AF22" s="1">
        <v>4.9000000000000004</v>
      </c>
      <c r="AG22" s="1">
        <v>7.4</v>
      </c>
      <c r="AH22" s="1">
        <v>7.1</v>
      </c>
      <c r="AI22" s="1">
        <v>7.6</v>
      </c>
      <c r="AJ22" s="1">
        <v>7.2</v>
      </c>
      <c r="AK22" s="1">
        <v>6.8</v>
      </c>
      <c r="AL22" s="1">
        <v>7.2</v>
      </c>
      <c r="AM22" s="1">
        <v>6.6</v>
      </c>
      <c r="AN22" s="1">
        <v>6.9</v>
      </c>
      <c r="AO22" s="1">
        <v>6.6</v>
      </c>
      <c r="AP22" s="1">
        <v>6.7</v>
      </c>
      <c r="AQ22" s="1">
        <v>6.6</v>
      </c>
      <c r="AR22" s="1">
        <v>6.4</v>
      </c>
      <c r="AS22" s="1">
        <v>6.7</v>
      </c>
      <c r="AT22" s="1">
        <v>6.8</v>
      </c>
      <c r="AU22" s="1">
        <v>7.7</v>
      </c>
      <c r="AW22" s="1"/>
      <c r="AX22" s="124" t="s">
        <v>304</v>
      </c>
      <c r="AY22" s="1">
        <v>6.1</v>
      </c>
      <c r="AZ22" s="1">
        <v>6.1</v>
      </c>
      <c r="BA22" s="1">
        <v>6.1</v>
      </c>
      <c r="BB22" s="1">
        <v>6.3</v>
      </c>
      <c r="BC22" s="1">
        <v>6.7</v>
      </c>
      <c r="BD22" s="1">
        <v>6.7</v>
      </c>
      <c r="BE22" s="1">
        <v>8.3000000000000007</v>
      </c>
      <c r="BF22" s="1">
        <v>8.6999999999999993</v>
      </c>
      <c r="BG22" s="1">
        <v>8.6999999999999993</v>
      </c>
      <c r="BH22" s="1">
        <v>8.8000000000000007</v>
      </c>
      <c r="BI22" s="1">
        <v>8.3000000000000007</v>
      </c>
      <c r="BJ22" s="1">
        <v>8.5</v>
      </c>
      <c r="BK22" s="1">
        <v>8.4</v>
      </c>
      <c r="BL22" s="1">
        <v>8.1</v>
      </c>
      <c r="BM22" s="1">
        <v>7.8</v>
      </c>
      <c r="BN22" s="1">
        <v>7.8</v>
      </c>
      <c r="BO22" s="1">
        <v>8.1999999999999993</v>
      </c>
      <c r="BP22" s="1">
        <v>8.4</v>
      </c>
      <c r="BQ22" s="1">
        <v>8.3000000000000007</v>
      </c>
      <c r="BR22" s="1">
        <v>8.6999999999999993</v>
      </c>
      <c r="BS22" s="1">
        <v>9.9</v>
      </c>
      <c r="BU22" s="1"/>
      <c r="BV22" s="124" t="s">
        <v>304</v>
      </c>
      <c r="BW22" s="1">
        <v>5.8</v>
      </c>
      <c r="BX22" s="1">
        <v>6.2</v>
      </c>
      <c r="BY22" s="1">
        <v>5.9</v>
      </c>
      <c r="BZ22" s="1">
        <v>6.3</v>
      </c>
      <c r="CA22" s="1">
        <v>6.4</v>
      </c>
      <c r="CB22" s="1">
        <v>6.5</v>
      </c>
      <c r="CC22" s="1">
        <v>8.3000000000000007</v>
      </c>
      <c r="CD22" s="1">
        <v>8.6999999999999993</v>
      </c>
      <c r="CE22" s="1">
        <v>8.6999999999999993</v>
      </c>
      <c r="CF22" s="1">
        <v>7.6</v>
      </c>
      <c r="CG22" s="1">
        <v>7.3</v>
      </c>
      <c r="CH22" s="1">
        <v>7.8</v>
      </c>
      <c r="CI22" s="1">
        <v>7.3</v>
      </c>
      <c r="CJ22" s="1">
        <v>7.2</v>
      </c>
      <c r="CK22" s="1">
        <v>6.9</v>
      </c>
      <c r="CL22" s="1">
        <v>7</v>
      </c>
      <c r="CM22" s="1">
        <v>7.2</v>
      </c>
      <c r="CN22" s="1">
        <v>7.2</v>
      </c>
      <c r="CO22" s="1">
        <v>7.1</v>
      </c>
      <c r="CP22" s="1">
        <v>7.3</v>
      </c>
      <c r="CQ22" s="1">
        <v>8.1999999999999993</v>
      </c>
      <c r="CS22" s="1"/>
      <c r="CT22" s="124" t="s">
        <v>304</v>
      </c>
      <c r="CU22" s="1">
        <v>8.1999999999999993</v>
      </c>
      <c r="CV22" s="1">
        <v>8.6999999999999993</v>
      </c>
      <c r="CW22" s="1">
        <v>8.1999999999999993</v>
      </c>
      <c r="CX22" s="1">
        <v>8.4</v>
      </c>
      <c r="CY22" s="1">
        <v>8.5</v>
      </c>
      <c r="CZ22" s="1">
        <v>8.3000000000000007</v>
      </c>
      <c r="DA22" s="1">
        <v>10.199999999999999</v>
      </c>
      <c r="DB22" s="1">
        <v>10.199999999999999</v>
      </c>
      <c r="DC22" s="1">
        <v>10.199999999999999</v>
      </c>
      <c r="DD22" s="1">
        <v>9.5</v>
      </c>
      <c r="DE22" s="1">
        <v>9.1999999999999993</v>
      </c>
      <c r="DF22" s="1">
        <v>9.1999999999999993</v>
      </c>
      <c r="DG22" s="1">
        <v>9.1</v>
      </c>
      <c r="DH22" s="1">
        <v>8.6999999999999993</v>
      </c>
      <c r="DI22" s="1">
        <v>8.5</v>
      </c>
      <c r="DJ22" s="1">
        <v>8.1999999999999993</v>
      </c>
      <c r="DK22" s="1">
        <v>7.8</v>
      </c>
      <c r="DL22" s="1">
        <v>7.8</v>
      </c>
      <c r="DM22" s="1">
        <v>7.8</v>
      </c>
      <c r="DN22" s="1">
        <v>7.7</v>
      </c>
      <c r="DO22" s="1">
        <v>7.4</v>
      </c>
      <c r="DQ22" s="1"/>
      <c r="DR22" s="124" t="s">
        <v>304</v>
      </c>
      <c r="DS22" s="1">
        <v>7.8</v>
      </c>
      <c r="DT22" s="1">
        <v>7.7</v>
      </c>
      <c r="DU22" s="1">
        <v>7.5</v>
      </c>
      <c r="DV22" s="1">
        <v>7.6</v>
      </c>
      <c r="DW22" s="1">
        <v>7.6</v>
      </c>
      <c r="DX22" s="1">
        <v>7.4</v>
      </c>
      <c r="DY22" s="1">
        <v>8.6999999999999993</v>
      </c>
      <c r="DZ22" s="1">
        <v>8.9</v>
      </c>
      <c r="EA22" s="1">
        <v>8.6999999999999993</v>
      </c>
      <c r="EB22" s="1">
        <v>8</v>
      </c>
      <c r="EC22" s="1">
        <v>7.9</v>
      </c>
      <c r="ED22" s="1">
        <v>8</v>
      </c>
      <c r="EE22" s="1">
        <v>7.9</v>
      </c>
      <c r="EF22" s="1">
        <v>7.6</v>
      </c>
      <c r="EG22" s="1">
        <v>7.5</v>
      </c>
      <c r="EH22" s="1">
        <v>7.4</v>
      </c>
      <c r="EI22" s="1">
        <v>7.3</v>
      </c>
      <c r="EJ22" s="1">
        <v>7.6</v>
      </c>
      <c r="EK22" s="1">
        <v>7.5</v>
      </c>
      <c r="EL22" s="1">
        <v>7.3</v>
      </c>
      <c r="EM22" s="1">
        <v>8.5</v>
      </c>
      <c r="EO22" s="1"/>
      <c r="EP22" s="124" t="s">
        <v>304</v>
      </c>
      <c r="EQ22" s="1">
        <v>6.7</v>
      </c>
      <c r="ER22" s="1">
        <v>7.5</v>
      </c>
      <c r="ES22" s="1">
        <v>7</v>
      </c>
      <c r="ET22" s="1">
        <v>7.4</v>
      </c>
      <c r="EU22" s="1">
        <v>6.9</v>
      </c>
      <c r="EV22" s="1">
        <v>6.8</v>
      </c>
      <c r="EW22" s="1">
        <v>9.8000000000000007</v>
      </c>
      <c r="EX22" s="1">
        <v>10.9</v>
      </c>
      <c r="EY22" s="1">
        <v>10.5</v>
      </c>
      <c r="EZ22" s="1">
        <v>10.4</v>
      </c>
      <c r="FA22" s="1">
        <v>10.4</v>
      </c>
      <c r="FB22" s="1">
        <v>10.3</v>
      </c>
      <c r="FC22" s="1">
        <v>10.199999999999999</v>
      </c>
      <c r="FD22" s="1">
        <v>10.3</v>
      </c>
      <c r="FE22" s="1">
        <v>9.8000000000000007</v>
      </c>
      <c r="FF22" s="1">
        <v>9.6999999999999993</v>
      </c>
      <c r="FG22" s="1">
        <v>9.3000000000000007</v>
      </c>
      <c r="FH22" s="1">
        <v>9.3000000000000007</v>
      </c>
      <c r="FI22" s="1">
        <v>9</v>
      </c>
      <c r="FJ22" s="1">
        <v>8.9</v>
      </c>
      <c r="FK22" s="1">
        <v>9.3000000000000007</v>
      </c>
      <c r="FM22" s="1"/>
      <c r="FN22" s="124" t="s">
        <v>304</v>
      </c>
      <c r="FO22" s="1">
        <v>8.6999999999999993</v>
      </c>
      <c r="FP22" s="1">
        <v>8.4</v>
      </c>
      <c r="FQ22" s="1">
        <v>8.6999999999999993</v>
      </c>
      <c r="FR22" s="1">
        <v>8.8000000000000007</v>
      </c>
      <c r="FS22" s="1">
        <v>9.5</v>
      </c>
      <c r="FT22" s="1">
        <v>9.9</v>
      </c>
      <c r="FU22" s="1">
        <v>17.3</v>
      </c>
      <c r="FV22" s="1">
        <v>18.2</v>
      </c>
      <c r="FW22" s="1">
        <v>17.2</v>
      </c>
      <c r="FX22" s="1">
        <v>16.3</v>
      </c>
      <c r="FY22" s="1">
        <v>16.7</v>
      </c>
      <c r="FZ22" s="1">
        <v>17.3</v>
      </c>
      <c r="GA22" s="1">
        <v>17.399999999999999</v>
      </c>
      <c r="GB22" s="1">
        <v>17.2</v>
      </c>
      <c r="GC22" s="1">
        <v>16.399999999999999</v>
      </c>
      <c r="GD22" s="1">
        <v>15.5</v>
      </c>
      <c r="GE22" s="1">
        <v>15.5</v>
      </c>
      <c r="GF22" s="1">
        <v>15.6</v>
      </c>
      <c r="GG22" s="1">
        <v>15</v>
      </c>
      <c r="GH22" s="1">
        <v>15</v>
      </c>
      <c r="GI22" s="1">
        <v>17.2</v>
      </c>
      <c r="GK22" s="1"/>
      <c r="GL22" s="124" t="s">
        <v>304</v>
      </c>
      <c r="GM22" s="1">
        <v>12.2</v>
      </c>
      <c r="GN22" s="1">
        <v>13.3</v>
      </c>
      <c r="GO22" s="1">
        <v>13</v>
      </c>
      <c r="GP22" s="1">
        <v>13.8</v>
      </c>
      <c r="GQ22" s="1">
        <v>14.5</v>
      </c>
      <c r="GR22" s="1">
        <v>16.3</v>
      </c>
      <c r="GS22" s="1">
        <v>23.2</v>
      </c>
      <c r="GT22" s="1">
        <v>24.3</v>
      </c>
      <c r="GU22" s="1">
        <v>23</v>
      </c>
      <c r="GV22" s="1">
        <v>21</v>
      </c>
      <c r="GW22" s="1">
        <v>21.7</v>
      </c>
      <c r="GX22" s="1">
        <v>22.3</v>
      </c>
      <c r="GY22" s="1">
        <v>21.7</v>
      </c>
      <c r="GZ22" s="1">
        <v>21.4</v>
      </c>
      <c r="HA22" s="1">
        <v>20.100000000000001</v>
      </c>
      <c r="HB22" s="1">
        <v>18.7</v>
      </c>
      <c r="HC22" s="1">
        <v>18</v>
      </c>
      <c r="HD22" s="1">
        <v>18.600000000000001</v>
      </c>
      <c r="HE22" s="1">
        <v>18.2</v>
      </c>
      <c r="HF22" s="1">
        <v>17.3</v>
      </c>
      <c r="HG22" s="1">
        <v>19.600000000000001</v>
      </c>
      <c r="HI22" s="1"/>
      <c r="HJ22" s="124" t="s">
        <v>304</v>
      </c>
      <c r="HK22" s="1">
        <v>10.7</v>
      </c>
      <c r="HL22" s="1">
        <v>11.8</v>
      </c>
      <c r="HM22" s="1">
        <v>11.2</v>
      </c>
      <c r="HN22" s="1">
        <v>12</v>
      </c>
      <c r="HO22" s="1">
        <v>11.7</v>
      </c>
      <c r="HP22" s="1">
        <v>12.9</v>
      </c>
      <c r="HQ22" s="1">
        <v>19.600000000000001</v>
      </c>
      <c r="HR22" s="1">
        <v>21.3</v>
      </c>
      <c r="HS22" s="1">
        <v>20.100000000000001</v>
      </c>
      <c r="HT22" s="1">
        <v>17.899999999999999</v>
      </c>
      <c r="HU22" s="1">
        <v>18.600000000000001</v>
      </c>
      <c r="HV22" s="1">
        <v>19</v>
      </c>
      <c r="HW22" s="1">
        <v>18.399999999999999</v>
      </c>
      <c r="HX22" s="1">
        <v>17.899999999999999</v>
      </c>
      <c r="HY22" s="1">
        <v>17.399999999999999</v>
      </c>
      <c r="HZ22" s="1">
        <v>16.7</v>
      </c>
      <c r="IA22" s="1">
        <v>16.600000000000001</v>
      </c>
      <c r="IB22" s="1">
        <v>16.399999999999999</v>
      </c>
      <c r="IC22" s="1">
        <v>15.8</v>
      </c>
      <c r="ID22" s="1">
        <v>15.5</v>
      </c>
      <c r="IE22" s="1">
        <v>17</v>
      </c>
    </row>
    <row r="23" spans="1:239" ht="14.5">
      <c r="A23" s="1"/>
      <c r="B23" s="124" t="s">
        <v>305</v>
      </c>
      <c r="C23" s="1">
        <v>1.5</v>
      </c>
      <c r="D23" s="1">
        <v>1.6</v>
      </c>
      <c r="E23" s="1">
        <v>1.4</v>
      </c>
      <c r="F23" s="1">
        <v>1.4</v>
      </c>
      <c r="G23" s="1">
        <v>1.9</v>
      </c>
      <c r="H23" s="1">
        <v>1.5</v>
      </c>
      <c r="I23" s="1">
        <v>1.9</v>
      </c>
      <c r="J23" s="1">
        <v>2</v>
      </c>
      <c r="K23" s="1">
        <v>2.1</v>
      </c>
      <c r="L23" s="1">
        <v>1.5</v>
      </c>
      <c r="M23" s="1">
        <v>0.9</v>
      </c>
      <c r="N23" s="1">
        <v>1.3</v>
      </c>
      <c r="O23" s="1">
        <v>1.8</v>
      </c>
      <c r="P23" s="1">
        <v>1.6</v>
      </c>
      <c r="Q23" s="1">
        <v>1.1000000000000001</v>
      </c>
      <c r="R23" s="1">
        <v>0.9</v>
      </c>
      <c r="S23" s="1">
        <v>1</v>
      </c>
      <c r="T23" s="1">
        <v>1.2</v>
      </c>
      <c r="U23" s="1">
        <v>1.1000000000000001</v>
      </c>
      <c r="V23" s="1">
        <v>0.8</v>
      </c>
      <c r="W23" s="1">
        <v>1.2</v>
      </c>
      <c r="Y23" s="1"/>
      <c r="Z23" s="124" t="s">
        <v>305</v>
      </c>
      <c r="AA23" s="1">
        <v>4.4000000000000004</v>
      </c>
      <c r="AB23" s="1">
        <v>1.9</v>
      </c>
      <c r="AC23" s="1">
        <v>2.9</v>
      </c>
      <c r="AD23" s="1">
        <v>2.5</v>
      </c>
      <c r="AE23" s="1">
        <v>3.3</v>
      </c>
      <c r="AF23" s="1">
        <v>3.5</v>
      </c>
      <c r="AG23" s="1">
        <v>4.3</v>
      </c>
      <c r="AH23" s="1">
        <v>5</v>
      </c>
      <c r="AI23" s="1">
        <v>3</v>
      </c>
      <c r="AJ23" s="1">
        <v>3.8</v>
      </c>
      <c r="AK23" s="1">
        <v>2.1</v>
      </c>
      <c r="AL23" s="1">
        <v>1.7</v>
      </c>
      <c r="AM23" s="1">
        <v>2.2000000000000002</v>
      </c>
      <c r="AN23" s="1">
        <v>2.6</v>
      </c>
      <c r="AO23" s="1">
        <v>2.6</v>
      </c>
      <c r="AP23" s="1">
        <v>2.5</v>
      </c>
      <c r="AQ23" s="1">
        <v>1.4</v>
      </c>
      <c r="AR23" s="1">
        <v>2.2000000000000002</v>
      </c>
      <c r="AS23" s="1">
        <v>2.2000000000000002</v>
      </c>
      <c r="AT23" s="1">
        <v>3</v>
      </c>
      <c r="AU23" s="1">
        <v>2</v>
      </c>
      <c r="AW23" s="1"/>
      <c r="AX23" s="124" t="s">
        <v>305</v>
      </c>
      <c r="AY23" s="1">
        <v>3.7</v>
      </c>
      <c r="AZ23" s="1">
        <v>2.4</v>
      </c>
      <c r="BA23" s="1">
        <v>3</v>
      </c>
      <c r="BB23" s="1">
        <v>2.6</v>
      </c>
      <c r="BC23" s="1">
        <v>3.4</v>
      </c>
      <c r="BD23" s="1">
        <v>3.4</v>
      </c>
      <c r="BE23" s="1">
        <v>3.4</v>
      </c>
      <c r="BF23" s="1">
        <v>2.8</v>
      </c>
      <c r="BG23" s="1">
        <v>3</v>
      </c>
      <c r="BH23" s="1">
        <v>2.2999999999999998</v>
      </c>
      <c r="BI23" s="1">
        <v>1.9</v>
      </c>
      <c r="BJ23" s="1">
        <v>2</v>
      </c>
      <c r="BK23" s="1">
        <v>2.6</v>
      </c>
      <c r="BL23" s="1">
        <v>2.1</v>
      </c>
      <c r="BM23" s="1">
        <v>2</v>
      </c>
      <c r="BN23" s="1">
        <v>2.2999999999999998</v>
      </c>
      <c r="BO23" s="1">
        <v>1.7</v>
      </c>
      <c r="BP23" s="1">
        <v>1.4</v>
      </c>
      <c r="BQ23" s="1">
        <v>2.4</v>
      </c>
      <c r="BR23" s="1">
        <v>2.2000000000000002</v>
      </c>
      <c r="BS23" s="1">
        <v>1.7</v>
      </c>
      <c r="BU23" s="1"/>
      <c r="BV23" s="124" t="s">
        <v>305</v>
      </c>
      <c r="BW23" s="1">
        <v>7.7</v>
      </c>
      <c r="BX23" s="1">
        <v>5.5</v>
      </c>
      <c r="BY23" s="1">
        <v>6.3</v>
      </c>
      <c r="BZ23" s="1">
        <v>6.2</v>
      </c>
      <c r="CA23" s="1">
        <v>6.3</v>
      </c>
      <c r="CB23" s="1">
        <v>7</v>
      </c>
      <c r="CC23" s="1">
        <v>6.2</v>
      </c>
      <c r="CD23" s="1">
        <v>4.7</v>
      </c>
      <c r="CE23" s="1">
        <v>5.2</v>
      </c>
      <c r="CF23" s="1">
        <v>3.6</v>
      </c>
      <c r="CG23" s="1">
        <v>4.2</v>
      </c>
      <c r="CH23" s="1">
        <v>4.3</v>
      </c>
      <c r="CI23" s="1">
        <v>4.4000000000000004</v>
      </c>
      <c r="CJ23" s="1">
        <v>3.9</v>
      </c>
      <c r="CK23" s="1">
        <v>3.6</v>
      </c>
      <c r="CL23" s="1">
        <v>3.7</v>
      </c>
      <c r="CM23" s="1">
        <v>2.7</v>
      </c>
      <c r="CN23" s="1">
        <v>2.6</v>
      </c>
      <c r="CO23" s="1">
        <v>3.1</v>
      </c>
      <c r="CP23" s="1">
        <v>2.6</v>
      </c>
      <c r="CQ23" s="1">
        <v>2.6</v>
      </c>
      <c r="CS23" s="1"/>
      <c r="CT23" s="124" t="s">
        <v>305</v>
      </c>
      <c r="CU23" s="1">
        <v>4.4000000000000004</v>
      </c>
      <c r="CV23" s="1">
        <v>3.7</v>
      </c>
      <c r="CW23" s="1">
        <v>3.6</v>
      </c>
      <c r="CX23" s="1">
        <v>3.6</v>
      </c>
      <c r="CY23" s="1">
        <v>4.7</v>
      </c>
      <c r="CZ23" s="1">
        <v>5.0999999999999996</v>
      </c>
      <c r="DA23" s="1">
        <v>4.8</v>
      </c>
      <c r="DB23" s="1">
        <v>3.3</v>
      </c>
      <c r="DC23" s="1">
        <v>3.3</v>
      </c>
      <c r="DD23" s="1">
        <v>2.2999999999999998</v>
      </c>
      <c r="DE23" s="1">
        <v>2.2000000000000002</v>
      </c>
      <c r="DF23" s="1">
        <v>2.7</v>
      </c>
      <c r="DG23" s="1">
        <v>3.2</v>
      </c>
      <c r="DH23" s="1">
        <v>2.8</v>
      </c>
      <c r="DI23" s="1">
        <v>2.4</v>
      </c>
      <c r="DJ23" s="1">
        <v>2.4</v>
      </c>
      <c r="DK23" s="1">
        <v>1.7</v>
      </c>
      <c r="DL23" s="1">
        <v>1.9</v>
      </c>
      <c r="DM23" s="1">
        <v>2.2000000000000002</v>
      </c>
      <c r="DN23" s="1">
        <v>2.2000000000000002</v>
      </c>
      <c r="DO23" s="1">
        <v>2</v>
      </c>
      <c r="DQ23" s="1"/>
      <c r="DR23" s="124" t="s">
        <v>305</v>
      </c>
      <c r="DS23" s="1">
        <v>3.8</v>
      </c>
      <c r="DT23" s="1">
        <v>2.7</v>
      </c>
      <c r="DU23" s="1">
        <v>3.1</v>
      </c>
      <c r="DV23" s="1">
        <v>3</v>
      </c>
      <c r="DW23" s="1">
        <v>3.8</v>
      </c>
      <c r="DX23" s="1">
        <v>4.0999999999999996</v>
      </c>
      <c r="DY23" s="1">
        <v>4.0999999999999996</v>
      </c>
      <c r="DZ23" s="1">
        <v>2.8</v>
      </c>
      <c r="EA23" s="1">
        <v>2.6</v>
      </c>
      <c r="EB23" s="1">
        <v>1.7</v>
      </c>
      <c r="EC23" s="1">
        <v>1.9</v>
      </c>
      <c r="ED23" s="1">
        <v>2.5</v>
      </c>
      <c r="EE23" s="1">
        <v>2.9</v>
      </c>
      <c r="EF23" s="1">
        <v>2.5</v>
      </c>
      <c r="EG23" s="1">
        <v>2.4</v>
      </c>
      <c r="EH23" s="1">
        <v>2.4</v>
      </c>
      <c r="EI23" s="1">
        <v>2</v>
      </c>
      <c r="EJ23" s="1">
        <v>1.9</v>
      </c>
      <c r="EK23" s="1">
        <v>2.4</v>
      </c>
      <c r="EL23" s="1">
        <v>2.2000000000000002</v>
      </c>
      <c r="EM23" s="1">
        <v>2.2999999999999998</v>
      </c>
      <c r="EO23" s="1"/>
      <c r="EP23" s="124" t="s">
        <v>305</v>
      </c>
      <c r="EQ23" s="1">
        <v>4</v>
      </c>
      <c r="ER23" s="1">
        <v>3.9</v>
      </c>
      <c r="ES23" s="1">
        <v>3.5</v>
      </c>
      <c r="ET23" s="1">
        <v>3.6</v>
      </c>
      <c r="EU23" s="1">
        <v>6.4</v>
      </c>
      <c r="EV23" s="1">
        <v>6.7</v>
      </c>
      <c r="EW23" s="1">
        <v>7</v>
      </c>
      <c r="EX23" s="1">
        <v>4.9000000000000004</v>
      </c>
      <c r="EY23" s="1">
        <v>5</v>
      </c>
      <c r="EZ23" s="1">
        <v>3.2</v>
      </c>
      <c r="FA23" s="1">
        <v>3.3</v>
      </c>
      <c r="FB23" s="1">
        <v>4.3</v>
      </c>
      <c r="FC23" s="1">
        <v>5.4</v>
      </c>
      <c r="FD23" s="1">
        <v>3.9</v>
      </c>
      <c r="FE23" s="1">
        <v>3.5</v>
      </c>
      <c r="FF23" s="1">
        <v>4.0999999999999996</v>
      </c>
      <c r="FG23" s="1">
        <v>2.8</v>
      </c>
      <c r="FH23" s="1">
        <v>2.6</v>
      </c>
      <c r="FI23" s="1">
        <v>3.8</v>
      </c>
      <c r="FJ23" s="1">
        <v>3.7</v>
      </c>
      <c r="FK23" s="1">
        <v>3.6</v>
      </c>
      <c r="FM23" s="1"/>
      <c r="FN23" s="124" t="s">
        <v>305</v>
      </c>
      <c r="FO23" s="1">
        <v>5.2</v>
      </c>
      <c r="FP23" s="1">
        <v>3.3</v>
      </c>
      <c r="FQ23" s="1">
        <v>4</v>
      </c>
      <c r="FR23" s="1">
        <v>3.5</v>
      </c>
      <c r="FS23" s="1">
        <v>4.5999999999999996</v>
      </c>
      <c r="FT23" s="1">
        <v>4.9000000000000004</v>
      </c>
      <c r="FU23" s="1">
        <v>5.0999999999999996</v>
      </c>
      <c r="FV23" s="1">
        <v>4</v>
      </c>
      <c r="FW23" s="1">
        <v>4.5</v>
      </c>
      <c r="FX23" s="1">
        <v>2.8</v>
      </c>
      <c r="FY23" s="1">
        <v>2.4</v>
      </c>
      <c r="FZ23" s="1">
        <v>2.9</v>
      </c>
      <c r="GA23" s="1">
        <v>3.7</v>
      </c>
      <c r="GB23" s="1">
        <v>3.2</v>
      </c>
      <c r="GC23" s="1">
        <v>2.8</v>
      </c>
      <c r="GD23" s="1">
        <v>2.2000000000000002</v>
      </c>
      <c r="GE23" s="1">
        <v>1.9</v>
      </c>
      <c r="GF23" s="1">
        <v>1.8</v>
      </c>
      <c r="GG23" s="1">
        <v>2.4</v>
      </c>
      <c r="GH23" s="1">
        <v>2.2000000000000002</v>
      </c>
      <c r="GI23" s="1">
        <v>2.2000000000000002</v>
      </c>
      <c r="GK23" s="1"/>
      <c r="GL23" s="124" t="s">
        <v>305</v>
      </c>
      <c r="GM23" s="1">
        <v>4.3</v>
      </c>
      <c r="GN23" s="1">
        <v>3.7</v>
      </c>
      <c r="GO23" s="1">
        <v>3.6</v>
      </c>
      <c r="GP23" s="1">
        <v>3.6</v>
      </c>
      <c r="GQ23" s="1">
        <v>4.3</v>
      </c>
      <c r="GR23" s="1">
        <v>5</v>
      </c>
      <c r="GS23" s="1">
        <v>5.7</v>
      </c>
      <c r="GT23" s="1">
        <v>4.2</v>
      </c>
      <c r="GU23" s="1">
        <v>4.0999999999999996</v>
      </c>
      <c r="GV23" s="1">
        <v>2.5</v>
      </c>
      <c r="GW23" s="1">
        <v>2.4</v>
      </c>
      <c r="GX23" s="1">
        <v>3.5</v>
      </c>
      <c r="GY23" s="1">
        <v>4.4000000000000004</v>
      </c>
      <c r="GZ23" s="1">
        <v>3.5</v>
      </c>
      <c r="HA23" s="1">
        <v>3.5</v>
      </c>
      <c r="HB23" s="1">
        <v>2.6</v>
      </c>
      <c r="HC23" s="1">
        <v>1.6</v>
      </c>
      <c r="HD23" s="1">
        <v>2.1</v>
      </c>
      <c r="HE23" s="1">
        <v>2.4</v>
      </c>
      <c r="HF23" s="1">
        <v>2.2999999999999998</v>
      </c>
      <c r="HG23" s="1">
        <v>1.9</v>
      </c>
      <c r="HI23" s="1"/>
      <c r="HJ23" s="124" t="s">
        <v>305</v>
      </c>
      <c r="HK23" s="1">
        <v>2.9</v>
      </c>
      <c r="HL23" s="1">
        <v>2.2000000000000002</v>
      </c>
      <c r="HM23" s="1">
        <v>2.2999999999999998</v>
      </c>
      <c r="HN23" s="1">
        <v>2.4</v>
      </c>
      <c r="HO23" s="1">
        <v>3.2</v>
      </c>
      <c r="HP23" s="1">
        <v>3.7</v>
      </c>
      <c r="HQ23" s="1">
        <v>3.9</v>
      </c>
      <c r="HR23" s="1">
        <v>3.1</v>
      </c>
      <c r="HS23" s="1">
        <v>2.4</v>
      </c>
      <c r="HT23" s="1">
        <v>1.4</v>
      </c>
      <c r="HU23" s="1">
        <v>1.6</v>
      </c>
      <c r="HV23" s="1">
        <v>2.4</v>
      </c>
      <c r="HW23" s="1">
        <v>2.8</v>
      </c>
      <c r="HX23" s="1">
        <v>2.9</v>
      </c>
      <c r="HY23" s="1">
        <v>2.6</v>
      </c>
      <c r="HZ23" s="1">
        <v>2.2999999999999998</v>
      </c>
      <c r="IA23" s="1">
        <v>1.7</v>
      </c>
      <c r="IB23" s="1">
        <v>1.9</v>
      </c>
      <c r="IC23" s="1">
        <v>2.5</v>
      </c>
      <c r="ID23" s="1">
        <v>2.5</v>
      </c>
      <c r="IE23" s="1">
        <v>2.2000000000000002</v>
      </c>
    </row>
    <row r="24" spans="1:239" ht="14.5">
      <c r="A24" s="410"/>
      <c r="B24" s="410"/>
      <c r="C24" s="1"/>
      <c r="D24" s="1"/>
      <c r="E24" s="1"/>
      <c r="F24" s="1"/>
      <c r="G24" s="1"/>
      <c r="H24" s="1"/>
      <c r="I24" s="1"/>
      <c r="J24" s="1"/>
      <c r="K24" s="1"/>
      <c r="L24" s="1"/>
      <c r="M24" s="1"/>
      <c r="N24" s="1"/>
      <c r="O24" s="1"/>
      <c r="P24" s="1"/>
      <c r="Q24" s="1"/>
      <c r="R24" s="1"/>
      <c r="S24" s="1"/>
      <c r="T24" s="1"/>
      <c r="U24" s="1"/>
      <c r="V24" s="1"/>
      <c r="W24" s="1"/>
      <c r="Y24" s="410"/>
      <c r="Z24" s="410"/>
      <c r="AA24" s="1"/>
      <c r="AB24" s="1"/>
      <c r="AC24" s="1"/>
      <c r="AD24" s="1"/>
      <c r="AE24" s="1"/>
      <c r="AF24" s="1"/>
      <c r="AG24" s="1"/>
      <c r="AH24" s="1"/>
      <c r="AI24" s="1"/>
      <c r="AJ24" s="1"/>
      <c r="AK24" s="1"/>
      <c r="AL24" s="1"/>
      <c r="AM24" s="1"/>
      <c r="AN24" s="1"/>
      <c r="AO24" s="1"/>
      <c r="AP24" s="1"/>
      <c r="AQ24" s="1"/>
      <c r="AR24" s="1"/>
      <c r="AS24" s="1"/>
      <c r="AT24" s="1"/>
      <c r="AU24" s="1"/>
      <c r="AW24" s="410"/>
      <c r="AX24" s="410"/>
      <c r="AY24" s="1"/>
      <c r="AZ24" s="1"/>
      <c r="BA24" s="1"/>
      <c r="BB24" s="1"/>
      <c r="BC24" s="1"/>
      <c r="BD24" s="1"/>
      <c r="BE24" s="1"/>
      <c r="BF24" s="1"/>
      <c r="BG24" s="1"/>
      <c r="BH24" s="1"/>
      <c r="BI24" s="1"/>
      <c r="BJ24" s="1"/>
      <c r="BK24" s="1"/>
      <c r="BL24" s="1"/>
      <c r="BM24" s="1"/>
      <c r="BN24" s="1"/>
      <c r="BO24" s="1"/>
      <c r="BP24" s="1"/>
      <c r="BQ24" s="1"/>
      <c r="BR24" s="1"/>
      <c r="BS24" s="1"/>
      <c r="BU24" s="410"/>
      <c r="BV24" s="410"/>
      <c r="BW24" s="1"/>
      <c r="BX24" s="1"/>
      <c r="BY24" s="1"/>
      <c r="BZ24" s="1"/>
      <c r="CA24" s="1"/>
      <c r="CB24" s="1"/>
      <c r="CC24" s="1"/>
      <c r="CD24" s="1"/>
      <c r="CE24" s="1"/>
      <c r="CF24" s="1"/>
      <c r="CG24" s="1"/>
      <c r="CH24" s="1"/>
      <c r="CI24" s="1"/>
      <c r="CJ24" s="1"/>
      <c r="CK24" s="1"/>
      <c r="CL24" s="1"/>
      <c r="CM24" s="1"/>
      <c r="CN24" s="1"/>
      <c r="CO24" s="1"/>
      <c r="CP24" s="1"/>
      <c r="CQ24" s="1"/>
      <c r="CS24" s="410"/>
      <c r="CT24" s="410"/>
      <c r="CU24" s="1"/>
      <c r="CV24" s="1"/>
      <c r="CW24" s="1"/>
      <c r="CX24" s="1"/>
      <c r="CY24" s="1"/>
      <c r="CZ24" s="1"/>
      <c r="DA24" s="1"/>
      <c r="DB24" s="1"/>
      <c r="DC24" s="1"/>
      <c r="DD24" s="1"/>
      <c r="DE24" s="1"/>
      <c r="DF24" s="1"/>
      <c r="DG24" s="1"/>
      <c r="DH24" s="1"/>
      <c r="DI24" s="1"/>
      <c r="DJ24" s="1"/>
      <c r="DK24" s="1"/>
      <c r="DL24" s="1"/>
      <c r="DM24" s="1"/>
      <c r="DN24" s="1"/>
      <c r="DO24" s="1"/>
      <c r="DQ24" s="410"/>
      <c r="DR24" s="410"/>
      <c r="DS24" s="1"/>
      <c r="DT24" s="1"/>
      <c r="DU24" s="1"/>
      <c r="DV24" s="1"/>
      <c r="DW24" s="1"/>
      <c r="DX24" s="1"/>
      <c r="DY24" s="1"/>
      <c r="DZ24" s="1"/>
      <c r="EA24" s="1"/>
      <c r="EB24" s="1"/>
      <c r="EC24" s="1"/>
      <c r="ED24" s="1"/>
      <c r="EE24" s="1"/>
      <c r="EF24" s="1"/>
      <c r="EG24" s="1"/>
      <c r="EH24" s="1"/>
      <c r="EI24" s="1"/>
      <c r="EJ24" s="1"/>
      <c r="EK24" s="1"/>
      <c r="EL24" s="1"/>
      <c r="EM24" s="1"/>
      <c r="EO24" s="410"/>
      <c r="EP24" s="410"/>
      <c r="EQ24" s="1"/>
      <c r="ER24" s="1"/>
      <c r="ES24" s="1"/>
      <c r="ET24" s="1"/>
      <c r="EU24" s="1"/>
      <c r="EV24" s="1"/>
      <c r="EW24" s="1"/>
      <c r="EX24" s="1"/>
      <c r="EY24" s="1"/>
      <c r="EZ24" s="1"/>
      <c r="FA24" s="1"/>
      <c r="FB24" s="1"/>
      <c r="FC24" s="1"/>
      <c r="FD24" s="1"/>
      <c r="FE24" s="1"/>
      <c r="FF24" s="1"/>
      <c r="FG24" s="1"/>
      <c r="FH24" s="1"/>
      <c r="FI24" s="1"/>
      <c r="FJ24" s="1"/>
      <c r="FK24" s="1"/>
      <c r="FM24" s="410"/>
      <c r="FN24" s="410"/>
      <c r="FO24" s="1"/>
      <c r="FP24" s="1"/>
      <c r="FQ24" s="1"/>
      <c r="FR24" s="1"/>
      <c r="FS24" s="1"/>
      <c r="FT24" s="1"/>
      <c r="FU24" s="1"/>
      <c r="FV24" s="1"/>
      <c r="FW24" s="1"/>
      <c r="FX24" s="1"/>
      <c r="FY24" s="1"/>
      <c r="FZ24" s="1"/>
      <c r="GA24" s="1"/>
      <c r="GB24" s="1"/>
      <c r="GC24" s="1"/>
      <c r="GD24" s="1"/>
      <c r="GE24" s="1"/>
      <c r="GF24" s="1"/>
      <c r="GG24" s="1"/>
      <c r="GH24" s="1"/>
      <c r="GI24" s="1"/>
      <c r="GK24" s="410"/>
      <c r="GL24" s="410"/>
      <c r="GM24" s="1"/>
      <c r="GN24" s="1"/>
      <c r="GO24" s="1"/>
      <c r="GP24" s="1"/>
      <c r="GQ24" s="1"/>
      <c r="GR24" s="1"/>
      <c r="GS24" s="1"/>
      <c r="GT24" s="1"/>
      <c r="GU24" s="1"/>
      <c r="GV24" s="1"/>
      <c r="GW24" s="1"/>
      <c r="GX24" s="1"/>
      <c r="GY24" s="1"/>
      <c r="GZ24" s="1"/>
      <c r="HA24" s="1"/>
      <c r="HB24" s="1"/>
      <c r="HC24" s="1"/>
      <c r="HD24" s="1"/>
      <c r="HE24" s="1"/>
      <c r="HF24" s="1"/>
      <c r="HG24" s="1"/>
      <c r="HI24" s="410"/>
      <c r="HJ24" s="410"/>
      <c r="HK24" s="1"/>
      <c r="HL24" s="1"/>
      <c r="HM24" s="1"/>
      <c r="HN24" s="1"/>
      <c r="HO24" s="1"/>
      <c r="HP24" s="1"/>
      <c r="HQ24" s="1"/>
      <c r="HR24" s="1"/>
      <c r="HS24" s="1"/>
      <c r="HT24" s="1"/>
      <c r="HU24" s="1"/>
      <c r="HV24" s="1"/>
      <c r="HW24" s="1"/>
      <c r="HX24" s="1"/>
      <c r="HY24" s="1"/>
      <c r="HZ24" s="1"/>
      <c r="IA24" s="1"/>
      <c r="IB24" s="1"/>
      <c r="IC24" s="1"/>
      <c r="ID24" s="1"/>
      <c r="IE24" s="1"/>
    </row>
    <row r="25" spans="1:239" ht="14.5">
      <c r="A25" s="1"/>
      <c r="B25" s="9" t="s">
        <v>282</v>
      </c>
      <c r="C25" s="1"/>
      <c r="D25" s="1"/>
      <c r="E25" s="1"/>
      <c r="F25" s="1"/>
      <c r="G25" s="1"/>
      <c r="H25" s="1"/>
      <c r="I25" s="1"/>
      <c r="J25" s="1"/>
      <c r="K25" s="1"/>
      <c r="L25" s="1"/>
      <c r="M25" s="1"/>
      <c r="N25" s="1"/>
      <c r="O25" s="1"/>
      <c r="P25" s="1"/>
      <c r="Q25" s="1"/>
      <c r="R25" s="1"/>
      <c r="S25" s="1"/>
      <c r="T25" s="1"/>
      <c r="U25" s="1"/>
      <c r="V25" s="1"/>
      <c r="W25" s="1"/>
      <c r="Y25" s="1"/>
      <c r="Z25" s="9" t="s">
        <v>282</v>
      </c>
      <c r="AA25" s="1"/>
      <c r="AB25" s="1"/>
      <c r="AC25" s="1"/>
      <c r="AD25" s="1"/>
      <c r="AE25" s="1"/>
      <c r="AF25" s="1"/>
      <c r="AG25" s="1"/>
      <c r="AH25" s="1"/>
      <c r="AI25" s="1"/>
      <c r="AJ25" s="1"/>
      <c r="AK25" s="1"/>
      <c r="AL25" s="1"/>
      <c r="AM25" s="1"/>
      <c r="AN25" s="1"/>
      <c r="AO25" s="1"/>
      <c r="AP25" s="1"/>
      <c r="AQ25" s="1"/>
      <c r="AR25" s="1"/>
      <c r="AS25" s="1"/>
      <c r="AT25" s="1"/>
      <c r="AU25" s="1"/>
      <c r="AW25" s="1"/>
      <c r="AX25" s="9" t="s">
        <v>282</v>
      </c>
      <c r="AY25" s="1"/>
      <c r="AZ25" s="1"/>
      <c r="BA25" s="1"/>
      <c r="BB25" s="1"/>
      <c r="BC25" s="1"/>
      <c r="BD25" s="1"/>
      <c r="BE25" s="1"/>
      <c r="BF25" s="1"/>
      <c r="BG25" s="1"/>
      <c r="BH25" s="1"/>
      <c r="BI25" s="1"/>
      <c r="BJ25" s="1"/>
      <c r="BK25" s="1"/>
      <c r="BL25" s="1"/>
      <c r="BM25" s="1"/>
      <c r="BN25" s="1"/>
      <c r="BO25" s="1"/>
      <c r="BP25" s="1"/>
      <c r="BQ25" s="1"/>
      <c r="BR25" s="1"/>
      <c r="BS25" s="1"/>
      <c r="BU25" s="1"/>
      <c r="BV25" s="9" t="s">
        <v>282</v>
      </c>
      <c r="BW25" s="1"/>
      <c r="BX25" s="1"/>
      <c r="BY25" s="1"/>
      <c r="BZ25" s="1"/>
      <c r="CA25" s="1"/>
      <c r="CB25" s="1"/>
      <c r="CC25" s="1"/>
      <c r="CD25" s="1"/>
      <c r="CE25" s="1"/>
      <c r="CF25" s="1"/>
      <c r="CG25" s="1"/>
      <c r="CH25" s="1"/>
      <c r="CI25" s="1"/>
      <c r="CJ25" s="1"/>
      <c r="CK25" s="1"/>
      <c r="CL25" s="1"/>
      <c r="CM25" s="1"/>
      <c r="CN25" s="1"/>
      <c r="CO25" s="1"/>
      <c r="CP25" s="1"/>
      <c r="CQ25" s="1"/>
      <c r="CS25" s="1"/>
      <c r="CT25" s="9" t="s">
        <v>282</v>
      </c>
      <c r="CU25" s="1"/>
      <c r="CV25" s="1"/>
      <c r="CW25" s="1"/>
      <c r="CX25" s="1"/>
      <c r="CY25" s="1"/>
      <c r="CZ25" s="1"/>
      <c r="DA25" s="1"/>
      <c r="DB25" s="1"/>
      <c r="DC25" s="1"/>
      <c r="DD25" s="1"/>
      <c r="DE25" s="1"/>
      <c r="DF25" s="1"/>
      <c r="DG25" s="1"/>
      <c r="DH25" s="1"/>
      <c r="DI25" s="1"/>
      <c r="DJ25" s="1"/>
      <c r="DK25" s="1"/>
      <c r="DL25" s="1"/>
      <c r="DM25" s="1"/>
      <c r="DN25" s="1"/>
      <c r="DO25" s="1"/>
      <c r="DQ25" s="1"/>
      <c r="DR25" s="9" t="s">
        <v>282</v>
      </c>
      <c r="DS25" s="1"/>
      <c r="DT25" s="1"/>
      <c r="DU25" s="1"/>
      <c r="DV25" s="1"/>
      <c r="DW25" s="1"/>
      <c r="DX25" s="1"/>
      <c r="DY25" s="1"/>
      <c r="DZ25" s="1"/>
      <c r="EA25" s="1"/>
      <c r="EB25" s="1"/>
      <c r="EC25" s="1"/>
      <c r="ED25" s="1"/>
      <c r="EE25" s="1"/>
      <c r="EF25" s="1"/>
      <c r="EG25" s="1"/>
      <c r="EH25" s="1"/>
      <c r="EI25" s="1"/>
      <c r="EJ25" s="1"/>
      <c r="EK25" s="1"/>
      <c r="EL25" s="1"/>
      <c r="EM25" s="1"/>
      <c r="EO25" s="1"/>
      <c r="EP25" s="9" t="s">
        <v>282</v>
      </c>
      <c r="EQ25" s="1"/>
      <c r="ER25" s="1"/>
      <c r="ES25" s="1"/>
      <c r="ET25" s="1"/>
      <c r="EU25" s="1"/>
      <c r="EV25" s="1"/>
      <c r="EW25" s="1"/>
      <c r="EX25" s="1"/>
      <c r="EY25" s="1"/>
      <c r="EZ25" s="1"/>
      <c r="FA25" s="1"/>
      <c r="FB25" s="1"/>
      <c r="FC25" s="1"/>
      <c r="FD25" s="1"/>
      <c r="FE25" s="1"/>
      <c r="FF25" s="1"/>
      <c r="FG25" s="1"/>
      <c r="FH25" s="1"/>
      <c r="FI25" s="1"/>
      <c r="FJ25" s="1"/>
      <c r="FK25" s="1"/>
      <c r="FM25" s="1"/>
      <c r="FN25" s="9" t="s">
        <v>282</v>
      </c>
      <c r="FO25" s="1"/>
      <c r="FP25" s="1"/>
      <c r="FQ25" s="1"/>
      <c r="FR25" s="1"/>
      <c r="FS25" s="1"/>
      <c r="FT25" s="1"/>
      <c r="FU25" s="1"/>
      <c r="FV25" s="1"/>
      <c r="FW25" s="1"/>
      <c r="FX25" s="1"/>
      <c r="FY25" s="1"/>
      <c r="FZ25" s="1"/>
      <c r="GA25" s="1"/>
      <c r="GB25" s="1"/>
      <c r="GC25" s="1"/>
      <c r="GD25" s="1"/>
      <c r="GE25" s="1"/>
      <c r="GF25" s="1"/>
      <c r="GG25" s="1"/>
      <c r="GH25" s="1"/>
      <c r="GI25" s="1"/>
      <c r="GK25" s="1"/>
      <c r="GL25" s="9" t="s">
        <v>282</v>
      </c>
      <c r="GM25" s="1"/>
      <c r="GN25" s="1"/>
      <c r="GO25" s="1"/>
      <c r="GP25" s="1"/>
      <c r="GQ25" s="1"/>
      <c r="GR25" s="1"/>
      <c r="GS25" s="1"/>
      <c r="GT25" s="1"/>
      <c r="GU25" s="1"/>
      <c r="GV25" s="1"/>
      <c r="GW25" s="1"/>
      <c r="GX25" s="1"/>
      <c r="GY25" s="1"/>
      <c r="GZ25" s="1"/>
      <c r="HA25" s="1"/>
      <c r="HB25" s="1"/>
      <c r="HC25" s="1"/>
      <c r="HD25" s="1"/>
      <c r="HE25" s="1"/>
      <c r="HF25" s="1"/>
      <c r="HG25" s="1"/>
      <c r="HI25" s="1"/>
      <c r="HJ25" s="9" t="s">
        <v>282</v>
      </c>
      <c r="HK25" s="1"/>
      <c r="HL25" s="1"/>
      <c r="HM25" s="1"/>
      <c r="HN25" s="1"/>
      <c r="HO25" s="1"/>
      <c r="HP25" s="1"/>
      <c r="HQ25" s="1"/>
      <c r="HR25" s="1"/>
      <c r="HS25" s="1"/>
      <c r="HT25" s="1"/>
      <c r="HU25" s="1"/>
      <c r="HV25" s="1"/>
      <c r="HW25" s="1"/>
      <c r="HX25" s="1"/>
      <c r="HY25" s="1"/>
      <c r="HZ25" s="1"/>
      <c r="IA25" s="1"/>
      <c r="IB25" s="1"/>
      <c r="IC25" s="1"/>
      <c r="ID25" s="1"/>
      <c r="IE25" s="1"/>
    </row>
    <row r="26" spans="1:239" ht="14.5">
      <c r="A26" s="1"/>
      <c r="B26" s="124" t="s">
        <v>302</v>
      </c>
      <c r="C26" s="1">
        <v>83</v>
      </c>
      <c r="D26" s="1">
        <v>85</v>
      </c>
      <c r="E26" s="1">
        <v>88</v>
      </c>
      <c r="F26" s="1">
        <v>92</v>
      </c>
      <c r="G26" s="1">
        <v>97</v>
      </c>
      <c r="H26" s="1">
        <v>99</v>
      </c>
      <c r="I26" s="1">
        <v>101</v>
      </c>
      <c r="J26" s="1">
        <v>105</v>
      </c>
      <c r="K26" s="1">
        <v>111</v>
      </c>
      <c r="L26" s="1">
        <v>119</v>
      </c>
      <c r="M26" s="1">
        <v>128</v>
      </c>
      <c r="N26" s="1">
        <v>137</v>
      </c>
      <c r="O26" s="1">
        <v>145</v>
      </c>
      <c r="P26" s="1">
        <v>155</v>
      </c>
      <c r="Q26" s="1">
        <v>163</v>
      </c>
      <c r="R26" s="1">
        <v>171</v>
      </c>
      <c r="S26" s="1">
        <v>179</v>
      </c>
      <c r="T26" s="1">
        <v>184</v>
      </c>
      <c r="U26" s="1">
        <v>186</v>
      </c>
      <c r="V26" s="1">
        <v>187</v>
      </c>
      <c r="W26" s="1">
        <v>191</v>
      </c>
      <c r="Y26" s="1"/>
      <c r="Z26" s="124" t="s">
        <v>302</v>
      </c>
      <c r="AA26" s="1">
        <v>23</v>
      </c>
      <c r="AB26" s="1">
        <v>25</v>
      </c>
      <c r="AC26" s="1">
        <v>25</v>
      </c>
      <c r="AD26" s="1">
        <v>26</v>
      </c>
      <c r="AE26" s="1">
        <v>26</v>
      </c>
      <c r="AF26" s="1">
        <v>27</v>
      </c>
      <c r="AG26" s="1">
        <v>27</v>
      </c>
      <c r="AH26" s="1">
        <v>28</v>
      </c>
      <c r="AI26" s="1">
        <v>30</v>
      </c>
      <c r="AJ26" s="1">
        <v>28</v>
      </c>
      <c r="AK26" s="1">
        <v>32</v>
      </c>
      <c r="AL26" s="1">
        <v>33</v>
      </c>
      <c r="AM26" s="1">
        <v>36</v>
      </c>
      <c r="AN26" s="1">
        <v>38</v>
      </c>
      <c r="AO26" s="1">
        <v>39</v>
      </c>
      <c r="AP26" s="1">
        <v>42</v>
      </c>
      <c r="AQ26" s="1">
        <v>46</v>
      </c>
      <c r="AR26" s="1">
        <v>49</v>
      </c>
      <c r="AS26" s="1">
        <v>52</v>
      </c>
      <c r="AT26" s="1">
        <v>54</v>
      </c>
      <c r="AU26" s="1">
        <v>57</v>
      </c>
      <c r="AW26" s="1"/>
      <c r="AX26" s="124" t="s">
        <v>302</v>
      </c>
      <c r="AY26" s="1">
        <v>137</v>
      </c>
      <c r="AZ26" s="1">
        <v>137</v>
      </c>
      <c r="BA26" s="1">
        <v>143</v>
      </c>
      <c r="BB26" s="1">
        <v>147</v>
      </c>
      <c r="BC26" s="1">
        <v>153</v>
      </c>
      <c r="BD26" s="1">
        <v>155</v>
      </c>
      <c r="BE26" s="1">
        <v>156</v>
      </c>
      <c r="BF26" s="1">
        <v>160</v>
      </c>
      <c r="BG26" s="1">
        <v>166</v>
      </c>
      <c r="BH26" s="1">
        <v>171</v>
      </c>
      <c r="BI26" s="1">
        <v>180</v>
      </c>
      <c r="BJ26" s="1">
        <v>187</v>
      </c>
      <c r="BK26" s="1">
        <v>189</v>
      </c>
      <c r="BL26" s="1">
        <v>193</v>
      </c>
      <c r="BM26" s="1">
        <v>201</v>
      </c>
      <c r="BN26" s="1">
        <v>212</v>
      </c>
      <c r="BO26" s="1">
        <v>221</v>
      </c>
      <c r="BP26" s="1">
        <v>234</v>
      </c>
      <c r="BQ26" s="1">
        <v>250</v>
      </c>
      <c r="BR26" s="1">
        <v>259</v>
      </c>
      <c r="BS26" s="1">
        <v>287</v>
      </c>
      <c r="BU26" s="1"/>
      <c r="BV26" s="124" t="s">
        <v>302</v>
      </c>
      <c r="BW26" s="1">
        <v>144</v>
      </c>
      <c r="BX26" s="1">
        <v>142</v>
      </c>
      <c r="BY26" s="1">
        <v>144</v>
      </c>
      <c r="BZ26" s="1">
        <v>146</v>
      </c>
      <c r="CA26" s="1">
        <v>146</v>
      </c>
      <c r="CB26" s="1">
        <v>151</v>
      </c>
      <c r="CC26" s="1">
        <v>152</v>
      </c>
      <c r="CD26" s="1">
        <v>157</v>
      </c>
      <c r="CE26" s="1">
        <v>163</v>
      </c>
      <c r="CF26" s="1">
        <v>179</v>
      </c>
      <c r="CG26" s="1">
        <v>189</v>
      </c>
      <c r="CH26" s="1">
        <v>198</v>
      </c>
      <c r="CI26" s="1">
        <v>203</v>
      </c>
      <c r="CJ26" s="1">
        <v>208</v>
      </c>
      <c r="CK26" s="1">
        <v>212</v>
      </c>
      <c r="CL26" s="1">
        <v>222</v>
      </c>
      <c r="CM26" s="1">
        <v>231</v>
      </c>
      <c r="CN26" s="1">
        <v>240</v>
      </c>
      <c r="CO26" s="1">
        <v>253</v>
      </c>
      <c r="CP26" s="1">
        <v>259</v>
      </c>
      <c r="CQ26" s="1">
        <v>260</v>
      </c>
      <c r="CS26" s="1"/>
      <c r="CT26" s="124" t="s">
        <v>302</v>
      </c>
      <c r="CU26" s="1">
        <v>859</v>
      </c>
      <c r="CV26" s="1">
        <v>879</v>
      </c>
      <c r="CW26" s="1">
        <v>913</v>
      </c>
      <c r="CX26" s="1">
        <v>957</v>
      </c>
      <c r="CY26" s="11">
        <v>1004</v>
      </c>
      <c r="CZ26" s="11">
        <v>1042</v>
      </c>
      <c r="DA26" s="11">
        <v>1063</v>
      </c>
      <c r="DB26" s="11">
        <v>1097</v>
      </c>
      <c r="DC26" s="11">
        <v>1131</v>
      </c>
      <c r="DD26" s="11">
        <v>1172</v>
      </c>
      <c r="DE26" s="11">
        <v>1226</v>
      </c>
      <c r="DF26" s="11">
        <v>1286</v>
      </c>
      <c r="DG26" s="11">
        <v>1318</v>
      </c>
      <c r="DH26" s="11">
        <v>1396</v>
      </c>
      <c r="DI26" s="11">
        <v>1496</v>
      </c>
      <c r="DJ26" s="11">
        <v>1587</v>
      </c>
      <c r="DK26" s="11">
        <v>1723</v>
      </c>
      <c r="DL26" s="11">
        <v>1839</v>
      </c>
      <c r="DM26" s="11">
        <v>1958</v>
      </c>
      <c r="DN26" s="11">
        <v>2022</v>
      </c>
      <c r="DO26" s="11">
        <v>2072</v>
      </c>
      <c r="DQ26" s="1"/>
      <c r="DR26" s="124" t="s">
        <v>302</v>
      </c>
      <c r="DS26" s="11">
        <v>1643</v>
      </c>
      <c r="DT26" s="11">
        <v>1742</v>
      </c>
      <c r="DU26" s="11">
        <v>1787</v>
      </c>
      <c r="DV26" s="11">
        <v>1869</v>
      </c>
      <c r="DW26" s="11">
        <v>1972</v>
      </c>
      <c r="DX26" s="11">
        <v>2062</v>
      </c>
      <c r="DY26" s="11">
        <v>2104</v>
      </c>
      <c r="DZ26" s="11">
        <v>2192</v>
      </c>
      <c r="EA26" s="11">
        <v>2280</v>
      </c>
      <c r="EB26" s="11">
        <v>2359</v>
      </c>
      <c r="EC26" s="11">
        <v>2447</v>
      </c>
      <c r="ED26" s="11">
        <v>2539</v>
      </c>
      <c r="EE26" s="11">
        <v>2601</v>
      </c>
      <c r="EF26" s="11">
        <v>2746</v>
      </c>
      <c r="EG26" s="11">
        <v>2911</v>
      </c>
      <c r="EH26" s="11">
        <v>3114</v>
      </c>
      <c r="EI26" s="11">
        <v>3386</v>
      </c>
      <c r="EJ26" s="11">
        <v>3657</v>
      </c>
      <c r="EK26" s="11">
        <v>3974</v>
      </c>
      <c r="EL26" s="11">
        <v>4075</v>
      </c>
      <c r="EM26" s="11">
        <v>3958</v>
      </c>
      <c r="EO26" s="1"/>
      <c r="EP26" s="124" t="s">
        <v>302</v>
      </c>
      <c r="EQ26" s="1">
        <v>202</v>
      </c>
      <c r="ER26" s="1">
        <v>213</v>
      </c>
      <c r="ES26" s="1">
        <v>220</v>
      </c>
      <c r="ET26" s="1">
        <v>231</v>
      </c>
      <c r="EU26" s="1">
        <v>244</v>
      </c>
      <c r="EV26" s="1">
        <v>226</v>
      </c>
      <c r="EW26" s="1">
        <v>220</v>
      </c>
      <c r="EX26" s="1">
        <v>275</v>
      </c>
      <c r="EY26" s="1">
        <v>287</v>
      </c>
      <c r="EZ26" s="1">
        <v>299</v>
      </c>
      <c r="FA26" s="1">
        <v>310</v>
      </c>
      <c r="FB26" s="1">
        <v>293</v>
      </c>
      <c r="FC26" s="1">
        <v>312</v>
      </c>
      <c r="FD26" s="1">
        <v>322</v>
      </c>
      <c r="FE26" s="1">
        <v>333</v>
      </c>
      <c r="FF26" s="1">
        <v>344</v>
      </c>
      <c r="FG26" s="1">
        <v>356</v>
      </c>
      <c r="FH26" s="1">
        <v>369</v>
      </c>
      <c r="FI26" s="1">
        <v>382</v>
      </c>
      <c r="FJ26" s="1">
        <v>390</v>
      </c>
      <c r="FK26" s="1">
        <v>405</v>
      </c>
      <c r="FM26" s="1"/>
      <c r="FN26" s="124" t="s">
        <v>302</v>
      </c>
      <c r="FO26" s="1">
        <v>230</v>
      </c>
      <c r="FP26" s="1">
        <v>244</v>
      </c>
      <c r="FQ26" s="1">
        <v>246</v>
      </c>
      <c r="FR26" s="1">
        <v>252</v>
      </c>
      <c r="FS26" s="1">
        <v>260</v>
      </c>
      <c r="FT26" s="1">
        <v>267</v>
      </c>
      <c r="FU26" s="1">
        <v>258</v>
      </c>
      <c r="FV26" s="1">
        <v>266</v>
      </c>
      <c r="FW26" s="1">
        <v>283</v>
      </c>
      <c r="FX26" s="1">
        <v>298</v>
      </c>
      <c r="FY26" s="1">
        <v>316</v>
      </c>
      <c r="FZ26" s="1">
        <v>327</v>
      </c>
      <c r="GA26" s="1">
        <v>329</v>
      </c>
      <c r="GB26" s="1">
        <v>336</v>
      </c>
      <c r="GC26" s="1">
        <v>352</v>
      </c>
      <c r="GD26" s="1">
        <v>390</v>
      </c>
      <c r="GE26" s="1">
        <v>404</v>
      </c>
      <c r="GF26" s="1">
        <v>415</v>
      </c>
      <c r="GG26" s="1">
        <v>423</v>
      </c>
      <c r="GH26" s="1">
        <v>424</v>
      </c>
      <c r="GI26" s="1">
        <v>432</v>
      </c>
      <c r="GK26" s="1"/>
      <c r="GL26" s="124" t="s">
        <v>302</v>
      </c>
      <c r="GM26" s="1">
        <v>590</v>
      </c>
      <c r="GN26" s="1">
        <v>620</v>
      </c>
      <c r="GO26" s="1">
        <v>646</v>
      </c>
      <c r="GP26" s="1">
        <v>644</v>
      </c>
      <c r="GQ26" s="1">
        <v>677</v>
      </c>
      <c r="GR26" s="1">
        <v>714</v>
      </c>
      <c r="GS26" s="1">
        <v>713</v>
      </c>
      <c r="GT26" s="1">
        <v>797</v>
      </c>
      <c r="GU26" s="1">
        <v>912</v>
      </c>
      <c r="GV26" s="1">
        <v>963</v>
      </c>
      <c r="GW26" s="1">
        <v>993</v>
      </c>
      <c r="GX26" s="11">
        <v>1040</v>
      </c>
      <c r="GY26" s="11">
        <v>1073</v>
      </c>
      <c r="GZ26" s="11">
        <v>1145</v>
      </c>
      <c r="HA26" s="11">
        <v>1237</v>
      </c>
      <c r="HB26" s="11">
        <v>1311</v>
      </c>
      <c r="HC26" s="11">
        <v>1372</v>
      </c>
      <c r="HD26" s="11">
        <v>1416</v>
      </c>
      <c r="HE26" s="11">
        <v>1459</v>
      </c>
      <c r="HF26" s="11">
        <v>1478</v>
      </c>
      <c r="HG26" s="11">
        <v>1519</v>
      </c>
      <c r="HI26" s="1"/>
      <c r="HJ26" s="124" t="s">
        <v>302</v>
      </c>
      <c r="HK26" s="1">
        <v>603</v>
      </c>
      <c r="HL26" s="1">
        <v>645</v>
      </c>
      <c r="HM26" s="1">
        <v>660</v>
      </c>
      <c r="HN26" s="1">
        <v>687</v>
      </c>
      <c r="HO26" s="1">
        <v>711</v>
      </c>
      <c r="HP26" s="1">
        <v>715</v>
      </c>
      <c r="HQ26" s="1">
        <v>732</v>
      </c>
      <c r="HR26" s="1">
        <v>795</v>
      </c>
      <c r="HS26" s="1">
        <v>880</v>
      </c>
      <c r="HT26" s="1">
        <v>913</v>
      </c>
      <c r="HU26" s="1">
        <v>938</v>
      </c>
      <c r="HV26" s="1">
        <v>964</v>
      </c>
      <c r="HW26" s="1">
        <v>962</v>
      </c>
      <c r="HX26" s="11">
        <v>1033</v>
      </c>
      <c r="HY26" s="11">
        <v>1090</v>
      </c>
      <c r="HZ26" s="11">
        <v>1162</v>
      </c>
      <c r="IA26" s="11">
        <v>1247</v>
      </c>
      <c r="IB26" s="11">
        <v>1313</v>
      </c>
      <c r="IC26" s="11">
        <v>1349</v>
      </c>
      <c r="ID26" s="11">
        <v>1440</v>
      </c>
      <c r="IE26" s="11">
        <v>1475</v>
      </c>
    </row>
    <row r="27" spans="1:239" ht="14.5">
      <c r="A27" s="1"/>
      <c r="B27" s="124" t="s">
        <v>303</v>
      </c>
      <c r="C27" s="1">
        <v>24</v>
      </c>
      <c r="D27" s="1">
        <v>24</v>
      </c>
      <c r="E27" s="1">
        <v>25</v>
      </c>
      <c r="F27" s="1">
        <v>26</v>
      </c>
      <c r="G27" s="1">
        <v>28</v>
      </c>
      <c r="H27" s="1">
        <v>28</v>
      </c>
      <c r="I27" s="1">
        <v>28</v>
      </c>
      <c r="J27" s="1">
        <v>30</v>
      </c>
      <c r="K27" s="1">
        <v>31</v>
      </c>
      <c r="L27" s="1">
        <v>33</v>
      </c>
      <c r="M27" s="1">
        <v>36</v>
      </c>
      <c r="N27" s="1">
        <v>38</v>
      </c>
      <c r="O27" s="1">
        <v>40</v>
      </c>
      <c r="P27" s="1">
        <v>43</v>
      </c>
      <c r="Q27" s="1">
        <v>45</v>
      </c>
      <c r="R27" s="1">
        <v>47</v>
      </c>
      <c r="S27" s="1">
        <v>50</v>
      </c>
      <c r="T27" s="1">
        <v>51</v>
      </c>
      <c r="U27" s="1">
        <v>52</v>
      </c>
      <c r="V27" s="1">
        <v>52</v>
      </c>
      <c r="W27" s="1">
        <v>53</v>
      </c>
      <c r="Y27" s="1"/>
      <c r="Z27" s="124" t="s">
        <v>303</v>
      </c>
      <c r="AA27" s="1">
        <v>7</v>
      </c>
      <c r="AB27" s="1">
        <v>7</v>
      </c>
      <c r="AC27" s="1">
        <v>7</v>
      </c>
      <c r="AD27" s="1">
        <v>7</v>
      </c>
      <c r="AE27" s="1">
        <v>8</v>
      </c>
      <c r="AF27" s="1">
        <v>8</v>
      </c>
      <c r="AG27" s="1">
        <v>8</v>
      </c>
      <c r="AH27" s="1">
        <v>8</v>
      </c>
      <c r="AI27" s="1">
        <v>9</v>
      </c>
      <c r="AJ27" s="1">
        <v>8</v>
      </c>
      <c r="AK27" s="1">
        <v>9</v>
      </c>
      <c r="AL27" s="1">
        <v>9</v>
      </c>
      <c r="AM27" s="1">
        <v>10</v>
      </c>
      <c r="AN27" s="1">
        <v>11</v>
      </c>
      <c r="AO27" s="1">
        <v>11</v>
      </c>
      <c r="AP27" s="1">
        <v>12</v>
      </c>
      <c r="AQ27" s="1">
        <v>13</v>
      </c>
      <c r="AR27" s="1">
        <v>14</v>
      </c>
      <c r="AS27" s="1">
        <v>15</v>
      </c>
      <c r="AT27" s="1">
        <v>15</v>
      </c>
      <c r="AU27" s="1">
        <v>16</v>
      </c>
      <c r="AW27" s="1"/>
      <c r="AX27" s="124" t="s">
        <v>303</v>
      </c>
      <c r="AY27" s="1">
        <v>39</v>
      </c>
      <c r="AZ27" s="1">
        <v>39</v>
      </c>
      <c r="BA27" s="1">
        <v>41</v>
      </c>
      <c r="BB27" s="1">
        <v>42</v>
      </c>
      <c r="BC27" s="1">
        <v>43</v>
      </c>
      <c r="BD27" s="1">
        <v>44</v>
      </c>
      <c r="BE27" s="1">
        <v>44</v>
      </c>
      <c r="BF27" s="1">
        <v>45</v>
      </c>
      <c r="BG27" s="1">
        <v>47</v>
      </c>
      <c r="BH27" s="1">
        <v>48</v>
      </c>
      <c r="BI27" s="1">
        <v>50</v>
      </c>
      <c r="BJ27" s="1">
        <v>52</v>
      </c>
      <c r="BK27" s="1">
        <v>53</v>
      </c>
      <c r="BL27" s="1">
        <v>54</v>
      </c>
      <c r="BM27" s="1">
        <v>56</v>
      </c>
      <c r="BN27" s="1">
        <v>59</v>
      </c>
      <c r="BO27" s="1">
        <v>61</v>
      </c>
      <c r="BP27" s="1">
        <v>65</v>
      </c>
      <c r="BQ27" s="1">
        <v>69</v>
      </c>
      <c r="BR27" s="1">
        <v>72</v>
      </c>
      <c r="BS27" s="1">
        <v>80</v>
      </c>
      <c r="BU27" s="1"/>
      <c r="BV27" s="124" t="s">
        <v>303</v>
      </c>
      <c r="BW27" s="1">
        <v>42</v>
      </c>
      <c r="BX27" s="1">
        <v>41</v>
      </c>
      <c r="BY27" s="1">
        <v>41</v>
      </c>
      <c r="BZ27" s="1">
        <v>42</v>
      </c>
      <c r="CA27" s="1">
        <v>42</v>
      </c>
      <c r="CB27" s="1">
        <v>43</v>
      </c>
      <c r="CC27" s="1">
        <v>43</v>
      </c>
      <c r="CD27" s="1">
        <v>45</v>
      </c>
      <c r="CE27" s="1">
        <v>46</v>
      </c>
      <c r="CF27" s="1">
        <v>51</v>
      </c>
      <c r="CG27" s="1">
        <v>54</v>
      </c>
      <c r="CH27" s="1">
        <v>56</v>
      </c>
      <c r="CI27" s="1">
        <v>57</v>
      </c>
      <c r="CJ27" s="1">
        <v>59</v>
      </c>
      <c r="CK27" s="1">
        <v>60</v>
      </c>
      <c r="CL27" s="1">
        <v>62</v>
      </c>
      <c r="CM27" s="1">
        <v>65</v>
      </c>
      <c r="CN27" s="1">
        <v>67</v>
      </c>
      <c r="CO27" s="1">
        <v>71</v>
      </c>
      <c r="CP27" s="1">
        <v>72</v>
      </c>
      <c r="CQ27" s="1">
        <v>73</v>
      </c>
      <c r="CS27" s="1"/>
      <c r="CT27" s="124" t="s">
        <v>303</v>
      </c>
      <c r="CU27" s="1">
        <v>241</v>
      </c>
      <c r="CV27" s="1">
        <v>248</v>
      </c>
      <c r="CW27" s="1">
        <v>257</v>
      </c>
      <c r="CX27" s="1">
        <v>269</v>
      </c>
      <c r="CY27" s="1">
        <v>282</v>
      </c>
      <c r="CZ27" s="1">
        <v>292</v>
      </c>
      <c r="DA27" s="1">
        <v>298</v>
      </c>
      <c r="DB27" s="1">
        <v>307</v>
      </c>
      <c r="DC27" s="1">
        <v>316</v>
      </c>
      <c r="DD27" s="1">
        <v>328</v>
      </c>
      <c r="DE27" s="1">
        <v>342</v>
      </c>
      <c r="DF27" s="1">
        <v>358</v>
      </c>
      <c r="DG27" s="1">
        <v>366</v>
      </c>
      <c r="DH27" s="1">
        <v>388</v>
      </c>
      <c r="DI27" s="1">
        <v>417</v>
      </c>
      <c r="DJ27" s="1">
        <v>442</v>
      </c>
      <c r="DK27" s="1">
        <v>480</v>
      </c>
      <c r="DL27" s="1">
        <v>512</v>
      </c>
      <c r="DM27" s="1">
        <v>545</v>
      </c>
      <c r="DN27" s="1">
        <v>563</v>
      </c>
      <c r="DO27" s="1">
        <v>576</v>
      </c>
      <c r="DQ27" s="1"/>
      <c r="DR27" s="124" t="s">
        <v>303</v>
      </c>
      <c r="DS27" s="1">
        <v>466</v>
      </c>
      <c r="DT27" s="1">
        <v>491</v>
      </c>
      <c r="DU27" s="1">
        <v>502</v>
      </c>
      <c r="DV27" s="1">
        <v>522</v>
      </c>
      <c r="DW27" s="1">
        <v>550</v>
      </c>
      <c r="DX27" s="1">
        <v>574</v>
      </c>
      <c r="DY27" s="1">
        <v>586</v>
      </c>
      <c r="DZ27" s="1">
        <v>610</v>
      </c>
      <c r="EA27" s="1">
        <v>634</v>
      </c>
      <c r="EB27" s="1">
        <v>657</v>
      </c>
      <c r="EC27" s="1">
        <v>682</v>
      </c>
      <c r="ED27" s="1">
        <v>707</v>
      </c>
      <c r="EE27" s="1">
        <v>725</v>
      </c>
      <c r="EF27" s="1">
        <v>766</v>
      </c>
      <c r="EG27" s="1">
        <v>814</v>
      </c>
      <c r="EH27" s="1">
        <v>870</v>
      </c>
      <c r="EI27" s="1">
        <v>945</v>
      </c>
      <c r="EJ27" s="11">
        <v>1020</v>
      </c>
      <c r="EK27" s="11">
        <v>1107</v>
      </c>
      <c r="EL27" s="11">
        <v>1134</v>
      </c>
      <c r="EM27" s="11">
        <v>1100</v>
      </c>
      <c r="EO27" s="1"/>
      <c r="EP27" s="124" t="s">
        <v>303</v>
      </c>
      <c r="EQ27" s="1">
        <v>59</v>
      </c>
      <c r="ER27" s="1">
        <v>62</v>
      </c>
      <c r="ES27" s="1">
        <v>64</v>
      </c>
      <c r="ET27" s="1">
        <v>67</v>
      </c>
      <c r="EU27" s="1">
        <v>71</v>
      </c>
      <c r="EV27" s="1">
        <v>65</v>
      </c>
      <c r="EW27" s="1">
        <v>63</v>
      </c>
      <c r="EX27" s="1">
        <v>79</v>
      </c>
      <c r="EY27" s="1">
        <v>82</v>
      </c>
      <c r="EZ27" s="1">
        <v>86</v>
      </c>
      <c r="FA27" s="1">
        <v>89</v>
      </c>
      <c r="FB27" s="1">
        <v>83</v>
      </c>
      <c r="FC27" s="1">
        <v>88</v>
      </c>
      <c r="FD27" s="1">
        <v>91</v>
      </c>
      <c r="FE27" s="1">
        <v>94</v>
      </c>
      <c r="FF27" s="1">
        <v>97</v>
      </c>
      <c r="FG27" s="1">
        <v>101</v>
      </c>
      <c r="FH27" s="1">
        <v>104</v>
      </c>
      <c r="FI27" s="1">
        <v>108</v>
      </c>
      <c r="FJ27" s="1">
        <v>110</v>
      </c>
      <c r="FK27" s="1">
        <v>115</v>
      </c>
      <c r="FM27" s="1"/>
      <c r="FN27" s="124" t="s">
        <v>303</v>
      </c>
      <c r="FO27" s="1">
        <v>115</v>
      </c>
      <c r="FP27" s="1">
        <v>122</v>
      </c>
      <c r="FQ27" s="1">
        <v>123</v>
      </c>
      <c r="FR27" s="1">
        <v>126</v>
      </c>
      <c r="FS27" s="1">
        <v>129</v>
      </c>
      <c r="FT27" s="1">
        <v>133</v>
      </c>
      <c r="FU27" s="1">
        <v>128</v>
      </c>
      <c r="FV27" s="1">
        <v>132</v>
      </c>
      <c r="FW27" s="1">
        <v>140</v>
      </c>
      <c r="FX27" s="1">
        <v>147</v>
      </c>
      <c r="FY27" s="1">
        <v>155</v>
      </c>
      <c r="FZ27" s="1">
        <v>161</v>
      </c>
      <c r="GA27" s="1">
        <v>161</v>
      </c>
      <c r="GB27" s="1">
        <v>164</v>
      </c>
      <c r="GC27" s="1">
        <v>171</v>
      </c>
      <c r="GD27" s="1">
        <v>190</v>
      </c>
      <c r="GE27" s="1">
        <v>197</v>
      </c>
      <c r="GF27" s="1">
        <v>202</v>
      </c>
      <c r="GG27" s="1">
        <v>206</v>
      </c>
      <c r="GH27" s="1">
        <v>207</v>
      </c>
      <c r="GI27" s="1">
        <v>211</v>
      </c>
      <c r="GK27" s="1"/>
      <c r="GL27" s="124" t="s">
        <v>303</v>
      </c>
      <c r="GM27" s="1">
        <v>291</v>
      </c>
      <c r="GN27" s="1">
        <v>304</v>
      </c>
      <c r="GO27" s="1">
        <v>315</v>
      </c>
      <c r="GP27" s="1">
        <v>313</v>
      </c>
      <c r="GQ27" s="1">
        <v>329</v>
      </c>
      <c r="GR27" s="1">
        <v>345</v>
      </c>
      <c r="GS27" s="1">
        <v>344</v>
      </c>
      <c r="GT27" s="1">
        <v>383</v>
      </c>
      <c r="GU27" s="1">
        <v>439</v>
      </c>
      <c r="GV27" s="1">
        <v>465</v>
      </c>
      <c r="GW27" s="1">
        <v>479</v>
      </c>
      <c r="GX27" s="1">
        <v>501</v>
      </c>
      <c r="GY27" s="1">
        <v>516</v>
      </c>
      <c r="GZ27" s="1">
        <v>550</v>
      </c>
      <c r="HA27" s="1">
        <v>594</v>
      </c>
      <c r="HB27" s="1">
        <v>629</v>
      </c>
      <c r="HC27" s="1">
        <v>660</v>
      </c>
      <c r="HD27" s="1">
        <v>682</v>
      </c>
      <c r="HE27" s="1">
        <v>704</v>
      </c>
      <c r="HF27" s="1">
        <v>714</v>
      </c>
      <c r="HG27" s="1">
        <v>735</v>
      </c>
      <c r="HI27" s="1"/>
      <c r="HJ27" s="124" t="s">
        <v>303</v>
      </c>
      <c r="HK27" s="1">
        <v>236</v>
      </c>
      <c r="HL27" s="1">
        <v>251</v>
      </c>
      <c r="HM27" s="1">
        <v>257</v>
      </c>
      <c r="HN27" s="1">
        <v>267</v>
      </c>
      <c r="HO27" s="1">
        <v>275</v>
      </c>
      <c r="HP27" s="1">
        <v>276</v>
      </c>
      <c r="HQ27" s="1">
        <v>281</v>
      </c>
      <c r="HR27" s="1">
        <v>306</v>
      </c>
      <c r="HS27" s="1">
        <v>340</v>
      </c>
      <c r="HT27" s="1">
        <v>353</v>
      </c>
      <c r="HU27" s="1">
        <v>362</v>
      </c>
      <c r="HV27" s="1">
        <v>372</v>
      </c>
      <c r="HW27" s="1">
        <v>371</v>
      </c>
      <c r="HX27" s="1">
        <v>399</v>
      </c>
      <c r="HY27" s="1">
        <v>421</v>
      </c>
      <c r="HZ27" s="1">
        <v>449</v>
      </c>
      <c r="IA27" s="1">
        <v>481</v>
      </c>
      <c r="IB27" s="1">
        <v>506</v>
      </c>
      <c r="IC27" s="1">
        <v>521</v>
      </c>
      <c r="ID27" s="1">
        <v>554</v>
      </c>
      <c r="IE27" s="1">
        <v>568</v>
      </c>
    </row>
    <row r="28" spans="1:239" ht="14.5">
      <c r="A28" s="1"/>
      <c r="B28" s="124" t="s">
        <v>304</v>
      </c>
      <c r="C28" s="1">
        <v>7</v>
      </c>
      <c r="D28" s="1">
        <v>7</v>
      </c>
      <c r="E28" s="1">
        <v>7</v>
      </c>
      <c r="F28" s="1">
        <v>8</v>
      </c>
      <c r="G28" s="1">
        <v>9</v>
      </c>
      <c r="H28" s="1">
        <v>9</v>
      </c>
      <c r="I28" s="1">
        <v>9</v>
      </c>
      <c r="J28" s="1">
        <v>10</v>
      </c>
      <c r="K28" s="1">
        <v>11</v>
      </c>
      <c r="L28" s="1">
        <v>12</v>
      </c>
      <c r="M28" s="1">
        <v>14</v>
      </c>
      <c r="N28" s="1">
        <v>16</v>
      </c>
      <c r="O28" s="1">
        <v>16</v>
      </c>
      <c r="P28" s="1">
        <v>18</v>
      </c>
      <c r="Q28" s="1">
        <v>19</v>
      </c>
      <c r="R28" s="1">
        <v>20</v>
      </c>
      <c r="S28" s="1">
        <v>21</v>
      </c>
      <c r="T28" s="1">
        <v>21</v>
      </c>
      <c r="U28" s="1">
        <v>21</v>
      </c>
      <c r="V28" s="1">
        <v>21</v>
      </c>
      <c r="W28" s="1">
        <v>20</v>
      </c>
      <c r="Y28" s="1"/>
      <c r="Z28" s="124" t="s">
        <v>304</v>
      </c>
      <c r="AA28" s="1">
        <v>3</v>
      </c>
      <c r="AB28" s="1">
        <v>3</v>
      </c>
      <c r="AC28" s="1">
        <v>3</v>
      </c>
      <c r="AD28" s="1">
        <v>3</v>
      </c>
      <c r="AE28" s="1">
        <v>3</v>
      </c>
      <c r="AF28" s="1">
        <v>3</v>
      </c>
      <c r="AG28" s="1">
        <v>3</v>
      </c>
      <c r="AH28" s="1">
        <v>3</v>
      </c>
      <c r="AI28" s="1">
        <v>4</v>
      </c>
      <c r="AJ28" s="1">
        <v>3</v>
      </c>
      <c r="AK28" s="1">
        <v>4</v>
      </c>
      <c r="AL28" s="1">
        <v>4</v>
      </c>
      <c r="AM28" s="1">
        <v>5</v>
      </c>
      <c r="AN28" s="1">
        <v>5</v>
      </c>
      <c r="AO28" s="1">
        <v>5</v>
      </c>
      <c r="AP28" s="1">
        <v>5</v>
      </c>
      <c r="AQ28" s="1">
        <v>5</v>
      </c>
      <c r="AR28" s="1">
        <v>5</v>
      </c>
      <c r="AS28" s="1">
        <v>6</v>
      </c>
      <c r="AT28" s="1">
        <v>6</v>
      </c>
      <c r="AU28" s="1">
        <v>6</v>
      </c>
      <c r="AW28" s="1"/>
      <c r="AX28" s="124" t="s">
        <v>304</v>
      </c>
      <c r="AY28" s="1">
        <v>13</v>
      </c>
      <c r="AZ28" s="1">
        <v>13</v>
      </c>
      <c r="BA28" s="1">
        <v>14</v>
      </c>
      <c r="BB28" s="1">
        <v>17</v>
      </c>
      <c r="BC28" s="1">
        <v>17</v>
      </c>
      <c r="BD28" s="1">
        <v>18</v>
      </c>
      <c r="BE28" s="1">
        <v>18</v>
      </c>
      <c r="BF28" s="1">
        <v>20</v>
      </c>
      <c r="BG28" s="1">
        <v>22</v>
      </c>
      <c r="BH28" s="1">
        <v>24</v>
      </c>
      <c r="BI28" s="1">
        <v>27</v>
      </c>
      <c r="BJ28" s="1">
        <v>27</v>
      </c>
      <c r="BK28" s="1">
        <v>27</v>
      </c>
      <c r="BL28" s="1">
        <v>27</v>
      </c>
      <c r="BM28" s="1">
        <v>28</v>
      </c>
      <c r="BN28" s="1">
        <v>28</v>
      </c>
      <c r="BO28" s="1">
        <v>30</v>
      </c>
      <c r="BP28" s="1">
        <v>31</v>
      </c>
      <c r="BQ28" s="1">
        <v>33</v>
      </c>
      <c r="BR28" s="1">
        <v>33</v>
      </c>
      <c r="BS28" s="1">
        <v>35</v>
      </c>
      <c r="BU28" s="1"/>
      <c r="BV28" s="124" t="s">
        <v>304</v>
      </c>
      <c r="BW28" s="1">
        <v>14</v>
      </c>
      <c r="BX28" s="1">
        <v>15</v>
      </c>
      <c r="BY28" s="1">
        <v>15</v>
      </c>
      <c r="BZ28" s="1">
        <v>15</v>
      </c>
      <c r="CA28" s="1">
        <v>16</v>
      </c>
      <c r="CB28" s="1">
        <v>16</v>
      </c>
      <c r="CC28" s="1">
        <v>17</v>
      </c>
      <c r="CD28" s="1">
        <v>19</v>
      </c>
      <c r="CE28" s="1">
        <v>20</v>
      </c>
      <c r="CF28" s="1">
        <v>21</v>
      </c>
      <c r="CG28" s="1">
        <v>23</v>
      </c>
      <c r="CH28" s="1">
        <v>23</v>
      </c>
      <c r="CI28" s="1">
        <v>23</v>
      </c>
      <c r="CJ28" s="1">
        <v>24</v>
      </c>
      <c r="CK28" s="1">
        <v>24</v>
      </c>
      <c r="CL28" s="1">
        <v>25</v>
      </c>
      <c r="CM28" s="1">
        <v>26</v>
      </c>
      <c r="CN28" s="1">
        <v>27</v>
      </c>
      <c r="CO28" s="1">
        <v>28</v>
      </c>
      <c r="CP28" s="1">
        <v>29</v>
      </c>
      <c r="CQ28" s="1">
        <v>28</v>
      </c>
      <c r="CS28" s="1"/>
      <c r="CT28" s="124" t="s">
        <v>304</v>
      </c>
      <c r="CU28" s="1">
        <v>118</v>
      </c>
      <c r="CV28" s="1">
        <v>123</v>
      </c>
      <c r="CW28" s="1">
        <v>125</v>
      </c>
      <c r="CX28" s="1">
        <v>130</v>
      </c>
      <c r="CY28" s="1">
        <v>136</v>
      </c>
      <c r="CZ28" s="1">
        <v>138</v>
      </c>
      <c r="DA28" s="1">
        <v>139</v>
      </c>
      <c r="DB28" s="1">
        <v>152</v>
      </c>
      <c r="DC28" s="1">
        <v>161</v>
      </c>
      <c r="DD28" s="1">
        <v>171</v>
      </c>
      <c r="DE28" s="1">
        <v>184</v>
      </c>
      <c r="DF28" s="1">
        <v>189</v>
      </c>
      <c r="DG28" s="1">
        <v>191</v>
      </c>
      <c r="DH28" s="1">
        <v>188</v>
      </c>
      <c r="DI28" s="1">
        <v>199</v>
      </c>
      <c r="DJ28" s="1">
        <v>206</v>
      </c>
      <c r="DK28" s="1">
        <v>210</v>
      </c>
      <c r="DL28" s="1">
        <v>220</v>
      </c>
      <c r="DM28" s="1">
        <v>224</v>
      </c>
      <c r="DN28" s="1">
        <v>229</v>
      </c>
      <c r="DO28" s="1">
        <v>225</v>
      </c>
      <c r="DQ28" s="1"/>
      <c r="DR28" s="124" t="s">
        <v>304</v>
      </c>
      <c r="DS28" s="1">
        <v>203</v>
      </c>
      <c r="DT28" s="1">
        <v>208</v>
      </c>
      <c r="DU28" s="1">
        <v>213</v>
      </c>
      <c r="DV28" s="1">
        <v>221</v>
      </c>
      <c r="DW28" s="1">
        <v>231</v>
      </c>
      <c r="DX28" s="1">
        <v>235</v>
      </c>
      <c r="DY28" s="1">
        <v>235</v>
      </c>
      <c r="DZ28" s="1">
        <v>258</v>
      </c>
      <c r="EA28" s="1">
        <v>277</v>
      </c>
      <c r="EB28" s="1">
        <v>294</v>
      </c>
      <c r="EC28" s="1">
        <v>314</v>
      </c>
      <c r="ED28" s="1">
        <v>318</v>
      </c>
      <c r="EE28" s="1">
        <v>318</v>
      </c>
      <c r="EF28" s="1">
        <v>328</v>
      </c>
      <c r="EG28" s="1">
        <v>342</v>
      </c>
      <c r="EH28" s="1">
        <v>355</v>
      </c>
      <c r="EI28" s="1">
        <v>373</v>
      </c>
      <c r="EJ28" s="1">
        <v>392</v>
      </c>
      <c r="EK28" s="1">
        <v>410</v>
      </c>
      <c r="EL28" s="1">
        <v>414</v>
      </c>
      <c r="EM28" s="1">
        <v>400</v>
      </c>
      <c r="EO28" s="1"/>
      <c r="EP28" s="124" t="s">
        <v>304</v>
      </c>
      <c r="EQ28" s="1">
        <v>29</v>
      </c>
      <c r="ER28" s="1">
        <v>30</v>
      </c>
      <c r="ES28" s="1">
        <v>32</v>
      </c>
      <c r="ET28" s="1">
        <v>33</v>
      </c>
      <c r="EU28" s="1">
        <v>34</v>
      </c>
      <c r="EV28" s="1">
        <v>32</v>
      </c>
      <c r="EW28" s="1">
        <v>34</v>
      </c>
      <c r="EX28" s="1">
        <v>44</v>
      </c>
      <c r="EY28" s="1">
        <v>46</v>
      </c>
      <c r="EZ28" s="1">
        <v>50</v>
      </c>
      <c r="FA28" s="1">
        <v>53</v>
      </c>
      <c r="FB28" s="1">
        <v>52</v>
      </c>
      <c r="FC28" s="1">
        <v>54</v>
      </c>
      <c r="FD28" s="1">
        <v>56</v>
      </c>
      <c r="FE28" s="1">
        <v>57</v>
      </c>
      <c r="FF28" s="1">
        <v>58</v>
      </c>
      <c r="FG28" s="1">
        <v>58</v>
      </c>
      <c r="FH28" s="1">
        <v>59</v>
      </c>
      <c r="FI28" s="1">
        <v>59</v>
      </c>
      <c r="FJ28" s="1">
        <v>59</v>
      </c>
      <c r="FK28" s="1">
        <v>59</v>
      </c>
      <c r="FM28" s="1"/>
      <c r="FN28" s="124" t="s">
        <v>304</v>
      </c>
      <c r="FO28" s="1">
        <v>50</v>
      </c>
      <c r="FP28" s="1">
        <v>58</v>
      </c>
      <c r="FQ28" s="1">
        <v>61</v>
      </c>
      <c r="FR28" s="1">
        <v>62</v>
      </c>
      <c r="FS28" s="1">
        <v>64</v>
      </c>
      <c r="FT28" s="1">
        <v>65</v>
      </c>
      <c r="FU28" s="1">
        <v>75</v>
      </c>
      <c r="FV28" s="1">
        <v>82</v>
      </c>
      <c r="FW28" s="1">
        <v>90</v>
      </c>
      <c r="FX28" s="1">
        <v>98</v>
      </c>
      <c r="FY28" s="1">
        <v>109</v>
      </c>
      <c r="FZ28" s="1">
        <v>113</v>
      </c>
      <c r="GA28" s="1">
        <v>115</v>
      </c>
      <c r="GB28" s="1">
        <v>118</v>
      </c>
      <c r="GC28" s="1">
        <v>118</v>
      </c>
      <c r="GD28" s="1">
        <v>125</v>
      </c>
      <c r="GE28" s="1">
        <v>126</v>
      </c>
      <c r="GF28" s="1">
        <v>126</v>
      </c>
      <c r="GG28" s="1">
        <v>126</v>
      </c>
      <c r="GH28" s="1">
        <v>124</v>
      </c>
      <c r="GI28" s="1">
        <v>124</v>
      </c>
      <c r="GK28" s="1"/>
      <c r="GL28" s="124" t="s">
        <v>304</v>
      </c>
      <c r="GM28" s="1">
        <v>140</v>
      </c>
      <c r="GN28" s="1">
        <v>158</v>
      </c>
      <c r="GO28" s="1">
        <v>170</v>
      </c>
      <c r="GP28" s="1">
        <v>186</v>
      </c>
      <c r="GQ28" s="1">
        <v>208</v>
      </c>
      <c r="GR28" s="1">
        <v>226</v>
      </c>
      <c r="GS28" s="1">
        <v>271</v>
      </c>
      <c r="GT28" s="1">
        <v>303</v>
      </c>
      <c r="GU28" s="1">
        <v>348</v>
      </c>
      <c r="GV28" s="1">
        <v>372</v>
      </c>
      <c r="GW28" s="1">
        <v>389</v>
      </c>
      <c r="GX28" s="1">
        <v>398</v>
      </c>
      <c r="GY28" s="1">
        <v>410</v>
      </c>
      <c r="GZ28" s="1">
        <v>435</v>
      </c>
      <c r="HA28" s="1">
        <v>452</v>
      </c>
      <c r="HB28" s="1">
        <v>461</v>
      </c>
      <c r="HC28" s="1">
        <v>456</v>
      </c>
      <c r="HD28" s="1">
        <v>454</v>
      </c>
      <c r="HE28" s="1">
        <v>454</v>
      </c>
      <c r="HF28" s="1">
        <v>447</v>
      </c>
      <c r="HG28" s="1">
        <v>441</v>
      </c>
      <c r="HI28" s="1"/>
      <c r="HJ28" s="124" t="s">
        <v>304</v>
      </c>
      <c r="HK28" s="1">
        <v>94</v>
      </c>
      <c r="HL28" s="1">
        <v>104</v>
      </c>
      <c r="HM28" s="1">
        <v>110</v>
      </c>
      <c r="HN28" s="1">
        <v>121</v>
      </c>
      <c r="HO28" s="1">
        <v>134</v>
      </c>
      <c r="HP28" s="1">
        <v>145</v>
      </c>
      <c r="HQ28" s="1">
        <v>201</v>
      </c>
      <c r="HR28" s="1">
        <v>225</v>
      </c>
      <c r="HS28" s="1">
        <v>252</v>
      </c>
      <c r="HT28" s="1">
        <v>269</v>
      </c>
      <c r="HU28" s="1">
        <v>288</v>
      </c>
      <c r="HV28" s="1">
        <v>291</v>
      </c>
      <c r="HW28" s="1">
        <v>290</v>
      </c>
      <c r="HX28" s="1">
        <v>303</v>
      </c>
      <c r="HY28" s="1">
        <v>308</v>
      </c>
      <c r="HZ28" s="1">
        <v>315</v>
      </c>
      <c r="IA28" s="1">
        <v>319</v>
      </c>
      <c r="IB28" s="1">
        <v>327</v>
      </c>
      <c r="IC28" s="1">
        <v>334</v>
      </c>
      <c r="ID28" s="1">
        <v>336</v>
      </c>
      <c r="IE28" s="1">
        <v>334</v>
      </c>
    </row>
    <row r="29" spans="1:239" ht="14.5">
      <c r="A29" s="5"/>
      <c r="B29" s="124" t="s">
        <v>305</v>
      </c>
      <c r="C29" s="1">
        <v>3</v>
      </c>
      <c r="D29" s="1">
        <v>3</v>
      </c>
      <c r="E29" s="1">
        <v>4</v>
      </c>
      <c r="F29" s="1">
        <v>3</v>
      </c>
      <c r="G29" s="1">
        <v>3</v>
      </c>
      <c r="H29" s="1">
        <v>3</v>
      </c>
      <c r="I29" s="1">
        <v>3</v>
      </c>
      <c r="J29" s="1">
        <v>3</v>
      </c>
      <c r="K29" s="1">
        <v>4</v>
      </c>
      <c r="L29" s="1">
        <v>4</v>
      </c>
      <c r="M29" s="1">
        <v>4</v>
      </c>
      <c r="N29" s="1">
        <v>5</v>
      </c>
      <c r="O29" s="1">
        <v>5</v>
      </c>
      <c r="P29" s="1">
        <v>5</v>
      </c>
      <c r="Q29" s="1">
        <v>5</v>
      </c>
      <c r="R29" s="1">
        <v>5</v>
      </c>
      <c r="S29" s="1">
        <v>5</v>
      </c>
      <c r="T29" s="1">
        <v>5</v>
      </c>
      <c r="U29" s="1">
        <v>5</v>
      </c>
      <c r="V29" s="1">
        <v>5</v>
      </c>
      <c r="W29" s="1">
        <v>5</v>
      </c>
      <c r="Y29" s="5"/>
      <c r="Z29" s="124" t="s">
        <v>305</v>
      </c>
      <c r="AA29" s="1">
        <v>2</v>
      </c>
      <c r="AB29" s="1">
        <v>3</v>
      </c>
      <c r="AC29" s="1">
        <v>3</v>
      </c>
      <c r="AD29" s="1">
        <v>3</v>
      </c>
      <c r="AE29" s="1">
        <v>3</v>
      </c>
      <c r="AF29" s="1">
        <v>3</v>
      </c>
      <c r="AG29" s="1">
        <v>3</v>
      </c>
      <c r="AH29" s="1">
        <v>3</v>
      </c>
      <c r="AI29" s="1">
        <v>3</v>
      </c>
      <c r="AJ29" s="1">
        <v>3</v>
      </c>
      <c r="AK29" s="1">
        <v>3</v>
      </c>
      <c r="AL29" s="1">
        <v>3</v>
      </c>
      <c r="AM29" s="1">
        <v>3</v>
      </c>
      <c r="AN29" s="1">
        <v>3</v>
      </c>
      <c r="AO29" s="1">
        <v>3</v>
      </c>
      <c r="AP29" s="1">
        <v>3</v>
      </c>
      <c r="AQ29" s="1">
        <v>3</v>
      </c>
      <c r="AR29" s="1">
        <v>2</v>
      </c>
      <c r="AS29" s="1">
        <v>3</v>
      </c>
      <c r="AT29" s="1">
        <v>3</v>
      </c>
      <c r="AU29" s="1">
        <v>3</v>
      </c>
      <c r="AW29" s="5"/>
      <c r="AX29" s="124" t="s">
        <v>305</v>
      </c>
      <c r="AY29" s="1">
        <v>8</v>
      </c>
      <c r="AZ29" s="1">
        <v>7</v>
      </c>
      <c r="BA29" s="1">
        <v>7</v>
      </c>
      <c r="BB29" s="1">
        <v>8</v>
      </c>
      <c r="BC29" s="1">
        <v>7</v>
      </c>
      <c r="BD29" s="1">
        <v>8</v>
      </c>
      <c r="BE29" s="1">
        <v>8</v>
      </c>
      <c r="BF29" s="1">
        <v>8</v>
      </c>
      <c r="BG29" s="1">
        <v>8</v>
      </c>
      <c r="BH29" s="1">
        <v>8</v>
      </c>
      <c r="BI29" s="1">
        <v>9</v>
      </c>
      <c r="BJ29" s="1">
        <v>9</v>
      </c>
      <c r="BK29" s="1">
        <v>9</v>
      </c>
      <c r="BL29" s="1">
        <v>9</v>
      </c>
      <c r="BM29" s="1">
        <v>9</v>
      </c>
      <c r="BN29" s="1">
        <v>9</v>
      </c>
      <c r="BO29" s="1">
        <v>9</v>
      </c>
      <c r="BP29" s="1">
        <v>10</v>
      </c>
      <c r="BQ29" s="1">
        <v>10</v>
      </c>
      <c r="BR29" s="1">
        <v>10</v>
      </c>
      <c r="BS29" s="1">
        <v>10</v>
      </c>
      <c r="BU29" s="5"/>
      <c r="BV29" s="124" t="s">
        <v>305</v>
      </c>
      <c r="BW29" s="1">
        <v>13</v>
      </c>
      <c r="BX29" s="1">
        <v>13</v>
      </c>
      <c r="BY29" s="1">
        <v>13</v>
      </c>
      <c r="BZ29" s="1">
        <v>13</v>
      </c>
      <c r="CA29" s="1">
        <v>13</v>
      </c>
      <c r="CB29" s="1">
        <v>13</v>
      </c>
      <c r="CC29" s="1">
        <v>13</v>
      </c>
      <c r="CD29" s="1">
        <v>12</v>
      </c>
      <c r="CE29" s="1">
        <v>12</v>
      </c>
      <c r="CF29" s="1">
        <v>12</v>
      </c>
      <c r="CG29" s="1">
        <v>12</v>
      </c>
      <c r="CH29" s="1">
        <v>12</v>
      </c>
      <c r="CI29" s="1">
        <v>12</v>
      </c>
      <c r="CJ29" s="1">
        <v>12</v>
      </c>
      <c r="CK29" s="1">
        <v>12</v>
      </c>
      <c r="CL29" s="1">
        <v>13</v>
      </c>
      <c r="CM29" s="1">
        <v>12</v>
      </c>
      <c r="CN29" s="1">
        <v>12</v>
      </c>
      <c r="CO29" s="1">
        <v>13</v>
      </c>
      <c r="CP29" s="1">
        <v>13</v>
      </c>
      <c r="CQ29" s="1">
        <v>13</v>
      </c>
      <c r="CS29" s="5"/>
      <c r="CT29" s="124" t="s">
        <v>305</v>
      </c>
      <c r="CU29" s="1">
        <v>65</v>
      </c>
      <c r="CV29" s="1">
        <v>68</v>
      </c>
      <c r="CW29" s="1">
        <v>68</v>
      </c>
      <c r="CX29" s="1">
        <v>70</v>
      </c>
      <c r="CY29" s="1">
        <v>70</v>
      </c>
      <c r="CZ29" s="1">
        <v>71</v>
      </c>
      <c r="DA29" s="1">
        <v>71</v>
      </c>
      <c r="DB29" s="1">
        <v>71</v>
      </c>
      <c r="DC29" s="1">
        <v>71</v>
      </c>
      <c r="DD29" s="1">
        <v>71</v>
      </c>
      <c r="DE29" s="1">
        <v>70</v>
      </c>
      <c r="DF29" s="1">
        <v>76</v>
      </c>
      <c r="DG29" s="1">
        <v>80</v>
      </c>
      <c r="DH29" s="1">
        <v>70</v>
      </c>
      <c r="DI29" s="1">
        <v>81</v>
      </c>
      <c r="DJ29" s="1">
        <v>83</v>
      </c>
      <c r="DK29" s="1">
        <v>83</v>
      </c>
      <c r="DL29" s="1">
        <v>86</v>
      </c>
      <c r="DM29" s="1">
        <v>86</v>
      </c>
      <c r="DN29" s="1">
        <v>88</v>
      </c>
      <c r="DO29" s="1">
        <v>89</v>
      </c>
      <c r="DQ29" s="5"/>
      <c r="DR29" s="124" t="s">
        <v>305</v>
      </c>
      <c r="DS29" s="1">
        <v>99</v>
      </c>
      <c r="DT29" s="1">
        <v>102</v>
      </c>
      <c r="DU29" s="1">
        <v>105</v>
      </c>
      <c r="DV29" s="1">
        <v>107</v>
      </c>
      <c r="DW29" s="1">
        <v>107</v>
      </c>
      <c r="DX29" s="1">
        <v>112</v>
      </c>
      <c r="DY29" s="1">
        <v>118</v>
      </c>
      <c r="DZ29" s="1">
        <v>119</v>
      </c>
      <c r="EA29" s="1">
        <v>117</v>
      </c>
      <c r="EB29" s="1">
        <v>113</v>
      </c>
      <c r="EC29" s="1">
        <v>111</v>
      </c>
      <c r="ED29" s="1">
        <v>114</v>
      </c>
      <c r="EE29" s="1">
        <v>116</v>
      </c>
      <c r="EF29" s="1">
        <v>118</v>
      </c>
      <c r="EG29" s="1">
        <v>119</v>
      </c>
      <c r="EH29" s="1">
        <v>122</v>
      </c>
      <c r="EI29" s="1">
        <v>126</v>
      </c>
      <c r="EJ29" s="1">
        <v>129</v>
      </c>
      <c r="EK29" s="1">
        <v>132</v>
      </c>
      <c r="EL29" s="1">
        <v>134</v>
      </c>
      <c r="EM29" s="1">
        <v>138</v>
      </c>
      <c r="EO29" s="5"/>
      <c r="EP29" s="124" t="s">
        <v>305</v>
      </c>
      <c r="EQ29" s="1">
        <v>15</v>
      </c>
      <c r="ER29" s="1">
        <v>17</v>
      </c>
      <c r="ES29" s="1">
        <v>18</v>
      </c>
      <c r="ET29" s="1">
        <v>18</v>
      </c>
      <c r="EU29" s="1">
        <v>19</v>
      </c>
      <c r="EV29" s="1">
        <v>19</v>
      </c>
      <c r="EW29" s="1">
        <v>20</v>
      </c>
      <c r="EX29" s="1">
        <v>20</v>
      </c>
      <c r="EY29" s="1">
        <v>21</v>
      </c>
      <c r="EZ29" s="1">
        <v>21</v>
      </c>
      <c r="FA29" s="1">
        <v>24</v>
      </c>
      <c r="FB29" s="1">
        <v>25</v>
      </c>
      <c r="FC29" s="1">
        <v>26</v>
      </c>
      <c r="FD29" s="1">
        <v>27</v>
      </c>
      <c r="FE29" s="1">
        <v>28</v>
      </c>
      <c r="FF29" s="1">
        <v>29</v>
      </c>
      <c r="FG29" s="1">
        <v>30</v>
      </c>
      <c r="FH29" s="1">
        <v>31</v>
      </c>
      <c r="FI29" s="1">
        <v>31</v>
      </c>
      <c r="FJ29" s="1">
        <v>32</v>
      </c>
      <c r="FK29" s="1">
        <v>33</v>
      </c>
      <c r="FM29" s="5"/>
      <c r="FN29" s="124" t="s">
        <v>305</v>
      </c>
      <c r="FO29" s="1">
        <v>20</v>
      </c>
      <c r="FP29" s="1">
        <v>23</v>
      </c>
      <c r="FQ29" s="1">
        <v>23</v>
      </c>
      <c r="FR29" s="1">
        <v>24</v>
      </c>
      <c r="FS29" s="1">
        <v>24</v>
      </c>
      <c r="FT29" s="1">
        <v>26</v>
      </c>
      <c r="FU29" s="1">
        <v>26</v>
      </c>
      <c r="FV29" s="1">
        <v>28</v>
      </c>
      <c r="FW29" s="1">
        <v>30</v>
      </c>
      <c r="FX29" s="1">
        <v>31</v>
      </c>
      <c r="FY29" s="1">
        <v>33</v>
      </c>
      <c r="FZ29" s="1">
        <v>35</v>
      </c>
      <c r="GA29" s="1">
        <v>37</v>
      </c>
      <c r="GB29" s="1">
        <v>39</v>
      </c>
      <c r="GC29" s="1">
        <v>41</v>
      </c>
      <c r="GD29" s="1">
        <v>42</v>
      </c>
      <c r="GE29" s="1">
        <v>42</v>
      </c>
      <c r="GF29" s="1">
        <v>42</v>
      </c>
      <c r="GG29" s="1">
        <v>43</v>
      </c>
      <c r="GH29" s="1">
        <v>43</v>
      </c>
      <c r="GI29" s="1">
        <v>43</v>
      </c>
      <c r="GK29" s="5"/>
      <c r="GL29" s="124" t="s">
        <v>305</v>
      </c>
      <c r="GM29" s="1">
        <v>52</v>
      </c>
      <c r="GN29" s="1">
        <v>56</v>
      </c>
      <c r="GO29" s="1">
        <v>57</v>
      </c>
      <c r="GP29" s="1">
        <v>68</v>
      </c>
      <c r="GQ29" s="1">
        <v>69</v>
      </c>
      <c r="GR29" s="1">
        <v>74</v>
      </c>
      <c r="GS29" s="1">
        <v>81</v>
      </c>
      <c r="GT29" s="1">
        <v>87</v>
      </c>
      <c r="GU29" s="1">
        <v>91</v>
      </c>
      <c r="GV29" s="1">
        <v>90</v>
      </c>
      <c r="GW29" s="1">
        <v>90</v>
      </c>
      <c r="GX29" s="1">
        <v>95</v>
      </c>
      <c r="GY29" s="1">
        <v>101</v>
      </c>
      <c r="GZ29" s="1">
        <v>107</v>
      </c>
      <c r="HA29" s="1">
        <v>112</v>
      </c>
      <c r="HB29" s="1">
        <v>112</v>
      </c>
      <c r="HC29" s="1">
        <v>107</v>
      </c>
      <c r="HD29" s="1">
        <v>108</v>
      </c>
      <c r="HE29" s="1">
        <v>111</v>
      </c>
      <c r="HF29" s="1">
        <v>111</v>
      </c>
      <c r="HG29" s="1">
        <v>111</v>
      </c>
      <c r="HI29" s="5"/>
      <c r="HJ29" s="124" t="s">
        <v>305</v>
      </c>
      <c r="HK29" s="1">
        <v>25</v>
      </c>
      <c r="HL29" s="1">
        <v>27</v>
      </c>
      <c r="HM29" s="1">
        <v>28</v>
      </c>
      <c r="HN29" s="1">
        <v>29</v>
      </c>
      <c r="HO29" s="1">
        <v>31</v>
      </c>
      <c r="HP29" s="1">
        <v>32</v>
      </c>
      <c r="HQ29" s="1">
        <v>33</v>
      </c>
      <c r="HR29" s="1">
        <v>35</v>
      </c>
      <c r="HS29" s="1">
        <v>36</v>
      </c>
      <c r="HT29" s="1">
        <v>38</v>
      </c>
      <c r="HU29" s="1">
        <v>40</v>
      </c>
      <c r="HV29" s="1">
        <v>40</v>
      </c>
      <c r="HW29" s="1">
        <v>41</v>
      </c>
      <c r="HX29" s="1">
        <v>42</v>
      </c>
      <c r="HY29" s="1">
        <v>44</v>
      </c>
      <c r="HZ29" s="1">
        <v>45</v>
      </c>
      <c r="IA29" s="1">
        <v>45</v>
      </c>
      <c r="IB29" s="1">
        <v>45</v>
      </c>
      <c r="IC29" s="1">
        <v>48</v>
      </c>
      <c r="ID29" s="1">
        <v>49</v>
      </c>
      <c r="IE29" s="1">
        <v>49</v>
      </c>
    </row>
    <row r="30" spans="1:239" ht="14.5">
      <c r="A30" s="410"/>
      <c r="B30" s="410"/>
      <c r="C30" s="1"/>
      <c r="D30" s="1"/>
      <c r="E30" s="1"/>
      <c r="F30" s="1"/>
      <c r="G30" s="1"/>
      <c r="H30" s="1"/>
      <c r="I30" s="1"/>
      <c r="J30" s="1"/>
      <c r="K30" s="1"/>
      <c r="L30" s="1"/>
      <c r="M30" s="1"/>
      <c r="N30" s="1"/>
      <c r="O30" s="1"/>
      <c r="P30" s="1"/>
      <c r="Q30" s="1"/>
      <c r="R30" s="1"/>
      <c r="S30" s="1"/>
      <c r="T30" s="1"/>
      <c r="U30" s="1"/>
      <c r="V30" s="1"/>
      <c r="W30" s="1"/>
      <c r="Y30" s="410"/>
      <c r="Z30" s="410"/>
      <c r="AA30" s="1"/>
      <c r="AB30" s="1"/>
      <c r="AC30" s="1"/>
      <c r="AD30" s="1"/>
      <c r="AE30" s="1"/>
      <c r="AF30" s="1"/>
      <c r="AG30" s="1"/>
      <c r="AH30" s="1"/>
      <c r="AI30" s="1"/>
      <c r="AJ30" s="1"/>
      <c r="AK30" s="1"/>
      <c r="AL30" s="1"/>
      <c r="AM30" s="1"/>
      <c r="AN30" s="1"/>
      <c r="AO30" s="1"/>
      <c r="AP30" s="1"/>
      <c r="AQ30" s="1"/>
      <c r="AR30" s="1"/>
      <c r="AS30" s="1"/>
      <c r="AT30" s="1"/>
      <c r="AU30" s="1"/>
      <c r="AW30" s="410"/>
      <c r="AX30" s="410"/>
      <c r="AY30" s="1"/>
      <c r="AZ30" s="1"/>
      <c r="BA30" s="1"/>
      <c r="BB30" s="1"/>
      <c r="BC30" s="1"/>
      <c r="BD30" s="1"/>
      <c r="BE30" s="1"/>
      <c r="BF30" s="1"/>
      <c r="BG30" s="1"/>
      <c r="BH30" s="1"/>
      <c r="BI30" s="1"/>
      <c r="BJ30" s="1"/>
      <c r="BK30" s="1"/>
      <c r="BL30" s="1"/>
      <c r="BM30" s="1"/>
      <c r="BN30" s="1"/>
      <c r="BO30" s="1"/>
      <c r="BP30" s="1"/>
      <c r="BQ30" s="1"/>
      <c r="BR30" s="1"/>
      <c r="BS30" s="1"/>
      <c r="BU30" s="410"/>
      <c r="BV30" s="410"/>
      <c r="BW30" s="1"/>
      <c r="BX30" s="1"/>
      <c r="BY30" s="1"/>
      <c r="BZ30" s="1"/>
      <c r="CA30" s="1"/>
      <c r="CB30" s="1"/>
      <c r="CC30" s="1"/>
      <c r="CD30" s="1"/>
      <c r="CE30" s="1"/>
      <c r="CF30" s="1"/>
      <c r="CG30" s="1"/>
      <c r="CH30" s="1"/>
      <c r="CI30" s="1"/>
      <c r="CJ30" s="1"/>
      <c r="CK30" s="1"/>
      <c r="CL30" s="1"/>
      <c r="CM30" s="1"/>
      <c r="CN30" s="1"/>
      <c r="CO30" s="1"/>
      <c r="CP30" s="1"/>
      <c r="CQ30" s="1"/>
      <c r="CS30" s="410"/>
      <c r="CT30" s="410"/>
      <c r="CU30" s="1"/>
      <c r="CV30" s="1"/>
      <c r="CW30" s="1"/>
      <c r="CX30" s="1"/>
      <c r="CY30" s="1"/>
      <c r="CZ30" s="1"/>
      <c r="DA30" s="1"/>
      <c r="DB30" s="1"/>
      <c r="DC30" s="1"/>
      <c r="DD30" s="1"/>
      <c r="DE30" s="1"/>
      <c r="DF30" s="1"/>
      <c r="DG30" s="1"/>
      <c r="DH30" s="1"/>
      <c r="DI30" s="1"/>
      <c r="DJ30" s="1"/>
      <c r="DK30" s="1"/>
      <c r="DL30" s="1"/>
      <c r="DM30" s="1"/>
      <c r="DN30" s="1"/>
      <c r="DO30" s="1"/>
      <c r="DQ30" s="410"/>
      <c r="DR30" s="410"/>
      <c r="DS30" s="1"/>
      <c r="DT30" s="1"/>
      <c r="DU30" s="1"/>
      <c r="DV30" s="1"/>
      <c r="DW30" s="1"/>
      <c r="DX30" s="1"/>
      <c r="DY30" s="1"/>
      <c r="DZ30" s="1"/>
      <c r="EA30" s="1"/>
      <c r="EB30" s="1"/>
      <c r="EC30" s="1"/>
      <c r="ED30" s="1"/>
      <c r="EE30" s="1"/>
      <c r="EF30" s="1"/>
      <c r="EG30" s="1"/>
      <c r="EH30" s="1"/>
      <c r="EI30" s="1"/>
      <c r="EJ30" s="1"/>
      <c r="EK30" s="1"/>
      <c r="EL30" s="1"/>
      <c r="EM30" s="1"/>
      <c r="EO30" s="410"/>
      <c r="EP30" s="410"/>
      <c r="EQ30" s="1"/>
      <c r="ER30" s="1"/>
      <c r="ES30" s="1"/>
      <c r="ET30" s="1"/>
      <c r="EU30" s="1"/>
      <c r="EV30" s="1"/>
      <c r="EW30" s="1"/>
      <c r="EX30" s="1"/>
      <c r="EY30" s="1"/>
      <c r="EZ30" s="1"/>
      <c r="FA30" s="1"/>
      <c r="FB30" s="1"/>
      <c r="FC30" s="1"/>
      <c r="FD30" s="1"/>
      <c r="FE30" s="1"/>
      <c r="FF30" s="1"/>
      <c r="FG30" s="1"/>
      <c r="FH30" s="1"/>
      <c r="FI30" s="1"/>
      <c r="FJ30" s="1"/>
      <c r="FK30" s="1"/>
      <c r="FM30" s="410"/>
      <c r="FN30" s="410"/>
      <c r="FO30" s="1"/>
      <c r="FP30" s="1"/>
      <c r="FQ30" s="1"/>
      <c r="FR30" s="1"/>
      <c r="FS30" s="1"/>
      <c r="FT30" s="1"/>
      <c r="FU30" s="1"/>
      <c r="FV30" s="1"/>
      <c r="FW30" s="1"/>
      <c r="FX30" s="1"/>
      <c r="FY30" s="1"/>
      <c r="FZ30" s="1"/>
      <c r="GA30" s="1"/>
      <c r="GB30" s="1"/>
      <c r="GC30" s="1"/>
      <c r="GD30" s="1"/>
      <c r="GE30" s="1"/>
      <c r="GF30" s="1"/>
      <c r="GG30" s="1"/>
      <c r="GH30" s="1"/>
      <c r="GI30" s="1"/>
      <c r="GK30" s="410"/>
      <c r="GL30" s="410"/>
      <c r="GM30" s="1"/>
      <c r="GN30" s="1"/>
      <c r="GO30" s="1"/>
      <c r="GP30" s="1"/>
      <c r="GQ30" s="1"/>
      <c r="GR30" s="1"/>
      <c r="GS30" s="1"/>
      <c r="GT30" s="1"/>
      <c r="GU30" s="1"/>
      <c r="GV30" s="1"/>
      <c r="GW30" s="1"/>
      <c r="GX30" s="1"/>
      <c r="GY30" s="1"/>
      <c r="GZ30" s="1"/>
      <c r="HA30" s="1"/>
      <c r="HB30" s="1"/>
      <c r="HC30" s="1"/>
      <c r="HD30" s="1"/>
      <c r="HE30" s="1"/>
      <c r="HF30" s="1"/>
      <c r="HG30" s="1"/>
      <c r="HI30" s="410"/>
      <c r="HJ30" s="410"/>
      <c r="HK30" s="1"/>
      <c r="HL30" s="1"/>
      <c r="HM30" s="1"/>
      <c r="HN30" s="1"/>
      <c r="HO30" s="1"/>
      <c r="HP30" s="1"/>
      <c r="HQ30" s="1"/>
      <c r="HR30" s="1"/>
      <c r="HS30" s="1"/>
      <c r="HT30" s="1"/>
      <c r="HU30" s="1"/>
      <c r="HV30" s="1"/>
      <c r="HW30" s="1"/>
      <c r="HX30" s="1"/>
      <c r="HY30" s="1"/>
      <c r="HZ30" s="1"/>
      <c r="IA30" s="1"/>
      <c r="IB30" s="1"/>
      <c r="IC30" s="1"/>
      <c r="ID30" s="1"/>
      <c r="IE30" s="1"/>
    </row>
    <row r="31" spans="1:239" ht="14.5">
      <c r="A31" s="1"/>
      <c r="B31" s="9" t="s">
        <v>247</v>
      </c>
      <c r="C31" s="1"/>
      <c r="D31" s="1"/>
      <c r="E31" s="1"/>
      <c r="F31" s="1"/>
      <c r="G31" s="1"/>
      <c r="H31" s="1"/>
      <c r="I31" s="1"/>
      <c r="J31" s="1"/>
      <c r="K31" s="1"/>
      <c r="L31" s="1"/>
      <c r="M31" s="1"/>
      <c r="N31" s="1"/>
      <c r="O31" s="1"/>
      <c r="P31" s="1"/>
      <c r="Q31" s="1"/>
      <c r="R31" s="1"/>
      <c r="S31" s="1"/>
      <c r="T31" s="1"/>
      <c r="U31" s="1"/>
      <c r="V31" s="1"/>
      <c r="W31" s="1"/>
      <c r="Y31" s="1"/>
      <c r="Z31" s="9" t="s">
        <v>247</v>
      </c>
      <c r="AA31" s="1"/>
      <c r="AB31" s="1"/>
      <c r="AC31" s="1"/>
      <c r="AD31" s="1"/>
      <c r="AE31" s="1"/>
      <c r="AF31" s="1"/>
      <c r="AG31" s="1"/>
      <c r="AH31" s="1"/>
      <c r="AI31" s="1"/>
      <c r="AJ31" s="1"/>
      <c r="AK31" s="1"/>
      <c r="AL31" s="1"/>
      <c r="AM31" s="1"/>
      <c r="AN31" s="1"/>
      <c r="AO31" s="1"/>
      <c r="AP31" s="1"/>
      <c r="AQ31" s="1"/>
      <c r="AR31" s="1"/>
      <c r="AS31" s="1"/>
      <c r="AT31" s="1"/>
      <c r="AU31" s="1"/>
      <c r="AW31" s="1"/>
      <c r="AX31" s="9" t="s">
        <v>247</v>
      </c>
      <c r="AY31" s="1"/>
      <c r="AZ31" s="1"/>
      <c r="BA31" s="1"/>
      <c r="BB31" s="1"/>
      <c r="BC31" s="1"/>
      <c r="BD31" s="1"/>
      <c r="BE31" s="1"/>
      <c r="BF31" s="1"/>
      <c r="BG31" s="1"/>
      <c r="BH31" s="1"/>
      <c r="BI31" s="1"/>
      <c r="BJ31" s="1"/>
      <c r="BK31" s="1"/>
      <c r="BL31" s="1"/>
      <c r="BM31" s="1"/>
      <c r="BN31" s="1"/>
      <c r="BO31" s="1"/>
      <c r="BP31" s="1"/>
      <c r="BQ31" s="1"/>
      <c r="BR31" s="1"/>
      <c r="BS31" s="1"/>
      <c r="BU31" s="1"/>
      <c r="BV31" s="9" t="s">
        <v>247</v>
      </c>
      <c r="BW31" s="1"/>
      <c r="BX31" s="1"/>
      <c r="BY31" s="1"/>
      <c r="BZ31" s="1"/>
      <c r="CA31" s="1"/>
      <c r="CB31" s="1"/>
      <c r="CC31" s="1"/>
      <c r="CD31" s="1"/>
      <c r="CE31" s="1"/>
      <c r="CF31" s="1"/>
      <c r="CG31" s="1"/>
      <c r="CH31" s="1"/>
      <c r="CI31" s="1"/>
      <c r="CJ31" s="1"/>
      <c r="CK31" s="1"/>
      <c r="CL31" s="1"/>
      <c r="CM31" s="1"/>
      <c r="CN31" s="1"/>
      <c r="CO31" s="1"/>
      <c r="CP31" s="1"/>
      <c r="CQ31" s="1"/>
      <c r="CS31" s="1"/>
      <c r="CT31" s="9" t="s">
        <v>247</v>
      </c>
      <c r="CU31" s="1"/>
      <c r="CV31" s="1"/>
      <c r="CW31" s="1"/>
      <c r="CX31" s="1"/>
      <c r="CY31" s="1"/>
      <c r="CZ31" s="1"/>
      <c r="DA31" s="1"/>
      <c r="DB31" s="1"/>
      <c r="DC31" s="1"/>
      <c r="DD31" s="1"/>
      <c r="DE31" s="1"/>
      <c r="DF31" s="1"/>
      <c r="DG31" s="1"/>
      <c r="DH31" s="1"/>
      <c r="DI31" s="1"/>
      <c r="DJ31" s="1"/>
      <c r="DK31" s="1"/>
      <c r="DL31" s="1"/>
      <c r="DM31" s="1"/>
      <c r="DN31" s="1"/>
      <c r="DO31" s="1"/>
      <c r="DQ31" s="1"/>
      <c r="DR31" s="9" t="s">
        <v>247</v>
      </c>
      <c r="DS31" s="1"/>
      <c r="DT31" s="1"/>
      <c r="DU31" s="1"/>
      <c r="DV31" s="1"/>
      <c r="DW31" s="1"/>
      <c r="DX31" s="1"/>
      <c r="DY31" s="1"/>
      <c r="DZ31" s="1"/>
      <c r="EA31" s="1"/>
      <c r="EB31" s="1"/>
      <c r="EC31" s="1"/>
      <c r="ED31" s="1"/>
      <c r="EE31" s="1"/>
      <c r="EF31" s="1"/>
      <c r="EG31" s="1"/>
      <c r="EH31" s="1"/>
      <c r="EI31" s="1"/>
      <c r="EJ31" s="1"/>
      <c r="EK31" s="1"/>
      <c r="EL31" s="1"/>
      <c r="EM31" s="1"/>
      <c r="EO31" s="1"/>
      <c r="EP31" s="9" t="s">
        <v>247</v>
      </c>
      <c r="EQ31" s="1"/>
      <c r="ER31" s="1"/>
      <c r="ES31" s="1"/>
      <c r="ET31" s="1"/>
      <c r="EU31" s="1"/>
      <c r="EV31" s="1"/>
      <c r="EW31" s="1"/>
      <c r="EX31" s="1"/>
      <c r="EY31" s="1"/>
      <c r="EZ31" s="1"/>
      <c r="FA31" s="1"/>
      <c r="FB31" s="1"/>
      <c r="FC31" s="1"/>
      <c r="FD31" s="1"/>
      <c r="FE31" s="1"/>
      <c r="FF31" s="1"/>
      <c r="FG31" s="1"/>
      <c r="FH31" s="1"/>
      <c r="FI31" s="1"/>
      <c r="FJ31" s="1"/>
      <c r="FK31" s="1"/>
      <c r="FM31" s="1"/>
      <c r="FN31" s="9" t="s">
        <v>247</v>
      </c>
      <c r="FO31" s="1"/>
      <c r="FP31" s="1"/>
      <c r="FQ31" s="1"/>
      <c r="FR31" s="1"/>
      <c r="FS31" s="1"/>
      <c r="FT31" s="1"/>
      <c r="FU31" s="1"/>
      <c r="FV31" s="1"/>
      <c r="FW31" s="1"/>
      <c r="FX31" s="1"/>
      <c r="FY31" s="1"/>
      <c r="FZ31" s="1"/>
      <c r="GA31" s="1"/>
      <c r="GB31" s="1"/>
      <c r="GC31" s="1"/>
      <c r="GD31" s="1"/>
      <c r="GE31" s="1"/>
      <c r="GF31" s="1"/>
      <c r="GG31" s="1"/>
      <c r="GH31" s="1"/>
      <c r="GI31" s="1"/>
      <c r="GK31" s="1"/>
      <c r="GL31" s="9" t="s">
        <v>247</v>
      </c>
      <c r="GM31" s="1"/>
      <c r="GN31" s="1"/>
      <c r="GO31" s="1"/>
      <c r="GP31" s="1"/>
      <c r="GQ31" s="1"/>
      <c r="GR31" s="1"/>
      <c r="GS31" s="1"/>
      <c r="GT31" s="1"/>
      <c r="GU31" s="1"/>
      <c r="GV31" s="1"/>
      <c r="GW31" s="1"/>
      <c r="GX31" s="1"/>
      <c r="GY31" s="1"/>
      <c r="GZ31" s="1"/>
      <c r="HA31" s="1"/>
      <c r="HB31" s="1"/>
      <c r="HC31" s="1"/>
      <c r="HD31" s="1"/>
      <c r="HE31" s="1"/>
      <c r="HF31" s="1"/>
      <c r="HG31" s="1"/>
      <c r="HI31" s="1"/>
      <c r="HJ31" s="9" t="s">
        <v>247</v>
      </c>
      <c r="HK31" s="1"/>
      <c r="HL31" s="1"/>
      <c r="HM31" s="1"/>
      <c r="HN31" s="1"/>
      <c r="HO31" s="1"/>
      <c r="HP31" s="1"/>
      <c r="HQ31" s="1"/>
      <c r="HR31" s="1"/>
      <c r="HS31" s="1"/>
      <c r="HT31" s="1"/>
      <c r="HU31" s="1"/>
      <c r="HV31" s="1"/>
      <c r="HW31" s="1"/>
      <c r="HX31" s="1"/>
      <c r="HY31" s="1"/>
      <c r="HZ31" s="1"/>
      <c r="IA31" s="1"/>
      <c r="IB31" s="1"/>
      <c r="IC31" s="1"/>
      <c r="ID31" s="1"/>
      <c r="IE31" s="1"/>
    </row>
    <row r="32" spans="1:239" ht="14.5">
      <c r="A32" s="1"/>
      <c r="B32" s="124" t="s">
        <v>302</v>
      </c>
      <c r="C32" s="1">
        <v>71.2</v>
      </c>
      <c r="D32" s="1">
        <v>71.099999999999994</v>
      </c>
      <c r="E32" s="1">
        <v>71.099999999999994</v>
      </c>
      <c r="F32" s="1">
        <v>71.099999999999994</v>
      </c>
      <c r="G32" s="1">
        <v>71.2</v>
      </c>
      <c r="H32" s="1">
        <v>71.3</v>
      </c>
      <c r="I32" s="1">
        <v>71.3</v>
      </c>
      <c r="J32" s="1">
        <v>71</v>
      </c>
      <c r="K32" s="1">
        <v>70.900000000000006</v>
      </c>
      <c r="L32" s="1">
        <v>70.7</v>
      </c>
      <c r="M32" s="1">
        <v>70.099999999999994</v>
      </c>
      <c r="N32" s="1">
        <v>70</v>
      </c>
      <c r="O32" s="1">
        <v>70.099999999999994</v>
      </c>
      <c r="P32" s="1">
        <v>70.2</v>
      </c>
      <c r="Q32" s="1">
        <v>70.3</v>
      </c>
      <c r="R32" s="1">
        <v>70.3</v>
      </c>
      <c r="S32" s="1">
        <v>70.400000000000006</v>
      </c>
      <c r="T32" s="1">
        <v>70.400000000000006</v>
      </c>
      <c r="U32" s="1">
        <v>70.5</v>
      </c>
      <c r="V32" s="1">
        <v>70.7</v>
      </c>
      <c r="W32" s="1">
        <v>71</v>
      </c>
      <c r="Y32" s="1"/>
      <c r="Z32" s="124" t="s">
        <v>302</v>
      </c>
      <c r="AA32" s="1">
        <v>65.599999999999994</v>
      </c>
      <c r="AB32" s="1">
        <v>65.7</v>
      </c>
      <c r="AC32" s="1">
        <v>65.5</v>
      </c>
      <c r="AD32" s="1">
        <v>66.599999999999994</v>
      </c>
      <c r="AE32" s="1">
        <v>66.8</v>
      </c>
      <c r="AF32" s="1">
        <v>66.900000000000006</v>
      </c>
      <c r="AG32" s="1">
        <v>66.5</v>
      </c>
      <c r="AH32" s="1">
        <v>66.3</v>
      </c>
      <c r="AI32" s="1">
        <v>67</v>
      </c>
      <c r="AJ32" s="1">
        <v>66.3</v>
      </c>
      <c r="AK32" s="1">
        <v>65.7</v>
      </c>
      <c r="AL32" s="1">
        <v>66.099999999999994</v>
      </c>
      <c r="AM32" s="1">
        <v>66.7</v>
      </c>
      <c r="AN32" s="1">
        <v>66.8</v>
      </c>
      <c r="AO32" s="1">
        <v>67.099999999999994</v>
      </c>
      <c r="AP32" s="1">
        <v>68</v>
      </c>
      <c r="AQ32" s="1">
        <v>68.8</v>
      </c>
      <c r="AR32" s="1">
        <v>69.400000000000006</v>
      </c>
      <c r="AS32" s="1">
        <v>68.8</v>
      </c>
      <c r="AT32" s="1">
        <v>68.900000000000006</v>
      </c>
      <c r="AU32" s="1">
        <v>69.3</v>
      </c>
      <c r="AW32" s="1"/>
      <c r="AX32" s="124" t="s">
        <v>302</v>
      </c>
      <c r="AY32" s="1">
        <v>69.400000000000006</v>
      </c>
      <c r="AZ32" s="1">
        <v>69.8</v>
      </c>
      <c r="BA32" s="1">
        <v>69.8</v>
      </c>
      <c r="BB32" s="1">
        <v>69.099999999999994</v>
      </c>
      <c r="BC32" s="1">
        <v>69.5</v>
      </c>
      <c r="BD32" s="1">
        <v>69.2</v>
      </c>
      <c r="BE32" s="1">
        <v>69.099999999999994</v>
      </c>
      <c r="BF32" s="1">
        <v>68.7</v>
      </c>
      <c r="BG32" s="1">
        <v>68.400000000000006</v>
      </c>
      <c r="BH32" s="1">
        <v>68.3</v>
      </c>
      <c r="BI32" s="1">
        <v>67.599999999999994</v>
      </c>
      <c r="BJ32" s="1">
        <v>67.7</v>
      </c>
      <c r="BK32" s="1">
        <v>67.900000000000006</v>
      </c>
      <c r="BL32" s="1">
        <v>68.2</v>
      </c>
      <c r="BM32" s="1">
        <v>68.3</v>
      </c>
      <c r="BN32" s="1">
        <v>68.7</v>
      </c>
      <c r="BO32" s="1">
        <v>68.599999999999994</v>
      </c>
      <c r="BP32" s="1">
        <v>69</v>
      </c>
      <c r="BQ32" s="1">
        <v>69.099999999999994</v>
      </c>
      <c r="BR32" s="1">
        <v>69.3</v>
      </c>
      <c r="BS32" s="1">
        <v>69.8</v>
      </c>
      <c r="BU32" s="1"/>
      <c r="BV32" s="124" t="s">
        <v>302</v>
      </c>
      <c r="BW32" s="1">
        <v>68</v>
      </c>
      <c r="BX32" s="1">
        <v>67.400000000000006</v>
      </c>
      <c r="BY32" s="1">
        <v>67.3</v>
      </c>
      <c r="BZ32" s="1">
        <v>67.7</v>
      </c>
      <c r="CA32" s="1">
        <v>67.5</v>
      </c>
      <c r="CB32" s="1">
        <v>67.7</v>
      </c>
      <c r="CC32" s="1">
        <v>67.5</v>
      </c>
      <c r="CD32" s="1">
        <v>67.5</v>
      </c>
      <c r="CE32" s="1">
        <v>67.5</v>
      </c>
      <c r="CF32" s="1">
        <v>68</v>
      </c>
      <c r="CG32" s="1">
        <v>68.2</v>
      </c>
      <c r="CH32" s="1">
        <v>68.400000000000006</v>
      </c>
      <c r="CI32" s="1">
        <v>68.599999999999994</v>
      </c>
      <c r="CJ32" s="1">
        <v>68.8</v>
      </c>
      <c r="CK32" s="1">
        <v>68.7</v>
      </c>
      <c r="CL32" s="1">
        <v>68.8</v>
      </c>
      <c r="CM32" s="1">
        <v>69.099999999999994</v>
      </c>
      <c r="CN32" s="1">
        <v>69.2</v>
      </c>
      <c r="CO32" s="1">
        <v>69.400000000000006</v>
      </c>
      <c r="CP32" s="1">
        <v>69.400000000000006</v>
      </c>
      <c r="CQ32" s="1">
        <v>69.5</v>
      </c>
      <c r="CS32" s="1"/>
      <c r="CT32" s="124" t="s">
        <v>302</v>
      </c>
      <c r="CU32" s="1">
        <v>66.900000000000006</v>
      </c>
      <c r="CV32" s="1">
        <v>66.7</v>
      </c>
      <c r="CW32" s="1">
        <v>67</v>
      </c>
      <c r="CX32" s="1">
        <v>67.099999999999994</v>
      </c>
      <c r="CY32" s="1">
        <v>67.3</v>
      </c>
      <c r="CZ32" s="1">
        <v>67.5</v>
      </c>
      <c r="DA32" s="1">
        <v>67.7</v>
      </c>
      <c r="DB32" s="1">
        <v>67.400000000000006</v>
      </c>
      <c r="DC32" s="1">
        <v>67.400000000000006</v>
      </c>
      <c r="DD32" s="1">
        <v>67.3</v>
      </c>
      <c r="DE32" s="1">
        <v>67.3</v>
      </c>
      <c r="DF32" s="1">
        <v>67.400000000000006</v>
      </c>
      <c r="DG32" s="1">
        <v>67.400000000000006</v>
      </c>
      <c r="DH32" s="1">
        <v>68.400000000000006</v>
      </c>
      <c r="DI32" s="1">
        <v>68.2</v>
      </c>
      <c r="DJ32" s="1">
        <v>68.5</v>
      </c>
      <c r="DK32" s="1">
        <v>69</v>
      </c>
      <c r="DL32" s="1">
        <v>69.2</v>
      </c>
      <c r="DM32" s="1">
        <v>69.599999999999994</v>
      </c>
      <c r="DN32" s="1">
        <v>69.7</v>
      </c>
      <c r="DO32" s="1">
        <v>70</v>
      </c>
      <c r="DQ32" s="1"/>
      <c r="DR32" s="124" t="s">
        <v>302</v>
      </c>
      <c r="DS32" s="1">
        <v>68.099999999999994</v>
      </c>
      <c r="DT32" s="1">
        <v>68.5</v>
      </c>
      <c r="DU32" s="1">
        <v>68.5</v>
      </c>
      <c r="DV32" s="1">
        <v>68.7</v>
      </c>
      <c r="DW32" s="1">
        <v>68.900000000000006</v>
      </c>
      <c r="DX32" s="1">
        <v>69.099999999999994</v>
      </c>
      <c r="DY32" s="1">
        <v>69.2</v>
      </c>
      <c r="DZ32" s="1">
        <v>69</v>
      </c>
      <c r="EA32" s="1">
        <v>68.900000000000006</v>
      </c>
      <c r="EB32" s="1">
        <v>68.900000000000006</v>
      </c>
      <c r="EC32" s="1">
        <v>68.900000000000006</v>
      </c>
      <c r="ED32" s="1">
        <v>69</v>
      </c>
      <c r="EE32" s="1">
        <v>69.2</v>
      </c>
      <c r="EF32" s="1">
        <v>69.400000000000006</v>
      </c>
      <c r="EG32" s="1">
        <v>69.599999999999994</v>
      </c>
      <c r="EH32" s="1">
        <v>69.8</v>
      </c>
      <c r="EI32" s="1">
        <v>70.099999999999994</v>
      </c>
      <c r="EJ32" s="1">
        <v>70.400000000000006</v>
      </c>
      <c r="EK32" s="1">
        <v>70.7</v>
      </c>
      <c r="EL32" s="1">
        <v>70.8</v>
      </c>
      <c r="EM32" s="1">
        <v>70.7</v>
      </c>
      <c r="EO32" s="1"/>
      <c r="EP32" s="124" t="s">
        <v>302</v>
      </c>
      <c r="EQ32" s="1">
        <v>66.3</v>
      </c>
      <c r="ER32" s="1">
        <v>66.2</v>
      </c>
      <c r="ES32" s="1">
        <v>66.099999999999994</v>
      </c>
      <c r="ET32" s="1">
        <v>66.3</v>
      </c>
      <c r="EU32" s="1">
        <v>66.5</v>
      </c>
      <c r="EV32" s="1">
        <v>66</v>
      </c>
      <c r="EW32" s="1">
        <v>65.2</v>
      </c>
      <c r="EX32" s="1">
        <v>65.8</v>
      </c>
      <c r="EY32" s="1">
        <v>65.8</v>
      </c>
      <c r="EZ32" s="1">
        <v>65.599999999999994</v>
      </c>
      <c r="FA32" s="1">
        <v>65.2</v>
      </c>
      <c r="FB32" s="1">
        <v>64.7</v>
      </c>
      <c r="FC32" s="1">
        <v>64.900000000000006</v>
      </c>
      <c r="FD32" s="1">
        <v>64.8</v>
      </c>
      <c r="FE32" s="1">
        <v>64.900000000000006</v>
      </c>
      <c r="FF32" s="1">
        <v>65.099999999999994</v>
      </c>
      <c r="FG32" s="1">
        <v>65.400000000000006</v>
      </c>
      <c r="FH32" s="1">
        <v>65.599999999999994</v>
      </c>
      <c r="FI32" s="1">
        <v>65.8</v>
      </c>
      <c r="FJ32" s="1">
        <v>65.900000000000006</v>
      </c>
      <c r="FK32" s="1">
        <v>66.2</v>
      </c>
      <c r="FM32" s="1"/>
      <c r="FN32" s="124" t="s">
        <v>302</v>
      </c>
      <c r="FO32" s="1">
        <v>55.4</v>
      </c>
      <c r="FP32" s="1">
        <v>54.5</v>
      </c>
      <c r="FQ32" s="1">
        <v>54.3</v>
      </c>
      <c r="FR32" s="1">
        <v>54.4</v>
      </c>
      <c r="FS32" s="1">
        <v>54.3</v>
      </c>
      <c r="FT32" s="1">
        <v>54.4</v>
      </c>
      <c r="FU32" s="1">
        <v>52.9</v>
      </c>
      <c r="FV32" s="1">
        <v>52.4</v>
      </c>
      <c r="FW32" s="1">
        <v>52.2</v>
      </c>
      <c r="FX32" s="1">
        <v>51.9</v>
      </c>
      <c r="FY32" s="1">
        <v>51.5</v>
      </c>
      <c r="FZ32" s="1">
        <v>51.5</v>
      </c>
      <c r="GA32" s="1">
        <v>51.3</v>
      </c>
      <c r="GB32" s="1">
        <v>51.2</v>
      </c>
      <c r="GC32" s="1">
        <v>51.6</v>
      </c>
      <c r="GD32" s="1">
        <v>52.2</v>
      </c>
      <c r="GE32" s="1">
        <v>52.6</v>
      </c>
      <c r="GF32" s="1">
        <v>52.8</v>
      </c>
      <c r="GG32" s="1">
        <v>53</v>
      </c>
      <c r="GH32" s="1">
        <v>53.1</v>
      </c>
      <c r="GI32" s="1">
        <v>53.3</v>
      </c>
      <c r="GK32" s="1"/>
      <c r="GL32" s="124" t="s">
        <v>302</v>
      </c>
      <c r="GM32" s="1">
        <v>55</v>
      </c>
      <c r="GN32" s="1">
        <v>54.5</v>
      </c>
      <c r="GO32" s="1">
        <v>54.4</v>
      </c>
      <c r="GP32" s="1">
        <v>53.2</v>
      </c>
      <c r="GQ32" s="1">
        <v>52.8</v>
      </c>
      <c r="GR32" s="1">
        <v>52.6</v>
      </c>
      <c r="GS32" s="1">
        <v>50.6</v>
      </c>
      <c r="GT32" s="1">
        <v>50.8</v>
      </c>
      <c r="GU32" s="1">
        <v>50.9</v>
      </c>
      <c r="GV32" s="1">
        <v>51</v>
      </c>
      <c r="GW32" s="1">
        <v>50.9</v>
      </c>
      <c r="GX32" s="1">
        <v>51.1</v>
      </c>
      <c r="GY32" s="1">
        <v>51.1</v>
      </c>
      <c r="GZ32" s="1">
        <v>51.2</v>
      </c>
      <c r="HA32" s="1">
        <v>51.6</v>
      </c>
      <c r="HB32" s="1">
        <v>52.1</v>
      </c>
      <c r="HC32" s="1">
        <v>52.9</v>
      </c>
      <c r="HD32" s="1">
        <v>53.3</v>
      </c>
      <c r="HE32" s="1">
        <v>53.5</v>
      </c>
      <c r="HF32" s="1">
        <v>53.7</v>
      </c>
      <c r="HG32" s="1">
        <v>54.1</v>
      </c>
      <c r="HI32" s="1"/>
      <c r="HJ32" s="124" t="s">
        <v>302</v>
      </c>
      <c r="HK32" s="1">
        <v>63</v>
      </c>
      <c r="HL32" s="1">
        <v>62.8</v>
      </c>
      <c r="HM32" s="1">
        <v>62.6</v>
      </c>
      <c r="HN32" s="1">
        <v>62.2</v>
      </c>
      <c r="HO32" s="1">
        <v>61.8</v>
      </c>
      <c r="HP32" s="1">
        <v>61.2</v>
      </c>
      <c r="HQ32" s="1">
        <v>58.7</v>
      </c>
      <c r="HR32" s="1">
        <v>58.4</v>
      </c>
      <c r="HS32" s="1">
        <v>58.4</v>
      </c>
      <c r="HT32" s="1">
        <v>58</v>
      </c>
      <c r="HU32" s="1">
        <v>57.6</v>
      </c>
      <c r="HV32" s="1">
        <v>57.8</v>
      </c>
      <c r="HW32" s="1">
        <v>57.8</v>
      </c>
      <c r="HX32" s="1">
        <v>58.1</v>
      </c>
      <c r="HY32" s="1">
        <v>58.5</v>
      </c>
      <c r="HZ32" s="1">
        <v>59</v>
      </c>
      <c r="IA32" s="1">
        <v>59.6</v>
      </c>
      <c r="IB32" s="1">
        <v>59.9</v>
      </c>
      <c r="IC32" s="1">
        <v>59.9</v>
      </c>
      <c r="ID32" s="1">
        <v>60.5</v>
      </c>
      <c r="IE32" s="1">
        <v>60.8</v>
      </c>
    </row>
    <row r="33" spans="1:239" ht="14.5">
      <c r="A33" s="1"/>
      <c r="B33" s="124" t="s">
        <v>303</v>
      </c>
      <c r="C33" s="1">
        <v>20.399999999999999</v>
      </c>
      <c r="D33" s="1">
        <v>20.3</v>
      </c>
      <c r="E33" s="1">
        <v>20.2</v>
      </c>
      <c r="F33" s="1">
        <v>20.2</v>
      </c>
      <c r="G33" s="1">
        <v>20.100000000000001</v>
      </c>
      <c r="H33" s="1">
        <v>20.100000000000001</v>
      </c>
      <c r="I33" s="1">
        <v>20.100000000000001</v>
      </c>
      <c r="J33" s="1">
        <v>20</v>
      </c>
      <c r="K33" s="1">
        <v>19.899999999999999</v>
      </c>
      <c r="L33" s="1">
        <v>19.8</v>
      </c>
      <c r="M33" s="1">
        <v>19.600000000000001</v>
      </c>
      <c r="N33" s="1">
        <v>19.5</v>
      </c>
      <c r="O33" s="1">
        <v>19.5</v>
      </c>
      <c r="P33" s="1">
        <v>19.5</v>
      </c>
      <c r="Q33" s="1">
        <v>19.5</v>
      </c>
      <c r="R33" s="1">
        <v>19.399999999999999</v>
      </c>
      <c r="S33" s="1">
        <v>19.399999999999999</v>
      </c>
      <c r="T33" s="1">
        <v>19.399999999999999</v>
      </c>
      <c r="U33" s="1">
        <v>19.5</v>
      </c>
      <c r="V33" s="1">
        <v>19.600000000000001</v>
      </c>
      <c r="W33" s="1">
        <v>19.7</v>
      </c>
      <c r="Y33" s="1"/>
      <c r="Z33" s="124" t="s">
        <v>303</v>
      </c>
      <c r="AA33" s="1">
        <v>19.2</v>
      </c>
      <c r="AB33" s="1">
        <v>19.100000000000001</v>
      </c>
      <c r="AC33" s="1">
        <v>19</v>
      </c>
      <c r="AD33" s="1">
        <v>19.3</v>
      </c>
      <c r="AE33" s="1">
        <v>19.3</v>
      </c>
      <c r="AF33" s="1">
        <v>19.3</v>
      </c>
      <c r="AG33" s="1">
        <v>19.100000000000001</v>
      </c>
      <c r="AH33" s="1">
        <v>19.100000000000001</v>
      </c>
      <c r="AI33" s="1">
        <v>19</v>
      </c>
      <c r="AJ33" s="1">
        <v>18.899999999999999</v>
      </c>
      <c r="AK33" s="1">
        <v>18.7</v>
      </c>
      <c r="AL33" s="1">
        <v>18.8</v>
      </c>
      <c r="AM33" s="1">
        <v>19</v>
      </c>
      <c r="AN33" s="1">
        <v>19</v>
      </c>
      <c r="AO33" s="1">
        <v>19.100000000000001</v>
      </c>
      <c r="AP33" s="1">
        <v>19.399999999999999</v>
      </c>
      <c r="AQ33" s="1">
        <v>19.600000000000001</v>
      </c>
      <c r="AR33" s="1">
        <v>19.7</v>
      </c>
      <c r="AS33" s="1">
        <v>19.399999999999999</v>
      </c>
      <c r="AT33" s="1">
        <v>19.5</v>
      </c>
      <c r="AU33" s="1">
        <v>19.600000000000001</v>
      </c>
      <c r="AW33" s="1"/>
      <c r="AX33" s="124" t="s">
        <v>303</v>
      </c>
      <c r="AY33" s="1">
        <v>19.899999999999999</v>
      </c>
      <c r="AZ33" s="1">
        <v>19.899999999999999</v>
      </c>
      <c r="BA33" s="1">
        <v>19.899999999999999</v>
      </c>
      <c r="BB33" s="1">
        <v>19.600000000000001</v>
      </c>
      <c r="BC33" s="1">
        <v>19.600000000000001</v>
      </c>
      <c r="BD33" s="1">
        <v>19.5</v>
      </c>
      <c r="BE33" s="1">
        <v>19.399999999999999</v>
      </c>
      <c r="BF33" s="1">
        <v>19.3</v>
      </c>
      <c r="BG33" s="1">
        <v>19.2</v>
      </c>
      <c r="BH33" s="1">
        <v>19.100000000000001</v>
      </c>
      <c r="BI33" s="1">
        <v>18.899999999999999</v>
      </c>
      <c r="BJ33" s="1">
        <v>18.899999999999999</v>
      </c>
      <c r="BK33" s="1">
        <v>19</v>
      </c>
      <c r="BL33" s="1">
        <v>19</v>
      </c>
      <c r="BM33" s="1">
        <v>19.100000000000001</v>
      </c>
      <c r="BN33" s="1">
        <v>19.100000000000001</v>
      </c>
      <c r="BO33" s="1">
        <v>19.100000000000001</v>
      </c>
      <c r="BP33" s="1">
        <v>19.100000000000001</v>
      </c>
      <c r="BQ33" s="1">
        <v>19.2</v>
      </c>
      <c r="BR33" s="1">
        <v>19.2</v>
      </c>
      <c r="BS33" s="1">
        <v>19.5</v>
      </c>
      <c r="BU33" s="1"/>
      <c r="BV33" s="124" t="s">
        <v>303</v>
      </c>
      <c r="BW33" s="1">
        <v>19.7</v>
      </c>
      <c r="BX33" s="1">
        <v>19.5</v>
      </c>
      <c r="BY33" s="1">
        <v>19.399999999999999</v>
      </c>
      <c r="BZ33" s="1">
        <v>19.399999999999999</v>
      </c>
      <c r="CA33" s="1">
        <v>19.3</v>
      </c>
      <c r="CB33" s="1">
        <v>19.3</v>
      </c>
      <c r="CC33" s="1">
        <v>19.3</v>
      </c>
      <c r="CD33" s="1">
        <v>19.2</v>
      </c>
      <c r="CE33" s="1">
        <v>19.2</v>
      </c>
      <c r="CF33" s="1">
        <v>19.3</v>
      </c>
      <c r="CG33" s="1">
        <v>19.3</v>
      </c>
      <c r="CH33" s="1">
        <v>19.3</v>
      </c>
      <c r="CI33" s="1">
        <v>19.399999999999999</v>
      </c>
      <c r="CJ33" s="1">
        <v>19.399999999999999</v>
      </c>
      <c r="CK33" s="1">
        <v>19.5</v>
      </c>
      <c r="CL33" s="1">
        <v>19.399999999999999</v>
      </c>
      <c r="CM33" s="1">
        <v>19.399999999999999</v>
      </c>
      <c r="CN33" s="1">
        <v>19.399999999999999</v>
      </c>
      <c r="CO33" s="1">
        <v>19.399999999999999</v>
      </c>
      <c r="CP33" s="1">
        <v>19.399999999999999</v>
      </c>
      <c r="CQ33" s="1">
        <v>19.399999999999999</v>
      </c>
      <c r="CS33" s="1"/>
      <c r="CT33" s="124" t="s">
        <v>303</v>
      </c>
      <c r="CU33" s="1">
        <v>18.8</v>
      </c>
      <c r="CV33" s="1">
        <v>18.8</v>
      </c>
      <c r="CW33" s="1">
        <v>18.8</v>
      </c>
      <c r="CX33" s="1">
        <v>18.899999999999999</v>
      </c>
      <c r="CY33" s="1">
        <v>18.899999999999999</v>
      </c>
      <c r="CZ33" s="1">
        <v>18.899999999999999</v>
      </c>
      <c r="DA33" s="1">
        <v>19</v>
      </c>
      <c r="DB33" s="1">
        <v>18.899999999999999</v>
      </c>
      <c r="DC33" s="1">
        <v>18.8</v>
      </c>
      <c r="DD33" s="1">
        <v>18.8</v>
      </c>
      <c r="DE33" s="1">
        <v>18.8</v>
      </c>
      <c r="DF33" s="1">
        <v>18.8</v>
      </c>
      <c r="DG33" s="1">
        <v>18.7</v>
      </c>
      <c r="DH33" s="1">
        <v>19</v>
      </c>
      <c r="DI33" s="1">
        <v>19</v>
      </c>
      <c r="DJ33" s="1">
        <v>19.100000000000001</v>
      </c>
      <c r="DK33" s="1">
        <v>19.2</v>
      </c>
      <c r="DL33" s="1">
        <v>19.3</v>
      </c>
      <c r="DM33" s="1">
        <v>19.399999999999999</v>
      </c>
      <c r="DN33" s="1">
        <v>19.399999999999999</v>
      </c>
      <c r="DO33" s="1">
        <v>19.399999999999999</v>
      </c>
      <c r="DQ33" s="1"/>
      <c r="DR33" s="124" t="s">
        <v>303</v>
      </c>
      <c r="DS33" s="1">
        <v>19.3</v>
      </c>
      <c r="DT33" s="1">
        <v>19.3</v>
      </c>
      <c r="DU33" s="1">
        <v>19.2</v>
      </c>
      <c r="DV33" s="1">
        <v>19.2</v>
      </c>
      <c r="DW33" s="1">
        <v>19.2</v>
      </c>
      <c r="DX33" s="1">
        <v>19.3</v>
      </c>
      <c r="DY33" s="1">
        <v>19.3</v>
      </c>
      <c r="DZ33" s="1">
        <v>19.2</v>
      </c>
      <c r="EA33" s="1">
        <v>19.2</v>
      </c>
      <c r="EB33" s="1">
        <v>19.2</v>
      </c>
      <c r="EC33" s="1">
        <v>19.2</v>
      </c>
      <c r="ED33" s="1">
        <v>19.2</v>
      </c>
      <c r="EE33" s="1">
        <v>19.3</v>
      </c>
      <c r="EF33" s="1">
        <v>19.399999999999999</v>
      </c>
      <c r="EG33" s="1">
        <v>19.399999999999999</v>
      </c>
      <c r="EH33" s="1">
        <v>19.5</v>
      </c>
      <c r="EI33" s="1">
        <v>19.600000000000001</v>
      </c>
      <c r="EJ33" s="1">
        <v>19.600000000000001</v>
      </c>
      <c r="EK33" s="1">
        <v>19.7</v>
      </c>
      <c r="EL33" s="1">
        <v>19.7</v>
      </c>
      <c r="EM33" s="1">
        <v>19.7</v>
      </c>
      <c r="EO33" s="1"/>
      <c r="EP33" s="124" t="s">
        <v>303</v>
      </c>
      <c r="EQ33" s="1">
        <v>19.2</v>
      </c>
      <c r="ER33" s="1">
        <v>19.2</v>
      </c>
      <c r="ES33" s="1">
        <v>19.100000000000001</v>
      </c>
      <c r="ET33" s="1">
        <v>19.2</v>
      </c>
      <c r="EU33" s="1">
        <v>19.2</v>
      </c>
      <c r="EV33" s="1">
        <v>18.899999999999999</v>
      </c>
      <c r="EW33" s="1">
        <v>18.7</v>
      </c>
      <c r="EX33" s="1">
        <v>18.899999999999999</v>
      </c>
      <c r="EY33" s="1">
        <v>18.8</v>
      </c>
      <c r="EZ33" s="1">
        <v>18.8</v>
      </c>
      <c r="FA33" s="1">
        <v>18.600000000000001</v>
      </c>
      <c r="FB33" s="1">
        <v>18.3</v>
      </c>
      <c r="FC33" s="1">
        <v>18.399999999999999</v>
      </c>
      <c r="FD33" s="1">
        <v>18.399999999999999</v>
      </c>
      <c r="FE33" s="1">
        <v>18.399999999999999</v>
      </c>
      <c r="FF33" s="1">
        <v>18.399999999999999</v>
      </c>
      <c r="FG33" s="1">
        <v>18.5</v>
      </c>
      <c r="FH33" s="1">
        <v>18.5</v>
      </c>
      <c r="FI33" s="1">
        <v>18.600000000000001</v>
      </c>
      <c r="FJ33" s="1">
        <v>18.600000000000001</v>
      </c>
      <c r="FK33" s="1">
        <v>18.7</v>
      </c>
      <c r="FM33" s="1"/>
      <c r="FN33" s="124" t="s">
        <v>303</v>
      </c>
      <c r="FO33" s="1">
        <v>27.7</v>
      </c>
      <c r="FP33" s="1">
        <v>27.3</v>
      </c>
      <c r="FQ33" s="1">
        <v>27.2</v>
      </c>
      <c r="FR33" s="1">
        <v>27.2</v>
      </c>
      <c r="FS33" s="1">
        <v>27.1</v>
      </c>
      <c r="FT33" s="1">
        <v>27.1</v>
      </c>
      <c r="FU33" s="1">
        <v>26.3</v>
      </c>
      <c r="FV33" s="1">
        <v>26</v>
      </c>
      <c r="FW33" s="1">
        <v>25.8</v>
      </c>
      <c r="FX33" s="1">
        <v>25.6</v>
      </c>
      <c r="FY33" s="1">
        <v>25.3</v>
      </c>
      <c r="FZ33" s="1">
        <v>25.3</v>
      </c>
      <c r="GA33" s="1">
        <v>25</v>
      </c>
      <c r="GB33" s="1">
        <v>24.9</v>
      </c>
      <c r="GC33" s="1">
        <v>25.1</v>
      </c>
      <c r="GD33" s="1">
        <v>25.4</v>
      </c>
      <c r="GE33" s="1">
        <v>25.6</v>
      </c>
      <c r="GF33" s="1">
        <v>25.8</v>
      </c>
      <c r="GG33" s="1">
        <v>25.9</v>
      </c>
      <c r="GH33" s="1">
        <v>26</v>
      </c>
      <c r="GI33" s="1">
        <v>26.1</v>
      </c>
      <c r="GK33" s="1"/>
      <c r="GL33" s="124" t="s">
        <v>303</v>
      </c>
      <c r="GM33" s="1">
        <v>27.1</v>
      </c>
      <c r="GN33" s="1">
        <v>26.7</v>
      </c>
      <c r="GO33" s="1">
        <v>26.6</v>
      </c>
      <c r="GP33" s="1">
        <v>25.8</v>
      </c>
      <c r="GQ33" s="1">
        <v>25.6</v>
      </c>
      <c r="GR33" s="1">
        <v>25.4</v>
      </c>
      <c r="GS33" s="1">
        <v>24.4</v>
      </c>
      <c r="GT33" s="1">
        <v>24.4</v>
      </c>
      <c r="GU33" s="1">
        <v>24.5</v>
      </c>
      <c r="GV33" s="1">
        <v>24.6</v>
      </c>
      <c r="GW33" s="1">
        <v>24.6</v>
      </c>
      <c r="GX33" s="1">
        <v>24.6</v>
      </c>
      <c r="GY33" s="1">
        <v>24.6</v>
      </c>
      <c r="GZ33" s="1">
        <v>24.6</v>
      </c>
      <c r="HA33" s="1">
        <v>24.8</v>
      </c>
      <c r="HB33" s="1">
        <v>25</v>
      </c>
      <c r="HC33" s="1">
        <v>25.4</v>
      </c>
      <c r="HD33" s="1">
        <v>25.6</v>
      </c>
      <c r="HE33" s="1">
        <v>25.8</v>
      </c>
      <c r="HF33" s="1">
        <v>26</v>
      </c>
      <c r="HG33" s="1">
        <v>26.2</v>
      </c>
      <c r="HI33" s="1"/>
      <c r="HJ33" s="124" t="s">
        <v>303</v>
      </c>
      <c r="HK33" s="1">
        <v>24.7</v>
      </c>
      <c r="HL33" s="1">
        <v>24.5</v>
      </c>
      <c r="HM33" s="1">
        <v>24.4</v>
      </c>
      <c r="HN33" s="1">
        <v>24.1</v>
      </c>
      <c r="HO33" s="1">
        <v>23.9</v>
      </c>
      <c r="HP33" s="1">
        <v>23.6</v>
      </c>
      <c r="HQ33" s="1">
        <v>22.6</v>
      </c>
      <c r="HR33" s="1">
        <v>22.5</v>
      </c>
      <c r="HS33" s="1">
        <v>22.5</v>
      </c>
      <c r="HT33" s="1">
        <v>22.4</v>
      </c>
      <c r="HU33" s="1">
        <v>22.3</v>
      </c>
      <c r="HV33" s="1">
        <v>22.3</v>
      </c>
      <c r="HW33" s="1">
        <v>22.3</v>
      </c>
      <c r="HX33" s="1">
        <v>22.4</v>
      </c>
      <c r="HY33" s="1">
        <v>22.6</v>
      </c>
      <c r="HZ33" s="1">
        <v>22.8</v>
      </c>
      <c r="IA33" s="1">
        <v>23</v>
      </c>
      <c r="IB33" s="1">
        <v>23.1</v>
      </c>
      <c r="IC33" s="1">
        <v>23.1</v>
      </c>
      <c r="ID33" s="1">
        <v>23.3</v>
      </c>
      <c r="IE33" s="1">
        <v>23.4</v>
      </c>
    </row>
    <row r="34" spans="1:239" ht="14.5">
      <c r="A34" s="1"/>
      <c r="B34" s="124" t="s">
        <v>304</v>
      </c>
      <c r="C34" s="1">
        <v>5.7</v>
      </c>
      <c r="D34" s="1">
        <v>5.7</v>
      </c>
      <c r="E34" s="1">
        <v>5.8</v>
      </c>
      <c r="F34" s="1">
        <v>6.1</v>
      </c>
      <c r="G34" s="1">
        <v>6.2</v>
      </c>
      <c r="H34" s="1">
        <v>6.1</v>
      </c>
      <c r="I34" s="1">
        <v>6.2</v>
      </c>
      <c r="J34" s="1">
        <v>6.6</v>
      </c>
      <c r="K34" s="1">
        <v>6.9</v>
      </c>
      <c r="L34" s="1">
        <v>7.3</v>
      </c>
      <c r="M34" s="1">
        <v>7.8</v>
      </c>
      <c r="N34" s="1">
        <v>8</v>
      </c>
      <c r="O34" s="1">
        <v>7.9</v>
      </c>
      <c r="P34" s="1">
        <v>8.1</v>
      </c>
      <c r="Q34" s="1">
        <v>8</v>
      </c>
      <c r="R34" s="1">
        <v>8.1</v>
      </c>
      <c r="S34" s="1">
        <v>8.1</v>
      </c>
      <c r="T34" s="1">
        <v>8.1</v>
      </c>
      <c r="U34" s="1">
        <v>8</v>
      </c>
      <c r="V34" s="1">
        <v>7.8</v>
      </c>
      <c r="W34" s="1">
        <v>7.5</v>
      </c>
      <c r="Y34" s="1"/>
      <c r="Z34" s="124" t="s">
        <v>304</v>
      </c>
      <c r="AA34" s="1">
        <v>8.4</v>
      </c>
      <c r="AB34" s="1">
        <v>8.1999999999999993</v>
      </c>
      <c r="AC34" s="1">
        <v>8.4</v>
      </c>
      <c r="AD34" s="1">
        <v>7.3</v>
      </c>
      <c r="AE34" s="1">
        <v>7.2</v>
      </c>
      <c r="AF34" s="1">
        <v>7.1</v>
      </c>
      <c r="AG34" s="1">
        <v>7.4</v>
      </c>
      <c r="AH34" s="1">
        <v>7.9</v>
      </c>
      <c r="AI34" s="1">
        <v>7.9</v>
      </c>
      <c r="AJ34" s="1">
        <v>8.1999999999999993</v>
      </c>
      <c r="AK34" s="1">
        <v>9.1</v>
      </c>
      <c r="AL34" s="1">
        <v>8.8000000000000007</v>
      </c>
      <c r="AM34" s="1">
        <v>8.4</v>
      </c>
      <c r="AN34" s="1">
        <v>8.4</v>
      </c>
      <c r="AO34" s="1">
        <v>8.3000000000000007</v>
      </c>
      <c r="AP34" s="1">
        <v>8</v>
      </c>
      <c r="AQ34" s="1">
        <v>7.7</v>
      </c>
      <c r="AR34" s="1">
        <v>7.5</v>
      </c>
      <c r="AS34" s="1">
        <v>7.7</v>
      </c>
      <c r="AT34" s="1">
        <v>7.6</v>
      </c>
      <c r="AU34" s="1">
        <v>7.4</v>
      </c>
      <c r="AW34" s="1"/>
      <c r="AX34" s="124" t="s">
        <v>304</v>
      </c>
      <c r="AY34" s="1">
        <v>6.8</v>
      </c>
      <c r="AZ34" s="1">
        <v>6.7</v>
      </c>
      <c r="BA34" s="1">
        <v>6.8</v>
      </c>
      <c r="BB34" s="1">
        <v>7.7</v>
      </c>
      <c r="BC34" s="1">
        <v>7.7</v>
      </c>
      <c r="BD34" s="1">
        <v>7.8</v>
      </c>
      <c r="BE34" s="1">
        <v>8.1</v>
      </c>
      <c r="BF34" s="1">
        <v>8.6</v>
      </c>
      <c r="BG34" s="1">
        <v>9.1999999999999993</v>
      </c>
      <c r="BH34" s="1">
        <v>9.5</v>
      </c>
      <c r="BI34" s="1">
        <v>10</v>
      </c>
      <c r="BJ34" s="1">
        <v>10</v>
      </c>
      <c r="BK34" s="1">
        <v>9.8000000000000007</v>
      </c>
      <c r="BL34" s="1">
        <v>9.5</v>
      </c>
      <c r="BM34" s="1">
        <v>9.4</v>
      </c>
      <c r="BN34" s="1">
        <v>9.1999999999999993</v>
      </c>
      <c r="BO34" s="1">
        <v>9.3000000000000007</v>
      </c>
      <c r="BP34" s="1">
        <v>9.1</v>
      </c>
      <c r="BQ34" s="1">
        <v>9</v>
      </c>
      <c r="BR34" s="1">
        <v>8.9</v>
      </c>
      <c r="BS34" s="1">
        <v>8.4</v>
      </c>
      <c r="BU34" s="1"/>
      <c r="BV34" s="124" t="s">
        <v>304</v>
      </c>
      <c r="BW34" s="1">
        <v>6.4</v>
      </c>
      <c r="BX34" s="1">
        <v>6.9</v>
      </c>
      <c r="BY34" s="1">
        <v>7</v>
      </c>
      <c r="BZ34" s="1">
        <v>7</v>
      </c>
      <c r="CA34" s="1">
        <v>7.3</v>
      </c>
      <c r="CB34" s="1">
        <v>7.3</v>
      </c>
      <c r="CC34" s="1">
        <v>7.6</v>
      </c>
      <c r="CD34" s="1">
        <v>8</v>
      </c>
      <c r="CE34" s="1">
        <v>8.1</v>
      </c>
      <c r="CF34" s="1">
        <v>8.1</v>
      </c>
      <c r="CG34" s="1">
        <v>8.1999999999999993</v>
      </c>
      <c r="CH34" s="1">
        <v>8.1</v>
      </c>
      <c r="CI34" s="1">
        <v>7.9</v>
      </c>
      <c r="CJ34" s="1">
        <v>7.8</v>
      </c>
      <c r="CK34" s="1">
        <v>7.8</v>
      </c>
      <c r="CL34" s="1">
        <v>7.9</v>
      </c>
      <c r="CM34" s="1">
        <v>7.8</v>
      </c>
      <c r="CN34" s="1">
        <v>7.8</v>
      </c>
      <c r="CO34" s="1">
        <v>7.7</v>
      </c>
      <c r="CP34" s="1">
        <v>7.7</v>
      </c>
      <c r="CQ34" s="1">
        <v>7.6</v>
      </c>
      <c r="CS34" s="1"/>
      <c r="CT34" s="124" t="s">
        <v>304</v>
      </c>
      <c r="CU34" s="1">
        <v>9.1999999999999993</v>
      </c>
      <c r="CV34" s="1">
        <v>9.3000000000000007</v>
      </c>
      <c r="CW34" s="1">
        <v>9.1999999999999993</v>
      </c>
      <c r="CX34" s="1">
        <v>9.1</v>
      </c>
      <c r="CY34" s="1">
        <v>9.1</v>
      </c>
      <c r="CZ34" s="1">
        <v>9</v>
      </c>
      <c r="DA34" s="1">
        <v>8.8000000000000007</v>
      </c>
      <c r="DB34" s="1">
        <v>9.3000000000000007</v>
      </c>
      <c r="DC34" s="1">
        <v>9.6</v>
      </c>
      <c r="DD34" s="1">
        <v>9.8000000000000007</v>
      </c>
      <c r="DE34" s="1">
        <v>10.1</v>
      </c>
      <c r="DF34" s="1">
        <v>9.9</v>
      </c>
      <c r="DG34" s="1">
        <v>9.8000000000000007</v>
      </c>
      <c r="DH34" s="1">
        <v>9.1999999999999993</v>
      </c>
      <c r="DI34" s="1">
        <v>9.1</v>
      </c>
      <c r="DJ34" s="1">
        <v>8.9</v>
      </c>
      <c r="DK34" s="1">
        <v>8.4</v>
      </c>
      <c r="DL34" s="1">
        <v>8.3000000000000007</v>
      </c>
      <c r="DM34" s="1">
        <v>8</v>
      </c>
      <c r="DN34" s="1">
        <v>7.9</v>
      </c>
      <c r="DO34" s="1">
        <v>7.6</v>
      </c>
      <c r="DQ34" s="1"/>
      <c r="DR34" s="124" t="s">
        <v>304</v>
      </c>
      <c r="DS34" s="1">
        <v>8.4</v>
      </c>
      <c r="DT34" s="1">
        <v>8.1999999999999993</v>
      </c>
      <c r="DU34" s="1">
        <v>8.1999999999999993</v>
      </c>
      <c r="DV34" s="1">
        <v>8.1</v>
      </c>
      <c r="DW34" s="1">
        <v>8.1</v>
      </c>
      <c r="DX34" s="1">
        <v>7.9</v>
      </c>
      <c r="DY34" s="1">
        <v>7.7</v>
      </c>
      <c r="DZ34" s="1">
        <v>8.1</v>
      </c>
      <c r="EA34" s="1">
        <v>8.4</v>
      </c>
      <c r="EB34" s="1">
        <v>8.6</v>
      </c>
      <c r="EC34" s="1">
        <v>8.8000000000000007</v>
      </c>
      <c r="ED34" s="1">
        <v>8.6</v>
      </c>
      <c r="EE34" s="1">
        <v>8.5</v>
      </c>
      <c r="EF34" s="1">
        <v>8.3000000000000007</v>
      </c>
      <c r="EG34" s="1">
        <v>8.1999999999999993</v>
      </c>
      <c r="EH34" s="1">
        <v>8</v>
      </c>
      <c r="EI34" s="1">
        <v>7.7</v>
      </c>
      <c r="EJ34" s="1">
        <v>7.5</v>
      </c>
      <c r="EK34" s="1">
        <v>7.3</v>
      </c>
      <c r="EL34" s="1">
        <v>7.2</v>
      </c>
      <c r="EM34" s="1">
        <v>7.2</v>
      </c>
      <c r="EO34" s="1"/>
      <c r="EP34" s="124" t="s">
        <v>304</v>
      </c>
      <c r="EQ34" s="1">
        <v>9.6</v>
      </c>
      <c r="ER34" s="1">
        <v>9.4</v>
      </c>
      <c r="ES34" s="1">
        <v>9.5</v>
      </c>
      <c r="ET34" s="1">
        <v>9.3000000000000007</v>
      </c>
      <c r="EU34" s="1">
        <v>9.3000000000000007</v>
      </c>
      <c r="EV34" s="1">
        <v>9.4</v>
      </c>
      <c r="EW34" s="1">
        <v>10.199999999999999</v>
      </c>
      <c r="EX34" s="1">
        <v>10.4</v>
      </c>
      <c r="EY34" s="1">
        <v>10.7</v>
      </c>
      <c r="EZ34" s="1">
        <v>10.9</v>
      </c>
      <c r="FA34" s="1">
        <v>11.1</v>
      </c>
      <c r="FB34" s="1">
        <v>11.4</v>
      </c>
      <c r="FC34" s="1">
        <v>11.3</v>
      </c>
      <c r="FD34" s="1">
        <v>11.4</v>
      </c>
      <c r="FE34" s="1">
        <v>11.1</v>
      </c>
      <c r="FF34" s="1">
        <v>10.9</v>
      </c>
      <c r="FG34" s="1">
        <v>10.7</v>
      </c>
      <c r="FH34" s="1">
        <v>10.5</v>
      </c>
      <c r="FI34" s="1">
        <v>10.199999999999999</v>
      </c>
      <c r="FJ34" s="1">
        <v>10</v>
      </c>
      <c r="FK34" s="1">
        <v>9.6999999999999993</v>
      </c>
      <c r="FM34" s="1"/>
      <c r="FN34" s="124" t="s">
        <v>304</v>
      </c>
      <c r="FO34" s="1">
        <v>12.1</v>
      </c>
      <c r="FP34" s="1">
        <v>13</v>
      </c>
      <c r="FQ34" s="1">
        <v>13.4</v>
      </c>
      <c r="FR34" s="1">
        <v>13.4</v>
      </c>
      <c r="FS34" s="1">
        <v>13.4</v>
      </c>
      <c r="FT34" s="1">
        <v>13.3</v>
      </c>
      <c r="FU34" s="1">
        <v>15.4</v>
      </c>
      <c r="FV34" s="1">
        <v>16.100000000000001</v>
      </c>
      <c r="FW34" s="1">
        <v>16.7</v>
      </c>
      <c r="FX34" s="1">
        <v>17.100000000000001</v>
      </c>
      <c r="FY34" s="1">
        <v>17.8</v>
      </c>
      <c r="FZ34" s="1">
        <v>17.7</v>
      </c>
      <c r="GA34" s="1">
        <v>17.899999999999999</v>
      </c>
      <c r="GB34" s="1">
        <v>18</v>
      </c>
      <c r="GC34" s="1">
        <v>17.3</v>
      </c>
      <c r="GD34" s="1">
        <v>16.7</v>
      </c>
      <c r="GE34" s="1">
        <v>16.399999999999999</v>
      </c>
      <c r="GF34" s="1">
        <v>16.100000000000001</v>
      </c>
      <c r="GG34" s="1">
        <v>15.7</v>
      </c>
      <c r="GH34" s="1">
        <v>15.5</v>
      </c>
      <c r="GI34" s="1">
        <v>15.3</v>
      </c>
      <c r="GK34" s="1"/>
      <c r="GL34" s="124" t="s">
        <v>304</v>
      </c>
      <c r="GM34" s="1">
        <v>13.1</v>
      </c>
      <c r="GN34" s="1">
        <v>13.9</v>
      </c>
      <c r="GO34" s="1">
        <v>14.3</v>
      </c>
      <c r="GP34" s="1">
        <v>15.4</v>
      </c>
      <c r="GQ34" s="1">
        <v>16.2</v>
      </c>
      <c r="GR34" s="1">
        <v>16.600000000000001</v>
      </c>
      <c r="GS34" s="1">
        <v>19.2</v>
      </c>
      <c r="GT34" s="1">
        <v>19.3</v>
      </c>
      <c r="GU34" s="1">
        <v>19.399999999999999</v>
      </c>
      <c r="GV34" s="1">
        <v>19.7</v>
      </c>
      <c r="GW34" s="1">
        <v>19.899999999999999</v>
      </c>
      <c r="GX34" s="1">
        <v>19.600000000000001</v>
      </c>
      <c r="GY34" s="1">
        <v>19.5</v>
      </c>
      <c r="GZ34" s="1">
        <v>19.5</v>
      </c>
      <c r="HA34" s="1">
        <v>18.899999999999999</v>
      </c>
      <c r="HB34" s="1">
        <v>18.3</v>
      </c>
      <c r="HC34" s="1">
        <v>17.600000000000001</v>
      </c>
      <c r="HD34" s="1">
        <v>17.100000000000001</v>
      </c>
      <c r="HE34" s="1">
        <v>16.600000000000001</v>
      </c>
      <c r="HF34" s="1">
        <v>16.3</v>
      </c>
      <c r="HG34" s="1">
        <v>15.7</v>
      </c>
      <c r="HI34" s="1"/>
      <c r="HJ34" s="124" t="s">
        <v>304</v>
      </c>
      <c r="HK34" s="1">
        <v>9.8000000000000007</v>
      </c>
      <c r="HL34" s="1">
        <v>10.1</v>
      </c>
      <c r="HM34" s="1">
        <v>10.4</v>
      </c>
      <c r="HN34" s="1">
        <v>11</v>
      </c>
      <c r="HO34" s="1">
        <v>11.7</v>
      </c>
      <c r="HP34" s="1">
        <v>12.4</v>
      </c>
      <c r="HQ34" s="1">
        <v>16.100000000000001</v>
      </c>
      <c r="HR34" s="1">
        <v>16.5</v>
      </c>
      <c r="HS34" s="1">
        <v>16.7</v>
      </c>
      <c r="HT34" s="1">
        <v>17.100000000000001</v>
      </c>
      <c r="HU34" s="1">
        <v>17.7</v>
      </c>
      <c r="HV34" s="1">
        <v>17.5</v>
      </c>
      <c r="HW34" s="1">
        <v>17.399999999999999</v>
      </c>
      <c r="HX34" s="1">
        <v>17</v>
      </c>
      <c r="HY34" s="1">
        <v>16.5</v>
      </c>
      <c r="HZ34" s="1">
        <v>16</v>
      </c>
      <c r="IA34" s="1">
        <v>15.2</v>
      </c>
      <c r="IB34" s="1">
        <v>14.9</v>
      </c>
      <c r="IC34" s="1">
        <v>14.8</v>
      </c>
      <c r="ID34" s="1">
        <v>14.1</v>
      </c>
      <c r="IE34" s="1">
        <v>13.8</v>
      </c>
    </row>
    <row r="35" spans="1:239" ht="14.5">
      <c r="A35" s="1"/>
      <c r="B35" s="124" t="s">
        <v>305</v>
      </c>
      <c r="C35" s="1">
        <v>2.7</v>
      </c>
      <c r="D35" s="1">
        <v>2.9</v>
      </c>
      <c r="E35" s="1">
        <v>2.9</v>
      </c>
      <c r="F35" s="1">
        <v>2.6</v>
      </c>
      <c r="G35" s="1">
        <v>2.5</v>
      </c>
      <c r="H35" s="1">
        <v>2.5</v>
      </c>
      <c r="I35" s="1">
        <v>2.4</v>
      </c>
      <c r="J35" s="1">
        <v>2.4</v>
      </c>
      <c r="K35" s="1">
        <v>2.2999999999999998</v>
      </c>
      <c r="L35" s="1">
        <v>2.2000000000000002</v>
      </c>
      <c r="M35" s="1">
        <v>2.5</v>
      </c>
      <c r="N35" s="1">
        <v>2.5</v>
      </c>
      <c r="O35" s="1">
        <v>2.4</v>
      </c>
      <c r="P35" s="1">
        <v>2.2999999999999998</v>
      </c>
      <c r="Q35" s="1">
        <v>2.2000000000000002</v>
      </c>
      <c r="R35" s="1">
        <v>2.2000000000000002</v>
      </c>
      <c r="S35" s="1">
        <v>2.1</v>
      </c>
      <c r="T35" s="1">
        <v>2.1</v>
      </c>
      <c r="U35" s="1">
        <v>2</v>
      </c>
      <c r="V35" s="1">
        <v>1.9</v>
      </c>
      <c r="W35" s="1">
        <v>1.9</v>
      </c>
      <c r="Y35" s="1"/>
      <c r="Z35" s="124" t="s">
        <v>305</v>
      </c>
      <c r="AA35" s="1">
        <v>6.9</v>
      </c>
      <c r="AB35" s="1">
        <v>6.9</v>
      </c>
      <c r="AC35" s="1">
        <v>7.1</v>
      </c>
      <c r="AD35" s="1">
        <v>6.9</v>
      </c>
      <c r="AE35" s="1">
        <v>6.7</v>
      </c>
      <c r="AF35" s="1">
        <v>6.7</v>
      </c>
      <c r="AG35" s="1">
        <v>6.9</v>
      </c>
      <c r="AH35" s="1">
        <v>6.7</v>
      </c>
      <c r="AI35" s="1">
        <v>6.1</v>
      </c>
      <c r="AJ35" s="1">
        <v>6.6</v>
      </c>
      <c r="AK35" s="1">
        <v>6.5</v>
      </c>
      <c r="AL35" s="1">
        <v>6.3</v>
      </c>
      <c r="AM35" s="1">
        <v>5.9</v>
      </c>
      <c r="AN35" s="1">
        <v>5.7</v>
      </c>
      <c r="AO35" s="1">
        <v>5.5</v>
      </c>
      <c r="AP35" s="1">
        <v>4.7</v>
      </c>
      <c r="AQ35" s="1">
        <v>3.9</v>
      </c>
      <c r="AR35" s="1">
        <v>3.5</v>
      </c>
      <c r="AS35" s="1">
        <v>4.0999999999999996</v>
      </c>
      <c r="AT35" s="1">
        <v>4</v>
      </c>
      <c r="AU35" s="1">
        <v>3.7</v>
      </c>
      <c r="AW35" s="1"/>
      <c r="AX35" s="124" t="s">
        <v>305</v>
      </c>
      <c r="AY35" s="1">
        <v>3.9</v>
      </c>
      <c r="AZ35" s="1">
        <v>3.6</v>
      </c>
      <c r="BA35" s="1">
        <v>3.6</v>
      </c>
      <c r="BB35" s="1">
        <v>3.6</v>
      </c>
      <c r="BC35" s="1">
        <v>3.2</v>
      </c>
      <c r="BD35" s="1">
        <v>3.5</v>
      </c>
      <c r="BE35" s="1">
        <v>3.4</v>
      </c>
      <c r="BF35" s="1">
        <v>3.4</v>
      </c>
      <c r="BG35" s="1">
        <v>3.3</v>
      </c>
      <c r="BH35" s="1">
        <v>3.1</v>
      </c>
      <c r="BI35" s="1">
        <v>3.5</v>
      </c>
      <c r="BJ35" s="1">
        <v>3.4</v>
      </c>
      <c r="BK35" s="1">
        <v>3.4</v>
      </c>
      <c r="BL35" s="1">
        <v>3.3</v>
      </c>
      <c r="BM35" s="1">
        <v>3.2</v>
      </c>
      <c r="BN35" s="1">
        <v>3</v>
      </c>
      <c r="BO35" s="1">
        <v>2.9</v>
      </c>
      <c r="BP35" s="1">
        <v>2.8</v>
      </c>
      <c r="BQ35" s="1">
        <v>2.7</v>
      </c>
      <c r="BR35" s="1">
        <v>2.6</v>
      </c>
      <c r="BS35" s="1">
        <v>2.2999999999999998</v>
      </c>
      <c r="BU35" s="1"/>
      <c r="BV35" s="124" t="s">
        <v>305</v>
      </c>
      <c r="BW35" s="1">
        <v>5.9</v>
      </c>
      <c r="BX35" s="1">
        <v>6.2</v>
      </c>
      <c r="BY35" s="1">
        <v>6.3</v>
      </c>
      <c r="BZ35" s="1">
        <v>5.9</v>
      </c>
      <c r="CA35" s="1">
        <v>5.9</v>
      </c>
      <c r="CB35" s="1">
        <v>5.7</v>
      </c>
      <c r="CC35" s="1">
        <v>5.6</v>
      </c>
      <c r="CD35" s="1">
        <v>5.4</v>
      </c>
      <c r="CE35" s="1">
        <v>5.0999999999999996</v>
      </c>
      <c r="CF35" s="1">
        <v>4.7</v>
      </c>
      <c r="CG35" s="1">
        <v>4.4000000000000004</v>
      </c>
      <c r="CH35" s="1">
        <v>4.2</v>
      </c>
      <c r="CI35" s="1">
        <v>4.0999999999999996</v>
      </c>
      <c r="CJ35" s="1">
        <v>3.9</v>
      </c>
      <c r="CK35" s="1">
        <v>4</v>
      </c>
      <c r="CL35" s="1">
        <v>4</v>
      </c>
      <c r="CM35" s="1">
        <v>3.7</v>
      </c>
      <c r="CN35" s="1">
        <v>3.6</v>
      </c>
      <c r="CO35" s="1">
        <v>3.5</v>
      </c>
      <c r="CP35" s="1">
        <v>3.5</v>
      </c>
      <c r="CQ35" s="1">
        <v>3.5</v>
      </c>
      <c r="CS35" s="1"/>
      <c r="CT35" s="124" t="s">
        <v>305</v>
      </c>
      <c r="CU35" s="1">
        <v>5.0999999999999996</v>
      </c>
      <c r="CV35" s="1">
        <v>5.2</v>
      </c>
      <c r="CW35" s="1">
        <v>5</v>
      </c>
      <c r="CX35" s="1">
        <v>4.9000000000000004</v>
      </c>
      <c r="CY35" s="1">
        <v>4.7</v>
      </c>
      <c r="CZ35" s="1">
        <v>4.5999999999999996</v>
      </c>
      <c r="DA35" s="1">
        <v>4.5</v>
      </c>
      <c r="DB35" s="1">
        <v>4.4000000000000004</v>
      </c>
      <c r="DC35" s="1">
        <v>4.2</v>
      </c>
      <c r="DD35" s="1">
        <v>4.0999999999999996</v>
      </c>
      <c r="DE35" s="1">
        <v>3.8</v>
      </c>
      <c r="DF35" s="1">
        <v>4</v>
      </c>
      <c r="DG35" s="1">
        <v>4.0999999999999996</v>
      </c>
      <c r="DH35" s="1">
        <v>3.4</v>
      </c>
      <c r="DI35" s="1">
        <v>3.7</v>
      </c>
      <c r="DJ35" s="1">
        <v>3.6</v>
      </c>
      <c r="DK35" s="1">
        <v>3.3</v>
      </c>
      <c r="DL35" s="1">
        <v>3.2</v>
      </c>
      <c r="DM35" s="1">
        <v>3.1</v>
      </c>
      <c r="DN35" s="1">
        <v>3</v>
      </c>
      <c r="DO35" s="1">
        <v>3</v>
      </c>
      <c r="DQ35" s="1"/>
      <c r="DR35" s="124" t="s">
        <v>305</v>
      </c>
      <c r="DS35" s="1">
        <v>4.0999999999999996</v>
      </c>
      <c r="DT35" s="1">
        <v>4</v>
      </c>
      <c r="DU35" s="1">
        <v>4</v>
      </c>
      <c r="DV35" s="1">
        <v>3.9</v>
      </c>
      <c r="DW35" s="1">
        <v>3.7</v>
      </c>
      <c r="DX35" s="1">
        <v>3.7</v>
      </c>
      <c r="DY35" s="1">
        <v>3.9</v>
      </c>
      <c r="DZ35" s="1">
        <v>3.7</v>
      </c>
      <c r="EA35" s="1">
        <v>3.6</v>
      </c>
      <c r="EB35" s="1">
        <v>3.3</v>
      </c>
      <c r="EC35" s="1">
        <v>3.1</v>
      </c>
      <c r="ED35" s="1">
        <v>3.1</v>
      </c>
      <c r="EE35" s="1">
        <v>3.1</v>
      </c>
      <c r="EF35" s="1">
        <v>3</v>
      </c>
      <c r="EG35" s="1">
        <v>2.8</v>
      </c>
      <c r="EH35" s="1">
        <v>2.7</v>
      </c>
      <c r="EI35" s="1">
        <v>2.6</v>
      </c>
      <c r="EJ35" s="1">
        <v>2.5</v>
      </c>
      <c r="EK35" s="1">
        <v>2.2999999999999998</v>
      </c>
      <c r="EL35" s="1">
        <v>2.2999999999999998</v>
      </c>
      <c r="EM35" s="1">
        <v>2.5</v>
      </c>
      <c r="EO35" s="1"/>
      <c r="EP35" s="124" t="s">
        <v>305</v>
      </c>
      <c r="EQ35" s="1">
        <v>5</v>
      </c>
      <c r="ER35" s="1">
        <v>5.2</v>
      </c>
      <c r="ES35" s="1">
        <v>5.3</v>
      </c>
      <c r="ET35" s="1">
        <v>5.2</v>
      </c>
      <c r="EU35" s="1">
        <v>5.0999999999999996</v>
      </c>
      <c r="EV35" s="1">
        <v>5.6</v>
      </c>
      <c r="EW35" s="1">
        <v>5.8</v>
      </c>
      <c r="EX35" s="1">
        <v>4.8</v>
      </c>
      <c r="EY35" s="1">
        <v>4.8</v>
      </c>
      <c r="EZ35" s="1">
        <v>4.7</v>
      </c>
      <c r="FA35" s="1">
        <v>5</v>
      </c>
      <c r="FB35" s="1">
        <v>5.5</v>
      </c>
      <c r="FC35" s="1">
        <v>5.4</v>
      </c>
      <c r="FD35" s="1">
        <v>5.5</v>
      </c>
      <c r="FE35" s="1">
        <v>5.5</v>
      </c>
      <c r="FF35" s="1">
        <v>5.6</v>
      </c>
      <c r="FG35" s="1">
        <v>5.5</v>
      </c>
      <c r="FH35" s="1">
        <v>5.4</v>
      </c>
      <c r="FI35" s="1">
        <v>5.4</v>
      </c>
      <c r="FJ35" s="1">
        <v>5.4</v>
      </c>
      <c r="FK35" s="1">
        <v>5.4</v>
      </c>
      <c r="FM35" s="1"/>
      <c r="FN35" s="124" t="s">
        <v>305</v>
      </c>
      <c r="FO35" s="1">
        <v>4.8</v>
      </c>
      <c r="FP35" s="1">
        <v>5.2</v>
      </c>
      <c r="FQ35" s="1">
        <v>5.2</v>
      </c>
      <c r="FR35" s="1">
        <v>5.0999999999999996</v>
      </c>
      <c r="FS35" s="1">
        <v>5.0999999999999996</v>
      </c>
      <c r="FT35" s="1">
        <v>5.2</v>
      </c>
      <c r="FU35" s="1">
        <v>5.4</v>
      </c>
      <c r="FV35" s="1">
        <v>5.5</v>
      </c>
      <c r="FW35" s="1">
        <v>5.4</v>
      </c>
      <c r="FX35" s="1">
        <v>5.4</v>
      </c>
      <c r="FY35" s="1">
        <v>5.4</v>
      </c>
      <c r="FZ35" s="1">
        <v>5.6</v>
      </c>
      <c r="GA35" s="1">
        <v>5.8</v>
      </c>
      <c r="GB35" s="1">
        <v>5.9</v>
      </c>
      <c r="GC35" s="1">
        <v>6</v>
      </c>
      <c r="GD35" s="1">
        <v>5.6</v>
      </c>
      <c r="GE35" s="1">
        <v>5.4</v>
      </c>
      <c r="GF35" s="1">
        <v>5.4</v>
      </c>
      <c r="GG35" s="1">
        <v>5.4</v>
      </c>
      <c r="GH35" s="1">
        <v>5.4</v>
      </c>
      <c r="GI35" s="1">
        <v>5.4</v>
      </c>
      <c r="GK35" s="1"/>
      <c r="GL35" s="124" t="s">
        <v>305</v>
      </c>
      <c r="GM35" s="1">
        <v>4.8</v>
      </c>
      <c r="GN35" s="1">
        <v>4.9000000000000004</v>
      </c>
      <c r="GO35" s="1">
        <v>4.8</v>
      </c>
      <c r="GP35" s="1">
        <v>5.6</v>
      </c>
      <c r="GQ35" s="1">
        <v>5.4</v>
      </c>
      <c r="GR35" s="1">
        <v>5.4</v>
      </c>
      <c r="GS35" s="1">
        <v>5.7</v>
      </c>
      <c r="GT35" s="1">
        <v>5.5</v>
      </c>
      <c r="GU35" s="1">
        <v>5.0999999999999996</v>
      </c>
      <c r="GV35" s="1">
        <v>4.7</v>
      </c>
      <c r="GW35" s="1">
        <v>4.5999999999999996</v>
      </c>
      <c r="GX35" s="1">
        <v>4.7</v>
      </c>
      <c r="GY35" s="1">
        <v>4.8</v>
      </c>
      <c r="GZ35" s="1">
        <v>4.8</v>
      </c>
      <c r="HA35" s="1">
        <v>4.7</v>
      </c>
      <c r="HB35" s="1">
        <v>4.5</v>
      </c>
      <c r="HC35" s="1">
        <v>4.0999999999999996</v>
      </c>
      <c r="HD35" s="1">
        <v>4</v>
      </c>
      <c r="HE35" s="1">
        <v>4.0999999999999996</v>
      </c>
      <c r="HF35" s="1">
        <v>4.0999999999999996</v>
      </c>
      <c r="HG35" s="1">
        <v>4</v>
      </c>
      <c r="HI35" s="1"/>
      <c r="HJ35" s="124" t="s">
        <v>305</v>
      </c>
      <c r="HK35" s="1">
        <v>2.6</v>
      </c>
      <c r="HL35" s="1">
        <v>2.6</v>
      </c>
      <c r="HM35" s="1">
        <v>2.6</v>
      </c>
      <c r="HN35" s="1">
        <v>2.7</v>
      </c>
      <c r="HO35" s="1">
        <v>2.7</v>
      </c>
      <c r="HP35" s="1">
        <v>2.7</v>
      </c>
      <c r="HQ35" s="1">
        <v>2.7</v>
      </c>
      <c r="HR35" s="1">
        <v>2.6</v>
      </c>
      <c r="HS35" s="1">
        <v>2.4</v>
      </c>
      <c r="HT35" s="1">
        <v>2.4</v>
      </c>
      <c r="HU35" s="1">
        <v>2.4</v>
      </c>
      <c r="HV35" s="1">
        <v>2.4</v>
      </c>
      <c r="HW35" s="1">
        <v>2.5</v>
      </c>
      <c r="HX35" s="1">
        <v>2.4</v>
      </c>
      <c r="HY35" s="1">
        <v>2.4</v>
      </c>
      <c r="HZ35" s="1">
        <v>2.2999999999999998</v>
      </c>
      <c r="IA35" s="1">
        <v>2.2000000000000002</v>
      </c>
      <c r="IB35" s="1">
        <v>2.1</v>
      </c>
      <c r="IC35" s="1">
        <v>2.1</v>
      </c>
      <c r="ID35" s="1">
        <v>2.1</v>
      </c>
      <c r="IE35" s="1">
        <v>2</v>
      </c>
    </row>
    <row r="36" spans="1:239" ht="14.5">
      <c r="A36" s="410"/>
      <c r="B36" s="410"/>
      <c r="C36" s="1"/>
      <c r="D36" s="1"/>
      <c r="E36" s="1"/>
      <c r="F36" s="1"/>
      <c r="G36" s="1"/>
      <c r="H36" s="1"/>
      <c r="I36" s="1"/>
      <c r="J36" s="1"/>
      <c r="K36" s="1"/>
      <c r="L36" s="1"/>
      <c r="M36" s="1"/>
      <c r="N36" s="1"/>
      <c r="O36" s="1"/>
      <c r="P36" s="1"/>
      <c r="Q36" s="1"/>
      <c r="R36" s="1"/>
      <c r="S36" s="1"/>
      <c r="T36" s="1"/>
      <c r="U36" s="1"/>
      <c r="V36" s="1"/>
      <c r="W36" s="1"/>
      <c r="Y36" s="410"/>
      <c r="Z36" s="410"/>
      <c r="AA36" s="1"/>
      <c r="AB36" s="1"/>
      <c r="AC36" s="1"/>
      <c r="AD36" s="1"/>
      <c r="AE36" s="1"/>
      <c r="AF36" s="1"/>
      <c r="AG36" s="1"/>
      <c r="AH36" s="1"/>
      <c r="AI36" s="1"/>
      <c r="AJ36" s="1"/>
      <c r="AK36" s="1"/>
      <c r="AL36" s="1"/>
      <c r="AM36" s="1"/>
      <c r="AN36" s="1"/>
      <c r="AO36" s="1"/>
      <c r="AP36" s="1"/>
      <c r="AQ36" s="1"/>
      <c r="AR36" s="1"/>
      <c r="AS36" s="1"/>
      <c r="AT36" s="1"/>
      <c r="AU36" s="1"/>
      <c r="AW36" s="410"/>
      <c r="AX36" s="410"/>
      <c r="AY36" s="1"/>
      <c r="AZ36" s="1"/>
      <c r="BA36" s="1"/>
      <c r="BB36" s="1"/>
      <c r="BC36" s="1"/>
      <c r="BD36" s="1"/>
      <c r="BE36" s="1"/>
      <c r="BF36" s="1"/>
      <c r="BG36" s="1"/>
      <c r="BH36" s="1"/>
      <c r="BI36" s="1"/>
      <c r="BJ36" s="1"/>
      <c r="BK36" s="1"/>
      <c r="BL36" s="1"/>
      <c r="BM36" s="1"/>
      <c r="BN36" s="1"/>
      <c r="BO36" s="1"/>
      <c r="BP36" s="1"/>
      <c r="BQ36" s="1"/>
      <c r="BR36" s="1"/>
      <c r="BS36" s="1"/>
      <c r="BU36" s="410"/>
      <c r="BV36" s="410"/>
      <c r="BW36" s="1"/>
      <c r="BX36" s="1"/>
      <c r="BY36" s="1"/>
      <c r="BZ36" s="1"/>
      <c r="CA36" s="1"/>
      <c r="CB36" s="1"/>
      <c r="CC36" s="1"/>
      <c r="CD36" s="1"/>
      <c r="CE36" s="1"/>
      <c r="CF36" s="1"/>
      <c r="CG36" s="1"/>
      <c r="CH36" s="1"/>
      <c r="CI36" s="1"/>
      <c r="CJ36" s="1"/>
      <c r="CK36" s="1"/>
      <c r="CL36" s="1"/>
      <c r="CM36" s="1"/>
      <c r="CN36" s="1"/>
      <c r="CO36" s="1"/>
      <c r="CP36" s="1"/>
      <c r="CQ36" s="1"/>
      <c r="CS36" s="410"/>
      <c r="CT36" s="410"/>
      <c r="CU36" s="1"/>
      <c r="CV36" s="1"/>
      <c r="CW36" s="1"/>
      <c r="CX36" s="1"/>
      <c r="CY36" s="1"/>
      <c r="CZ36" s="1"/>
      <c r="DA36" s="1"/>
      <c r="DB36" s="1"/>
      <c r="DC36" s="1"/>
      <c r="DD36" s="1"/>
      <c r="DE36" s="1"/>
      <c r="DF36" s="1"/>
      <c r="DG36" s="1"/>
      <c r="DH36" s="1"/>
      <c r="DI36" s="1"/>
      <c r="DJ36" s="1"/>
      <c r="DK36" s="1"/>
      <c r="DL36" s="1"/>
      <c r="DM36" s="1"/>
      <c r="DN36" s="1"/>
      <c r="DO36" s="1"/>
      <c r="DQ36" s="410"/>
      <c r="DR36" s="410"/>
      <c r="DS36" s="1"/>
      <c r="DT36" s="1"/>
      <c r="DU36" s="1"/>
      <c r="DV36" s="1"/>
      <c r="DW36" s="1"/>
      <c r="DX36" s="1"/>
      <c r="DY36" s="1"/>
      <c r="DZ36" s="1"/>
      <c r="EA36" s="1"/>
      <c r="EB36" s="1"/>
      <c r="EC36" s="1"/>
      <c r="ED36" s="1"/>
      <c r="EE36" s="1"/>
      <c r="EF36" s="1"/>
      <c r="EG36" s="1"/>
      <c r="EH36" s="1"/>
      <c r="EI36" s="1"/>
      <c r="EJ36" s="1"/>
      <c r="EK36" s="1"/>
      <c r="EL36" s="1"/>
      <c r="EM36" s="1"/>
      <c r="EO36" s="410"/>
      <c r="EP36" s="410"/>
      <c r="EQ36" s="1"/>
      <c r="ER36" s="1"/>
      <c r="ES36" s="1"/>
      <c r="ET36" s="1"/>
      <c r="EU36" s="1"/>
      <c r="EV36" s="1"/>
      <c r="EW36" s="1"/>
      <c r="EX36" s="1"/>
      <c r="EY36" s="1"/>
      <c r="EZ36" s="1"/>
      <c r="FA36" s="1"/>
      <c r="FB36" s="1"/>
      <c r="FC36" s="1"/>
      <c r="FD36" s="1"/>
      <c r="FE36" s="1"/>
      <c r="FF36" s="1"/>
      <c r="FG36" s="1"/>
      <c r="FH36" s="1"/>
      <c r="FI36" s="1"/>
      <c r="FJ36" s="1"/>
      <c r="FK36" s="1"/>
      <c r="FM36" s="410"/>
      <c r="FN36" s="410"/>
      <c r="FO36" s="1"/>
      <c r="FP36" s="1"/>
      <c r="FQ36" s="1"/>
      <c r="FR36" s="1"/>
      <c r="FS36" s="1"/>
      <c r="FT36" s="1"/>
      <c r="FU36" s="1"/>
      <c r="FV36" s="1"/>
      <c r="FW36" s="1"/>
      <c r="FX36" s="1"/>
      <c r="FY36" s="1"/>
      <c r="FZ36" s="1"/>
      <c r="GA36" s="1"/>
      <c r="GB36" s="1"/>
      <c r="GC36" s="1"/>
      <c r="GD36" s="1"/>
      <c r="GE36" s="1"/>
      <c r="GF36" s="1"/>
      <c r="GG36" s="1"/>
      <c r="GH36" s="1"/>
      <c r="GI36" s="1"/>
      <c r="GK36" s="410"/>
      <c r="GL36" s="410"/>
      <c r="GM36" s="1"/>
      <c r="GN36" s="1"/>
      <c r="GO36" s="1"/>
      <c r="GP36" s="1"/>
      <c r="GQ36" s="1"/>
      <c r="GR36" s="1"/>
      <c r="GS36" s="1"/>
      <c r="GT36" s="1"/>
      <c r="GU36" s="1"/>
      <c r="GV36" s="1"/>
      <c r="GW36" s="1"/>
      <c r="GX36" s="1"/>
      <c r="GY36" s="1"/>
      <c r="GZ36" s="1"/>
      <c r="HA36" s="1"/>
      <c r="HB36" s="1"/>
      <c r="HC36" s="1"/>
      <c r="HD36" s="1"/>
      <c r="HE36" s="1"/>
      <c r="HF36" s="1"/>
      <c r="HG36" s="1"/>
      <c r="HI36" s="410"/>
      <c r="HJ36" s="410"/>
      <c r="HK36" s="1"/>
      <c r="HL36" s="1"/>
      <c r="HM36" s="1"/>
      <c r="HN36" s="1"/>
      <c r="HO36" s="1"/>
      <c r="HP36" s="1"/>
      <c r="HQ36" s="1"/>
      <c r="HR36" s="1"/>
      <c r="HS36" s="1"/>
      <c r="HT36" s="1"/>
      <c r="HU36" s="1"/>
      <c r="HV36" s="1"/>
      <c r="HW36" s="1"/>
      <c r="HX36" s="1"/>
      <c r="HY36" s="1"/>
      <c r="HZ36" s="1"/>
      <c r="IA36" s="1"/>
      <c r="IB36" s="1"/>
      <c r="IC36" s="1"/>
      <c r="ID36" s="1"/>
      <c r="IE36" s="1"/>
    </row>
    <row r="37" spans="1:239" ht="14.5">
      <c r="A37" s="1"/>
      <c r="B37" s="9" t="s">
        <v>285</v>
      </c>
      <c r="C37" s="211"/>
      <c r="D37" s="211"/>
      <c r="E37" s="211"/>
      <c r="F37" s="211"/>
      <c r="G37" s="211"/>
      <c r="H37" s="211"/>
      <c r="I37" s="211"/>
      <c r="J37" s="211"/>
      <c r="K37" s="211"/>
      <c r="L37" s="211"/>
      <c r="M37" s="211"/>
      <c r="N37" s="211"/>
      <c r="O37" s="211"/>
      <c r="P37" s="211"/>
      <c r="Q37" s="211"/>
      <c r="R37" s="211"/>
      <c r="S37" s="211"/>
      <c r="T37" s="211"/>
      <c r="U37" s="211"/>
      <c r="V37" s="211"/>
      <c r="W37" s="211"/>
      <c r="Y37" s="1"/>
      <c r="Z37" s="9" t="s">
        <v>285</v>
      </c>
      <c r="AA37" s="211"/>
      <c r="AB37" s="211"/>
      <c r="AC37" s="211"/>
      <c r="AD37" s="211"/>
      <c r="AE37" s="211"/>
      <c r="AF37" s="211"/>
      <c r="AG37" s="211"/>
      <c r="AH37" s="211"/>
      <c r="AI37" s="211"/>
      <c r="AJ37" s="211"/>
      <c r="AK37" s="211"/>
      <c r="AL37" s="211"/>
      <c r="AM37" s="211"/>
      <c r="AN37" s="211"/>
      <c r="AO37" s="211"/>
      <c r="AP37" s="211"/>
      <c r="AQ37" s="211"/>
      <c r="AR37" s="211"/>
      <c r="AS37" s="211"/>
      <c r="AT37" s="211"/>
      <c r="AU37" s="211"/>
      <c r="AW37" s="1"/>
      <c r="AX37" s="9" t="s">
        <v>285</v>
      </c>
      <c r="AY37" s="211"/>
      <c r="AZ37" s="211"/>
      <c r="BA37" s="211"/>
      <c r="BB37" s="211"/>
      <c r="BC37" s="211"/>
      <c r="BD37" s="211"/>
      <c r="BE37" s="211"/>
      <c r="BF37" s="211"/>
      <c r="BG37" s="211"/>
      <c r="BH37" s="211"/>
      <c r="BI37" s="211"/>
      <c r="BJ37" s="211"/>
      <c r="BK37" s="211"/>
      <c r="BL37" s="211"/>
      <c r="BM37" s="211"/>
      <c r="BN37" s="211"/>
      <c r="BO37" s="211"/>
      <c r="BP37" s="211"/>
      <c r="BQ37" s="211"/>
      <c r="BR37" s="211"/>
      <c r="BS37" s="211"/>
      <c r="BU37" s="1"/>
      <c r="BV37" s="9" t="s">
        <v>285</v>
      </c>
      <c r="BW37" s="211"/>
      <c r="BX37" s="211"/>
      <c r="BY37" s="211"/>
      <c r="BZ37" s="211"/>
      <c r="CA37" s="211"/>
      <c r="CB37" s="211"/>
      <c r="CC37" s="211"/>
      <c r="CD37" s="211"/>
      <c r="CE37" s="211"/>
      <c r="CF37" s="211"/>
      <c r="CG37" s="211"/>
      <c r="CH37" s="211"/>
      <c r="CI37" s="211"/>
      <c r="CJ37" s="211"/>
      <c r="CK37" s="211"/>
      <c r="CL37" s="211"/>
      <c r="CM37" s="211"/>
      <c r="CN37" s="211"/>
      <c r="CO37" s="211"/>
      <c r="CP37" s="211"/>
      <c r="CQ37" s="211"/>
      <c r="CS37" s="1"/>
      <c r="CT37" s="9" t="s">
        <v>285</v>
      </c>
      <c r="CU37" s="211"/>
      <c r="CV37" s="211"/>
      <c r="CW37" s="211"/>
      <c r="CX37" s="211"/>
      <c r="CY37" s="211"/>
      <c r="CZ37" s="211"/>
      <c r="DA37" s="211"/>
      <c r="DB37" s="211"/>
      <c r="DC37" s="211"/>
      <c r="DD37" s="211"/>
      <c r="DE37" s="211"/>
      <c r="DF37" s="211"/>
      <c r="DG37" s="211"/>
      <c r="DH37" s="211"/>
      <c r="DI37" s="211"/>
      <c r="DJ37" s="211"/>
      <c r="DK37" s="211"/>
      <c r="DL37" s="211"/>
      <c r="DM37" s="211"/>
      <c r="DN37" s="211"/>
      <c r="DO37" s="211"/>
      <c r="DQ37" s="1"/>
      <c r="DR37" s="9" t="s">
        <v>285</v>
      </c>
      <c r="DS37" s="211"/>
      <c r="DT37" s="211"/>
      <c r="DU37" s="211"/>
      <c r="DV37" s="211"/>
      <c r="DW37" s="211"/>
      <c r="DX37" s="211"/>
      <c r="DY37" s="211"/>
      <c r="DZ37" s="211"/>
      <c r="EA37" s="211"/>
      <c r="EB37" s="211"/>
      <c r="EC37" s="211"/>
      <c r="ED37" s="211"/>
      <c r="EE37" s="211"/>
      <c r="EF37" s="211"/>
      <c r="EG37" s="211"/>
      <c r="EH37" s="211"/>
      <c r="EI37" s="211"/>
      <c r="EJ37" s="211"/>
      <c r="EK37" s="211"/>
      <c r="EL37" s="211"/>
      <c r="EM37" s="211"/>
      <c r="EO37" s="1"/>
      <c r="EP37" s="9" t="s">
        <v>285</v>
      </c>
      <c r="EQ37" s="211"/>
      <c r="ER37" s="211"/>
      <c r="ES37" s="211"/>
      <c r="ET37" s="211"/>
      <c r="EU37" s="211"/>
      <c r="EV37" s="211"/>
      <c r="EW37" s="211"/>
      <c r="EX37" s="211"/>
      <c r="EY37" s="211"/>
      <c r="EZ37" s="211"/>
      <c r="FA37" s="211"/>
      <c r="FB37" s="211"/>
      <c r="FC37" s="211"/>
      <c r="FD37" s="211"/>
      <c r="FE37" s="211"/>
      <c r="FF37" s="211"/>
      <c r="FG37" s="211"/>
      <c r="FH37" s="211"/>
      <c r="FI37" s="211"/>
      <c r="FJ37" s="211"/>
      <c r="FK37" s="211"/>
      <c r="FM37" s="1"/>
      <c r="FN37" s="9" t="s">
        <v>285</v>
      </c>
      <c r="FO37" s="211"/>
      <c r="FP37" s="211"/>
      <c r="FQ37" s="211"/>
      <c r="FR37" s="211"/>
      <c r="FS37" s="211"/>
      <c r="FT37" s="211"/>
      <c r="FU37" s="211"/>
      <c r="FV37" s="211"/>
      <c r="FW37" s="211"/>
      <c r="FX37" s="211"/>
      <c r="FY37" s="211"/>
      <c r="FZ37" s="211"/>
      <c r="GA37" s="211"/>
      <c r="GB37" s="211"/>
      <c r="GC37" s="211"/>
      <c r="GD37" s="211"/>
      <c r="GE37" s="211"/>
      <c r="GF37" s="211"/>
      <c r="GG37" s="211"/>
      <c r="GH37" s="211"/>
      <c r="GI37" s="211"/>
      <c r="GK37" s="1"/>
      <c r="GL37" s="9" t="s">
        <v>285</v>
      </c>
      <c r="GM37" s="211"/>
      <c r="GN37" s="211"/>
      <c r="GO37" s="211"/>
      <c r="GP37" s="211"/>
      <c r="GQ37" s="211"/>
      <c r="GR37" s="211"/>
      <c r="GS37" s="211"/>
      <c r="GT37" s="211"/>
      <c r="GU37" s="211"/>
      <c r="GV37" s="211"/>
      <c r="GW37" s="211"/>
      <c r="GX37" s="211"/>
      <c r="GY37" s="211"/>
      <c r="GZ37" s="211"/>
      <c r="HA37" s="211"/>
      <c r="HB37" s="211"/>
      <c r="HC37" s="211"/>
      <c r="HD37" s="211"/>
      <c r="HE37" s="211"/>
      <c r="HF37" s="211"/>
      <c r="HG37" s="211"/>
      <c r="HI37" s="1"/>
      <c r="HJ37" s="9" t="s">
        <v>285</v>
      </c>
      <c r="HK37" s="211"/>
      <c r="HL37" s="211"/>
      <c r="HM37" s="211"/>
      <c r="HN37" s="211"/>
      <c r="HO37" s="211"/>
      <c r="HP37" s="211"/>
      <c r="HQ37" s="211"/>
      <c r="HR37" s="211"/>
      <c r="HS37" s="211"/>
      <c r="HT37" s="211"/>
      <c r="HU37" s="211"/>
      <c r="HV37" s="211"/>
      <c r="HW37" s="211"/>
      <c r="HX37" s="211"/>
      <c r="HY37" s="211"/>
      <c r="HZ37" s="211"/>
      <c r="IA37" s="211"/>
      <c r="IB37" s="211"/>
      <c r="IC37" s="211"/>
      <c r="ID37" s="211"/>
      <c r="IE37" s="211"/>
    </row>
    <row r="38" spans="1:239" ht="14.5">
      <c r="A38" s="1"/>
      <c r="B38" s="124" t="s">
        <v>302</v>
      </c>
      <c r="C38" s="11">
        <v>17149</v>
      </c>
      <c r="D38" s="11">
        <v>16629</v>
      </c>
      <c r="E38" s="11">
        <v>17126</v>
      </c>
      <c r="F38" s="11">
        <v>16842</v>
      </c>
      <c r="G38" s="11">
        <v>15411</v>
      </c>
      <c r="H38" s="11">
        <v>16297</v>
      </c>
      <c r="I38" s="11">
        <v>15556</v>
      </c>
      <c r="J38" s="11">
        <v>18375</v>
      </c>
      <c r="K38" s="11">
        <v>19368</v>
      </c>
      <c r="L38" s="11">
        <v>17391</v>
      </c>
      <c r="M38" s="11">
        <v>17042</v>
      </c>
      <c r="N38" s="11">
        <v>19202</v>
      </c>
      <c r="O38" s="11">
        <v>20692</v>
      </c>
      <c r="P38" s="11">
        <v>17662</v>
      </c>
      <c r="Q38" s="11">
        <v>19620</v>
      </c>
      <c r="R38" s="11">
        <v>20231</v>
      </c>
      <c r="S38" s="11">
        <v>19565</v>
      </c>
      <c r="T38" s="11">
        <v>20363</v>
      </c>
      <c r="U38" s="11">
        <v>20101</v>
      </c>
      <c r="V38" s="11">
        <v>19655</v>
      </c>
      <c r="W38" s="11">
        <v>19407</v>
      </c>
      <c r="Y38" s="1"/>
      <c r="Z38" s="124" t="s">
        <v>302</v>
      </c>
      <c r="AA38" s="11">
        <v>20697</v>
      </c>
      <c r="AB38" s="11">
        <v>18551</v>
      </c>
      <c r="AC38" s="11">
        <v>21190</v>
      </c>
      <c r="AD38" s="11">
        <v>21284</v>
      </c>
      <c r="AE38" s="11">
        <v>21696</v>
      </c>
      <c r="AF38" s="11">
        <v>21923</v>
      </c>
      <c r="AG38" s="11">
        <v>21590</v>
      </c>
      <c r="AH38" s="11">
        <v>21526</v>
      </c>
      <c r="AI38" s="11">
        <v>20351</v>
      </c>
      <c r="AJ38" s="11">
        <v>20503</v>
      </c>
      <c r="AK38" s="11">
        <v>19267</v>
      </c>
      <c r="AL38" s="11">
        <v>21012</v>
      </c>
      <c r="AM38" s="11">
        <v>19766</v>
      </c>
      <c r="AN38" s="11">
        <v>16626</v>
      </c>
      <c r="AO38" s="11">
        <v>16180</v>
      </c>
      <c r="AP38" s="11">
        <v>15417</v>
      </c>
      <c r="AQ38" s="11">
        <v>15965</v>
      </c>
      <c r="AR38" s="11">
        <v>16804</v>
      </c>
      <c r="AS38" s="11">
        <v>15370</v>
      </c>
      <c r="AT38" s="11">
        <v>15439</v>
      </c>
      <c r="AU38" s="11">
        <v>13744</v>
      </c>
      <c r="AW38" s="1"/>
      <c r="AX38" s="124" t="s">
        <v>302</v>
      </c>
      <c r="AY38" s="11">
        <v>23972</v>
      </c>
      <c r="AZ38" s="11">
        <v>22417</v>
      </c>
      <c r="BA38" s="11">
        <v>22862</v>
      </c>
      <c r="BB38" s="11">
        <v>23180</v>
      </c>
      <c r="BC38" s="11">
        <v>22982</v>
      </c>
      <c r="BD38" s="11">
        <v>22548</v>
      </c>
      <c r="BE38" s="11">
        <v>22660</v>
      </c>
      <c r="BF38" s="11">
        <v>21286</v>
      </c>
      <c r="BG38" s="11">
        <v>21718</v>
      </c>
      <c r="BH38" s="11">
        <v>19293</v>
      </c>
      <c r="BI38" s="11">
        <v>19605</v>
      </c>
      <c r="BJ38" s="11">
        <v>21814</v>
      </c>
      <c r="BK38" s="11">
        <v>22245</v>
      </c>
      <c r="BL38" s="11">
        <v>19265</v>
      </c>
      <c r="BM38" s="11">
        <v>17232</v>
      </c>
      <c r="BN38" s="11">
        <v>21485</v>
      </c>
      <c r="BO38" s="11">
        <v>22211</v>
      </c>
      <c r="BP38" s="11">
        <v>22704</v>
      </c>
      <c r="BQ38" s="11">
        <v>22728</v>
      </c>
      <c r="BR38" s="11">
        <v>22200</v>
      </c>
      <c r="BS38" s="11">
        <v>17752</v>
      </c>
      <c r="BU38" s="1"/>
      <c r="BV38" s="124" t="s">
        <v>302</v>
      </c>
      <c r="BW38" s="11">
        <v>18252</v>
      </c>
      <c r="BX38" s="11">
        <v>18222</v>
      </c>
      <c r="BY38" s="11">
        <v>19055</v>
      </c>
      <c r="BZ38" s="11">
        <v>19414</v>
      </c>
      <c r="CA38" s="11">
        <v>19496</v>
      </c>
      <c r="CB38" s="11">
        <v>19322</v>
      </c>
      <c r="CC38" s="11">
        <v>18728</v>
      </c>
      <c r="CD38" s="11">
        <v>18541</v>
      </c>
      <c r="CE38" s="11">
        <v>18590</v>
      </c>
      <c r="CF38" s="11">
        <v>15539</v>
      </c>
      <c r="CG38" s="11">
        <v>16289</v>
      </c>
      <c r="CH38" s="11">
        <v>19628</v>
      </c>
      <c r="CI38" s="11">
        <v>19231</v>
      </c>
      <c r="CJ38" s="11">
        <v>15536</v>
      </c>
      <c r="CK38" s="11">
        <v>13723</v>
      </c>
      <c r="CL38" s="11">
        <v>16895</v>
      </c>
      <c r="CM38" s="11">
        <v>19551</v>
      </c>
      <c r="CN38" s="11">
        <v>17180</v>
      </c>
      <c r="CO38" s="11">
        <v>16702</v>
      </c>
      <c r="CP38" s="11">
        <v>16412</v>
      </c>
      <c r="CQ38" s="11">
        <v>14706</v>
      </c>
      <c r="CS38" s="1"/>
      <c r="CT38" s="124" t="s">
        <v>302</v>
      </c>
      <c r="CU38" s="11">
        <v>17333</v>
      </c>
      <c r="CV38" s="11">
        <v>17443</v>
      </c>
      <c r="CW38" s="11">
        <v>17510</v>
      </c>
      <c r="CX38" s="11">
        <v>17716</v>
      </c>
      <c r="CY38" s="11">
        <v>17144</v>
      </c>
      <c r="CZ38" s="11">
        <v>16960</v>
      </c>
      <c r="DA38" s="11">
        <v>16594</v>
      </c>
      <c r="DB38" s="11">
        <v>17282</v>
      </c>
      <c r="DC38" s="11">
        <v>16204</v>
      </c>
      <c r="DD38" s="11">
        <v>16495</v>
      </c>
      <c r="DE38" s="11">
        <v>16363</v>
      </c>
      <c r="DF38" s="11">
        <v>16924</v>
      </c>
      <c r="DG38" s="11">
        <v>16578</v>
      </c>
      <c r="DH38" s="11">
        <v>16099</v>
      </c>
      <c r="DI38" s="11">
        <v>14728</v>
      </c>
      <c r="DJ38" s="11">
        <v>14717</v>
      </c>
      <c r="DK38" s="11">
        <v>14620</v>
      </c>
      <c r="DL38" s="11">
        <v>14980</v>
      </c>
      <c r="DM38" s="11">
        <v>14699</v>
      </c>
      <c r="DN38" s="11">
        <v>15060</v>
      </c>
      <c r="DO38" s="11">
        <v>12917</v>
      </c>
      <c r="DQ38" s="1"/>
      <c r="DR38" s="124" t="s">
        <v>302</v>
      </c>
      <c r="DS38" s="11">
        <v>20280</v>
      </c>
      <c r="DT38" s="11">
        <v>19548</v>
      </c>
      <c r="DU38" s="11">
        <v>20410</v>
      </c>
      <c r="DV38" s="11">
        <v>20327</v>
      </c>
      <c r="DW38" s="11">
        <v>20447</v>
      </c>
      <c r="DX38" s="11">
        <v>20772</v>
      </c>
      <c r="DY38" s="11">
        <v>20278</v>
      </c>
      <c r="DZ38" s="11">
        <v>20275</v>
      </c>
      <c r="EA38" s="11">
        <v>19827</v>
      </c>
      <c r="EB38" s="11">
        <v>20375</v>
      </c>
      <c r="EC38" s="11">
        <v>20699</v>
      </c>
      <c r="ED38" s="11">
        <v>20435</v>
      </c>
      <c r="EE38" s="11">
        <v>19074</v>
      </c>
      <c r="EF38" s="11">
        <v>19802</v>
      </c>
      <c r="EG38" s="11">
        <v>18670</v>
      </c>
      <c r="EH38" s="11">
        <v>18352</v>
      </c>
      <c r="EI38" s="11">
        <v>18025</v>
      </c>
      <c r="EJ38" s="11">
        <v>17251</v>
      </c>
      <c r="EK38" s="11">
        <v>17005</v>
      </c>
      <c r="EL38" s="11">
        <v>17535</v>
      </c>
      <c r="EM38" s="11">
        <v>14907</v>
      </c>
      <c r="EO38" s="1"/>
      <c r="EP38" s="124" t="s">
        <v>302</v>
      </c>
      <c r="EQ38" s="11">
        <v>13710</v>
      </c>
      <c r="ER38" s="11">
        <v>12680</v>
      </c>
      <c r="ES38" s="11">
        <v>13229</v>
      </c>
      <c r="ET38" s="11">
        <v>13035</v>
      </c>
      <c r="EU38" s="11">
        <v>12833</v>
      </c>
      <c r="EV38" s="11">
        <v>13511</v>
      </c>
      <c r="EW38" s="11">
        <v>15006</v>
      </c>
      <c r="EX38" s="11">
        <v>12241</v>
      </c>
      <c r="EY38" s="11">
        <v>11268</v>
      </c>
      <c r="EZ38" s="11">
        <v>11426</v>
      </c>
      <c r="FA38" s="11">
        <v>12648</v>
      </c>
      <c r="FB38" s="11">
        <v>13416</v>
      </c>
      <c r="FC38" s="11">
        <v>16207</v>
      </c>
      <c r="FD38" s="11">
        <v>16516</v>
      </c>
      <c r="FE38" s="11">
        <v>16588</v>
      </c>
      <c r="FF38" s="11">
        <v>15943</v>
      </c>
      <c r="FG38" s="11">
        <v>16462</v>
      </c>
      <c r="FH38" s="11">
        <v>16186</v>
      </c>
      <c r="FI38" s="11">
        <v>17667</v>
      </c>
      <c r="FJ38" s="11">
        <v>17675</v>
      </c>
      <c r="FK38" s="11">
        <v>15671</v>
      </c>
      <c r="FM38" s="1"/>
      <c r="FN38" s="124" t="s">
        <v>302</v>
      </c>
      <c r="FO38" s="11">
        <v>13721</v>
      </c>
      <c r="FP38" s="11">
        <v>12746</v>
      </c>
      <c r="FQ38" s="11">
        <v>14137</v>
      </c>
      <c r="FR38" s="11">
        <v>14575</v>
      </c>
      <c r="FS38" s="11">
        <v>13908</v>
      </c>
      <c r="FT38" s="11">
        <v>13413</v>
      </c>
      <c r="FU38" s="11">
        <v>14370</v>
      </c>
      <c r="FV38" s="11">
        <v>15862</v>
      </c>
      <c r="FW38" s="11">
        <v>16732</v>
      </c>
      <c r="FX38" s="11">
        <v>17169</v>
      </c>
      <c r="FY38" s="11">
        <v>17338</v>
      </c>
      <c r="FZ38" s="11">
        <v>14568</v>
      </c>
      <c r="GA38" s="11">
        <v>17640</v>
      </c>
      <c r="GB38" s="11">
        <v>18707</v>
      </c>
      <c r="GC38" s="11">
        <v>17226</v>
      </c>
      <c r="GD38" s="11">
        <v>17190</v>
      </c>
      <c r="GE38" s="11">
        <v>17542</v>
      </c>
      <c r="GF38" s="11">
        <v>17631</v>
      </c>
      <c r="GG38" s="11">
        <v>17270</v>
      </c>
      <c r="GH38" s="11">
        <v>17484</v>
      </c>
      <c r="GI38" s="11">
        <v>15896</v>
      </c>
      <c r="GK38" s="1"/>
      <c r="GL38" s="124" t="s">
        <v>302</v>
      </c>
      <c r="GM38" s="11">
        <v>17307</v>
      </c>
      <c r="GN38" s="11">
        <v>17542</v>
      </c>
      <c r="GO38" s="11">
        <v>17562</v>
      </c>
      <c r="GP38" s="11">
        <v>16825</v>
      </c>
      <c r="GQ38" s="11">
        <v>15685</v>
      </c>
      <c r="GR38" s="11">
        <v>15940</v>
      </c>
      <c r="GS38" s="11">
        <v>15535</v>
      </c>
      <c r="GT38" s="11">
        <v>15363</v>
      </c>
      <c r="GU38" s="11">
        <v>13229</v>
      </c>
      <c r="GV38" s="11">
        <v>12394</v>
      </c>
      <c r="GW38" s="11">
        <v>12161</v>
      </c>
      <c r="GX38" s="11">
        <v>11026</v>
      </c>
      <c r="GY38" s="11">
        <v>11952</v>
      </c>
      <c r="GZ38" s="11">
        <v>12403</v>
      </c>
      <c r="HA38" s="11">
        <v>12375</v>
      </c>
      <c r="HB38" s="11">
        <v>11519</v>
      </c>
      <c r="HC38" s="11">
        <v>11924</v>
      </c>
      <c r="HD38" s="11">
        <v>12145</v>
      </c>
      <c r="HE38" s="11">
        <v>12348</v>
      </c>
      <c r="HF38" s="11">
        <v>12972</v>
      </c>
      <c r="HG38" s="11">
        <v>10768</v>
      </c>
      <c r="HI38" s="1"/>
      <c r="HJ38" s="124" t="s">
        <v>302</v>
      </c>
      <c r="HK38" s="11">
        <v>19823</v>
      </c>
      <c r="HL38" s="11">
        <v>18376</v>
      </c>
      <c r="HM38" s="11">
        <v>18400</v>
      </c>
      <c r="HN38" s="11">
        <v>17758</v>
      </c>
      <c r="HO38" s="11">
        <v>18049</v>
      </c>
      <c r="HP38" s="11">
        <v>17330</v>
      </c>
      <c r="HQ38" s="11">
        <v>15522</v>
      </c>
      <c r="HR38" s="11">
        <v>15401</v>
      </c>
      <c r="HS38" s="11">
        <v>13507</v>
      </c>
      <c r="HT38" s="11">
        <v>13337</v>
      </c>
      <c r="HU38" s="11">
        <v>13549</v>
      </c>
      <c r="HV38" s="11">
        <v>12653</v>
      </c>
      <c r="HW38" s="11">
        <v>13290</v>
      </c>
      <c r="HX38" s="11">
        <v>13042</v>
      </c>
      <c r="HY38" s="11">
        <v>13049</v>
      </c>
      <c r="HZ38" s="11">
        <v>13052</v>
      </c>
      <c r="IA38" s="11">
        <v>13904</v>
      </c>
      <c r="IB38" s="11">
        <v>13767</v>
      </c>
      <c r="IC38" s="11">
        <v>14013</v>
      </c>
      <c r="ID38" s="11">
        <v>13441</v>
      </c>
      <c r="IE38" s="11">
        <v>12285</v>
      </c>
    </row>
    <row r="39" spans="1:239" ht="14.5">
      <c r="A39" s="1"/>
      <c r="B39" s="124" t="s">
        <v>303</v>
      </c>
      <c r="C39" s="11">
        <v>17120</v>
      </c>
      <c r="D39" s="11">
        <v>16683</v>
      </c>
      <c r="E39" s="11">
        <v>17210</v>
      </c>
      <c r="F39" s="11">
        <v>16979</v>
      </c>
      <c r="G39" s="11">
        <v>15568</v>
      </c>
      <c r="H39" s="11">
        <v>16486</v>
      </c>
      <c r="I39" s="11">
        <v>15778</v>
      </c>
      <c r="J39" s="11">
        <v>18637</v>
      </c>
      <c r="K39" s="11">
        <v>19658</v>
      </c>
      <c r="L39" s="11">
        <v>17644</v>
      </c>
      <c r="M39" s="11">
        <v>17294</v>
      </c>
      <c r="N39" s="11">
        <v>19493</v>
      </c>
      <c r="O39" s="11">
        <v>21019</v>
      </c>
      <c r="P39" s="11">
        <v>17956</v>
      </c>
      <c r="Q39" s="11">
        <v>19954</v>
      </c>
      <c r="R39" s="11">
        <v>20598</v>
      </c>
      <c r="S39" s="11">
        <v>19920</v>
      </c>
      <c r="T39" s="11">
        <v>20738</v>
      </c>
      <c r="U39" s="11">
        <v>20471</v>
      </c>
      <c r="V39" s="11">
        <v>20017</v>
      </c>
      <c r="W39" s="11">
        <v>19764</v>
      </c>
      <c r="Y39" s="1"/>
      <c r="Z39" s="124" t="s">
        <v>303</v>
      </c>
      <c r="AA39" s="11">
        <v>20733</v>
      </c>
      <c r="AB39" s="11">
        <v>18811</v>
      </c>
      <c r="AC39" s="11">
        <v>21274</v>
      </c>
      <c r="AD39" s="11">
        <v>21432</v>
      </c>
      <c r="AE39" s="11">
        <v>21895</v>
      </c>
      <c r="AF39" s="11">
        <v>22170</v>
      </c>
      <c r="AG39" s="11">
        <v>21860</v>
      </c>
      <c r="AH39" s="11">
        <v>21807</v>
      </c>
      <c r="AI39" s="11">
        <v>20598</v>
      </c>
      <c r="AJ39" s="11">
        <v>20750</v>
      </c>
      <c r="AK39" s="11">
        <v>19519</v>
      </c>
      <c r="AL39" s="11">
        <v>21283</v>
      </c>
      <c r="AM39" s="11">
        <v>20024</v>
      </c>
      <c r="AN39" s="11">
        <v>16830</v>
      </c>
      <c r="AO39" s="11">
        <v>16373</v>
      </c>
      <c r="AP39" s="11">
        <v>15590</v>
      </c>
      <c r="AQ39" s="11">
        <v>16130</v>
      </c>
      <c r="AR39" s="11">
        <v>16991</v>
      </c>
      <c r="AS39" s="11">
        <v>15547</v>
      </c>
      <c r="AT39" s="11">
        <v>15623</v>
      </c>
      <c r="AU39" s="11">
        <v>13919</v>
      </c>
      <c r="AW39" s="1"/>
      <c r="AX39" s="124" t="s">
        <v>303</v>
      </c>
      <c r="AY39" s="11">
        <v>23942</v>
      </c>
      <c r="AZ39" s="11">
        <v>22557</v>
      </c>
      <c r="BA39" s="11">
        <v>23053</v>
      </c>
      <c r="BB39" s="11">
        <v>23456</v>
      </c>
      <c r="BC39" s="11">
        <v>23315</v>
      </c>
      <c r="BD39" s="11">
        <v>22899</v>
      </c>
      <c r="BE39" s="11">
        <v>23106</v>
      </c>
      <c r="BF39" s="11">
        <v>21725</v>
      </c>
      <c r="BG39" s="11">
        <v>22178</v>
      </c>
      <c r="BH39" s="11">
        <v>19724</v>
      </c>
      <c r="BI39" s="11">
        <v>20032</v>
      </c>
      <c r="BJ39" s="11">
        <v>22246</v>
      </c>
      <c r="BK39" s="11">
        <v>22668</v>
      </c>
      <c r="BL39" s="11">
        <v>19624</v>
      </c>
      <c r="BM39" s="11">
        <v>17553</v>
      </c>
      <c r="BN39" s="11">
        <v>21875</v>
      </c>
      <c r="BO39" s="11">
        <v>22593</v>
      </c>
      <c r="BP39" s="11">
        <v>23091</v>
      </c>
      <c r="BQ39" s="11">
        <v>23085</v>
      </c>
      <c r="BR39" s="11">
        <v>22553</v>
      </c>
      <c r="BS39" s="11">
        <v>18047</v>
      </c>
      <c r="BU39" s="1"/>
      <c r="BV39" s="124" t="s">
        <v>303</v>
      </c>
      <c r="BW39" s="11">
        <v>18347</v>
      </c>
      <c r="BX39" s="11">
        <v>18449</v>
      </c>
      <c r="BY39" s="11">
        <v>19131</v>
      </c>
      <c r="BZ39" s="11">
        <v>19552</v>
      </c>
      <c r="CA39" s="11">
        <v>19675</v>
      </c>
      <c r="CB39" s="11">
        <v>19508</v>
      </c>
      <c r="CC39" s="11">
        <v>18953</v>
      </c>
      <c r="CD39" s="11">
        <v>18766</v>
      </c>
      <c r="CE39" s="11">
        <v>18832</v>
      </c>
      <c r="CF39" s="11">
        <v>15759</v>
      </c>
      <c r="CG39" s="11">
        <v>16507</v>
      </c>
      <c r="CH39" s="11">
        <v>19901</v>
      </c>
      <c r="CI39" s="11">
        <v>19499</v>
      </c>
      <c r="CJ39" s="11">
        <v>15749</v>
      </c>
      <c r="CK39" s="11">
        <v>13901</v>
      </c>
      <c r="CL39" s="11">
        <v>17130</v>
      </c>
      <c r="CM39" s="11">
        <v>19814</v>
      </c>
      <c r="CN39" s="11">
        <v>17422</v>
      </c>
      <c r="CO39" s="11">
        <v>16942</v>
      </c>
      <c r="CP39" s="11">
        <v>16667</v>
      </c>
      <c r="CQ39" s="11">
        <v>14952</v>
      </c>
      <c r="CS39" s="1"/>
      <c r="CT39" s="124" t="s">
        <v>303</v>
      </c>
      <c r="CU39" s="11">
        <v>24208</v>
      </c>
      <c r="CV39" s="11">
        <v>24378</v>
      </c>
      <c r="CW39" s="11">
        <v>24379</v>
      </c>
      <c r="CX39" s="11">
        <v>24648</v>
      </c>
      <c r="CY39" s="11">
        <v>23884</v>
      </c>
      <c r="CZ39" s="11">
        <v>23604</v>
      </c>
      <c r="DA39" s="11">
        <v>23229</v>
      </c>
      <c r="DB39" s="11">
        <v>24221</v>
      </c>
      <c r="DC39" s="11">
        <v>22685</v>
      </c>
      <c r="DD39" s="11">
        <v>23057</v>
      </c>
      <c r="DE39" s="11">
        <v>22908</v>
      </c>
      <c r="DF39" s="11">
        <v>23697</v>
      </c>
      <c r="DG39" s="11">
        <v>23253</v>
      </c>
      <c r="DH39" s="11">
        <v>22586</v>
      </c>
      <c r="DI39" s="11">
        <v>20667</v>
      </c>
      <c r="DJ39" s="11">
        <v>20639</v>
      </c>
      <c r="DK39" s="11">
        <v>20490</v>
      </c>
      <c r="DL39" s="11">
        <v>20964</v>
      </c>
      <c r="DM39" s="11">
        <v>20569</v>
      </c>
      <c r="DN39" s="11">
        <v>21083</v>
      </c>
      <c r="DO39" s="11">
        <v>18089</v>
      </c>
      <c r="DQ39" s="1"/>
      <c r="DR39" s="124" t="s">
        <v>303</v>
      </c>
      <c r="DS39" s="11">
        <v>23886</v>
      </c>
      <c r="DT39" s="11">
        <v>23225</v>
      </c>
      <c r="DU39" s="11">
        <v>23862</v>
      </c>
      <c r="DV39" s="11">
        <v>23904</v>
      </c>
      <c r="DW39" s="11">
        <v>24156</v>
      </c>
      <c r="DX39" s="11">
        <v>24470</v>
      </c>
      <c r="DY39" s="11">
        <v>24400</v>
      </c>
      <c r="DZ39" s="11">
        <v>24496</v>
      </c>
      <c r="EA39" s="11">
        <v>24042</v>
      </c>
      <c r="EB39" s="11">
        <v>24466</v>
      </c>
      <c r="EC39" s="11">
        <v>24892</v>
      </c>
      <c r="ED39" s="11">
        <v>24733</v>
      </c>
      <c r="EE39" s="11">
        <v>23326</v>
      </c>
      <c r="EF39" s="11">
        <v>23761</v>
      </c>
      <c r="EG39" s="11">
        <v>22316</v>
      </c>
      <c r="EH39" s="11">
        <v>21899</v>
      </c>
      <c r="EI39" s="11">
        <v>21698</v>
      </c>
      <c r="EJ39" s="11">
        <v>20738</v>
      </c>
      <c r="EK39" s="11">
        <v>20202</v>
      </c>
      <c r="EL39" s="11">
        <v>20821</v>
      </c>
      <c r="EM39" s="11">
        <v>17830</v>
      </c>
      <c r="EO39" s="1"/>
      <c r="EP39" s="124" t="s">
        <v>303</v>
      </c>
      <c r="EQ39" s="11">
        <v>16288</v>
      </c>
      <c r="ER39" s="11">
        <v>14992</v>
      </c>
      <c r="ES39" s="11">
        <v>15403</v>
      </c>
      <c r="ET39" s="11">
        <v>15248</v>
      </c>
      <c r="EU39" s="11">
        <v>14976</v>
      </c>
      <c r="EV39" s="11">
        <v>15594</v>
      </c>
      <c r="EW39" s="11">
        <v>17457</v>
      </c>
      <c r="EX39" s="11">
        <v>14308</v>
      </c>
      <c r="EY39" s="11">
        <v>13229</v>
      </c>
      <c r="EZ39" s="11">
        <v>13340</v>
      </c>
      <c r="FA39" s="11">
        <v>14676</v>
      </c>
      <c r="FB39" s="11">
        <v>15607</v>
      </c>
      <c r="FC39" s="11">
        <v>18851</v>
      </c>
      <c r="FD39" s="11">
        <v>19223</v>
      </c>
      <c r="FE39" s="11">
        <v>19244</v>
      </c>
      <c r="FF39" s="11">
        <v>18486</v>
      </c>
      <c r="FG39" s="11">
        <v>19051</v>
      </c>
      <c r="FH39" s="11">
        <v>18815</v>
      </c>
      <c r="FI39" s="11">
        <v>20575</v>
      </c>
      <c r="FJ39" s="11">
        <v>20590</v>
      </c>
      <c r="FK39" s="11">
        <v>18307</v>
      </c>
      <c r="FM39" s="1"/>
      <c r="FN39" s="124" t="s">
        <v>303</v>
      </c>
      <c r="FO39" s="11">
        <v>15863</v>
      </c>
      <c r="FP39" s="11">
        <v>14828</v>
      </c>
      <c r="FQ39" s="11">
        <v>16283</v>
      </c>
      <c r="FR39" s="11">
        <v>16751</v>
      </c>
      <c r="FS39" s="11">
        <v>16029</v>
      </c>
      <c r="FT39" s="11">
        <v>15386</v>
      </c>
      <c r="FU39" s="11">
        <v>16529</v>
      </c>
      <c r="FV39" s="11">
        <v>18232</v>
      </c>
      <c r="FW39" s="11">
        <v>19232</v>
      </c>
      <c r="FX39" s="11">
        <v>19747</v>
      </c>
      <c r="FY39" s="11">
        <v>19930</v>
      </c>
      <c r="FZ39" s="11">
        <v>16766</v>
      </c>
      <c r="GA39" s="11">
        <v>20355</v>
      </c>
      <c r="GB39" s="11">
        <v>21555</v>
      </c>
      <c r="GC39" s="11">
        <v>19872</v>
      </c>
      <c r="GD39" s="11">
        <v>19826</v>
      </c>
      <c r="GE39" s="11">
        <v>20211</v>
      </c>
      <c r="GF39" s="11">
        <v>20304</v>
      </c>
      <c r="GG39" s="11">
        <v>19900</v>
      </c>
      <c r="GH39" s="11">
        <v>20158</v>
      </c>
      <c r="GI39" s="11">
        <v>18310</v>
      </c>
      <c r="GK39" s="1"/>
      <c r="GL39" s="124" t="s">
        <v>303</v>
      </c>
      <c r="GM39" s="11">
        <v>20773</v>
      </c>
      <c r="GN39" s="11">
        <v>21107</v>
      </c>
      <c r="GO39" s="11">
        <v>20863</v>
      </c>
      <c r="GP39" s="11">
        <v>19997</v>
      </c>
      <c r="GQ39" s="11">
        <v>18628</v>
      </c>
      <c r="GR39" s="11">
        <v>18686</v>
      </c>
      <c r="GS39" s="11">
        <v>18505</v>
      </c>
      <c r="GT39" s="11">
        <v>18262</v>
      </c>
      <c r="GU39" s="11">
        <v>15558</v>
      </c>
      <c r="GV39" s="11">
        <v>14515</v>
      </c>
      <c r="GW39" s="11">
        <v>14202</v>
      </c>
      <c r="GX39" s="11">
        <v>12961</v>
      </c>
      <c r="GY39" s="11">
        <v>13999</v>
      </c>
      <c r="GZ39" s="11">
        <v>14552</v>
      </c>
      <c r="HA39" s="11">
        <v>14449</v>
      </c>
      <c r="HB39" s="11">
        <v>13485</v>
      </c>
      <c r="HC39" s="11">
        <v>13927</v>
      </c>
      <c r="HD39" s="11">
        <v>14145</v>
      </c>
      <c r="HE39" s="11">
        <v>14364</v>
      </c>
      <c r="HF39" s="11">
        <v>15078</v>
      </c>
      <c r="HG39" s="11">
        <v>12531</v>
      </c>
      <c r="HI39" s="1"/>
      <c r="HJ39" s="124" t="s">
        <v>303</v>
      </c>
      <c r="HK39" s="11">
        <v>20602</v>
      </c>
      <c r="HL39" s="11">
        <v>19333</v>
      </c>
      <c r="HM39" s="11">
        <v>19185</v>
      </c>
      <c r="HN39" s="11">
        <v>18387</v>
      </c>
      <c r="HO39" s="11">
        <v>18597</v>
      </c>
      <c r="HP39" s="11">
        <v>17714</v>
      </c>
      <c r="HQ39" s="11">
        <v>16116</v>
      </c>
      <c r="HR39" s="11">
        <v>16356</v>
      </c>
      <c r="HS39" s="11">
        <v>14667</v>
      </c>
      <c r="HT39" s="11">
        <v>13948</v>
      </c>
      <c r="HU39" s="11">
        <v>14213</v>
      </c>
      <c r="HV39" s="11">
        <v>13266</v>
      </c>
      <c r="HW39" s="11">
        <v>13842</v>
      </c>
      <c r="HX39" s="11">
        <v>13434</v>
      </c>
      <c r="HY39" s="11">
        <v>13280</v>
      </c>
      <c r="HZ39" s="11">
        <v>13262</v>
      </c>
      <c r="IA39" s="11">
        <v>13952</v>
      </c>
      <c r="IB39" s="11">
        <v>13829</v>
      </c>
      <c r="IC39" s="11">
        <v>14348</v>
      </c>
      <c r="ID39" s="11">
        <v>13715</v>
      </c>
      <c r="IE39" s="11">
        <v>12440</v>
      </c>
    </row>
    <row r="40" spans="1:239" ht="14.5">
      <c r="A40" s="1"/>
      <c r="B40" s="124" t="s">
        <v>304</v>
      </c>
      <c r="C40" s="11">
        <v>35395</v>
      </c>
      <c r="D40" s="11">
        <v>35657</v>
      </c>
      <c r="E40" s="11">
        <v>30807</v>
      </c>
      <c r="F40" s="11">
        <v>36358</v>
      </c>
      <c r="G40" s="11">
        <v>33791</v>
      </c>
      <c r="H40" s="11">
        <v>30213</v>
      </c>
      <c r="I40" s="11">
        <v>35061</v>
      </c>
      <c r="J40" s="11">
        <v>36646</v>
      </c>
      <c r="K40" s="11">
        <v>36730</v>
      </c>
      <c r="L40" s="11">
        <v>27356</v>
      </c>
      <c r="M40" s="11">
        <v>26893</v>
      </c>
      <c r="N40" s="11">
        <v>28993</v>
      </c>
      <c r="O40" s="11">
        <v>22929</v>
      </c>
      <c r="P40" s="11">
        <v>20523</v>
      </c>
      <c r="Q40" s="11">
        <v>23413</v>
      </c>
      <c r="R40" s="11">
        <v>24448</v>
      </c>
      <c r="S40" s="11">
        <v>22428</v>
      </c>
      <c r="T40" s="11">
        <v>22710</v>
      </c>
      <c r="U40" s="11">
        <v>25700</v>
      </c>
      <c r="V40" s="11">
        <v>25738</v>
      </c>
      <c r="W40" s="11">
        <v>23258</v>
      </c>
      <c r="Y40" s="1"/>
      <c r="Z40" s="124" t="s">
        <v>304</v>
      </c>
      <c r="AA40" s="11">
        <v>30477</v>
      </c>
      <c r="AB40" s="11">
        <v>33741</v>
      </c>
      <c r="AC40" s="11">
        <v>31743</v>
      </c>
      <c r="AD40" s="11">
        <v>31756</v>
      </c>
      <c r="AE40" s="11">
        <v>25716</v>
      </c>
      <c r="AF40" s="11">
        <v>25924</v>
      </c>
      <c r="AG40" s="11">
        <v>28585</v>
      </c>
      <c r="AH40" s="11">
        <v>25436</v>
      </c>
      <c r="AI40" s="11">
        <v>21299</v>
      </c>
      <c r="AJ40" s="11">
        <v>22784</v>
      </c>
      <c r="AK40" s="11">
        <v>18896</v>
      </c>
      <c r="AL40" s="11">
        <v>23564</v>
      </c>
      <c r="AM40" s="11">
        <v>21705</v>
      </c>
      <c r="AN40" s="11">
        <v>18067</v>
      </c>
      <c r="AO40" s="11">
        <v>19388</v>
      </c>
      <c r="AP40" s="11">
        <v>19794</v>
      </c>
      <c r="AQ40" s="11">
        <v>20110</v>
      </c>
      <c r="AR40" s="11">
        <v>20539</v>
      </c>
      <c r="AS40" s="11">
        <v>19622</v>
      </c>
      <c r="AT40" s="11">
        <v>18401</v>
      </c>
      <c r="AU40" s="11">
        <v>17067</v>
      </c>
      <c r="AW40" s="1"/>
      <c r="AX40" s="124" t="s">
        <v>304</v>
      </c>
      <c r="AY40" s="11">
        <v>29333</v>
      </c>
      <c r="AZ40" s="11">
        <v>33259</v>
      </c>
      <c r="BA40" s="11">
        <v>28777</v>
      </c>
      <c r="BB40" s="11">
        <v>32951</v>
      </c>
      <c r="BC40" s="11">
        <v>30730</v>
      </c>
      <c r="BD40" s="11">
        <v>25504</v>
      </c>
      <c r="BE40" s="11">
        <v>28540</v>
      </c>
      <c r="BF40" s="11">
        <v>26980</v>
      </c>
      <c r="BG40" s="11">
        <v>25465</v>
      </c>
      <c r="BH40" s="11">
        <v>23225</v>
      </c>
      <c r="BI40" s="11">
        <v>22367</v>
      </c>
      <c r="BJ40" s="11">
        <v>25242</v>
      </c>
      <c r="BK40" s="11">
        <v>22408</v>
      </c>
      <c r="BL40" s="11">
        <v>21325</v>
      </c>
      <c r="BM40" s="11">
        <v>19908</v>
      </c>
      <c r="BN40" s="11">
        <v>21492</v>
      </c>
      <c r="BO40" s="11">
        <v>20209</v>
      </c>
      <c r="BP40" s="11">
        <v>21004</v>
      </c>
      <c r="BQ40" s="11">
        <v>21967</v>
      </c>
      <c r="BR40" s="11">
        <v>21362</v>
      </c>
      <c r="BS40" s="11">
        <v>17989</v>
      </c>
      <c r="BU40" s="1"/>
      <c r="BV40" s="124" t="s">
        <v>304</v>
      </c>
      <c r="BW40" s="11">
        <v>33131</v>
      </c>
      <c r="BX40" s="11">
        <v>37874</v>
      </c>
      <c r="BY40" s="11">
        <v>31688</v>
      </c>
      <c r="BZ40" s="11">
        <v>35986</v>
      </c>
      <c r="CA40" s="11">
        <v>29886</v>
      </c>
      <c r="CB40" s="11">
        <v>32046</v>
      </c>
      <c r="CC40" s="11">
        <v>36197</v>
      </c>
      <c r="CD40" s="11">
        <v>30046</v>
      </c>
      <c r="CE40" s="11">
        <v>25967</v>
      </c>
      <c r="CF40" s="11">
        <v>23474</v>
      </c>
      <c r="CG40" s="11">
        <v>25559</v>
      </c>
      <c r="CH40" s="11">
        <v>31707</v>
      </c>
      <c r="CI40" s="11">
        <v>25646</v>
      </c>
      <c r="CJ40" s="11">
        <v>19961</v>
      </c>
      <c r="CK40" s="11">
        <v>19282</v>
      </c>
      <c r="CL40" s="11">
        <v>19641</v>
      </c>
      <c r="CM40" s="11">
        <v>21567</v>
      </c>
      <c r="CN40" s="11">
        <v>18698</v>
      </c>
      <c r="CO40" s="11">
        <v>18445</v>
      </c>
      <c r="CP40" s="11">
        <v>17174</v>
      </c>
      <c r="CQ40" s="11">
        <v>16322</v>
      </c>
      <c r="CS40" s="1"/>
      <c r="CT40" s="124" t="s">
        <v>304</v>
      </c>
      <c r="CU40" s="11">
        <v>24670</v>
      </c>
      <c r="CV40" s="11">
        <v>19700</v>
      </c>
      <c r="CW40" s="11">
        <v>21036</v>
      </c>
      <c r="CX40" s="11">
        <v>23084</v>
      </c>
      <c r="CY40" s="11">
        <v>27381</v>
      </c>
      <c r="CZ40" s="11">
        <v>21797</v>
      </c>
      <c r="DA40" s="11">
        <v>23766</v>
      </c>
      <c r="DB40" s="11">
        <v>26053</v>
      </c>
      <c r="DC40" s="11">
        <v>27332</v>
      </c>
      <c r="DD40" s="11">
        <v>22509</v>
      </c>
      <c r="DE40" s="11">
        <v>25084</v>
      </c>
      <c r="DF40" s="11">
        <v>25526</v>
      </c>
      <c r="DG40" s="11">
        <v>24194</v>
      </c>
      <c r="DH40" s="11">
        <v>24382</v>
      </c>
      <c r="DI40" s="11">
        <v>21217</v>
      </c>
      <c r="DJ40" s="11">
        <v>21399</v>
      </c>
      <c r="DK40" s="11">
        <v>21244</v>
      </c>
      <c r="DL40" s="11">
        <v>22105</v>
      </c>
      <c r="DM40" s="11">
        <v>22101</v>
      </c>
      <c r="DN40" s="11">
        <v>21958</v>
      </c>
      <c r="DO40" s="11">
        <v>19077</v>
      </c>
      <c r="DQ40" s="1"/>
      <c r="DR40" s="124" t="s">
        <v>304</v>
      </c>
      <c r="DS40" s="11">
        <v>30342</v>
      </c>
      <c r="DT40" s="11">
        <v>32374</v>
      </c>
      <c r="DU40" s="11">
        <v>30123</v>
      </c>
      <c r="DV40" s="11">
        <v>34156</v>
      </c>
      <c r="DW40" s="11">
        <v>30547</v>
      </c>
      <c r="DX40" s="11">
        <v>25754</v>
      </c>
      <c r="DY40" s="11">
        <v>29362</v>
      </c>
      <c r="DZ40" s="11">
        <v>29728</v>
      </c>
      <c r="EA40" s="11">
        <v>26568</v>
      </c>
      <c r="EB40" s="11">
        <v>25809</v>
      </c>
      <c r="EC40" s="11">
        <v>27586</v>
      </c>
      <c r="ED40" s="11">
        <v>27007</v>
      </c>
      <c r="EE40" s="11">
        <v>24754</v>
      </c>
      <c r="EF40" s="11">
        <v>24107</v>
      </c>
      <c r="EG40" s="11">
        <v>23064</v>
      </c>
      <c r="EH40" s="11">
        <v>21864</v>
      </c>
      <c r="EI40" s="11">
        <v>20599</v>
      </c>
      <c r="EJ40" s="11">
        <v>20307</v>
      </c>
      <c r="EK40" s="11">
        <v>21056</v>
      </c>
      <c r="EL40" s="11">
        <v>21007</v>
      </c>
      <c r="EM40" s="11">
        <v>18139</v>
      </c>
      <c r="EO40" s="1"/>
      <c r="EP40" s="124" t="s">
        <v>304</v>
      </c>
      <c r="EQ40" s="11">
        <v>19929</v>
      </c>
      <c r="ER40" s="11">
        <v>20923</v>
      </c>
      <c r="ES40" s="11">
        <v>17134</v>
      </c>
      <c r="ET40" s="11">
        <v>15699</v>
      </c>
      <c r="EU40" s="11">
        <v>13852</v>
      </c>
      <c r="EV40" s="11">
        <v>16549</v>
      </c>
      <c r="EW40" s="11">
        <v>17737</v>
      </c>
      <c r="EX40" s="11">
        <v>17123</v>
      </c>
      <c r="EY40" s="11">
        <v>14660</v>
      </c>
      <c r="EZ40" s="11">
        <v>12465</v>
      </c>
      <c r="FA40" s="11">
        <v>13233</v>
      </c>
      <c r="FB40" s="11">
        <v>13108</v>
      </c>
      <c r="FC40" s="11">
        <v>14491</v>
      </c>
      <c r="FD40" s="11">
        <v>13286</v>
      </c>
      <c r="FE40" s="11">
        <v>13564</v>
      </c>
      <c r="FF40" s="11">
        <v>12458</v>
      </c>
      <c r="FG40" s="11">
        <v>13055</v>
      </c>
      <c r="FH40" s="11">
        <v>13027</v>
      </c>
      <c r="FI40" s="11">
        <v>13995</v>
      </c>
      <c r="FJ40" s="11">
        <v>13853</v>
      </c>
      <c r="FK40" s="11">
        <v>12398</v>
      </c>
      <c r="FM40" s="1"/>
      <c r="FN40" s="124" t="s">
        <v>304</v>
      </c>
      <c r="FO40" s="11">
        <v>8309</v>
      </c>
      <c r="FP40" s="11">
        <v>12053</v>
      </c>
      <c r="FQ40" s="11">
        <v>9268</v>
      </c>
      <c r="FR40" s="11">
        <v>10909</v>
      </c>
      <c r="FS40" s="11">
        <v>13780</v>
      </c>
      <c r="FT40" s="11">
        <v>13014</v>
      </c>
      <c r="FU40" s="11">
        <v>21378</v>
      </c>
      <c r="FV40" s="11">
        <v>21567</v>
      </c>
      <c r="FW40" s="11">
        <v>19250</v>
      </c>
      <c r="FX40" s="11">
        <v>21526</v>
      </c>
      <c r="FY40" s="11">
        <v>23776</v>
      </c>
      <c r="FZ40" s="11">
        <v>21933</v>
      </c>
      <c r="GA40" s="11">
        <v>24866</v>
      </c>
      <c r="GB40" s="11">
        <v>27912</v>
      </c>
      <c r="GC40" s="11">
        <v>25075</v>
      </c>
      <c r="GD40" s="11">
        <v>24805</v>
      </c>
      <c r="GE40" s="11">
        <v>23935</v>
      </c>
      <c r="GF40" s="11">
        <v>24830</v>
      </c>
      <c r="GG40" s="11">
        <v>25452</v>
      </c>
      <c r="GH40" s="11">
        <v>25362</v>
      </c>
      <c r="GI40" s="11">
        <v>23527</v>
      </c>
      <c r="GK40" s="1"/>
      <c r="GL40" s="124" t="s">
        <v>304</v>
      </c>
      <c r="GM40" s="11">
        <v>19410</v>
      </c>
      <c r="GN40" s="11">
        <v>25347</v>
      </c>
      <c r="GO40" s="11">
        <v>22646</v>
      </c>
      <c r="GP40" s="11">
        <v>23069</v>
      </c>
      <c r="GQ40" s="11">
        <v>28452</v>
      </c>
      <c r="GR40" s="11">
        <v>25190</v>
      </c>
      <c r="GS40" s="11">
        <v>29408</v>
      </c>
      <c r="GT40" s="11">
        <v>27872</v>
      </c>
      <c r="GU40" s="11">
        <v>24533</v>
      </c>
      <c r="GV40" s="11">
        <v>23305</v>
      </c>
      <c r="GW40" s="11">
        <v>28934</v>
      </c>
      <c r="GX40" s="11">
        <v>27651</v>
      </c>
      <c r="GY40" s="11">
        <v>28568</v>
      </c>
      <c r="GZ40" s="11">
        <v>30202</v>
      </c>
      <c r="HA40" s="11">
        <v>29946</v>
      </c>
      <c r="HB40" s="11">
        <v>27063</v>
      </c>
      <c r="HC40" s="11">
        <v>25926</v>
      </c>
      <c r="HD40" s="11">
        <v>26768</v>
      </c>
      <c r="HE40" s="11">
        <v>28782</v>
      </c>
      <c r="HF40" s="11">
        <v>29729</v>
      </c>
      <c r="HG40" s="11">
        <v>27020</v>
      </c>
      <c r="HI40" s="1"/>
      <c r="HJ40" s="124" t="s">
        <v>304</v>
      </c>
      <c r="HK40" s="11">
        <v>29865</v>
      </c>
      <c r="HL40" s="11">
        <v>31038</v>
      </c>
      <c r="HM40" s="11">
        <v>29196</v>
      </c>
      <c r="HN40" s="11">
        <v>34278</v>
      </c>
      <c r="HO40" s="11">
        <v>35146</v>
      </c>
      <c r="HP40" s="11">
        <v>34994</v>
      </c>
      <c r="HQ40" s="11">
        <v>34344</v>
      </c>
      <c r="HR40" s="11">
        <v>26579</v>
      </c>
      <c r="HS40" s="11">
        <v>26876</v>
      </c>
      <c r="HT40" s="11">
        <v>24773</v>
      </c>
      <c r="HU40" s="11">
        <v>26691</v>
      </c>
      <c r="HV40" s="11">
        <v>25150</v>
      </c>
      <c r="HW40" s="11">
        <v>26278</v>
      </c>
      <c r="HX40" s="11">
        <v>27361</v>
      </c>
      <c r="HY40" s="11">
        <v>26383</v>
      </c>
      <c r="HZ40" s="11">
        <v>25255</v>
      </c>
      <c r="IA40" s="11">
        <v>25883</v>
      </c>
      <c r="IB40" s="11">
        <v>26463</v>
      </c>
      <c r="IC40" s="11">
        <v>28049</v>
      </c>
      <c r="ID40" s="11">
        <v>27292</v>
      </c>
      <c r="IE40" s="11">
        <v>25791</v>
      </c>
    </row>
    <row r="41" spans="1:239" ht="14.5">
      <c r="A41" s="1"/>
      <c r="B41" s="124" t="s">
        <v>305</v>
      </c>
      <c r="C41" s="11">
        <v>146809</v>
      </c>
      <c r="D41" s="11">
        <v>152778</v>
      </c>
      <c r="E41" s="11">
        <v>150476</v>
      </c>
      <c r="F41" s="11">
        <v>189092</v>
      </c>
      <c r="G41" s="11">
        <v>150417</v>
      </c>
      <c r="H41" s="11">
        <v>178723</v>
      </c>
      <c r="I41" s="11">
        <v>155478</v>
      </c>
      <c r="J41" s="11">
        <v>160392</v>
      </c>
      <c r="K41" s="11">
        <v>166477</v>
      </c>
      <c r="L41" s="11">
        <v>161500</v>
      </c>
      <c r="M41" s="11">
        <v>136920</v>
      </c>
      <c r="N41" s="11">
        <v>150687</v>
      </c>
      <c r="O41" s="11">
        <v>102255</v>
      </c>
      <c r="P41" s="11">
        <v>102117</v>
      </c>
      <c r="Q41" s="11">
        <v>121541</v>
      </c>
      <c r="R41" s="11">
        <v>132230</v>
      </c>
      <c r="S41" s="11">
        <v>119738</v>
      </c>
      <c r="T41" s="11">
        <v>119432</v>
      </c>
      <c r="U41" s="11">
        <v>144037</v>
      </c>
      <c r="V41" s="11">
        <v>150864</v>
      </c>
      <c r="W41" s="11">
        <v>124958</v>
      </c>
      <c r="Y41" s="1"/>
      <c r="Z41" s="124" t="s">
        <v>305</v>
      </c>
      <c r="AA41" s="11">
        <v>52461</v>
      </c>
      <c r="AB41" s="11">
        <v>38022</v>
      </c>
      <c r="AC41" s="11">
        <v>30198</v>
      </c>
      <c r="AD41" s="11">
        <v>36453</v>
      </c>
      <c r="AE41" s="11">
        <v>42341</v>
      </c>
      <c r="AF41" s="11">
        <v>38347</v>
      </c>
      <c r="AG41" s="11">
        <v>26339</v>
      </c>
      <c r="AH41" s="11">
        <v>26174</v>
      </c>
      <c r="AI41" s="11">
        <v>25197</v>
      </c>
      <c r="AJ41" s="11">
        <v>21246</v>
      </c>
      <c r="AK41" s="11">
        <v>18660</v>
      </c>
      <c r="AL41" s="11">
        <v>29263</v>
      </c>
      <c r="AM41" s="11">
        <v>28323</v>
      </c>
      <c r="AN41" s="11">
        <v>24717</v>
      </c>
      <c r="AO41" s="11">
        <v>29764</v>
      </c>
      <c r="AP41" s="11">
        <v>33076</v>
      </c>
      <c r="AQ41" s="11">
        <v>34241</v>
      </c>
      <c r="AR41" s="11">
        <v>34788</v>
      </c>
      <c r="AS41" s="11">
        <v>32906</v>
      </c>
      <c r="AT41" s="11">
        <v>29917</v>
      </c>
      <c r="AU41" s="11">
        <v>28668</v>
      </c>
      <c r="AW41" s="1"/>
      <c r="AX41" s="124" t="s">
        <v>305</v>
      </c>
      <c r="AY41" s="11">
        <v>113319</v>
      </c>
      <c r="AZ41" s="11">
        <v>122034</v>
      </c>
      <c r="BA41" s="11">
        <v>122111</v>
      </c>
      <c r="BB41" s="11">
        <v>118576</v>
      </c>
      <c r="BC41" s="11">
        <v>121623</v>
      </c>
      <c r="BD41" s="11">
        <v>120044</v>
      </c>
      <c r="BE41" s="11">
        <v>97145</v>
      </c>
      <c r="BF41" s="11">
        <v>96844</v>
      </c>
      <c r="BG41" s="11">
        <v>90208</v>
      </c>
      <c r="BH41" s="11">
        <v>106843</v>
      </c>
      <c r="BI41" s="11">
        <v>85880</v>
      </c>
      <c r="BJ41" s="11">
        <v>102511</v>
      </c>
      <c r="BK41" s="11">
        <v>87117</v>
      </c>
      <c r="BL41" s="11">
        <v>94679</v>
      </c>
      <c r="BM41" s="11">
        <v>93079</v>
      </c>
      <c r="BN41" s="11">
        <v>91791</v>
      </c>
      <c r="BO41" s="11">
        <v>80251</v>
      </c>
      <c r="BP41" s="11">
        <v>86323</v>
      </c>
      <c r="BQ41" s="11">
        <v>89145</v>
      </c>
      <c r="BR41" s="11">
        <v>86729</v>
      </c>
      <c r="BS41" s="11">
        <v>76058</v>
      </c>
      <c r="BU41" s="1"/>
      <c r="BV41" s="124" t="s">
        <v>305</v>
      </c>
      <c r="BW41" s="11">
        <v>92418</v>
      </c>
      <c r="BX41" s="11">
        <v>79976</v>
      </c>
      <c r="BY41" s="11">
        <v>75823</v>
      </c>
      <c r="BZ41" s="11">
        <v>65334</v>
      </c>
      <c r="CA41" s="11">
        <v>78578</v>
      </c>
      <c r="CB41" s="11">
        <v>79190</v>
      </c>
      <c r="CC41" s="11">
        <v>69651</v>
      </c>
      <c r="CD41" s="11">
        <v>60541</v>
      </c>
      <c r="CE41" s="11">
        <v>54589</v>
      </c>
      <c r="CF41" s="11">
        <v>59331</v>
      </c>
      <c r="CG41" s="11">
        <v>59211</v>
      </c>
      <c r="CH41" s="11">
        <v>78013</v>
      </c>
      <c r="CI41" s="11">
        <v>59541</v>
      </c>
      <c r="CJ41" s="11">
        <v>47614</v>
      </c>
      <c r="CK41" s="11">
        <v>49502</v>
      </c>
      <c r="CL41" s="11">
        <v>44929</v>
      </c>
      <c r="CM41" s="11">
        <v>48663</v>
      </c>
      <c r="CN41" s="11">
        <v>41998</v>
      </c>
      <c r="CO41" s="11">
        <v>40357</v>
      </c>
      <c r="CP41" s="11">
        <v>36367</v>
      </c>
      <c r="CQ41" s="11">
        <v>37071</v>
      </c>
      <c r="CS41" s="1"/>
      <c r="CT41" s="124" t="s">
        <v>305</v>
      </c>
      <c r="CU41" s="11">
        <v>87787</v>
      </c>
      <c r="CV41" s="11">
        <v>78908</v>
      </c>
      <c r="CW41" s="11">
        <v>79029</v>
      </c>
      <c r="CX41" s="11">
        <v>84881</v>
      </c>
      <c r="CY41" s="11">
        <v>87092</v>
      </c>
      <c r="CZ41" s="11">
        <v>92277</v>
      </c>
      <c r="DA41" s="11">
        <v>94868</v>
      </c>
      <c r="DB41" s="11">
        <v>94879</v>
      </c>
      <c r="DC41" s="11">
        <v>102399</v>
      </c>
      <c r="DD41" s="11">
        <v>99790</v>
      </c>
      <c r="DE41" s="11">
        <v>99314</v>
      </c>
      <c r="DF41" s="11">
        <v>101365</v>
      </c>
      <c r="DG41" s="11">
        <v>97567</v>
      </c>
      <c r="DH41" s="11">
        <v>105123</v>
      </c>
      <c r="DI41" s="11">
        <v>88074</v>
      </c>
      <c r="DJ41" s="11">
        <v>91024</v>
      </c>
      <c r="DK41" s="11">
        <v>93402</v>
      </c>
      <c r="DL41" s="11">
        <v>100054</v>
      </c>
      <c r="DM41" s="11">
        <v>96453</v>
      </c>
      <c r="DN41" s="11">
        <v>94694</v>
      </c>
      <c r="DO41" s="11">
        <v>84997</v>
      </c>
      <c r="DQ41" s="1"/>
      <c r="DR41" s="124" t="s">
        <v>305</v>
      </c>
      <c r="DS41" s="11">
        <v>99931</v>
      </c>
      <c r="DT41" s="11">
        <v>90983</v>
      </c>
      <c r="DU41" s="11">
        <v>89312</v>
      </c>
      <c r="DV41" s="11">
        <v>93083</v>
      </c>
      <c r="DW41" s="11">
        <v>98486</v>
      </c>
      <c r="DX41" s="11">
        <v>107928</v>
      </c>
      <c r="DY41" s="11">
        <v>94785</v>
      </c>
      <c r="DZ41" s="11">
        <v>94339</v>
      </c>
      <c r="EA41" s="11">
        <v>93843</v>
      </c>
      <c r="EB41" s="11">
        <v>101415</v>
      </c>
      <c r="EC41" s="11">
        <v>107798</v>
      </c>
      <c r="ED41" s="11">
        <v>112698</v>
      </c>
      <c r="EE41" s="11">
        <v>112477</v>
      </c>
      <c r="EF41" s="11">
        <v>111456</v>
      </c>
      <c r="EG41" s="11">
        <v>107053</v>
      </c>
      <c r="EH41" s="11">
        <v>100205</v>
      </c>
      <c r="EI41" s="11">
        <v>90809</v>
      </c>
      <c r="EJ41" s="11">
        <v>95173</v>
      </c>
      <c r="EK41" s="11">
        <v>100628</v>
      </c>
      <c r="EL41" s="11">
        <v>99076</v>
      </c>
      <c r="EM41" s="11">
        <v>88531</v>
      </c>
      <c r="EO41" s="1"/>
      <c r="EP41" s="124" t="s">
        <v>305</v>
      </c>
      <c r="EQ41" s="11">
        <v>58021</v>
      </c>
      <c r="ER41" s="11">
        <v>55443</v>
      </c>
      <c r="ES41" s="11">
        <v>55151</v>
      </c>
      <c r="ET41" s="11">
        <v>60945</v>
      </c>
      <c r="EU41" s="11">
        <v>69344</v>
      </c>
      <c r="EV41" s="11">
        <v>76607</v>
      </c>
      <c r="EW41" s="11">
        <v>71307</v>
      </c>
      <c r="EX41" s="11">
        <v>66197</v>
      </c>
      <c r="EY41" s="11">
        <v>67807</v>
      </c>
      <c r="EZ41" s="11">
        <v>70373</v>
      </c>
      <c r="FA41" s="11">
        <v>64178</v>
      </c>
      <c r="FB41" s="11">
        <v>68550</v>
      </c>
      <c r="FC41" s="11">
        <v>74463</v>
      </c>
      <c r="FD41" s="11">
        <v>61758</v>
      </c>
      <c r="FE41" s="11">
        <v>63279</v>
      </c>
      <c r="FF41" s="11">
        <v>53684</v>
      </c>
      <c r="FG41" s="11">
        <v>60472</v>
      </c>
      <c r="FH41" s="11">
        <v>64730</v>
      </c>
      <c r="FI41" s="11">
        <v>63164</v>
      </c>
      <c r="FJ41" s="11">
        <v>61436</v>
      </c>
      <c r="FK41" s="11">
        <v>58724</v>
      </c>
      <c r="FM41" s="1"/>
      <c r="FN41" s="124" t="s">
        <v>305</v>
      </c>
      <c r="FO41" s="11">
        <v>48989</v>
      </c>
      <c r="FP41" s="11">
        <v>42094</v>
      </c>
      <c r="FQ41" s="11">
        <v>54489</v>
      </c>
      <c r="FR41" s="11">
        <v>63242</v>
      </c>
      <c r="FS41" s="11">
        <v>64695</v>
      </c>
      <c r="FT41" s="11">
        <v>68550</v>
      </c>
      <c r="FU41" s="11">
        <v>76051</v>
      </c>
      <c r="FV41" s="11">
        <v>70197</v>
      </c>
      <c r="FW41" s="11">
        <v>62190</v>
      </c>
      <c r="FX41" s="11">
        <v>71513</v>
      </c>
      <c r="FY41" s="11">
        <v>69240</v>
      </c>
      <c r="FZ41" s="11">
        <v>65707</v>
      </c>
      <c r="GA41" s="11">
        <v>65539</v>
      </c>
      <c r="GB41" s="11">
        <v>73150</v>
      </c>
      <c r="GC41" s="11">
        <v>69432</v>
      </c>
      <c r="GD41" s="11">
        <v>66756</v>
      </c>
      <c r="GE41" s="11">
        <v>60941</v>
      </c>
      <c r="GF41" s="11">
        <v>66148</v>
      </c>
      <c r="GG41" s="11">
        <v>69068</v>
      </c>
      <c r="GH41" s="11">
        <v>68145</v>
      </c>
      <c r="GI41" s="11">
        <v>65911</v>
      </c>
      <c r="GK41" s="1"/>
      <c r="GL41" s="124" t="s">
        <v>305</v>
      </c>
      <c r="GM41" s="11">
        <v>102641</v>
      </c>
      <c r="GN41" s="11">
        <v>96582</v>
      </c>
      <c r="GO41" s="11">
        <v>89086</v>
      </c>
      <c r="GP41" s="11">
        <v>86902</v>
      </c>
      <c r="GQ41" s="11">
        <v>92640</v>
      </c>
      <c r="GR41" s="11">
        <v>89446</v>
      </c>
      <c r="GS41" s="11">
        <v>86019</v>
      </c>
      <c r="GT41" s="11">
        <v>89062</v>
      </c>
      <c r="GU41" s="11">
        <v>81176</v>
      </c>
      <c r="GV41" s="11">
        <v>93366</v>
      </c>
      <c r="GW41" s="11">
        <v>102757</v>
      </c>
      <c r="GX41" s="11">
        <v>96858</v>
      </c>
      <c r="GY41" s="11">
        <v>94491</v>
      </c>
      <c r="GZ41" s="11">
        <v>97755</v>
      </c>
      <c r="HA41" s="11">
        <v>102903</v>
      </c>
      <c r="HB41" s="11">
        <v>90172</v>
      </c>
      <c r="HC41" s="11">
        <v>81629</v>
      </c>
      <c r="HD41" s="11">
        <v>85380</v>
      </c>
      <c r="HE41" s="11">
        <v>92664</v>
      </c>
      <c r="HF41" s="11">
        <v>95644</v>
      </c>
      <c r="HG41" s="11">
        <v>95517</v>
      </c>
      <c r="HI41" s="1"/>
      <c r="HJ41" s="124" t="s">
        <v>305</v>
      </c>
      <c r="HK41" s="11">
        <v>110815</v>
      </c>
      <c r="HL41" s="11">
        <v>85352</v>
      </c>
      <c r="HM41" s="11">
        <v>82558</v>
      </c>
      <c r="HN41" s="11">
        <v>84689</v>
      </c>
      <c r="HO41" s="11">
        <v>93059</v>
      </c>
      <c r="HP41" s="11">
        <v>87717</v>
      </c>
      <c r="HQ41" s="11">
        <v>65037</v>
      </c>
      <c r="HR41" s="11">
        <v>74629</v>
      </c>
      <c r="HS41" s="11">
        <v>74084</v>
      </c>
      <c r="HT41" s="11">
        <v>60937</v>
      </c>
      <c r="HU41" s="11">
        <v>56254</v>
      </c>
      <c r="HV41" s="11">
        <v>52218</v>
      </c>
      <c r="HW41" s="11">
        <v>55496</v>
      </c>
      <c r="HX41" s="11">
        <v>60019</v>
      </c>
      <c r="HY41" s="11">
        <v>58659</v>
      </c>
      <c r="HZ41" s="11">
        <v>54939</v>
      </c>
      <c r="IA41" s="11">
        <v>56686</v>
      </c>
      <c r="IB41" s="11">
        <v>60008</v>
      </c>
      <c r="IC41" s="11">
        <v>62015</v>
      </c>
      <c r="ID41" s="11">
        <v>63145</v>
      </c>
      <c r="IE41" s="11">
        <v>60351</v>
      </c>
    </row>
    <row r="42" spans="1:239" ht="14.5">
      <c r="A42" s="410"/>
      <c r="B42" s="410"/>
      <c r="C42" s="1"/>
      <c r="D42" s="1"/>
      <c r="E42" s="1"/>
      <c r="F42" s="1"/>
      <c r="G42" s="1"/>
      <c r="H42" s="1"/>
      <c r="I42" s="1"/>
      <c r="J42" s="1"/>
      <c r="K42" s="1"/>
      <c r="L42" s="1"/>
      <c r="M42" s="1"/>
      <c r="N42" s="1"/>
      <c r="O42" s="1"/>
      <c r="P42" s="1"/>
      <c r="Q42" s="1"/>
      <c r="R42" s="1"/>
      <c r="S42" s="1"/>
      <c r="T42" s="1"/>
      <c r="U42" s="1"/>
      <c r="V42" s="1"/>
      <c r="W42" s="1"/>
      <c r="Y42" s="410"/>
      <c r="Z42" s="410"/>
      <c r="AA42" s="1"/>
      <c r="AB42" s="1"/>
      <c r="AC42" s="1"/>
      <c r="AD42" s="1"/>
      <c r="AE42" s="1"/>
      <c r="AF42" s="1"/>
      <c r="AG42" s="1"/>
      <c r="AH42" s="1"/>
      <c r="AI42" s="1"/>
      <c r="AJ42" s="1"/>
      <c r="AK42" s="1"/>
      <c r="AL42" s="1"/>
      <c r="AM42" s="1"/>
      <c r="AN42" s="1"/>
      <c r="AO42" s="1"/>
      <c r="AP42" s="1"/>
      <c r="AQ42" s="1"/>
      <c r="AR42" s="1"/>
      <c r="AS42" s="1"/>
      <c r="AT42" s="1"/>
      <c r="AU42" s="1"/>
      <c r="AW42" s="410"/>
      <c r="AX42" s="410"/>
      <c r="AY42" s="1"/>
      <c r="AZ42" s="1"/>
      <c r="BA42" s="1"/>
      <c r="BB42" s="1"/>
      <c r="BC42" s="1"/>
      <c r="BD42" s="1"/>
      <c r="BE42" s="1"/>
      <c r="BF42" s="1"/>
      <c r="BG42" s="1"/>
      <c r="BH42" s="1"/>
      <c r="BI42" s="1"/>
      <c r="BJ42" s="1"/>
      <c r="BK42" s="1"/>
      <c r="BL42" s="1"/>
      <c r="BM42" s="1"/>
      <c r="BN42" s="1"/>
      <c r="BO42" s="1"/>
      <c r="BP42" s="1"/>
      <c r="BQ42" s="1"/>
      <c r="BR42" s="1"/>
      <c r="BS42" s="1"/>
      <c r="BU42" s="410"/>
      <c r="BV42" s="410"/>
      <c r="BW42" s="1"/>
      <c r="BX42" s="1"/>
      <c r="BY42" s="1"/>
      <c r="BZ42" s="1"/>
      <c r="CA42" s="1"/>
      <c r="CB42" s="1"/>
      <c r="CC42" s="1"/>
      <c r="CD42" s="1"/>
      <c r="CE42" s="1"/>
      <c r="CF42" s="1"/>
      <c r="CG42" s="1"/>
      <c r="CH42" s="1"/>
      <c r="CI42" s="1"/>
      <c r="CJ42" s="1"/>
      <c r="CK42" s="1"/>
      <c r="CL42" s="1"/>
      <c r="CM42" s="1"/>
      <c r="CN42" s="1"/>
      <c r="CO42" s="1"/>
      <c r="CP42" s="1"/>
      <c r="CQ42" s="1"/>
      <c r="CS42" s="410"/>
      <c r="CT42" s="410"/>
      <c r="CU42" s="1"/>
      <c r="CV42" s="1"/>
      <c r="CW42" s="1"/>
      <c r="CX42" s="1"/>
      <c r="CY42" s="1"/>
      <c r="CZ42" s="1"/>
      <c r="DA42" s="1"/>
      <c r="DB42" s="1"/>
      <c r="DC42" s="1"/>
      <c r="DD42" s="1"/>
      <c r="DE42" s="1"/>
      <c r="DF42" s="1"/>
      <c r="DG42" s="1"/>
      <c r="DH42" s="1"/>
      <c r="DI42" s="1"/>
      <c r="DJ42" s="1"/>
      <c r="DK42" s="1"/>
      <c r="DL42" s="1"/>
      <c r="DM42" s="1"/>
      <c r="DN42" s="1"/>
      <c r="DO42" s="1"/>
      <c r="DQ42" s="410"/>
      <c r="DR42" s="410"/>
      <c r="DS42" s="1"/>
      <c r="DT42" s="1"/>
      <c r="DU42" s="1"/>
      <c r="DV42" s="1"/>
      <c r="DW42" s="1"/>
      <c r="DX42" s="1"/>
      <c r="DY42" s="1"/>
      <c r="DZ42" s="1"/>
      <c r="EA42" s="1"/>
      <c r="EB42" s="1"/>
      <c r="EC42" s="1"/>
      <c r="ED42" s="1"/>
      <c r="EE42" s="1"/>
      <c r="EF42" s="1"/>
      <c r="EG42" s="1"/>
      <c r="EH42" s="1"/>
      <c r="EI42" s="1"/>
      <c r="EJ42" s="1"/>
      <c r="EK42" s="1"/>
      <c r="EL42" s="1"/>
      <c r="EM42" s="1"/>
      <c r="EO42" s="410"/>
      <c r="EP42" s="410"/>
      <c r="EQ42" s="1"/>
      <c r="ER42" s="1"/>
      <c r="ES42" s="1"/>
      <c r="ET42" s="1"/>
      <c r="EU42" s="1"/>
      <c r="EV42" s="1"/>
      <c r="EW42" s="1"/>
      <c r="EX42" s="1"/>
      <c r="EY42" s="1"/>
      <c r="EZ42" s="1"/>
      <c r="FA42" s="1"/>
      <c r="FB42" s="1"/>
      <c r="FC42" s="1"/>
      <c r="FD42" s="1"/>
      <c r="FE42" s="1"/>
      <c r="FF42" s="1"/>
      <c r="FG42" s="1"/>
      <c r="FH42" s="1"/>
      <c r="FI42" s="1"/>
      <c r="FJ42" s="1"/>
      <c r="FK42" s="1"/>
      <c r="FM42" s="410"/>
      <c r="FN42" s="410"/>
      <c r="FO42" s="1"/>
      <c r="FP42" s="1"/>
      <c r="FQ42" s="1"/>
      <c r="FR42" s="1"/>
      <c r="FS42" s="1"/>
      <c r="FT42" s="1"/>
      <c r="FU42" s="1"/>
      <c r="FV42" s="1"/>
      <c r="FW42" s="1"/>
      <c r="FX42" s="1"/>
      <c r="FY42" s="1"/>
      <c r="FZ42" s="1"/>
      <c r="GA42" s="1"/>
      <c r="GB42" s="1"/>
      <c r="GC42" s="1"/>
      <c r="GD42" s="1"/>
      <c r="GE42" s="1"/>
      <c r="GF42" s="1"/>
      <c r="GG42" s="1"/>
      <c r="GH42" s="1"/>
      <c r="GI42" s="1"/>
      <c r="GK42" s="410"/>
      <c r="GL42" s="410"/>
      <c r="GM42" s="1"/>
      <c r="GN42" s="1"/>
      <c r="GO42" s="1"/>
      <c r="GP42" s="1"/>
      <c r="GQ42" s="1"/>
      <c r="GR42" s="1"/>
      <c r="GS42" s="1"/>
      <c r="GT42" s="1"/>
      <c r="GU42" s="1"/>
      <c r="GV42" s="1"/>
      <c r="GW42" s="1"/>
      <c r="GX42" s="1"/>
      <c r="GY42" s="1"/>
      <c r="GZ42" s="1"/>
      <c r="HA42" s="1"/>
      <c r="HB42" s="1"/>
      <c r="HC42" s="1"/>
      <c r="HD42" s="1"/>
      <c r="HE42" s="1"/>
      <c r="HF42" s="1"/>
      <c r="HG42" s="1"/>
      <c r="HI42" s="410"/>
      <c r="HJ42" s="410"/>
      <c r="HK42" s="1"/>
      <c r="HL42" s="1"/>
      <c r="HM42" s="1"/>
      <c r="HN42" s="1"/>
      <c r="HO42" s="1"/>
      <c r="HP42" s="1"/>
      <c r="HQ42" s="1"/>
      <c r="HR42" s="1"/>
      <c r="HS42" s="1"/>
      <c r="HT42" s="1"/>
      <c r="HU42" s="1"/>
      <c r="HV42" s="1"/>
      <c r="HW42" s="1"/>
      <c r="HX42" s="1"/>
      <c r="HY42" s="1"/>
      <c r="HZ42" s="1"/>
      <c r="IA42" s="1"/>
      <c r="IB42" s="1"/>
      <c r="IC42" s="1"/>
      <c r="ID42" s="1"/>
      <c r="IE42" s="1"/>
    </row>
    <row r="43" spans="1:239" ht="14.5">
      <c r="A43" s="410"/>
      <c r="B43" s="410"/>
      <c r="C43" s="1"/>
      <c r="D43" s="1"/>
      <c r="E43" s="1"/>
      <c r="F43" s="1"/>
      <c r="G43" s="1"/>
      <c r="H43" s="1"/>
      <c r="I43" s="1"/>
      <c r="J43" s="1"/>
      <c r="K43" s="1"/>
      <c r="L43" s="1"/>
      <c r="M43" s="1"/>
      <c r="N43" s="1"/>
      <c r="O43" s="1"/>
      <c r="P43" s="1"/>
      <c r="Q43" s="1"/>
      <c r="R43" s="1"/>
      <c r="S43" s="1"/>
      <c r="T43" s="1"/>
      <c r="U43" s="1"/>
      <c r="V43" s="1"/>
      <c r="W43" s="1"/>
      <c r="Y43" s="410"/>
      <c r="Z43" s="410"/>
      <c r="AA43" s="1"/>
      <c r="AB43" s="1"/>
      <c r="AC43" s="1"/>
      <c r="AD43" s="1"/>
      <c r="AE43" s="1"/>
      <c r="AF43" s="1"/>
      <c r="AG43" s="1"/>
      <c r="AH43" s="1"/>
      <c r="AI43" s="1"/>
      <c r="AJ43" s="1"/>
      <c r="AK43" s="1"/>
      <c r="AL43" s="1"/>
      <c r="AM43" s="1"/>
      <c r="AN43" s="1"/>
      <c r="AO43" s="1"/>
      <c r="AP43" s="1"/>
      <c r="AQ43" s="1"/>
      <c r="AR43" s="1"/>
      <c r="AS43" s="1"/>
      <c r="AT43" s="1"/>
      <c r="AU43" s="1"/>
      <c r="AW43" s="410"/>
      <c r="AX43" s="410"/>
      <c r="AY43" s="1"/>
      <c r="AZ43" s="1"/>
      <c r="BA43" s="1"/>
      <c r="BB43" s="1"/>
      <c r="BC43" s="1"/>
      <c r="BD43" s="1"/>
      <c r="BE43" s="1"/>
      <c r="BF43" s="1"/>
      <c r="BG43" s="1"/>
      <c r="BH43" s="1"/>
      <c r="BI43" s="1"/>
      <c r="BJ43" s="1"/>
      <c r="BK43" s="1"/>
      <c r="BL43" s="1"/>
      <c r="BM43" s="1"/>
      <c r="BN43" s="1"/>
      <c r="BO43" s="1"/>
      <c r="BP43" s="1"/>
      <c r="BQ43" s="1"/>
      <c r="BR43" s="1"/>
      <c r="BS43" s="1"/>
      <c r="BU43" s="410"/>
      <c r="BV43" s="410"/>
      <c r="BW43" s="1"/>
      <c r="BX43" s="1"/>
      <c r="BY43" s="1"/>
      <c r="BZ43" s="1"/>
      <c r="CA43" s="1"/>
      <c r="CB43" s="1"/>
      <c r="CC43" s="1"/>
      <c r="CD43" s="1"/>
      <c r="CE43" s="1"/>
      <c r="CF43" s="1"/>
      <c r="CG43" s="1"/>
      <c r="CH43" s="1"/>
      <c r="CI43" s="1"/>
      <c r="CJ43" s="1"/>
      <c r="CK43" s="1"/>
      <c r="CL43" s="1"/>
      <c r="CM43" s="1"/>
      <c r="CN43" s="1"/>
      <c r="CO43" s="1"/>
      <c r="CP43" s="1"/>
      <c r="CQ43" s="1"/>
      <c r="CS43" s="410"/>
      <c r="CT43" s="410"/>
      <c r="CU43" s="1"/>
      <c r="CV43" s="1"/>
      <c r="CW43" s="1"/>
      <c r="CX43" s="1"/>
      <c r="CY43" s="1"/>
      <c r="CZ43" s="1"/>
      <c r="DA43" s="1"/>
      <c r="DB43" s="1"/>
      <c r="DC43" s="1"/>
      <c r="DD43" s="1"/>
      <c r="DE43" s="1"/>
      <c r="DF43" s="1"/>
      <c r="DG43" s="1"/>
      <c r="DH43" s="1"/>
      <c r="DI43" s="1"/>
      <c r="DJ43" s="1"/>
      <c r="DK43" s="1"/>
      <c r="DL43" s="1"/>
      <c r="DM43" s="1"/>
      <c r="DN43" s="1"/>
      <c r="DO43" s="1"/>
      <c r="DQ43" s="410"/>
      <c r="DR43" s="410"/>
      <c r="DS43" s="1"/>
      <c r="DT43" s="1"/>
      <c r="DU43" s="1"/>
      <c r="DV43" s="1"/>
      <c r="DW43" s="1"/>
      <c r="DX43" s="1"/>
      <c r="DY43" s="1"/>
      <c r="DZ43" s="1"/>
      <c r="EA43" s="1"/>
      <c r="EB43" s="1"/>
      <c r="EC43" s="1"/>
      <c r="ED43" s="1"/>
      <c r="EE43" s="1"/>
      <c r="EF43" s="1"/>
      <c r="EG43" s="1"/>
      <c r="EH43" s="1"/>
      <c r="EI43" s="1"/>
      <c r="EJ43" s="1"/>
      <c r="EK43" s="1"/>
      <c r="EL43" s="1"/>
      <c r="EM43" s="1"/>
      <c r="EO43" s="410"/>
      <c r="EP43" s="410"/>
      <c r="EQ43" s="1"/>
      <c r="ER43" s="1"/>
      <c r="ES43" s="1"/>
      <c r="ET43" s="1"/>
      <c r="EU43" s="1"/>
      <c r="EV43" s="1"/>
      <c r="EW43" s="1"/>
      <c r="EX43" s="1"/>
      <c r="EY43" s="1"/>
      <c r="EZ43" s="1"/>
      <c r="FA43" s="1"/>
      <c r="FB43" s="1"/>
      <c r="FC43" s="1"/>
      <c r="FD43" s="1"/>
      <c r="FE43" s="1"/>
      <c r="FF43" s="1"/>
      <c r="FG43" s="1"/>
      <c r="FH43" s="1"/>
      <c r="FI43" s="1"/>
      <c r="FJ43" s="1"/>
      <c r="FK43" s="1"/>
      <c r="FM43" s="410"/>
      <c r="FN43" s="410"/>
      <c r="FO43" s="1"/>
      <c r="FP43" s="1"/>
      <c r="FQ43" s="1"/>
      <c r="FR43" s="1"/>
      <c r="FS43" s="1"/>
      <c r="FT43" s="1"/>
      <c r="FU43" s="1"/>
      <c r="FV43" s="1"/>
      <c r="FW43" s="1"/>
      <c r="FX43" s="1"/>
      <c r="FY43" s="1"/>
      <c r="FZ43" s="1"/>
      <c r="GA43" s="1"/>
      <c r="GB43" s="1"/>
      <c r="GC43" s="1"/>
      <c r="GD43" s="1"/>
      <c r="GE43" s="1"/>
      <c r="GF43" s="1"/>
      <c r="GG43" s="1"/>
      <c r="GH43" s="1"/>
      <c r="GI43" s="1"/>
      <c r="GK43" s="410"/>
      <c r="GL43" s="410"/>
      <c r="GM43" s="1"/>
      <c r="GN43" s="1"/>
      <c r="GO43" s="1"/>
      <c r="GP43" s="1"/>
      <c r="GQ43" s="1"/>
      <c r="GR43" s="1"/>
      <c r="GS43" s="1"/>
      <c r="GT43" s="1"/>
      <c r="GU43" s="1"/>
      <c r="GV43" s="1"/>
      <c r="GW43" s="1"/>
      <c r="GX43" s="1"/>
      <c r="GY43" s="1"/>
      <c r="GZ43" s="1"/>
      <c r="HA43" s="1"/>
      <c r="HB43" s="1"/>
      <c r="HC43" s="1"/>
      <c r="HD43" s="1"/>
      <c r="HE43" s="1"/>
      <c r="HF43" s="1"/>
      <c r="HG43" s="1"/>
      <c r="HI43" s="410"/>
      <c r="HJ43" s="410"/>
      <c r="HK43" s="1"/>
      <c r="HL43" s="1"/>
      <c r="HM43" s="1"/>
      <c r="HN43" s="1"/>
      <c r="HO43" s="1"/>
      <c r="HP43" s="1"/>
      <c r="HQ43" s="1"/>
      <c r="HR43" s="1"/>
      <c r="HS43" s="1"/>
      <c r="HT43" s="1"/>
      <c r="HU43" s="1"/>
      <c r="HV43" s="1"/>
      <c r="HW43" s="1"/>
      <c r="HX43" s="1"/>
      <c r="HY43" s="1"/>
      <c r="HZ43" s="1"/>
      <c r="IA43" s="1"/>
      <c r="IB43" s="1"/>
      <c r="IC43" s="1"/>
      <c r="ID43" s="1"/>
      <c r="IE43" s="1"/>
    </row>
    <row r="44" spans="1:239" ht="130.5">
      <c r="A44" s="1"/>
      <c r="B44" s="192" t="s">
        <v>306</v>
      </c>
      <c r="C44" s="1"/>
      <c r="D44" s="1"/>
      <c r="E44" s="1"/>
      <c r="F44" s="1"/>
      <c r="G44" s="1"/>
      <c r="H44" s="1"/>
      <c r="I44" s="1"/>
      <c r="J44" s="1"/>
      <c r="K44" s="1"/>
      <c r="L44" s="1"/>
      <c r="M44" s="1"/>
      <c r="N44" s="1"/>
      <c r="O44" s="1"/>
      <c r="P44" s="1"/>
      <c r="Q44" s="1"/>
      <c r="R44" s="1"/>
      <c r="S44" s="1"/>
      <c r="T44" s="1"/>
      <c r="U44" s="1"/>
      <c r="V44" s="1"/>
      <c r="W44" s="1"/>
      <c r="Y44" s="1"/>
      <c r="Z44" s="192" t="s">
        <v>306</v>
      </c>
      <c r="AA44" s="1"/>
      <c r="AB44" s="1"/>
      <c r="AC44" s="1"/>
      <c r="AD44" s="1"/>
      <c r="AE44" s="1"/>
      <c r="AF44" s="1"/>
      <c r="AG44" s="1"/>
      <c r="AH44" s="1"/>
      <c r="AI44" s="1"/>
      <c r="AJ44" s="1"/>
      <c r="AK44" s="1"/>
      <c r="AL44" s="1"/>
      <c r="AM44" s="1"/>
      <c r="AN44" s="1"/>
      <c r="AO44" s="1"/>
      <c r="AP44" s="1"/>
      <c r="AQ44" s="1"/>
      <c r="AR44" s="1"/>
      <c r="AS44" s="1"/>
      <c r="AT44" s="1"/>
      <c r="AU44" s="1"/>
      <c r="AW44" s="1"/>
      <c r="AX44" s="192" t="s">
        <v>306</v>
      </c>
      <c r="AY44" s="1"/>
      <c r="AZ44" s="1"/>
      <c r="BA44" s="1"/>
      <c r="BB44" s="1"/>
      <c r="BC44" s="1"/>
      <c r="BD44" s="1"/>
      <c r="BE44" s="1"/>
      <c r="BF44" s="1"/>
      <c r="BG44" s="1"/>
      <c r="BH44" s="1"/>
      <c r="BI44" s="1"/>
      <c r="BJ44" s="1"/>
      <c r="BK44" s="1"/>
      <c r="BL44" s="1"/>
      <c r="BM44" s="1"/>
      <c r="BN44" s="1"/>
      <c r="BO44" s="1"/>
      <c r="BP44" s="1"/>
      <c r="BQ44" s="1"/>
      <c r="BR44" s="1"/>
      <c r="BS44" s="1"/>
      <c r="BU44" s="1"/>
      <c r="BV44" s="192" t="s">
        <v>306</v>
      </c>
      <c r="BW44" s="1"/>
      <c r="BX44" s="1"/>
      <c r="BY44" s="1"/>
      <c r="BZ44" s="1"/>
      <c r="CA44" s="1"/>
      <c r="CB44" s="1"/>
      <c r="CC44" s="1"/>
      <c r="CD44" s="1"/>
      <c r="CE44" s="1"/>
      <c r="CF44" s="1"/>
      <c r="CG44" s="1"/>
      <c r="CH44" s="1"/>
      <c r="CI44" s="1"/>
      <c r="CJ44" s="1"/>
      <c r="CK44" s="1"/>
      <c r="CL44" s="1"/>
      <c r="CM44" s="1"/>
      <c r="CN44" s="1"/>
      <c r="CO44" s="1"/>
      <c r="CP44" s="1"/>
      <c r="CQ44" s="1"/>
      <c r="CS44" s="1"/>
      <c r="CT44" s="192" t="s">
        <v>306</v>
      </c>
      <c r="CU44" s="1"/>
      <c r="CV44" s="1"/>
      <c r="CW44" s="1"/>
      <c r="CX44" s="1"/>
      <c r="CY44" s="1"/>
      <c r="CZ44" s="1"/>
      <c r="DA44" s="1"/>
      <c r="DB44" s="1"/>
      <c r="DC44" s="1"/>
      <c r="DD44" s="1"/>
      <c r="DE44" s="1"/>
      <c r="DF44" s="1"/>
      <c r="DG44" s="1"/>
      <c r="DH44" s="1"/>
      <c r="DI44" s="1"/>
      <c r="DJ44" s="1"/>
      <c r="DK44" s="1"/>
      <c r="DL44" s="1"/>
      <c r="DM44" s="1"/>
      <c r="DN44" s="1"/>
      <c r="DO44" s="1"/>
      <c r="DQ44" s="1"/>
      <c r="DR44" s="192" t="s">
        <v>306</v>
      </c>
      <c r="DS44" s="1"/>
      <c r="DT44" s="1"/>
      <c r="DU44" s="1"/>
      <c r="DV44" s="1"/>
      <c r="DW44" s="1"/>
      <c r="DX44" s="1"/>
      <c r="DY44" s="1"/>
      <c r="DZ44" s="1"/>
      <c r="EA44" s="1"/>
      <c r="EB44" s="1"/>
      <c r="EC44" s="1"/>
      <c r="ED44" s="1"/>
      <c r="EE44" s="1"/>
      <c r="EF44" s="1"/>
      <c r="EG44" s="1"/>
      <c r="EH44" s="1"/>
      <c r="EI44" s="1"/>
      <c r="EJ44" s="1"/>
      <c r="EK44" s="1"/>
      <c r="EL44" s="1"/>
      <c r="EM44" s="1"/>
      <c r="EO44" s="1"/>
      <c r="EP44" s="192" t="s">
        <v>306</v>
      </c>
      <c r="EQ44" s="1"/>
      <c r="ER44" s="1"/>
      <c r="ES44" s="1"/>
      <c r="ET44" s="1"/>
      <c r="EU44" s="1"/>
      <c r="EV44" s="1"/>
      <c r="EW44" s="1"/>
      <c r="EX44" s="1"/>
      <c r="EY44" s="1"/>
      <c r="EZ44" s="1"/>
      <c r="FA44" s="1"/>
      <c r="FB44" s="1"/>
      <c r="FC44" s="1"/>
      <c r="FD44" s="1"/>
      <c r="FE44" s="1"/>
      <c r="FF44" s="1"/>
      <c r="FG44" s="1"/>
      <c r="FH44" s="1"/>
      <c r="FI44" s="1"/>
      <c r="FJ44" s="1"/>
      <c r="FK44" s="1"/>
      <c r="FM44" s="1"/>
      <c r="FN44" s="192" t="s">
        <v>306</v>
      </c>
      <c r="FO44" s="1"/>
      <c r="FP44" s="1"/>
      <c r="FQ44" s="1"/>
      <c r="FR44" s="1"/>
      <c r="FS44" s="1"/>
      <c r="FT44" s="1"/>
      <c r="FU44" s="1"/>
      <c r="FV44" s="1"/>
      <c r="FW44" s="1"/>
      <c r="FX44" s="1"/>
      <c r="FY44" s="1"/>
      <c r="FZ44" s="1"/>
      <c r="GA44" s="1"/>
      <c r="GB44" s="1"/>
      <c r="GC44" s="1"/>
      <c r="GD44" s="1"/>
      <c r="GE44" s="1"/>
      <c r="GF44" s="1"/>
      <c r="GG44" s="1"/>
      <c r="GH44" s="1"/>
      <c r="GI44" s="1"/>
      <c r="GK44" s="1"/>
      <c r="GL44" s="192" t="s">
        <v>306</v>
      </c>
      <c r="GM44" s="1"/>
      <c r="GN44" s="1"/>
      <c r="GO44" s="1"/>
      <c r="GP44" s="1"/>
      <c r="GQ44" s="1"/>
      <c r="GR44" s="1"/>
      <c r="GS44" s="1"/>
      <c r="GT44" s="1"/>
      <c r="GU44" s="1"/>
      <c r="GV44" s="1"/>
      <c r="GW44" s="1"/>
      <c r="GX44" s="1"/>
      <c r="GY44" s="1"/>
      <c r="GZ44" s="1"/>
      <c r="HA44" s="1"/>
      <c r="HB44" s="1"/>
      <c r="HC44" s="1"/>
      <c r="HD44" s="1"/>
      <c r="HE44" s="1"/>
      <c r="HF44" s="1"/>
      <c r="HG44" s="1"/>
      <c r="HI44" s="1"/>
      <c r="HJ44" s="192" t="s">
        <v>306</v>
      </c>
      <c r="HK44" s="1"/>
      <c r="HL44" s="1"/>
      <c r="HM44" s="1"/>
      <c r="HN44" s="1"/>
      <c r="HO44" s="1"/>
      <c r="HP44" s="1"/>
      <c r="HQ44" s="1"/>
      <c r="HR44" s="1"/>
      <c r="HS44" s="1"/>
      <c r="HT44" s="1"/>
      <c r="HU44" s="1"/>
      <c r="HV44" s="1"/>
      <c r="HW44" s="1"/>
      <c r="HX44" s="1"/>
      <c r="HY44" s="1"/>
      <c r="HZ44" s="1"/>
      <c r="IA44" s="1"/>
      <c r="IB44" s="1"/>
      <c r="IC44" s="1"/>
      <c r="ID44" s="1"/>
      <c r="IE44" s="1"/>
    </row>
    <row r="45" spans="1:239" ht="14.5">
      <c r="A45" s="1"/>
      <c r="B45" s="202" t="s">
        <v>307</v>
      </c>
      <c r="C45" s="1">
        <v>13.5</v>
      </c>
      <c r="D45" s="1">
        <v>13.4</v>
      </c>
      <c r="E45" s="1">
        <v>13.2</v>
      </c>
      <c r="F45" s="1">
        <v>13.2</v>
      </c>
      <c r="G45" s="1">
        <v>13.1</v>
      </c>
      <c r="H45" s="1">
        <v>13.1</v>
      </c>
      <c r="I45" s="1">
        <v>13</v>
      </c>
      <c r="J45" s="1">
        <v>12.8</v>
      </c>
      <c r="K45" s="1">
        <v>12.7</v>
      </c>
      <c r="L45" s="1">
        <v>12.5</v>
      </c>
      <c r="M45" s="1">
        <v>12.4</v>
      </c>
      <c r="N45" s="1">
        <v>12.5</v>
      </c>
      <c r="O45" s="1">
        <v>12.3</v>
      </c>
      <c r="P45" s="1">
        <v>12.1</v>
      </c>
      <c r="Q45" s="1">
        <v>12</v>
      </c>
      <c r="R45" s="1">
        <v>11.7</v>
      </c>
      <c r="S45" s="1">
        <v>11.6</v>
      </c>
      <c r="T45" s="1">
        <v>11.4</v>
      </c>
      <c r="U45" s="1">
        <v>11.3</v>
      </c>
      <c r="V45" s="1">
        <v>11.2</v>
      </c>
      <c r="W45" s="1">
        <v>11.1</v>
      </c>
      <c r="Y45" s="1"/>
      <c r="Z45" s="202" t="s">
        <v>307</v>
      </c>
      <c r="AA45" s="1">
        <v>12.6</v>
      </c>
      <c r="AB45" s="1">
        <v>13.6</v>
      </c>
      <c r="AC45" s="1">
        <v>13.5</v>
      </c>
      <c r="AD45" s="1">
        <v>13.5</v>
      </c>
      <c r="AE45" s="1">
        <v>13.4</v>
      </c>
      <c r="AF45" s="1">
        <v>13.4</v>
      </c>
      <c r="AG45" s="1">
        <v>13.3</v>
      </c>
      <c r="AH45" s="1">
        <v>13.2</v>
      </c>
      <c r="AI45" s="1">
        <v>12.8</v>
      </c>
      <c r="AJ45" s="1">
        <v>12.8</v>
      </c>
      <c r="AK45" s="1">
        <v>12.7</v>
      </c>
      <c r="AL45" s="1">
        <v>12.8</v>
      </c>
      <c r="AM45" s="1">
        <v>12.7</v>
      </c>
      <c r="AN45" s="1">
        <v>12.4</v>
      </c>
      <c r="AO45" s="1">
        <v>12.9</v>
      </c>
      <c r="AP45" s="1">
        <v>12.1</v>
      </c>
      <c r="AQ45" s="1">
        <v>11.9</v>
      </c>
      <c r="AR45" s="1">
        <v>11.7</v>
      </c>
      <c r="AS45" s="1">
        <v>11.6</v>
      </c>
      <c r="AT45" s="1">
        <v>11.4</v>
      </c>
      <c r="AU45" s="1">
        <v>11.3</v>
      </c>
      <c r="AW45" s="1"/>
      <c r="AX45" s="202" t="s">
        <v>307</v>
      </c>
      <c r="AY45" s="1">
        <v>12.2</v>
      </c>
      <c r="AZ45" s="1">
        <v>12</v>
      </c>
      <c r="BA45" s="1">
        <v>12</v>
      </c>
      <c r="BB45" s="1">
        <v>12</v>
      </c>
      <c r="BC45" s="1">
        <v>11.9</v>
      </c>
      <c r="BD45" s="1">
        <v>11.8</v>
      </c>
      <c r="BE45" s="1">
        <v>11.7</v>
      </c>
      <c r="BF45" s="1">
        <v>11.6</v>
      </c>
      <c r="BG45" s="1">
        <v>11.5</v>
      </c>
      <c r="BH45" s="1">
        <v>11.4</v>
      </c>
      <c r="BI45" s="1">
        <v>11.3</v>
      </c>
      <c r="BJ45" s="1">
        <v>11.3</v>
      </c>
      <c r="BK45" s="1">
        <v>11.2</v>
      </c>
      <c r="BL45" s="1">
        <v>11</v>
      </c>
      <c r="BM45" s="1">
        <v>10.8</v>
      </c>
      <c r="BN45" s="1">
        <v>10.7</v>
      </c>
      <c r="BO45" s="1">
        <v>10.5</v>
      </c>
      <c r="BP45" s="1">
        <v>10.4</v>
      </c>
      <c r="BQ45" s="1">
        <v>10.199999999999999</v>
      </c>
      <c r="BR45" s="1">
        <v>10.1</v>
      </c>
      <c r="BS45" s="1">
        <v>10.1</v>
      </c>
      <c r="BU45" s="1"/>
      <c r="BV45" s="202" t="s">
        <v>307</v>
      </c>
      <c r="BW45" s="1">
        <v>12.4</v>
      </c>
      <c r="BX45" s="1">
        <v>12.4</v>
      </c>
      <c r="BY45" s="1">
        <v>12.3</v>
      </c>
      <c r="BZ45" s="1">
        <v>12.3</v>
      </c>
      <c r="CA45" s="1">
        <v>12.3</v>
      </c>
      <c r="CB45" s="1">
        <v>12.2</v>
      </c>
      <c r="CC45" s="1">
        <v>12.1</v>
      </c>
      <c r="CD45" s="1">
        <v>12</v>
      </c>
      <c r="CE45" s="1">
        <v>11.9</v>
      </c>
      <c r="CF45" s="1">
        <v>11.8</v>
      </c>
      <c r="CG45" s="1">
        <v>11.6</v>
      </c>
      <c r="CH45" s="1">
        <v>11.7</v>
      </c>
      <c r="CI45" s="1">
        <v>11.6</v>
      </c>
      <c r="CJ45" s="1">
        <v>11.4</v>
      </c>
      <c r="CK45" s="1">
        <v>11.3</v>
      </c>
      <c r="CL45" s="1">
        <v>11.1</v>
      </c>
      <c r="CM45" s="1">
        <v>10.9</v>
      </c>
      <c r="CN45" s="1">
        <v>10.8</v>
      </c>
      <c r="CO45" s="1">
        <v>10.7</v>
      </c>
      <c r="CP45" s="1">
        <v>10.5</v>
      </c>
      <c r="CQ45" s="1">
        <v>10.4</v>
      </c>
      <c r="CS45" s="1"/>
      <c r="CT45" s="202" t="s">
        <v>307</v>
      </c>
      <c r="CU45" s="1">
        <v>12.2</v>
      </c>
      <c r="CV45" s="1">
        <v>12.1</v>
      </c>
      <c r="CW45" s="1">
        <v>12</v>
      </c>
      <c r="CX45" s="1">
        <v>12</v>
      </c>
      <c r="CY45" s="1">
        <v>11.9</v>
      </c>
      <c r="CZ45" s="1">
        <v>11.8</v>
      </c>
      <c r="DA45" s="1">
        <v>11.8</v>
      </c>
      <c r="DB45" s="1">
        <v>11.7</v>
      </c>
      <c r="DC45" s="1">
        <v>11.6</v>
      </c>
      <c r="DD45" s="1">
        <v>11.4</v>
      </c>
      <c r="DE45" s="1">
        <v>11.3</v>
      </c>
      <c r="DF45" s="1">
        <v>11.4</v>
      </c>
      <c r="DG45" s="1">
        <v>11.3</v>
      </c>
      <c r="DH45" s="1">
        <v>11.1</v>
      </c>
      <c r="DI45" s="1">
        <v>11.1</v>
      </c>
      <c r="DJ45" s="1">
        <v>10.8</v>
      </c>
      <c r="DK45" s="1">
        <v>10.7</v>
      </c>
      <c r="DL45" s="1">
        <v>10.6</v>
      </c>
      <c r="DM45" s="1">
        <v>10.5</v>
      </c>
      <c r="DN45" s="1">
        <v>10.4</v>
      </c>
      <c r="DO45" s="1">
        <v>10.199999999999999</v>
      </c>
      <c r="DQ45" s="1"/>
      <c r="DR45" s="202" t="s">
        <v>307</v>
      </c>
      <c r="DS45" s="1">
        <v>11.3</v>
      </c>
      <c r="DT45" s="1">
        <v>11.1</v>
      </c>
      <c r="DU45" s="1">
        <v>11.1</v>
      </c>
      <c r="DV45" s="1">
        <v>11</v>
      </c>
      <c r="DW45" s="1">
        <v>10.9</v>
      </c>
      <c r="DX45" s="1">
        <v>10.9</v>
      </c>
      <c r="DY45" s="1">
        <v>10.8</v>
      </c>
      <c r="DZ45" s="1">
        <v>10.9</v>
      </c>
      <c r="EA45" s="1">
        <v>10.9</v>
      </c>
      <c r="EB45" s="1">
        <v>10.8</v>
      </c>
      <c r="EC45" s="1">
        <v>10.7</v>
      </c>
      <c r="ED45" s="1">
        <v>10.7</v>
      </c>
      <c r="EE45" s="1">
        <v>10.6</v>
      </c>
      <c r="EF45" s="1">
        <v>10.5</v>
      </c>
      <c r="EG45" s="1">
        <v>10.5</v>
      </c>
      <c r="EH45" s="1">
        <v>10.1</v>
      </c>
      <c r="EI45" s="1">
        <v>10</v>
      </c>
      <c r="EJ45" s="1">
        <v>9.9</v>
      </c>
      <c r="EK45" s="1">
        <v>9.6999999999999993</v>
      </c>
      <c r="EL45" s="1">
        <v>9.6</v>
      </c>
      <c r="EM45" s="1">
        <v>9.5</v>
      </c>
      <c r="EO45" s="1"/>
      <c r="EP45" s="202" t="s">
        <v>307</v>
      </c>
      <c r="EQ45" s="1">
        <v>14.7</v>
      </c>
      <c r="ER45" s="1">
        <v>14.6</v>
      </c>
      <c r="ES45" s="1">
        <v>14.6</v>
      </c>
      <c r="ET45" s="1">
        <v>14.6</v>
      </c>
      <c r="EU45" s="1">
        <v>14.6</v>
      </c>
      <c r="EV45" s="1">
        <v>14.4</v>
      </c>
      <c r="EW45" s="1">
        <v>14.4</v>
      </c>
      <c r="EX45" s="1">
        <v>14.2</v>
      </c>
      <c r="EY45" s="1">
        <v>14.6</v>
      </c>
      <c r="EZ45" s="1">
        <v>14.5</v>
      </c>
      <c r="FA45" s="1">
        <v>14.3</v>
      </c>
      <c r="FB45" s="1">
        <v>14.1</v>
      </c>
      <c r="FC45" s="1">
        <v>13.8</v>
      </c>
      <c r="FD45" s="1">
        <v>13.7</v>
      </c>
      <c r="FE45" s="1">
        <v>13.5</v>
      </c>
      <c r="FF45" s="1">
        <v>13</v>
      </c>
      <c r="FG45" s="1">
        <v>12.8</v>
      </c>
      <c r="FH45" s="1">
        <v>12.7</v>
      </c>
      <c r="FI45" s="1">
        <v>12.6</v>
      </c>
      <c r="FJ45" s="1">
        <v>12.5</v>
      </c>
      <c r="FK45" s="1">
        <v>12.4</v>
      </c>
      <c r="FM45" s="1"/>
      <c r="FN45" s="202" t="s">
        <v>307</v>
      </c>
      <c r="FO45" s="1">
        <v>13.6</v>
      </c>
      <c r="FP45" s="1">
        <v>13.5</v>
      </c>
      <c r="FQ45" s="1">
        <v>13.5</v>
      </c>
      <c r="FR45" s="1">
        <v>13.4</v>
      </c>
      <c r="FS45" s="1">
        <v>13.4</v>
      </c>
      <c r="FT45" s="1">
        <v>13.3</v>
      </c>
      <c r="FU45" s="1">
        <v>13.2</v>
      </c>
      <c r="FV45" s="1">
        <v>13.1</v>
      </c>
      <c r="FW45" s="1">
        <v>12.9</v>
      </c>
      <c r="FX45" s="1">
        <v>12.7</v>
      </c>
      <c r="FY45" s="1">
        <v>12.5</v>
      </c>
      <c r="FZ45" s="1">
        <v>12.8</v>
      </c>
      <c r="GA45" s="1">
        <v>12.5</v>
      </c>
      <c r="GB45" s="1">
        <v>12.4</v>
      </c>
      <c r="GC45" s="1">
        <v>12.3</v>
      </c>
      <c r="GD45" s="1">
        <v>11.8</v>
      </c>
      <c r="GE45" s="1">
        <v>11.7</v>
      </c>
      <c r="GF45" s="1">
        <v>11.6</v>
      </c>
      <c r="GG45" s="1">
        <v>11.6</v>
      </c>
      <c r="GH45" s="1">
        <v>11.5</v>
      </c>
      <c r="GI45" s="1">
        <v>11.4</v>
      </c>
      <c r="GK45" s="1"/>
      <c r="GL45" s="202" t="s">
        <v>307</v>
      </c>
      <c r="GM45" s="1">
        <v>14.3</v>
      </c>
      <c r="GN45" s="1">
        <v>14.1</v>
      </c>
      <c r="GO45" s="1">
        <v>14</v>
      </c>
      <c r="GP45" s="1">
        <v>13.9</v>
      </c>
      <c r="GQ45" s="1">
        <v>13.9</v>
      </c>
      <c r="GR45" s="1">
        <v>13.8</v>
      </c>
      <c r="GS45" s="1">
        <v>13.6</v>
      </c>
      <c r="GT45" s="1">
        <v>13.5</v>
      </c>
      <c r="GU45" s="1">
        <v>13.4</v>
      </c>
      <c r="GV45" s="1">
        <v>13.3</v>
      </c>
      <c r="GW45" s="1">
        <v>13.1</v>
      </c>
      <c r="GX45" s="1">
        <v>13.3</v>
      </c>
      <c r="GY45" s="1">
        <v>13.2</v>
      </c>
      <c r="GZ45" s="1">
        <v>13</v>
      </c>
      <c r="HA45" s="1">
        <v>12.9</v>
      </c>
      <c r="HB45" s="1">
        <v>12.5</v>
      </c>
      <c r="HC45" s="1">
        <v>12.5</v>
      </c>
      <c r="HD45" s="1">
        <v>12.4</v>
      </c>
      <c r="HE45" s="1">
        <v>12.3</v>
      </c>
      <c r="HF45" s="1">
        <v>12.2</v>
      </c>
      <c r="HG45" s="1">
        <v>12.1</v>
      </c>
      <c r="HI45" s="1"/>
      <c r="HJ45" s="202" t="s">
        <v>307</v>
      </c>
      <c r="HK45" s="1">
        <v>12.4</v>
      </c>
      <c r="HL45" s="1">
        <v>12.3</v>
      </c>
      <c r="HM45" s="1">
        <v>12.3</v>
      </c>
      <c r="HN45" s="1">
        <v>12.2</v>
      </c>
      <c r="HO45" s="1">
        <v>12.2</v>
      </c>
      <c r="HP45" s="1">
        <v>12.1</v>
      </c>
      <c r="HQ45" s="1">
        <v>12</v>
      </c>
      <c r="HR45" s="1">
        <v>12</v>
      </c>
      <c r="HS45" s="1">
        <v>11.9</v>
      </c>
      <c r="HT45" s="1">
        <v>11.8</v>
      </c>
      <c r="HU45" s="1">
        <v>11.9</v>
      </c>
      <c r="HV45" s="1">
        <v>11.9</v>
      </c>
      <c r="HW45" s="1">
        <v>11.7</v>
      </c>
      <c r="HX45" s="1">
        <v>11.6</v>
      </c>
      <c r="HY45" s="1">
        <v>11.6</v>
      </c>
      <c r="HZ45" s="1">
        <v>11.3</v>
      </c>
      <c r="IA45" s="1">
        <v>11.1</v>
      </c>
      <c r="IB45" s="1">
        <v>11</v>
      </c>
      <c r="IC45" s="1">
        <v>10.9</v>
      </c>
      <c r="ID45" s="1">
        <v>10.8</v>
      </c>
      <c r="IE45" s="1">
        <v>10.7</v>
      </c>
    </row>
    <row r="46" spans="1:239" ht="14.5">
      <c r="A46" s="5"/>
      <c r="B46" s="202" t="s">
        <v>308</v>
      </c>
      <c r="C46" s="1">
        <v>13</v>
      </c>
      <c r="D46" s="1">
        <v>13</v>
      </c>
      <c r="E46" s="1">
        <v>13.1</v>
      </c>
      <c r="F46" s="1">
        <v>13.2</v>
      </c>
      <c r="G46" s="1">
        <v>13.1</v>
      </c>
      <c r="H46" s="1">
        <v>12.8</v>
      </c>
      <c r="I46" s="1">
        <v>13.1</v>
      </c>
      <c r="J46" s="1">
        <v>13.1</v>
      </c>
      <c r="K46" s="1">
        <v>13</v>
      </c>
      <c r="L46" s="1">
        <v>12.8</v>
      </c>
      <c r="M46" s="1">
        <v>12.5</v>
      </c>
      <c r="N46" s="1">
        <v>12.2</v>
      </c>
      <c r="O46" s="1">
        <v>11.4</v>
      </c>
      <c r="P46" s="1">
        <v>10.8</v>
      </c>
      <c r="Q46" s="1">
        <v>10.1</v>
      </c>
      <c r="R46" s="1">
        <v>9.8000000000000007</v>
      </c>
      <c r="S46" s="1">
        <v>9.6999999999999993</v>
      </c>
      <c r="T46" s="1">
        <v>9.6999999999999993</v>
      </c>
      <c r="U46" s="1">
        <v>9.6</v>
      </c>
      <c r="V46" s="1">
        <v>9.6</v>
      </c>
      <c r="W46" s="1">
        <v>9.4</v>
      </c>
      <c r="Y46" s="5"/>
      <c r="Z46" s="202" t="s">
        <v>308</v>
      </c>
      <c r="AA46" s="1">
        <v>11.8</v>
      </c>
      <c r="AB46" s="1">
        <v>12.8</v>
      </c>
      <c r="AC46" s="1">
        <v>13</v>
      </c>
      <c r="AD46" s="1">
        <v>13</v>
      </c>
      <c r="AE46" s="1">
        <v>13</v>
      </c>
      <c r="AF46" s="1">
        <v>13</v>
      </c>
      <c r="AG46" s="1">
        <v>13.2</v>
      </c>
      <c r="AH46" s="1">
        <v>13.2</v>
      </c>
      <c r="AI46" s="1">
        <v>13.2</v>
      </c>
      <c r="AJ46" s="1">
        <v>13.3</v>
      </c>
      <c r="AK46" s="1">
        <v>13</v>
      </c>
      <c r="AL46" s="1">
        <v>12.5</v>
      </c>
      <c r="AM46" s="1">
        <v>12.7</v>
      </c>
      <c r="AN46" s="1">
        <v>12.1</v>
      </c>
      <c r="AO46" s="1">
        <v>11.8</v>
      </c>
      <c r="AP46" s="1">
        <v>10.5</v>
      </c>
      <c r="AQ46" s="1">
        <v>10.199999999999999</v>
      </c>
      <c r="AR46" s="1">
        <v>10</v>
      </c>
      <c r="AS46" s="1">
        <v>10</v>
      </c>
      <c r="AT46" s="1">
        <v>9.9</v>
      </c>
      <c r="AU46" s="1">
        <v>9.6999999999999993</v>
      </c>
      <c r="AW46" s="5"/>
      <c r="AX46" s="202" t="s">
        <v>308</v>
      </c>
      <c r="AY46" s="1">
        <v>11.7</v>
      </c>
      <c r="AZ46" s="1">
        <v>11.7</v>
      </c>
      <c r="BA46" s="1">
        <v>11.9</v>
      </c>
      <c r="BB46" s="1">
        <v>11.8</v>
      </c>
      <c r="BC46" s="1">
        <v>11.7</v>
      </c>
      <c r="BD46" s="1">
        <v>11.4</v>
      </c>
      <c r="BE46" s="1">
        <v>11.6</v>
      </c>
      <c r="BF46" s="1">
        <v>11.5</v>
      </c>
      <c r="BG46" s="1">
        <v>11.2</v>
      </c>
      <c r="BH46" s="1">
        <v>10.8</v>
      </c>
      <c r="BI46" s="1">
        <v>10.4</v>
      </c>
      <c r="BJ46" s="1">
        <v>10</v>
      </c>
      <c r="BK46" s="1">
        <v>9.6999999999999993</v>
      </c>
      <c r="BL46" s="1">
        <v>9.4</v>
      </c>
      <c r="BM46" s="1">
        <v>9.1</v>
      </c>
      <c r="BN46" s="1">
        <v>8.8000000000000007</v>
      </c>
      <c r="BO46" s="1">
        <v>8.6999999999999993</v>
      </c>
      <c r="BP46" s="1">
        <v>8.8000000000000007</v>
      </c>
      <c r="BQ46" s="1">
        <v>8.6999999999999993</v>
      </c>
      <c r="BR46" s="1">
        <v>8.6999999999999993</v>
      </c>
      <c r="BS46" s="1">
        <v>8.8000000000000007</v>
      </c>
      <c r="BU46" s="5"/>
      <c r="BV46" s="202" t="s">
        <v>308</v>
      </c>
      <c r="BW46" s="1">
        <v>11.9</v>
      </c>
      <c r="BX46" s="1">
        <v>11.9</v>
      </c>
      <c r="BY46" s="1">
        <v>12</v>
      </c>
      <c r="BZ46" s="1">
        <v>12</v>
      </c>
      <c r="CA46" s="1">
        <v>11.9</v>
      </c>
      <c r="CB46" s="1">
        <v>11.8</v>
      </c>
      <c r="CC46" s="1">
        <v>12.1</v>
      </c>
      <c r="CD46" s="1">
        <v>12.1</v>
      </c>
      <c r="CE46" s="1">
        <v>12.1</v>
      </c>
      <c r="CF46" s="1">
        <v>11.9</v>
      </c>
      <c r="CG46" s="1">
        <v>11.7</v>
      </c>
      <c r="CH46" s="1">
        <v>11.4</v>
      </c>
      <c r="CI46" s="1">
        <v>11</v>
      </c>
      <c r="CJ46" s="1">
        <v>10.6</v>
      </c>
      <c r="CK46" s="1">
        <v>10.4</v>
      </c>
      <c r="CL46" s="1">
        <v>9.5</v>
      </c>
      <c r="CM46" s="1">
        <v>9.1999999999999993</v>
      </c>
      <c r="CN46" s="1">
        <v>9.1999999999999993</v>
      </c>
      <c r="CO46" s="1">
        <v>9</v>
      </c>
      <c r="CP46" s="1">
        <v>8.9</v>
      </c>
      <c r="CQ46" s="1">
        <v>8.8000000000000007</v>
      </c>
      <c r="CS46" s="5"/>
      <c r="CT46" s="202" t="s">
        <v>308</v>
      </c>
      <c r="CU46" s="1">
        <v>11.8</v>
      </c>
      <c r="CV46" s="1">
        <v>11.8</v>
      </c>
      <c r="CW46" s="1">
        <v>11.9</v>
      </c>
      <c r="CX46" s="1">
        <v>11.9</v>
      </c>
      <c r="CY46" s="1">
        <v>11.9</v>
      </c>
      <c r="CZ46" s="1">
        <v>11.8</v>
      </c>
      <c r="DA46" s="1">
        <v>11.9</v>
      </c>
      <c r="DB46" s="1">
        <v>11.8</v>
      </c>
      <c r="DC46" s="1">
        <v>11.1</v>
      </c>
      <c r="DD46" s="1">
        <v>10.5</v>
      </c>
      <c r="DE46" s="1">
        <v>10</v>
      </c>
      <c r="DF46" s="1">
        <v>9.5</v>
      </c>
      <c r="DG46" s="1">
        <v>9.3000000000000007</v>
      </c>
      <c r="DH46" s="1">
        <v>9.1</v>
      </c>
      <c r="DI46" s="1">
        <v>8.8000000000000007</v>
      </c>
      <c r="DJ46" s="1">
        <v>8.8000000000000007</v>
      </c>
      <c r="DK46" s="1">
        <v>8.8000000000000007</v>
      </c>
      <c r="DL46" s="1">
        <v>8.9</v>
      </c>
      <c r="DM46" s="1">
        <v>8.6999999999999993</v>
      </c>
      <c r="DN46" s="1">
        <v>8.8000000000000007</v>
      </c>
      <c r="DO46" s="1">
        <v>8.9</v>
      </c>
      <c r="DQ46" s="5"/>
      <c r="DR46" s="202" t="s">
        <v>308</v>
      </c>
      <c r="DS46" s="1">
        <v>11.1</v>
      </c>
      <c r="DT46" s="1">
        <v>11.1</v>
      </c>
      <c r="DU46" s="1">
        <v>11.2</v>
      </c>
      <c r="DV46" s="1">
        <v>11.2</v>
      </c>
      <c r="DW46" s="1">
        <v>11</v>
      </c>
      <c r="DX46" s="1">
        <v>10.8</v>
      </c>
      <c r="DY46" s="1">
        <v>11.1</v>
      </c>
      <c r="DZ46" s="1">
        <v>10.6</v>
      </c>
      <c r="EA46" s="1">
        <v>9.6</v>
      </c>
      <c r="EB46" s="1">
        <v>8.9</v>
      </c>
      <c r="EC46" s="1">
        <v>8.5</v>
      </c>
      <c r="ED46" s="1">
        <v>8.1</v>
      </c>
      <c r="EE46" s="1">
        <v>7.9</v>
      </c>
      <c r="EF46" s="1">
        <v>7.7</v>
      </c>
      <c r="EG46" s="1">
        <v>7.8</v>
      </c>
      <c r="EH46" s="1">
        <v>7.8</v>
      </c>
      <c r="EI46" s="1">
        <v>7.9</v>
      </c>
      <c r="EJ46" s="1">
        <v>8</v>
      </c>
      <c r="EK46" s="1">
        <v>8.1</v>
      </c>
      <c r="EL46" s="1">
        <v>8</v>
      </c>
      <c r="EM46" s="1">
        <v>8.1</v>
      </c>
      <c r="EO46" s="5"/>
      <c r="EP46" s="202" t="s">
        <v>308</v>
      </c>
      <c r="EQ46" s="1">
        <v>13.9</v>
      </c>
      <c r="ER46" s="1">
        <v>13.9</v>
      </c>
      <c r="ES46" s="1">
        <v>14.1</v>
      </c>
      <c r="ET46" s="1">
        <v>14.1</v>
      </c>
      <c r="EU46" s="1">
        <v>14.1</v>
      </c>
      <c r="EV46" s="1">
        <v>14.1</v>
      </c>
      <c r="EW46" s="1">
        <v>14.2</v>
      </c>
      <c r="EX46" s="1">
        <v>14.2</v>
      </c>
      <c r="EY46" s="1">
        <v>14.4</v>
      </c>
      <c r="EZ46" s="1">
        <v>14.4</v>
      </c>
      <c r="FA46" s="1">
        <v>14.4</v>
      </c>
      <c r="FB46" s="1">
        <v>14.1</v>
      </c>
      <c r="FC46" s="1">
        <v>14</v>
      </c>
      <c r="FD46" s="1">
        <v>13.5</v>
      </c>
      <c r="FE46" s="1">
        <v>12.9</v>
      </c>
      <c r="FF46" s="1">
        <v>12.3</v>
      </c>
      <c r="FG46" s="1">
        <v>11.7</v>
      </c>
      <c r="FH46" s="1">
        <v>11.4</v>
      </c>
      <c r="FI46" s="1">
        <v>11.2</v>
      </c>
      <c r="FJ46" s="1">
        <v>11</v>
      </c>
      <c r="FK46" s="1">
        <v>10.9</v>
      </c>
      <c r="FM46" s="5"/>
      <c r="FN46" s="202" t="s">
        <v>308</v>
      </c>
      <c r="FO46" s="1">
        <v>12.4</v>
      </c>
      <c r="FP46" s="1">
        <v>12.5</v>
      </c>
      <c r="FQ46" s="1">
        <v>12.6</v>
      </c>
      <c r="FR46" s="1">
        <v>12.7</v>
      </c>
      <c r="FS46" s="1">
        <v>12.7</v>
      </c>
      <c r="FT46" s="1">
        <v>12.7</v>
      </c>
      <c r="FU46" s="1">
        <v>12.8</v>
      </c>
      <c r="FV46" s="1">
        <v>13</v>
      </c>
      <c r="FW46" s="1">
        <v>13.2</v>
      </c>
      <c r="FX46" s="1">
        <v>13.2</v>
      </c>
      <c r="FY46" s="1">
        <v>13.4</v>
      </c>
      <c r="FZ46" s="1">
        <v>13.4</v>
      </c>
      <c r="GA46" s="1">
        <v>13.3</v>
      </c>
      <c r="GB46" s="1">
        <v>13</v>
      </c>
      <c r="GC46" s="1">
        <v>12.4</v>
      </c>
      <c r="GD46" s="1">
        <v>11.9</v>
      </c>
      <c r="GE46" s="1">
        <v>11.3</v>
      </c>
      <c r="GF46" s="1">
        <v>11.2</v>
      </c>
      <c r="GG46" s="1">
        <v>10.9</v>
      </c>
      <c r="GH46" s="1">
        <v>10.5</v>
      </c>
      <c r="GI46" s="1">
        <v>10.4</v>
      </c>
      <c r="GK46" s="5"/>
      <c r="GL46" s="202" t="s">
        <v>308</v>
      </c>
      <c r="GM46" s="1">
        <v>13.5</v>
      </c>
      <c r="GN46" s="1">
        <v>13.5</v>
      </c>
      <c r="GO46" s="1">
        <v>13.7</v>
      </c>
      <c r="GP46" s="1">
        <v>13.5</v>
      </c>
      <c r="GQ46" s="1">
        <v>13.4</v>
      </c>
      <c r="GR46" s="1">
        <v>13.1</v>
      </c>
      <c r="GS46" s="1">
        <v>13.7</v>
      </c>
      <c r="GT46" s="1">
        <v>13.6</v>
      </c>
      <c r="GU46" s="1">
        <v>12.9</v>
      </c>
      <c r="GV46" s="1">
        <v>12.1</v>
      </c>
      <c r="GW46" s="1">
        <v>11.7</v>
      </c>
      <c r="GX46" s="1">
        <v>11.5</v>
      </c>
      <c r="GY46" s="1">
        <v>11.1</v>
      </c>
      <c r="GZ46" s="1">
        <v>10.8</v>
      </c>
      <c r="HA46" s="1">
        <v>10.5</v>
      </c>
      <c r="HB46" s="1">
        <v>10.5</v>
      </c>
      <c r="HC46" s="1">
        <v>10.5</v>
      </c>
      <c r="HD46" s="1">
        <v>10.5</v>
      </c>
      <c r="HE46" s="1">
        <v>10.4</v>
      </c>
      <c r="HF46" s="1">
        <v>10.3</v>
      </c>
      <c r="HG46" s="1">
        <v>10.4</v>
      </c>
      <c r="HI46" s="5"/>
      <c r="HJ46" s="202" t="s">
        <v>308</v>
      </c>
      <c r="HK46" s="1">
        <v>11.7</v>
      </c>
      <c r="HL46" s="1">
        <v>11.6</v>
      </c>
      <c r="HM46" s="1">
        <v>11.7</v>
      </c>
      <c r="HN46" s="1">
        <v>11.8</v>
      </c>
      <c r="HO46" s="1">
        <v>11.9</v>
      </c>
      <c r="HP46" s="1">
        <v>12.1</v>
      </c>
      <c r="HQ46" s="1">
        <v>11.6</v>
      </c>
      <c r="HR46" s="1">
        <v>11.5</v>
      </c>
      <c r="HS46" s="1">
        <v>11</v>
      </c>
      <c r="HT46" s="1">
        <v>10.6</v>
      </c>
      <c r="HU46" s="1">
        <v>10.1</v>
      </c>
      <c r="HV46" s="1">
        <v>9.8000000000000007</v>
      </c>
      <c r="HW46" s="1">
        <v>9.3000000000000007</v>
      </c>
      <c r="HX46" s="1">
        <v>9</v>
      </c>
      <c r="HY46" s="1">
        <v>8.9</v>
      </c>
      <c r="HZ46" s="1">
        <v>8.9</v>
      </c>
      <c r="IA46" s="1">
        <v>8.9</v>
      </c>
      <c r="IB46" s="1">
        <v>9</v>
      </c>
      <c r="IC46" s="1">
        <v>8.9</v>
      </c>
      <c r="ID46" s="1">
        <v>8.8000000000000007</v>
      </c>
      <c r="IE46" s="1">
        <v>8.8000000000000007</v>
      </c>
    </row>
    <row r="47" spans="1:239" ht="14.5">
      <c r="A47" s="410"/>
      <c r="B47" s="410"/>
      <c r="C47" s="1"/>
      <c r="D47" s="1"/>
      <c r="E47" s="1"/>
      <c r="F47" s="1"/>
      <c r="G47" s="1"/>
      <c r="H47" s="1"/>
      <c r="I47" s="1"/>
      <c r="J47" s="1"/>
      <c r="K47" s="1"/>
      <c r="L47" s="1"/>
      <c r="M47" s="1"/>
      <c r="N47" s="1"/>
      <c r="O47" s="1"/>
      <c r="P47" s="1"/>
      <c r="Q47" s="1"/>
      <c r="R47" s="1"/>
      <c r="S47" s="1"/>
      <c r="T47" s="1"/>
      <c r="U47" s="1"/>
      <c r="V47" s="1"/>
      <c r="W47" s="1"/>
      <c r="Y47" s="410"/>
      <c r="Z47" s="410"/>
      <c r="AA47" s="1"/>
      <c r="AB47" s="1"/>
      <c r="AC47" s="1"/>
      <c r="AD47" s="1"/>
      <c r="AE47" s="1"/>
      <c r="AF47" s="1"/>
      <c r="AG47" s="1"/>
      <c r="AH47" s="1"/>
      <c r="AI47" s="1"/>
      <c r="AJ47" s="1"/>
      <c r="AK47" s="1"/>
      <c r="AL47" s="1"/>
      <c r="AM47" s="1"/>
      <c r="AN47" s="1"/>
      <c r="AO47" s="1"/>
      <c r="AP47" s="1"/>
      <c r="AQ47" s="1"/>
      <c r="AR47" s="1"/>
      <c r="AS47" s="1"/>
      <c r="AT47" s="1"/>
      <c r="AU47" s="1"/>
      <c r="AW47" s="410"/>
      <c r="AX47" s="410"/>
      <c r="AY47" s="1"/>
      <c r="AZ47" s="1"/>
      <c r="BA47" s="1"/>
      <c r="BB47" s="1"/>
      <c r="BC47" s="1"/>
      <c r="BD47" s="1"/>
      <c r="BE47" s="1"/>
      <c r="BF47" s="1"/>
      <c r="BG47" s="1"/>
      <c r="BH47" s="1"/>
      <c r="BI47" s="1"/>
      <c r="BJ47" s="1"/>
      <c r="BK47" s="1"/>
      <c r="BL47" s="1"/>
      <c r="BM47" s="1"/>
      <c r="BN47" s="1"/>
      <c r="BO47" s="1"/>
      <c r="BP47" s="1"/>
      <c r="BQ47" s="1"/>
      <c r="BR47" s="1"/>
      <c r="BS47" s="1"/>
      <c r="BU47" s="410"/>
      <c r="BV47" s="410"/>
      <c r="BW47" s="1"/>
      <c r="BX47" s="1"/>
      <c r="BY47" s="1"/>
      <c r="BZ47" s="1"/>
      <c r="CA47" s="1"/>
      <c r="CB47" s="1"/>
      <c r="CC47" s="1"/>
      <c r="CD47" s="1"/>
      <c r="CE47" s="1"/>
      <c r="CF47" s="1"/>
      <c r="CG47" s="1"/>
      <c r="CH47" s="1"/>
      <c r="CI47" s="1"/>
      <c r="CJ47" s="1"/>
      <c r="CK47" s="1"/>
      <c r="CL47" s="1"/>
      <c r="CM47" s="1"/>
      <c r="CN47" s="1"/>
      <c r="CO47" s="1"/>
      <c r="CP47" s="1"/>
      <c r="CQ47" s="1"/>
      <c r="CS47" s="410"/>
      <c r="CT47" s="410"/>
      <c r="CU47" s="1"/>
      <c r="CV47" s="1"/>
      <c r="CW47" s="1"/>
      <c r="CX47" s="1"/>
      <c r="CY47" s="1"/>
      <c r="CZ47" s="1"/>
      <c r="DA47" s="1"/>
      <c r="DB47" s="1"/>
      <c r="DC47" s="1"/>
      <c r="DD47" s="1"/>
      <c r="DE47" s="1"/>
      <c r="DF47" s="1"/>
      <c r="DG47" s="1"/>
      <c r="DH47" s="1"/>
      <c r="DI47" s="1"/>
      <c r="DJ47" s="1"/>
      <c r="DK47" s="1"/>
      <c r="DL47" s="1"/>
      <c r="DM47" s="1"/>
      <c r="DN47" s="1"/>
      <c r="DO47" s="1"/>
      <c r="DQ47" s="410"/>
      <c r="DR47" s="410"/>
      <c r="DS47" s="1"/>
      <c r="DT47" s="1"/>
      <c r="DU47" s="1"/>
      <c r="DV47" s="1"/>
      <c r="DW47" s="1"/>
      <c r="DX47" s="1"/>
      <c r="DY47" s="1"/>
      <c r="DZ47" s="1"/>
      <c r="EA47" s="1"/>
      <c r="EB47" s="1"/>
      <c r="EC47" s="1"/>
      <c r="ED47" s="1"/>
      <c r="EE47" s="1"/>
      <c r="EF47" s="1"/>
      <c r="EG47" s="1"/>
      <c r="EH47" s="1"/>
      <c r="EI47" s="1"/>
      <c r="EJ47" s="1"/>
      <c r="EK47" s="1"/>
      <c r="EL47" s="1"/>
      <c r="EM47" s="1"/>
      <c r="EO47" s="410"/>
      <c r="EP47" s="410"/>
      <c r="EQ47" s="1"/>
      <c r="ER47" s="1"/>
      <c r="ES47" s="1"/>
      <c r="ET47" s="1"/>
      <c r="EU47" s="1"/>
      <c r="EV47" s="1"/>
      <c r="EW47" s="1"/>
      <c r="EX47" s="1"/>
      <c r="EY47" s="1"/>
      <c r="EZ47" s="1"/>
      <c r="FA47" s="1"/>
      <c r="FB47" s="1"/>
      <c r="FC47" s="1"/>
      <c r="FD47" s="1"/>
      <c r="FE47" s="1"/>
      <c r="FF47" s="1"/>
      <c r="FG47" s="1"/>
      <c r="FH47" s="1"/>
      <c r="FI47" s="1"/>
      <c r="FJ47" s="1"/>
      <c r="FK47" s="1"/>
      <c r="FM47" s="410"/>
      <c r="FN47" s="410"/>
      <c r="FO47" s="1"/>
      <c r="FP47" s="1"/>
      <c r="FQ47" s="1"/>
      <c r="FR47" s="1"/>
      <c r="FS47" s="1"/>
      <c r="FT47" s="1"/>
      <c r="FU47" s="1"/>
      <c r="FV47" s="1"/>
      <c r="FW47" s="1"/>
      <c r="FX47" s="1"/>
      <c r="FY47" s="1"/>
      <c r="FZ47" s="1"/>
      <c r="GA47" s="1"/>
      <c r="GB47" s="1"/>
      <c r="GC47" s="1"/>
      <c r="GD47" s="1"/>
      <c r="GE47" s="1"/>
      <c r="GF47" s="1"/>
      <c r="GG47" s="1"/>
      <c r="GH47" s="1"/>
      <c r="GI47" s="1"/>
      <c r="GK47" s="410"/>
      <c r="GL47" s="410"/>
      <c r="GM47" s="1"/>
      <c r="GN47" s="1"/>
      <c r="GO47" s="1"/>
      <c r="GP47" s="1"/>
      <c r="GQ47" s="1"/>
      <c r="GR47" s="1"/>
      <c r="GS47" s="1"/>
      <c r="GT47" s="1"/>
      <c r="GU47" s="1"/>
      <c r="GV47" s="1"/>
      <c r="GW47" s="1"/>
      <c r="GX47" s="1"/>
      <c r="GY47" s="1"/>
      <c r="GZ47" s="1"/>
      <c r="HA47" s="1"/>
      <c r="HB47" s="1"/>
      <c r="HC47" s="1"/>
      <c r="HD47" s="1"/>
      <c r="HE47" s="1"/>
      <c r="HF47" s="1"/>
      <c r="HG47" s="1"/>
      <c r="HI47" s="410"/>
      <c r="HJ47" s="410"/>
      <c r="HK47" s="1"/>
      <c r="HL47" s="1"/>
      <c r="HM47" s="1"/>
      <c r="HN47" s="1"/>
      <c r="HO47" s="1"/>
      <c r="HP47" s="1"/>
      <c r="HQ47" s="1"/>
      <c r="HR47" s="1"/>
      <c r="HS47" s="1"/>
      <c r="HT47" s="1"/>
      <c r="HU47" s="1"/>
      <c r="HV47" s="1"/>
      <c r="HW47" s="1"/>
      <c r="HX47" s="1"/>
      <c r="HY47" s="1"/>
      <c r="HZ47" s="1"/>
      <c r="IA47" s="1"/>
      <c r="IB47" s="1"/>
      <c r="IC47" s="1"/>
      <c r="ID47" s="1"/>
      <c r="IE47" s="1"/>
    </row>
    <row r="48" spans="1:239" ht="130.5">
      <c r="A48" s="1"/>
      <c r="B48" s="192" t="s">
        <v>309</v>
      </c>
      <c r="C48" s="1"/>
      <c r="D48" s="1"/>
      <c r="E48" s="1"/>
      <c r="F48" s="1"/>
      <c r="G48" s="1"/>
      <c r="H48" s="1"/>
      <c r="I48" s="1"/>
      <c r="J48" s="1"/>
      <c r="K48" s="1"/>
      <c r="L48" s="1"/>
      <c r="M48" s="1"/>
      <c r="N48" s="1"/>
      <c r="O48" s="1"/>
      <c r="P48" s="1"/>
      <c r="Q48" s="1"/>
      <c r="R48" s="1"/>
      <c r="S48" s="1"/>
      <c r="T48" s="1"/>
      <c r="U48" s="1"/>
      <c r="V48" s="1"/>
      <c r="W48" s="1"/>
      <c r="Y48" s="1"/>
      <c r="Z48" s="192" t="s">
        <v>309</v>
      </c>
      <c r="AA48" s="1"/>
      <c r="AB48" s="1"/>
      <c r="AC48" s="1"/>
      <c r="AD48" s="1"/>
      <c r="AE48" s="1"/>
      <c r="AF48" s="1"/>
      <c r="AG48" s="1"/>
      <c r="AH48" s="1"/>
      <c r="AI48" s="1"/>
      <c r="AJ48" s="1"/>
      <c r="AK48" s="1"/>
      <c r="AL48" s="1"/>
      <c r="AM48" s="1"/>
      <c r="AN48" s="1"/>
      <c r="AO48" s="1"/>
      <c r="AP48" s="1"/>
      <c r="AQ48" s="1"/>
      <c r="AR48" s="1"/>
      <c r="AS48" s="1"/>
      <c r="AT48" s="1"/>
      <c r="AU48" s="1"/>
      <c r="AW48" s="1"/>
      <c r="AX48" s="192" t="s">
        <v>309</v>
      </c>
      <c r="AY48" s="1"/>
      <c r="AZ48" s="1"/>
      <c r="BA48" s="1"/>
      <c r="BB48" s="1"/>
      <c r="BC48" s="1"/>
      <c r="BD48" s="1"/>
      <c r="BE48" s="1"/>
      <c r="BF48" s="1"/>
      <c r="BG48" s="1"/>
      <c r="BH48" s="1"/>
      <c r="BI48" s="1"/>
      <c r="BJ48" s="1"/>
      <c r="BK48" s="1"/>
      <c r="BL48" s="1"/>
      <c r="BM48" s="1"/>
      <c r="BN48" s="1"/>
      <c r="BO48" s="1"/>
      <c r="BP48" s="1"/>
      <c r="BQ48" s="1"/>
      <c r="BR48" s="1"/>
      <c r="BS48" s="1"/>
      <c r="BU48" s="1"/>
      <c r="BV48" s="192" t="s">
        <v>309</v>
      </c>
      <c r="BW48" s="1"/>
      <c r="BX48" s="1"/>
      <c r="BY48" s="1"/>
      <c r="BZ48" s="1"/>
      <c r="CA48" s="1"/>
      <c r="CB48" s="1"/>
      <c r="CC48" s="1"/>
      <c r="CD48" s="1"/>
      <c r="CE48" s="1"/>
      <c r="CF48" s="1"/>
      <c r="CG48" s="1"/>
      <c r="CH48" s="1"/>
      <c r="CI48" s="1"/>
      <c r="CJ48" s="1"/>
      <c r="CK48" s="1"/>
      <c r="CL48" s="1"/>
      <c r="CM48" s="1"/>
      <c r="CN48" s="1"/>
      <c r="CO48" s="1"/>
      <c r="CP48" s="1"/>
      <c r="CQ48" s="1"/>
      <c r="CS48" s="1"/>
      <c r="CT48" s="192" t="s">
        <v>309</v>
      </c>
      <c r="CU48" s="1"/>
      <c r="CV48" s="1"/>
      <c r="CW48" s="1"/>
      <c r="CX48" s="1"/>
      <c r="CY48" s="1"/>
      <c r="CZ48" s="1"/>
      <c r="DA48" s="1"/>
      <c r="DB48" s="1"/>
      <c r="DC48" s="1"/>
      <c r="DD48" s="1"/>
      <c r="DE48" s="1"/>
      <c r="DF48" s="1"/>
      <c r="DG48" s="1"/>
      <c r="DH48" s="1"/>
      <c r="DI48" s="1"/>
      <c r="DJ48" s="1"/>
      <c r="DK48" s="1"/>
      <c r="DL48" s="1"/>
      <c r="DM48" s="1"/>
      <c r="DN48" s="1"/>
      <c r="DO48" s="1"/>
      <c r="DQ48" s="1"/>
      <c r="DR48" s="192" t="s">
        <v>309</v>
      </c>
      <c r="DS48" s="1"/>
      <c r="DT48" s="1"/>
      <c r="DU48" s="1"/>
      <c r="DV48" s="1"/>
      <c r="DW48" s="1"/>
      <c r="DX48" s="1"/>
      <c r="DY48" s="1"/>
      <c r="DZ48" s="1"/>
      <c r="EA48" s="1"/>
      <c r="EB48" s="1"/>
      <c r="EC48" s="1"/>
      <c r="ED48" s="1"/>
      <c r="EE48" s="1"/>
      <c r="EF48" s="1"/>
      <c r="EG48" s="1"/>
      <c r="EH48" s="1"/>
      <c r="EI48" s="1"/>
      <c r="EJ48" s="1"/>
      <c r="EK48" s="1"/>
      <c r="EL48" s="1"/>
      <c r="EM48" s="1"/>
      <c r="EO48" s="1"/>
      <c r="EP48" s="192" t="s">
        <v>309</v>
      </c>
      <c r="EQ48" s="1"/>
      <c r="ER48" s="1"/>
      <c r="ES48" s="1"/>
      <c r="ET48" s="1"/>
      <c r="EU48" s="1"/>
      <c r="EV48" s="1"/>
      <c r="EW48" s="1"/>
      <c r="EX48" s="1"/>
      <c r="EY48" s="1"/>
      <c r="EZ48" s="1"/>
      <c r="FA48" s="1"/>
      <c r="FB48" s="1"/>
      <c r="FC48" s="1"/>
      <c r="FD48" s="1"/>
      <c r="FE48" s="1"/>
      <c r="FF48" s="1"/>
      <c r="FG48" s="1"/>
      <c r="FH48" s="1"/>
      <c r="FI48" s="1"/>
      <c r="FJ48" s="1"/>
      <c r="FK48" s="1"/>
      <c r="FM48" s="1"/>
      <c r="FN48" s="192" t="s">
        <v>309</v>
      </c>
      <c r="FO48" s="1"/>
      <c r="FP48" s="1"/>
      <c r="FQ48" s="1"/>
      <c r="FR48" s="1"/>
      <c r="FS48" s="1"/>
      <c r="FT48" s="1"/>
      <c r="FU48" s="1"/>
      <c r="FV48" s="1"/>
      <c r="FW48" s="1"/>
      <c r="FX48" s="1"/>
      <c r="FY48" s="1"/>
      <c r="FZ48" s="1"/>
      <c r="GA48" s="1"/>
      <c r="GB48" s="1"/>
      <c r="GC48" s="1"/>
      <c r="GD48" s="1"/>
      <c r="GE48" s="1"/>
      <c r="GF48" s="1"/>
      <c r="GG48" s="1"/>
      <c r="GH48" s="1"/>
      <c r="GI48" s="1"/>
      <c r="GK48" s="1"/>
      <c r="GL48" s="192" t="s">
        <v>309</v>
      </c>
      <c r="GM48" s="1"/>
      <c r="GN48" s="1"/>
      <c r="GO48" s="1"/>
      <c r="GP48" s="1"/>
      <c r="GQ48" s="1"/>
      <c r="GR48" s="1"/>
      <c r="GS48" s="1"/>
      <c r="GT48" s="1"/>
      <c r="GU48" s="1"/>
      <c r="GV48" s="1"/>
      <c r="GW48" s="1"/>
      <c r="GX48" s="1"/>
      <c r="GY48" s="1"/>
      <c r="GZ48" s="1"/>
      <c r="HA48" s="1"/>
      <c r="HB48" s="1"/>
      <c r="HC48" s="1"/>
      <c r="HD48" s="1"/>
      <c r="HE48" s="1"/>
      <c r="HF48" s="1"/>
      <c r="HG48" s="1"/>
      <c r="HI48" s="1"/>
      <c r="HJ48" s="192" t="s">
        <v>309</v>
      </c>
      <c r="HK48" s="1"/>
      <c r="HL48" s="1"/>
      <c r="HM48" s="1"/>
      <c r="HN48" s="1"/>
      <c r="HO48" s="1"/>
      <c r="HP48" s="1"/>
      <c r="HQ48" s="1"/>
      <c r="HR48" s="1"/>
      <c r="HS48" s="1"/>
      <c r="HT48" s="1"/>
      <c r="HU48" s="1"/>
      <c r="HV48" s="1"/>
      <c r="HW48" s="1"/>
      <c r="HX48" s="1"/>
      <c r="HY48" s="1"/>
      <c r="HZ48" s="1"/>
      <c r="IA48" s="1"/>
      <c r="IB48" s="1"/>
      <c r="IC48" s="1"/>
      <c r="ID48" s="1"/>
      <c r="IE48" s="1"/>
    </row>
    <row r="49" spans="1:239" ht="14.5">
      <c r="A49" s="1"/>
      <c r="B49" s="202" t="s">
        <v>307</v>
      </c>
      <c r="C49" s="1">
        <v>13.6</v>
      </c>
      <c r="D49" s="1">
        <v>13.5</v>
      </c>
      <c r="E49" s="1">
        <v>13.4</v>
      </c>
      <c r="F49" s="1">
        <v>13.3</v>
      </c>
      <c r="G49" s="1">
        <v>13.2</v>
      </c>
      <c r="H49" s="1">
        <v>13.2</v>
      </c>
      <c r="I49" s="1">
        <v>13.1</v>
      </c>
      <c r="J49" s="1">
        <v>12.9</v>
      </c>
      <c r="K49" s="1">
        <v>12.8</v>
      </c>
      <c r="L49" s="1">
        <v>12.6</v>
      </c>
      <c r="M49" s="1">
        <v>12.5</v>
      </c>
      <c r="N49" s="1">
        <v>12.6</v>
      </c>
      <c r="O49" s="1">
        <v>12.4</v>
      </c>
      <c r="P49" s="1">
        <v>12.2</v>
      </c>
      <c r="Q49" s="1">
        <v>12.1</v>
      </c>
      <c r="R49" s="1">
        <v>11.8</v>
      </c>
      <c r="S49" s="1">
        <v>11.7</v>
      </c>
      <c r="T49" s="1">
        <v>11.5</v>
      </c>
      <c r="U49" s="1">
        <v>11.4</v>
      </c>
      <c r="V49" s="1">
        <v>11.3</v>
      </c>
      <c r="W49" s="1">
        <v>11.2</v>
      </c>
      <c r="Y49" s="1"/>
      <c r="Z49" s="202" t="s">
        <v>307</v>
      </c>
      <c r="AA49" s="1">
        <v>12.7</v>
      </c>
      <c r="AB49" s="1">
        <v>13.7</v>
      </c>
      <c r="AC49" s="1">
        <v>13.6</v>
      </c>
      <c r="AD49" s="1">
        <v>13.6</v>
      </c>
      <c r="AE49" s="1">
        <v>13.5</v>
      </c>
      <c r="AF49" s="1">
        <v>13.5</v>
      </c>
      <c r="AG49" s="1">
        <v>13.4</v>
      </c>
      <c r="AH49" s="1">
        <v>13.4</v>
      </c>
      <c r="AI49" s="1">
        <v>13</v>
      </c>
      <c r="AJ49" s="1">
        <v>13</v>
      </c>
      <c r="AK49" s="1">
        <v>12.8</v>
      </c>
      <c r="AL49" s="1">
        <v>12.9</v>
      </c>
      <c r="AM49" s="1">
        <v>12.8</v>
      </c>
      <c r="AN49" s="1">
        <v>12.5</v>
      </c>
      <c r="AO49" s="1">
        <v>13.1</v>
      </c>
      <c r="AP49" s="1">
        <v>12.2</v>
      </c>
      <c r="AQ49" s="1">
        <v>12.1</v>
      </c>
      <c r="AR49" s="1">
        <v>11.9</v>
      </c>
      <c r="AS49" s="1">
        <v>11.7</v>
      </c>
      <c r="AT49" s="1">
        <v>11.6</v>
      </c>
      <c r="AU49" s="1">
        <v>11.4</v>
      </c>
      <c r="AW49" s="1"/>
      <c r="AX49" s="202" t="s">
        <v>307</v>
      </c>
      <c r="AY49" s="1">
        <v>12.3</v>
      </c>
      <c r="AZ49" s="1">
        <v>12.1</v>
      </c>
      <c r="BA49" s="1">
        <v>12.1</v>
      </c>
      <c r="BB49" s="1">
        <v>12.1</v>
      </c>
      <c r="BC49" s="1">
        <v>12</v>
      </c>
      <c r="BD49" s="1">
        <v>11.9</v>
      </c>
      <c r="BE49" s="1">
        <v>11.8</v>
      </c>
      <c r="BF49" s="1">
        <v>11.7</v>
      </c>
      <c r="BG49" s="1">
        <v>11.6</v>
      </c>
      <c r="BH49" s="1">
        <v>11.5</v>
      </c>
      <c r="BI49" s="1">
        <v>11.4</v>
      </c>
      <c r="BJ49" s="1">
        <v>11.4</v>
      </c>
      <c r="BK49" s="1">
        <v>11.4</v>
      </c>
      <c r="BL49" s="1">
        <v>11.1</v>
      </c>
      <c r="BM49" s="1">
        <v>10.9</v>
      </c>
      <c r="BN49" s="1">
        <v>10.8</v>
      </c>
      <c r="BO49" s="1">
        <v>10.6</v>
      </c>
      <c r="BP49" s="1">
        <v>10.5</v>
      </c>
      <c r="BQ49" s="1">
        <v>10.4</v>
      </c>
      <c r="BR49" s="1">
        <v>10.199999999999999</v>
      </c>
      <c r="BS49" s="1">
        <v>10.199999999999999</v>
      </c>
      <c r="BU49" s="1"/>
      <c r="BV49" s="202" t="s">
        <v>307</v>
      </c>
      <c r="BW49" s="1">
        <v>12.5</v>
      </c>
      <c r="BX49" s="1">
        <v>12.5</v>
      </c>
      <c r="BY49" s="1">
        <v>12.4</v>
      </c>
      <c r="BZ49" s="1">
        <v>12.4</v>
      </c>
      <c r="CA49" s="1">
        <v>12.4</v>
      </c>
      <c r="CB49" s="1">
        <v>12.3</v>
      </c>
      <c r="CC49" s="1">
        <v>12.2</v>
      </c>
      <c r="CD49" s="1">
        <v>12.1</v>
      </c>
      <c r="CE49" s="1">
        <v>12</v>
      </c>
      <c r="CF49" s="1">
        <v>11.9</v>
      </c>
      <c r="CG49" s="1">
        <v>11.8</v>
      </c>
      <c r="CH49" s="1">
        <v>11.9</v>
      </c>
      <c r="CI49" s="1">
        <v>11.7</v>
      </c>
      <c r="CJ49" s="1">
        <v>11.5</v>
      </c>
      <c r="CK49" s="1">
        <v>11.5</v>
      </c>
      <c r="CL49" s="1">
        <v>11.2</v>
      </c>
      <c r="CM49" s="1">
        <v>11</v>
      </c>
      <c r="CN49" s="1">
        <v>10.9</v>
      </c>
      <c r="CO49" s="1">
        <v>10.8</v>
      </c>
      <c r="CP49" s="1">
        <v>10.7</v>
      </c>
      <c r="CQ49" s="1">
        <v>10.5</v>
      </c>
      <c r="CS49" s="1"/>
      <c r="CT49" s="202" t="s">
        <v>307</v>
      </c>
      <c r="CU49" s="1">
        <v>12.3</v>
      </c>
      <c r="CV49" s="1">
        <v>12.1</v>
      </c>
      <c r="CW49" s="1">
        <v>12.1</v>
      </c>
      <c r="CX49" s="1">
        <v>12.1</v>
      </c>
      <c r="CY49" s="1">
        <v>12</v>
      </c>
      <c r="CZ49" s="1">
        <v>11.9</v>
      </c>
      <c r="DA49" s="1">
        <v>11.9</v>
      </c>
      <c r="DB49" s="1">
        <v>11.8</v>
      </c>
      <c r="DC49" s="1">
        <v>11.7</v>
      </c>
      <c r="DD49" s="1">
        <v>11.5</v>
      </c>
      <c r="DE49" s="1">
        <v>11.4</v>
      </c>
      <c r="DF49" s="1">
        <v>11.5</v>
      </c>
      <c r="DG49" s="1">
        <v>11.4</v>
      </c>
      <c r="DH49" s="1">
        <v>11.2</v>
      </c>
      <c r="DI49" s="1">
        <v>11.2</v>
      </c>
      <c r="DJ49" s="1">
        <v>10.9</v>
      </c>
      <c r="DK49" s="1">
        <v>10.8</v>
      </c>
      <c r="DL49" s="1">
        <v>10.7</v>
      </c>
      <c r="DM49" s="1">
        <v>10.6</v>
      </c>
      <c r="DN49" s="1">
        <v>10.5</v>
      </c>
      <c r="DO49" s="1">
        <v>10.3</v>
      </c>
      <c r="DQ49" s="1"/>
      <c r="DR49" s="202" t="s">
        <v>307</v>
      </c>
      <c r="DS49" s="1">
        <v>11.4</v>
      </c>
      <c r="DT49" s="1">
        <v>11.2</v>
      </c>
      <c r="DU49" s="1">
        <v>11.2</v>
      </c>
      <c r="DV49" s="1">
        <v>11.1</v>
      </c>
      <c r="DW49" s="1">
        <v>11</v>
      </c>
      <c r="DX49" s="1">
        <v>11</v>
      </c>
      <c r="DY49" s="1">
        <v>10.9</v>
      </c>
      <c r="DZ49" s="1">
        <v>11</v>
      </c>
      <c r="EA49" s="1">
        <v>11</v>
      </c>
      <c r="EB49" s="1">
        <v>10.9</v>
      </c>
      <c r="EC49" s="1">
        <v>10.8</v>
      </c>
      <c r="ED49" s="1">
        <v>10.8</v>
      </c>
      <c r="EE49" s="1">
        <v>10.7</v>
      </c>
      <c r="EF49" s="1">
        <v>10.6</v>
      </c>
      <c r="EG49" s="1">
        <v>10.6</v>
      </c>
      <c r="EH49" s="1">
        <v>10.199999999999999</v>
      </c>
      <c r="EI49" s="1">
        <v>10.1</v>
      </c>
      <c r="EJ49" s="1">
        <v>10</v>
      </c>
      <c r="EK49" s="1">
        <v>9.9</v>
      </c>
      <c r="EL49" s="1">
        <v>9.8000000000000007</v>
      </c>
      <c r="EM49" s="1">
        <v>9.6</v>
      </c>
      <c r="EO49" s="1"/>
      <c r="EP49" s="202" t="s">
        <v>307</v>
      </c>
      <c r="EQ49" s="1">
        <v>14.9</v>
      </c>
      <c r="ER49" s="1">
        <v>14.8</v>
      </c>
      <c r="ES49" s="1">
        <v>14.7</v>
      </c>
      <c r="ET49" s="1">
        <v>14.8</v>
      </c>
      <c r="EU49" s="1">
        <v>14.8</v>
      </c>
      <c r="EV49" s="1">
        <v>14.6</v>
      </c>
      <c r="EW49" s="1">
        <v>14.5</v>
      </c>
      <c r="EX49" s="1">
        <v>14.4</v>
      </c>
      <c r="EY49" s="1">
        <v>14.8</v>
      </c>
      <c r="EZ49" s="1">
        <v>14.7</v>
      </c>
      <c r="FA49" s="1">
        <v>14.5</v>
      </c>
      <c r="FB49" s="1">
        <v>14.2</v>
      </c>
      <c r="FC49" s="1">
        <v>14</v>
      </c>
      <c r="FD49" s="1">
        <v>13.8</v>
      </c>
      <c r="FE49" s="1">
        <v>13.7</v>
      </c>
      <c r="FF49" s="1">
        <v>13.2</v>
      </c>
      <c r="FG49" s="1">
        <v>13</v>
      </c>
      <c r="FH49" s="1">
        <v>12.8</v>
      </c>
      <c r="FI49" s="1">
        <v>12.7</v>
      </c>
      <c r="FJ49" s="1">
        <v>12.6</v>
      </c>
      <c r="FK49" s="1">
        <v>12.5</v>
      </c>
      <c r="FM49" s="1"/>
      <c r="FN49" s="202" t="s">
        <v>307</v>
      </c>
      <c r="FO49" s="1">
        <v>13.7</v>
      </c>
      <c r="FP49" s="1">
        <v>13.7</v>
      </c>
      <c r="FQ49" s="1">
        <v>13.6</v>
      </c>
      <c r="FR49" s="1">
        <v>13.6</v>
      </c>
      <c r="FS49" s="1">
        <v>13.5</v>
      </c>
      <c r="FT49" s="1">
        <v>13.5</v>
      </c>
      <c r="FU49" s="1">
        <v>13.4</v>
      </c>
      <c r="FV49" s="1">
        <v>13.2</v>
      </c>
      <c r="FW49" s="1">
        <v>13</v>
      </c>
      <c r="FX49" s="1">
        <v>12.8</v>
      </c>
      <c r="FY49" s="1">
        <v>12.7</v>
      </c>
      <c r="FZ49" s="1">
        <v>13</v>
      </c>
      <c r="GA49" s="1">
        <v>12.6</v>
      </c>
      <c r="GB49" s="1">
        <v>12.5</v>
      </c>
      <c r="GC49" s="1">
        <v>12.5</v>
      </c>
      <c r="GD49" s="1">
        <v>11.9</v>
      </c>
      <c r="GE49" s="1">
        <v>11.9</v>
      </c>
      <c r="GF49" s="1">
        <v>11.8</v>
      </c>
      <c r="GG49" s="1">
        <v>11.7</v>
      </c>
      <c r="GH49" s="1">
        <v>11.6</v>
      </c>
      <c r="GI49" s="1">
        <v>11.5</v>
      </c>
      <c r="GK49" s="1"/>
      <c r="GL49" s="202" t="s">
        <v>307</v>
      </c>
      <c r="GM49" s="1">
        <v>14.4</v>
      </c>
      <c r="GN49" s="1">
        <v>14.2</v>
      </c>
      <c r="GO49" s="1">
        <v>14.2</v>
      </c>
      <c r="GP49" s="1">
        <v>14.1</v>
      </c>
      <c r="GQ49" s="1">
        <v>14</v>
      </c>
      <c r="GR49" s="1">
        <v>13.9</v>
      </c>
      <c r="GS49" s="1">
        <v>13.8</v>
      </c>
      <c r="GT49" s="1">
        <v>13.6</v>
      </c>
      <c r="GU49" s="1">
        <v>13.5</v>
      </c>
      <c r="GV49" s="1">
        <v>13.4</v>
      </c>
      <c r="GW49" s="1">
        <v>13.3</v>
      </c>
      <c r="GX49" s="1">
        <v>13.5</v>
      </c>
      <c r="GY49" s="1">
        <v>13.4</v>
      </c>
      <c r="GZ49" s="1">
        <v>13.1</v>
      </c>
      <c r="HA49" s="1">
        <v>13.1</v>
      </c>
      <c r="HB49" s="1">
        <v>12.7</v>
      </c>
      <c r="HC49" s="1">
        <v>12.6</v>
      </c>
      <c r="HD49" s="1">
        <v>12.5</v>
      </c>
      <c r="HE49" s="1">
        <v>12.4</v>
      </c>
      <c r="HF49" s="1">
        <v>12.3</v>
      </c>
      <c r="HG49" s="1">
        <v>12.3</v>
      </c>
      <c r="HI49" s="1"/>
      <c r="HJ49" s="202" t="s">
        <v>307</v>
      </c>
      <c r="HK49" s="1">
        <v>12.5</v>
      </c>
      <c r="HL49" s="1">
        <v>12.4</v>
      </c>
      <c r="HM49" s="1">
        <v>12.4</v>
      </c>
      <c r="HN49" s="1">
        <v>12.4</v>
      </c>
      <c r="HO49" s="1">
        <v>12.3</v>
      </c>
      <c r="HP49" s="1">
        <v>12.3</v>
      </c>
      <c r="HQ49" s="1">
        <v>12.2</v>
      </c>
      <c r="HR49" s="1">
        <v>12.1</v>
      </c>
      <c r="HS49" s="1">
        <v>12.1</v>
      </c>
      <c r="HT49" s="1">
        <v>12</v>
      </c>
      <c r="HU49" s="1">
        <v>12.1</v>
      </c>
      <c r="HV49" s="1">
        <v>12</v>
      </c>
      <c r="HW49" s="1">
        <v>11.9</v>
      </c>
      <c r="HX49" s="1">
        <v>11.8</v>
      </c>
      <c r="HY49" s="1">
        <v>11.7</v>
      </c>
      <c r="HZ49" s="1">
        <v>11.4</v>
      </c>
      <c r="IA49" s="1">
        <v>11.3</v>
      </c>
      <c r="IB49" s="1">
        <v>11.2</v>
      </c>
      <c r="IC49" s="1">
        <v>11.1</v>
      </c>
      <c r="ID49" s="1">
        <v>10.9</v>
      </c>
      <c r="IE49" s="1">
        <v>10.8</v>
      </c>
    </row>
    <row r="50" spans="1:239" ht="14.5">
      <c r="A50" s="1"/>
      <c r="B50" s="202" t="s">
        <v>308</v>
      </c>
      <c r="C50" s="1">
        <v>13</v>
      </c>
      <c r="D50" s="1">
        <v>13</v>
      </c>
      <c r="E50" s="1">
        <v>13.1</v>
      </c>
      <c r="F50" s="1">
        <v>13.2</v>
      </c>
      <c r="G50" s="1">
        <v>13.2</v>
      </c>
      <c r="H50" s="1">
        <v>12.9</v>
      </c>
      <c r="I50" s="1">
        <v>13.2</v>
      </c>
      <c r="J50" s="1">
        <v>13.1</v>
      </c>
      <c r="K50" s="1">
        <v>13.1</v>
      </c>
      <c r="L50" s="1">
        <v>13</v>
      </c>
      <c r="M50" s="1">
        <v>12.8</v>
      </c>
      <c r="N50" s="1">
        <v>12.5</v>
      </c>
      <c r="O50" s="1">
        <v>11.8</v>
      </c>
      <c r="P50" s="1">
        <v>11.1</v>
      </c>
      <c r="Q50" s="1">
        <v>10.4</v>
      </c>
      <c r="R50" s="1">
        <v>10</v>
      </c>
      <c r="S50" s="1">
        <v>9.8000000000000007</v>
      </c>
      <c r="T50" s="1">
        <v>9.8000000000000007</v>
      </c>
      <c r="U50" s="1">
        <v>9.6999999999999993</v>
      </c>
      <c r="V50" s="1">
        <v>9.6</v>
      </c>
      <c r="W50" s="1">
        <v>9.5</v>
      </c>
      <c r="Y50" s="1"/>
      <c r="Z50" s="202" t="s">
        <v>308</v>
      </c>
      <c r="AA50" s="1">
        <v>11.8</v>
      </c>
      <c r="AB50" s="1">
        <v>12.8</v>
      </c>
      <c r="AC50" s="1">
        <v>13</v>
      </c>
      <c r="AD50" s="1">
        <v>13</v>
      </c>
      <c r="AE50" s="1">
        <v>13</v>
      </c>
      <c r="AF50" s="1">
        <v>13.1</v>
      </c>
      <c r="AG50" s="1">
        <v>13.2</v>
      </c>
      <c r="AH50" s="1">
        <v>13.2</v>
      </c>
      <c r="AI50" s="1">
        <v>13.3</v>
      </c>
      <c r="AJ50" s="1">
        <v>13.4</v>
      </c>
      <c r="AK50" s="1">
        <v>13.2</v>
      </c>
      <c r="AL50" s="1">
        <v>12.8</v>
      </c>
      <c r="AM50" s="1">
        <v>13</v>
      </c>
      <c r="AN50" s="1">
        <v>12.4</v>
      </c>
      <c r="AO50" s="1">
        <v>12.1</v>
      </c>
      <c r="AP50" s="1">
        <v>10.7</v>
      </c>
      <c r="AQ50" s="1">
        <v>10.4</v>
      </c>
      <c r="AR50" s="1">
        <v>10.199999999999999</v>
      </c>
      <c r="AS50" s="1">
        <v>10.199999999999999</v>
      </c>
      <c r="AT50" s="1">
        <v>10</v>
      </c>
      <c r="AU50" s="1">
        <v>9.8000000000000007</v>
      </c>
      <c r="AW50" s="1"/>
      <c r="AX50" s="202" t="s">
        <v>308</v>
      </c>
      <c r="AY50" s="1">
        <v>11.7</v>
      </c>
      <c r="AZ50" s="1">
        <v>11.7</v>
      </c>
      <c r="BA50" s="1">
        <v>11.9</v>
      </c>
      <c r="BB50" s="1">
        <v>11.9</v>
      </c>
      <c r="BC50" s="1">
        <v>11.7</v>
      </c>
      <c r="BD50" s="1">
        <v>11.5</v>
      </c>
      <c r="BE50" s="1">
        <v>11.7</v>
      </c>
      <c r="BF50" s="1">
        <v>11.6</v>
      </c>
      <c r="BG50" s="1">
        <v>11.3</v>
      </c>
      <c r="BH50" s="1">
        <v>11</v>
      </c>
      <c r="BI50" s="1">
        <v>10.7</v>
      </c>
      <c r="BJ50" s="1">
        <v>10.3</v>
      </c>
      <c r="BK50" s="1">
        <v>10</v>
      </c>
      <c r="BL50" s="1">
        <v>9.6999999999999993</v>
      </c>
      <c r="BM50" s="1">
        <v>9.3000000000000007</v>
      </c>
      <c r="BN50" s="1">
        <v>9</v>
      </c>
      <c r="BO50" s="1">
        <v>8.8000000000000007</v>
      </c>
      <c r="BP50" s="1">
        <v>8.8000000000000007</v>
      </c>
      <c r="BQ50" s="1">
        <v>8.8000000000000007</v>
      </c>
      <c r="BR50" s="1">
        <v>8.8000000000000007</v>
      </c>
      <c r="BS50" s="1">
        <v>8.8000000000000007</v>
      </c>
      <c r="BU50" s="1"/>
      <c r="BV50" s="202" t="s">
        <v>308</v>
      </c>
      <c r="BW50" s="1">
        <v>11.9</v>
      </c>
      <c r="BX50" s="1">
        <v>11.9</v>
      </c>
      <c r="BY50" s="1">
        <v>12</v>
      </c>
      <c r="BZ50" s="1">
        <v>12</v>
      </c>
      <c r="CA50" s="1">
        <v>12</v>
      </c>
      <c r="CB50" s="1">
        <v>11.9</v>
      </c>
      <c r="CC50" s="1">
        <v>12.1</v>
      </c>
      <c r="CD50" s="1">
        <v>12.2</v>
      </c>
      <c r="CE50" s="1">
        <v>12.2</v>
      </c>
      <c r="CF50" s="1">
        <v>12.1</v>
      </c>
      <c r="CG50" s="1">
        <v>11.9</v>
      </c>
      <c r="CH50" s="1">
        <v>11.7</v>
      </c>
      <c r="CI50" s="1">
        <v>11.3</v>
      </c>
      <c r="CJ50" s="1">
        <v>10.9</v>
      </c>
      <c r="CK50" s="1">
        <v>10.7</v>
      </c>
      <c r="CL50" s="1">
        <v>9.6999999999999993</v>
      </c>
      <c r="CM50" s="1">
        <v>9.4</v>
      </c>
      <c r="CN50" s="1">
        <v>9.3000000000000007</v>
      </c>
      <c r="CO50" s="1">
        <v>9.1</v>
      </c>
      <c r="CP50" s="1">
        <v>9</v>
      </c>
      <c r="CQ50" s="1">
        <v>8.9</v>
      </c>
      <c r="CS50" s="1"/>
      <c r="CT50" s="202" t="s">
        <v>308</v>
      </c>
      <c r="CU50" s="1">
        <v>11.8</v>
      </c>
      <c r="CV50" s="1">
        <v>11.7</v>
      </c>
      <c r="CW50" s="1">
        <v>11.9</v>
      </c>
      <c r="CX50" s="1">
        <v>11.9</v>
      </c>
      <c r="CY50" s="1">
        <v>12</v>
      </c>
      <c r="CZ50" s="1">
        <v>11.9</v>
      </c>
      <c r="DA50" s="1">
        <v>11.9</v>
      </c>
      <c r="DB50" s="1">
        <v>11.8</v>
      </c>
      <c r="DC50" s="1">
        <v>11.3</v>
      </c>
      <c r="DD50" s="1">
        <v>10.7</v>
      </c>
      <c r="DE50" s="1">
        <v>10.199999999999999</v>
      </c>
      <c r="DF50" s="1">
        <v>9.8000000000000007</v>
      </c>
      <c r="DG50" s="1">
        <v>9.5</v>
      </c>
      <c r="DH50" s="1">
        <v>9.3000000000000007</v>
      </c>
      <c r="DI50" s="1">
        <v>9</v>
      </c>
      <c r="DJ50" s="1">
        <v>8.9</v>
      </c>
      <c r="DK50" s="1">
        <v>8.9</v>
      </c>
      <c r="DL50" s="1">
        <v>8.9</v>
      </c>
      <c r="DM50" s="1">
        <v>8.8000000000000007</v>
      </c>
      <c r="DN50" s="1">
        <v>8.9</v>
      </c>
      <c r="DO50" s="1">
        <v>9</v>
      </c>
      <c r="DQ50" s="1"/>
      <c r="DR50" s="202" t="s">
        <v>308</v>
      </c>
      <c r="DS50" s="1">
        <v>11.1</v>
      </c>
      <c r="DT50" s="1">
        <v>11.1</v>
      </c>
      <c r="DU50" s="1">
        <v>11.2</v>
      </c>
      <c r="DV50" s="1">
        <v>11.3</v>
      </c>
      <c r="DW50" s="1">
        <v>11.1</v>
      </c>
      <c r="DX50" s="1">
        <v>10.9</v>
      </c>
      <c r="DY50" s="1">
        <v>11.2</v>
      </c>
      <c r="DZ50" s="1">
        <v>10.8</v>
      </c>
      <c r="EA50" s="1">
        <v>9.8000000000000007</v>
      </c>
      <c r="EB50" s="1">
        <v>9.1</v>
      </c>
      <c r="EC50" s="1">
        <v>8.6999999999999993</v>
      </c>
      <c r="ED50" s="1">
        <v>8.3000000000000007</v>
      </c>
      <c r="EE50" s="1">
        <v>8.1</v>
      </c>
      <c r="EF50" s="1">
        <v>7.8</v>
      </c>
      <c r="EG50" s="1">
        <v>7.8</v>
      </c>
      <c r="EH50" s="1">
        <v>7.9</v>
      </c>
      <c r="EI50" s="1">
        <v>8</v>
      </c>
      <c r="EJ50" s="1">
        <v>8.1</v>
      </c>
      <c r="EK50" s="1">
        <v>8.1</v>
      </c>
      <c r="EL50" s="1">
        <v>8.1</v>
      </c>
      <c r="EM50" s="1">
        <v>8.1</v>
      </c>
      <c r="EO50" s="1"/>
      <c r="EP50" s="202" t="s">
        <v>308</v>
      </c>
      <c r="EQ50" s="1">
        <v>13.8</v>
      </c>
      <c r="ER50" s="1">
        <v>13.9</v>
      </c>
      <c r="ES50" s="1">
        <v>14.1</v>
      </c>
      <c r="ET50" s="1">
        <v>14.1</v>
      </c>
      <c r="EU50" s="1">
        <v>14.1</v>
      </c>
      <c r="EV50" s="1">
        <v>14.2</v>
      </c>
      <c r="EW50" s="1">
        <v>14.2</v>
      </c>
      <c r="EX50" s="1">
        <v>14.3</v>
      </c>
      <c r="EY50" s="1">
        <v>14.5</v>
      </c>
      <c r="EZ50" s="1">
        <v>14.5</v>
      </c>
      <c r="FA50" s="1">
        <v>14.5</v>
      </c>
      <c r="FB50" s="1">
        <v>14.4</v>
      </c>
      <c r="FC50" s="1">
        <v>14.3</v>
      </c>
      <c r="FD50" s="1">
        <v>13.8</v>
      </c>
      <c r="FE50" s="1">
        <v>13.3</v>
      </c>
      <c r="FF50" s="1">
        <v>12.6</v>
      </c>
      <c r="FG50" s="1">
        <v>12</v>
      </c>
      <c r="FH50" s="1">
        <v>11.6</v>
      </c>
      <c r="FI50" s="1">
        <v>11.4</v>
      </c>
      <c r="FJ50" s="1">
        <v>11.2</v>
      </c>
      <c r="FK50" s="1">
        <v>11.1</v>
      </c>
      <c r="FM50" s="1"/>
      <c r="FN50" s="202" t="s">
        <v>308</v>
      </c>
      <c r="FO50" s="1">
        <v>12.4</v>
      </c>
      <c r="FP50" s="1">
        <v>12.5</v>
      </c>
      <c r="FQ50" s="1">
        <v>12.6</v>
      </c>
      <c r="FR50" s="1">
        <v>12.7</v>
      </c>
      <c r="FS50" s="1">
        <v>12.7</v>
      </c>
      <c r="FT50" s="1">
        <v>12.8</v>
      </c>
      <c r="FU50" s="1">
        <v>12.8</v>
      </c>
      <c r="FV50" s="1">
        <v>13</v>
      </c>
      <c r="FW50" s="1">
        <v>13.2</v>
      </c>
      <c r="FX50" s="1">
        <v>13.3</v>
      </c>
      <c r="FY50" s="1">
        <v>13.5</v>
      </c>
      <c r="FZ50" s="1">
        <v>13.5</v>
      </c>
      <c r="GA50" s="1">
        <v>13.5</v>
      </c>
      <c r="GB50" s="1">
        <v>13.2</v>
      </c>
      <c r="GC50" s="1">
        <v>12.7</v>
      </c>
      <c r="GD50" s="1">
        <v>12.2</v>
      </c>
      <c r="GE50" s="1">
        <v>11.6</v>
      </c>
      <c r="GF50" s="1">
        <v>11.5</v>
      </c>
      <c r="GG50" s="1">
        <v>11.1</v>
      </c>
      <c r="GH50" s="1">
        <v>10.8</v>
      </c>
      <c r="GI50" s="1">
        <v>10.6</v>
      </c>
      <c r="GK50" s="1"/>
      <c r="GL50" s="202" t="s">
        <v>308</v>
      </c>
      <c r="GM50" s="1">
        <v>13.5</v>
      </c>
      <c r="GN50" s="1">
        <v>13.5</v>
      </c>
      <c r="GO50" s="1">
        <v>13.7</v>
      </c>
      <c r="GP50" s="1">
        <v>13.6</v>
      </c>
      <c r="GQ50" s="1">
        <v>13.4</v>
      </c>
      <c r="GR50" s="1">
        <v>13.2</v>
      </c>
      <c r="GS50" s="1">
        <v>13.8</v>
      </c>
      <c r="GT50" s="1">
        <v>13.7</v>
      </c>
      <c r="GU50" s="1">
        <v>13.1</v>
      </c>
      <c r="GV50" s="1">
        <v>12.4</v>
      </c>
      <c r="GW50" s="1">
        <v>12</v>
      </c>
      <c r="GX50" s="1">
        <v>11.8</v>
      </c>
      <c r="GY50" s="1">
        <v>11.4</v>
      </c>
      <c r="GZ50" s="1">
        <v>11.1</v>
      </c>
      <c r="HA50" s="1">
        <v>10.7</v>
      </c>
      <c r="HB50" s="1">
        <v>10.7</v>
      </c>
      <c r="HC50" s="1">
        <v>10.6</v>
      </c>
      <c r="HD50" s="1">
        <v>10.6</v>
      </c>
      <c r="HE50" s="1">
        <v>10.5</v>
      </c>
      <c r="HF50" s="1">
        <v>10.4</v>
      </c>
      <c r="HG50" s="1">
        <v>10.4</v>
      </c>
      <c r="HI50" s="1"/>
      <c r="HJ50" s="202" t="s">
        <v>308</v>
      </c>
      <c r="HK50" s="1">
        <v>11.7</v>
      </c>
      <c r="HL50" s="1">
        <v>11.6</v>
      </c>
      <c r="HM50" s="1">
        <v>11.7</v>
      </c>
      <c r="HN50" s="1">
        <v>11.8</v>
      </c>
      <c r="HO50" s="1">
        <v>11.9</v>
      </c>
      <c r="HP50" s="1">
        <v>12.1</v>
      </c>
      <c r="HQ50" s="1">
        <v>11.6</v>
      </c>
      <c r="HR50" s="1">
        <v>11.5</v>
      </c>
      <c r="HS50" s="1">
        <v>11.2</v>
      </c>
      <c r="HT50" s="1">
        <v>10.8</v>
      </c>
      <c r="HU50" s="1">
        <v>10.4</v>
      </c>
      <c r="HV50" s="1">
        <v>10</v>
      </c>
      <c r="HW50" s="1">
        <v>9.5</v>
      </c>
      <c r="HX50" s="1">
        <v>9.1999999999999993</v>
      </c>
      <c r="HY50" s="1">
        <v>9</v>
      </c>
      <c r="HZ50" s="1">
        <v>9.1</v>
      </c>
      <c r="IA50" s="1">
        <v>9</v>
      </c>
      <c r="IB50" s="1">
        <v>9.1</v>
      </c>
      <c r="IC50" s="1">
        <v>9</v>
      </c>
      <c r="ID50" s="1">
        <v>8.9</v>
      </c>
      <c r="IE50" s="1">
        <v>8.9</v>
      </c>
    </row>
    <row r="51" spans="1:239" ht="14.5">
      <c r="A51" s="410"/>
      <c r="B51" s="410"/>
      <c r="C51" s="1"/>
      <c r="D51" s="1"/>
      <c r="E51" s="1"/>
      <c r="F51" s="1"/>
      <c r="G51" s="1"/>
      <c r="H51" s="1"/>
      <c r="I51" s="1"/>
      <c r="J51" s="1"/>
      <c r="K51" s="1"/>
      <c r="L51" s="1"/>
      <c r="M51" s="1"/>
      <c r="N51" s="1"/>
      <c r="O51" s="1"/>
      <c r="P51" s="1"/>
      <c r="Q51" s="1"/>
      <c r="R51" s="1"/>
      <c r="S51" s="1"/>
      <c r="T51" s="1"/>
      <c r="U51" s="1"/>
      <c r="V51" s="1"/>
      <c r="W51" s="1"/>
      <c r="Y51" s="410"/>
      <c r="Z51" s="410"/>
      <c r="AA51" s="1"/>
      <c r="AB51" s="1"/>
      <c r="AC51" s="1"/>
      <c r="AD51" s="1"/>
      <c r="AE51" s="1"/>
      <c r="AF51" s="1"/>
      <c r="AG51" s="1"/>
      <c r="AH51" s="1"/>
      <c r="AI51" s="1"/>
      <c r="AJ51" s="1"/>
      <c r="AK51" s="1"/>
      <c r="AL51" s="1"/>
      <c r="AM51" s="1"/>
      <c r="AN51" s="1"/>
      <c r="AO51" s="1"/>
      <c r="AP51" s="1"/>
      <c r="AQ51" s="1"/>
      <c r="AR51" s="1"/>
      <c r="AS51" s="1"/>
      <c r="AT51" s="1"/>
      <c r="AU51" s="1"/>
      <c r="AW51" s="410"/>
      <c r="AX51" s="410"/>
      <c r="AY51" s="1"/>
      <c r="AZ51" s="1"/>
      <c r="BA51" s="1"/>
      <c r="BB51" s="1"/>
      <c r="BC51" s="1"/>
      <c r="BD51" s="1"/>
      <c r="BE51" s="1"/>
      <c r="BF51" s="1"/>
      <c r="BG51" s="1"/>
      <c r="BH51" s="1"/>
      <c r="BI51" s="1"/>
      <c r="BJ51" s="1"/>
      <c r="BK51" s="1"/>
      <c r="BL51" s="1"/>
      <c r="BM51" s="1"/>
      <c r="BN51" s="1"/>
      <c r="BO51" s="1"/>
      <c r="BP51" s="1"/>
      <c r="BQ51" s="1"/>
      <c r="BR51" s="1"/>
      <c r="BS51" s="1"/>
      <c r="BU51" s="410"/>
      <c r="BV51" s="410"/>
      <c r="BW51" s="1"/>
      <c r="BX51" s="1"/>
      <c r="BY51" s="1"/>
      <c r="BZ51" s="1"/>
      <c r="CA51" s="1"/>
      <c r="CB51" s="1"/>
      <c r="CC51" s="1"/>
      <c r="CD51" s="1"/>
      <c r="CE51" s="1"/>
      <c r="CF51" s="1"/>
      <c r="CG51" s="1"/>
      <c r="CH51" s="1"/>
      <c r="CI51" s="1"/>
      <c r="CJ51" s="1"/>
      <c r="CK51" s="1"/>
      <c r="CL51" s="1"/>
      <c r="CM51" s="1"/>
      <c r="CN51" s="1"/>
      <c r="CO51" s="1"/>
      <c r="CP51" s="1"/>
      <c r="CQ51" s="1"/>
      <c r="CS51" s="410"/>
      <c r="CT51" s="410"/>
      <c r="CU51" s="1"/>
      <c r="CV51" s="1"/>
      <c r="CW51" s="1"/>
      <c r="CX51" s="1"/>
      <c r="CY51" s="1"/>
      <c r="CZ51" s="1"/>
      <c r="DA51" s="1"/>
      <c r="DB51" s="1"/>
      <c r="DC51" s="1"/>
      <c r="DD51" s="1"/>
      <c r="DE51" s="1"/>
      <c r="DF51" s="1"/>
      <c r="DG51" s="1"/>
      <c r="DH51" s="1"/>
      <c r="DI51" s="1"/>
      <c r="DJ51" s="1"/>
      <c r="DK51" s="1"/>
      <c r="DL51" s="1"/>
      <c r="DM51" s="1"/>
      <c r="DN51" s="1"/>
      <c r="DO51" s="1"/>
      <c r="DQ51" s="410"/>
      <c r="DR51" s="410"/>
      <c r="DS51" s="1"/>
      <c r="DT51" s="1"/>
      <c r="DU51" s="1"/>
      <c r="DV51" s="1"/>
      <c r="DW51" s="1"/>
      <c r="DX51" s="1"/>
      <c r="DY51" s="1"/>
      <c r="DZ51" s="1"/>
      <c r="EA51" s="1"/>
      <c r="EB51" s="1"/>
      <c r="EC51" s="1"/>
      <c r="ED51" s="1"/>
      <c r="EE51" s="1"/>
      <c r="EF51" s="1"/>
      <c r="EG51" s="1"/>
      <c r="EH51" s="1"/>
      <c r="EI51" s="1"/>
      <c r="EJ51" s="1"/>
      <c r="EK51" s="1"/>
      <c r="EL51" s="1"/>
      <c r="EM51" s="1"/>
      <c r="EO51" s="410"/>
      <c r="EP51" s="410"/>
      <c r="EQ51" s="1"/>
      <c r="ER51" s="1"/>
      <c r="ES51" s="1"/>
      <c r="ET51" s="1"/>
      <c r="EU51" s="1"/>
      <c r="EV51" s="1"/>
      <c r="EW51" s="1"/>
      <c r="EX51" s="1"/>
      <c r="EY51" s="1"/>
      <c r="EZ51" s="1"/>
      <c r="FA51" s="1"/>
      <c r="FB51" s="1"/>
      <c r="FC51" s="1"/>
      <c r="FD51" s="1"/>
      <c r="FE51" s="1"/>
      <c r="FF51" s="1"/>
      <c r="FG51" s="1"/>
      <c r="FH51" s="1"/>
      <c r="FI51" s="1"/>
      <c r="FJ51" s="1"/>
      <c r="FK51" s="1"/>
      <c r="FM51" s="410"/>
      <c r="FN51" s="410"/>
      <c r="FO51" s="1"/>
      <c r="FP51" s="1"/>
      <c r="FQ51" s="1"/>
      <c r="FR51" s="1"/>
      <c r="FS51" s="1"/>
      <c r="FT51" s="1"/>
      <c r="FU51" s="1"/>
      <c r="FV51" s="1"/>
      <c r="FW51" s="1"/>
      <c r="FX51" s="1"/>
      <c r="FY51" s="1"/>
      <c r="FZ51" s="1"/>
      <c r="GA51" s="1"/>
      <c r="GB51" s="1"/>
      <c r="GC51" s="1"/>
      <c r="GD51" s="1"/>
      <c r="GE51" s="1"/>
      <c r="GF51" s="1"/>
      <c r="GG51" s="1"/>
      <c r="GH51" s="1"/>
      <c r="GI51" s="1"/>
      <c r="GK51" s="410"/>
      <c r="GL51" s="410"/>
      <c r="GM51" s="1"/>
      <c r="GN51" s="1"/>
      <c r="GO51" s="1"/>
      <c r="GP51" s="1"/>
      <c r="GQ51" s="1"/>
      <c r="GR51" s="1"/>
      <c r="GS51" s="1"/>
      <c r="GT51" s="1"/>
      <c r="GU51" s="1"/>
      <c r="GV51" s="1"/>
      <c r="GW51" s="1"/>
      <c r="GX51" s="1"/>
      <c r="GY51" s="1"/>
      <c r="GZ51" s="1"/>
      <c r="HA51" s="1"/>
      <c r="HB51" s="1"/>
      <c r="HC51" s="1"/>
      <c r="HD51" s="1"/>
      <c r="HE51" s="1"/>
      <c r="HF51" s="1"/>
      <c r="HG51" s="1"/>
      <c r="HI51" s="410"/>
      <c r="HJ51" s="410"/>
      <c r="HK51" s="1"/>
      <c r="HL51" s="1"/>
      <c r="HM51" s="1"/>
      <c r="HN51" s="1"/>
      <c r="HO51" s="1"/>
      <c r="HP51" s="1"/>
      <c r="HQ51" s="1"/>
      <c r="HR51" s="1"/>
      <c r="HS51" s="1"/>
      <c r="HT51" s="1"/>
      <c r="HU51" s="1"/>
      <c r="HV51" s="1"/>
      <c r="HW51" s="1"/>
      <c r="HX51" s="1"/>
      <c r="HY51" s="1"/>
      <c r="HZ51" s="1"/>
      <c r="IA51" s="1"/>
      <c r="IB51" s="1"/>
      <c r="IC51" s="1"/>
      <c r="ID51" s="1"/>
      <c r="IE51" s="1"/>
    </row>
    <row r="52" spans="1:239" ht="117.5">
      <c r="A52" s="1"/>
      <c r="B52" s="192" t="s">
        <v>310</v>
      </c>
      <c r="C52" s="1"/>
      <c r="D52" s="1"/>
      <c r="E52" s="1"/>
      <c r="F52" s="1"/>
      <c r="G52" s="1"/>
      <c r="H52" s="1"/>
      <c r="I52" s="1"/>
      <c r="J52" s="1"/>
      <c r="K52" s="1"/>
      <c r="L52" s="1"/>
      <c r="M52" s="1"/>
      <c r="N52" s="1"/>
      <c r="O52" s="1"/>
      <c r="P52" s="1"/>
      <c r="Q52" s="1"/>
      <c r="R52" s="1"/>
      <c r="S52" s="1"/>
      <c r="T52" s="1"/>
      <c r="U52" s="1"/>
      <c r="V52" s="1"/>
      <c r="W52" s="1"/>
      <c r="Y52" s="1"/>
      <c r="Z52" s="192" t="s">
        <v>310</v>
      </c>
      <c r="AA52" s="1"/>
      <c r="AB52" s="1"/>
      <c r="AC52" s="1"/>
      <c r="AD52" s="1"/>
      <c r="AE52" s="1"/>
      <c r="AF52" s="1"/>
      <c r="AG52" s="1"/>
      <c r="AH52" s="1"/>
      <c r="AI52" s="1"/>
      <c r="AJ52" s="1"/>
      <c r="AK52" s="1"/>
      <c r="AL52" s="1"/>
      <c r="AM52" s="1"/>
      <c r="AN52" s="1"/>
      <c r="AO52" s="1"/>
      <c r="AP52" s="1"/>
      <c r="AQ52" s="1"/>
      <c r="AR52" s="1"/>
      <c r="AS52" s="1"/>
      <c r="AT52" s="1"/>
      <c r="AU52" s="1"/>
      <c r="AW52" s="1"/>
      <c r="AX52" s="192" t="s">
        <v>310</v>
      </c>
      <c r="AY52" s="1"/>
      <c r="AZ52" s="1"/>
      <c r="BA52" s="1"/>
      <c r="BB52" s="1"/>
      <c r="BC52" s="1"/>
      <c r="BD52" s="1"/>
      <c r="BE52" s="1"/>
      <c r="BF52" s="1"/>
      <c r="BG52" s="1"/>
      <c r="BH52" s="1"/>
      <c r="BI52" s="1"/>
      <c r="BJ52" s="1"/>
      <c r="BK52" s="1"/>
      <c r="BL52" s="1"/>
      <c r="BM52" s="1"/>
      <c r="BN52" s="1"/>
      <c r="BO52" s="1"/>
      <c r="BP52" s="1"/>
      <c r="BQ52" s="1"/>
      <c r="BR52" s="1"/>
      <c r="BS52" s="1"/>
      <c r="BU52" s="1"/>
      <c r="BV52" s="192" t="s">
        <v>310</v>
      </c>
      <c r="BW52" s="1"/>
      <c r="BX52" s="1"/>
      <c r="BY52" s="1"/>
      <c r="BZ52" s="1"/>
      <c r="CA52" s="1"/>
      <c r="CB52" s="1"/>
      <c r="CC52" s="1"/>
      <c r="CD52" s="1"/>
      <c r="CE52" s="1"/>
      <c r="CF52" s="1"/>
      <c r="CG52" s="1"/>
      <c r="CH52" s="1"/>
      <c r="CI52" s="1"/>
      <c r="CJ52" s="1"/>
      <c r="CK52" s="1"/>
      <c r="CL52" s="1"/>
      <c r="CM52" s="1"/>
      <c r="CN52" s="1"/>
      <c r="CO52" s="1"/>
      <c r="CP52" s="1"/>
      <c r="CQ52" s="1"/>
      <c r="CS52" s="1"/>
      <c r="CT52" s="192" t="s">
        <v>310</v>
      </c>
      <c r="CU52" s="1"/>
      <c r="CV52" s="1"/>
      <c r="CW52" s="1"/>
      <c r="CX52" s="1"/>
      <c r="CY52" s="1"/>
      <c r="CZ52" s="1"/>
      <c r="DA52" s="1"/>
      <c r="DB52" s="1"/>
      <c r="DC52" s="1"/>
      <c r="DD52" s="1"/>
      <c r="DE52" s="1"/>
      <c r="DF52" s="1"/>
      <c r="DG52" s="1"/>
      <c r="DH52" s="1"/>
      <c r="DI52" s="1"/>
      <c r="DJ52" s="1"/>
      <c r="DK52" s="1"/>
      <c r="DL52" s="1"/>
      <c r="DM52" s="1"/>
      <c r="DN52" s="1"/>
      <c r="DO52" s="1"/>
      <c r="DQ52" s="1"/>
      <c r="DR52" s="192" t="s">
        <v>310</v>
      </c>
      <c r="DS52" s="1"/>
      <c r="DT52" s="1"/>
      <c r="DU52" s="1"/>
      <c r="DV52" s="1"/>
      <c r="DW52" s="1"/>
      <c r="DX52" s="1"/>
      <c r="DY52" s="1"/>
      <c r="DZ52" s="1"/>
      <c r="EA52" s="1"/>
      <c r="EB52" s="1"/>
      <c r="EC52" s="1"/>
      <c r="ED52" s="1"/>
      <c r="EE52" s="1"/>
      <c r="EF52" s="1"/>
      <c r="EG52" s="1"/>
      <c r="EH52" s="1"/>
      <c r="EI52" s="1"/>
      <c r="EJ52" s="1"/>
      <c r="EK52" s="1"/>
      <c r="EL52" s="1"/>
      <c r="EM52" s="1"/>
      <c r="EO52" s="1"/>
      <c r="EP52" s="192" t="s">
        <v>310</v>
      </c>
      <c r="EQ52" s="1"/>
      <c r="ER52" s="1"/>
      <c r="ES52" s="1"/>
      <c r="ET52" s="1"/>
      <c r="EU52" s="1"/>
      <c r="EV52" s="1"/>
      <c r="EW52" s="1"/>
      <c r="EX52" s="1"/>
      <c r="EY52" s="1"/>
      <c r="EZ52" s="1"/>
      <c r="FA52" s="1"/>
      <c r="FB52" s="1"/>
      <c r="FC52" s="1"/>
      <c r="FD52" s="1"/>
      <c r="FE52" s="1"/>
      <c r="FF52" s="1"/>
      <c r="FG52" s="1"/>
      <c r="FH52" s="1"/>
      <c r="FI52" s="1"/>
      <c r="FJ52" s="1"/>
      <c r="FK52" s="1"/>
      <c r="FM52" s="1"/>
      <c r="FN52" s="192" t="s">
        <v>310</v>
      </c>
      <c r="FO52" s="1"/>
      <c r="FP52" s="1"/>
      <c r="FQ52" s="1"/>
      <c r="FR52" s="1"/>
      <c r="FS52" s="1"/>
      <c r="FT52" s="1"/>
      <c r="FU52" s="1"/>
      <c r="FV52" s="1"/>
      <c r="FW52" s="1"/>
      <c r="FX52" s="1"/>
      <c r="FY52" s="1"/>
      <c r="FZ52" s="1"/>
      <c r="GA52" s="1"/>
      <c r="GB52" s="1"/>
      <c r="GC52" s="1"/>
      <c r="GD52" s="1"/>
      <c r="GE52" s="1"/>
      <c r="GF52" s="1"/>
      <c r="GG52" s="1"/>
      <c r="GH52" s="1"/>
      <c r="GI52" s="1"/>
      <c r="GK52" s="1"/>
      <c r="GL52" s="192" t="s">
        <v>310</v>
      </c>
      <c r="GM52" s="1"/>
      <c r="GN52" s="1"/>
      <c r="GO52" s="1"/>
      <c r="GP52" s="1"/>
      <c r="GQ52" s="1"/>
      <c r="GR52" s="1"/>
      <c r="GS52" s="1"/>
      <c r="GT52" s="1"/>
      <c r="GU52" s="1"/>
      <c r="GV52" s="1"/>
      <c r="GW52" s="1"/>
      <c r="GX52" s="1"/>
      <c r="GY52" s="1"/>
      <c r="GZ52" s="1"/>
      <c r="HA52" s="1"/>
      <c r="HB52" s="1"/>
      <c r="HC52" s="1"/>
      <c r="HD52" s="1"/>
      <c r="HE52" s="1"/>
      <c r="HF52" s="1"/>
      <c r="HG52" s="1"/>
      <c r="HI52" s="1"/>
      <c r="HJ52" s="192" t="s">
        <v>310</v>
      </c>
      <c r="HK52" s="1"/>
      <c r="HL52" s="1"/>
      <c r="HM52" s="1"/>
      <c r="HN52" s="1"/>
      <c r="HO52" s="1"/>
      <c r="HP52" s="1"/>
      <c r="HQ52" s="1"/>
      <c r="HR52" s="1"/>
      <c r="HS52" s="1"/>
      <c r="HT52" s="1"/>
      <c r="HU52" s="1"/>
      <c r="HV52" s="1"/>
      <c r="HW52" s="1"/>
      <c r="HX52" s="1"/>
      <c r="HY52" s="1"/>
      <c r="HZ52" s="1"/>
      <c r="IA52" s="1"/>
      <c r="IB52" s="1"/>
      <c r="IC52" s="1"/>
      <c r="ID52" s="1"/>
      <c r="IE52" s="1"/>
    </row>
    <row r="53" spans="1:239" ht="14.5">
      <c r="A53" s="1"/>
      <c r="B53" s="202" t="s">
        <v>307</v>
      </c>
      <c r="C53" s="1">
        <v>25.6</v>
      </c>
      <c r="D53" s="1">
        <v>25.8</v>
      </c>
      <c r="E53" s="1">
        <v>25.7</v>
      </c>
      <c r="F53" s="1">
        <v>25.5</v>
      </c>
      <c r="G53" s="1">
        <v>25.4</v>
      </c>
      <c r="H53" s="1">
        <v>25.2</v>
      </c>
      <c r="I53" s="1">
        <v>22.9</v>
      </c>
      <c r="J53" s="1">
        <v>21.8</v>
      </c>
      <c r="K53" s="1">
        <v>23</v>
      </c>
      <c r="L53" s="1">
        <v>25.1</v>
      </c>
      <c r="M53" s="1">
        <v>22.9</v>
      </c>
      <c r="N53" s="1">
        <v>23</v>
      </c>
      <c r="O53" s="1">
        <v>22.6</v>
      </c>
      <c r="P53" s="1">
        <v>22.2</v>
      </c>
      <c r="Q53" s="1">
        <v>21.9</v>
      </c>
      <c r="R53" s="1">
        <v>21.3</v>
      </c>
      <c r="S53" s="1">
        <v>21</v>
      </c>
      <c r="T53" s="1">
        <v>20.7</v>
      </c>
      <c r="U53" s="1">
        <v>20.399999999999999</v>
      </c>
      <c r="V53" s="1">
        <v>20.100000000000001</v>
      </c>
      <c r="W53" s="1">
        <v>19.8</v>
      </c>
      <c r="Y53" s="1"/>
      <c r="Z53" s="202" t="s">
        <v>307</v>
      </c>
      <c r="AA53" s="1">
        <v>25.6</v>
      </c>
      <c r="AB53" s="1">
        <v>25.8</v>
      </c>
      <c r="AC53" s="1">
        <v>25.7</v>
      </c>
      <c r="AD53" s="1">
        <v>25.5</v>
      </c>
      <c r="AE53" s="1">
        <v>25.4</v>
      </c>
      <c r="AF53" s="1">
        <v>25.2</v>
      </c>
      <c r="AG53" s="1">
        <v>22.9</v>
      </c>
      <c r="AH53" s="1">
        <v>21.8</v>
      </c>
      <c r="AI53" s="1">
        <v>23</v>
      </c>
      <c r="AJ53" s="1">
        <v>25.1</v>
      </c>
      <c r="AK53" s="1">
        <v>22.9</v>
      </c>
      <c r="AL53" s="1">
        <v>23</v>
      </c>
      <c r="AM53" s="1">
        <v>22.6</v>
      </c>
      <c r="AN53" s="1">
        <v>22</v>
      </c>
      <c r="AO53" s="1">
        <v>23</v>
      </c>
      <c r="AP53" s="1">
        <v>21.3</v>
      </c>
      <c r="AQ53" s="1">
        <v>21</v>
      </c>
      <c r="AR53" s="1">
        <v>20.7</v>
      </c>
      <c r="AS53" s="1">
        <v>20.399999999999999</v>
      </c>
      <c r="AT53" s="1">
        <v>20.100000000000001</v>
      </c>
      <c r="AU53" s="1">
        <v>19.8</v>
      </c>
      <c r="AW53" s="1"/>
      <c r="AX53" s="202" t="s">
        <v>307</v>
      </c>
      <c r="AY53" s="1">
        <v>25.6</v>
      </c>
      <c r="AZ53" s="1">
        <v>25.8</v>
      </c>
      <c r="BA53" s="1">
        <v>25.7</v>
      </c>
      <c r="BB53" s="1">
        <v>25.5</v>
      </c>
      <c r="BC53" s="1">
        <v>25.4</v>
      </c>
      <c r="BD53" s="1">
        <v>25.2</v>
      </c>
      <c r="BE53" s="1">
        <v>22.9</v>
      </c>
      <c r="BF53" s="1">
        <v>21.8</v>
      </c>
      <c r="BG53" s="1">
        <v>23</v>
      </c>
      <c r="BH53" s="1">
        <v>25.1</v>
      </c>
      <c r="BI53" s="1">
        <v>22.9</v>
      </c>
      <c r="BJ53" s="1">
        <v>23</v>
      </c>
      <c r="BK53" s="1">
        <v>22.6</v>
      </c>
      <c r="BL53" s="1">
        <v>22.1</v>
      </c>
      <c r="BM53" s="1">
        <v>21.7</v>
      </c>
      <c r="BN53" s="1">
        <v>21.3</v>
      </c>
      <c r="BO53" s="1">
        <v>21</v>
      </c>
      <c r="BP53" s="1">
        <v>20.7</v>
      </c>
      <c r="BQ53" s="1">
        <v>20.399999999999999</v>
      </c>
      <c r="BR53" s="1">
        <v>20.100000000000001</v>
      </c>
      <c r="BS53" s="1">
        <v>19.8</v>
      </c>
      <c r="BU53" s="1"/>
      <c r="BV53" s="202" t="s">
        <v>307</v>
      </c>
      <c r="BW53" s="1">
        <v>25.6</v>
      </c>
      <c r="BX53" s="1">
        <v>25.8</v>
      </c>
      <c r="BY53" s="1">
        <v>25.7</v>
      </c>
      <c r="BZ53" s="1">
        <v>25.5</v>
      </c>
      <c r="CA53" s="1">
        <v>25.4</v>
      </c>
      <c r="CB53" s="1">
        <v>25.2</v>
      </c>
      <c r="CC53" s="1">
        <v>22.9</v>
      </c>
      <c r="CD53" s="1">
        <v>21.8</v>
      </c>
      <c r="CE53" s="1">
        <v>23</v>
      </c>
      <c r="CF53" s="1">
        <v>25.1</v>
      </c>
      <c r="CG53" s="1">
        <v>22.9</v>
      </c>
      <c r="CH53" s="1">
        <v>23</v>
      </c>
      <c r="CI53" s="1">
        <v>22.6</v>
      </c>
      <c r="CJ53" s="1">
        <v>22.1</v>
      </c>
      <c r="CK53" s="1">
        <v>21.7</v>
      </c>
      <c r="CL53" s="1">
        <v>21.3</v>
      </c>
      <c r="CM53" s="1">
        <v>21</v>
      </c>
      <c r="CN53" s="1">
        <v>20.7</v>
      </c>
      <c r="CO53" s="1">
        <v>20.399999999999999</v>
      </c>
      <c r="CP53" s="1">
        <v>20.100000000000001</v>
      </c>
      <c r="CQ53" s="1">
        <v>19.8</v>
      </c>
      <c r="CS53" s="1"/>
      <c r="CT53" s="202" t="s">
        <v>307</v>
      </c>
      <c r="CU53" s="1">
        <v>25.6</v>
      </c>
      <c r="CV53" s="1">
        <v>25.8</v>
      </c>
      <c r="CW53" s="1">
        <v>25.7</v>
      </c>
      <c r="CX53" s="1">
        <v>25.5</v>
      </c>
      <c r="CY53" s="1">
        <v>25.4</v>
      </c>
      <c r="CZ53" s="1">
        <v>25.2</v>
      </c>
      <c r="DA53" s="1">
        <v>22.9</v>
      </c>
      <c r="DB53" s="1">
        <v>21.8</v>
      </c>
      <c r="DC53" s="1">
        <v>23</v>
      </c>
      <c r="DD53" s="1">
        <v>25.1</v>
      </c>
      <c r="DE53" s="1">
        <v>22.9</v>
      </c>
      <c r="DF53" s="1">
        <v>23</v>
      </c>
      <c r="DG53" s="1">
        <v>22.6</v>
      </c>
      <c r="DH53" s="1">
        <v>22.3</v>
      </c>
      <c r="DI53" s="1">
        <v>22</v>
      </c>
      <c r="DJ53" s="1">
        <v>21.3</v>
      </c>
      <c r="DK53" s="1">
        <v>21</v>
      </c>
      <c r="DL53" s="1">
        <v>20.7</v>
      </c>
      <c r="DM53" s="1">
        <v>20.399999999999999</v>
      </c>
      <c r="DN53" s="1">
        <v>20.100000000000001</v>
      </c>
      <c r="DO53" s="1">
        <v>19.8</v>
      </c>
      <c r="DQ53" s="1"/>
      <c r="DR53" s="202" t="s">
        <v>307</v>
      </c>
      <c r="DS53" s="1">
        <v>25.6</v>
      </c>
      <c r="DT53" s="1">
        <v>25.8</v>
      </c>
      <c r="DU53" s="1">
        <v>25.7</v>
      </c>
      <c r="DV53" s="1">
        <v>25.5</v>
      </c>
      <c r="DW53" s="1">
        <v>25.4</v>
      </c>
      <c r="DX53" s="1">
        <v>25.2</v>
      </c>
      <c r="DY53" s="1">
        <v>22.9</v>
      </c>
      <c r="DZ53" s="1">
        <v>22.2</v>
      </c>
      <c r="EA53" s="1">
        <v>23.5</v>
      </c>
      <c r="EB53" s="1">
        <v>25.6</v>
      </c>
      <c r="EC53" s="1">
        <v>23.4</v>
      </c>
      <c r="ED53" s="1">
        <v>23.2</v>
      </c>
      <c r="EE53" s="1">
        <v>22.9</v>
      </c>
      <c r="EF53" s="1">
        <v>22.5</v>
      </c>
      <c r="EG53" s="1">
        <v>22.3</v>
      </c>
      <c r="EH53" s="1">
        <v>21.3</v>
      </c>
      <c r="EI53" s="1">
        <v>21</v>
      </c>
      <c r="EJ53" s="1">
        <v>20.7</v>
      </c>
      <c r="EK53" s="1">
        <v>20.399999999999999</v>
      </c>
      <c r="EL53" s="1">
        <v>20.100000000000001</v>
      </c>
      <c r="EM53" s="1">
        <v>19.8</v>
      </c>
      <c r="EO53" s="1"/>
      <c r="EP53" s="202" t="s">
        <v>307</v>
      </c>
      <c r="EQ53" s="1">
        <v>25.6</v>
      </c>
      <c r="ER53" s="1">
        <v>25.8</v>
      </c>
      <c r="ES53" s="1">
        <v>25.7</v>
      </c>
      <c r="ET53" s="1">
        <v>25.5</v>
      </c>
      <c r="EU53" s="1">
        <v>25.4</v>
      </c>
      <c r="EV53" s="1">
        <v>25.2</v>
      </c>
      <c r="EW53" s="1">
        <v>22.9</v>
      </c>
      <c r="EX53" s="1">
        <v>21.8</v>
      </c>
      <c r="EY53" s="1">
        <v>23.8</v>
      </c>
      <c r="EZ53" s="1">
        <v>26</v>
      </c>
      <c r="FA53" s="1">
        <v>23.7</v>
      </c>
      <c r="FB53" s="1">
        <v>23.5</v>
      </c>
      <c r="FC53" s="1">
        <v>22.9</v>
      </c>
      <c r="FD53" s="1">
        <v>22.6</v>
      </c>
      <c r="FE53" s="1">
        <v>22.3</v>
      </c>
      <c r="FF53" s="1">
        <v>21.3</v>
      </c>
      <c r="FG53" s="1">
        <v>21</v>
      </c>
      <c r="FH53" s="1">
        <v>20.7</v>
      </c>
      <c r="FI53" s="1">
        <v>20.399999999999999</v>
      </c>
      <c r="FJ53" s="1">
        <v>20.100000000000001</v>
      </c>
      <c r="FK53" s="1">
        <v>19.8</v>
      </c>
      <c r="FM53" s="1"/>
      <c r="FN53" s="202" t="s">
        <v>307</v>
      </c>
      <c r="FO53" s="1">
        <v>25.6</v>
      </c>
      <c r="FP53" s="1">
        <v>25.8</v>
      </c>
      <c r="FQ53" s="1">
        <v>25.7</v>
      </c>
      <c r="FR53" s="1">
        <v>25.5</v>
      </c>
      <c r="FS53" s="1">
        <v>25.4</v>
      </c>
      <c r="FT53" s="1">
        <v>25.2</v>
      </c>
      <c r="FU53" s="1">
        <v>22.9</v>
      </c>
      <c r="FV53" s="1">
        <v>21.8</v>
      </c>
      <c r="FW53" s="1">
        <v>23</v>
      </c>
      <c r="FX53" s="1">
        <v>25.1</v>
      </c>
      <c r="FY53" s="1">
        <v>22.9</v>
      </c>
      <c r="FZ53" s="1">
        <v>23.3</v>
      </c>
      <c r="GA53" s="1">
        <v>23</v>
      </c>
      <c r="GB53" s="1">
        <v>22.6</v>
      </c>
      <c r="GC53" s="1">
        <v>22.4</v>
      </c>
      <c r="GD53" s="1">
        <v>21.3</v>
      </c>
      <c r="GE53" s="1">
        <v>21</v>
      </c>
      <c r="GF53" s="1">
        <v>20.7</v>
      </c>
      <c r="GG53" s="1">
        <v>20.399999999999999</v>
      </c>
      <c r="GH53" s="1">
        <v>20.100000000000001</v>
      </c>
      <c r="GI53" s="1">
        <v>19.8</v>
      </c>
      <c r="GK53" s="1"/>
      <c r="GL53" s="202" t="s">
        <v>307</v>
      </c>
      <c r="GM53" s="1">
        <v>25.6</v>
      </c>
      <c r="GN53" s="1">
        <v>25.8</v>
      </c>
      <c r="GO53" s="1">
        <v>25.7</v>
      </c>
      <c r="GP53" s="1">
        <v>25.5</v>
      </c>
      <c r="GQ53" s="1">
        <v>25.4</v>
      </c>
      <c r="GR53" s="1">
        <v>25.2</v>
      </c>
      <c r="GS53" s="1">
        <v>22.9</v>
      </c>
      <c r="GT53" s="1">
        <v>21.8</v>
      </c>
      <c r="GU53" s="1">
        <v>23</v>
      </c>
      <c r="GV53" s="1">
        <v>25.1</v>
      </c>
      <c r="GW53" s="1">
        <v>22.9</v>
      </c>
      <c r="GX53" s="1">
        <v>23</v>
      </c>
      <c r="GY53" s="1">
        <v>22.8</v>
      </c>
      <c r="GZ53" s="1">
        <v>22.4</v>
      </c>
      <c r="HA53" s="1">
        <v>22.1</v>
      </c>
      <c r="HB53" s="1">
        <v>21.3</v>
      </c>
      <c r="HC53" s="1">
        <v>21</v>
      </c>
      <c r="HD53" s="1">
        <v>20.7</v>
      </c>
      <c r="HE53" s="1">
        <v>20.399999999999999</v>
      </c>
      <c r="HF53" s="1">
        <v>20.100000000000001</v>
      </c>
      <c r="HG53" s="1">
        <v>19.8</v>
      </c>
      <c r="HI53" s="1"/>
      <c r="HJ53" s="202" t="s">
        <v>307</v>
      </c>
      <c r="HK53" s="1">
        <v>25.6</v>
      </c>
      <c r="HL53" s="1">
        <v>25.8</v>
      </c>
      <c r="HM53" s="1">
        <v>25.7</v>
      </c>
      <c r="HN53" s="1">
        <v>25.5</v>
      </c>
      <c r="HO53" s="1">
        <v>25.4</v>
      </c>
      <c r="HP53" s="1">
        <v>25.2</v>
      </c>
      <c r="HQ53" s="1">
        <v>22.9</v>
      </c>
      <c r="HR53" s="1">
        <v>21.8</v>
      </c>
      <c r="HS53" s="1">
        <v>23</v>
      </c>
      <c r="HT53" s="1">
        <v>25.1</v>
      </c>
      <c r="HU53" s="1">
        <v>23.3</v>
      </c>
      <c r="HV53" s="1">
        <v>23</v>
      </c>
      <c r="HW53" s="1">
        <v>22.7</v>
      </c>
      <c r="HX53" s="1">
        <v>22.3</v>
      </c>
      <c r="HY53" s="1">
        <v>22</v>
      </c>
      <c r="HZ53" s="1">
        <v>21.3</v>
      </c>
      <c r="IA53" s="1">
        <v>21</v>
      </c>
      <c r="IB53" s="1">
        <v>20.7</v>
      </c>
      <c r="IC53" s="1">
        <v>20.399999999999999</v>
      </c>
      <c r="ID53" s="1">
        <v>20.100000000000001</v>
      </c>
      <c r="IE53" s="1">
        <v>19.8</v>
      </c>
    </row>
    <row r="54" spans="1:239" ht="14.5">
      <c r="A54" s="1"/>
      <c r="B54" s="202" t="s">
        <v>308</v>
      </c>
      <c r="C54" s="1">
        <v>26.3</v>
      </c>
      <c r="D54" s="1">
        <v>26.2</v>
      </c>
      <c r="E54" s="1">
        <v>26.2</v>
      </c>
      <c r="F54" s="1">
        <v>26.1</v>
      </c>
      <c r="G54" s="1">
        <v>26.1</v>
      </c>
      <c r="H54" s="1">
        <v>26</v>
      </c>
      <c r="I54" s="1">
        <v>23.3</v>
      </c>
      <c r="J54" s="1">
        <v>23.6</v>
      </c>
      <c r="K54" s="1">
        <v>23.3</v>
      </c>
      <c r="L54" s="1">
        <v>24.4</v>
      </c>
      <c r="M54" s="1">
        <v>23.2</v>
      </c>
      <c r="N54" s="1">
        <v>22.8</v>
      </c>
      <c r="O54" s="1">
        <v>22.4</v>
      </c>
      <c r="P54" s="1">
        <v>22.1</v>
      </c>
      <c r="Q54" s="1">
        <v>21.7</v>
      </c>
      <c r="R54" s="1">
        <v>21.4</v>
      </c>
      <c r="S54" s="1">
        <v>21</v>
      </c>
      <c r="T54" s="1">
        <v>20.6</v>
      </c>
      <c r="U54" s="1">
        <v>20.3</v>
      </c>
      <c r="V54" s="1">
        <v>19.899999999999999</v>
      </c>
      <c r="W54" s="1">
        <v>19.600000000000001</v>
      </c>
      <c r="Y54" s="1"/>
      <c r="Z54" s="202" t="s">
        <v>308</v>
      </c>
      <c r="AA54" s="1">
        <v>26.3</v>
      </c>
      <c r="AB54" s="1">
        <v>26.2</v>
      </c>
      <c r="AC54" s="1">
        <v>26.2</v>
      </c>
      <c r="AD54" s="1">
        <v>26.1</v>
      </c>
      <c r="AE54" s="1">
        <v>26.1</v>
      </c>
      <c r="AF54" s="1">
        <v>26</v>
      </c>
      <c r="AG54" s="1">
        <v>23.3</v>
      </c>
      <c r="AH54" s="1">
        <v>23.6</v>
      </c>
      <c r="AI54" s="1">
        <v>23.3</v>
      </c>
      <c r="AJ54" s="1">
        <v>24.4</v>
      </c>
      <c r="AK54" s="1">
        <v>23.2</v>
      </c>
      <c r="AL54" s="1">
        <v>22.8</v>
      </c>
      <c r="AM54" s="1">
        <v>22.4</v>
      </c>
      <c r="AN54" s="1">
        <v>22.1</v>
      </c>
      <c r="AO54" s="1">
        <v>21.7</v>
      </c>
      <c r="AP54" s="1">
        <v>21.4</v>
      </c>
      <c r="AQ54" s="1">
        <v>21</v>
      </c>
      <c r="AR54" s="1">
        <v>20.6</v>
      </c>
      <c r="AS54" s="1">
        <v>20.3</v>
      </c>
      <c r="AT54" s="1">
        <v>19.899999999999999</v>
      </c>
      <c r="AU54" s="1">
        <v>19.600000000000001</v>
      </c>
      <c r="AW54" s="1"/>
      <c r="AX54" s="202" t="s">
        <v>308</v>
      </c>
      <c r="AY54" s="1">
        <v>26.3</v>
      </c>
      <c r="AZ54" s="1">
        <v>26.2</v>
      </c>
      <c r="BA54" s="1">
        <v>26.2</v>
      </c>
      <c r="BB54" s="1">
        <v>26.1</v>
      </c>
      <c r="BC54" s="1">
        <v>26.1</v>
      </c>
      <c r="BD54" s="1">
        <v>26</v>
      </c>
      <c r="BE54" s="1">
        <v>23.3</v>
      </c>
      <c r="BF54" s="1">
        <v>23.6</v>
      </c>
      <c r="BG54" s="1">
        <v>23.3</v>
      </c>
      <c r="BH54" s="1">
        <v>24.4</v>
      </c>
      <c r="BI54" s="1">
        <v>23.2</v>
      </c>
      <c r="BJ54" s="1">
        <v>22.8</v>
      </c>
      <c r="BK54" s="1">
        <v>22.4</v>
      </c>
      <c r="BL54" s="1">
        <v>22.1</v>
      </c>
      <c r="BM54" s="1">
        <v>21.7</v>
      </c>
      <c r="BN54" s="1">
        <v>21.4</v>
      </c>
      <c r="BO54" s="1">
        <v>21</v>
      </c>
      <c r="BP54" s="1">
        <v>20.6</v>
      </c>
      <c r="BQ54" s="1">
        <v>20.3</v>
      </c>
      <c r="BR54" s="1">
        <v>19.899999999999999</v>
      </c>
      <c r="BS54" s="1">
        <v>19.600000000000001</v>
      </c>
      <c r="BU54" s="1"/>
      <c r="BV54" s="202" t="s">
        <v>308</v>
      </c>
      <c r="BW54" s="1">
        <v>26.3</v>
      </c>
      <c r="BX54" s="1">
        <v>26.2</v>
      </c>
      <c r="BY54" s="1">
        <v>26.2</v>
      </c>
      <c r="BZ54" s="1">
        <v>26.1</v>
      </c>
      <c r="CA54" s="1">
        <v>26.1</v>
      </c>
      <c r="CB54" s="1">
        <v>26</v>
      </c>
      <c r="CC54" s="1">
        <v>23.3</v>
      </c>
      <c r="CD54" s="1">
        <v>23.6</v>
      </c>
      <c r="CE54" s="1">
        <v>23.3</v>
      </c>
      <c r="CF54" s="1">
        <v>24.4</v>
      </c>
      <c r="CG54" s="1">
        <v>23.2</v>
      </c>
      <c r="CH54" s="1">
        <v>22.8</v>
      </c>
      <c r="CI54" s="1">
        <v>22.4</v>
      </c>
      <c r="CJ54" s="1">
        <v>22.1</v>
      </c>
      <c r="CK54" s="1">
        <v>21.7</v>
      </c>
      <c r="CL54" s="1">
        <v>21.4</v>
      </c>
      <c r="CM54" s="1">
        <v>21</v>
      </c>
      <c r="CN54" s="1">
        <v>20.6</v>
      </c>
      <c r="CO54" s="1">
        <v>20.3</v>
      </c>
      <c r="CP54" s="1">
        <v>19.899999999999999</v>
      </c>
      <c r="CQ54" s="1">
        <v>19.600000000000001</v>
      </c>
      <c r="CS54" s="1"/>
      <c r="CT54" s="202" t="s">
        <v>308</v>
      </c>
      <c r="CU54" s="1">
        <v>26.3</v>
      </c>
      <c r="CV54" s="1">
        <v>26.2</v>
      </c>
      <c r="CW54" s="1">
        <v>26.2</v>
      </c>
      <c r="CX54" s="1">
        <v>26.1</v>
      </c>
      <c r="CY54" s="1">
        <v>26.1</v>
      </c>
      <c r="CZ54" s="1">
        <v>26</v>
      </c>
      <c r="DA54" s="1">
        <v>23.3</v>
      </c>
      <c r="DB54" s="1">
        <v>23.6</v>
      </c>
      <c r="DC54" s="1">
        <v>23.3</v>
      </c>
      <c r="DD54" s="1">
        <v>24.4</v>
      </c>
      <c r="DE54" s="1">
        <v>23.2</v>
      </c>
      <c r="DF54" s="1">
        <v>22.8</v>
      </c>
      <c r="DG54" s="1">
        <v>22.4</v>
      </c>
      <c r="DH54" s="1">
        <v>22.1</v>
      </c>
      <c r="DI54" s="1">
        <v>21.7</v>
      </c>
      <c r="DJ54" s="1">
        <v>21.4</v>
      </c>
      <c r="DK54" s="1">
        <v>21</v>
      </c>
      <c r="DL54" s="1">
        <v>20.6</v>
      </c>
      <c r="DM54" s="1">
        <v>20.3</v>
      </c>
      <c r="DN54" s="1">
        <v>19.899999999999999</v>
      </c>
      <c r="DO54" s="1">
        <v>19.600000000000001</v>
      </c>
      <c r="DQ54" s="1"/>
      <c r="DR54" s="202" t="s">
        <v>308</v>
      </c>
      <c r="DS54" s="1">
        <v>26.3</v>
      </c>
      <c r="DT54" s="1">
        <v>26.2</v>
      </c>
      <c r="DU54" s="1">
        <v>26.2</v>
      </c>
      <c r="DV54" s="1">
        <v>26.1</v>
      </c>
      <c r="DW54" s="1">
        <v>26.1</v>
      </c>
      <c r="DX54" s="1">
        <v>26</v>
      </c>
      <c r="DY54" s="1">
        <v>23.3</v>
      </c>
      <c r="DZ54" s="1">
        <v>23.6</v>
      </c>
      <c r="EA54" s="1">
        <v>23.3</v>
      </c>
      <c r="EB54" s="1">
        <v>24.4</v>
      </c>
      <c r="EC54" s="1">
        <v>23.2</v>
      </c>
      <c r="ED54" s="1">
        <v>22.8</v>
      </c>
      <c r="EE54" s="1">
        <v>22.4</v>
      </c>
      <c r="EF54" s="1">
        <v>22.1</v>
      </c>
      <c r="EG54" s="1">
        <v>21.7</v>
      </c>
      <c r="EH54" s="1">
        <v>21.4</v>
      </c>
      <c r="EI54" s="1">
        <v>21</v>
      </c>
      <c r="EJ54" s="1">
        <v>20.6</v>
      </c>
      <c r="EK54" s="1">
        <v>20.3</v>
      </c>
      <c r="EL54" s="1">
        <v>19.899999999999999</v>
      </c>
      <c r="EM54" s="1">
        <v>19.600000000000001</v>
      </c>
      <c r="EO54" s="1"/>
      <c r="EP54" s="202" t="s">
        <v>308</v>
      </c>
      <c r="EQ54" s="1">
        <v>26.3</v>
      </c>
      <c r="ER54" s="1">
        <v>26.2</v>
      </c>
      <c r="ES54" s="1">
        <v>26.2</v>
      </c>
      <c r="ET54" s="1">
        <v>26.1</v>
      </c>
      <c r="EU54" s="1">
        <v>26.1</v>
      </c>
      <c r="EV54" s="1">
        <v>26</v>
      </c>
      <c r="EW54" s="1">
        <v>23.3</v>
      </c>
      <c r="EX54" s="1">
        <v>23.6</v>
      </c>
      <c r="EY54" s="1">
        <v>23.3</v>
      </c>
      <c r="EZ54" s="1">
        <v>24.4</v>
      </c>
      <c r="FA54" s="1">
        <v>23.2</v>
      </c>
      <c r="FB54" s="1">
        <v>22.8</v>
      </c>
      <c r="FC54" s="1">
        <v>22.4</v>
      </c>
      <c r="FD54" s="1">
        <v>22.1</v>
      </c>
      <c r="FE54" s="1">
        <v>21.7</v>
      </c>
      <c r="FF54" s="1">
        <v>21.4</v>
      </c>
      <c r="FG54" s="1">
        <v>21</v>
      </c>
      <c r="FH54" s="1">
        <v>20.6</v>
      </c>
      <c r="FI54" s="1">
        <v>20.3</v>
      </c>
      <c r="FJ54" s="1">
        <v>19.899999999999999</v>
      </c>
      <c r="FK54" s="1">
        <v>19.600000000000001</v>
      </c>
      <c r="FM54" s="1"/>
      <c r="FN54" s="202" t="s">
        <v>308</v>
      </c>
      <c r="FO54" s="1">
        <v>26.3</v>
      </c>
      <c r="FP54" s="1">
        <v>26.2</v>
      </c>
      <c r="FQ54" s="1">
        <v>26.2</v>
      </c>
      <c r="FR54" s="1">
        <v>26.1</v>
      </c>
      <c r="FS54" s="1">
        <v>26.1</v>
      </c>
      <c r="FT54" s="1">
        <v>26</v>
      </c>
      <c r="FU54" s="1">
        <v>23.3</v>
      </c>
      <c r="FV54" s="1">
        <v>23.6</v>
      </c>
      <c r="FW54" s="1">
        <v>23.3</v>
      </c>
      <c r="FX54" s="1">
        <v>24.4</v>
      </c>
      <c r="FY54" s="1">
        <v>23.2</v>
      </c>
      <c r="FZ54" s="1">
        <v>22.8</v>
      </c>
      <c r="GA54" s="1">
        <v>22.4</v>
      </c>
      <c r="GB54" s="1">
        <v>22.1</v>
      </c>
      <c r="GC54" s="1">
        <v>21.7</v>
      </c>
      <c r="GD54" s="1">
        <v>21.4</v>
      </c>
      <c r="GE54" s="1">
        <v>21</v>
      </c>
      <c r="GF54" s="1">
        <v>20.6</v>
      </c>
      <c r="GG54" s="1">
        <v>20.3</v>
      </c>
      <c r="GH54" s="1">
        <v>19.899999999999999</v>
      </c>
      <c r="GI54" s="1">
        <v>19.600000000000001</v>
      </c>
      <c r="GK54" s="1"/>
      <c r="GL54" s="202" t="s">
        <v>308</v>
      </c>
      <c r="GM54" s="1">
        <v>26.3</v>
      </c>
      <c r="GN54" s="1">
        <v>26.2</v>
      </c>
      <c r="GO54" s="1">
        <v>26.2</v>
      </c>
      <c r="GP54" s="1">
        <v>26.1</v>
      </c>
      <c r="GQ54" s="1">
        <v>26.1</v>
      </c>
      <c r="GR54" s="1">
        <v>26</v>
      </c>
      <c r="GS54" s="1">
        <v>23.3</v>
      </c>
      <c r="GT54" s="1">
        <v>23.6</v>
      </c>
      <c r="GU54" s="1">
        <v>23.3</v>
      </c>
      <c r="GV54" s="1">
        <v>24.4</v>
      </c>
      <c r="GW54" s="1">
        <v>23.2</v>
      </c>
      <c r="GX54" s="1">
        <v>22.8</v>
      </c>
      <c r="GY54" s="1">
        <v>22.4</v>
      </c>
      <c r="GZ54" s="1">
        <v>22.1</v>
      </c>
      <c r="HA54" s="1">
        <v>21.7</v>
      </c>
      <c r="HB54" s="1">
        <v>21.4</v>
      </c>
      <c r="HC54" s="1">
        <v>21</v>
      </c>
      <c r="HD54" s="1">
        <v>20.6</v>
      </c>
      <c r="HE54" s="1">
        <v>20.3</v>
      </c>
      <c r="HF54" s="1">
        <v>19.899999999999999</v>
      </c>
      <c r="HG54" s="1">
        <v>19.600000000000001</v>
      </c>
      <c r="HI54" s="1"/>
      <c r="HJ54" s="202" t="s">
        <v>308</v>
      </c>
      <c r="HK54" s="1">
        <v>26.3</v>
      </c>
      <c r="HL54" s="1">
        <v>26.2</v>
      </c>
      <c r="HM54" s="1">
        <v>26.2</v>
      </c>
      <c r="HN54" s="1">
        <v>26.1</v>
      </c>
      <c r="HO54" s="1">
        <v>26.1</v>
      </c>
      <c r="HP54" s="1">
        <v>26</v>
      </c>
      <c r="HQ54" s="1">
        <v>23.3</v>
      </c>
      <c r="HR54" s="1">
        <v>23.6</v>
      </c>
      <c r="HS54" s="1">
        <v>23.3</v>
      </c>
      <c r="HT54" s="1">
        <v>24.4</v>
      </c>
      <c r="HU54" s="1">
        <v>23.2</v>
      </c>
      <c r="HV54" s="1">
        <v>22.8</v>
      </c>
      <c r="HW54" s="1">
        <v>22.4</v>
      </c>
      <c r="HX54" s="1">
        <v>22.1</v>
      </c>
      <c r="HY54" s="1">
        <v>21.7</v>
      </c>
      <c r="HZ54" s="1">
        <v>21.4</v>
      </c>
      <c r="IA54" s="1">
        <v>21</v>
      </c>
      <c r="IB54" s="1">
        <v>20.6</v>
      </c>
      <c r="IC54" s="1">
        <v>20.3</v>
      </c>
      <c r="ID54" s="1">
        <v>19.899999999999999</v>
      </c>
      <c r="IE54" s="1">
        <v>19.600000000000001</v>
      </c>
    </row>
    <row r="55" spans="1:239" ht="14.5">
      <c r="A55" s="410"/>
      <c r="B55" s="410"/>
      <c r="C55" s="1"/>
      <c r="D55" s="1"/>
      <c r="E55" s="1"/>
      <c r="F55" s="1"/>
      <c r="G55" s="1"/>
      <c r="H55" s="1"/>
      <c r="I55" s="1"/>
      <c r="J55" s="1"/>
      <c r="K55" s="1"/>
      <c r="L55" s="1"/>
      <c r="M55" s="1"/>
      <c r="N55" s="1"/>
      <c r="O55" s="1"/>
      <c r="P55" s="1"/>
      <c r="Q55" s="1"/>
      <c r="R55" s="1"/>
      <c r="S55" s="1"/>
      <c r="T55" s="1"/>
      <c r="U55" s="1"/>
      <c r="V55" s="1"/>
      <c r="W55" s="1"/>
      <c r="Y55" s="410"/>
      <c r="Z55" s="410"/>
      <c r="AA55" s="1"/>
      <c r="AB55" s="1"/>
      <c r="AC55" s="1"/>
      <c r="AD55" s="1"/>
      <c r="AE55" s="1"/>
      <c r="AF55" s="1"/>
      <c r="AG55" s="1"/>
      <c r="AH55" s="1"/>
      <c r="AI55" s="1"/>
      <c r="AJ55" s="1"/>
      <c r="AK55" s="1"/>
      <c r="AL55" s="1"/>
      <c r="AM55" s="1"/>
      <c r="AN55" s="1"/>
      <c r="AO55" s="1"/>
      <c r="AP55" s="1"/>
      <c r="AQ55" s="1"/>
      <c r="AR55" s="1"/>
      <c r="AS55" s="1"/>
      <c r="AT55" s="1"/>
      <c r="AU55" s="1"/>
      <c r="AW55" s="410"/>
      <c r="AX55" s="410"/>
      <c r="AY55" s="1"/>
      <c r="AZ55" s="1"/>
      <c r="BA55" s="1"/>
      <c r="BB55" s="1"/>
      <c r="BC55" s="1"/>
      <c r="BD55" s="1"/>
      <c r="BE55" s="1"/>
      <c r="BF55" s="1"/>
      <c r="BG55" s="1"/>
      <c r="BH55" s="1"/>
      <c r="BI55" s="1"/>
      <c r="BJ55" s="1"/>
      <c r="BK55" s="1"/>
      <c r="BL55" s="1"/>
      <c r="BM55" s="1"/>
      <c r="BN55" s="1"/>
      <c r="BO55" s="1"/>
      <c r="BP55" s="1"/>
      <c r="BQ55" s="1"/>
      <c r="BR55" s="1"/>
      <c r="BS55" s="1"/>
      <c r="BU55" s="410"/>
      <c r="BV55" s="410"/>
      <c r="BW55" s="1"/>
      <c r="BX55" s="1"/>
      <c r="BY55" s="1"/>
      <c r="BZ55" s="1"/>
      <c r="CA55" s="1"/>
      <c r="CB55" s="1"/>
      <c r="CC55" s="1"/>
      <c r="CD55" s="1"/>
      <c r="CE55" s="1"/>
      <c r="CF55" s="1"/>
      <c r="CG55" s="1"/>
      <c r="CH55" s="1"/>
      <c r="CI55" s="1"/>
      <c r="CJ55" s="1"/>
      <c r="CK55" s="1"/>
      <c r="CL55" s="1"/>
      <c r="CM55" s="1"/>
      <c r="CN55" s="1"/>
      <c r="CO55" s="1"/>
      <c r="CP55" s="1"/>
      <c r="CQ55" s="1"/>
      <c r="CS55" s="410"/>
      <c r="CT55" s="410"/>
      <c r="CU55" s="1"/>
      <c r="CV55" s="1"/>
      <c r="CW55" s="1"/>
      <c r="CX55" s="1"/>
      <c r="CY55" s="1"/>
      <c r="CZ55" s="1"/>
      <c r="DA55" s="1"/>
      <c r="DB55" s="1"/>
      <c r="DC55" s="1"/>
      <c r="DD55" s="1"/>
      <c r="DE55" s="1"/>
      <c r="DF55" s="1"/>
      <c r="DG55" s="1"/>
      <c r="DH55" s="1"/>
      <c r="DI55" s="1"/>
      <c r="DJ55" s="1"/>
      <c r="DK55" s="1"/>
      <c r="DL55" s="1"/>
      <c r="DM55" s="1"/>
      <c r="DN55" s="1"/>
      <c r="DO55" s="1"/>
      <c r="DQ55" s="410"/>
      <c r="DR55" s="410"/>
      <c r="DS55" s="1"/>
      <c r="DT55" s="1"/>
      <c r="DU55" s="1"/>
      <c r="DV55" s="1"/>
      <c r="DW55" s="1"/>
      <c r="DX55" s="1"/>
      <c r="DY55" s="1"/>
      <c r="DZ55" s="1"/>
      <c r="EA55" s="1"/>
      <c r="EB55" s="1"/>
      <c r="EC55" s="1"/>
      <c r="ED55" s="1"/>
      <c r="EE55" s="1"/>
      <c r="EF55" s="1"/>
      <c r="EG55" s="1"/>
      <c r="EH55" s="1"/>
      <c r="EI55" s="1"/>
      <c r="EJ55" s="1"/>
      <c r="EK55" s="1"/>
      <c r="EL55" s="1"/>
      <c r="EM55" s="1"/>
      <c r="EO55" s="410"/>
      <c r="EP55" s="410"/>
      <c r="EQ55" s="1"/>
      <c r="ER55" s="1"/>
      <c r="ES55" s="1"/>
      <c r="ET55" s="1"/>
      <c r="EU55" s="1"/>
      <c r="EV55" s="1"/>
      <c r="EW55" s="1"/>
      <c r="EX55" s="1"/>
      <c r="EY55" s="1"/>
      <c r="EZ55" s="1"/>
      <c r="FA55" s="1"/>
      <c r="FB55" s="1"/>
      <c r="FC55" s="1"/>
      <c r="FD55" s="1"/>
      <c r="FE55" s="1"/>
      <c r="FF55" s="1"/>
      <c r="FG55" s="1"/>
      <c r="FH55" s="1"/>
      <c r="FI55" s="1"/>
      <c r="FJ55" s="1"/>
      <c r="FK55" s="1"/>
      <c r="FM55" s="410"/>
      <c r="FN55" s="410"/>
      <c r="FO55" s="1"/>
      <c r="FP55" s="1"/>
      <c r="FQ55" s="1"/>
      <c r="FR55" s="1"/>
      <c r="FS55" s="1"/>
      <c r="FT55" s="1"/>
      <c r="FU55" s="1"/>
      <c r="FV55" s="1"/>
      <c r="FW55" s="1"/>
      <c r="FX55" s="1"/>
      <c r="FY55" s="1"/>
      <c r="FZ55" s="1"/>
      <c r="GA55" s="1"/>
      <c r="GB55" s="1"/>
      <c r="GC55" s="1"/>
      <c r="GD55" s="1"/>
      <c r="GE55" s="1"/>
      <c r="GF55" s="1"/>
      <c r="GG55" s="1"/>
      <c r="GH55" s="1"/>
      <c r="GI55" s="1"/>
      <c r="GK55" s="410"/>
      <c r="GL55" s="410"/>
      <c r="GM55" s="1"/>
      <c r="GN55" s="1"/>
      <c r="GO55" s="1"/>
      <c r="GP55" s="1"/>
      <c r="GQ55" s="1"/>
      <c r="GR55" s="1"/>
      <c r="GS55" s="1"/>
      <c r="GT55" s="1"/>
      <c r="GU55" s="1"/>
      <c r="GV55" s="1"/>
      <c r="GW55" s="1"/>
      <c r="GX55" s="1"/>
      <c r="GY55" s="1"/>
      <c r="GZ55" s="1"/>
      <c r="HA55" s="1"/>
      <c r="HB55" s="1"/>
      <c r="HC55" s="1"/>
      <c r="HD55" s="1"/>
      <c r="HE55" s="1"/>
      <c r="HF55" s="1"/>
      <c r="HG55" s="1"/>
      <c r="HI55" s="410"/>
      <c r="HJ55" s="410"/>
      <c r="HK55" s="1"/>
      <c r="HL55" s="1"/>
      <c r="HM55" s="1"/>
      <c r="HN55" s="1"/>
      <c r="HO55" s="1"/>
      <c r="HP55" s="1"/>
      <c r="HQ55" s="1"/>
      <c r="HR55" s="1"/>
      <c r="HS55" s="1"/>
      <c r="HT55" s="1"/>
      <c r="HU55" s="1"/>
      <c r="HV55" s="1"/>
      <c r="HW55" s="1"/>
      <c r="HX55" s="1"/>
      <c r="HY55" s="1"/>
      <c r="HZ55" s="1"/>
      <c r="IA55" s="1"/>
      <c r="IB55" s="1"/>
      <c r="IC55" s="1"/>
      <c r="ID55" s="1"/>
      <c r="IE55" s="1"/>
    </row>
    <row r="56" spans="1:239" ht="117.5">
      <c r="A56" s="1"/>
      <c r="B56" s="192" t="s">
        <v>311</v>
      </c>
      <c r="C56" s="1"/>
      <c r="D56" s="1"/>
      <c r="E56" s="1"/>
      <c r="F56" s="1"/>
      <c r="G56" s="1"/>
      <c r="H56" s="1"/>
      <c r="I56" s="1"/>
      <c r="J56" s="1"/>
      <c r="K56" s="1"/>
      <c r="L56" s="1"/>
      <c r="M56" s="1"/>
      <c r="N56" s="1"/>
      <c r="O56" s="1"/>
      <c r="P56" s="1"/>
      <c r="Q56" s="1"/>
      <c r="R56" s="1"/>
      <c r="S56" s="1"/>
      <c r="T56" s="1"/>
      <c r="U56" s="1"/>
      <c r="V56" s="1"/>
      <c r="W56" s="1"/>
      <c r="Y56" s="1"/>
      <c r="Z56" s="192" t="s">
        <v>311</v>
      </c>
      <c r="AA56" s="1"/>
      <c r="AB56" s="1"/>
      <c r="AC56" s="1"/>
      <c r="AD56" s="1"/>
      <c r="AE56" s="1"/>
      <c r="AF56" s="1"/>
      <c r="AG56" s="1"/>
      <c r="AH56" s="1"/>
      <c r="AI56" s="1"/>
      <c r="AJ56" s="1"/>
      <c r="AK56" s="1"/>
      <c r="AL56" s="1"/>
      <c r="AM56" s="1"/>
      <c r="AN56" s="1"/>
      <c r="AO56" s="1"/>
      <c r="AP56" s="1"/>
      <c r="AQ56" s="1"/>
      <c r="AR56" s="1"/>
      <c r="AS56" s="1"/>
      <c r="AT56" s="1"/>
      <c r="AU56" s="1"/>
      <c r="AW56" s="1"/>
      <c r="AX56" s="192" t="s">
        <v>311</v>
      </c>
      <c r="AY56" s="1"/>
      <c r="AZ56" s="1"/>
      <c r="BA56" s="1"/>
      <c r="BB56" s="1"/>
      <c r="BC56" s="1"/>
      <c r="BD56" s="1"/>
      <c r="BE56" s="1"/>
      <c r="BF56" s="1"/>
      <c r="BG56" s="1"/>
      <c r="BH56" s="1"/>
      <c r="BI56" s="1"/>
      <c r="BJ56" s="1"/>
      <c r="BK56" s="1"/>
      <c r="BL56" s="1"/>
      <c r="BM56" s="1"/>
      <c r="BN56" s="1"/>
      <c r="BO56" s="1"/>
      <c r="BP56" s="1"/>
      <c r="BQ56" s="1"/>
      <c r="BR56" s="1"/>
      <c r="BS56" s="1"/>
      <c r="BU56" s="1"/>
      <c r="BV56" s="192" t="s">
        <v>311</v>
      </c>
      <c r="BW56" s="1"/>
      <c r="BX56" s="1"/>
      <c r="BY56" s="1"/>
      <c r="BZ56" s="1"/>
      <c r="CA56" s="1"/>
      <c r="CB56" s="1"/>
      <c r="CC56" s="1"/>
      <c r="CD56" s="1"/>
      <c r="CE56" s="1"/>
      <c r="CF56" s="1"/>
      <c r="CG56" s="1"/>
      <c r="CH56" s="1"/>
      <c r="CI56" s="1"/>
      <c r="CJ56" s="1"/>
      <c r="CK56" s="1"/>
      <c r="CL56" s="1"/>
      <c r="CM56" s="1"/>
      <c r="CN56" s="1"/>
      <c r="CO56" s="1"/>
      <c r="CP56" s="1"/>
      <c r="CQ56" s="1"/>
      <c r="CS56" s="1"/>
      <c r="CT56" s="192" t="s">
        <v>311</v>
      </c>
      <c r="CU56" s="1"/>
      <c r="CV56" s="1"/>
      <c r="CW56" s="1"/>
      <c r="CX56" s="1"/>
      <c r="CY56" s="1"/>
      <c r="CZ56" s="1"/>
      <c r="DA56" s="1"/>
      <c r="DB56" s="1"/>
      <c r="DC56" s="1"/>
      <c r="DD56" s="1"/>
      <c r="DE56" s="1"/>
      <c r="DF56" s="1"/>
      <c r="DG56" s="1"/>
      <c r="DH56" s="1"/>
      <c r="DI56" s="1"/>
      <c r="DJ56" s="1"/>
      <c r="DK56" s="1"/>
      <c r="DL56" s="1"/>
      <c r="DM56" s="1"/>
      <c r="DN56" s="1"/>
      <c r="DO56" s="1"/>
      <c r="DQ56" s="1"/>
      <c r="DR56" s="192" t="s">
        <v>311</v>
      </c>
      <c r="DS56" s="1"/>
      <c r="DT56" s="1"/>
      <c r="DU56" s="1"/>
      <c r="DV56" s="1"/>
      <c r="DW56" s="1"/>
      <c r="DX56" s="1"/>
      <c r="DY56" s="1"/>
      <c r="DZ56" s="1"/>
      <c r="EA56" s="1"/>
      <c r="EB56" s="1"/>
      <c r="EC56" s="1"/>
      <c r="ED56" s="1"/>
      <c r="EE56" s="1"/>
      <c r="EF56" s="1"/>
      <c r="EG56" s="1"/>
      <c r="EH56" s="1"/>
      <c r="EI56" s="1"/>
      <c r="EJ56" s="1"/>
      <c r="EK56" s="1"/>
      <c r="EL56" s="1"/>
      <c r="EM56" s="1"/>
      <c r="EO56" s="1"/>
      <c r="EP56" s="192" t="s">
        <v>311</v>
      </c>
      <c r="EQ56" s="1"/>
      <c r="ER56" s="1"/>
      <c r="ES56" s="1"/>
      <c r="ET56" s="1"/>
      <c r="EU56" s="1"/>
      <c r="EV56" s="1"/>
      <c r="EW56" s="1"/>
      <c r="EX56" s="1"/>
      <c r="EY56" s="1"/>
      <c r="EZ56" s="1"/>
      <c r="FA56" s="1"/>
      <c r="FB56" s="1"/>
      <c r="FC56" s="1"/>
      <c r="FD56" s="1"/>
      <c r="FE56" s="1"/>
      <c r="FF56" s="1"/>
      <c r="FG56" s="1"/>
      <c r="FH56" s="1"/>
      <c r="FI56" s="1"/>
      <c r="FJ56" s="1"/>
      <c r="FK56" s="1"/>
      <c r="FM56" s="1"/>
      <c r="FN56" s="192" t="s">
        <v>311</v>
      </c>
      <c r="FO56" s="1"/>
      <c r="FP56" s="1"/>
      <c r="FQ56" s="1"/>
      <c r="FR56" s="1"/>
      <c r="FS56" s="1"/>
      <c r="FT56" s="1"/>
      <c r="FU56" s="1"/>
      <c r="FV56" s="1"/>
      <c r="FW56" s="1"/>
      <c r="FX56" s="1"/>
      <c r="FY56" s="1"/>
      <c r="FZ56" s="1"/>
      <c r="GA56" s="1"/>
      <c r="GB56" s="1"/>
      <c r="GC56" s="1"/>
      <c r="GD56" s="1"/>
      <c r="GE56" s="1"/>
      <c r="GF56" s="1"/>
      <c r="GG56" s="1"/>
      <c r="GH56" s="1"/>
      <c r="GI56" s="1"/>
      <c r="GK56" s="1"/>
      <c r="GL56" s="192" t="s">
        <v>311</v>
      </c>
      <c r="GM56" s="1"/>
      <c r="GN56" s="1"/>
      <c r="GO56" s="1"/>
      <c r="GP56" s="1"/>
      <c r="GQ56" s="1"/>
      <c r="GR56" s="1"/>
      <c r="GS56" s="1"/>
      <c r="GT56" s="1"/>
      <c r="GU56" s="1"/>
      <c r="GV56" s="1"/>
      <c r="GW56" s="1"/>
      <c r="GX56" s="1"/>
      <c r="GY56" s="1"/>
      <c r="GZ56" s="1"/>
      <c r="HA56" s="1"/>
      <c r="HB56" s="1"/>
      <c r="HC56" s="1"/>
      <c r="HD56" s="1"/>
      <c r="HE56" s="1"/>
      <c r="HF56" s="1"/>
      <c r="HG56" s="1"/>
      <c r="HI56" s="1"/>
      <c r="HJ56" s="192" t="s">
        <v>311</v>
      </c>
      <c r="HK56" s="1"/>
      <c r="HL56" s="1"/>
      <c r="HM56" s="1"/>
      <c r="HN56" s="1"/>
      <c r="HO56" s="1"/>
      <c r="HP56" s="1"/>
      <c r="HQ56" s="1"/>
      <c r="HR56" s="1"/>
      <c r="HS56" s="1"/>
      <c r="HT56" s="1"/>
      <c r="HU56" s="1"/>
      <c r="HV56" s="1"/>
      <c r="HW56" s="1"/>
      <c r="HX56" s="1"/>
      <c r="HY56" s="1"/>
      <c r="HZ56" s="1"/>
      <c r="IA56" s="1"/>
      <c r="IB56" s="1"/>
      <c r="IC56" s="1"/>
      <c r="ID56" s="1"/>
      <c r="IE56" s="1"/>
    </row>
    <row r="57" spans="1:239" ht="14.5">
      <c r="A57" s="1"/>
      <c r="B57" s="202" t="s">
        <v>308</v>
      </c>
      <c r="C57" s="1">
        <v>38.799999999999997</v>
      </c>
      <c r="D57" s="1">
        <v>38.4</v>
      </c>
      <c r="E57" s="1">
        <v>37.9</v>
      </c>
      <c r="F57" s="1">
        <v>37.4</v>
      </c>
      <c r="G57" s="1">
        <v>36.9</v>
      </c>
      <c r="H57" s="1">
        <v>34.799999999999997</v>
      </c>
      <c r="I57" s="1">
        <v>36.799999999999997</v>
      </c>
      <c r="J57" s="1">
        <v>36.700000000000003</v>
      </c>
      <c r="K57" s="1">
        <v>34.799999999999997</v>
      </c>
      <c r="L57" s="1">
        <v>32.799999999999997</v>
      </c>
      <c r="M57" s="1">
        <v>33.5</v>
      </c>
      <c r="N57" s="1">
        <v>33</v>
      </c>
      <c r="O57" s="1">
        <v>32.4</v>
      </c>
      <c r="P57" s="1">
        <v>31.9</v>
      </c>
      <c r="Q57" s="1">
        <v>31.3</v>
      </c>
      <c r="R57" s="1">
        <v>30.8</v>
      </c>
      <c r="S57" s="1">
        <v>30.3</v>
      </c>
      <c r="T57" s="1">
        <v>29.7</v>
      </c>
      <c r="U57" s="1">
        <v>29.2</v>
      </c>
      <c r="V57" s="1">
        <v>28.6</v>
      </c>
      <c r="W57" s="1">
        <v>28.1</v>
      </c>
      <c r="Y57" s="1"/>
      <c r="Z57" s="202" t="s">
        <v>308</v>
      </c>
      <c r="AA57" s="1">
        <v>38.6</v>
      </c>
      <c r="AB57" s="1">
        <v>37.700000000000003</v>
      </c>
      <c r="AC57" s="1">
        <v>36.700000000000003</v>
      </c>
      <c r="AD57" s="1">
        <v>35.799999999999997</v>
      </c>
      <c r="AE57" s="1">
        <v>34.799999999999997</v>
      </c>
      <c r="AF57" s="1">
        <v>33.9</v>
      </c>
      <c r="AG57" s="1">
        <v>40.5</v>
      </c>
      <c r="AH57" s="1">
        <v>38.4</v>
      </c>
      <c r="AI57" s="1">
        <v>35</v>
      </c>
      <c r="AJ57" s="1">
        <v>39.1</v>
      </c>
      <c r="AK57" s="1">
        <v>37.299999999999997</v>
      </c>
      <c r="AL57" s="1">
        <v>37.299999999999997</v>
      </c>
      <c r="AM57" s="1">
        <v>37.4</v>
      </c>
      <c r="AN57" s="1">
        <v>37.4</v>
      </c>
      <c r="AO57" s="1">
        <v>37.5</v>
      </c>
      <c r="AP57" s="1">
        <v>37.5</v>
      </c>
      <c r="AQ57" s="1">
        <v>37.6</v>
      </c>
      <c r="AR57" s="1">
        <v>36.200000000000003</v>
      </c>
      <c r="AS57" s="1">
        <v>36.200000000000003</v>
      </c>
      <c r="AT57" s="1">
        <v>36.1</v>
      </c>
      <c r="AU57" s="1">
        <v>36</v>
      </c>
      <c r="AW57" s="1"/>
      <c r="AX57" s="202" t="s">
        <v>308</v>
      </c>
      <c r="AY57" s="1">
        <v>38</v>
      </c>
      <c r="AZ57" s="1">
        <v>37.4</v>
      </c>
      <c r="BA57" s="1">
        <v>36.9</v>
      </c>
      <c r="BB57" s="1">
        <v>36.4</v>
      </c>
      <c r="BC57" s="1">
        <v>35.799999999999997</v>
      </c>
      <c r="BD57" s="1">
        <v>35.299999999999997</v>
      </c>
      <c r="BE57" s="1">
        <v>39</v>
      </c>
      <c r="BF57" s="1">
        <v>38.5</v>
      </c>
      <c r="BG57" s="1">
        <v>35.200000000000003</v>
      </c>
      <c r="BH57" s="1">
        <v>35.6</v>
      </c>
      <c r="BI57" s="1">
        <v>36.1</v>
      </c>
      <c r="BJ57" s="1">
        <v>36</v>
      </c>
      <c r="BK57" s="1">
        <v>35.799999999999997</v>
      </c>
      <c r="BL57" s="1">
        <v>35.700000000000003</v>
      </c>
      <c r="BM57" s="1">
        <v>35.6</v>
      </c>
      <c r="BN57" s="1">
        <v>35.4</v>
      </c>
      <c r="BO57" s="1">
        <v>35.299999999999997</v>
      </c>
      <c r="BP57" s="1">
        <v>35.200000000000003</v>
      </c>
      <c r="BQ57" s="1">
        <v>35</v>
      </c>
      <c r="BR57" s="1">
        <v>34.9</v>
      </c>
      <c r="BS57" s="1">
        <v>34.799999999999997</v>
      </c>
      <c r="BU57" s="1"/>
      <c r="BV57" s="202" t="s">
        <v>308</v>
      </c>
      <c r="BW57" s="1">
        <v>38.700000000000003</v>
      </c>
      <c r="BX57" s="1">
        <v>38.5</v>
      </c>
      <c r="BY57" s="1">
        <v>38.200000000000003</v>
      </c>
      <c r="BZ57" s="1">
        <v>38</v>
      </c>
      <c r="CA57" s="1">
        <v>37.799999999999997</v>
      </c>
      <c r="CB57" s="1">
        <v>37.5</v>
      </c>
      <c r="CC57" s="1">
        <v>39.200000000000003</v>
      </c>
      <c r="CD57" s="1">
        <v>42.6</v>
      </c>
      <c r="CE57" s="1">
        <v>39.5</v>
      </c>
      <c r="CF57" s="1">
        <v>33.6</v>
      </c>
      <c r="CG57" s="1">
        <v>37.9</v>
      </c>
      <c r="CH57" s="1">
        <v>37.799999999999997</v>
      </c>
      <c r="CI57" s="1">
        <v>37.700000000000003</v>
      </c>
      <c r="CJ57" s="1">
        <v>37.6</v>
      </c>
      <c r="CK57" s="1">
        <v>37.5</v>
      </c>
      <c r="CL57" s="1">
        <v>37.5</v>
      </c>
      <c r="CM57" s="1">
        <v>37.4</v>
      </c>
      <c r="CN57" s="1">
        <v>37.299999999999997</v>
      </c>
      <c r="CO57" s="1">
        <v>37.200000000000003</v>
      </c>
      <c r="CP57" s="1">
        <v>37.1</v>
      </c>
      <c r="CQ57" s="1">
        <v>37</v>
      </c>
      <c r="CS57" s="1"/>
      <c r="CT57" s="202" t="s">
        <v>308</v>
      </c>
      <c r="CU57" s="1">
        <v>37.799999999999997</v>
      </c>
      <c r="CV57" s="1">
        <v>37.1</v>
      </c>
      <c r="CW57" s="1">
        <v>36.4</v>
      </c>
      <c r="CX57" s="1">
        <v>35.700000000000003</v>
      </c>
      <c r="CY57" s="1">
        <v>35</v>
      </c>
      <c r="CZ57" s="1">
        <v>34.299999999999997</v>
      </c>
      <c r="DA57" s="1">
        <v>33.6</v>
      </c>
      <c r="DB57" s="1">
        <v>34</v>
      </c>
      <c r="DC57" s="1">
        <v>35.200000000000003</v>
      </c>
      <c r="DD57" s="1">
        <v>33</v>
      </c>
      <c r="DE57" s="1">
        <v>32.700000000000003</v>
      </c>
      <c r="DF57" s="1">
        <v>32.200000000000003</v>
      </c>
      <c r="DG57" s="1">
        <v>31.7</v>
      </c>
      <c r="DH57" s="1">
        <v>31.3</v>
      </c>
      <c r="DI57" s="1">
        <v>30.8</v>
      </c>
      <c r="DJ57" s="1">
        <v>30.3</v>
      </c>
      <c r="DK57" s="1">
        <v>29.9</v>
      </c>
      <c r="DL57" s="1">
        <v>29.4</v>
      </c>
      <c r="DM57" s="1">
        <v>28.9</v>
      </c>
      <c r="DN57" s="1">
        <v>28.5</v>
      </c>
      <c r="DO57" s="1">
        <v>28</v>
      </c>
      <c r="DQ57" s="1"/>
      <c r="DR57" s="202" t="s">
        <v>308</v>
      </c>
      <c r="DS57" s="1">
        <v>37.299999999999997</v>
      </c>
      <c r="DT57" s="1">
        <v>36.700000000000003</v>
      </c>
      <c r="DU57" s="1">
        <v>36</v>
      </c>
      <c r="DV57" s="1">
        <v>35.4</v>
      </c>
      <c r="DW57" s="1">
        <v>34.799999999999997</v>
      </c>
      <c r="DX57" s="1">
        <v>34.1</v>
      </c>
      <c r="DY57" s="1">
        <v>34.6</v>
      </c>
      <c r="DZ57" s="1">
        <v>34.6</v>
      </c>
      <c r="EA57" s="1">
        <v>35</v>
      </c>
      <c r="EB57" s="1">
        <v>33.200000000000003</v>
      </c>
      <c r="EC57" s="1">
        <v>33.200000000000003</v>
      </c>
      <c r="ED57" s="1">
        <v>32.799999999999997</v>
      </c>
      <c r="EE57" s="1">
        <v>32.5</v>
      </c>
      <c r="EF57" s="1">
        <v>32.1</v>
      </c>
      <c r="EG57" s="1">
        <v>31.8</v>
      </c>
      <c r="EH57" s="1">
        <v>31.4</v>
      </c>
      <c r="EI57" s="1">
        <v>31</v>
      </c>
      <c r="EJ57" s="1">
        <v>30.7</v>
      </c>
      <c r="EK57" s="1">
        <v>30.3</v>
      </c>
      <c r="EL57" s="1">
        <v>30</v>
      </c>
      <c r="EM57" s="1">
        <v>29.6</v>
      </c>
      <c r="EO57" s="1"/>
      <c r="EP57" s="202" t="s">
        <v>308</v>
      </c>
      <c r="EQ57" s="1">
        <v>37.5</v>
      </c>
      <c r="ER57" s="1">
        <v>36.6</v>
      </c>
      <c r="ES57" s="1">
        <v>35.799999999999997</v>
      </c>
      <c r="ET57" s="1">
        <v>34.9</v>
      </c>
      <c r="EU57" s="1">
        <v>34.1</v>
      </c>
      <c r="EV57" s="1">
        <v>33.200000000000003</v>
      </c>
      <c r="EW57" s="1">
        <v>32.200000000000003</v>
      </c>
      <c r="EX57" s="1">
        <v>33.4</v>
      </c>
      <c r="EY57" s="1">
        <v>33.1</v>
      </c>
      <c r="EZ57" s="1">
        <v>32.4</v>
      </c>
      <c r="FA57" s="1">
        <v>31.3</v>
      </c>
      <c r="FB57" s="1">
        <v>30.7</v>
      </c>
      <c r="FC57" s="1">
        <v>30.1</v>
      </c>
      <c r="FD57" s="1">
        <v>29.6</v>
      </c>
      <c r="FE57" s="1">
        <v>29</v>
      </c>
      <c r="FF57" s="1">
        <v>28.5</v>
      </c>
      <c r="FG57" s="1">
        <v>27.9</v>
      </c>
      <c r="FH57" s="1">
        <v>27.4</v>
      </c>
      <c r="FI57" s="1">
        <v>26.8</v>
      </c>
      <c r="FJ57" s="1">
        <v>26.3</v>
      </c>
      <c r="FK57" s="1">
        <v>25.7</v>
      </c>
      <c r="FM57" s="1"/>
      <c r="FN57" s="202" t="s">
        <v>308</v>
      </c>
      <c r="FO57" s="1">
        <v>40.1</v>
      </c>
      <c r="FP57" s="1">
        <v>39.799999999999997</v>
      </c>
      <c r="FQ57" s="1">
        <v>39.5</v>
      </c>
      <c r="FR57" s="1">
        <v>39.1</v>
      </c>
      <c r="FS57" s="1">
        <v>38.799999999999997</v>
      </c>
      <c r="FT57" s="1">
        <v>38.4</v>
      </c>
      <c r="FU57" s="1">
        <v>32.200000000000003</v>
      </c>
      <c r="FV57" s="1">
        <v>37.799999999999997</v>
      </c>
      <c r="FW57" s="1">
        <v>38.700000000000003</v>
      </c>
      <c r="FX57" s="1">
        <v>35.700000000000003</v>
      </c>
      <c r="FY57" s="1">
        <v>35.4</v>
      </c>
      <c r="FZ57" s="1">
        <v>35</v>
      </c>
      <c r="GA57" s="1">
        <v>34.5</v>
      </c>
      <c r="GB57" s="1">
        <v>34</v>
      </c>
      <c r="GC57" s="1">
        <v>33.6</v>
      </c>
      <c r="GD57" s="1">
        <v>33.1</v>
      </c>
      <c r="GE57" s="1">
        <v>32.6</v>
      </c>
      <c r="GF57" s="1">
        <v>32.200000000000003</v>
      </c>
      <c r="GG57" s="1">
        <v>31.7</v>
      </c>
      <c r="GH57" s="1">
        <v>31.3</v>
      </c>
      <c r="GI57" s="1">
        <v>30.8</v>
      </c>
      <c r="GK57" s="1"/>
      <c r="GL57" s="202" t="s">
        <v>308</v>
      </c>
      <c r="GM57" s="1">
        <v>38.299999999999997</v>
      </c>
      <c r="GN57" s="1">
        <v>37.700000000000003</v>
      </c>
      <c r="GO57" s="1">
        <v>37.1</v>
      </c>
      <c r="GP57" s="1">
        <v>36.5</v>
      </c>
      <c r="GQ57" s="1">
        <v>35.9</v>
      </c>
      <c r="GR57" s="1">
        <v>35.299999999999997</v>
      </c>
      <c r="GS57" s="1">
        <v>35.1</v>
      </c>
      <c r="GT57" s="1">
        <v>34.200000000000003</v>
      </c>
      <c r="GU57" s="1">
        <v>35.4</v>
      </c>
      <c r="GV57" s="1">
        <v>33.1</v>
      </c>
      <c r="GW57" s="1">
        <v>33.1</v>
      </c>
      <c r="GX57" s="1">
        <v>32.6</v>
      </c>
      <c r="GY57" s="1">
        <v>32.1</v>
      </c>
      <c r="GZ57" s="1">
        <v>31.6</v>
      </c>
      <c r="HA57" s="1">
        <v>31.1</v>
      </c>
      <c r="HB57" s="1">
        <v>30.6</v>
      </c>
      <c r="HC57" s="1">
        <v>30.2</v>
      </c>
      <c r="HD57" s="1">
        <v>29.7</v>
      </c>
      <c r="HE57" s="1">
        <v>29.2</v>
      </c>
      <c r="HF57" s="1">
        <v>28.7</v>
      </c>
      <c r="HG57" s="1">
        <v>28.2</v>
      </c>
      <c r="HI57" s="1"/>
      <c r="HJ57" s="202" t="s">
        <v>308</v>
      </c>
      <c r="HK57" s="1">
        <v>38.200000000000003</v>
      </c>
      <c r="HL57" s="1">
        <v>37.799999999999997</v>
      </c>
      <c r="HM57" s="1">
        <v>37.4</v>
      </c>
      <c r="HN57" s="1">
        <v>36.9</v>
      </c>
      <c r="HO57" s="1">
        <v>36.5</v>
      </c>
      <c r="HP57" s="1">
        <v>36.1</v>
      </c>
      <c r="HQ57" s="1">
        <v>40.5</v>
      </c>
      <c r="HR57" s="1">
        <v>40.5</v>
      </c>
      <c r="HS57" s="1">
        <v>38.200000000000003</v>
      </c>
      <c r="HT57" s="1">
        <v>36.6</v>
      </c>
      <c r="HU57" s="1">
        <v>37.4</v>
      </c>
      <c r="HV57" s="1">
        <v>37.799999999999997</v>
      </c>
      <c r="HW57" s="1">
        <v>37.700000000000003</v>
      </c>
      <c r="HX57" s="1">
        <v>37.700000000000003</v>
      </c>
      <c r="HY57" s="1">
        <v>37.700000000000003</v>
      </c>
      <c r="HZ57" s="1">
        <v>37.6</v>
      </c>
      <c r="IA57" s="1">
        <v>37.6</v>
      </c>
      <c r="IB57" s="1">
        <v>37.6</v>
      </c>
      <c r="IC57" s="1">
        <v>37.5</v>
      </c>
      <c r="ID57" s="1">
        <v>37.5</v>
      </c>
      <c r="IE57" s="1">
        <v>37.5</v>
      </c>
    </row>
    <row r="58" spans="1:239" ht="14.5">
      <c r="A58" s="410"/>
      <c r="B58" s="410"/>
      <c r="C58" s="1"/>
      <c r="D58" s="1"/>
      <c r="E58" s="1"/>
      <c r="F58" s="1"/>
      <c r="G58" s="1"/>
      <c r="H58" s="1"/>
      <c r="I58" s="1"/>
      <c r="J58" s="1"/>
      <c r="K58" s="1"/>
      <c r="L58" s="1"/>
      <c r="M58" s="1"/>
      <c r="N58" s="1"/>
      <c r="O58" s="1"/>
      <c r="P58" s="1"/>
      <c r="Q58" s="1"/>
      <c r="R58" s="1"/>
      <c r="S58" s="1"/>
      <c r="T58" s="1"/>
      <c r="U58" s="1"/>
      <c r="V58" s="1"/>
      <c r="W58" s="1"/>
      <c r="Y58" s="410"/>
      <c r="Z58" s="410"/>
      <c r="AA58" s="1"/>
      <c r="AB58" s="1"/>
      <c r="AC58" s="1"/>
      <c r="AD58" s="1"/>
      <c r="AE58" s="1"/>
      <c r="AF58" s="1"/>
      <c r="AG58" s="1"/>
      <c r="AH58" s="1"/>
      <c r="AI58" s="1"/>
      <c r="AJ58" s="1"/>
      <c r="AK58" s="1"/>
      <c r="AL58" s="1"/>
      <c r="AM58" s="1"/>
      <c r="AN58" s="1"/>
      <c r="AO58" s="1"/>
      <c r="AP58" s="1"/>
      <c r="AQ58" s="1"/>
      <c r="AR58" s="1"/>
      <c r="AS58" s="1"/>
      <c r="AT58" s="1"/>
      <c r="AU58" s="1"/>
      <c r="AW58" s="410"/>
      <c r="AX58" s="410"/>
      <c r="AY58" s="1"/>
      <c r="AZ58" s="1"/>
      <c r="BA58" s="1"/>
      <c r="BB58" s="1"/>
      <c r="BC58" s="1"/>
      <c r="BD58" s="1"/>
      <c r="BE58" s="1"/>
      <c r="BF58" s="1"/>
      <c r="BG58" s="1"/>
      <c r="BH58" s="1"/>
      <c r="BI58" s="1"/>
      <c r="BJ58" s="1"/>
      <c r="BK58" s="1"/>
      <c r="BL58" s="1"/>
      <c r="BM58" s="1"/>
      <c r="BN58" s="1"/>
      <c r="BO58" s="1"/>
      <c r="BP58" s="1"/>
      <c r="BQ58" s="1"/>
      <c r="BR58" s="1"/>
      <c r="BS58" s="1"/>
      <c r="BU58" s="410"/>
      <c r="BV58" s="410"/>
      <c r="BW58" s="1"/>
      <c r="BX58" s="1"/>
      <c r="BY58" s="1"/>
      <c r="BZ58" s="1"/>
      <c r="CA58" s="1"/>
      <c r="CB58" s="1"/>
      <c r="CC58" s="1"/>
      <c r="CD58" s="1"/>
      <c r="CE58" s="1"/>
      <c r="CF58" s="1"/>
      <c r="CG58" s="1"/>
      <c r="CH58" s="1"/>
      <c r="CI58" s="1"/>
      <c r="CJ58" s="1"/>
      <c r="CK58" s="1"/>
      <c r="CL58" s="1"/>
      <c r="CM58" s="1"/>
      <c r="CN58" s="1"/>
      <c r="CO58" s="1"/>
      <c r="CP58" s="1"/>
      <c r="CQ58" s="1"/>
      <c r="CS58" s="410"/>
      <c r="CT58" s="410"/>
      <c r="CU58" s="1"/>
      <c r="CV58" s="1"/>
      <c r="CW58" s="1"/>
      <c r="CX58" s="1"/>
      <c r="CY58" s="1"/>
      <c r="CZ58" s="1"/>
      <c r="DA58" s="1"/>
      <c r="DB58" s="1"/>
      <c r="DC58" s="1"/>
      <c r="DD58" s="1"/>
      <c r="DE58" s="1"/>
      <c r="DF58" s="1"/>
      <c r="DG58" s="1"/>
      <c r="DH58" s="1"/>
      <c r="DI58" s="1"/>
      <c r="DJ58" s="1"/>
      <c r="DK58" s="1"/>
      <c r="DL58" s="1"/>
      <c r="DM58" s="1"/>
      <c r="DN58" s="1"/>
      <c r="DO58" s="1"/>
      <c r="DQ58" s="410"/>
      <c r="DR58" s="410"/>
      <c r="DS58" s="1"/>
      <c r="DT58" s="1"/>
      <c r="DU58" s="1"/>
      <c r="DV58" s="1"/>
      <c r="DW58" s="1"/>
      <c r="DX58" s="1"/>
      <c r="DY58" s="1"/>
      <c r="DZ58" s="1"/>
      <c r="EA58" s="1"/>
      <c r="EB58" s="1"/>
      <c r="EC58" s="1"/>
      <c r="ED58" s="1"/>
      <c r="EE58" s="1"/>
      <c r="EF58" s="1"/>
      <c r="EG58" s="1"/>
      <c r="EH58" s="1"/>
      <c r="EI58" s="1"/>
      <c r="EJ58" s="1"/>
      <c r="EK58" s="1"/>
      <c r="EL58" s="1"/>
      <c r="EM58" s="1"/>
      <c r="EO58" s="410"/>
      <c r="EP58" s="410"/>
      <c r="EQ58" s="1"/>
      <c r="ER58" s="1"/>
      <c r="ES58" s="1"/>
      <c r="ET58" s="1"/>
      <c r="EU58" s="1"/>
      <c r="EV58" s="1"/>
      <c r="EW58" s="1"/>
      <c r="EX58" s="1"/>
      <c r="EY58" s="1"/>
      <c r="EZ58" s="1"/>
      <c r="FA58" s="1"/>
      <c r="FB58" s="1"/>
      <c r="FC58" s="1"/>
      <c r="FD58" s="1"/>
      <c r="FE58" s="1"/>
      <c r="FF58" s="1"/>
      <c r="FG58" s="1"/>
      <c r="FH58" s="1"/>
      <c r="FI58" s="1"/>
      <c r="FJ58" s="1"/>
      <c r="FK58" s="1"/>
      <c r="FM58" s="410"/>
      <c r="FN58" s="410"/>
      <c r="FO58" s="1"/>
      <c r="FP58" s="1"/>
      <c r="FQ58" s="1"/>
      <c r="FR58" s="1"/>
      <c r="FS58" s="1"/>
      <c r="FT58" s="1"/>
      <c r="FU58" s="1"/>
      <c r="FV58" s="1"/>
      <c r="FW58" s="1"/>
      <c r="FX58" s="1"/>
      <c r="FY58" s="1"/>
      <c r="FZ58" s="1"/>
      <c r="GA58" s="1"/>
      <c r="GB58" s="1"/>
      <c r="GC58" s="1"/>
      <c r="GD58" s="1"/>
      <c r="GE58" s="1"/>
      <c r="GF58" s="1"/>
      <c r="GG58" s="1"/>
      <c r="GH58" s="1"/>
      <c r="GI58" s="1"/>
      <c r="GK58" s="410"/>
      <c r="GL58" s="410"/>
      <c r="GM58" s="1"/>
      <c r="GN58" s="1"/>
      <c r="GO58" s="1"/>
      <c r="GP58" s="1"/>
      <c r="GQ58" s="1"/>
      <c r="GR58" s="1"/>
      <c r="GS58" s="1"/>
      <c r="GT58" s="1"/>
      <c r="GU58" s="1"/>
      <c r="GV58" s="1"/>
      <c r="GW58" s="1"/>
      <c r="GX58" s="1"/>
      <c r="GY58" s="1"/>
      <c r="GZ58" s="1"/>
      <c r="HA58" s="1"/>
      <c r="HB58" s="1"/>
      <c r="HC58" s="1"/>
      <c r="HD58" s="1"/>
      <c r="HE58" s="1"/>
      <c r="HF58" s="1"/>
      <c r="HG58" s="1"/>
      <c r="HI58" s="410"/>
      <c r="HJ58" s="410"/>
      <c r="HK58" s="1"/>
      <c r="HL58" s="1"/>
      <c r="HM58" s="1"/>
      <c r="HN58" s="1"/>
      <c r="HO58" s="1"/>
      <c r="HP58" s="1"/>
      <c r="HQ58" s="1"/>
      <c r="HR58" s="1"/>
      <c r="HS58" s="1"/>
      <c r="HT58" s="1"/>
      <c r="HU58" s="1"/>
      <c r="HV58" s="1"/>
      <c r="HW58" s="1"/>
      <c r="HX58" s="1"/>
      <c r="HY58" s="1"/>
      <c r="HZ58" s="1"/>
      <c r="IA58" s="1"/>
      <c r="IB58" s="1"/>
      <c r="IC58" s="1"/>
      <c r="ID58" s="1"/>
      <c r="IE58" s="1"/>
    </row>
    <row r="59" spans="1:239" ht="14.5">
      <c r="A59" s="410" t="s">
        <v>296</v>
      </c>
      <c r="B59" s="410"/>
      <c r="C59" s="2"/>
      <c r="D59" s="2"/>
      <c r="E59" s="2"/>
      <c r="F59" s="2"/>
      <c r="G59" s="2"/>
      <c r="H59" s="2"/>
      <c r="I59" s="2"/>
      <c r="J59" s="2"/>
      <c r="K59" s="2"/>
      <c r="L59" s="2"/>
      <c r="M59" s="2"/>
      <c r="N59" s="2"/>
      <c r="O59" s="2"/>
      <c r="P59" s="2"/>
      <c r="Q59" s="2"/>
      <c r="R59" s="2"/>
      <c r="S59" s="2"/>
      <c r="T59" s="2"/>
      <c r="U59" s="2"/>
      <c r="V59" s="2"/>
      <c r="W59" s="2"/>
      <c r="Y59" s="410" t="s">
        <v>296</v>
      </c>
      <c r="Z59" s="410"/>
      <c r="AA59" s="2"/>
      <c r="AB59" s="2"/>
      <c r="AC59" s="2"/>
      <c r="AD59" s="2"/>
      <c r="AE59" s="2"/>
      <c r="AF59" s="2"/>
      <c r="AG59" s="2"/>
      <c r="AH59" s="2"/>
      <c r="AI59" s="2"/>
      <c r="AJ59" s="2"/>
      <c r="AK59" s="2"/>
      <c r="AL59" s="2"/>
      <c r="AM59" s="2"/>
      <c r="AN59" s="2"/>
      <c r="AO59" s="2"/>
      <c r="AP59" s="2"/>
      <c r="AQ59" s="2"/>
      <c r="AR59" s="2"/>
      <c r="AS59" s="2"/>
      <c r="AT59" s="2"/>
      <c r="AU59" s="2"/>
      <c r="AW59" s="410" t="s">
        <v>296</v>
      </c>
      <c r="AX59" s="410"/>
      <c r="AY59" s="2"/>
      <c r="AZ59" s="2"/>
      <c r="BA59" s="2"/>
      <c r="BB59" s="2"/>
      <c r="BC59" s="2"/>
      <c r="BD59" s="2"/>
      <c r="BE59" s="2"/>
      <c r="BF59" s="2"/>
      <c r="BG59" s="2"/>
      <c r="BH59" s="2"/>
      <c r="BI59" s="2"/>
      <c r="BJ59" s="2"/>
      <c r="BK59" s="2"/>
      <c r="BL59" s="2"/>
      <c r="BM59" s="2"/>
      <c r="BN59" s="2"/>
      <c r="BO59" s="2"/>
      <c r="BP59" s="2"/>
      <c r="BQ59" s="2"/>
      <c r="BR59" s="2"/>
      <c r="BS59" s="2"/>
      <c r="BU59" s="410" t="s">
        <v>296</v>
      </c>
      <c r="BV59" s="410"/>
      <c r="BW59" s="2"/>
      <c r="BX59" s="2"/>
      <c r="BY59" s="2"/>
      <c r="BZ59" s="2"/>
      <c r="CA59" s="2"/>
      <c r="CB59" s="2"/>
      <c r="CC59" s="2"/>
      <c r="CD59" s="2"/>
      <c r="CE59" s="2"/>
      <c r="CF59" s="2"/>
      <c r="CG59" s="2"/>
      <c r="CH59" s="2"/>
      <c r="CI59" s="2"/>
      <c r="CJ59" s="2"/>
      <c r="CK59" s="2"/>
      <c r="CL59" s="2"/>
      <c r="CM59" s="2"/>
      <c r="CN59" s="2"/>
      <c r="CO59" s="2"/>
      <c r="CP59" s="2"/>
      <c r="CQ59" s="2"/>
      <c r="CS59" s="410" t="s">
        <v>296</v>
      </c>
      <c r="CT59" s="410"/>
      <c r="CU59" s="2"/>
      <c r="CV59" s="2"/>
      <c r="CW59" s="2"/>
      <c r="CX59" s="2"/>
      <c r="CY59" s="2"/>
      <c r="CZ59" s="2"/>
      <c r="DA59" s="2"/>
      <c r="DB59" s="2"/>
      <c r="DC59" s="2"/>
      <c r="DD59" s="2"/>
      <c r="DE59" s="2"/>
      <c r="DF59" s="2"/>
      <c r="DG59" s="2"/>
      <c r="DH59" s="2"/>
      <c r="DI59" s="2"/>
      <c r="DJ59" s="2"/>
      <c r="DK59" s="2"/>
      <c r="DL59" s="2"/>
      <c r="DM59" s="2"/>
      <c r="DN59" s="2"/>
      <c r="DO59" s="2"/>
      <c r="DQ59" s="410" t="s">
        <v>296</v>
      </c>
      <c r="DR59" s="410"/>
      <c r="DS59" s="2"/>
      <c r="DT59" s="2"/>
      <c r="DU59" s="2"/>
      <c r="DV59" s="2"/>
      <c r="DW59" s="2"/>
      <c r="DX59" s="2"/>
      <c r="DY59" s="2"/>
      <c r="DZ59" s="2"/>
      <c r="EA59" s="2"/>
      <c r="EB59" s="2"/>
      <c r="EC59" s="2"/>
      <c r="ED59" s="2"/>
      <c r="EE59" s="2"/>
      <c r="EF59" s="2"/>
      <c r="EG59" s="2"/>
      <c r="EH59" s="2"/>
      <c r="EI59" s="2"/>
      <c r="EJ59" s="2"/>
      <c r="EK59" s="2"/>
      <c r="EL59" s="2"/>
      <c r="EM59" s="2"/>
      <c r="EO59" s="410" t="s">
        <v>296</v>
      </c>
      <c r="EP59" s="410"/>
      <c r="EQ59" s="2"/>
      <c r="ER59" s="2"/>
      <c r="ES59" s="2"/>
      <c r="ET59" s="2"/>
      <c r="EU59" s="2"/>
      <c r="EV59" s="2"/>
      <c r="EW59" s="2"/>
      <c r="EX59" s="2"/>
      <c r="EY59" s="2"/>
      <c r="EZ59" s="2"/>
      <c r="FA59" s="2"/>
      <c r="FB59" s="2"/>
      <c r="FC59" s="2"/>
      <c r="FD59" s="2"/>
      <c r="FE59" s="2"/>
      <c r="FF59" s="2"/>
      <c r="FG59" s="2"/>
      <c r="FH59" s="2"/>
      <c r="FI59" s="2"/>
      <c r="FJ59" s="2"/>
      <c r="FK59" s="2"/>
      <c r="FM59" s="410" t="s">
        <v>296</v>
      </c>
      <c r="FN59" s="410"/>
      <c r="FO59" s="2"/>
      <c r="FP59" s="2"/>
      <c r="FQ59" s="2"/>
      <c r="FR59" s="2"/>
      <c r="FS59" s="2"/>
      <c r="FT59" s="2"/>
      <c r="FU59" s="2"/>
      <c r="FV59" s="2"/>
      <c r="FW59" s="2"/>
      <c r="FX59" s="2"/>
      <c r="FY59" s="2"/>
      <c r="FZ59" s="2"/>
      <c r="GA59" s="2"/>
      <c r="GB59" s="2"/>
      <c r="GC59" s="2"/>
      <c r="GD59" s="2"/>
      <c r="GE59" s="2"/>
      <c r="GF59" s="2"/>
      <c r="GG59" s="2"/>
      <c r="GH59" s="2"/>
      <c r="GI59" s="2"/>
      <c r="GK59" s="410" t="s">
        <v>296</v>
      </c>
      <c r="GL59" s="410"/>
      <c r="GM59" s="2"/>
      <c r="GN59" s="2"/>
      <c r="GO59" s="2"/>
      <c r="GP59" s="2"/>
      <c r="GQ59" s="2"/>
      <c r="GR59" s="2"/>
      <c r="GS59" s="2"/>
      <c r="GT59" s="2"/>
      <c r="GU59" s="2"/>
      <c r="GV59" s="2"/>
      <c r="GW59" s="2"/>
      <c r="GX59" s="2"/>
      <c r="GY59" s="2"/>
      <c r="GZ59" s="2"/>
      <c r="HA59" s="2"/>
      <c r="HB59" s="2"/>
      <c r="HC59" s="2"/>
      <c r="HD59" s="2"/>
      <c r="HE59" s="2"/>
      <c r="HF59" s="2"/>
      <c r="HG59" s="2"/>
      <c r="HI59" s="410" t="s">
        <v>296</v>
      </c>
      <c r="HJ59" s="410"/>
      <c r="HK59" s="2"/>
      <c r="HL59" s="2"/>
      <c r="HM59" s="2"/>
      <c r="HN59" s="2"/>
      <c r="HO59" s="2"/>
      <c r="HP59" s="2"/>
      <c r="HQ59" s="2"/>
      <c r="HR59" s="2"/>
      <c r="HS59" s="2"/>
      <c r="HT59" s="2"/>
      <c r="HU59" s="2"/>
      <c r="HV59" s="2"/>
      <c r="HW59" s="2"/>
      <c r="HX59" s="2"/>
      <c r="HY59" s="2"/>
      <c r="HZ59" s="2"/>
      <c r="IA59" s="2"/>
      <c r="IB59" s="2"/>
      <c r="IC59" s="2"/>
      <c r="ID59" s="2"/>
      <c r="IE59" s="2"/>
    </row>
    <row r="60" spans="1:239" ht="14.5">
      <c r="A60" s="410" t="s">
        <v>297</v>
      </c>
      <c r="B60" s="410"/>
      <c r="C60" s="1"/>
      <c r="D60" s="1"/>
      <c r="E60" s="1"/>
      <c r="F60" s="1"/>
      <c r="G60" s="1"/>
      <c r="H60" s="1"/>
      <c r="I60" s="1"/>
      <c r="J60" s="1"/>
      <c r="K60" s="1"/>
      <c r="L60" s="1"/>
      <c r="M60" s="1"/>
      <c r="N60" s="1"/>
      <c r="O60" s="1"/>
      <c r="P60" s="1"/>
      <c r="Q60" s="1"/>
      <c r="R60" s="1"/>
      <c r="S60" s="1"/>
      <c r="T60" s="1"/>
      <c r="U60" s="1"/>
      <c r="V60" s="1"/>
      <c r="W60" s="1"/>
      <c r="Y60" s="410" t="s">
        <v>297</v>
      </c>
      <c r="Z60" s="410"/>
      <c r="AA60" s="1"/>
      <c r="AB60" s="1"/>
      <c r="AC60" s="1"/>
      <c r="AD60" s="1"/>
      <c r="AE60" s="1"/>
      <c r="AF60" s="1"/>
      <c r="AG60" s="1"/>
      <c r="AH60" s="1"/>
      <c r="AI60" s="1"/>
      <c r="AJ60" s="1"/>
      <c r="AK60" s="1"/>
      <c r="AL60" s="1"/>
      <c r="AM60" s="1"/>
      <c r="AN60" s="1"/>
      <c r="AO60" s="1"/>
      <c r="AP60" s="1"/>
      <c r="AQ60" s="1"/>
      <c r="AR60" s="1"/>
      <c r="AS60" s="1"/>
      <c r="AT60" s="1"/>
      <c r="AU60" s="1"/>
      <c r="AW60" s="410" t="s">
        <v>297</v>
      </c>
      <c r="AX60" s="410"/>
      <c r="AY60" s="1"/>
      <c r="AZ60" s="1"/>
      <c r="BA60" s="1"/>
      <c r="BB60" s="1"/>
      <c r="BC60" s="1"/>
      <c r="BD60" s="1"/>
      <c r="BE60" s="1"/>
      <c r="BF60" s="1"/>
      <c r="BG60" s="1"/>
      <c r="BH60" s="1"/>
      <c r="BI60" s="1"/>
      <c r="BJ60" s="1"/>
      <c r="BK60" s="1"/>
      <c r="BL60" s="1"/>
      <c r="BM60" s="1"/>
      <c r="BN60" s="1"/>
      <c r="BO60" s="1"/>
      <c r="BP60" s="1"/>
      <c r="BQ60" s="1"/>
      <c r="BR60" s="1"/>
      <c r="BS60" s="1"/>
      <c r="BU60" s="410" t="s">
        <v>297</v>
      </c>
      <c r="BV60" s="410"/>
      <c r="BW60" s="1"/>
      <c r="BX60" s="1"/>
      <c r="BY60" s="1"/>
      <c r="BZ60" s="1"/>
      <c r="CA60" s="1"/>
      <c r="CB60" s="1"/>
      <c r="CC60" s="1"/>
      <c r="CD60" s="1"/>
      <c r="CE60" s="1"/>
      <c r="CF60" s="1"/>
      <c r="CG60" s="1"/>
      <c r="CH60" s="1"/>
      <c r="CI60" s="1"/>
      <c r="CJ60" s="1"/>
      <c r="CK60" s="1"/>
      <c r="CL60" s="1"/>
      <c r="CM60" s="1"/>
      <c r="CN60" s="1"/>
      <c r="CO60" s="1"/>
      <c r="CP60" s="1"/>
      <c r="CQ60" s="1"/>
      <c r="CS60" s="410" t="s">
        <v>297</v>
      </c>
      <c r="CT60" s="410"/>
      <c r="CU60" s="1"/>
      <c r="CV60" s="1"/>
      <c r="CW60" s="1"/>
      <c r="CX60" s="1"/>
      <c r="CY60" s="1"/>
      <c r="CZ60" s="1"/>
      <c r="DA60" s="1"/>
      <c r="DB60" s="1"/>
      <c r="DC60" s="1"/>
      <c r="DD60" s="1"/>
      <c r="DE60" s="1"/>
      <c r="DF60" s="1"/>
      <c r="DG60" s="1"/>
      <c r="DH60" s="1"/>
      <c r="DI60" s="1"/>
      <c r="DJ60" s="1"/>
      <c r="DK60" s="1"/>
      <c r="DL60" s="1"/>
      <c r="DM60" s="1"/>
      <c r="DN60" s="1"/>
      <c r="DO60" s="1"/>
      <c r="DQ60" s="410" t="s">
        <v>297</v>
      </c>
      <c r="DR60" s="410"/>
      <c r="DS60" s="1"/>
      <c r="DT60" s="1"/>
      <c r="DU60" s="1"/>
      <c r="DV60" s="1"/>
      <c r="DW60" s="1"/>
      <c r="DX60" s="1"/>
      <c r="DY60" s="1"/>
      <c r="DZ60" s="1"/>
      <c r="EA60" s="1"/>
      <c r="EB60" s="1"/>
      <c r="EC60" s="1"/>
      <c r="ED60" s="1"/>
      <c r="EE60" s="1"/>
      <c r="EF60" s="1"/>
      <c r="EG60" s="1"/>
      <c r="EH60" s="1"/>
      <c r="EI60" s="1"/>
      <c r="EJ60" s="1"/>
      <c r="EK60" s="1"/>
      <c r="EL60" s="1"/>
      <c r="EM60" s="1"/>
      <c r="EO60" s="410" t="s">
        <v>297</v>
      </c>
      <c r="EP60" s="410"/>
      <c r="EQ60" s="1"/>
      <c r="ER60" s="1"/>
      <c r="ES60" s="1"/>
      <c r="ET60" s="1"/>
      <c r="EU60" s="1"/>
      <c r="EV60" s="1"/>
      <c r="EW60" s="1"/>
      <c r="EX60" s="1"/>
      <c r="EY60" s="1"/>
      <c r="EZ60" s="1"/>
      <c r="FA60" s="1"/>
      <c r="FB60" s="1"/>
      <c r="FC60" s="1"/>
      <c r="FD60" s="1"/>
      <c r="FE60" s="1"/>
      <c r="FF60" s="1"/>
      <c r="FG60" s="1"/>
      <c r="FH60" s="1"/>
      <c r="FI60" s="1"/>
      <c r="FJ60" s="1"/>
      <c r="FK60" s="1"/>
      <c r="FM60" s="410" t="s">
        <v>297</v>
      </c>
      <c r="FN60" s="410"/>
      <c r="FO60" s="1"/>
      <c r="FP60" s="1"/>
      <c r="FQ60" s="1"/>
      <c r="FR60" s="1"/>
      <c r="FS60" s="1"/>
      <c r="FT60" s="1"/>
      <c r="FU60" s="1"/>
      <c r="FV60" s="1"/>
      <c r="FW60" s="1"/>
      <c r="FX60" s="1"/>
      <c r="FY60" s="1"/>
      <c r="FZ60" s="1"/>
      <c r="GA60" s="1"/>
      <c r="GB60" s="1"/>
      <c r="GC60" s="1"/>
      <c r="GD60" s="1"/>
      <c r="GE60" s="1"/>
      <c r="GF60" s="1"/>
      <c r="GG60" s="1"/>
      <c r="GH60" s="1"/>
      <c r="GI60" s="1"/>
      <c r="GK60" s="410" t="s">
        <v>297</v>
      </c>
      <c r="GL60" s="410"/>
      <c r="GM60" s="1"/>
      <c r="GN60" s="1"/>
      <c r="GO60" s="1"/>
      <c r="GP60" s="1"/>
      <c r="GQ60" s="1"/>
      <c r="GR60" s="1"/>
      <c r="GS60" s="1"/>
      <c r="GT60" s="1"/>
      <c r="GU60" s="1"/>
      <c r="GV60" s="1"/>
      <c r="GW60" s="1"/>
      <c r="GX60" s="1"/>
      <c r="GY60" s="1"/>
      <c r="GZ60" s="1"/>
      <c r="HA60" s="1"/>
      <c r="HB60" s="1"/>
      <c r="HC60" s="1"/>
      <c r="HD60" s="1"/>
      <c r="HE60" s="1"/>
      <c r="HF60" s="1"/>
      <c r="HG60" s="1"/>
      <c r="HI60" s="410" t="s">
        <v>297</v>
      </c>
      <c r="HJ60" s="410"/>
      <c r="HK60" s="1"/>
      <c r="HL60" s="1"/>
      <c r="HM60" s="1"/>
      <c r="HN60" s="1"/>
      <c r="HO60" s="1"/>
      <c r="HP60" s="1"/>
      <c r="HQ60" s="1"/>
      <c r="HR60" s="1"/>
      <c r="HS60" s="1"/>
      <c r="HT60" s="1"/>
      <c r="HU60" s="1"/>
      <c r="HV60" s="1"/>
      <c r="HW60" s="1"/>
      <c r="HX60" s="1"/>
      <c r="HY60" s="1"/>
      <c r="HZ60" s="1"/>
      <c r="IA60" s="1"/>
      <c r="IB60" s="1"/>
      <c r="IC60" s="1"/>
      <c r="ID60" s="1"/>
      <c r="IE60" s="1"/>
    </row>
    <row r="61" spans="1:239" ht="14.5">
      <c r="A61" s="410"/>
      <c r="B61" s="410"/>
      <c r="C61" s="1"/>
      <c r="D61" s="1"/>
      <c r="E61" s="1"/>
      <c r="F61" s="1"/>
      <c r="G61" s="1"/>
      <c r="H61" s="1"/>
      <c r="I61" s="1"/>
      <c r="J61" s="1"/>
      <c r="K61" s="1"/>
      <c r="L61" s="1"/>
      <c r="M61" s="1"/>
      <c r="N61" s="1"/>
      <c r="O61" s="1"/>
      <c r="P61" s="1"/>
      <c r="Q61" s="1"/>
      <c r="R61" s="1"/>
      <c r="S61" s="1"/>
      <c r="T61" s="1"/>
      <c r="U61" s="1"/>
      <c r="V61" s="1"/>
      <c r="W61" s="1"/>
      <c r="Y61" s="410"/>
      <c r="Z61" s="410"/>
      <c r="AA61" s="1"/>
      <c r="AB61" s="1"/>
      <c r="AC61" s="1"/>
      <c r="AD61" s="1"/>
      <c r="AE61" s="1"/>
      <c r="AF61" s="1"/>
      <c r="AG61" s="1"/>
      <c r="AH61" s="1"/>
      <c r="AI61" s="1"/>
      <c r="AJ61" s="1"/>
      <c r="AK61" s="1"/>
      <c r="AL61" s="1"/>
      <c r="AM61" s="1"/>
      <c r="AN61" s="1"/>
      <c r="AO61" s="1"/>
      <c r="AP61" s="1"/>
      <c r="AQ61" s="1"/>
      <c r="AR61" s="1"/>
      <c r="AS61" s="1"/>
      <c r="AT61" s="1"/>
      <c r="AU61" s="1"/>
      <c r="AW61" s="410"/>
      <c r="AX61" s="410"/>
      <c r="AY61" s="1"/>
      <c r="AZ61" s="1"/>
      <c r="BA61" s="1"/>
      <c r="BB61" s="1"/>
      <c r="BC61" s="1"/>
      <c r="BD61" s="1"/>
      <c r="BE61" s="1"/>
      <c r="BF61" s="1"/>
      <c r="BG61" s="1"/>
      <c r="BH61" s="1"/>
      <c r="BI61" s="1"/>
      <c r="BJ61" s="1"/>
      <c r="BK61" s="1"/>
      <c r="BL61" s="1"/>
      <c r="BM61" s="1"/>
      <c r="BN61" s="1"/>
      <c r="BO61" s="1"/>
      <c r="BP61" s="1"/>
      <c r="BQ61" s="1"/>
      <c r="BR61" s="1"/>
      <c r="BS61" s="1"/>
      <c r="BU61" s="410"/>
      <c r="BV61" s="410"/>
      <c r="BW61" s="1"/>
      <c r="BX61" s="1"/>
      <c r="BY61" s="1"/>
      <c r="BZ61" s="1"/>
      <c r="CA61" s="1"/>
      <c r="CB61" s="1"/>
      <c r="CC61" s="1"/>
      <c r="CD61" s="1"/>
      <c r="CE61" s="1"/>
      <c r="CF61" s="1"/>
      <c r="CG61" s="1"/>
      <c r="CH61" s="1"/>
      <c r="CI61" s="1"/>
      <c r="CJ61" s="1"/>
      <c r="CK61" s="1"/>
      <c r="CL61" s="1"/>
      <c r="CM61" s="1"/>
      <c r="CN61" s="1"/>
      <c r="CO61" s="1"/>
      <c r="CP61" s="1"/>
      <c r="CQ61" s="1"/>
      <c r="CS61" s="410"/>
      <c r="CT61" s="410"/>
      <c r="CU61" s="1"/>
      <c r="CV61" s="1"/>
      <c r="CW61" s="1"/>
      <c r="CX61" s="1"/>
      <c r="CY61" s="1"/>
      <c r="CZ61" s="1"/>
      <c r="DA61" s="1"/>
      <c r="DB61" s="1"/>
      <c r="DC61" s="1"/>
      <c r="DD61" s="1"/>
      <c r="DE61" s="1"/>
      <c r="DF61" s="1"/>
      <c r="DG61" s="1"/>
      <c r="DH61" s="1"/>
      <c r="DI61" s="1"/>
      <c r="DJ61" s="1"/>
      <c r="DK61" s="1"/>
      <c r="DL61" s="1"/>
      <c r="DM61" s="1"/>
      <c r="DN61" s="1"/>
      <c r="DO61" s="1"/>
      <c r="DQ61" s="410"/>
      <c r="DR61" s="410"/>
      <c r="DS61" s="1"/>
      <c r="DT61" s="1"/>
      <c r="DU61" s="1"/>
      <c r="DV61" s="1"/>
      <c r="DW61" s="1"/>
      <c r="DX61" s="1"/>
      <c r="DY61" s="1"/>
      <c r="DZ61" s="1"/>
      <c r="EA61" s="1"/>
      <c r="EB61" s="1"/>
      <c r="EC61" s="1"/>
      <c r="ED61" s="1"/>
      <c r="EE61" s="1"/>
      <c r="EF61" s="1"/>
      <c r="EG61" s="1"/>
      <c r="EH61" s="1"/>
      <c r="EI61" s="1"/>
      <c r="EJ61" s="1"/>
      <c r="EK61" s="1"/>
      <c r="EL61" s="1"/>
      <c r="EM61" s="1"/>
      <c r="EO61" s="410"/>
      <c r="EP61" s="410"/>
      <c r="EQ61" s="1"/>
      <c r="ER61" s="1"/>
      <c r="ES61" s="1"/>
      <c r="ET61" s="1"/>
      <c r="EU61" s="1"/>
      <c r="EV61" s="1"/>
      <c r="EW61" s="1"/>
      <c r="EX61" s="1"/>
      <c r="EY61" s="1"/>
      <c r="EZ61" s="1"/>
      <c r="FA61" s="1"/>
      <c r="FB61" s="1"/>
      <c r="FC61" s="1"/>
      <c r="FD61" s="1"/>
      <c r="FE61" s="1"/>
      <c r="FF61" s="1"/>
      <c r="FG61" s="1"/>
      <c r="FH61" s="1"/>
      <c r="FI61" s="1"/>
      <c r="FJ61" s="1"/>
      <c r="FK61" s="1"/>
      <c r="FM61" s="410"/>
      <c r="FN61" s="410"/>
      <c r="FO61" s="1"/>
      <c r="FP61" s="1"/>
      <c r="FQ61" s="1"/>
      <c r="FR61" s="1"/>
      <c r="FS61" s="1"/>
      <c r="FT61" s="1"/>
      <c r="FU61" s="1"/>
      <c r="FV61" s="1"/>
      <c r="FW61" s="1"/>
      <c r="FX61" s="1"/>
      <c r="FY61" s="1"/>
      <c r="FZ61" s="1"/>
      <c r="GA61" s="1"/>
      <c r="GB61" s="1"/>
      <c r="GC61" s="1"/>
      <c r="GD61" s="1"/>
      <c r="GE61" s="1"/>
      <c r="GF61" s="1"/>
      <c r="GG61" s="1"/>
      <c r="GH61" s="1"/>
      <c r="GI61" s="1"/>
      <c r="GK61" s="410"/>
      <c r="GL61" s="410"/>
      <c r="GM61" s="1"/>
      <c r="GN61" s="1"/>
      <c r="GO61" s="1"/>
      <c r="GP61" s="1"/>
      <c r="GQ61" s="1"/>
      <c r="GR61" s="1"/>
      <c r="GS61" s="1"/>
      <c r="GT61" s="1"/>
      <c r="GU61" s="1"/>
      <c r="GV61" s="1"/>
      <c r="GW61" s="1"/>
      <c r="GX61" s="1"/>
      <c r="GY61" s="1"/>
      <c r="GZ61" s="1"/>
      <c r="HA61" s="1"/>
      <c r="HB61" s="1"/>
      <c r="HC61" s="1"/>
      <c r="HD61" s="1"/>
      <c r="HE61" s="1"/>
      <c r="HF61" s="1"/>
      <c r="HG61" s="1"/>
      <c r="HI61" s="410"/>
      <c r="HJ61" s="410"/>
      <c r="HK61" s="1"/>
      <c r="HL61" s="1"/>
      <c r="HM61" s="1"/>
      <c r="HN61" s="1"/>
      <c r="HO61" s="1"/>
      <c r="HP61" s="1"/>
      <c r="HQ61" s="1"/>
      <c r="HR61" s="1"/>
      <c r="HS61" s="1"/>
      <c r="HT61" s="1"/>
      <c r="HU61" s="1"/>
      <c r="HV61" s="1"/>
      <c r="HW61" s="1"/>
      <c r="HX61" s="1"/>
      <c r="HY61" s="1"/>
      <c r="HZ61" s="1"/>
      <c r="IA61" s="1"/>
      <c r="IB61" s="1"/>
      <c r="IC61" s="1"/>
      <c r="ID61" s="1"/>
      <c r="IE61" s="1"/>
    </row>
    <row r="62" spans="1:239" ht="14.5">
      <c r="A62" s="410"/>
      <c r="B62" s="410"/>
      <c r="C62" s="1"/>
      <c r="D62" s="1"/>
      <c r="E62" s="1"/>
      <c r="F62" s="1"/>
      <c r="G62" s="1"/>
      <c r="H62" s="1"/>
      <c r="I62" s="1"/>
      <c r="J62" s="1"/>
      <c r="K62" s="1"/>
      <c r="L62" s="1"/>
      <c r="M62" s="1"/>
      <c r="N62" s="1"/>
      <c r="O62" s="1"/>
      <c r="P62" s="1"/>
      <c r="Q62" s="1"/>
      <c r="R62" s="1"/>
      <c r="S62" s="1"/>
      <c r="T62" s="1"/>
      <c r="U62" s="1"/>
      <c r="V62" s="1"/>
      <c r="W62" s="1"/>
      <c r="Y62" s="410"/>
      <c r="Z62" s="410"/>
      <c r="AA62" s="1"/>
      <c r="AB62" s="1"/>
      <c r="AC62" s="1"/>
      <c r="AD62" s="1"/>
      <c r="AE62" s="1"/>
      <c r="AF62" s="1"/>
      <c r="AG62" s="1"/>
      <c r="AH62" s="1"/>
      <c r="AI62" s="1"/>
      <c r="AJ62" s="1"/>
      <c r="AK62" s="1"/>
      <c r="AL62" s="1"/>
      <c r="AM62" s="1"/>
      <c r="AN62" s="1"/>
      <c r="AO62" s="1"/>
      <c r="AP62" s="1"/>
      <c r="AQ62" s="1"/>
      <c r="AR62" s="1"/>
      <c r="AS62" s="1"/>
      <c r="AT62" s="1"/>
      <c r="AU62" s="1"/>
      <c r="AW62" s="410"/>
      <c r="AX62" s="410"/>
      <c r="AY62" s="1"/>
      <c r="AZ62" s="1"/>
      <c r="BA62" s="1"/>
      <c r="BB62" s="1"/>
      <c r="BC62" s="1"/>
      <c r="BD62" s="1"/>
      <c r="BE62" s="1"/>
      <c r="BF62" s="1"/>
      <c r="BG62" s="1"/>
      <c r="BH62" s="1"/>
      <c r="BI62" s="1"/>
      <c r="BJ62" s="1"/>
      <c r="BK62" s="1"/>
      <c r="BL62" s="1"/>
      <c r="BM62" s="1"/>
      <c r="BN62" s="1"/>
      <c r="BO62" s="1"/>
      <c r="BP62" s="1"/>
      <c r="BQ62" s="1"/>
      <c r="BR62" s="1"/>
      <c r="BS62" s="1"/>
      <c r="BU62" s="410"/>
      <c r="BV62" s="410"/>
      <c r="BW62" s="1"/>
      <c r="BX62" s="1"/>
      <c r="BY62" s="1"/>
      <c r="BZ62" s="1"/>
      <c r="CA62" s="1"/>
      <c r="CB62" s="1"/>
      <c r="CC62" s="1"/>
      <c r="CD62" s="1"/>
      <c r="CE62" s="1"/>
      <c r="CF62" s="1"/>
      <c r="CG62" s="1"/>
      <c r="CH62" s="1"/>
      <c r="CI62" s="1"/>
      <c r="CJ62" s="1"/>
      <c r="CK62" s="1"/>
      <c r="CL62" s="1"/>
      <c r="CM62" s="1"/>
      <c r="CN62" s="1"/>
      <c r="CO62" s="1"/>
      <c r="CP62" s="1"/>
      <c r="CQ62" s="1"/>
      <c r="CS62" s="410"/>
      <c r="CT62" s="410"/>
      <c r="CU62" s="1"/>
      <c r="CV62" s="1"/>
      <c r="CW62" s="1"/>
      <c r="CX62" s="1"/>
      <c r="CY62" s="1"/>
      <c r="CZ62" s="1"/>
      <c r="DA62" s="1"/>
      <c r="DB62" s="1"/>
      <c r="DC62" s="1"/>
      <c r="DD62" s="1"/>
      <c r="DE62" s="1"/>
      <c r="DF62" s="1"/>
      <c r="DG62" s="1"/>
      <c r="DH62" s="1"/>
      <c r="DI62" s="1"/>
      <c r="DJ62" s="1"/>
      <c r="DK62" s="1"/>
      <c r="DL62" s="1"/>
      <c r="DM62" s="1"/>
      <c r="DN62" s="1"/>
      <c r="DO62" s="1"/>
      <c r="DQ62" s="410"/>
      <c r="DR62" s="410"/>
      <c r="DS62" s="1"/>
      <c r="DT62" s="1"/>
      <c r="DU62" s="1"/>
      <c r="DV62" s="1"/>
      <c r="DW62" s="1"/>
      <c r="DX62" s="1"/>
      <c r="DY62" s="1"/>
      <c r="DZ62" s="1"/>
      <c r="EA62" s="1"/>
      <c r="EB62" s="1"/>
      <c r="EC62" s="1"/>
      <c r="ED62" s="1"/>
      <c r="EE62" s="1"/>
      <c r="EF62" s="1"/>
      <c r="EG62" s="1"/>
      <c r="EH62" s="1"/>
      <c r="EI62" s="1"/>
      <c r="EJ62" s="1"/>
      <c r="EK62" s="1"/>
      <c r="EL62" s="1"/>
      <c r="EM62" s="1"/>
      <c r="EO62" s="410"/>
      <c r="EP62" s="410"/>
      <c r="EQ62" s="1"/>
      <c r="ER62" s="1"/>
      <c r="ES62" s="1"/>
      <c r="ET62" s="1"/>
      <c r="EU62" s="1"/>
      <c r="EV62" s="1"/>
      <c r="EW62" s="1"/>
      <c r="EX62" s="1"/>
      <c r="EY62" s="1"/>
      <c r="EZ62" s="1"/>
      <c r="FA62" s="1"/>
      <c r="FB62" s="1"/>
      <c r="FC62" s="1"/>
      <c r="FD62" s="1"/>
      <c r="FE62" s="1"/>
      <c r="FF62" s="1"/>
      <c r="FG62" s="1"/>
      <c r="FH62" s="1"/>
      <c r="FI62" s="1"/>
      <c r="FJ62" s="1"/>
      <c r="FK62" s="1"/>
      <c r="FM62" s="410"/>
      <c r="FN62" s="410"/>
      <c r="FO62" s="1"/>
      <c r="FP62" s="1"/>
      <c r="FQ62" s="1"/>
      <c r="FR62" s="1"/>
      <c r="FS62" s="1"/>
      <c r="FT62" s="1"/>
      <c r="FU62" s="1"/>
      <c r="FV62" s="1"/>
      <c r="FW62" s="1"/>
      <c r="FX62" s="1"/>
      <c r="FY62" s="1"/>
      <c r="FZ62" s="1"/>
      <c r="GA62" s="1"/>
      <c r="GB62" s="1"/>
      <c r="GC62" s="1"/>
      <c r="GD62" s="1"/>
      <c r="GE62" s="1"/>
      <c r="GF62" s="1"/>
      <c r="GG62" s="1"/>
      <c r="GH62" s="1"/>
      <c r="GI62" s="1"/>
      <c r="GK62" s="410"/>
      <c r="GL62" s="410"/>
      <c r="GM62" s="1"/>
      <c r="GN62" s="1"/>
      <c r="GO62" s="1"/>
      <c r="GP62" s="1"/>
      <c r="GQ62" s="1"/>
      <c r="GR62" s="1"/>
      <c r="GS62" s="1"/>
      <c r="GT62" s="1"/>
      <c r="GU62" s="1"/>
      <c r="GV62" s="1"/>
      <c r="GW62" s="1"/>
      <c r="GX62" s="1"/>
      <c r="GY62" s="1"/>
      <c r="GZ62" s="1"/>
      <c r="HA62" s="1"/>
      <c r="HB62" s="1"/>
      <c r="HC62" s="1"/>
      <c r="HD62" s="1"/>
      <c r="HE62" s="1"/>
      <c r="HF62" s="1"/>
      <c r="HG62" s="1"/>
      <c r="HI62" s="410"/>
      <c r="HJ62" s="410"/>
      <c r="HK62" s="1"/>
      <c r="HL62" s="1"/>
      <c r="HM62" s="1"/>
      <c r="HN62" s="1"/>
      <c r="HO62" s="1"/>
      <c r="HP62" s="1"/>
      <c r="HQ62" s="1"/>
      <c r="HR62" s="1"/>
      <c r="HS62" s="1"/>
      <c r="HT62" s="1"/>
      <c r="HU62" s="1"/>
      <c r="HV62" s="1"/>
      <c r="HW62" s="1"/>
      <c r="HX62" s="1"/>
      <c r="HY62" s="1"/>
      <c r="HZ62" s="1"/>
      <c r="IA62" s="1"/>
      <c r="IB62" s="1"/>
      <c r="IC62" s="1"/>
      <c r="ID62" s="1"/>
      <c r="IE62" s="1"/>
    </row>
    <row r="63" spans="1:239" ht="14.5">
      <c r="A63" s="410"/>
      <c r="B63" s="410"/>
      <c r="C63" s="1"/>
      <c r="D63" s="1"/>
      <c r="E63" s="1"/>
      <c r="F63" s="1"/>
      <c r="G63" s="1"/>
      <c r="H63" s="1"/>
      <c r="I63" s="1"/>
      <c r="J63" s="1"/>
      <c r="K63" s="1"/>
      <c r="L63" s="1"/>
      <c r="M63" s="1"/>
      <c r="N63" s="1"/>
      <c r="O63" s="1"/>
      <c r="P63" s="1"/>
      <c r="Q63" s="1"/>
      <c r="R63" s="1"/>
      <c r="S63" s="1"/>
      <c r="T63" s="1"/>
      <c r="U63" s="1"/>
      <c r="V63" s="1"/>
      <c r="W63" s="1"/>
      <c r="Y63" s="410"/>
      <c r="Z63" s="410"/>
      <c r="AA63" s="1"/>
      <c r="AB63" s="1"/>
      <c r="AC63" s="1"/>
      <c r="AD63" s="1"/>
      <c r="AE63" s="1"/>
      <c r="AF63" s="1"/>
      <c r="AG63" s="1"/>
      <c r="AH63" s="1"/>
      <c r="AI63" s="1"/>
      <c r="AJ63" s="1"/>
      <c r="AK63" s="1"/>
      <c r="AL63" s="1"/>
      <c r="AM63" s="1"/>
      <c r="AN63" s="1"/>
      <c r="AO63" s="1"/>
      <c r="AP63" s="1"/>
      <c r="AQ63" s="1"/>
      <c r="AR63" s="1"/>
      <c r="AS63" s="1"/>
      <c r="AT63" s="1"/>
      <c r="AU63" s="1"/>
      <c r="AW63" s="410"/>
      <c r="AX63" s="410"/>
      <c r="AY63" s="1"/>
      <c r="AZ63" s="1"/>
      <c r="BA63" s="1"/>
      <c r="BB63" s="1"/>
      <c r="BC63" s="1"/>
      <c r="BD63" s="1"/>
      <c r="BE63" s="1"/>
      <c r="BF63" s="1"/>
      <c r="BG63" s="1"/>
      <c r="BH63" s="1"/>
      <c r="BI63" s="1"/>
      <c r="BJ63" s="1"/>
      <c r="BK63" s="1"/>
      <c r="BL63" s="1"/>
      <c r="BM63" s="1"/>
      <c r="BN63" s="1"/>
      <c r="BO63" s="1"/>
      <c r="BP63" s="1"/>
      <c r="BQ63" s="1"/>
      <c r="BR63" s="1"/>
      <c r="BS63" s="1"/>
      <c r="BU63" s="410"/>
      <c r="BV63" s="410"/>
      <c r="BW63" s="1"/>
      <c r="BX63" s="1"/>
      <c r="BY63" s="1"/>
      <c r="BZ63" s="1"/>
      <c r="CA63" s="1"/>
      <c r="CB63" s="1"/>
      <c r="CC63" s="1"/>
      <c r="CD63" s="1"/>
      <c r="CE63" s="1"/>
      <c r="CF63" s="1"/>
      <c r="CG63" s="1"/>
      <c r="CH63" s="1"/>
      <c r="CI63" s="1"/>
      <c r="CJ63" s="1"/>
      <c r="CK63" s="1"/>
      <c r="CL63" s="1"/>
      <c r="CM63" s="1"/>
      <c r="CN63" s="1"/>
      <c r="CO63" s="1"/>
      <c r="CP63" s="1"/>
      <c r="CQ63" s="1"/>
      <c r="CS63" s="410"/>
      <c r="CT63" s="410"/>
      <c r="CU63" s="1"/>
      <c r="CV63" s="1"/>
      <c r="CW63" s="1"/>
      <c r="CX63" s="1"/>
      <c r="CY63" s="1"/>
      <c r="CZ63" s="1"/>
      <c r="DA63" s="1"/>
      <c r="DB63" s="1"/>
      <c r="DC63" s="1"/>
      <c r="DD63" s="1"/>
      <c r="DE63" s="1"/>
      <c r="DF63" s="1"/>
      <c r="DG63" s="1"/>
      <c r="DH63" s="1"/>
      <c r="DI63" s="1"/>
      <c r="DJ63" s="1"/>
      <c r="DK63" s="1"/>
      <c r="DL63" s="1"/>
      <c r="DM63" s="1"/>
      <c r="DN63" s="1"/>
      <c r="DO63" s="1"/>
      <c r="DQ63" s="410"/>
      <c r="DR63" s="410"/>
      <c r="DS63" s="1"/>
      <c r="DT63" s="1"/>
      <c r="DU63" s="1"/>
      <c r="DV63" s="1"/>
      <c r="DW63" s="1"/>
      <c r="DX63" s="1"/>
      <c r="DY63" s="1"/>
      <c r="DZ63" s="1"/>
      <c r="EA63" s="1"/>
      <c r="EB63" s="1"/>
      <c r="EC63" s="1"/>
      <c r="ED63" s="1"/>
      <c r="EE63" s="1"/>
      <c r="EF63" s="1"/>
      <c r="EG63" s="1"/>
      <c r="EH63" s="1"/>
      <c r="EI63" s="1"/>
      <c r="EJ63" s="1"/>
      <c r="EK63" s="1"/>
      <c r="EL63" s="1"/>
      <c r="EM63" s="1"/>
      <c r="EO63" s="410"/>
      <c r="EP63" s="410"/>
      <c r="EQ63" s="1"/>
      <c r="ER63" s="1"/>
      <c r="ES63" s="1"/>
      <c r="ET63" s="1"/>
      <c r="EU63" s="1"/>
      <c r="EV63" s="1"/>
      <c r="EW63" s="1"/>
      <c r="EX63" s="1"/>
      <c r="EY63" s="1"/>
      <c r="EZ63" s="1"/>
      <c r="FA63" s="1"/>
      <c r="FB63" s="1"/>
      <c r="FC63" s="1"/>
      <c r="FD63" s="1"/>
      <c r="FE63" s="1"/>
      <c r="FF63" s="1"/>
      <c r="FG63" s="1"/>
      <c r="FH63" s="1"/>
      <c r="FI63" s="1"/>
      <c r="FJ63" s="1"/>
      <c r="FK63" s="1"/>
      <c r="FM63" s="410"/>
      <c r="FN63" s="410"/>
      <c r="FO63" s="1"/>
      <c r="FP63" s="1"/>
      <c r="FQ63" s="1"/>
      <c r="FR63" s="1"/>
      <c r="FS63" s="1"/>
      <c r="FT63" s="1"/>
      <c r="FU63" s="1"/>
      <c r="FV63" s="1"/>
      <c r="FW63" s="1"/>
      <c r="FX63" s="1"/>
      <c r="FY63" s="1"/>
      <c r="FZ63" s="1"/>
      <c r="GA63" s="1"/>
      <c r="GB63" s="1"/>
      <c r="GC63" s="1"/>
      <c r="GD63" s="1"/>
      <c r="GE63" s="1"/>
      <c r="GF63" s="1"/>
      <c r="GG63" s="1"/>
      <c r="GH63" s="1"/>
      <c r="GI63" s="1"/>
      <c r="GK63" s="410"/>
      <c r="GL63" s="410"/>
      <c r="GM63" s="1"/>
      <c r="GN63" s="1"/>
      <c r="GO63" s="1"/>
      <c r="GP63" s="1"/>
      <c r="GQ63" s="1"/>
      <c r="GR63" s="1"/>
      <c r="GS63" s="1"/>
      <c r="GT63" s="1"/>
      <c r="GU63" s="1"/>
      <c r="GV63" s="1"/>
      <c r="GW63" s="1"/>
      <c r="GX63" s="1"/>
      <c r="GY63" s="1"/>
      <c r="GZ63" s="1"/>
      <c r="HA63" s="1"/>
      <c r="HB63" s="1"/>
      <c r="HC63" s="1"/>
      <c r="HD63" s="1"/>
      <c r="HE63" s="1"/>
      <c r="HF63" s="1"/>
      <c r="HG63" s="1"/>
      <c r="HI63" s="410"/>
      <c r="HJ63" s="410"/>
      <c r="HK63" s="1"/>
      <c r="HL63" s="1"/>
      <c r="HM63" s="1"/>
      <c r="HN63" s="1"/>
      <c r="HO63" s="1"/>
      <c r="HP63" s="1"/>
      <c r="HQ63" s="1"/>
      <c r="HR63" s="1"/>
      <c r="HS63" s="1"/>
      <c r="HT63" s="1"/>
      <c r="HU63" s="1"/>
      <c r="HV63" s="1"/>
      <c r="HW63" s="1"/>
      <c r="HX63" s="1"/>
      <c r="HY63" s="1"/>
      <c r="HZ63" s="1"/>
      <c r="IA63" s="1"/>
      <c r="IB63" s="1"/>
      <c r="IC63" s="1"/>
      <c r="ID63" s="1"/>
      <c r="IE63" s="1"/>
    </row>
    <row r="64" spans="1:239" ht="14.5">
      <c r="A64" s="410"/>
      <c r="B64" s="410"/>
      <c r="C64" s="1"/>
      <c r="D64" s="1"/>
      <c r="E64" s="1"/>
      <c r="F64" s="1"/>
      <c r="G64" s="1"/>
      <c r="H64" s="1"/>
      <c r="I64" s="1"/>
      <c r="J64" s="1"/>
      <c r="K64" s="1"/>
      <c r="L64" s="1"/>
      <c r="M64" s="1"/>
      <c r="N64" s="1"/>
      <c r="O64" s="1"/>
      <c r="P64" s="1"/>
      <c r="Q64" s="1"/>
      <c r="R64" s="1"/>
      <c r="S64" s="1"/>
      <c r="T64" s="1"/>
      <c r="U64" s="1"/>
      <c r="V64" s="1"/>
      <c r="W64" s="1"/>
      <c r="Y64" s="410"/>
      <c r="Z64" s="410"/>
      <c r="AA64" s="1"/>
      <c r="AB64" s="1"/>
      <c r="AC64" s="1"/>
      <c r="AD64" s="1"/>
      <c r="AE64" s="1"/>
      <c r="AF64" s="1"/>
      <c r="AG64" s="1"/>
      <c r="AH64" s="1"/>
      <c r="AI64" s="1"/>
      <c r="AJ64" s="1"/>
      <c r="AK64" s="1"/>
      <c r="AL64" s="1"/>
      <c r="AM64" s="1"/>
      <c r="AN64" s="1"/>
      <c r="AO64" s="1"/>
      <c r="AP64" s="1"/>
      <c r="AQ64" s="1"/>
      <c r="AR64" s="1"/>
      <c r="AS64" s="1"/>
      <c r="AT64" s="1"/>
      <c r="AU64" s="1"/>
      <c r="AW64" s="410"/>
      <c r="AX64" s="410"/>
      <c r="AY64" s="1"/>
      <c r="AZ64" s="1"/>
      <c r="BA64" s="1"/>
      <c r="BB64" s="1"/>
      <c r="BC64" s="1"/>
      <c r="BD64" s="1"/>
      <c r="BE64" s="1"/>
      <c r="BF64" s="1"/>
      <c r="BG64" s="1"/>
      <c r="BH64" s="1"/>
      <c r="BI64" s="1"/>
      <c r="BJ64" s="1"/>
      <c r="BK64" s="1"/>
      <c r="BL64" s="1"/>
      <c r="BM64" s="1"/>
      <c r="BN64" s="1"/>
      <c r="BO64" s="1"/>
      <c r="BP64" s="1"/>
      <c r="BQ64" s="1"/>
      <c r="BR64" s="1"/>
      <c r="BS64" s="1"/>
      <c r="BU64" s="410"/>
      <c r="BV64" s="410"/>
      <c r="BW64" s="1"/>
      <c r="BX64" s="1"/>
      <c r="BY64" s="1"/>
      <c r="BZ64" s="1"/>
      <c r="CA64" s="1"/>
      <c r="CB64" s="1"/>
      <c r="CC64" s="1"/>
      <c r="CD64" s="1"/>
      <c r="CE64" s="1"/>
      <c r="CF64" s="1"/>
      <c r="CG64" s="1"/>
      <c r="CH64" s="1"/>
      <c r="CI64" s="1"/>
      <c r="CJ64" s="1"/>
      <c r="CK64" s="1"/>
      <c r="CL64" s="1"/>
      <c r="CM64" s="1"/>
      <c r="CN64" s="1"/>
      <c r="CO64" s="1"/>
      <c r="CP64" s="1"/>
      <c r="CQ64" s="1"/>
      <c r="CS64" s="410"/>
      <c r="CT64" s="410"/>
      <c r="CU64" s="1"/>
      <c r="CV64" s="1"/>
      <c r="CW64" s="1"/>
      <c r="CX64" s="1"/>
      <c r="CY64" s="1"/>
      <c r="CZ64" s="1"/>
      <c r="DA64" s="1"/>
      <c r="DB64" s="1"/>
      <c r="DC64" s="1"/>
      <c r="DD64" s="1"/>
      <c r="DE64" s="1"/>
      <c r="DF64" s="1"/>
      <c r="DG64" s="1"/>
      <c r="DH64" s="1"/>
      <c r="DI64" s="1"/>
      <c r="DJ64" s="1"/>
      <c r="DK64" s="1"/>
      <c r="DL64" s="1"/>
      <c r="DM64" s="1"/>
      <c r="DN64" s="1"/>
      <c r="DO64" s="1"/>
      <c r="DQ64" s="410"/>
      <c r="DR64" s="410"/>
      <c r="DS64" s="1"/>
      <c r="DT64" s="1"/>
      <c r="DU64" s="1"/>
      <c r="DV64" s="1"/>
      <c r="DW64" s="1"/>
      <c r="DX64" s="1"/>
      <c r="DY64" s="1"/>
      <c r="DZ64" s="1"/>
      <c r="EA64" s="1"/>
      <c r="EB64" s="1"/>
      <c r="EC64" s="1"/>
      <c r="ED64" s="1"/>
      <c r="EE64" s="1"/>
      <c r="EF64" s="1"/>
      <c r="EG64" s="1"/>
      <c r="EH64" s="1"/>
      <c r="EI64" s="1"/>
      <c r="EJ64" s="1"/>
      <c r="EK64" s="1"/>
      <c r="EL64" s="1"/>
      <c r="EM64" s="1"/>
      <c r="EO64" s="410"/>
      <c r="EP64" s="410"/>
      <c r="EQ64" s="1"/>
      <c r="ER64" s="1"/>
      <c r="ES64" s="1"/>
      <c r="ET64" s="1"/>
      <c r="EU64" s="1"/>
      <c r="EV64" s="1"/>
      <c r="EW64" s="1"/>
      <c r="EX64" s="1"/>
      <c r="EY64" s="1"/>
      <c r="EZ64" s="1"/>
      <c r="FA64" s="1"/>
      <c r="FB64" s="1"/>
      <c r="FC64" s="1"/>
      <c r="FD64" s="1"/>
      <c r="FE64" s="1"/>
      <c r="FF64" s="1"/>
      <c r="FG64" s="1"/>
      <c r="FH64" s="1"/>
      <c r="FI64" s="1"/>
      <c r="FJ64" s="1"/>
      <c r="FK64" s="1"/>
      <c r="FM64" s="410"/>
      <c r="FN64" s="410"/>
      <c r="FO64" s="1"/>
      <c r="FP64" s="1"/>
      <c r="FQ64" s="1"/>
      <c r="FR64" s="1"/>
      <c r="FS64" s="1"/>
      <c r="FT64" s="1"/>
      <c r="FU64" s="1"/>
      <c r="FV64" s="1"/>
      <c r="FW64" s="1"/>
      <c r="FX64" s="1"/>
      <c r="FY64" s="1"/>
      <c r="FZ64" s="1"/>
      <c r="GA64" s="1"/>
      <c r="GB64" s="1"/>
      <c r="GC64" s="1"/>
      <c r="GD64" s="1"/>
      <c r="GE64" s="1"/>
      <c r="GF64" s="1"/>
      <c r="GG64" s="1"/>
      <c r="GH64" s="1"/>
      <c r="GI64" s="1"/>
      <c r="GK64" s="410"/>
      <c r="GL64" s="410"/>
      <c r="GM64" s="1"/>
      <c r="GN64" s="1"/>
      <c r="GO64" s="1"/>
      <c r="GP64" s="1"/>
      <c r="GQ64" s="1"/>
      <c r="GR64" s="1"/>
      <c r="GS64" s="1"/>
      <c r="GT64" s="1"/>
      <c r="GU64" s="1"/>
      <c r="GV64" s="1"/>
      <c r="GW64" s="1"/>
      <c r="GX64" s="1"/>
      <c r="GY64" s="1"/>
      <c r="GZ64" s="1"/>
      <c r="HA64" s="1"/>
      <c r="HB64" s="1"/>
      <c r="HC64" s="1"/>
      <c r="HD64" s="1"/>
      <c r="HE64" s="1"/>
      <c r="HF64" s="1"/>
      <c r="HG64" s="1"/>
      <c r="HI64" s="410"/>
      <c r="HJ64" s="410"/>
      <c r="HK64" s="1"/>
      <c r="HL64" s="1"/>
      <c r="HM64" s="1"/>
      <c r="HN64" s="1"/>
      <c r="HO64" s="1"/>
      <c r="HP64" s="1"/>
      <c r="HQ64" s="1"/>
      <c r="HR64" s="1"/>
      <c r="HS64" s="1"/>
      <c r="HT64" s="1"/>
      <c r="HU64" s="1"/>
      <c r="HV64" s="1"/>
      <c r="HW64" s="1"/>
      <c r="HX64" s="1"/>
      <c r="HY64" s="1"/>
      <c r="HZ64" s="1"/>
      <c r="IA64" s="1"/>
      <c r="IB64" s="1"/>
      <c r="IC64" s="1"/>
      <c r="ID64" s="1"/>
      <c r="IE64" s="1"/>
    </row>
    <row r="65" spans="1:239" ht="14.5">
      <c r="A65" s="410"/>
      <c r="B65" s="410"/>
      <c r="C65" s="1"/>
      <c r="D65" s="1"/>
      <c r="E65" s="1"/>
      <c r="F65" s="1"/>
      <c r="G65" s="1"/>
      <c r="H65" s="1"/>
      <c r="I65" s="1"/>
      <c r="J65" s="1"/>
      <c r="K65" s="1"/>
      <c r="L65" s="1"/>
      <c r="M65" s="1"/>
      <c r="N65" s="1"/>
      <c r="O65" s="1"/>
      <c r="P65" s="1"/>
      <c r="Q65" s="1"/>
      <c r="R65" s="1"/>
      <c r="S65" s="1"/>
      <c r="T65" s="1"/>
      <c r="U65" s="1"/>
      <c r="V65" s="1"/>
      <c r="W65" s="1"/>
      <c r="Y65" s="410"/>
      <c r="Z65" s="410"/>
      <c r="AA65" s="1"/>
      <c r="AB65" s="1"/>
      <c r="AC65" s="1"/>
      <c r="AD65" s="1"/>
      <c r="AE65" s="1"/>
      <c r="AF65" s="1"/>
      <c r="AG65" s="1"/>
      <c r="AH65" s="1"/>
      <c r="AI65" s="1"/>
      <c r="AJ65" s="1"/>
      <c r="AK65" s="1"/>
      <c r="AL65" s="1"/>
      <c r="AM65" s="1"/>
      <c r="AN65" s="1"/>
      <c r="AO65" s="1"/>
      <c r="AP65" s="1"/>
      <c r="AQ65" s="1"/>
      <c r="AR65" s="1"/>
      <c r="AS65" s="1"/>
      <c r="AT65" s="1"/>
      <c r="AU65" s="1"/>
      <c r="AW65" s="410"/>
      <c r="AX65" s="410"/>
      <c r="AY65" s="1"/>
      <c r="AZ65" s="1"/>
      <c r="BA65" s="1"/>
      <c r="BB65" s="1"/>
      <c r="BC65" s="1"/>
      <c r="BD65" s="1"/>
      <c r="BE65" s="1"/>
      <c r="BF65" s="1"/>
      <c r="BG65" s="1"/>
      <c r="BH65" s="1"/>
      <c r="BI65" s="1"/>
      <c r="BJ65" s="1"/>
      <c r="BK65" s="1"/>
      <c r="BL65" s="1"/>
      <c r="BM65" s="1"/>
      <c r="BN65" s="1"/>
      <c r="BO65" s="1"/>
      <c r="BP65" s="1"/>
      <c r="BQ65" s="1"/>
      <c r="BR65" s="1"/>
      <c r="BS65" s="1"/>
      <c r="BU65" s="410"/>
      <c r="BV65" s="410"/>
      <c r="BW65" s="1"/>
      <c r="BX65" s="1"/>
      <c r="BY65" s="1"/>
      <c r="BZ65" s="1"/>
      <c r="CA65" s="1"/>
      <c r="CB65" s="1"/>
      <c r="CC65" s="1"/>
      <c r="CD65" s="1"/>
      <c r="CE65" s="1"/>
      <c r="CF65" s="1"/>
      <c r="CG65" s="1"/>
      <c r="CH65" s="1"/>
      <c r="CI65" s="1"/>
      <c r="CJ65" s="1"/>
      <c r="CK65" s="1"/>
      <c r="CL65" s="1"/>
      <c r="CM65" s="1"/>
      <c r="CN65" s="1"/>
      <c r="CO65" s="1"/>
      <c r="CP65" s="1"/>
      <c r="CQ65" s="1"/>
      <c r="CS65" s="410"/>
      <c r="CT65" s="410"/>
      <c r="CU65" s="1"/>
      <c r="CV65" s="1"/>
      <c r="CW65" s="1"/>
      <c r="CX65" s="1"/>
      <c r="CY65" s="1"/>
      <c r="CZ65" s="1"/>
      <c r="DA65" s="1"/>
      <c r="DB65" s="1"/>
      <c r="DC65" s="1"/>
      <c r="DD65" s="1"/>
      <c r="DE65" s="1"/>
      <c r="DF65" s="1"/>
      <c r="DG65" s="1"/>
      <c r="DH65" s="1"/>
      <c r="DI65" s="1"/>
      <c r="DJ65" s="1"/>
      <c r="DK65" s="1"/>
      <c r="DL65" s="1"/>
      <c r="DM65" s="1"/>
      <c r="DN65" s="1"/>
      <c r="DO65" s="1"/>
      <c r="DQ65" s="410"/>
      <c r="DR65" s="410"/>
      <c r="DS65" s="1"/>
      <c r="DT65" s="1"/>
      <c r="DU65" s="1"/>
      <c r="DV65" s="1"/>
      <c r="DW65" s="1"/>
      <c r="DX65" s="1"/>
      <c r="DY65" s="1"/>
      <c r="DZ65" s="1"/>
      <c r="EA65" s="1"/>
      <c r="EB65" s="1"/>
      <c r="EC65" s="1"/>
      <c r="ED65" s="1"/>
      <c r="EE65" s="1"/>
      <c r="EF65" s="1"/>
      <c r="EG65" s="1"/>
      <c r="EH65" s="1"/>
      <c r="EI65" s="1"/>
      <c r="EJ65" s="1"/>
      <c r="EK65" s="1"/>
      <c r="EL65" s="1"/>
      <c r="EM65" s="1"/>
      <c r="EO65" s="410"/>
      <c r="EP65" s="410"/>
      <c r="EQ65" s="1"/>
      <c r="ER65" s="1"/>
      <c r="ES65" s="1"/>
      <c r="ET65" s="1"/>
      <c r="EU65" s="1"/>
      <c r="EV65" s="1"/>
      <c r="EW65" s="1"/>
      <c r="EX65" s="1"/>
      <c r="EY65" s="1"/>
      <c r="EZ65" s="1"/>
      <c r="FA65" s="1"/>
      <c r="FB65" s="1"/>
      <c r="FC65" s="1"/>
      <c r="FD65" s="1"/>
      <c r="FE65" s="1"/>
      <c r="FF65" s="1"/>
      <c r="FG65" s="1"/>
      <c r="FH65" s="1"/>
      <c r="FI65" s="1"/>
      <c r="FJ65" s="1"/>
      <c r="FK65" s="1"/>
      <c r="FM65" s="410"/>
      <c r="FN65" s="410"/>
      <c r="FO65" s="1"/>
      <c r="FP65" s="1"/>
      <c r="FQ65" s="1"/>
      <c r="FR65" s="1"/>
      <c r="FS65" s="1"/>
      <c r="FT65" s="1"/>
      <c r="FU65" s="1"/>
      <c r="FV65" s="1"/>
      <c r="FW65" s="1"/>
      <c r="FX65" s="1"/>
      <c r="FY65" s="1"/>
      <c r="FZ65" s="1"/>
      <c r="GA65" s="1"/>
      <c r="GB65" s="1"/>
      <c r="GC65" s="1"/>
      <c r="GD65" s="1"/>
      <c r="GE65" s="1"/>
      <c r="GF65" s="1"/>
      <c r="GG65" s="1"/>
      <c r="GH65" s="1"/>
      <c r="GI65" s="1"/>
      <c r="GK65" s="410"/>
      <c r="GL65" s="410"/>
      <c r="GM65" s="1"/>
      <c r="GN65" s="1"/>
      <c r="GO65" s="1"/>
      <c r="GP65" s="1"/>
      <c r="GQ65" s="1"/>
      <c r="GR65" s="1"/>
      <c r="GS65" s="1"/>
      <c r="GT65" s="1"/>
      <c r="GU65" s="1"/>
      <c r="GV65" s="1"/>
      <c r="GW65" s="1"/>
      <c r="GX65" s="1"/>
      <c r="GY65" s="1"/>
      <c r="GZ65" s="1"/>
      <c r="HA65" s="1"/>
      <c r="HB65" s="1"/>
      <c r="HC65" s="1"/>
      <c r="HD65" s="1"/>
      <c r="HE65" s="1"/>
      <c r="HF65" s="1"/>
      <c r="HG65" s="1"/>
      <c r="HI65" s="410"/>
      <c r="HJ65" s="410"/>
      <c r="HK65" s="1"/>
      <c r="HL65" s="1"/>
      <c r="HM65" s="1"/>
      <c r="HN65" s="1"/>
      <c r="HO65" s="1"/>
      <c r="HP65" s="1"/>
      <c r="HQ65" s="1"/>
      <c r="HR65" s="1"/>
      <c r="HS65" s="1"/>
      <c r="HT65" s="1"/>
      <c r="HU65" s="1"/>
      <c r="HV65" s="1"/>
      <c r="HW65" s="1"/>
      <c r="HX65" s="1"/>
      <c r="HY65" s="1"/>
      <c r="HZ65" s="1"/>
      <c r="IA65" s="1"/>
      <c r="IB65" s="1"/>
      <c r="IC65" s="1"/>
      <c r="ID65" s="1"/>
      <c r="IE65" s="1"/>
    </row>
    <row r="66" spans="1:239" ht="14.5">
      <c r="A66" s="410"/>
      <c r="B66" s="410"/>
      <c r="C66" s="1"/>
      <c r="D66" s="1"/>
      <c r="E66" s="1"/>
      <c r="F66" s="1"/>
      <c r="G66" s="1"/>
      <c r="H66" s="1"/>
      <c r="I66" s="1"/>
      <c r="J66" s="1"/>
      <c r="K66" s="1"/>
      <c r="L66" s="1"/>
      <c r="M66" s="1"/>
      <c r="N66" s="1"/>
      <c r="O66" s="1"/>
      <c r="P66" s="1"/>
      <c r="Q66" s="1"/>
      <c r="R66" s="1"/>
      <c r="S66" s="1"/>
      <c r="T66" s="1"/>
      <c r="U66" s="1"/>
      <c r="V66" s="1"/>
      <c r="W66" s="1"/>
      <c r="Y66" s="410"/>
      <c r="Z66" s="410"/>
      <c r="AA66" s="1"/>
      <c r="AB66" s="1"/>
      <c r="AC66" s="1"/>
      <c r="AD66" s="1"/>
      <c r="AE66" s="1"/>
      <c r="AF66" s="1"/>
      <c r="AG66" s="1"/>
      <c r="AH66" s="1"/>
      <c r="AI66" s="1"/>
      <c r="AJ66" s="1"/>
      <c r="AK66" s="1"/>
      <c r="AL66" s="1"/>
      <c r="AM66" s="1"/>
      <c r="AN66" s="1"/>
      <c r="AO66" s="1"/>
      <c r="AP66" s="1"/>
      <c r="AQ66" s="1"/>
      <c r="AR66" s="1"/>
      <c r="AS66" s="1"/>
      <c r="AT66" s="1"/>
      <c r="AU66" s="1"/>
      <c r="AW66" s="410"/>
      <c r="AX66" s="410"/>
      <c r="AY66" s="1"/>
      <c r="AZ66" s="1"/>
      <c r="BA66" s="1"/>
      <c r="BB66" s="1"/>
      <c r="BC66" s="1"/>
      <c r="BD66" s="1"/>
      <c r="BE66" s="1"/>
      <c r="BF66" s="1"/>
      <c r="BG66" s="1"/>
      <c r="BH66" s="1"/>
      <c r="BI66" s="1"/>
      <c r="BJ66" s="1"/>
      <c r="BK66" s="1"/>
      <c r="BL66" s="1"/>
      <c r="BM66" s="1"/>
      <c r="BN66" s="1"/>
      <c r="BO66" s="1"/>
      <c r="BP66" s="1"/>
      <c r="BQ66" s="1"/>
      <c r="BR66" s="1"/>
      <c r="BS66" s="1"/>
      <c r="BU66" s="410"/>
      <c r="BV66" s="410"/>
      <c r="BW66" s="1"/>
      <c r="BX66" s="1"/>
      <c r="BY66" s="1"/>
      <c r="BZ66" s="1"/>
      <c r="CA66" s="1"/>
      <c r="CB66" s="1"/>
      <c r="CC66" s="1"/>
      <c r="CD66" s="1"/>
      <c r="CE66" s="1"/>
      <c r="CF66" s="1"/>
      <c r="CG66" s="1"/>
      <c r="CH66" s="1"/>
      <c r="CI66" s="1"/>
      <c r="CJ66" s="1"/>
      <c r="CK66" s="1"/>
      <c r="CL66" s="1"/>
      <c r="CM66" s="1"/>
      <c r="CN66" s="1"/>
      <c r="CO66" s="1"/>
      <c r="CP66" s="1"/>
      <c r="CQ66" s="1"/>
      <c r="CS66" s="410"/>
      <c r="CT66" s="410"/>
      <c r="CU66" s="1"/>
      <c r="CV66" s="1"/>
      <c r="CW66" s="1"/>
      <c r="CX66" s="1"/>
      <c r="CY66" s="1"/>
      <c r="CZ66" s="1"/>
      <c r="DA66" s="1"/>
      <c r="DB66" s="1"/>
      <c r="DC66" s="1"/>
      <c r="DD66" s="1"/>
      <c r="DE66" s="1"/>
      <c r="DF66" s="1"/>
      <c r="DG66" s="1"/>
      <c r="DH66" s="1"/>
      <c r="DI66" s="1"/>
      <c r="DJ66" s="1"/>
      <c r="DK66" s="1"/>
      <c r="DL66" s="1"/>
      <c r="DM66" s="1"/>
      <c r="DN66" s="1"/>
      <c r="DO66" s="1"/>
      <c r="DQ66" s="410"/>
      <c r="DR66" s="410"/>
      <c r="DS66" s="1"/>
      <c r="DT66" s="1"/>
      <c r="DU66" s="1"/>
      <c r="DV66" s="1"/>
      <c r="DW66" s="1"/>
      <c r="DX66" s="1"/>
      <c r="DY66" s="1"/>
      <c r="DZ66" s="1"/>
      <c r="EA66" s="1"/>
      <c r="EB66" s="1"/>
      <c r="EC66" s="1"/>
      <c r="ED66" s="1"/>
      <c r="EE66" s="1"/>
      <c r="EF66" s="1"/>
      <c r="EG66" s="1"/>
      <c r="EH66" s="1"/>
      <c r="EI66" s="1"/>
      <c r="EJ66" s="1"/>
      <c r="EK66" s="1"/>
      <c r="EL66" s="1"/>
      <c r="EM66" s="1"/>
      <c r="EO66" s="410"/>
      <c r="EP66" s="410"/>
      <c r="EQ66" s="1"/>
      <c r="ER66" s="1"/>
      <c r="ES66" s="1"/>
      <c r="ET66" s="1"/>
      <c r="EU66" s="1"/>
      <c r="EV66" s="1"/>
      <c r="EW66" s="1"/>
      <c r="EX66" s="1"/>
      <c r="EY66" s="1"/>
      <c r="EZ66" s="1"/>
      <c r="FA66" s="1"/>
      <c r="FB66" s="1"/>
      <c r="FC66" s="1"/>
      <c r="FD66" s="1"/>
      <c r="FE66" s="1"/>
      <c r="FF66" s="1"/>
      <c r="FG66" s="1"/>
      <c r="FH66" s="1"/>
      <c r="FI66" s="1"/>
      <c r="FJ66" s="1"/>
      <c r="FK66" s="1"/>
      <c r="FM66" s="410"/>
      <c r="FN66" s="410"/>
      <c r="FO66" s="1"/>
      <c r="FP66" s="1"/>
      <c r="FQ66" s="1"/>
      <c r="FR66" s="1"/>
      <c r="FS66" s="1"/>
      <c r="FT66" s="1"/>
      <c r="FU66" s="1"/>
      <c r="FV66" s="1"/>
      <c r="FW66" s="1"/>
      <c r="FX66" s="1"/>
      <c r="FY66" s="1"/>
      <c r="FZ66" s="1"/>
      <c r="GA66" s="1"/>
      <c r="GB66" s="1"/>
      <c r="GC66" s="1"/>
      <c r="GD66" s="1"/>
      <c r="GE66" s="1"/>
      <c r="GF66" s="1"/>
      <c r="GG66" s="1"/>
      <c r="GH66" s="1"/>
      <c r="GI66" s="1"/>
      <c r="GK66" s="410"/>
      <c r="GL66" s="410"/>
      <c r="GM66" s="1"/>
      <c r="GN66" s="1"/>
      <c r="GO66" s="1"/>
      <c r="GP66" s="1"/>
      <c r="GQ66" s="1"/>
      <c r="GR66" s="1"/>
      <c r="GS66" s="1"/>
      <c r="GT66" s="1"/>
      <c r="GU66" s="1"/>
      <c r="GV66" s="1"/>
      <c r="GW66" s="1"/>
      <c r="GX66" s="1"/>
      <c r="GY66" s="1"/>
      <c r="GZ66" s="1"/>
      <c r="HA66" s="1"/>
      <c r="HB66" s="1"/>
      <c r="HC66" s="1"/>
      <c r="HD66" s="1"/>
      <c r="HE66" s="1"/>
      <c r="HF66" s="1"/>
      <c r="HG66" s="1"/>
      <c r="HI66" s="410"/>
      <c r="HJ66" s="410"/>
      <c r="HK66" s="1"/>
      <c r="HL66" s="1"/>
      <c r="HM66" s="1"/>
      <c r="HN66" s="1"/>
      <c r="HO66" s="1"/>
      <c r="HP66" s="1"/>
      <c r="HQ66" s="1"/>
      <c r="HR66" s="1"/>
      <c r="HS66" s="1"/>
      <c r="HT66" s="1"/>
      <c r="HU66" s="1"/>
      <c r="HV66" s="1"/>
      <c r="HW66" s="1"/>
      <c r="HX66" s="1"/>
      <c r="HY66" s="1"/>
      <c r="HZ66" s="1"/>
      <c r="IA66" s="1"/>
      <c r="IB66" s="1"/>
      <c r="IC66" s="1"/>
      <c r="ID66" s="1"/>
      <c r="IE66" s="1"/>
    </row>
    <row r="67" spans="1:239" ht="14.5">
      <c r="A67" s="410"/>
      <c r="B67" s="410"/>
      <c r="C67" s="1"/>
      <c r="D67" s="1"/>
      <c r="E67" s="1"/>
      <c r="F67" s="1"/>
      <c r="G67" s="1"/>
      <c r="H67" s="1"/>
      <c r="I67" s="1"/>
      <c r="J67" s="1"/>
      <c r="K67" s="1"/>
      <c r="L67" s="1"/>
      <c r="M67" s="1"/>
      <c r="N67" s="1"/>
      <c r="O67" s="1"/>
      <c r="P67" s="1"/>
      <c r="Q67" s="1"/>
      <c r="R67" s="1"/>
      <c r="S67" s="1"/>
      <c r="T67" s="1"/>
      <c r="U67" s="1"/>
      <c r="V67" s="1"/>
      <c r="W67" s="1"/>
      <c r="Y67" s="410"/>
      <c r="Z67" s="410"/>
      <c r="AA67" s="1"/>
      <c r="AB67" s="1"/>
      <c r="AC67" s="1"/>
      <c r="AD67" s="1"/>
      <c r="AE67" s="1"/>
      <c r="AF67" s="1"/>
      <c r="AG67" s="1"/>
      <c r="AH67" s="1"/>
      <c r="AI67" s="1"/>
      <c r="AJ67" s="1"/>
      <c r="AK67" s="1"/>
      <c r="AL67" s="1"/>
      <c r="AM67" s="1"/>
      <c r="AN67" s="1"/>
      <c r="AO67" s="1"/>
      <c r="AP67" s="1"/>
      <c r="AQ67" s="1"/>
      <c r="AR67" s="1"/>
      <c r="AS67" s="1"/>
      <c r="AT67" s="1"/>
      <c r="AU67" s="1"/>
      <c r="AW67" s="410"/>
      <c r="AX67" s="410"/>
      <c r="AY67" s="1"/>
      <c r="AZ67" s="1"/>
      <c r="BA67" s="1"/>
      <c r="BB67" s="1"/>
      <c r="BC67" s="1"/>
      <c r="BD67" s="1"/>
      <c r="BE67" s="1"/>
      <c r="BF67" s="1"/>
      <c r="BG67" s="1"/>
      <c r="BH67" s="1"/>
      <c r="BI67" s="1"/>
      <c r="BJ67" s="1"/>
      <c r="BK67" s="1"/>
      <c r="BL67" s="1"/>
      <c r="BM67" s="1"/>
      <c r="BN67" s="1"/>
      <c r="BO67" s="1"/>
      <c r="BP67" s="1"/>
      <c r="BQ67" s="1"/>
      <c r="BR67" s="1"/>
      <c r="BS67" s="1"/>
      <c r="BU67" s="410"/>
      <c r="BV67" s="410"/>
      <c r="BW67" s="1"/>
      <c r="BX67" s="1"/>
      <c r="BY67" s="1"/>
      <c r="BZ67" s="1"/>
      <c r="CA67" s="1"/>
      <c r="CB67" s="1"/>
      <c r="CC67" s="1"/>
      <c r="CD67" s="1"/>
      <c r="CE67" s="1"/>
      <c r="CF67" s="1"/>
      <c r="CG67" s="1"/>
      <c r="CH67" s="1"/>
      <c r="CI67" s="1"/>
      <c r="CJ67" s="1"/>
      <c r="CK67" s="1"/>
      <c r="CL67" s="1"/>
      <c r="CM67" s="1"/>
      <c r="CN67" s="1"/>
      <c r="CO67" s="1"/>
      <c r="CP67" s="1"/>
      <c r="CQ67" s="1"/>
      <c r="CS67" s="410"/>
      <c r="CT67" s="410"/>
      <c r="CU67" s="1"/>
      <c r="CV67" s="1"/>
      <c r="CW67" s="1"/>
      <c r="CX67" s="1"/>
      <c r="CY67" s="1"/>
      <c r="CZ67" s="1"/>
      <c r="DA67" s="1"/>
      <c r="DB67" s="1"/>
      <c r="DC67" s="1"/>
      <c r="DD67" s="1"/>
      <c r="DE67" s="1"/>
      <c r="DF67" s="1"/>
      <c r="DG67" s="1"/>
      <c r="DH67" s="1"/>
      <c r="DI67" s="1"/>
      <c r="DJ67" s="1"/>
      <c r="DK67" s="1"/>
      <c r="DL67" s="1"/>
      <c r="DM67" s="1"/>
      <c r="DN67" s="1"/>
      <c r="DO67" s="1"/>
      <c r="DQ67" s="410"/>
      <c r="DR67" s="410"/>
      <c r="DS67" s="1"/>
      <c r="DT67" s="1"/>
      <c r="DU67" s="1"/>
      <c r="DV67" s="1"/>
      <c r="DW67" s="1"/>
      <c r="DX67" s="1"/>
      <c r="DY67" s="1"/>
      <c r="DZ67" s="1"/>
      <c r="EA67" s="1"/>
      <c r="EB67" s="1"/>
      <c r="EC67" s="1"/>
      <c r="ED67" s="1"/>
      <c r="EE67" s="1"/>
      <c r="EF67" s="1"/>
      <c r="EG67" s="1"/>
      <c r="EH67" s="1"/>
      <c r="EI67" s="1"/>
      <c r="EJ67" s="1"/>
      <c r="EK67" s="1"/>
      <c r="EL67" s="1"/>
      <c r="EM67" s="1"/>
      <c r="EO67" s="410"/>
      <c r="EP67" s="410"/>
      <c r="EQ67" s="1"/>
      <c r="ER67" s="1"/>
      <c r="ES67" s="1"/>
      <c r="ET67" s="1"/>
      <c r="EU67" s="1"/>
      <c r="EV67" s="1"/>
      <c r="EW67" s="1"/>
      <c r="EX67" s="1"/>
      <c r="EY67" s="1"/>
      <c r="EZ67" s="1"/>
      <c r="FA67" s="1"/>
      <c r="FB67" s="1"/>
      <c r="FC67" s="1"/>
      <c r="FD67" s="1"/>
      <c r="FE67" s="1"/>
      <c r="FF67" s="1"/>
      <c r="FG67" s="1"/>
      <c r="FH67" s="1"/>
      <c r="FI67" s="1"/>
      <c r="FJ67" s="1"/>
      <c r="FK67" s="1"/>
      <c r="FM67" s="410"/>
      <c r="FN67" s="410"/>
      <c r="FO67" s="1"/>
      <c r="FP67" s="1"/>
      <c r="FQ67" s="1"/>
      <c r="FR67" s="1"/>
      <c r="FS67" s="1"/>
      <c r="FT67" s="1"/>
      <c r="FU67" s="1"/>
      <c r="FV67" s="1"/>
      <c r="FW67" s="1"/>
      <c r="FX67" s="1"/>
      <c r="FY67" s="1"/>
      <c r="FZ67" s="1"/>
      <c r="GA67" s="1"/>
      <c r="GB67" s="1"/>
      <c r="GC67" s="1"/>
      <c r="GD67" s="1"/>
      <c r="GE67" s="1"/>
      <c r="GF67" s="1"/>
      <c r="GG67" s="1"/>
      <c r="GH67" s="1"/>
      <c r="GI67" s="1"/>
      <c r="GK67" s="410"/>
      <c r="GL67" s="410"/>
      <c r="GM67" s="1"/>
      <c r="GN67" s="1"/>
      <c r="GO67" s="1"/>
      <c r="GP67" s="1"/>
      <c r="GQ67" s="1"/>
      <c r="GR67" s="1"/>
      <c r="GS67" s="1"/>
      <c r="GT67" s="1"/>
      <c r="GU67" s="1"/>
      <c r="GV67" s="1"/>
      <c r="GW67" s="1"/>
      <c r="GX67" s="1"/>
      <c r="GY67" s="1"/>
      <c r="GZ67" s="1"/>
      <c r="HA67" s="1"/>
      <c r="HB67" s="1"/>
      <c r="HC67" s="1"/>
      <c r="HD67" s="1"/>
      <c r="HE67" s="1"/>
      <c r="HF67" s="1"/>
      <c r="HG67" s="1"/>
      <c r="HI67" s="410"/>
      <c r="HJ67" s="410"/>
      <c r="HK67" s="1"/>
      <c r="HL67" s="1"/>
      <c r="HM67" s="1"/>
      <c r="HN67" s="1"/>
      <c r="HO67" s="1"/>
      <c r="HP67" s="1"/>
      <c r="HQ67" s="1"/>
      <c r="HR67" s="1"/>
      <c r="HS67" s="1"/>
      <c r="HT67" s="1"/>
      <c r="HU67" s="1"/>
      <c r="HV67" s="1"/>
      <c r="HW67" s="1"/>
      <c r="HX67" s="1"/>
      <c r="HY67" s="1"/>
      <c r="HZ67" s="1"/>
      <c r="IA67" s="1"/>
      <c r="IB67" s="1"/>
      <c r="IC67" s="1"/>
      <c r="ID67" s="1"/>
      <c r="IE67" s="1"/>
    </row>
    <row r="68" spans="1:239" ht="14.5">
      <c r="A68" s="410"/>
      <c r="B68" s="410"/>
      <c r="C68" s="1"/>
      <c r="D68" s="1"/>
      <c r="E68" s="1"/>
      <c r="F68" s="1"/>
      <c r="G68" s="1"/>
      <c r="H68" s="1"/>
      <c r="I68" s="1"/>
      <c r="J68" s="1"/>
      <c r="K68" s="1"/>
      <c r="L68" s="1"/>
      <c r="M68" s="1"/>
      <c r="N68" s="1"/>
      <c r="O68" s="1"/>
      <c r="P68" s="1"/>
      <c r="Q68" s="1"/>
      <c r="R68" s="1"/>
      <c r="S68" s="1"/>
      <c r="T68" s="1"/>
      <c r="U68" s="1"/>
      <c r="V68" s="1"/>
      <c r="W68" s="1"/>
      <c r="Y68" s="410"/>
      <c r="Z68" s="410"/>
      <c r="AA68" s="1"/>
      <c r="AB68" s="1"/>
      <c r="AC68" s="1"/>
      <c r="AD68" s="1"/>
      <c r="AE68" s="1"/>
      <c r="AF68" s="1"/>
      <c r="AG68" s="1"/>
      <c r="AH68" s="1"/>
      <c r="AI68" s="1"/>
      <c r="AJ68" s="1"/>
      <c r="AK68" s="1"/>
      <c r="AL68" s="1"/>
      <c r="AM68" s="1"/>
      <c r="AN68" s="1"/>
      <c r="AO68" s="1"/>
      <c r="AP68" s="1"/>
      <c r="AQ68" s="1"/>
      <c r="AR68" s="1"/>
      <c r="AS68" s="1"/>
      <c r="AT68" s="1"/>
      <c r="AU68" s="1"/>
      <c r="AW68" s="410"/>
      <c r="AX68" s="410"/>
      <c r="AY68" s="1"/>
      <c r="AZ68" s="1"/>
      <c r="BA68" s="1"/>
      <c r="BB68" s="1"/>
      <c r="BC68" s="1"/>
      <c r="BD68" s="1"/>
      <c r="BE68" s="1"/>
      <c r="BF68" s="1"/>
      <c r="BG68" s="1"/>
      <c r="BH68" s="1"/>
      <c r="BI68" s="1"/>
      <c r="BJ68" s="1"/>
      <c r="BK68" s="1"/>
      <c r="BL68" s="1"/>
      <c r="BM68" s="1"/>
      <c r="BN68" s="1"/>
      <c r="BO68" s="1"/>
      <c r="BP68" s="1"/>
      <c r="BQ68" s="1"/>
      <c r="BR68" s="1"/>
      <c r="BS68" s="1"/>
      <c r="BU68" s="410"/>
      <c r="BV68" s="410"/>
      <c r="BW68" s="1"/>
      <c r="BX68" s="1"/>
      <c r="BY68" s="1"/>
      <c r="BZ68" s="1"/>
      <c r="CA68" s="1"/>
      <c r="CB68" s="1"/>
      <c r="CC68" s="1"/>
      <c r="CD68" s="1"/>
      <c r="CE68" s="1"/>
      <c r="CF68" s="1"/>
      <c r="CG68" s="1"/>
      <c r="CH68" s="1"/>
      <c r="CI68" s="1"/>
      <c r="CJ68" s="1"/>
      <c r="CK68" s="1"/>
      <c r="CL68" s="1"/>
      <c r="CM68" s="1"/>
      <c r="CN68" s="1"/>
      <c r="CO68" s="1"/>
      <c r="CP68" s="1"/>
      <c r="CQ68" s="1"/>
      <c r="CS68" s="410"/>
      <c r="CT68" s="410"/>
      <c r="CU68" s="1"/>
      <c r="CV68" s="1"/>
      <c r="CW68" s="1"/>
      <c r="CX68" s="1"/>
      <c r="CY68" s="1"/>
      <c r="CZ68" s="1"/>
      <c r="DA68" s="1"/>
      <c r="DB68" s="1"/>
      <c r="DC68" s="1"/>
      <c r="DD68" s="1"/>
      <c r="DE68" s="1"/>
      <c r="DF68" s="1"/>
      <c r="DG68" s="1"/>
      <c r="DH68" s="1"/>
      <c r="DI68" s="1"/>
      <c r="DJ68" s="1"/>
      <c r="DK68" s="1"/>
      <c r="DL68" s="1"/>
      <c r="DM68" s="1"/>
      <c r="DN68" s="1"/>
      <c r="DO68" s="1"/>
      <c r="DQ68" s="410"/>
      <c r="DR68" s="410"/>
      <c r="DS68" s="1"/>
      <c r="DT68" s="1"/>
      <c r="DU68" s="1"/>
      <c r="DV68" s="1"/>
      <c r="DW68" s="1"/>
      <c r="DX68" s="1"/>
      <c r="DY68" s="1"/>
      <c r="DZ68" s="1"/>
      <c r="EA68" s="1"/>
      <c r="EB68" s="1"/>
      <c r="EC68" s="1"/>
      <c r="ED68" s="1"/>
      <c r="EE68" s="1"/>
      <c r="EF68" s="1"/>
      <c r="EG68" s="1"/>
      <c r="EH68" s="1"/>
      <c r="EI68" s="1"/>
      <c r="EJ68" s="1"/>
      <c r="EK68" s="1"/>
      <c r="EL68" s="1"/>
      <c r="EM68" s="1"/>
      <c r="EO68" s="410"/>
      <c r="EP68" s="410"/>
      <c r="EQ68" s="1"/>
      <c r="ER68" s="1"/>
      <c r="ES68" s="1"/>
      <c r="ET68" s="1"/>
      <c r="EU68" s="1"/>
      <c r="EV68" s="1"/>
      <c r="EW68" s="1"/>
      <c r="EX68" s="1"/>
      <c r="EY68" s="1"/>
      <c r="EZ68" s="1"/>
      <c r="FA68" s="1"/>
      <c r="FB68" s="1"/>
      <c r="FC68" s="1"/>
      <c r="FD68" s="1"/>
      <c r="FE68" s="1"/>
      <c r="FF68" s="1"/>
      <c r="FG68" s="1"/>
      <c r="FH68" s="1"/>
      <c r="FI68" s="1"/>
      <c r="FJ68" s="1"/>
      <c r="FK68" s="1"/>
      <c r="FM68" s="410"/>
      <c r="FN68" s="410"/>
      <c r="FO68" s="1"/>
      <c r="FP68" s="1"/>
      <c r="FQ68" s="1"/>
      <c r="FR68" s="1"/>
      <c r="FS68" s="1"/>
      <c r="FT68" s="1"/>
      <c r="FU68" s="1"/>
      <c r="FV68" s="1"/>
      <c r="FW68" s="1"/>
      <c r="FX68" s="1"/>
      <c r="FY68" s="1"/>
      <c r="FZ68" s="1"/>
      <c r="GA68" s="1"/>
      <c r="GB68" s="1"/>
      <c r="GC68" s="1"/>
      <c r="GD68" s="1"/>
      <c r="GE68" s="1"/>
      <c r="GF68" s="1"/>
      <c r="GG68" s="1"/>
      <c r="GH68" s="1"/>
      <c r="GI68" s="1"/>
      <c r="GK68" s="410"/>
      <c r="GL68" s="410"/>
      <c r="GM68" s="1"/>
      <c r="GN68" s="1"/>
      <c r="GO68" s="1"/>
      <c r="GP68" s="1"/>
      <c r="GQ68" s="1"/>
      <c r="GR68" s="1"/>
      <c r="GS68" s="1"/>
      <c r="GT68" s="1"/>
      <c r="GU68" s="1"/>
      <c r="GV68" s="1"/>
      <c r="GW68" s="1"/>
      <c r="GX68" s="1"/>
      <c r="GY68" s="1"/>
      <c r="GZ68" s="1"/>
      <c r="HA68" s="1"/>
      <c r="HB68" s="1"/>
      <c r="HC68" s="1"/>
      <c r="HD68" s="1"/>
      <c r="HE68" s="1"/>
      <c r="HF68" s="1"/>
      <c r="HG68" s="1"/>
      <c r="HI68" s="410"/>
      <c r="HJ68" s="410"/>
      <c r="HK68" s="1"/>
      <c r="HL68" s="1"/>
      <c r="HM68" s="1"/>
      <c r="HN68" s="1"/>
      <c r="HO68" s="1"/>
      <c r="HP68" s="1"/>
      <c r="HQ68" s="1"/>
      <c r="HR68" s="1"/>
      <c r="HS68" s="1"/>
      <c r="HT68" s="1"/>
      <c r="HU68" s="1"/>
      <c r="HV68" s="1"/>
      <c r="HW68" s="1"/>
      <c r="HX68" s="1"/>
      <c r="HY68" s="1"/>
      <c r="HZ68" s="1"/>
      <c r="IA68" s="1"/>
      <c r="IB68" s="1"/>
      <c r="IC68" s="1"/>
      <c r="ID68" s="1"/>
      <c r="IE68" s="1"/>
    </row>
    <row r="69" spans="1:239" ht="14.5">
      <c r="A69" s="410"/>
      <c r="B69" s="410"/>
      <c r="C69" s="1"/>
      <c r="D69" s="1"/>
      <c r="E69" s="1"/>
      <c r="F69" s="1"/>
      <c r="G69" s="1"/>
      <c r="H69" s="1"/>
      <c r="I69" s="1"/>
      <c r="J69" s="1"/>
      <c r="K69" s="1"/>
      <c r="L69" s="1"/>
      <c r="M69" s="1"/>
      <c r="N69" s="1"/>
      <c r="O69" s="1"/>
      <c r="P69" s="1"/>
      <c r="Q69" s="1"/>
      <c r="R69" s="1"/>
      <c r="S69" s="1"/>
      <c r="T69" s="1"/>
      <c r="U69" s="1"/>
      <c r="V69" s="1"/>
      <c r="W69" s="1"/>
      <c r="Y69" s="410"/>
      <c r="Z69" s="410"/>
      <c r="AA69" s="1"/>
      <c r="AB69" s="1"/>
      <c r="AC69" s="1"/>
      <c r="AD69" s="1"/>
      <c r="AE69" s="1"/>
      <c r="AF69" s="1"/>
      <c r="AG69" s="1"/>
      <c r="AH69" s="1"/>
      <c r="AI69" s="1"/>
      <c r="AJ69" s="1"/>
      <c r="AK69" s="1"/>
      <c r="AL69" s="1"/>
      <c r="AM69" s="1"/>
      <c r="AN69" s="1"/>
      <c r="AO69" s="1"/>
      <c r="AP69" s="1"/>
      <c r="AQ69" s="1"/>
      <c r="AR69" s="1"/>
      <c r="AS69" s="1"/>
      <c r="AT69" s="1"/>
      <c r="AU69" s="1"/>
      <c r="AW69" s="410"/>
      <c r="AX69" s="410"/>
      <c r="AY69" s="1"/>
      <c r="AZ69" s="1"/>
      <c r="BA69" s="1"/>
      <c r="BB69" s="1"/>
      <c r="BC69" s="1"/>
      <c r="BD69" s="1"/>
      <c r="BE69" s="1"/>
      <c r="BF69" s="1"/>
      <c r="BG69" s="1"/>
      <c r="BH69" s="1"/>
      <c r="BI69" s="1"/>
      <c r="BJ69" s="1"/>
      <c r="BK69" s="1"/>
      <c r="BL69" s="1"/>
      <c r="BM69" s="1"/>
      <c r="BN69" s="1"/>
      <c r="BO69" s="1"/>
      <c r="BP69" s="1"/>
      <c r="BQ69" s="1"/>
      <c r="BR69" s="1"/>
      <c r="BS69" s="1"/>
      <c r="BU69" s="410"/>
      <c r="BV69" s="410"/>
      <c r="BW69" s="1"/>
      <c r="BX69" s="1"/>
      <c r="BY69" s="1"/>
      <c r="BZ69" s="1"/>
      <c r="CA69" s="1"/>
      <c r="CB69" s="1"/>
      <c r="CC69" s="1"/>
      <c r="CD69" s="1"/>
      <c r="CE69" s="1"/>
      <c r="CF69" s="1"/>
      <c r="CG69" s="1"/>
      <c r="CH69" s="1"/>
      <c r="CI69" s="1"/>
      <c r="CJ69" s="1"/>
      <c r="CK69" s="1"/>
      <c r="CL69" s="1"/>
      <c r="CM69" s="1"/>
      <c r="CN69" s="1"/>
      <c r="CO69" s="1"/>
      <c r="CP69" s="1"/>
      <c r="CQ69" s="1"/>
      <c r="CS69" s="410"/>
      <c r="CT69" s="410"/>
      <c r="CU69" s="1"/>
      <c r="CV69" s="1"/>
      <c r="CW69" s="1"/>
      <c r="CX69" s="1"/>
      <c r="CY69" s="1"/>
      <c r="CZ69" s="1"/>
      <c r="DA69" s="1"/>
      <c r="DB69" s="1"/>
      <c r="DC69" s="1"/>
      <c r="DD69" s="1"/>
      <c r="DE69" s="1"/>
      <c r="DF69" s="1"/>
      <c r="DG69" s="1"/>
      <c r="DH69" s="1"/>
      <c r="DI69" s="1"/>
      <c r="DJ69" s="1"/>
      <c r="DK69" s="1"/>
      <c r="DL69" s="1"/>
      <c r="DM69" s="1"/>
      <c r="DN69" s="1"/>
      <c r="DO69" s="1"/>
      <c r="DQ69" s="410"/>
      <c r="DR69" s="410"/>
      <c r="DS69" s="1"/>
      <c r="DT69" s="1"/>
      <c r="DU69" s="1"/>
      <c r="DV69" s="1"/>
      <c r="DW69" s="1"/>
      <c r="DX69" s="1"/>
      <c r="DY69" s="1"/>
      <c r="DZ69" s="1"/>
      <c r="EA69" s="1"/>
      <c r="EB69" s="1"/>
      <c r="EC69" s="1"/>
      <c r="ED69" s="1"/>
      <c r="EE69" s="1"/>
      <c r="EF69" s="1"/>
      <c r="EG69" s="1"/>
      <c r="EH69" s="1"/>
      <c r="EI69" s="1"/>
      <c r="EJ69" s="1"/>
      <c r="EK69" s="1"/>
      <c r="EL69" s="1"/>
      <c r="EM69" s="1"/>
      <c r="EO69" s="410"/>
      <c r="EP69" s="410"/>
      <c r="EQ69" s="1"/>
      <c r="ER69" s="1"/>
      <c r="ES69" s="1"/>
      <c r="ET69" s="1"/>
      <c r="EU69" s="1"/>
      <c r="EV69" s="1"/>
      <c r="EW69" s="1"/>
      <c r="EX69" s="1"/>
      <c r="EY69" s="1"/>
      <c r="EZ69" s="1"/>
      <c r="FA69" s="1"/>
      <c r="FB69" s="1"/>
      <c r="FC69" s="1"/>
      <c r="FD69" s="1"/>
      <c r="FE69" s="1"/>
      <c r="FF69" s="1"/>
      <c r="FG69" s="1"/>
      <c r="FH69" s="1"/>
      <c r="FI69" s="1"/>
      <c r="FJ69" s="1"/>
      <c r="FK69" s="1"/>
      <c r="FM69" s="410"/>
      <c r="FN69" s="410"/>
      <c r="FO69" s="1"/>
      <c r="FP69" s="1"/>
      <c r="FQ69" s="1"/>
      <c r="FR69" s="1"/>
      <c r="FS69" s="1"/>
      <c r="FT69" s="1"/>
      <c r="FU69" s="1"/>
      <c r="FV69" s="1"/>
      <c r="FW69" s="1"/>
      <c r="FX69" s="1"/>
      <c r="FY69" s="1"/>
      <c r="FZ69" s="1"/>
      <c r="GA69" s="1"/>
      <c r="GB69" s="1"/>
      <c r="GC69" s="1"/>
      <c r="GD69" s="1"/>
      <c r="GE69" s="1"/>
      <c r="GF69" s="1"/>
      <c r="GG69" s="1"/>
      <c r="GH69" s="1"/>
      <c r="GI69" s="1"/>
      <c r="GK69" s="410"/>
      <c r="GL69" s="410"/>
      <c r="GM69" s="1"/>
      <c r="GN69" s="1"/>
      <c r="GO69" s="1"/>
      <c r="GP69" s="1"/>
      <c r="GQ69" s="1"/>
      <c r="GR69" s="1"/>
      <c r="GS69" s="1"/>
      <c r="GT69" s="1"/>
      <c r="GU69" s="1"/>
      <c r="GV69" s="1"/>
      <c r="GW69" s="1"/>
      <c r="GX69" s="1"/>
      <c r="GY69" s="1"/>
      <c r="GZ69" s="1"/>
      <c r="HA69" s="1"/>
      <c r="HB69" s="1"/>
      <c r="HC69" s="1"/>
      <c r="HD69" s="1"/>
      <c r="HE69" s="1"/>
      <c r="HF69" s="1"/>
      <c r="HG69" s="1"/>
      <c r="HI69" s="410"/>
      <c r="HJ69" s="410"/>
      <c r="HK69" s="1"/>
      <c r="HL69" s="1"/>
      <c r="HM69" s="1"/>
      <c r="HN69" s="1"/>
      <c r="HO69" s="1"/>
      <c r="HP69" s="1"/>
      <c r="HQ69" s="1"/>
      <c r="HR69" s="1"/>
      <c r="HS69" s="1"/>
      <c r="HT69" s="1"/>
      <c r="HU69" s="1"/>
      <c r="HV69" s="1"/>
      <c r="HW69" s="1"/>
      <c r="HX69" s="1"/>
      <c r="HY69" s="1"/>
      <c r="HZ69" s="1"/>
      <c r="IA69" s="1"/>
      <c r="IB69" s="1"/>
      <c r="IC69" s="1"/>
      <c r="ID69" s="1"/>
      <c r="IE69" s="1"/>
    </row>
    <row r="70" spans="1:239" ht="14.5">
      <c r="A70" s="410"/>
      <c r="B70" s="410"/>
      <c r="C70" s="1"/>
      <c r="D70" s="1"/>
      <c r="E70" s="1"/>
      <c r="F70" s="1"/>
      <c r="G70" s="1"/>
      <c r="H70" s="1"/>
      <c r="I70" s="1"/>
      <c r="J70" s="1"/>
      <c r="K70" s="1"/>
      <c r="L70" s="1"/>
      <c r="M70" s="1"/>
      <c r="N70" s="1"/>
      <c r="O70" s="1"/>
      <c r="P70" s="1"/>
      <c r="Q70" s="1"/>
      <c r="R70" s="1"/>
      <c r="S70" s="1"/>
      <c r="T70" s="1"/>
      <c r="U70" s="1"/>
      <c r="V70" s="1"/>
      <c r="W70" s="1"/>
      <c r="Y70" s="410"/>
      <c r="Z70" s="410"/>
      <c r="AA70" s="1"/>
      <c r="AB70" s="1"/>
      <c r="AC70" s="1"/>
      <c r="AD70" s="1"/>
      <c r="AE70" s="1"/>
      <c r="AF70" s="1"/>
      <c r="AG70" s="1"/>
      <c r="AH70" s="1"/>
      <c r="AI70" s="1"/>
      <c r="AJ70" s="1"/>
      <c r="AK70" s="1"/>
      <c r="AL70" s="1"/>
      <c r="AM70" s="1"/>
      <c r="AN70" s="1"/>
      <c r="AO70" s="1"/>
      <c r="AP70" s="1"/>
      <c r="AQ70" s="1"/>
      <c r="AR70" s="1"/>
      <c r="AS70" s="1"/>
      <c r="AT70" s="1"/>
      <c r="AU70" s="1"/>
      <c r="AW70" s="410"/>
      <c r="AX70" s="410"/>
      <c r="AY70" s="1"/>
      <c r="AZ70" s="1"/>
      <c r="BA70" s="1"/>
      <c r="BB70" s="1"/>
      <c r="BC70" s="1"/>
      <c r="BD70" s="1"/>
      <c r="BE70" s="1"/>
      <c r="BF70" s="1"/>
      <c r="BG70" s="1"/>
      <c r="BH70" s="1"/>
      <c r="BI70" s="1"/>
      <c r="BJ70" s="1"/>
      <c r="BK70" s="1"/>
      <c r="BL70" s="1"/>
      <c r="BM70" s="1"/>
      <c r="BN70" s="1"/>
      <c r="BO70" s="1"/>
      <c r="BP70" s="1"/>
      <c r="BQ70" s="1"/>
      <c r="BR70" s="1"/>
      <c r="BS70" s="1"/>
      <c r="BU70" s="410"/>
      <c r="BV70" s="410"/>
      <c r="BW70" s="1"/>
      <c r="BX70" s="1"/>
      <c r="BY70" s="1"/>
      <c r="BZ70" s="1"/>
      <c r="CA70" s="1"/>
      <c r="CB70" s="1"/>
      <c r="CC70" s="1"/>
      <c r="CD70" s="1"/>
      <c r="CE70" s="1"/>
      <c r="CF70" s="1"/>
      <c r="CG70" s="1"/>
      <c r="CH70" s="1"/>
      <c r="CI70" s="1"/>
      <c r="CJ70" s="1"/>
      <c r="CK70" s="1"/>
      <c r="CL70" s="1"/>
      <c r="CM70" s="1"/>
      <c r="CN70" s="1"/>
      <c r="CO70" s="1"/>
      <c r="CP70" s="1"/>
      <c r="CQ70" s="1"/>
      <c r="CS70" s="410"/>
      <c r="CT70" s="410"/>
      <c r="CU70" s="1"/>
      <c r="CV70" s="1"/>
      <c r="CW70" s="1"/>
      <c r="CX70" s="1"/>
      <c r="CY70" s="1"/>
      <c r="CZ70" s="1"/>
      <c r="DA70" s="1"/>
      <c r="DB70" s="1"/>
      <c r="DC70" s="1"/>
      <c r="DD70" s="1"/>
      <c r="DE70" s="1"/>
      <c r="DF70" s="1"/>
      <c r="DG70" s="1"/>
      <c r="DH70" s="1"/>
      <c r="DI70" s="1"/>
      <c r="DJ70" s="1"/>
      <c r="DK70" s="1"/>
      <c r="DL70" s="1"/>
      <c r="DM70" s="1"/>
      <c r="DN70" s="1"/>
      <c r="DO70" s="1"/>
      <c r="DQ70" s="410"/>
      <c r="DR70" s="410"/>
      <c r="DS70" s="1"/>
      <c r="DT70" s="1"/>
      <c r="DU70" s="1"/>
      <c r="DV70" s="1"/>
      <c r="DW70" s="1"/>
      <c r="DX70" s="1"/>
      <c r="DY70" s="1"/>
      <c r="DZ70" s="1"/>
      <c r="EA70" s="1"/>
      <c r="EB70" s="1"/>
      <c r="EC70" s="1"/>
      <c r="ED70" s="1"/>
      <c r="EE70" s="1"/>
      <c r="EF70" s="1"/>
      <c r="EG70" s="1"/>
      <c r="EH70" s="1"/>
      <c r="EI70" s="1"/>
      <c r="EJ70" s="1"/>
      <c r="EK70" s="1"/>
      <c r="EL70" s="1"/>
      <c r="EM70" s="1"/>
      <c r="EO70" s="410"/>
      <c r="EP70" s="410"/>
      <c r="EQ70" s="1"/>
      <c r="ER70" s="1"/>
      <c r="ES70" s="1"/>
      <c r="ET70" s="1"/>
      <c r="EU70" s="1"/>
      <c r="EV70" s="1"/>
      <c r="EW70" s="1"/>
      <c r="EX70" s="1"/>
      <c r="EY70" s="1"/>
      <c r="EZ70" s="1"/>
      <c r="FA70" s="1"/>
      <c r="FB70" s="1"/>
      <c r="FC70" s="1"/>
      <c r="FD70" s="1"/>
      <c r="FE70" s="1"/>
      <c r="FF70" s="1"/>
      <c r="FG70" s="1"/>
      <c r="FH70" s="1"/>
      <c r="FI70" s="1"/>
      <c r="FJ70" s="1"/>
      <c r="FK70" s="1"/>
      <c r="FM70" s="410"/>
      <c r="FN70" s="410"/>
      <c r="FO70" s="1"/>
      <c r="FP70" s="1"/>
      <c r="FQ70" s="1"/>
      <c r="FR70" s="1"/>
      <c r="FS70" s="1"/>
      <c r="FT70" s="1"/>
      <c r="FU70" s="1"/>
      <c r="FV70" s="1"/>
      <c r="FW70" s="1"/>
      <c r="FX70" s="1"/>
      <c r="FY70" s="1"/>
      <c r="FZ70" s="1"/>
      <c r="GA70" s="1"/>
      <c r="GB70" s="1"/>
      <c r="GC70" s="1"/>
      <c r="GD70" s="1"/>
      <c r="GE70" s="1"/>
      <c r="GF70" s="1"/>
      <c r="GG70" s="1"/>
      <c r="GH70" s="1"/>
      <c r="GI70" s="1"/>
      <c r="GK70" s="410"/>
      <c r="GL70" s="410"/>
      <c r="GM70" s="1"/>
      <c r="GN70" s="1"/>
      <c r="GO70" s="1"/>
      <c r="GP70" s="1"/>
      <c r="GQ70" s="1"/>
      <c r="GR70" s="1"/>
      <c r="GS70" s="1"/>
      <c r="GT70" s="1"/>
      <c r="GU70" s="1"/>
      <c r="GV70" s="1"/>
      <c r="GW70" s="1"/>
      <c r="GX70" s="1"/>
      <c r="GY70" s="1"/>
      <c r="GZ70" s="1"/>
      <c r="HA70" s="1"/>
      <c r="HB70" s="1"/>
      <c r="HC70" s="1"/>
      <c r="HD70" s="1"/>
      <c r="HE70" s="1"/>
      <c r="HF70" s="1"/>
      <c r="HG70" s="1"/>
      <c r="HI70" s="410"/>
      <c r="HJ70" s="410"/>
      <c r="HK70" s="1"/>
      <c r="HL70" s="1"/>
      <c r="HM70" s="1"/>
      <c r="HN70" s="1"/>
      <c r="HO70" s="1"/>
      <c r="HP70" s="1"/>
      <c r="HQ70" s="1"/>
      <c r="HR70" s="1"/>
      <c r="HS70" s="1"/>
      <c r="HT70" s="1"/>
      <c r="HU70" s="1"/>
      <c r="HV70" s="1"/>
      <c r="HW70" s="1"/>
      <c r="HX70" s="1"/>
      <c r="HY70" s="1"/>
      <c r="HZ70" s="1"/>
      <c r="IA70" s="1"/>
      <c r="IB70" s="1"/>
      <c r="IC70" s="1"/>
      <c r="ID70" s="1"/>
      <c r="IE70" s="1"/>
    </row>
    <row r="71" spans="1:239" ht="14.5">
      <c r="A71" s="410"/>
      <c r="B71" s="410"/>
      <c r="C71" s="1"/>
      <c r="D71" s="1"/>
      <c r="E71" s="1"/>
      <c r="F71" s="1"/>
      <c r="G71" s="1"/>
      <c r="H71" s="1"/>
      <c r="I71" s="1"/>
      <c r="J71" s="1"/>
      <c r="K71" s="1"/>
      <c r="L71" s="1"/>
      <c r="M71" s="1"/>
      <c r="N71" s="1"/>
      <c r="O71" s="1"/>
      <c r="P71" s="1"/>
      <c r="Q71" s="1"/>
      <c r="R71" s="1"/>
      <c r="S71" s="1"/>
      <c r="T71" s="1"/>
      <c r="U71" s="1"/>
      <c r="V71" s="1"/>
      <c r="W71" s="1"/>
      <c r="Y71" s="410"/>
      <c r="Z71" s="410"/>
      <c r="AA71" s="1"/>
      <c r="AB71" s="1"/>
      <c r="AC71" s="1"/>
      <c r="AD71" s="1"/>
      <c r="AE71" s="1"/>
      <c r="AF71" s="1"/>
      <c r="AG71" s="1"/>
      <c r="AH71" s="1"/>
      <c r="AI71" s="1"/>
      <c r="AJ71" s="1"/>
      <c r="AK71" s="1"/>
      <c r="AL71" s="1"/>
      <c r="AM71" s="1"/>
      <c r="AN71" s="1"/>
      <c r="AO71" s="1"/>
      <c r="AP71" s="1"/>
      <c r="AQ71" s="1"/>
      <c r="AR71" s="1"/>
      <c r="AS71" s="1"/>
      <c r="AT71" s="1"/>
      <c r="AU71" s="1"/>
      <c r="AW71" s="410"/>
      <c r="AX71" s="410"/>
      <c r="AY71" s="1"/>
      <c r="AZ71" s="1"/>
      <c r="BA71" s="1"/>
      <c r="BB71" s="1"/>
      <c r="BC71" s="1"/>
      <c r="BD71" s="1"/>
      <c r="BE71" s="1"/>
      <c r="BF71" s="1"/>
      <c r="BG71" s="1"/>
      <c r="BH71" s="1"/>
      <c r="BI71" s="1"/>
      <c r="BJ71" s="1"/>
      <c r="BK71" s="1"/>
      <c r="BL71" s="1"/>
      <c r="BM71" s="1"/>
      <c r="BN71" s="1"/>
      <c r="BO71" s="1"/>
      <c r="BP71" s="1"/>
      <c r="BQ71" s="1"/>
      <c r="BR71" s="1"/>
      <c r="BS71" s="1"/>
      <c r="BU71" s="410"/>
      <c r="BV71" s="410"/>
      <c r="BW71" s="1"/>
      <c r="BX71" s="1"/>
      <c r="BY71" s="1"/>
      <c r="BZ71" s="1"/>
      <c r="CA71" s="1"/>
      <c r="CB71" s="1"/>
      <c r="CC71" s="1"/>
      <c r="CD71" s="1"/>
      <c r="CE71" s="1"/>
      <c r="CF71" s="1"/>
      <c r="CG71" s="1"/>
      <c r="CH71" s="1"/>
      <c r="CI71" s="1"/>
      <c r="CJ71" s="1"/>
      <c r="CK71" s="1"/>
      <c r="CL71" s="1"/>
      <c r="CM71" s="1"/>
      <c r="CN71" s="1"/>
      <c r="CO71" s="1"/>
      <c r="CP71" s="1"/>
      <c r="CQ71" s="1"/>
      <c r="CS71" s="410"/>
      <c r="CT71" s="410"/>
      <c r="CU71" s="1"/>
      <c r="CV71" s="1"/>
      <c r="CW71" s="1"/>
      <c r="CX71" s="1"/>
      <c r="CY71" s="1"/>
      <c r="CZ71" s="1"/>
      <c r="DA71" s="1"/>
      <c r="DB71" s="1"/>
      <c r="DC71" s="1"/>
      <c r="DD71" s="1"/>
      <c r="DE71" s="1"/>
      <c r="DF71" s="1"/>
      <c r="DG71" s="1"/>
      <c r="DH71" s="1"/>
      <c r="DI71" s="1"/>
      <c r="DJ71" s="1"/>
      <c r="DK71" s="1"/>
      <c r="DL71" s="1"/>
      <c r="DM71" s="1"/>
      <c r="DN71" s="1"/>
      <c r="DO71" s="1"/>
      <c r="DQ71" s="410"/>
      <c r="DR71" s="410"/>
      <c r="DS71" s="1"/>
      <c r="DT71" s="1"/>
      <c r="DU71" s="1"/>
      <c r="DV71" s="1"/>
      <c r="DW71" s="1"/>
      <c r="DX71" s="1"/>
      <c r="DY71" s="1"/>
      <c r="DZ71" s="1"/>
      <c r="EA71" s="1"/>
      <c r="EB71" s="1"/>
      <c r="EC71" s="1"/>
      <c r="ED71" s="1"/>
      <c r="EE71" s="1"/>
      <c r="EF71" s="1"/>
      <c r="EG71" s="1"/>
      <c r="EH71" s="1"/>
      <c r="EI71" s="1"/>
      <c r="EJ71" s="1"/>
      <c r="EK71" s="1"/>
      <c r="EL71" s="1"/>
      <c r="EM71" s="1"/>
      <c r="EO71" s="410"/>
      <c r="EP71" s="410"/>
      <c r="EQ71" s="1"/>
      <c r="ER71" s="1"/>
      <c r="ES71" s="1"/>
      <c r="ET71" s="1"/>
      <c r="EU71" s="1"/>
      <c r="EV71" s="1"/>
      <c r="EW71" s="1"/>
      <c r="EX71" s="1"/>
      <c r="EY71" s="1"/>
      <c r="EZ71" s="1"/>
      <c r="FA71" s="1"/>
      <c r="FB71" s="1"/>
      <c r="FC71" s="1"/>
      <c r="FD71" s="1"/>
      <c r="FE71" s="1"/>
      <c r="FF71" s="1"/>
      <c r="FG71" s="1"/>
      <c r="FH71" s="1"/>
      <c r="FI71" s="1"/>
      <c r="FJ71" s="1"/>
      <c r="FK71" s="1"/>
      <c r="FM71" s="410"/>
      <c r="FN71" s="410"/>
      <c r="FO71" s="1"/>
      <c r="FP71" s="1"/>
      <c r="FQ71" s="1"/>
      <c r="FR71" s="1"/>
      <c r="FS71" s="1"/>
      <c r="FT71" s="1"/>
      <c r="FU71" s="1"/>
      <c r="FV71" s="1"/>
      <c r="FW71" s="1"/>
      <c r="FX71" s="1"/>
      <c r="FY71" s="1"/>
      <c r="FZ71" s="1"/>
      <c r="GA71" s="1"/>
      <c r="GB71" s="1"/>
      <c r="GC71" s="1"/>
      <c r="GD71" s="1"/>
      <c r="GE71" s="1"/>
      <c r="GF71" s="1"/>
      <c r="GG71" s="1"/>
      <c r="GH71" s="1"/>
      <c r="GI71" s="1"/>
      <c r="GK71" s="410"/>
      <c r="GL71" s="410"/>
      <c r="GM71" s="1"/>
      <c r="GN71" s="1"/>
      <c r="GO71" s="1"/>
      <c r="GP71" s="1"/>
      <c r="GQ71" s="1"/>
      <c r="GR71" s="1"/>
      <c r="GS71" s="1"/>
      <c r="GT71" s="1"/>
      <c r="GU71" s="1"/>
      <c r="GV71" s="1"/>
      <c r="GW71" s="1"/>
      <c r="GX71" s="1"/>
      <c r="GY71" s="1"/>
      <c r="GZ71" s="1"/>
      <c r="HA71" s="1"/>
      <c r="HB71" s="1"/>
      <c r="HC71" s="1"/>
      <c r="HD71" s="1"/>
      <c r="HE71" s="1"/>
      <c r="HF71" s="1"/>
      <c r="HG71" s="1"/>
      <c r="HI71" s="410"/>
      <c r="HJ71" s="410"/>
      <c r="HK71" s="1"/>
      <c r="HL71" s="1"/>
      <c r="HM71" s="1"/>
      <c r="HN71" s="1"/>
      <c r="HO71" s="1"/>
      <c r="HP71" s="1"/>
      <c r="HQ71" s="1"/>
      <c r="HR71" s="1"/>
      <c r="HS71" s="1"/>
      <c r="HT71" s="1"/>
      <c r="HU71" s="1"/>
      <c r="HV71" s="1"/>
      <c r="HW71" s="1"/>
      <c r="HX71" s="1"/>
      <c r="HY71" s="1"/>
      <c r="HZ71" s="1"/>
      <c r="IA71" s="1"/>
      <c r="IB71" s="1"/>
      <c r="IC71" s="1"/>
      <c r="ID71" s="1"/>
      <c r="IE71" s="1"/>
    </row>
    <row r="72" spans="1:239" ht="14.5">
      <c r="A72" s="410"/>
      <c r="B72" s="410"/>
      <c r="C72" s="1"/>
      <c r="D72" s="1"/>
      <c r="E72" s="1"/>
      <c r="F72" s="1"/>
      <c r="G72" s="1"/>
      <c r="H72" s="1"/>
      <c r="I72" s="1"/>
      <c r="J72" s="1"/>
      <c r="K72" s="1"/>
      <c r="L72" s="1"/>
      <c r="M72" s="1"/>
      <c r="N72" s="1"/>
      <c r="O72" s="1"/>
      <c r="P72" s="1"/>
      <c r="Q72" s="1"/>
      <c r="R72" s="1"/>
      <c r="S72" s="1"/>
      <c r="T72" s="1"/>
      <c r="U72" s="1"/>
      <c r="V72" s="1"/>
      <c r="W72" s="1"/>
      <c r="Y72" s="410"/>
      <c r="Z72" s="410"/>
      <c r="AA72" s="1"/>
      <c r="AB72" s="1"/>
      <c r="AC72" s="1"/>
      <c r="AD72" s="1"/>
      <c r="AE72" s="1"/>
      <c r="AF72" s="1"/>
      <c r="AG72" s="1"/>
      <c r="AH72" s="1"/>
      <c r="AI72" s="1"/>
      <c r="AJ72" s="1"/>
      <c r="AK72" s="1"/>
      <c r="AL72" s="1"/>
      <c r="AM72" s="1"/>
      <c r="AN72" s="1"/>
      <c r="AO72" s="1"/>
      <c r="AP72" s="1"/>
      <c r="AQ72" s="1"/>
      <c r="AR72" s="1"/>
      <c r="AS72" s="1"/>
      <c r="AT72" s="1"/>
      <c r="AU72" s="1"/>
      <c r="AW72" s="410"/>
      <c r="AX72" s="410"/>
      <c r="AY72" s="1"/>
      <c r="AZ72" s="1"/>
      <c r="BA72" s="1"/>
      <c r="BB72" s="1"/>
      <c r="BC72" s="1"/>
      <c r="BD72" s="1"/>
      <c r="BE72" s="1"/>
      <c r="BF72" s="1"/>
      <c r="BG72" s="1"/>
      <c r="BH72" s="1"/>
      <c r="BI72" s="1"/>
      <c r="BJ72" s="1"/>
      <c r="BK72" s="1"/>
      <c r="BL72" s="1"/>
      <c r="BM72" s="1"/>
      <c r="BN72" s="1"/>
      <c r="BO72" s="1"/>
      <c r="BP72" s="1"/>
      <c r="BQ72" s="1"/>
      <c r="BR72" s="1"/>
      <c r="BS72" s="1"/>
      <c r="BU72" s="410"/>
      <c r="BV72" s="410"/>
      <c r="BW72" s="1"/>
      <c r="BX72" s="1"/>
      <c r="BY72" s="1"/>
      <c r="BZ72" s="1"/>
      <c r="CA72" s="1"/>
      <c r="CB72" s="1"/>
      <c r="CC72" s="1"/>
      <c r="CD72" s="1"/>
      <c r="CE72" s="1"/>
      <c r="CF72" s="1"/>
      <c r="CG72" s="1"/>
      <c r="CH72" s="1"/>
      <c r="CI72" s="1"/>
      <c r="CJ72" s="1"/>
      <c r="CK72" s="1"/>
      <c r="CL72" s="1"/>
      <c r="CM72" s="1"/>
      <c r="CN72" s="1"/>
      <c r="CO72" s="1"/>
      <c r="CP72" s="1"/>
      <c r="CQ72" s="1"/>
      <c r="CS72" s="410"/>
      <c r="CT72" s="410"/>
      <c r="CU72" s="1"/>
      <c r="CV72" s="1"/>
      <c r="CW72" s="1"/>
      <c r="CX72" s="1"/>
      <c r="CY72" s="1"/>
      <c r="CZ72" s="1"/>
      <c r="DA72" s="1"/>
      <c r="DB72" s="1"/>
      <c r="DC72" s="1"/>
      <c r="DD72" s="1"/>
      <c r="DE72" s="1"/>
      <c r="DF72" s="1"/>
      <c r="DG72" s="1"/>
      <c r="DH72" s="1"/>
      <c r="DI72" s="1"/>
      <c r="DJ72" s="1"/>
      <c r="DK72" s="1"/>
      <c r="DL72" s="1"/>
      <c r="DM72" s="1"/>
      <c r="DN72" s="1"/>
      <c r="DO72" s="1"/>
      <c r="DQ72" s="410"/>
      <c r="DR72" s="410"/>
      <c r="DS72" s="1"/>
      <c r="DT72" s="1"/>
      <c r="DU72" s="1"/>
      <c r="DV72" s="1"/>
      <c r="DW72" s="1"/>
      <c r="DX72" s="1"/>
      <c r="DY72" s="1"/>
      <c r="DZ72" s="1"/>
      <c r="EA72" s="1"/>
      <c r="EB72" s="1"/>
      <c r="EC72" s="1"/>
      <c r="ED72" s="1"/>
      <c r="EE72" s="1"/>
      <c r="EF72" s="1"/>
      <c r="EG72" s="1"/>
      <c r="EH72" s="1"/>
      <c r="EI72" s="1"/>
      <c r="EJ72" s="1"/>
      <c r="EK72" s="1"/>
      <c r="EL72" s="1"/>
      <c r="EM72" s="1"/>
      <c r="EO72" s="410"/>
      <c r="EP72" s="410"/>
      <c r="EQ72" s="1"/>
      <c r="ER72" s="1"/>
      <c r="ES72" s="1"/>
      <c r="ET72" s="1"/>
      <c r="EU72" s="1"/>
      <c r="EV72" s="1"/>
      <c r="EW72" s="1"/>
      <c r="EX72" s="1"/>
      <c r="EY72" s="1"/>
      <c r="EZ72" s="1"/>
      <c r="FA72" s="1"/>
      <c r="FB72" s="1"/>
      <c r="FC72" s="1"/>
      <c r="FD72" s="1"/>
      <c r="FE72" s="1"/>
      <c r="FF72" s="1"/>
      <c r="FG72" s="1"/>
      <c r="FH72" s="1"/>
      <c r="FI72" s="1"/>
      <c r="FJ72" s="1"/>
      <c r="FK72" s="1"/>
      <c r="FM72" s="410"/>
      <c r="FN72" s="410"/>
      <c r="FO72" s="1"/>
      <c r="FP72" s="1"/>
      <c r="FQ72" s="1"/>
      <c r="FR72" s="1"/>
      <c r="FS72" s="1"/>
      <c r="FT72" s="1"/>
      <c r="FU72" s="1"/>
      <c r="FV72" s="1"/>
      <c r="FW72" s="1"/>
      <c r="FX72" s="1"/>
      <c r="FY72" s="1"/>
      <c r="FZ72" s="1"/>
      <c r="GA72" s="1"/>
      <c r="GB72" s="1"/>
      <c r="GC72" s="1"/>
      <c r="GD72" s="1"/>
      <c r="GE72" s="1"/>
      <c r="GF72" s="1"/>
      <c r="GG72" s="1"/>
      <c r="GH72" s="1"/>
      <c r="GI72" s="1"/>
      <c r="GK72" s="410"/>
      <c r="GL72" s="410"/>
      <c r="GM72" s="1"/>
      <c r="GN72" s="1"/>
      <c r="GO72" s="1"/>
      <c r="GP72" s="1"/>
      <c r="GQ72" s="1"/>
      <c r="GR72" s="1"/>
      <c r="GS72" s="1"/>
      <c r="GT72" s="1"/>
      <c r="GU72" s="1"/>
      <c r="GV72" s="1"/>
      <c r="GW72" s="1"/>
      <c r="GX72" s="1"/>
      <c r="GY72" s="1"/>
      <c r="GZ72" s="1"/>
      <c r="HA72" s="1"/>
      <c r="HB72" s="1"/>
      <c r="HC72" s="1"/>
      <c r="HD72" s="1"/>
      <c r="HE72" s="1"/>
      <c r="HF72" s="1"/>
      <c r="HG72" s="1"/>
      <c r="HI72" s="410"/>
      <c r="HJ72" s="410"/>
      <c r="HK72" s="1"/>
      <c r="HL72" s="1"/>
      <c r="HM72" s="1"/>
      <c r="HN72" s="1"/>
      <c r="HO72" s="1"/>
      <c r="HP72" s="1"/>
      <c r="HQ72" s="1"/>
      <c r="HR72" s="1"/>
      <c r="HS72" s="1"/>
      <c r="HT72" s="1"/>
      <c r="HU72" s="1"/>
      <c r="HV72" s="1"/>
      <c r="HW72" s="1"/>
      <c r="HX72" s="1"/>
      <c r="HY72" s="1"/>
      <c r="HZ72" s="1"/>
      <c r="IA72" s="1"/>
      <c r="IB72" s="1"/>
      <c r="IC72" s="1"/>
      <c r="ID72" s="1"/>
      <c r="IE72" s="1"/>
    </row>
    <row r="73" spans="1:239" ht="14.5">
      <c r="A73" s="410"/>
      <c r="B73" s="410"/>
      <c r="C73" s="1"/>
      <c r="D73" s="1"/>
      <c r="E73" s="1"/>
      <c r="F73" s="1"/>
      <c r="G73" s="1"/>
      <c r="H73" s="1"/>
      <c r="I73" s="1"/>
      <c r="J73" s="1"/>
      <c r="K73" s="1"/>
      <c r="L73" s="1"/>
      <c r="M73" s="1"/>
      <c r="N73" s="1"/>
      <c r="O73" s="1"/>
      <c r="P73" s="1"/>
      <c r="Q73" s="1"/>
      <c r="R73" s="1"/>
      <c r="S73" s="1"/>
      <c r="T73" s="1"/>
      <c r="U73" s="1"/>
      <c r="V73" s="1"/>
      <c r="W73" s="1"/>
      <c r="Y73" s="410"/>
      <c r="Z73" s="410"/>
      <c r="AA73" s="1"/>
      <c r="AB73" s="1"/>
      <c r="AC73" s="1"/>
      <c r="AD73" s="1"/>
      <c r="AE73" s="1"/>
      <c r="AF73" s="1"/>
      <c r="AG73" s="1"/>
      <c r="AH73" s="1"/>
      <c r="AI73" s="1"/>
      <c r="AJ73" s="1"/>
      <c r="AK73" s="1"/>
      <c r="AL73" s="1"/>
      <c r="AM73" s="1"/>
      <c r="AN73" s="1"/>
      <c r="AO73" s="1"/>
      <c r="AP73" s="1"/>
      <c r="AQ73" s="1"/>
      <c r="AR73" s="1"/>
      <c r="AS73" s="1"/>
      <c r="AT73" s="1"/>
      <c r="AU73" s="1"/>
      <c r="AW73" s="410"/>
      <c r="AX73" s="410"/>
      <c r="AY73" s="1"/>
      <c r="AZ73" s="1"/>
      <c r="BA73" s="1"/>
      <c r="BB73" s="1"/>
      <c r="BC73" s="1"/>
      <c r="BD73" s="1"/>
      <c r="BE73" s="1"/>
      <c r="BF73" s="1"/>
      <c r="BG73" s="1"/>
      <c r="BH73" s="1"/>
      <c r="BI73" s="1"/>
      <c r="BJ73" s="1"/>
      <c r="BK73" s="1"/>
      <c r="BL73" s="1"/>
      <c r="BM73" s="1"/>
      <c r="BN73" s="1"/>
      <c r="BO73" s="1"/>
      <c r="BP73" s="1"/>
      <c r="BQ73" s="1"/>
      <c r="BR73" s="1"/>
      <c r="BS73" s="1"/>
      <c r="BU73" s="410"/>
      <c r="BV73" s="410"/>
      <c r="BW73" s="1"/>
      <c r="BX73" s="1"/>
      <c r="BY73" s="1"/>
      <c r="BZ73" s="1"/>
      <c r="CA73" s="1"/>
      <c r="CB73" s="1"/>
      <c r="CC73" s="1"/>
      <c r="CD73" s="1"/>
      <c r="CE73" s="1"/>
      <c r="CF73" s="1"/>
      <c r="CG73" s="1"/>
      <c r="CH73" s="1"/>
      <c r="CI73" s="1"/>
      <c r="CJ73" s="1"/>
      <c r="CK73" s="1"/>
      <c r="CL73" s="1"/>
      <c r="CM73" s="1"/>
      <c r="CN73" s="1"/>
      <c r="CO73" s="1"/>
      <c r="CP73" s="1"/>
      <c r="CQ73" s="1"/>
      <c r="CS73" s="410"/>
      <c r="CT73" s="410"/>
      <c r="CU73" s="1"/>
      <c r="CV73" s="1"/>
      <c r="CW73" s="1"/>
      <c r="CX73" s="1"/>
      <c r="CY73" s="1"/>
      <c r="CZ73" s="1"/>
      <c r="DA73" s="1"/>
      <c r="DB73" s="1"/>
      <c r="DC73" s="1"/>
      <c r="DD73" s="1"/>
      <c r="DE73" s="1"/>
      <c r="DF73" s="1"/>
      <c r="DG73" s="1"/>
      <c r="DH73" s="1"/>
      <c r="DI73" s="1"/>
      <c r="DJ73" s="1"/>
      <c r="DK73" s="1"/>
      <c r="DL73" s="1"/>
      <c r="DM73" s="1"/>
      <c r="DN73" s="1"/>
      <c r="DO73" s="1"/>
      <c r="DQ73" s="410"/>
      <c r="DR73" s="410"/>
      <c r="DS73" s="1"/>
      <c r="DT73" s="1"/>
      <c r="DU73" s="1"/>
      <c r="DV73" s="1"/>
      <c r="DW73" s="1"/>
      <c r="DX73" s="1"/>
      <c r="DY73" s="1"/>
      <c r="DZ73" s="1"/>
      <c r="EA73" s="1"/>
      <c r="EB73" s="1"/>
      <c r="EC73" s="1"/>
      <c r="ED73" s="1"/>
      <c r="EE73" s="1"/>
      <c r="EF73" s="1"/>
      <c r="EG73" s="1"/>
      <c r="EH73" s="1"/>
      <c r="EI73" s="1"/>
      <c r="EJ73" s="1"/>
      <c r="EK73" s="1"/>
      <c r="EL73" s="1"/>
      <c r="EM73" s="1"/>
      <c r="EO73" s="410"/>
      <c r="EP73" s="410"/>
      <c r="EQ73" s="1"/>
      <c r="ER73" s="1"/>
      <c r="ES73" s="1"/>
      <c r="ET73" s="1"/>
      <c r="EU73" s="1"/>
      <c r="EV73" s="1"/>
      <c r="EW73" s="1"/>
      <c r="EX73" s="1"/>
      <c r="EY73" s="1"/>
      <c r="EZ73" s="1"/>
      <c r="FA73" s="1"/>
      <c r="FB73" s="1"/>
      <c r="FC73" s="1"/>
      <c r="FD73" s="1"/>
      <c r="FE73" s="1"/>
      <c r="FF73" s="1"/>
      <c r="FG73" s="1"/>
      <c r="FH73" s="1"/>
      <c r="FI73" s="1"/>
      <c r="FJ73" s="1"/>
      <c r="FK73" s="1"/>
      <c r="FM73" s="410"/>
      <c r="FN73" s="410"/>
      <c r="FO73" s="1"/>
      <c r="FP73" s="1"/>
      <c r="FQ73" s="1"/>
      <c r="FR73" s="1"/>
      <c r="FS73" s="1"/>
      <c r="FT73" s="1"/>
      <c r="FU73" s="1"/>
      <c r="FV73" s="1"/>
      <c r="FW73" s="1"/>
      <c r="FX73" s="1"/>
      <c r="FY73" s="1"/>
      <c r="FZ73" s="1"/>
      <c r="GA73" s="1"/>
      <c r="GB73" s="1"/>
      <c r="GC73" s="1"/>
      <c r="GD73" s="1"/>
      <c r="GE73" s="1"/>
      <c r="GF73" s="1"/>
      <c r="GG73" s="1"/>
      <c r="GH73" s="1"/>
      <c r="GI73" s="1"/>
      <c r="GK73" s="410"/>
      <c r="GL73" s="410"/>
      <c r="GM73" s="1"/>
      <c r="GN73" s="1"/>
      <c r="GO73" s="1"/>
      <c r="GP73" s="1"/>
      <c r="GQ73" s="1"/>
      <c r="GR73" s="1"/>
      <c r="GS73" s="1"/>
      <c r="GT73" s="1"/>
      <c r="GU73" s="1"/>
      <c r="GV73" s="1"/>
      <c r="GW73" s="1"/>
      <c r="GX73" s="1"/>
      <c r="GY73" s="1"/>
      <c r="GZ73" s="1"/>
      <c r="HA73" s="1"/>
      <c r="HB73" s="1"/>
      <c r="HC73" s="1"/>
      <c r="HD73" s="1"/>
      <c r="HE73" s="1"/>
      <c r="HF73" s="1"/>
      <c r="HG73" s="1"/>
      <c r="HI73" s="410"/>
      <c r="HJ73" s="410"/>
      <c r="HK73" s="1"/>
      <c r="HL73" s="1"/>
      <c r="HM73" s="1"/>
      <c r="HN73" s="1"/>
      <c r="HO73" s="1"/>
      <c r="HP73" s="1"/>
      <c r="HQ73" s="1"/>
      <c r="HR73" s="1"/>
      <c r="HS73" s="1"/>
      <c r="HT73" s="1"/>
      <c r="HU73" s="1"/>
      <c r="HV73" s="1"/>
      <c r="HW73" s="1"/>
      <c r="HX73" s="1"/>
      <c r="HY73" s="1"/>
      <c r="HZ73" s="1"/>
      <c r="IA73" s="1"/>
      <c r="IB73" s="1"/>
      <c r="IC73" s="1"/>
      <c r="ID73" s="1"/>
      <c r="IE73" s="1"/>
    </row>
    <row r="74" spans="1:239" ht="14.5">
      <c r="A74" s="410"/>
      <c r="B74" s="410"/>
      <c r="C74" s="1"/>
      <c r="D74" s="1"/>
      <c r="E74" s="1"/>
      <c r="F74" s="1"/>
      <c r="G74" s="1"/>
      <c r="H74" s="1"/>
      <c r="I74" s="1"/>
      <c r="J74" s="1"/>
      <c r="K74" s="1"/>
      <c r="L74" s="1"/>
      <c r="M74" s="1"/>
      <c r="N74" s="1"/>
      <c r="O74" s="1"/>
      <c r="P74" s="1"/>
      <c r="Q74" s="1"/>
      <c r="R74" s="1"/>
      <c r="S74" s="1"/>
      <c r="T74" s="1"/>
      <c r="U74" s="1"/>
      <c r="V74" s="1"/>
      <c r="W74" s="1"/>
      <c r="Y74" s="410"/>
      <c r="Z74" s="410"/>
      <c r="AA74" s="1"/>
      <c r="AB74" s="1"/>
      <c r="AC74" s="1"/>
      <c r="AD74" s="1"/>
      <c r="AE74" s="1"/>
      <c r="AF74" s="1"/>
      <c r="AG74" s="1"/>
      <c r="AH74" s="1"/>
      <c r="AI74" s="1"/>
      <c r="AJ74" s="1"/>
      <c r="AK74" s="1"/>
      <c r="AL74" s="1"/>
      <c r="AM74" s="1"/>
      <c r="AN74" s="1"/>
      <c r="AO74" s="1"/>
      <c r="AP74" s="1"/>
      <c r="AQ74" s="1"/>
      <c r="AR74" s="1"/>
      <c r="AS74" s="1"/>
      <c r="AT74" s="1"/>
      <c r="AU74" s="1"/>
      <c r="AW74" s="410"/>
      <c r="AX74" s="410"/>
      <c r="AY74" s="1"/>
      <c r="AZ74" s="1"/>
      <c r="BA74" s="1"/>
      <c r="BB74" s="1"/>
      <c r="BC74" s="1"/>
      <c r="BD74" s="1"/>
      <c r="BE74" s="1"/>
      <c r="BF74" s="1"/>
      <c r="BG74" s="1"/>
      <c r="BH74" s="1"/>
      <c r="BI74" s="1"/>
      <c r="BJ74" s="1"/>
      <c r="BK74" s="1"/>
      <c r="BL74" s="1"/>
      <c r="BM74" s="1"/>
      <c r="BN74" s="1"/>
      <c r="BO74" s="1"/>
      <c r="BP74" s="1"/>
      <c r="BQ74" s="1"/>
      <c r="BR74" s="1"/>
      <c r="BS74" s="1"/>
      <c r="BU74" s="410"/>
      <c r="BV74" s="410"/>
      <c r="BW74" s="1"/>
      <c r="BX74" s="1"/>
      <c r="BY74" s="1"/>
      <c r="BZ74" s="1"/>
      <c r="CA74" s="1"/>
      <c r="CB74" s="1"/>
      <c r="CC74" s="1"/>
      <c r="CD74" s="1"/>
      <c r="CE74" s="1"/>
      <c r="CF74" s="1"/>
      <c r="CG74" s="1"/>
      <c r="CH74" s="1"/>
      <c r="CI74" s="1"/>
      <c r="CJ74" s="1"/>
      <c r="CK74" s="1"/>
      <c r="CL74" s="1"/>
      <c r="CM74" s="1"/>
      <c r="CN74" s="1"/>
      <c r="CO74" s="1"/>
      <c r="CP74" s="1"/>
      <c r="CQ74" s="1"/>
      <c r="CS74" s="410"/>
      <c r="CT74" s="410"/>
      <c r="CU74" s="1"/>
      <c r="CV74" s="1"/>
      <c r="CW74" s="1"/>
      <c r="CX74" s="1"/>
      <c r="CY74" s="1"/>
      <c r="CZ74" s="1"/>
      <c r="DA74" s="1"/>
      <c r="DB74" s="1"/>
      <c r="DC74" s="1"/>
      <c r="DD74" s="1"/>
      <c r="DE74" s="1"/>
      <c r="DF74" s="1"/>
      <c r="DG74" s="1"/>
      <c r="DH74" s="1"/>
      <c r="DI74" s="1"/>
      <c r="DJ74" s="1"/>
      <c r="DK74" s="1"/>
      <c r="DL74" s="1"/>
      <c r="DM74" s="1"/>
      <c r="DN74" s="1"/>
      <c r="DO74" s="1"/>
      <c r="DQ74" s="410"/>
      <c r="DR74" s="410"/>
      <c r="DS74" s="1"/>
      <c r="DT74" s="1"/>
      <c r="DU74" s="1"/>
      <c r="DV74" s="1"/>
      <c r="DW74" s="1"/>
      <c r="DX74" s="1"/>
      <c r="DY74" s="1"/>
      <c r="DZ74" s="1"/>
      <c r="EA74" s="1"/>
      <c r="EB74" s="1"/>
      <c r="EC74" s="1"/>
      <c r="ED74" s="1"/>
      <c r="EE74" s="1"/>
      <c r="EF74" s="1"/>
      <c r="EG74" s="1"/>
      <c r="EH74" s="1"/>
      <c r="EI74" s="1"/>
      <c r="EJ74" s="1"/>
      <c r="EK74" s="1"/>
      <c r="EL74" s="1"/>
      <c r="EM74" s="1"/>
      <c r="EO74" s="410"/>
      <c r="EP74" s="410"/>
      <c r="EQ74" s="1"/>
      <c r="ER74" s="1"/>
      <c r="ES74" s="1"/>
      <c r="ET74" s="1"/>
      <c r="EU74" s="1"/>
      <c r="EV74" s="1"/>
      <c r="EW74" s="1"/>
      <c r="EX74" s="1"/>
      <c r="EY74" s="1"/>
      <c r="EZ74" s="1"/>
      <c r="FA74" s="1"/>
      <c r="FB74" s="1"/>
      <c r="FC74" s="1"/>
      <c r="FD74" s="1"/>
      <c r="FE74" s="1"/>
      <c r="FF74" s="1"/>
      <c r="FG74" s="1"/>
      <c r="FH74" s="1"/>
      <c r="FI74" s="1"/>
      <c r="FJ74" s="1"/>
      <c r="FK74" s="1"/>
      <c r="FM74" s="410"/>
      <c r="FN74" s="410"/>
      <c r="FO74" s="1"/>
      <c r="FP74" s="1"/>
      <c r="FQ74" s="1"/>
      <c r="FR74" s="1"/>
      <c r="FS74" s="1"/>
      <c r="FT74" s="1"/>
      <c r="FU74" s="1"/>
      <c r="FV74" s="1"/>
      <c r="FW74" s="1"/>
      <c r="FX74" s="1"/>
      <c r="FY74" s="1"/>
      <c r="FZ74" s="1"/>
      <c r="GA74" s="1"/>
      <c r="GB74" s="1"/>
      <c r="GC74" s="1"/>
      <c r="GD74" s="1"/>
      <c r="GE74" s="1"/>
      <c r="GF74" s="1"/>
      <c r="GG74" s="1"/>
      <c r="GH74" s="1"/>
      <c r="GI74" s="1"/>
      <c r="GK74" s="410"/>
      <c r="GL74" s="410"/>
      <c r="GM74" s="1"/>
      <c r="GN74" s="1"/>
      <c r="GO74" s="1"/>
      <c r="GP74" s="1"/>
      <c r="GQ74" s="1"/>
      <c r="GR74" s="1"/>
      <c r="GS74" s="1"/>
      <c r="GT74" s="1"/>
      <c r="GU74" s="1"/>
      <c r="GV74" s="1"/>
      <c r="GW74" s="1"/>
      <c r="GX74" s="1"/>
      <c r="GY74" s="1"/>
      <c r="GZ74" s="1"/>
      <c r="HA74" s="1"/>
      <c r="HB74" s="1"/>
      <c r="HC74" s="1"/>
      <c r="HD74" s="1"/>
      <c r="HE74" s="1"/>
      <c r="HF74" s="1"/>
      <c r="HG74" s="1"/>
      <c r="HI74" s="410"/>
      <c r="HJ74" s="410"/>
      <c r="HK74" s="1"/>
      <c r="HL74" s="1"/>
      <c r="HM74" s="1"/>
      <c r="HN74" s="1"/>
      <c r="HO74" s="1"/>
      <c r="HP74" s="1"/>
      <c r="HQ74" s="1"/>
      <c r="HR74" s="1"/>
      <c r="HS74" s="1"/>
      <c r="HT74" s="1"/>
      <c r="HU74" s="1"/>
      <c r="HV74" s="1"/>
      <c r="HW74" s="1"/>
      <c r="HX74" s="1"/>
      <c r="HY74" s="1"/>
      <c r="HZ74" s="1"/>
      <c r="IA74" s="1"/>
      <c r="IB74" s="1"/>
      <c r="IC74" s="1"/>
      <c r="ID74" s="1"/>
      <c r="IE74" s="1"/>
    </row>
    <row r="75" spans="1:239" ht="14.5">
      <c r="A75" s="410"/>
      <c r="B75" s="410"/>
      <c r="C75" s="1"/>
      <c r="D75" s="1"/>
      <c r="E75" s="1"/>
      <c r="F75" s="1"/>
      <c r="G75" s="1"/>
      <c r="H75" s="1"/>
      <c r="I75" s="1"/>
      <c r="J75" s="1"/>
      <c r="K75" s="1"/>
      <c r="L75" s="1"/>
      <c r="M75" s="1"/>
      <c r="N75" s="1"/>
      <c r="O75" s="1"/>
      <c r="P75" s="1"/>
      <c r="Q75" s="1"/>
      <c r="R75" s="1"/>
      <c r="S75" s="1"/>
      <c r="T75" s="1"/>
      <c r="U75" s="1"/>
      <c r="V75" s="1"/>
      <c r="W75" s="1"/>
      <c r="Y75" s="410"/>
      <c r="Z75" s="410"/>
      <c r="AA75" s="1"/>
      <c r="AB75" s="1"/>
      <c r="AC75" s="1"/>
      <c r="AD75" s="1"/>
      <c r="AE75" s="1"/>
      <c r="AF75" s="1"/>
      <c r="AG75" s="1"/>
      <c r="AH75" s="1"/>
      <c r="AI75" s="1"/>
      <c r="AJ75" s="1"/>
      <c r="AK75" s="1"/>
      <c r="AL75" s="1"/>
      <c r="AM75" s="1"/>
      <c r="AN75" s="1"/>
      <c r="AO75" s="1"/>
      <c r="AP75" s="1"/>
      <c r="AQ75" s="1"/>
      <c r="AR75" s="1"/>
      <c r="AS75" s="1"/>
      <c r="AT75" s="1"/>
      <c r="AU75" s="1"/>
      <c r="AW75" s="410"/>
      <c r="AX75" s="410"/>
      <c r="AY75" s="1"/>
      <c r="AZ75" s="1"/>
      <c r="BA75" s="1"/>
      <c r="BB75" s="1"/>
      <c r="BC75" s="1"/>
      <c r="BD75" s="1"/>
      <c r="BE75" s="1"/>
      <c r="BF75" s="1"/>
      <c r="BG75" s="1"/>
      <c r="BH75" s="1"/>
      <c r="BI75" s="1"/>
      <c r="BJ75" s="1"/>
      <c r="BK75" s="1"/>
      <c r="BL75" s="1"/>
      <c r="BM75" s="1"/>
      <c r="BN75" s="1"/>
      <c r="BO75" s="1"/>
      <c r="BP75" s="1"/>
      <c r="BQ75" s="1"/>
      <c r="BR75" s="1"/>
      <c r="BS75" s="1"/>
      <c r="BU75" s="410"/>
      <c r="BV75" s="410"/>
      <c r="BW75" s="1"/>
      <c r="BX75" s="1"/>
      <c r="BY75" s="1"/>
      <c r="BZ75" s="1"/>
      <c r="CA75" s="1"/>
      <c r="CB75" s="1"/>
      <c r="CC75" s="1"/>
      <c r="CD75" s="1"/>
      <c r="CE75" s="1"/>
      <c r="CF75" s="1"/>
      <c r="CG75" s="1"/>
      <c r="CH75" s="1"/>
      <c r="CI75" s="1"/>
      <c r="CJ75" s="1"/>
      <c r="CK75" s="1"/>
      <c r="CL75" s="1"/>
      <c r="CM75" s="1"/>
      <c r="CN75" s="1"/>
      <c r="CO75" s="1"/>
      <c r="CP75" s="1"/>
      <c r="CQ75" s="1"/>
      <c r="CS75" s="410"/>
      <c r="CT75" s="410"/>
      <c r="CU75" s="1"/>
      <c r="CV75" s="1"/>
      <c r="CW75" s="1"/>
      <c r="CX75" s="1"/>
      <c r="CY75" s="1"/>
      <c r="CZ75" s="1"/>
      <c r="DA75" s="1"/>
      <c r="DB75" s="1"/>
      <c r="DC75" s="1"/>
      <c r="DD75" s="1"/>
      <c r="DE75" s="1"/>
      <c r="DF75" s="1"/>
      <c r="DG75" s="1"/>
      <c r="DH75" s="1"/>
      <c r="DI75" s="1"/>
      <c r="DJ75" s="1"/>
      <c r="DK75" s="1"/>
      <c r="DL75" s="1"/>
      <c r="DM75" s="1"/>
      <c r="DN75" s="1"/>
      <c r="DO75" s="1"/>
      <c r="DQ75" s="410"/>
      <c r="DR75" s="410"/>
      <c r="DS75" s="1"/>
      <c r="DT75" s="1"/>
      <c r="DU75" s="1"/>
      <c r="DV75" s="1"/>
      <c r="DW75" s="1"/>
      <c r="DX75" s="1"/>
      <c r="DY75" s="1"/>
      <c r="DZ75" s="1"/>
      <c r="EA75" s="1"/>
      <c r="EB75" s="1"/>
      <c r="EC75" s="1"/>
      <c r="ED75" s="1"/>
      <c r="EE75" s="1"/>
      <c r="EF75" s="1"/>
      <c r="EG75" s="1"/>
      <c r="EH75" s="1"/>
      <c r="EI75" s="1"/>
      <c r="EJ75" s="1"/>
      <c r="EK75" s="1"/>
      <c r="EL75" s="1"/>
      <c r="EM75" s="1"/>
      <c r="EO75" s="410"/>
      <c r="EP75" s="410"/>
      <c r="EQ75" s="1"/>
      <c r="ER75" s="1"/>
      <c r="ES75" s="1"/>
      <c r="ET75" s="1"/>
      <c r="EU75" s="1"/>
      <c r="EV75" s="1"/>
      <c r="EW75" s="1"/>
      <c r="EX75" s="1"/>
      <c r="EY75" s="1"/>
      <c r="EZ75" s="1"/>
      <c r="FA75" s="1"/>
      <c r="FB75" s="1"/>
      <c r="FC75" s="1"/>
      <c r="FD75" s="1"/>
      <c r="FE75" s="1"/>
      <c r="FF75" s="1"/>
      <c r="FG75" s="1"/>
      <c r="FH75" s="1"/>
      <c r="FI75" s="1"/>
      <c r="FJ75" s="1"/>
      <c r="FK75" s="1"/>
      <c r="FM75" s="410"/>
      <c r="FN75" s="410"/>
      <c r="FO75" s="1"/>
      <c r="FP75" s="1"/>
      <c r="FQ75" s="1"/>
      <c r="FR75" s="1"/>
      <c r="FS75" s="1"/>
      <c r="FT75" s="1"/>
      <c r="FU75" s="1"/>
      <c r="FV75" s="1"/>
      <c r="FW75" s="1"/>
      <c r="FX75" s="1"/>
      <c r="FY75" s="1"/>
      <c r="FZ75" s="1"/>
      <c r="GA75" s="1"/>
      <c r="GB75" s="1"/>
      <c r="GC75" s="1"/>
      <c r="GD75" s="1"/>
      <c r="GE75" s="1"/>
      <c r="GF75" s="1"/>
      <c r="GG75" s="1"/>
      <c r="GH75" s="1"/>
      <c r="GI75" s="1"/>
      <c r="GK75" s="410"/>
      <c r="GL75" s="410"/>
      <c r="GM75" s="1"/>
      <c r="GN75" s="1"/>
      <c r="GO75" s="1"/>
      <c r="GP75" s="1"/>
      <c r="GQ75" s="1"/>
      <c r="GR75" s="1"/>
      <c r="GS75" s="1"/>
      <c r="GT75" s="1"/>
      <c r="GU75" s="1"/>
      <c r="GV75" s="1"/>
      <c r="GW75" s="1"/>
      <c r="GX75" s="1"/>
      <c r="GY75" s="1"/>
      <c r="GZ75" s="1"/>
      <c r="HA75" s="1"/>
      <c r="HB75" s="1"/>
      <c r="HC75" s="1"/>
      <c r="HD75" s="1"/>
      <c r="HE75" s="1"/>
      <c r="HF75" s="1"/>
      <c r="HG75" s="1"/>
      <c r="HI75" s="410"/>
      <c r="HJ75" s="410"/>
      <c r="HK75" s="1"/>
      <c r="HL75" s="1"/>
      <c r="HM75" s="1"/>
      <c r="HN75" s="1"/>
      <c r="HO75" s="1"/>
      <c r="HP75" s="1"/>
      <c r="HQ75" s="1"/>
      <c r="HR75" s="1"/>
      <c r="HS75" s="1"/>
      <c r="HT75" s="1"/>
      <c r="HU75" s="1"/>
      <c r="HV75" s="1"/>
      <c r="HW75" s="1"/>
      <c r="HX75" s="1"/>
      <c r="HY75" s="1"/>
      <c r="HZ75" s="1"/>
      <c r="IA75" s="1"/>
      <c r="IB75" s="1"/>
      <c r="IC75" s="1"/>
      <c r="ID75" s="1"/>
      <c r="IE75" s="1"/>
    </row>
    <row r="76" spans="1:239" ht="14.5">
      <c r="A76" s="410"/>
      <c r="B76" s="410"/>
      <c r="C76" s="1"/>
      <c r="D76" s="1"/>
      <c r="E76" s="1"/>
      <c r="F76" s="1"/>
      <c r="G76" s="1"/>
      <c r="H76" s="1"/>
      <c r="I76" s="1"/>
      <c r="J76" s="1"/>
      <c r="K76" s="1"/>
      <c r="L76" s="1"/>
      <c r="M76" s="1"/>
      <c r="N76" s="1"/>
      <c r="O76" s="1"/>
      <c r="P76" s="1"/>
      <c r="Q76" s="1"/>
      <c r="R76" s="1"/>
      <c r="S76" s="1"/>
      <c r="T76" s="1"/>
      <c r="U76" s="1"/>
      <c r="V76" s="1"/>
      <c r="W76" s="1"/>
      <c r="Y76" s="410"/>
      <c r="Z76" s="410"/>
      <c r="AA76" s="1"/>
      <c r="AB76" s="1"/>
      <c r="AC76" s="1"/>
      <c r="AD76" s="1"/>
      <c r="AE76" s="1"/>
      <c r="AF76" s="1"/>
      <c r="AG76" s="1"/>
      <c r="AH76" s="1"/>
      <c r="AI76" s="1"/>
      <c r="AJ76" s="1"/>
      <c r="AK76" s="1"/>
      <c r="AL76" s="1"/>
      <c r="AM76" s="1"/>
      <c r="AN76" s="1"/>
      <c r="AO76" s="1"/>
      <c r="AP76" s="1"/>
      <c r="AQ76" s="1"/>
      <c r="AR76" s="1"/>
      <c r="AS76" s="1"/>
      <c r="AT76" s="1"/>
      <c r="AU76" s="1"/>
      <c r="AW76" s="410"/>
      <c r="AX76" s="410"/>
      <c r="AY76" s="1"/>
      <c r="AZ76" s="1"/>
      <c r="BA76" s="1"/>
      <c r="BB76" s="1"/>
      <c r="BC76" s="1"/>
      <c r="BD76" s="1"/>
      <c r="BE76" s="1"/>
      <c r="BF76" s="1"/>
      <c r="BG76" s="1"/>
      <c r="BH76" s="1"/>
      <c r="BI76" s="1"/>
      <c r="BJ76" s="1"/>
      <c r="BK76" s="1"/>
      <c r="BL76" s="1"/>
      <c r="BM76" s="1"/>
      <c r="BN76" s="1"/>
      <c r="BO76" s="1"/>
      <c r="BP76" s="1"/>
      <c r="BQ76" s="1"/>
      <c r="BR76" s="1"/>
      <c r="BS76" s="1"/>
      <c r="BU76" s="410"/>
      <c r="BV76" s="410"/>
      <c r="BW76" s="1"/>
      <c r="BX76" s="1"/>
      <c r="BY76" s="1"/>
      <c r="BZ76" s="1"/>
      <c r="CA76" s="1"/>
      <c r="CB76" s="1"/>
      <c r="CC76" s="1"/>
      <c r="CD76" s="1"/>
      <c r="CE76" s="1"/>
      <c r="CF76" s="1"/>
      <c r="CG76" s="1"/>
      <c r="CH76" s="1"/>
      <c r="CI76" s="1"/>
      <c r="CJ76" s="1"/>
      <c r="CK76" s="1"/>
      <c r="CL76" s="1"/>
      <c r="CM76" s="1"/>
      <c r="CN76" s="1"/>
      <c r="CO76" s="1"/>
      <c r="CP76" s="1"/>
      <c r="CQ76" s="1"/>
      <c r="CS76" s="410"/>
      <c r="CT76" s="410"/>
      <c r="CU76" s="1"/>
      <c r="CV76" s="1"/>
      <c r="CW76" s="1"/>
      <c r="CX76" s="1"/>
      <c r="CY76" s="1"/>
      <c r="CZ76" s="1"/>
      <c r="DA76" s="1"/>
      <c r="DB76" s="1"/>
      <c r="DC76" s="1"/>
      <c r="DD76" s="1"/>
      <c r="DE76" s="1"/>
      <c r="DF76" s="1"/>
      <c r="DG76" s="1"/>
      <c r="DH76" s="1"/>
      <c r="DI76" s="1"/>
      <c r="DJ76" s="1"/>
      <c r="DK76" s="1"/>
      <c r="DL76" s="1"/>
      <c r="DM76" s="1"/>
      <c r="DN76" s="1"/>
      <c r="DO76" s="1"/>
      <c r="DQ76" s="410"/>
      <c r="DR76" s="410"/>
      <c r="DS76" s="1"/>
      <c r="DT76" s="1"/>
      <c r="DU76" s="1"/>
      <c r="DV76" s="1"/>
      <c r="DW76" s="1"/>
      <c r="DX76" s="1"/>
      <c r="DY76" s="1"/>
      <c r="DZ76" s="1"/>
      <c r="EA76" s="1"/>
      <c r="EB76" s="1"/>
      <c r="EC76" s="1"/>
      <c r="ED76" s="1"/>
      <c r="EE76" s="1"/>
      <c r="EF76" s="1"/>
      <c r="EG76" s="1"/>
      <c r="EH76" s="1"/>
      <c r="EI76" s="1"/>
      <c r="EJ76" s="1"/>
      <c r="EK76" s="1"/>
      <c r="EL76" s="1"/>
      <c r="EM76" s="1"/>
      <c r="EO76" s="410"/>
      <c r="EP76" s="410"/>
      <c r="EQ76" s="1"/>
      <c r="ER76" s="1"/>
      <c r="ES76" s="1"/>
      <c r="ET76" s="1"/>
      <c r="EU76" s="1"/>
      <c r="EV76" s="1"/>
      <c r="EW76" s="1"/>
      <c r="EX76" s="1"/>
      <c r="EY76" s="1"/>
      <c r="EZ76" s="1"/>
      <c r="FA76" s="1"/>
      <c r="FB76" s="1"/>
      <c r="FC76" s="1"/>
      <c r="FD76" s="1"/>
      <c r="FE76" s="1"/>
      <c r="FF76" s="1"/>
      <c r="FG76" s="1"/>
      <c r="FH76" s="1"/>
      <c r="FI76" s="1"/>
      <c r="FJ76" s="1"/>
      <c r="FK76" s="1"/>
      <c r="FM76" s="410"/>
      <c r="FN76" s="410"/>
      <c r="FO76" s="1"/>
      <c r="FP76" s="1"/>
      <c r="FQ76" s="1"/>
      <c r="FR76" s="1"/>
      <c r="FS76" s="1"/>
      <c r="FT76" s="1"/>
      <c r="FU76" s="1"/>
      <c r="FV76" s="1"/>
      <c r="FW76" s="1"/>
      <c r="FX76" s="1"/>
      <c r="FY76" s="1"/>
      <c r="FZ76" s="1"/>
      <c r="GA76" s="1"/>
      <c r="GB76" s="1"/>
      <c r="GC76" s="1"/>
      <c r="GD76" s="1"/>
      <c r="GE76" s="1"/>
      <c r="GF76" s="1"/>
      <c r="GG76" s="1"/>
      <c r="GH76" s="1"/>
      <c r="GI76" s="1"/>
      <c r="GK76" s="410"/>
      <c r="GL76" s="410"/>
      <c r="GM76" s="1"/>
      <c r="GN76" s="1"/>
      <c r="GO76" s="1"/>
      <c r="GP76" s="1"/>
      <c r="GQ76" s="1"/>
      <c r="GR76" s="1"/>
      <c r="GS76" s="1"/>
      <c r="GT76" s="1"/>
      <c r="GU76" s="1"/>
      <c r="GV76" s="1"/>
      <c r="GW76" s="1"/>
      <c r="GX76" s="1"/>
      <c r="GY76" s="1"/>
      <c r="GZ76" s="1"/>
      <c r="HA76" s="1"/>
      <c r="HB76" s="1"/>
      <c r="HC76" s="1"/>
      <c r="HD76" s="1"/>
      <c r="HE76" s="1"/>
      <c r="HF76" s="1"/>
      <c r="HG76" s="1"/>
      <c r="HI76" s="410"/>
      <c r="HJ76" s="410"/>
      <c r="HK76" s="1"/>
      <c r="HL76" s="1"/>
      <c r="HM76" s="1"/>
      <c r="HN76" s="1"/>
      <c r="HO76" s="1"/>
      <c r="HP76" s="1"/>
      <c r="HQ76" s="1"/>
      <c r="HR76" s="1"/>
      <c r="HS76" s="1"/>
      <c r="HT76" s="1"/>
      <c r="HU76" s="1"/>
      <c r="HV76" s="1"/>
      <c r="HW76" s="1"/>
      <c r="HX76" s="1"/>
      <c r="HY76" s="1"/>
      <c r="HZ76" s="1"/>
      <c r="IA76" s="1"/>
      <c r="IB76" s="1"/>
      <c r="IC76" s="1"/>
      <c r="ID76" s="1"/>
      <c r="IE76" s="1"/>
    </row>
    <row r="77" spans="1:239" ht="14.5">
      <c r="A77" s="410"/>
      <c r="B77" s="410"/>
      <c r="C77" s="1"/>
      <c r="D77" s="1"/>
      <c r="E77" s="1"/>
      <c r="F77" s="1"/>
      <c r="G77" s="1"/>
      <c r="H77" s="1"/>
      <c r="I77" s="1"/>
      <c r="J77" s="1"/>
      <c r="K77" s="1"/>
      <c r="L77" s="1"/>
      <c r="M77" s="1"/>
      <c r="N77" s="1"/>
      <c r="O77" s="1"/>
      <c r="P77" s="1"/>
      <c r="Q77" s="1"/>
      <c r="R77" s="1"/>
      <c r="S77" s="1"/>
      <c r="T77" s="1"/>
      <c r="U77" s="1"/>
      <c r="V77" s="1"/>
      <c r="W77" s="1"/>
      <c r="Y77" s="410"/>
      <c r="Z77" s="410"/>
      <c r="AA77" s="1"/>
      <c r="AB77" s="1"/>
      <c r="AC77" s="1"/>
      <c r="AD77" s="1"/>
      <c r="AE77" s="1"/>
      <c r="AF77" s="1"/>
      <c r="AG77" s="1"/>
      <c r="AH77" s="1"/>
      <c r="AI77" s="1"/>
      <c r="AJ77" s="1"/>
      <c r="AK77" s="1"/>
      <c r="AL77" s="1"/>
      <c r="AM77" s="1"/>
      <c r="AN77" s="1"/>
      <c r="AO77" s="1"/>
      <c r="AP77" s="1"/>
      <c r="AQ77" s="1"/>
      <c r="AR77" s="1"/>
      <c r="AS77" s="1"/>
      <c r="AT77" s="1"/>
      <c r="AU77" s="1"/>
      <c r="AW77" s="410"/>
      <c r="AX77" s="410"/>
      <c r="AY77" s="1"/>
      <c r="AZ77" s="1"/>
      <c r="BA77" s="1"/>
      <c r="BB77" s="1"/>
      <c r="BC77" s="1"/>
      <c r="BD77" s="1"/>
      <c r="BE77" s="1"/>
      <c r="BF77" s="1"/>
      <c r="BG77" s="1"/>
      <c r="BH77" s="1"/>
      <c r="BI77" s="1"/>
      <c r="BJ77" s="1"/>
      <c r="BK77" s="1"/>
      <c r="BL77" s="1"/>
      <c r="BM77" s="1"/>
      <c r="BN77" s="1"/>
      <c r="BO77" s="1"/>
      <c r="BP77" s="1"/>
      <c r="BQ77" s="1"/>
      <c r="BR77" s="1"/>
      <c r="BS77" s="1"/>
      <c r="BU77" s="410"/>
      <c r="BV77" s="410"/>
      <c r="BW77" s="1"/>
      <c r="BX77" s="1"/>
      <c r="BY77" s="1"/>
      <c r="BZ77" s="1"/>
      <c r="CA77" s="1"/>
      <c r="CB77" s="1"/>
      <c r="CC77" s="1"/>
      <c r="CD77" s="1"/>
      <c r="CE77" s="1"/>
      <c r="CF77" s="1"/>
      <c r="CG77" s="1"/>
      <c r="CH77" s="1"/>
      <c r="CI77" s="1"/>
      <c r="CJ77" s="1"/>
      <c r="CK77" s="1"/>
      <c r="CL77" s="1"/>
      <c r="CM77" s="1"/>
      <c r="CN77" s="1"/>
      <c r="CO77" s="1"/>
      <c r="CP77" s="1"/>
      <c r="CQ77" s="1"/>
      <c r="CS77" s="410"/>
      <c r="CT77" s="410"/>
      <c r="CU77" s="1"/>
      <c r="CV77" s="1"/>
      <c r="CW77" s="1"/>
      <c r="CX77" s="1"/>
      <c r="CY77" s="1"/>
      <c r="CZ77" s="1"/>
      <c r="DA77" s="1"/>
      <c r="DB77" s="1"/>
      <c r="DC77" s="1"/>
      <c r="DD77" s="1"/>
      <c r="DE77" s="1"/>
      <c r="DF77" s="1"/>
      <c r="DG77" s="1"/>
      <c r="DH77" s="1"/>
      <c r="DI77" s="1"/>
      <c r="DJ77" s="1"/>
      <c r="DK77" s="1"/>
      <c r="DL77" s="1"/>
      <c r="DM77" s="1"/>
      <c r="DN77" s="1"/>
      <c r="DO77" s="1"/>
      <c r="DQ77" s="410"/>
      <c r="DR77" s="410"/>
      <c r="DS77" s="1"/>
      <c r="DT77" s="1"/>
      <c r="DU77" s="1"/>
      <c r="DV77" s="1"/>
      <c r="DW77" s="1"/>
      <c r="DX77" s="1"/>
      <c r="DY77" s="1"/>
      <c r="DZ77" s="1"/>
      <c r="EA77" s="1"/>
      <c r="EB77" s="1"/>
      <c r="EC77" s="1"/>
      <c r="ED77" s="1"/>
      <c r="EE77" s="1"/>
      <c r="EF77" s="1"/>
      <c r="EG77" s="1"/>
      <c r="EH77" s="1"/>
      <c r="EI77" s="1"/>
      <c r="EJ77" s="1"/>
      <c r="EK77" s="1"/>
      <c r="EL77" s="1"/>
      <c r="EM77" s="1"/>
      <c r="EO77" s="410"/>
      <c r="EP77" s="410"/>
      <c r="EQ77" s="1"/>
      <c r="ER77" s="1"/>
      <c r="ES77" s="1"/>
      <c r="ET77" s="1"/>
      <c r="EU77" s="1"/>
      <c r="EV77" s="1"/>
      <c r="EW77" s="1"/>
      <c r="EX77" s="1"/>
      <c r="EY77" s="1"/>
      <c r="EZ77" s="1"/>
      <c r="FA77" s="1"/>
      <c r="FB77" s="1"/>
      <c r="FC77" s="1"/>
      <c r="FD77" s="1"/>
      <c r="FE77" s="1"/>
      <c r="FF77" s="1"/>
      <c r="FG77" s="1"/>
      <c r="FH77" s="1"/>
      <c r="FI77" s="1"/>
      <c r="FJ77" s="1"/>
      <c r="FK77" s="1"/>
      <c r="FM77" s="410"/>
      <c r="FN77" s="410"/>
      <c r="FO77" s="1"/>
      <c r="FP77" s="1"/>
      <c r="FQ77" s="1"/>
      <c r="FR77" s="1"/>
      <c r="FS77" s="1"/>
      <c r="FT77" s="1"/>
      <c r="FU77" s="1"/>
      <c r="FV77" s="1"/>
      <c r="FW77" s="1"/>
      <c r="FX77" s="1"/>
      <c r="FY77" s="1"/>
      <c r="FZ77" s="1"/>
      <c r="GA77" s="1"/>
      <c r="GB77" s="1"/>
      <c r="GC77" s="1"/>
      <c r="GD77" s="1"/>
      <c r="GE77" s="1"/>
      <c r="GF77" s="1"/>
      <c r="GG77" s="1"/>
      <c r="GH77" s="1"/>
      <c r="GI77" s="1"/>
      <c r="GK77" s="410"/>
      <c r="GL77" s="410"/>
      <c r="GM77" s="1"/>
      <c r="GN77" s="1"/>
      <c r="GO77" s="1"/>
      <c r="GP77" s="1"/>
      <c r="GQ77" s="1"/>
      <c r="GR77" s="1"/>
      <c r="GS77" s="1"/>
      <c r="GT77" s="1"/>
      <c r="GU77" s="1"/>
      <c r="GV77" s="1"/>
      <c r="GW77" s="1"/>
      <c r="GX77" s="1"/>
      <c r="GY77" s="1"/>
      <c r="GZ77" s="1"/>
      <c r="HA77" s="1"/>
      <c r="HB77" s="1"/>
      <c r="HC77" s="1"/>
      <c r="HD77" s="1"/>
      <c r="HE77" s="1"/>
      <c r="HF77" s="1"/>
      <c r="HG77" s="1"/>
      <c r="HI77" s="410"/>
      <c r="HJ77" s="410"/>
      <c r="HK77" s="1"/>
      <c r="HL77" s="1"/>
      <c r="HM77" s="1"/>
      <c r="HN77" s="1"/>
      <c r="HO77" s="1"/>
      <c r="HP77" s="1"/>
      <c r="HQ77" s="1"/>
      <c r="HR77" s="1"/>
      <c r="HS77" s="1"/>
      <c r="HT77" s="1"/>
      <c r="HU77" s="1"/>
      <c r="HV77" s="1"/>
      <c r="HW77" s="1"/>
      <c r="HX77" s="1"/>
      <c r="HY77" s="1"/>
      <c r="HZ77" s="1"/>
      <c r="IA77" s="1"/>
      <c r="IB77" s="1"/>
      <c r="IC77" s="1"/>
      <c r="ID77" s="1"/>
      <c r="IE77" s="1"/>
    </row>
    <row r="78" spans="1:239" ht="14.5">
      <c r="A78" s="410"/>
      <c r="B78" s="410"/>
      <c r="C78" s="1"/>
      <c r="D78" s="1"/>
      <c r="E78" s="1"/>
      <c r="F78" s="1"/>
      <c r="G78" s="1"/>
      <c r="H78" s="1"/>
      <c r="I78" s="1"/>
      <c r="J78" s="1"/>
      <c r="K78" s="1"/>
      <c r="L78" s="1"/>
      <c r="M78" s="1"/>
      <c r="N78" s="1"/>
      <c r="O78" s="1"/>
      <c r="P78" s="1"/>
      <c r="Q78" s="1"/>
      <c r="R78" s="1"/>
      <c r="S78" s="1"/>
      <c r="T78" s="1"/>
      <c r="U78" s="1"/>
      <c r="V78" s="1"/>
      <c r="W78" s="1"/>
      <c r="Y78" s="410"/>
      <c r="Z78" s="410"/>
      <c r="AA78" s="1"/>
      <c r="AB78" s="1"/>
      <c r="AC78" s="1"/>
      <c r="AD78" s="1"/>
      <c r="AE78" s="1"/>
      <c r="AF78" s="1"/>
      <c r="AG78" s="1"/>
      <c r="AH78" s="1"/>
      <c r="AI78" s="1"/>
      <c r="AJ78" s="1"/>
      <c r="AK78" s="1"/>
      <c r="AL78" s="1"/>
      <c r="AM78" s="1"/>
      <c r="AN78" s="1"/>
      <c r="AO78" s="1"/>
      <c r="AP78" s="1"/>
      <c r="AQ78" s="1"/>
      <c r="AR78" s="1"/>
      <c r="AS78" s="1"/>
      <c r="AT78" s="1"/>
      <c r="AU78" s="1"/>
      <c r="AW78" s="410"/>
      <c r="AX78" s="410"/>
      <c r="AY78" s="1"/>
      <c r="AZ78" s="1"/>
      <c r="BA78" s="1"/>
      <c r="BB78" s="1"/>
      <c r="BC78" s="1"/>
      <c r="BD78" s="1"/>
      <c r="BE78" s="1"/>
      <c r="BF78" s="1"/>
      <c r="BG78" s="1"/>
      <c r="BH78" s="1"/>
      <c r="BI78" s="1"/>
      <c r="BJ78" s="1"/>
      <c r="BK78" s="1"/>
      <c r="BL78" s="1"/>
      <c r="BM78" s="1"/>
      <c r="BN78" s="1"/>
      <c r="BO78" s="1"/>
      <c r="BP78" s="1"/>
      <c r="BQ78" s="1"/>
      <c r="BR78" s="1"/>
      <c r="BS78" s="1"/>
      <c r="BU78" s="410"/>
      <c r="BV78" s="410"/>
      <c r="BW78" s="1"/>
      <c r="BX78" s="1"/>
      <c r="BY78" s="1"/>
      <c r="BZ78" s="1"/>
      <c r="CA78" s="1"/>
      <c r="CB78" s="1"/>
      <c r="CC78" s="1"/>
      <c r="CD78" s="1"/>
      <c r="CE78" s="1"/>
      <c r="CF78" s="1"/>
      <c r="CG78" s="1"/>
      <c r="CH78" s="1"/>
      <c r="CI78" s="1"/>
      <c r="CJ78" s="1"/>
      <c r="CK78" s="1"/>
      <c r="CL78" s="1"/>
      <c r="CM78" s="1"/>
      <c r="CN78" s="1"/>
      <c r="CO78" s="1"/>
      <c r="CP78" s="1"/>
      <c r="CQ78" s="1"/>
      <c r="CS78" s="410"/>
      <c r="CT78" s="410"/>
      <c r="CU78" s="1"/>
      <c r="CV78" s="1"/>
      <c r="CW78" s="1"/>
      <c r="CX78" s="1"/>
      <c r="CY78" s="1"/>
      <c r="CZ78" s="1"/>
      <c r="DA78" s="1"/>
      <c r="DB78" s="1"/>
      <c r="DC78" s="1"/>
      <c r="DD78" s="1"/>
      <c r="DE78" s="1"/>
      <c r="DF78" s="1"/>
      <c r="DG78" s="1"/>
      <c r="DH78" s="1"/>
      <c r="DI78" s="1"/>
      <c r="DJ78" s="1"/>
      <c r="DK78" s="1"/>
      <c r="DL78" s="1"/>
      <c r="DM78" s="1"/>
      <c r="DN78" s="1"/>
      <c r="DO78" s="1"/>
      <c r="DQ78" s="410"/>
      <c r="DR78" s="410"/>
      <c r="DS78" s="1"/>
      <c r="DT78" s="1"/>
      <c r="DU78" s="1"/>
      <c r="DV78" s="1"/>
      <c r="DW78" s="1"/>
      <c r="DX78" s="1"/>
      <c r="DY78" s="1"/>
      <c r="DZ78" s="1"/>
      <c r="EA78" s="1"/>
      <c r="EB78" s="1"/>
      <c r="EC78" s="1"/>
      <c r="ED78" s="1"/>
      <c r="EE78" s="1"/>
      <c r="EF78" s="1"/>
      <c r="EG78" s="1"/>
      <c r="EH78" s="1"/>
      <c r="EI78" s="1"/>
      <c r="EJ78" s="1"/>
      <c r="EK78" s="1"/>
      <c r="EL78" s="1"/>
      <c r="EM78" s="1"/>
      <c r="EO78" s="410"/>
      <c r="EP78" s="410"/>
      <c r="EQ78" s="1"/>
      <c r="ER78" s="1"/>
      <c r="ES78" s="1"/>
      <c r="ET78" s="1"/>
      <c r="EU78" s="1"/>
      <c r="EV78" s="1"/>
      <c r="EW78" s="1"/>
      <c r="EX78" s="1"/>
      <c r="EY78" s="1"/>
      <c r="EZ78" s="1"/>
      <c r="FA78" s="1"/>
      <c r="FB78" s="1"/>
      <c r="FC78" s="1"/>
      <c r="FD78" s="1"/>
      <c r="FE78" s="1"/>
      <c r="FF78" s="1"/>
      <c r="FG78" s="1"/>
      <c r="FH78" s="1"/>
      <c r="FI78" s="1"/>
      <c r="FJ78" s="1"/>
      <c r="FK78" s="1"/>
      <c r="FM78" s="410"/>
      <c r="FN78" s="410"/>
      <c r="FO78" s="1"/>
      <c r="FP78" s="1"/>
      <c r="FQ78" s="1"/>
      <c r="FR78" s="1"/>
      <c r="FS78" s="1"/>
      <c r="FT78" s="1"/>
      <c r="FU78" s="1"/>
      <c r="FV78" s="1"/>
      <c r="FW78" s="1"/>
      <c r="FX78" s="1"/>
      <c r="FY78" s="1"/>
      <c r="FZ78" s="1"/>
      <c r="GA78" s="1"/>
      <c r="GB78" s="1"/>
      <c r="GC78" s="1"/>
      <c r="GD78" s="1"/>
      <c r="GE78" s="1"/>
      <c r="GF78" s="1"/>
      <c r="GG78" s="1"/>
      <c r="GH78" s="1"/>
      <c r="GI78" s="1"/>
      <c r="GK78" s="410"/>
      <c r="GL78" s="410"/>
      <c r="GM78" s="1"/>
      <c r="GN78" s="1"/>
      <c r="GO78" s="1"/>
      <c r="GP78" s="1"/>
      <c r="GQ78" s="1"/>
      <c r="GR78" s="1"/>
      <c r="GS78" s="1"/>
      <c r="GT78" s="1"/>
      <c r="GU78" s="1"/>
      <c r="GV78" s="1"/>
      <c r="GW78" s="1"/>
      <c r="GX78" s="1"/>
      <c r="GY78" s="1"/>
      <c r="GZ78" s="1"/>
      <c r="HA78" s="1"/>
      <c r="HB78" s="1"/>
      <c r="HC78" s="1"/>
      <c r="HD78" s="1"/>
      <c r="HE78" s="1"/>
      <c r="HF78" s="1"/>
      <c r="HG78" s="1"/>
      <c r="HI78" s="410"/>
      <c r="HJ78" s="410"/>
      <c r="HK78" s="1"/>
      <c r="HL78" s="1"/>
      <c r="HM78" s="1"/>
      <c r="HN78" s="1"/>
      <c r="HO78" s="1"/>
      <c r="HP78" s="1"/>
      <c r="HQ78" s="1"/>
      <c r="HR78" s="1"/>
      <c r="HS78" s="1"/>
      <c r="HT78" s="1"/>
      <c r="HU78" s="1"/>
      <c r="HV78" s="1"/>
      <c r="HW78" s="1"/>
      <c r="HX78" s="1"/>
      <c r="HY78" s="1"/>
      <c r="HZ78" s="1"/>
      <c r="IA78" s="1"/>
      <c r="IB78" s="1"/>
      <c r="IC78" s="1"/>
      <c r="ID78" s="1"/>
      <c r="IE78" s="1"/>
    </row>
    <row r="79" spans="1:239" ht="14.5">
      <c r="A79" s="410"/>
      <c r="B79" s="410"/>
      <c r="C79" s="1"/>
      <c r="D79" s="1"/>
      <c r="E79" s="1"/>
      <c r="F79" s="1"/>
      <c r="G79" s="1"/>
      <c r="H79" s="1"/>
      <c r="I79" s="1"/>
      <c r="J79" s="1"/>
      <c r="K79" s="1"/>
      <c r="L79" s="1"/>
      <c r="M79" s="1"/>
      <c r="N79" s="1"/>
      <c r="O79" s="1"/>
      <c r="P79" s="1"/>
      <c r="Q79" s="1"/>
      <c r="R79" s="1"/>
      <c r="S79" s="1"/>
      <c r="T79" s="1"/>
      <c r="U79" s="1"/>
      <c r="V79" s="1"/>
      <c r="W79" s="1"/>
      <c r="Y79" s="410"/>
      <c r="Z79" s="410"/>
      <c r="AA79" s="1"/>
      <c r="AB79" s="1"/>
      <c r="AC79" s="1"/>
      <c r="AD79" s="1"/>
      <c r="AE79" s="1"/>
      <c r="AF79" s="1"/>
      <c r="AG79" s="1"/>
      <c r="AH79" s="1"/>
      <c r="AI79" s="1"/>
      <c r="AJ79" s="1"/>
      <c r="AK79" s="1"/>
      <c r="AL79" s="1"/>
      <c r="AM79" s="1"/>
      <c r="AN79" s="1"/>
      <c r="AO79" s="1"/>
      <c r="AP79" s="1"/>
      <c r="AQ79" s="1"/>
      <c r="AR79" s="1"/>
      <c r="AS79" s="1"/>
      <c r="AT79" s="1"/>
      <c r="AU79" s="1"/>
      <c r="AW79" s="410"/>
      <c r="AX79" s="410"/>
      <c r="AY79" s="1"/>
      <c r="AZ79" s="1"/>
      <c r="BA79" s="1"/>
      <c r="BB79" s="1"/>
      <c r="BC79" s="1"/>
      <c r="BD79" s="1"/>
      <c r="BE79" s="1"/>
      <c r="BF79" s="1"/>
      <c r="BG79" s="1"/>
      <c r="BH79" s="1"/>
      <c r="BI79" s="1"/>
      <c r="BJ79" s="1"/>
      <c r="BK79" s="1"/>
      <c r="BL79" s="1"/>
      <c r="BM79" s="1"/>
      <c r="BN79" s="1"/>
      <c r="BO79" s="1"/>
      <c r="BP79" s="1"/>
      <c r="BQ79" s="1"/>
      <c r="BR79" s="1"/>
      <c r="BS79" s="1"/>
      <c r="BU79" s="410"/>
      <c r="BV79" s="410"/>
      <c r="BW79" s="1"/>
      <c r="BX79" s="1"/>
      <c r="BY79" s="1"/>
      <c r="BZ79" s="1"/>
      <c r="CA79" s="1"/>
      <c r="CB79" s="1"/>
      <c r="CC79" s="1"/>
      <c r="CD79" s="1"/>
      <c r="CE79" s="1"/>
      <c r="CF79" s="1"/>
      <c r="CG79" s="1"/>
      <c r="CH79" s="1"/>
      <c r="CI79" s="1"/>
      <c r="CJ79" s="1"/>
      <c r="CK79" s="1"/>
      <c r="CL79" s="1"/>
      <c r="CM79" s="1"/>
      <c r="CN79" s="1"/>
      <c r="CO79" s="1"/>
      <c r="CP79" s="1"/>
      <c r="CQ79" s="1"/>
      <c r="CS79" s="410"/>
      <c r="CT79" s="410"/>
      <c r="CU79" s="1"/>
      <c r="CV79" s="1"/>
      <c r="CW79" s="1"/>
      <c r="CX79" s="1"/>
      <c r="CY79" s="1"/>
      <c r="CZ79" s="1"/>
      <c r="DA79" s="1"/>
      <c r="DB79" s="1"/>
      <c r="DC79" s="1"/>
      <c r="DD79" s="1"/>
      <c r="DE79" s="1"/>
      <c r="DF79" s="1"/>
      <c r="DG79" s="1"/>
      <c r="DH79" s="1"/>
      <c r="DI79" s="1"/>
      <c r="DJ79" s="1"/>
      <c r="DK79" s="1"/>
      <c r="DL79" s="1"/>
      <c r="DM79" s="1"/>
      <c r="DN79" s="1"/>
      <c r="DO79" s="1"/>
      <c r="DQ79" s="410"/>
      <c r="DR79" s="410"/>
      <c r="DS79" s="1"/>
      <c r="DT79" s="1"/>
      <c r="DU79" s="1"/>
      <c r="DV79" s="1"/>
      <c r="DW79" s="1"/>
      <c r="DX79" s="1"/>
      <c r="DY79" s="1"/>
      <c r="DZ79" s="1"/>
      <c r="EA79" s="1"/>
      <c r="EB79" s="1"/>
      <c r="EC79" s="1"/>
      <c r="ED79" s="1"/>
      <c r="EE79" s="1"/>
      <c r="EF79" s="1"/>
      <c r="EG79" s="1"/>
      <c r="EH79" s="1"/>
      <c r="EI79" s="1"/>
      <c r="EJ79" s="1"/>
      <c r="EK79" s="1"/>
      <c r="EL79" s="1"/>
      <c r="EM79" s="1"/>
      <c r="EO79" s="410"/>
      <c r="EP79" s="410"/>
      <c r="EQ79" s="1"/>
      <c r="ER79" s="1"/>
      <c r="ES79" s="1"/>
      <c r="ET79" s="1"/>
      <c r="EU79" s="1"/>
      <c r="EV79" s="1"/>
      <c r="EW79" s="1"/>
      <c r="EX79" s="1"/>
      <c r="EY79" s="1"/>
      <c r="EZ79" s="1"/>
      <c r="FA79" s="1"/>
      <c r="FB79" s="1"/>
      <c r="FC79" s="1"/>
      <c r="FD79" s="1"/>
      <c r="FE79" s="1"/>
      <c r="FF79" s="1"/>
      <c r="FG79" s="1"/>
      <c r="FH79" s="1"/>
      <c r="FI79" s="1"/>
      <c r="FJ79" s="1"/>
      <c r="FK79" s="1"/>
      <c r="FM79" s="410"/>
      <c r="FN79" s="410"/>
      <c r="FO79" s="1"/>
      <c r="FP79" s="1"/>
      <c r="FQ79" s="1"/>
      <c r="FR79" s="1"/>
      <c r="FS79" s="1"/>
      <c r="FT79" s="1"/>
      <c r="FU79" s="1"/>
      <c r="FV79" s="1"/>
      <c r="FW79" s="1"/>
      <c r="FX79" s="1"/>
      <c r="FY79" s="1"/>
      <c r="FZ79" s="1"/>
      <c r="GA79" s="1"/>
      <c r="GB79" s="1"/>
      <c r="GC79" s="1"/>
      <c r="GD79" s="1"/>
      <c r="GE79" s="1"/>
      <c r="GF79" s="1"/>
      <c r="GG79" s="1"/>
      <c r="GH79" s="1"/>
      <c r="GI79" s="1"/>
      <c r="GK79" s="410"/>
      <c r="GL79" s="410"/>
      <c r="GM79" s="1"/>
      <c r="GN79" s="1"/>
      <c r="GO79" s="1"/>
      <c r="GP79" s="1"/>
      <c r="GQ79" s="1"/>
      <c r="GR79" s="1"/>
      <c r="GS79" s="1"/>
      <c r="GT79" s="1"/>
      <c r="GU79" s="1"/>
      <c r="GV79" s="1"/>
      <c r="GW79" s="1"/>
      <c r="GX79" s="1"/>
      <c r="GY79" s="1"/>
      <c r="GZ79" s="1"/>
      <c r="HA79" s="1"/>
      <c r="HB79" s="1"/>
      <c r="HC79" s="1"/>
      <c r="HD79" s="1"/>
      <c r="HE79" s="1"/>
      <c r="HF79" s="1"/>
      <c r="HG79" s="1"/>
      <c r="HI79" s="410"/>
      <c r="HJ79" s="410"/>
      <c r="HK79" s="1"/>
      <c r="HL79" s="1"/>
      <c r="HM79" s="1"/>
      <c r="HN79" s="1"/>
      <c r="HO79" s="1"/>
      <c r="HP79" s="1"/>
      <c r="HQ79" s="1"/>
      <c r="HR79" s="1"/>
      <c r="HS79" s="1"/>
      <c r="HT79" s="1"/>
      <c r="HU79" s="1"/>
      <c r="HV79" s="1"/>
      <c r="HW79" s="1"/>
      <c r="HX79" s="1"/>
      <c r="HY79" s="1"/>
      <c r="HZ79" s="1"/>
      <c r="IA79" s="1"/>
      <c r="IB79" s="1"/>
      <c r="IC79" s="1"/>
      <c r="ID79" s="1"/>
      <c r="IE79" s="1"/>
    </row>
    <row r="80" spans="1:239" ht="14.5">
      <c r="A80" s="410"/>
      <c r="B80" s="410"/>
      <c r="C80" s="1"/>
      <c r="D80" s="1"/>
      <c r="E80" s="1"/>
      <c r="F80" s="1"/>
      <c r="G80" s="1"/>
      <c r="H80" s="1"/>
      <c r="I80" s="1"/>
      <c r="J80" s="1"/>
      <c r="K80" s="1"/>
      <c r="L80" s="1"/>
      <c r="M80" s="1"/>
      <c r="N80" s="1"/>
      <c r="O80" s="1"/>
      <c r="P80" s="1"/>
      <c r="Q80" s="1"/>
      <c r="R80" s="1"/>
      <c r="S80" s="1"/>
      <c r="T80" s="1"/>
      <c r="U80" s="1"/>
      <c r="V80" s="1"/>
      <c r="W80" s="1"/>
      <c r="Y80" s="410"/>
      <c r="Z80" s="410"/>
      <c r="AA80" s="1"/>
      <c r="AB80" s="1"/>
      <c r="AC80" s="1"/>
      <c r="AD80" s="1"/>
      <c r="AE80" s="1"/>
      <c r="AF80" s="1"/>
      <c r="AG80" s="1"/>
      <c r="AH80" s="1"/>
      <c r="AI80" s="1"/>
      <c r="AJ80" s="1"/>
      <c r="AK80" s="1"/>
      <c r="AL80" s="1"/>
      <c r="AM80" s="1"/>
      <c r="AN80" s="1"/>
      <c r="AO80" s="1"/>
      <c r="AP80" s="1"/>
      <c r="AQ80" s="1"/>
      <c r="AR80" s="1"/>
      <c r="AS80" s="1"/>
      <c r="AT80" s="1"/>
      <c r="AU80" s="1"/>
      <c r="AW80" s="410"/>
      <c r="AX80" s="410"/>
      <c r="AY80" s="1"/>
      <c r="AZ80" s="1"/>
      <c r="BA80" s="1"/>
      <c r="BB80" s="1"/>
      <c r="BC80" s="1"/>
      <c r="BD80" s="1"/>
      <c r="BE80" s="1"/>
      <c r="BF80" s="1"/>
      <c r="BG80" s="1"/>
      <c r="BH80" s="1"/>
      <c r="BI80" s="1"/>
      <c r="BJ80" s="1"/>
      <c r="BK80" s="1"/>
      <c r="BL80" s="1"/>
      <c r="BM80" s="1"/>
      <c r="BN80" s="1"/>
      <c r="BO80" s="1"/>
      <c r="BP80" s="1"/>
      <c r="BQ80" s="1"/>
      <c r="BR80" s="1"/>
      <c r="BS80" s="1"/>
      <c r="BU80" s="410"/>
      <c r="BV80" s="410"/>
      <c r="BW80" s="1"/>
      <c r="BX80" s="1"/>
      <c r="BY80" s="1"/>
      <c r="BZ80" s="1"/>
      <c r="CA80" s="1"/>
      <c r="CB80" s="1"/>
      <c r="CC80" s="1"/>
      <c r="CD80" s="1"/>
      <c r="CE80" s="1"/>
      <c r="CF80" s="1"/>
      <c r="CG80" s="1"/>
      <c r="CH80" s="1"/>
      <c r="CI80" s="1"/>
      <c r="CJ80" s="1"/>
      <c r="CK80" s="1"/>
      <c r="CL80" s="1"/>
      <c r="CM80" s="1"/>
      <c r="CN80" s="1"/>
      <c r="CO80" s="1"/>
      <c r="CP80" s="1"/>
      <c r="CQ80" s="1"/>
      <c r="CS80" s="410"/>
      <c r="CT80" s="410"/>
      <c r="CU80" s="1"/>
      <c r="CV80" s="1"/>
      <c r="CW80" s="1"/>
      <c r="CX80" s="1"/>
      <c r="CY80" s="1"/>
      <c r="CZ80" s="1"/>
      <c r="DA80" s="1"/>
      <c r="DB80" s="1"/>
      <c r="DC80" s="1"/>
      <c r="DD80" s="1"/>
      <c r="DE80" s="1"/>
      <c r="DF80" s="1"/>
      <c r="DG80" s="1"/>
      <c r="DH80" s="1"/>
      <c r="DI80" s="1"/>
      <c r="DJ80" s="1"/>
      <c r="DK80" s="1"/>
      <c r="DL80" s="1"/>
      <c r="DM80" s="1"/>
      <c r="DN80" s="1"/>
      <c r="DO80" s="1"/>
      <c r="DQ80" s="410"/>
      <c r="DR80" s="410"/>
      <c r="DS80" s="1"/>
      <c r="DT80" s="1"/>
      <c r="DU80" s="1"/>
      <c r="DV80" s="1"/>
      <c r="DW80" s="1"/>
      <c r="DX80" s="1"/>
      <c r="DY80" s="1"/>
      <c r="DZ80" s="1"/>
      <c r="EA80" s="1"/>
      <c r="EB80" s="1"/>
      <c r="EC80" s="1"/>
      <c r="ED80" s="1"/>
      <c r="EE80" s="1"/>
      <c r="EF80" s="1"/>
      <c r="EG80" s="1"/>
      <c r="EH80" s="1"/>
      <c r="EI80" s="1"/>
      <c r="EJ80" s="1"/>
      <c r="EK80" s="1"/>
      <c r="EL80" s="1"/>
      <c r="EM80" s="1"/>
      <c r="EO80" s="410"/>
      <c r="EP80" s="410"/>
      <c r="EQ80" s="1"/>
      <c r="ER80" s="1"/>
      <c r="ES80" s="1"/>
      <c r="ET80" s="1"/>
      <c r="EU80" s="1"/>
      <c r="EV80" s="1"/>
      <c r="EW80" s="1"/>
      <c r="EX80" s="1"/>
      <c r="EY80" s="1"/>
      <c r="EZ80" s="1"/>
      <c r="FA80" s="1"/>
      <c r="FB80" s="1"/>
      <c r="FC80" s="1"/>
      <c r="FD80" s="1"/>
      <c r="FE80" s="1"/>
      <c r="FF80" s="1"/>
      <c r="FG80" s="1"/>
      <c r="FH80" s="1"/>
      <c r="FI80" s="1"/>
      <c r="FJ80" s="1"/>
      <c r="FK80" s="1"/>
      <c r="FM80" s="410"/>
      <c r="FN80" s="410"/>
      <c r="FO80" s="1"/>
      <c r="FP80" s="1"/>
      <c r="FQ80" s="1"/>
      <c r="FR80" s="1"/>
      <c r="FS80" s="1"/>
      <c r="FT80" s="1"/>
      <c r="FU80" s="1"/>
      <c r="FV80" s="1"/>
      <c r="FW80" s="1"/>
      <c r="FX80" s="1"/>
      <c r="FY80" s="1"/>
      <c r="FZ80" s="1"/>
      <c r="GA80" s="1"/>
      <c r="GB80" s="1"/>
      <c r="GC80" s="1"/>
      <c r="GD80" s="1"/>
      <c r="GE80" s="1"/>
      <c r="GF80" s="1"/>
      <c r="GG80" s="1"/>
      <c r="GH80" s="1"/>
      <c r="GI80" s="1"/>
      <c r="GK80" s="410"/>
      <c r="GL80" s="410"/>
      <c r="GM80" s="1"/>
      <c r="GN80" s="1"/>
      <c r="GO80" s="1"/>
      <c r="GP80" s="1"/>
      <c r="GQ80" s="1"/>
      <c r="GR80" s="1"/>
      <c r="GS80" s="1"/>
      <c r="GT80" s="1"/>
      <c r="GU80" s="1"/>
      <c r="GV80" s="1"/>
      <c r="GW80" s="1"/>
      <c r="GX80" s="1"/>
      <c r="GY80" s="1"/>
      <c r="GZ80" s="1"/>
      <c r="HA80" s="1"/>
      <c r="HB80" s="1"/>
      <c r="HC80" s="1"/>
      <c r="HD80" s="1"/>
      <c r="HE80" s="1"/>
      <c r="HF80" s="1"/>
      <c r="HG80" s="1"/>
      <c r="HI80" s="410"/>
      <c r="HJ80" s="410"/>
      <c r="HK80" s="1"/>
      <c r="HL80" s="1"/>
      <c r="HM80" s="1"/>
      <c r="HN80" s="1"/>
      <c r="HO80" s="1"/>
      <c r="HP80" s="1"/>
      <c r="HQ80" s="1"/>
      <c r="HR80" s="1"/>
      <c r="HS80" s="1"/>
      <c r="HT80" s="1"/>
      <c r="HU80" s="1"/>
      <c r="HV80" s="1"/>
      <c r="HW80" s="1"/>
      <c r="HX80" s="1"/>
      <c r="HY80" s="1"/>
      <c r="HZ80" s="1"/>
      <c r="IA80" s="1"/>
      <c r="IB80" s="1"/>
      <c r="IC80" s="1"/>
      <c r="ID80" s="1"/>
      <c r="IE80" s="1"/>
    </row>
  </sheetData>
  <mergeCells count="440">
    <mergeCell ref="HI1:HJ1"/>
    <mergeCell ref="A2:B2"/>
    <mergeCell ref="Y2:Z2"/>
    <mergeCell ref="AW2:AX2"/>
    <mergeCell ref="BU2:BV2"/>
    <mergeCell ref="CS2:CT2"/>
    <mergeCell ref="DQ2:DR2"/>
    <mergeCell ref="EO2:EP2"/>
    <mergeCell ref="FM2:FN2"/>
    <mergeCell ref="GK2:GL2"/>
    <mergeCell ref="HI2:HJ2"/>
    <mergeCell ref="A1:B1"/>
    <mergeCell ref="Y1:Z1"/>
    <mergeCell ref="AW1:AX1"/>
    <mergeCell ref="BU1:BV1"/>
    <mergeCell ref="CS1:CT1"/>
    <mergeCell ref="DQ1:DR1"/>
    <mergeCell ref="EO1:EP1"/>
    <mergeCell ref="FM1:FN1"/>
    <mergeCell ref="GK1:GL1"/>
    <mergeCell ref="HI3:HJ3"/>
    <mergeCell ref="A4:B4"/>
    <mergeCell ref="Y4:Z4"/>
    <mergeCell ref="AW4:AX4"/>
    <mergeCell ref="BU4:BV4"/>
    <mergeCell ref="CS4:CT4"/>
    <mergeCell ref="DQ4:DR4"/>
    <mergeCell ref="EO4:EP4"/>
    <mergeCell ref="FM4:FN4"/>
    <mergeCell ref="GK4:GL4"/>
    <mergeCell ref="HI4:HJ4"/>
    <mergeCell ref="A3:B3"/>
    <mergeCell ref="Y3:Z3"/>
    <mergeCell ref="AW3:AX3"/>
    <mergeCell ref="BU3:BV3"/>
    <mergeCell ref="CS3:CT3"/>
    <mergeCell ref="DQ3:DR3"/>
    <mergeCell ref="EO3:EP3"/>
    <mergeCell ref="FM3:FN3"/>
    <mergeCell ref="GK3:GL3"/>
    <mergeCell ref="HI5:HJ5"/>
    <mergeCell ref="A6:B6"/>
    <mergeCell ref="Y6:Z6"/>
    <mergeCell ref="AW6:AX6"/>
    <mergeCell ref="BU6:BV6"/>
    <mergeCell ref="CS6:CT6"/>
    <mergeCell ref="DQ6:DR6"/>
    <mergeCell ref="EO6:EP6"/>
    <mergeCell ref="FM6:FN6"/>
    <mergeCell ref="GK6:GL6"/>
    <mergeCell ref="HI6:HJ6"/>
    <mergeCell ref="A5:B5"/>
    <mergeCell ref="Y5:Z5"/>
    <mergeCell ref="AW5:AX5"/>
    <mergeCell ref="BU5:BV5"/>
    <mergeCell ref="CS5:CT5"/>
    <mergeCell ref="DQ5:DR5"/>
    <mergeCell ref="EO5:EP5"/>
    <mergeCell ref="FM5:FN5"/>
    <mergeCell ref="GK5:GL5"/>
    <mergeCell ref="HI7:HJ7"/>
    <mergeCell ref="A8:B8"/>
    <mergeCell ref="Y8:Z8"/>
    <mergeCell ref="AW8:AX8"/>
    <mergeCell ref="BU8:BV8"/>
    <mergeCell ref="CS8:CT8"/>
    <mergeCell ref="DQ8:DR8"/>
    <mergeCell ref="EO8:EP8"/>
    <mergeCell ref="FM8:FN8"/>
    <mergeCell ref="GK8:GL8"/>
    <mergeCell ref="HI8:HJ8"/>
    <mergeCell ref="A7:B7"/>
    <mergeCell ref="Y7:Z7"/>
    <mergeCell ref="AW7:AX7"/>
    <mergeCell ref="BU7:BV7"/>
    <mergeCell ref="CS7:CT7"/>
    <mergeCell ref="DQ7:DR7"/>
    <mergeCell ref="EO7:EP7"/>
    <mergeCell ref="FM7:FN7"/>
    <mergeCell ref="GK7:GL7"/>
    <mergeCell ref="HI9:HJ9"/>
    <mergeCell ref="A10:B10"/>
    <mergeCell ref="Y10:Z10"/>
    <mergeCell ref="AW10:AX10"/>
    <mergeCell ref="BU10:BV10"/>
    <mergeCell ref="CS10:CT10"/>
    <mergeCell ref="DQ10:DR10"/>
    <mergeCell ref="EO10:EP10"/>
    <mergeCell ref="FM10:FN10"/>
    <mergeCell ref="GK10:GL10"/>
    <mergeCell ref="HI10:HJ10"/>
    <mergeCell ref="A9:B9"/>
    <mergeCell ref="Y9:Z9"/>
    <mergeCell ref="AW9:AX9"/>
    <mergeCell ref="BU9:BV9"/>
    <mergeCell ref="CS9:CT9"/>
    <mergeCell ref="DQ9:DR9"/>
    <mergeCell ref="EO9:EP9"/>
    <mergeCell ref="FM9:FN9"/>
    <mergeCell ref="GK9:GL9"/>
    <mergeCell ref="HI11:HJ11"/>
    <mergeCell ref="A12:B12"/>
    <mergeCell ref="Y12:Z12"/>
    <mergeCell ref="AW12:AX12"/>
    <mergeCell ref="BU12:BV12"/>
    <mergeCell ref="CS12:CT12"/>
    <mergeCell ref="DQ12:DR12"/>
    <mergeCell ref="EO12:EP12"/>
    <mergeCell ref="FM12:FN12"/>
    <mergeCell ref="GK12:GL12"/>
    <mergeCell ref="HI12:HJ12"/>
    <mergeCell ref="A11:B11"/>
    <mergeCell ref="Y11:Z11"/>
    <mergeCell ref="AW11:AX11"/>
    <mergeCell ref="BU11:BV11"/>
    <mergeCell ref="CS11:CT11"/>
    <mergeCell ref="DQ11:DR11"/>
    <mergeCell ref="EO11:EP11"/>
    <mergeCell ref="FM11:FN11"/>
    <mergeCell ref="GK11:GL11"/>
    <mergeCell ref="HI18:HJ18"/>
    <mergeCell ref="A24:B24"/>
    <mergeCell ref="Y24:Z24"/>
    <mergeCell ref="AW24:AX24"/>
    <mergeCell ref="BU24:BV24"/>
    <mergeCell ref="CS24:CT24"/>
    <mergeCell ref="DQ24:DR24"/>
    <mergeCell ref="EO24:EP24"/>
    <mergeCell ref="FM24:FN24"/>
    <mergeCell ref="GK24:GL24"/>
    <mergeCell ref="HI24:HJ24"/>
    <mergeCell ref="A18:B18"/>
    <mergeCell ref="Y18:Z18"/>
    <mergeCell ref="AW18:AX18"/>
    <mergeCell ref="BU18:BV18"/>
    <mergeCell ref="CS18:CT18"/>
    <mergeCell ref="DQ18:DR18"/>
    <mergeCell ref="EO18:EP18"/>
    <mergeCell ref="FM18:FN18"/>
    <mergeCell ref="GK18:GL18"/>
    <mergeCell ref="HI30:HJ30"/>
    <mergeCell ref="A36:B36"/>
    <mergeCell ref="Y36:Z36"/>
    <mergeCell ref="AW36:AX36"/>
    <mergeCell ref="BU36:BV36"/>
    <mergeCell ref="CS36:CT36"/>
    <mergeCell ref="DQ36:DR36"/>
    <mergeCell ref="EO36:EP36"/>
    <mergeCell ref="FM36:FN36"/>
    <mergeCell ref="GK36:GL36"/>
    <mergeCell ref="HI36:HJ36"/>
    <mergeCell ref="A30:B30"/>
    <mergeCell ref="Y30:Z30"/>
    <mergeCell ref="AW30:AX30"/>
    <mergeCell ref="BU30:BV30"/>
    <mergeCell ref="CS30:CT30"/>
    <mergeCell ref="DQ30:DR30"/>
    <mergeCell ref="EO30:EP30"/>
    <mergeCell ref="FM30:FN30"/>
    <mergeCell ref="GK30:GL30"/>
    <mergeCell ref="HI42:HJ42"/>
    <mergeCell ref="A43:B43"/>
    <mergeCell ref="Y43:Z43"/>
    <mergeCell ref="AW43:AX43"/>
    <mergeCell ref="BU43:BV43"/>
    <mergeCell ref="CS43:CT43"/>
    <mergeCell ref="DQ43:DR43"/>
    <mergeCell ref="EO43:EP43"/>
    <mergeCell ref="FM43:FN43"/>
    <mergeCell ref="GK43:GL43"/>
    <mergeCell ref="HI43:HJ43"/>
    <mergeCell ref="A42:B42"/>
    <mergeCell ref="Y42:Z42"/>
    <mergeCell ref="AW42:AX42"/>
    <mergeCell ref="BU42:BV42"/>
    <mergeCell ref="CS42:CT42"/>
    <mergeCell ref="DQ42:DR42"/>
    <mergeCell ref="EO42:EP42"/>
    <mergeCell ref="FM42:FN42"/>
    <mergeCell ref="GK42:GL42"/>
    <mergeCell ref="HI47:HJ47"/>
    <mergeCell ref="A51:B51"/>
    <mergeCell ref="Y51:Z51"/>
    <mergeCell ref="AW51:AX51"/>
    <mergeCell ref="BU51:BV51"/>
    <mergeCell ref="CS51:CT51"/>
    <mergeCell ref="DQ51:DR51"/>
    <mergeCell ref="EO51:EP51"/>
    <mergeCell ref="FM51:FN51"/>
    <mergeCell ref="GK51:GL51"/>
    <mergeCell ref="HI51:HJ51"/>
    <mergeCell ref="A47:B47"/>
    <mergeCell ref="Y47:Z47"/>
    <mergeCell ref="AW47:AX47"/>
    <mergeCell ref="BU47:BV47"/>
    <mergeCell ref="CS47:CT47"/>
    <mergeCell ref="DQ47:DR47"/>
    <mergeCell ref="EO47:EP47"/>
    <mergeCell ref="FM47:FN47"/>
    <mergeCell ref="GK47:GL47"/>
    <mergeCell ref="HI55:HJ55"/>
    <mergeCell ref="A58:B58"/>
    <mergeCell ref="Y58:Z58"/>
    <mergeCell ref="AW58:AX58"/>
    <mergeCell ref="BU58:BV58"/>
    <mergeCell ref="CS58:CT58"/>
    <mergeCell ref="DQ58:DR58"/>
    <mergeCell ref="EO58:EP58"/>
    <mergeCell ref="FM58:FN58"/>
    <mergeCell ref="GK58:GL58"/>
    <mergeCell ref="HI58:HJ58"/>
    <mergeCell ref="A55:B55"/>
    <mergeCell ref="Y55:Z55"/>
    <mergeCell ref="AW55:AX55"/>
    <mergeCell ref="BU55:BV55"/>
    <mergeCell ref="CS55:CT55"/>
    <mergeCell ref="DQ55:DR55"/>
    <mergeCell ref="EO55:EP55"/>
    <mergeCell ref="FM55:FN55"/>
    <mergeCell ref="GK55:GL55"/>
    <mergeCell ref="HI59:HJ59"/>
    <mergeCell ref="A60:B60"/>
    <mergeCell ref="Y60:Z60"/>
    <mergeCell ref="AW60:AX60"/>
    <mergeCell ref="BU60:BV60"/>
    <mergeCell ref="CS60:CT60"/>
    <mergeCell ref="DQ60:DR60"/>
    <mergeCell ref="EO60:EP60"/>
    <mergeCell ref="FM60:FN60"/>
    <mergeCell ref="GK60:GL60"/>
    <mergeCell ref="HI60:HJ60"/>
    <mergeCell ref="A59:B59"/>
    <mergeCell ref="Y59:Z59"/>
    <mergeCell ref="AW59:AX59"/>
    <mergeCell ref="BU59:BV59"/>
    <mergeCell ref="CS59:CT59"/>
    <mergeCell ref="DQ59:DR59"/>
    <mergeCell ref="EO59:EP59"/>
    <mergeCell ref="FM59:FN59"/>
    <mergeCell ref="GK59:GL59"/>
    <mergeCell ref="HI61:HJ61"/>
    <mergeCell ref="A62:B62"/>
    <mergeCell ref="Y62:Z62"/>
    <mergeCell ref="AW62:AX62"/>
    <mergeCell ref="BU62:BV62"/>
    <mergeCell ref="CS62:CT62"/>
    <mergeCell ref="DQ62:DR62"/>
    <mergeCell ref="EO62:EP62"/>
    <mergeCell ref="FM62:FN62"/>
    <mergeCell ref="GK62:GL62"/>
    <mergeCell ref="HI62:HJ62"/>
    <mergeCell ref="A61:B61"/>
    <mergeCell ref="Y61:Z61"/>
    <mergeCell ref="AW61:AX61"/>
    <mergeCell ref="BU61:BV61"/>
    <mergeCell ref="CS61:CT61"/>
    <mergeCell ref="DQ61:DR61"/>
    <mergeCell ref="EO61:EP61"/>
    <mergeCell ref="FM61:FN61"/>
    <mergeCell ref="GK61:GL61"/>
    <mergeCell ref="HI63:HJ63"/>
    <mergeCell ref="A64:B64"/>
    <mergeCell ref="Y64:Z64"/>
    <mergeCell ref="AW64:AX64"/>
    <mergeCell ref="BU64:BV64"/>
    <mergeCell ref="CS64:CT64"/>
    <mergeCell ref="DQ64:DR64"/>
    <mergeCell ref="EO64:EP64"/>
    <mergeCell ref="FM64:FN64"/>
    <mergeCell ref="GK64:GL64"/>
    <mergeCell ref="HI64:HJ64"/>
    <mergeCell ref="A63:B63"/>
    <mergeCell ref="Y63:Z63"/>
    <mergeCell ref="AW63:AX63"/>
    <mergeCell ref="BU63:BV63"/>
    <mergeCell ref="CS63:CT63"/>
    <mergeCell ref="DQ63:DR63"/>
    <mergeCell ref="EO63:EP63"/>
    <mergeCell ref="FM63:FN63"/>
    <mergeCell ref="GK63:GL63"/>
    <mergeCell ref="HI65:HJ65"/>
    <mergeCell ref="A66:B66"/>
    <mergeCell ref="Y66:Z66"/>
    <mergeCell ref="AW66:AX66"/>
    <mergeCell ref="BU66:BV66"/>
    <mergeCell ref="CS66:CT66"/>
    <mergeCell ref="DQ66:DR66"/>
    <mergeCell ref="EO66:EP66"/>
    <mergeCell ref="FM66:FN66"/>
    <mergeCell ref="GK66:GL66"/>
    <mergeCell ref="HI66:HJ66"/>
    <mergeCell ref="A65:B65"/>
    <mergeCell ref="Y65:Z65"/>
    <mergeCell ref="AW65:AX65"/>
    <mergeCell ref="BU65:BV65"/>
    <mergeCell ref="CS65:CT65"/>
    <mergeCell ref="DQ65:DR65"/>
    <mergeCell ref="EO65:EP65"/>
    <mergeCell ref="FM65:FN65"/>
    <mergeCell ref="GK65:GL65"/>
    <mergeCell ref="HI67:HJ67"/>
    <mergeCell ref="A68:B68"/>
    <mergeCell ref="Y68:Z68"/>
    <mergeCell ref="AW68:AX68"/>
    <mergeCell ref="BU68:BV68"/>
    <mergeCell ref="CS68:CT68"/>
    <mergeCell ref="DQ68:DR68"/>
    <mergeCell ref="EO68:EP68"/>
    <mergeCell ref="FM68:FN68"/>
    <mergeCell ref="GK68:GL68"/>
    <mergeCell ref="HI68:HJ68"/>
    <mergeCell ref="A67:B67"/>
    <mergeCell ref="Y67:Z67"/>
    <mergeCell ref="AW67:AX67"/>
    <mergeCell ref="BU67:BV67"/>
    <mergeCell ref="CS67:CT67"/>
    <mergeCell ref="DQ67:DR67"/>
    <mergeCell ref="EO67:EP67"/>
    <mergeCell ref="FM67:FN67"/>
    <mergeCell ref="GK67:GL67"/>
    <mergeCell ref="HI69:HJ69"/>
    <mergeCell ref="A70:B70"/>
    <mergeCell ref="Y70:Z70"/>
    <mergeCell ref="AW70:AX70"/>
    <mergeCell ref="BU70:BV70"/>
    <mergeCell ref="CS70:CT70"/>
    <mergeCell ref="DQ70:DR70"/>
    <mergeCell ref="EO70:EP70"/>
    <mergeCell ref="FM70:FN70"/>
    <mergeCell ref="GK70:GL70"/>
    <mergeCell ref="HI70:HJ70"/>
    <mergeCell ref="A69:B69"/>
    <mergeCell ref="Y69:Z69"/>
    <mergeCell ref="AW69:AX69"/>
    <mergeCell ref="BU69:BV69"/>
    <mergeCell ref="CS69:CT69"/>
    <mergeCell ref="DQ69:DR69"/>
    <mergeCell ref="EO69:EP69"/>
    <mergeCell ref="FM69:FN69"/>
    <mergeCell ref="GK69:GL69"/>
    <mergeCell ref="HI71:HJ71"/>
    <mergeCell ref="A72:B72"/>
    <mergeCell ref="Y72:Z72"/>
    <mergeCell ref="AW72:AX72"/>
    <mergeCell ref="BU72:BV72"/>
    <mergeCell ref="CS72:CT72"/>
    <mergeCell ref="DQ72:DR72"/>
    <mergeCell ref="EO72:EP72"/>
    <mergeCell ref="FM72:FN72"/>
    <mergeCell ref="GK72:GL72"/>
    <mergeCell ref="HI72:HJ72"/>
    <mergeCell ref="A71:B71"/>
    <mergeCell ref="Y71:Z71"/>
    <mergeCell ref="AW71:AX71"/>
    <mergeCell ref="BU71:BV71"/>
    <mergeCell ref="CS71:CT71"/>
    <mergeCell ref="DQ71:DR71"/>
    <mergeCell ref="EO71:EP71"/>
    <mergeCell ref="FM71:FN71"/>
    <mergeCell ref="GK71:GL71"/>
    <mergeCell ref="HI73:HJ73"/>
    <mergeCell ref="A74:B74"/>
    <mergeCell ref="Y74:Z74"/>
    <mergeCell ref="AW74:AX74"/>
    <mergeCell ref="BU74:BV74"/>
    <mergeCell ref="CS74:CT74"/>
    <mergeCell ref="DQ74:DR74"/>
    <mergeCell ref="EO74:EP74"/>
    <mergeCell ref="FM74:FN74"/>
    <mergeCell ref="GK74:GL74"/>
    <mergeCell ref="HI74:HJ74"/>
    <mergeCell ref="A73:B73"/>
    <mergeCell ref="Y73:Z73"/>
    <mergeCell ref="AW73:AX73"/>
    <mergeCell ref="BU73:BV73"/>
    <mergeCell ref="CS73:CT73"/>
    <mergeCell ref="DQ73:DR73"/>
    <mergeCell ref="EO73:EP73"/>
    <mergeCell ref="FM73:FN73"/>
    <mergeCell ref="GK73:GL73"/>
    <mergeCell ref="HI75:HJ75"/>
    <mergeCell ref="A76:B76"/>
    <mergeCell ref="Y76:Z76"/>
    <mergeCell ref="AW76:AX76"/>
    <mergeCell ref="BU76:BV76"/>
    <mergeCell ref="CS76:CT76"/>
    <mergeCell ref="DQ76:DR76"/>
    <mergeCell ref="EO76:EP76"/>
    <mergeCell ref="FM76:FN76"/>
    <mergeCell ref="GK76:GL76"/>
    <mergeCell ref="HI76:HJ76"/>
    <mergeCell ref="A75:B75"/>
    <mergeCell ref="Y75:Z75"/>
    <mergeCell ref="AW75:AX75"/>
    <mergeCell ref="BU75:BV75"/>
    <mergeCell ref="CS75:CT75"/>
    <mergeCell ref="DQ75:DR75"/>
    <mergeCell ref="EO75:EP75"/>
    <mergeCell ref="FM75:FN75"/>
    <mergeCell ref="GK75:GL75"/>
    <mergeCell ref="HI77:HJ77"/>
    <mergeCell ref="A78:B78"/>
    <mergeCell ref="Y78:Z78"/>
    <mergeCell ref="AW78:AX78"/>
    <mergeCell ref="BU78:BV78"/>
    <mergeCell ref="CS78:CT78"/>
    <mergeCell ref="DQ78:DR78"/>
    <mergeCell ref="EO78:EP78"/>
    <mergeCell ref="FM78:FN78"/>
    <mergeCell ref="GK78:GL78"/>
    <mergeCell ref="HI78:HJ78"/>
    <mergeCell ref="A77:B77"/>
    <mergeCell ref="Y77:Z77"/>
    <mergeCell ref="AW77:AX77"/>
    <mergeCell ref="BU77:BV77"/>
    <mergeCell ref="CS77:CT77"/>
    <mergeCell ref="DQ77:DR77"/>
    <mergeCell ref="EO77:EP77"/>
    <mergeCell ref="FM77:FN77"/>
    <mergeCell ref="GK77:GL77"/>
    <mergeCell ref="HI79:HJ79"/>
    <mergeCell ref="A80:B80"/>
    <mergeCell ref="Y80:Z80"/>
    <mergeCell ref="AW80:AX80"/>
    <mergeCell ref="BU80:BV80"/>
    <mergeCell ref="CS80:CT80"/>
    <mergeCell ref="DQ80:DR80"/>
    <mergeCell ref="EO80:EP80"/>
    <mergeCell ref="FM80:FN80"/>
    <mergeCell ref="GK80:GL80"/>
    <mergeCell ref="HI80:HJ80"/>
    <mergeCell ref="A79:B79"/>
    <mergeCell ref="Y79:Z79"/>
    <mergeCell ref="AW79:AX79"/>
    <mergeCell ref="BU79:BV79"/>
    <mergeCell ref="CS79:CT79"/>
    <mergeCell ref="DQ79:DR79"/>
    <mergeCell ref="EO79:EP79"/>
    <mergeCell ref="FM79:FN79"/>
    <mergeCell ref="GK79:GL7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H63"/>
  <sheetViews>
    <sheetView tabSelected="1" topLeftCell="A19" workbookViewId="0">
      <selection activeCell="Y22" sqref="Y22"/>
    </sheetView>
  </sheetViews>
  <sheetFormatPr defaultColWidth="9" defaultRowHeight="12.5"/>
  <cols>
    <col min="2" max="2" width="39" bestFit="1" customWidth="1"/>
    <col min="4" max="22" width="9" hidden="1" customWidth="1"/>
    <col min="24" max="24" width="12.81640625"/>
    <col min="26" max="26" width="39"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42.453125" customWidth="1"/>
    <col min="196" max="214" width="9" hidden="1" customWidth="1"/>
    <col min="218" max="218" width="42.453125" customWidth="1"/>
    <col min="220" max="238" width="9" hidden="1" customWidth="1"/>
  </cols>
  <sheetData>
    <row r="1" spans="1:239" ht="14.5" customHeight="1">
      <c r="A1" s="424"/>
      <c r="B1" s="424"/>
      <c r="C1" s="175"/>
      <c r="D1" s="175"/>
      <c r="E1" s="175"/>
      <c r="F1" s="175"/>
      <c r="G1" s="175"/>
      <c r="H1" s="175"/>
      <c r="I1" s="175"/>
      <c r="J1" s="175"/>
      <c r="K1" s="175"/>
      <c r="L1" s="175"/>
      <c r="M1" s="175"/>
      <c r="N1" s="175"/>
      <c r="O1" s="175"/>
      <c r="P1" s="175"/>
      <c r="Q1" s="175"/>
      <c r="R1" s="175"/>
      <c r="S1" s="175"/>
      <c r="T1" s="175"/>
      <c r="U1" s="175"/>
      <c r="V1" s="175"/>
      <c r="W1" s="175"/>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1"/>
      <c r="BV1" s="411"/>
      <c r="BW1" s="16"/>
      <c r="BX1" s="16"/>
      <c r="BY1" s="16"/>
      <c r="BZ1" s="16"/>
      <c r="CA1" s="16"/>
      <c r="CB1" s="16"/>
      <c r="CC1" s="16"/>
      <c r="CD1" s="16"/>
      <c r="CE1" s="16"/>
      <c r="CF1" s="16"/>
      <c r="CG1" s="16"/>
      <c r="CH1" s="16"/>
      <c r="CI1" s="16"/>
      <c r="CJ1" s="16"/>
      <c r="CK1" s="16"/>
      <c r="CL1" s="16"/>
      <c r="CM1" s="16"/>
      <c r="CN1" s="16"/>
      <c r="CO1" s="16"/>
      <c r="CP1" s="16"/>
      <c r="CQ1" s="16"/>
      <c r="CR1" s="29"/>
      <c r="CS1" s="411"/>
      <c r="CT1" s="411"/>
      <c r="CU1" s="16"/>
      <c r="CV1" s="16"/>
      <c r="CW1" s="16"/>
      <c r="CX1" s="16"/>
      <c r="CY1" s="16"/>
      <c r="CZ1" s="16"/>
      <c r="DA1" s="16"/>
      <c r="DB1" s="16"/>
      <c r="DC1" s="16"/>
      <c r="DD1" s="16"/>
      <c r="DE1" s="16"/>
      <c r="DF1" s="16"/>
      <c r="DG1" s="16"/>
      <c r="DH1" s="16"/>
      <c r="DI1" s="16"/>
      <c r="DJ1" s="16"/>
      <c r="DK1" s="16"/>
      <c r="DL1" s="16"/>
      <c r="DM1" s="16"/>
      <c r="DN1" s="16"/>
      <c r="DO1" s="16"/>
      <c r="DP1" s="29"/>
      <c r="DQ1" s="411"/>
      <c r="DR1" s="411"/>
      <c r="DS1" s="16"/>
      <c r="DT1" s="16"/>
      <c r="DU1" s="16"/>
      <c r="DV1" s="16"/>
      <c r="DW1" s="16"/>
      <c r="DX1" s="16"/>
      <c r="DY1" s="16"/>
      <c r="DZ1" s="16"/>
      <c r="EA1" s="16"/>
      <c r="EB1" s="16"/>
      <c r="EC1" s="16"/>
      <c r="ED1" s="16"/>
      <c r="EE1" s="16"/>
      <c r="EF1" s="16"/>
      <c r="EG1" s="16"/>
      <c r="EH1" s="16"/>
      <c r="EI1" s="16"/>
      <c r="EJ1" s="16"/>
      <c r="EK1" s="16"/>
      <c r="EL1" s="16"/>
      <c r="EM1" s="16"/>
      <c r="EN1" s="29"/>
      <c r="EO1" s="411"/>
      <c r="EP1" s="411"/>
      <c r="EQ1" s="16"/>
      <c r="ER1" s="16"/>
      <c r="ES1" s="16"/>
      <c r="ET1" s="16"/>
      <c r="EU1" s="16"/>
      <c r="EV1" s="16"/>
      <c r="EW1" s="16"/>
      <c r="EX1" s="16"/>
      <c r="EY1" s="16"/>
      <c r="EZ1" s="16"/>
      <c r="FA1" s="16"/>
      <c r="FB1" s="16"/>
      <c r="FC1" s="16"/>
      <c r="FD1" s="16"/>
      <c r="FE1" s="16"/>
      <c r="FF1" s="16"/>
      <c r="FG1" s="16"/>
      <c r="FH1" s="16"/>
      <c r="FI1" s="16"/>
      <c r="FJ1" s="16"/>
      <c r="FK1" s="16"/>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c r="HI1" s="410"/>
      <c r="HJ1" s="410"/>
      <c r="HK1" s="1"/>
      <c r="HL1" s="1"/>
      <c r="HM1" s="1"/>
      <c r="HN1" s="1"/>
      <c r="HO1" s="1"/>
      <c r="HP1" s="1"/>
      <c r="HQ1" s="1"/>
      <c r="HR1" s="1"/>
      <c r="HS1" s="1"/>
      <c r="HT1" s="1"/>
      <c r="HU1" s="1"/>
      <c r="HV1" s="1"/>
      <c r="HW1" s="1"/>
      <c r="HX1" s="1"/>
      <c r="HY1" s="1"/>
      <c r="HZ1" s="1"/>
      <c r="IA1" s="1"/>
      <c r="IB1" s="1"/>
      <c r="IC1" s="1"/>
      <c r="ID1" s="1"/>
      <c r="IE1" s="1"/>
    </row>
    <row r="2" spans="1:239" ht="14.5" customHeight="1">
      <c r="A2" s="424"/>
      <c r="B2" s="424"/>
      <c r="C2" s="175"/>
      <c r="D2" s="175"/>
      <c r="E2" s="175"/>
      <c r="F2" s="175"/>
      <c r="G2" s="175"/>
      <c r="H2" s="175"/>
      <c r="I2" s="175"/>
      <c r="J2" s="175"/>
      <c r="K2" s="175"/>
      <c r="L2" s="175"/>
      <c r="M2" s="175"/>
      <c r="N2" s="175"/>
      <c r="O2" s="175"/>
      <c r="P2" s="175"/>
      <c r="Q2" s="175"/>
      <c r="R2" s="175"/>
      <c r="S2" s="175"/>
      <c r="T2" s="175"/>
      <c r="U2" s="175"/>
      <c r="V2" s="175"/>
      <c r="W2" s="175"/>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1"/>
      <c r="BV2" s="411"/>
      <c r="BW2" s="16"/>
      <c r="BX2" s="16"/>
      <c r="BY2" s="16"/>
      <c r="BZ2" s="16"/>
      <c r="CA2" s="16"/>
      <c r="CB2" s="16"/>
      <c r="CC2" s="16"/>
      <c r="CD2" s="16"/>
      <c r="CE2" s="16"/>
      <c r="CF2" s="16"/>
      <c r="CG2" s="16"/>
      <c r="CH2" s="16"/>
      <c r="CI2" s="16"/>
      <c r="CJ2" s="16"/>
      <c r="CK2" s="16"/>
      <c r="CL2" s="16"/>
      <c r="CM2" s="16"/>
      <c r="CN2" s="16"/>
      <c r="CO2" s="16"/>
      <c r="CP2" s="16"/>
      <c r="CQ2" s="16"/>
      <c r="CR2" s="29"/>
      <c r="CS2" s="411"/>
      <c r="CT2" s="411"/>
      <c r="CU2" s="16"/>
      <c r="CV2" s="16"/>
      <c r="CW2" s="16"/>
      <c r="CX2" s="16"/>
      <c r="CY2" s="16"/>
      <c r="CZ2" s="16"/>
      <c r="DA2" s="16"/>
      <c r="DB2" s="16"/>
      <c r="DC2" s="16"/>
      <c r="DD2" s="16"/>
      <c r="DE2" s="16"/>
      <c r="DF2" s="16"/>
      <c r="DG2" s="16"/>
      <c r="DH2" s="16"/>
      <c r="DI2" s="16"/>
      <c r="DJ2" s="16"/>
      <c r="DK2" s="16"/>
      <c r="DL2" s="16"/>
      <c r="DM2" s="16"/>
      <c r="DN2" s="16"/>
      <c r="DO2" s="16"/>
      <c r="DP2" s="29"/>
      <c r="DQ2" s="411"/>
      <c r="DR2" s="411"/>
      <c r="DS2" s="16"/>
      <c r="DT2" s="16"/>
      <c r="DU2" s="16"/>
      <c r="DV2" s="16"/>
      <c r="DW2" s="16"/>
      <c r="DX2" s="16"/>
      <c r="DY2" s="16"/>
      <c r="DZ2" s="16"/>
      <c r="EA2" s="16"/>
      <c r="EB2" s="16"/>
      <c r="EC2" s="16"/>
      <c r="ED2" s="16"/>
      <c r="EE2" s="16"/>
      <c r="EF2" s="16"/>
      <c r="EG2" s="16"/>
      <c r="EH2" s="16"/>
      <c r="EI2" s="16"/>
      <c r="EJ2" s="16"/>
      <c r="EK2" s="16"/>
      <c r="EL2" s="16"/>
      <c r="EM2" s="16"/>
      <c r="EN2" s="29"/>
      <c r="EO2" s="411"/>
      <c r="EP2" s="411"/>
      <c r="EQ2" s="16"/>
      <c r="ER2" s="16"/>
      <c r="ES2" s="16"/>
      <c r="ET2" s="16"/>
      <c r="EU2" s="16"/>
      <c r="EV2" s="16"/>
      <c r="EW2" s="16"/>
      <c r="EX2" s="16"/>
      <c r="EY2" s="16"/>
      <c r="EZ2" s="16"/>
      <c r="FA2" s="16"/>
      <c r="FB2" s="16"/>
      <c r="FC2" s="16"/>
      <c r="FD2" s="16"/>
      <c r="FE2" s="16"/>
      <c r="FF2" s="16"/>
      <c r="FG2" s="16"/>
      <c r="FH2" s="16"/>
      <c r="FI2" s="16"/>
      <c r="FJ2" s="16"/>
      <c r="FK2" s="16"/>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c r="HI2" s="410"/>
      <c r="HJ2" s="410"/>
      <c r="HK2" s="1"/>
      <c r="HL2" s="1"/>
      <c r="HM2" s="1"/>
      <c r="HN2" s="1"/>
      <c r="HO2" s="1"/>
      <c r="HP2" s="1"/>
      <c r="HQ2" s="1"/>
      <c r="HR2" s="1"/>
      <c r="HS2" s="1"/>
      <c r="HT2" s="1"/>
      <c r="HU2" s="1"/>
      <c r="HV2" s="1"/>
      <c r="HW2" s="1"/>
      <c r="HX2" s="1"/>
      <c r="HY2" s="1"/>
      <c r="HZ2" s="1"/>
      <c r="IA2" s="1"/>
      <c r="IB2" s="1"/>
      <c r="IC2" s="1"/>
      <c r="ID2" s="1"/>
      <c r="IE2" s="1"/>
    </row>
    <row r="3" spans="1:239" ht="14.5" customHeight="1">
      <c r="A3" s="424"/>
      <c r="B3" s="424"/>
      <c r="C3" s="175"/>
      <c r="D3" s="175"/>
      <c r="E3" s="175"/>
      <c r="F3" s="175"/>
      <c r="G3" s="175"/>
      <c r="H3" s="175"/>
      <c r="I3" s="175"/>
      <c r="J3" s="175"/>
      <c r="K3" s="175"/>
      <c r="L3" s="175"/>
      <c r="M3" s="175"/>
      <c r="N3" s="175"/>
      <c r="O3" s="175"/>
      <c r="P3" s="175"/>
      <c r="Q3" s="175"/>
      <c r="R3" s="175"/>
      <c r="S3" s="175"/>
      <c r="T3" s="175"/>
      <c r="U3" s="175"/>
      <c r="V3" s="175"/>
      <c r="W3" s="175"/>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1"/>
      <c r="BV3" s="411"/>
      <c r="BW3" s="16"/>
      <c r="BX3" s="16"/>
      <c r="BY3" s="16"/>
      <c r="BZ3" s="16"/>
      <c r="CA3" s="16"/>
      <c r="CB3" s="16"/>
      <c r="CC3" s="16"/>
      <c r="CD3" s="16"/>
      <c r="CE3" s="16"/>
      <c r="CF3" s="16"/>
      <c r="CG3" s="16"/>
      <c r="CH3" s="16"/>
      <c r="CI3" s="16"/>
      <c r="CJ3" s="16"/>
      <c r="CK3" s="16"/>
      <c r="CL3" s="16"/>
      <c r="CM3" s="16"/>
      <c r="CN3" s="16"/>
      <c r="CO3" s="16"/>
      <c r="CP3" s="16"/>
      <c r="CQ3" s="16"/>
      <c r="CR3" s="29"/>
      <c r="CS3" s="411"/>
      <c r="CT3" s="411"/>
      <c r="CU3" s="16"/>
      <c r="CV3" s="16"/>
      <c r="CW3" s="16"/>
      <c r="CX3" s="16"/>
      <c r="CY3" s="16"/>
      <c r="CZ3" s="16"/>
      <c r="DA3" s="16"/>
      <c r="DB3" s="16"/>
      <c r="DC3" s="16"/>
      <c r="DD3" s="16"/>
      <c r="DE3" s="16"/>
      <c r="DF3" s="16"/>
      <c r="DG3" s="16"/>
      <c r="DH3" s="16"/>
      <c r="DI3" s="16"/>
      <c r="DJ3" s="16"/>
      <c r="DK3" s="16"/>
      <c r="DL3" s="16"/>
      <c r="DM3" s="16"/>
      <c r="DN3" s="16"/>
      <c r="DO3" s="16"/>
      <c r="DP3" s="29"/>
      <c r="DQ3" s="411"/>
      <c r="DR3" s="411"/>
      <c r="DS3" s="16"/>
      <c r="DT3" s="16"/>
      <c r="DU3" s="16"/>
      <c r="DV3" s="16"/>
      <c r="DW3" s="16"/>
      <c r="DX3" s="16"/>
      <c r="DY3" s="16"/>
      <c r="DZ3" s="16"/>
      <c r="EA3" s="16"/>
      <c r="EB3" s="16"/>
      <c r="EC3" s="16"/>
      <c r="ED3" s="16"/>
      <c r="EE3" s="16"/>
      <c r="EF3" s="16"/>
      <c r="EG3" s="16"/>
      <c r="EH3" s="16"/>
      <c r="EI3" s="16"/>
      <c r="EJ3" s="16"/>
      <c r="EK3" s="16"/>
      <c r="EL3" s="16"/>
      <c r="EM3" s="16"/>
      <c r="EN3" s="29"/>
      <c r="EO3" s="411"/>
      <c r="EP3" s="411"/>
      <c r="EQ3" s="16"/>
      <c r="ER3" s="16"/>
      <c r="ES3" s="16"/>
      <c r="ET3" s="16"/>
      <c r="EU3" s="16"/>
      <c r="EV3" s="16"/>
      <c r="EW3" s="16"/>
      <c r="EX3" s="16"/>
      <c r="EY3" s="16"/>
      <c r="EZ3" s="16"/>
      <c r="FA3" s="16"/>
      <c r="FB3" s="16"/>
      <c r="FC3" s="16"/>
      <c r="FD3" s="16"/>
      <c r="FE3" s="16"/>
      <c r="FF3" s="16"/>
      <c r="FG3" s="16"/>
      <c r="FH3" s="16"/>
      <c r="FI3" s="16"/>
      <c r="FJ3" s="16"/>
      <c r="FK3" s="16"/>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c r="HI3" s="410"/>
      <c r="HJ3" s="410"/>
      <c r="HK3" s="1"/>
      <c r="HL3" s="1"/>
      <c r="HM3" s="1"/>
      <c r="HN3" s="1"/>
      <c r="HO3" s="1"/>
      <c r="HP3" s="1"/>
      <c r="HQ3" s="1"/>
      <c r="HR3" s="1"/>
      <c r="HS3" s="1"/>
      <c r="HT3" s="1"/>
      <c r="HU3" s="1"/>
      <c r="HV3" s="1"/>
      <c r="HW3" s="1"/>
      <c r="HX3" s="1"/>
      <c r="HY3" s="1"/>
      <c r="HZ3" s="1"/>
      <c r="IA3" s="1"/>
      <c r="IB3" s="1"/>
      <c r="IC3" s="1"/>
      <c r="ID3" s="1"/>
      <c r="IE3" s="1"/>
    </row>
    <row r="4" spans="1:239" ht="14.5" customHeight="1">
      <c r="A4" s="424"/>
      <c r="B4" s="424"/>
      <c r="C4" s="175"/>
      <c r="D4" s="175"/>
      <c r="E4" s="175"/>
      <c r="F4" s="175"/>
      <c r="G4" s="175"/>
      <c r="H4" s="175"/>
      <c r="I4" s="175"/>
      <c r="J4" s="175"/>
      <c r="K4" s="175"/>
      <c r="L4" s="175"/>
      <c r="M4" s="175"/>
      <c r="N4" s="175"/>
      <c r="O4" s="175"/>
      <c r="P4" s="175"/>
      <c r="Q4" s="175"/>
      <c r="R4" s="175"/>
      <c r="S4" s="175"/>
      <c r="T4" s="175"/>
      <c r="U4" s="175"/>
      <c r="V4" s="175"/>
      <c r="W4" s="175"/>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1"/>
      <c r="BV4" s="411"/>
      <c r="BW4" s="16"/>
      <c r="BX4" s="16"/>
      <c r="BY4" s="16"/>
      <c r="BZ4" s="16"/>
      <c r="CA4" s="16"/>
      <c r="CB4" s="16"/>
      <c r="CC4" s="16"/>
      <c r="CD4" s="16"/>
      <c r="CE4" s="16"/>
      <c r="CF4" s="16"/>
      <c r="CG4" s="16"/>
      <c r="CH4" s="16"/>
      <c r="CI4" s="16"/>
      <c r="CJ4" s="16"/>
      <c r="CK4" s="16"/>
      <c r="CL4" s="16"/>
      <c r="CM4" s="16"/>
      <c r="CN4" s="16"/>
      <c r="CO4" s="16"/>
      <c r="CP4" s="16"/>
      <c r="CQ4" s="16"/>
      <c r="CR4" s="29"/>
      <c r="CS4" s="411"/>
      <c r="CT4" s="411"/>
      <c r="CU4" s="16"/>
      <c r="CV4" s="16"/>
      <c r="CW4" s="16"/>
      <c r="CX4" s="16"/>
      <c r="CY4" s="16"/>
      <c r="CZ4" s="16"/>
      <c r="DA4" s="16"/>
      <c r="DB4" s="16"/>
      <c r="DC4" s="16"/>
      <c r="DD4" s="16"/>
      <c r="DE4" s="16"/>
      <c r="DF4" s="16"/>
      <c r="DG4" s="16"/>
      <c r="DH4" s="16"/>
      <c r="DI4" s="16"/>
      <c r="DJ4" s="16"/>
      <c r="DK4" s="16"/>
      <c r="DL4" s="16"/>
      <c r="DM4" s="16"/>
      <c r="DN4" s="16"/>
      <c r="DO4" s="16"/>
      <c r="DP4" s="29"/>
      <c r="DQ4" s="411"/>
      <c r="DR4" s="411"/>
      <c r="DS4" s="16"/>
      <c r="DT4" s="16"/>
      <c r="DU4" s="16"/>
      <c r="DV4" s="16"/>
      <c r="DW4" s="16"/>
      <c r="DX4" s="16"/>
      <c r="DY4" s="16"/>
      <c r="DZ4" s="16"/>
      <c r="EA4" s="16"/>
      <c r="EB4" s="16"/>
      <c r="EC4" s="16"/>
      <c r="ED4" s="16"/>
      <c r="EE4" s="16"/>
      <c r="EF4" s="16"/>
      <c r="EG4" s="16"/>
      <c r="EH4" s="16"/>
      <c r="EI4" s="16"/>
      <c r="EJ4" s="16"/>
      <c r="EK4" s="16"/>
      <c r="EL4" s="16"/>
      <c r="EM4" s="16"/>
      <c r="EN4" s="29"/>
      <c r="EO4" s="411"/>
      <c r="EP4" s="411"/>
      <c r="EQ4" s="16"/>
      <c r="ER4" s="16"/>
      <c r="ES4" s="16"/>
      <c r="ET4" s="16"/>
      <c r="EU4" s="16"/>
      <c r="EV4" s="16"/>
      <c r="EW4" s="16"/>
      <c r="EX4" s="16"/>
      <c r="EY4" s="16"/>
      <c r="EZ4" s="16"/>
      <c r="FA4" s="16"/>
      <c r="FB4" s="16"/>
      <c r="FC4" s="16"/>
      <c r="FD4" s="16"/>
      <c r="FE4" s="16"/>
      <c r="FF4" s="16"/>
      <c r="FG4" s="16"/>
      <c r="FH4" s="16"/>
      <c r="FI4" s="16"/>
      <c r="FJ4" s="16"/>
      <c r="FK4" s="16"/>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c r="HI4" s="410"/>
      <c r="HJ4" s="410"/>
      <c r="HK4" s="1"/>
      <c r="HL4" s="1"/>
      <c r="HM4" s="1"/>
      <c r="HN4" s="1"/>
      <c r="HO4" s="1"/>
      <c r="HP4" s="1"/>
      <c r="HQ4" s="1"/>
      <c r="HR4" s="1"/>
      <c r="HS4" s="1"/>
      <c r="HT4" s="1"/>
      <c r="HU4" s="1"/>
      <c r="HV4" s="1"/>
      <c r="HW4" s="1"/>
      <c r="HX4" s="1"/>
      <c r="HY4" s="1"/>
      <c r="HZ4" s="1"/>
      <c r="IA4" s="1"/>
      <c r="IB4" s="1"/>
      <c r="IC4" s="1"/>
      <c r="ID4" s="1"/>
      <c r="IE4" s="1"/>
    </row>
    <row r="5" spans="1:239" ht="18" customHeight="1">
      <c r="A5" s="432" t="s">
        <v>214</v>
      </c>
      <c r="B5" s="432"/>
      <c r="C5" s="176"/>
      <c r="D5" s="176"/>
      <c r="E5" s="176"/>
      <c r="F5" s="176"/>
      <c r="G5" s="176"/>
      <c r="H5" s="176"/>
      <c r="I5" s="176"/>
      <c r="J5" s="176"/>
      <c r="K5" s="175"/>
      <c r="L5" s="176"/>
      <c r="M5" s="176"/>
      <c r="N5" s="176"/>
      <c r="O5" s="176"/>
      <c r="P5" s="175"/>
      <c r="Q5" s="176"/>
      <c r="R5" s="175"/>
      <c r="S5" s="175"/>
      <c r="T5" s="176"/>
      <c r="U5" s="175"/>
      <c r="V5" s="175"/>
      <c r="W5" s="176"/>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9" t="s">
        <v>216</v>
      </c>
      <c r="BV5" s="419"/>
      <c r="BW5" s="17"/>
      <c r="BX5" s="17"/>
      <c r="BY5" s="17"/>
      <c r="BZ5" s="17"/>
      <c r="CA5" s="17"/>
      <c r="CB5" s="17"/>
      <c r="CC5" s="17"/>
      <c r="CD5" s="17"/>
      <c r="CE5" s="16"/>
      <c r="CF5" s="17"/>
      <c r="CG5" s="17"/>
      <c r="CH5" s="17"/>
      <c r="CI5" s="17"/>
      <c r="CJ5" s="16"/>
      <c r="CK5" s="17"/>
      <c r="CL5" s="16"/>
      <c r="CM5" s="16"/>
      <c r="CN5" s="17"/>
      <c r="CO5" s="16"/>
      <c r="CP5" s="16"/>
      <c r="CQ5" s="17" t="s">
        <v>217</v>
      </c>
      <c r="CR5" s="29"/>
      <c r="CS5" s="419" t="s">
        <v>216</v>
      </c>
      <c r="CT5" s="419"/>
      <c r="CU5" s="17"/>
      <c r="CV5" s="17"/>
      <c r="CW5" s="17"/>
      <c r="CX5" s="17"/>
      <c r="CY5" s="17"/>
      <c r="CZ5" s="17"/>
      <c r="DA5" s="17"/>
      <c r="DB5" s="17"/>
      <c r="DC5" s="16"/>
      <c r="DD5" s="17"/>
      <c r="DE5" s="17"/>
      <c r="DF5" s="17"/>
      <c r="DG5" s="17"/>
      <c r="DH5" s="16"/>
      <c r="DI5" s="17"/>
      <c r="DJ5" s="16"/>
      <c r="DK5" s="16"/>
      <c r="DL5" s="17"/>
      <c r="DM5" s="16"/>
      <c r="DN5" s="16"/>
      <c r="DO5" s="17" t="s">
        <v>217</v>
      </c>
      <c r="DP5" s="29"/>
      <c r="DQ5" s="419" t="s">
        <v>216</v>
      </c>
      <c r="DR5" s="419"/>
      <c r="DS5" s="17"/>
      <c r="DT5" s="17"/>
      <c r="DU5" s="17"/>
      <c r="DV5" s="17"/>
      <c r="DW5" s="17"/>
      <c r="DX5" s="17"/>
      <c r="DY5" s="17"/>
      <c r="DZ5" s="17"/>
      <c r="EA5" s="16"/>
      <c r="EB5" s="17"/>
      <c r="EC5" s="17"/>
      <c r="ED5" s="17"/>
      <c r="EE5" s="17"/>
      <c r="EF5" s="16"/>
      <c r="EG5" s="17"/>
      <c r="EH5" s="16"/>
      <c r="EI5" s="16"/>
      <c r="EJ5" s="17"/>
      <c r="EK5" s="16"/>
      <c r="EL5" s="16"/>
      <c r="EM5" s="17" t="s">
        <v>217</v>
      </c>
      <c r="EN5" s="29"/>
      <c r="EO5" s="419" t="s">
        <v>216</v>
      </c>
      <c r="EP5" s="419"/>
      <c r="EQ5" s="17"/>
      <c r="ER5" s="17"/>
      <c r="ES5" s="17"/>
      <c r="ET5" s="17"/>
      <c r="EU5" s="17"/>
      <c r="EV5" s="17"/>
      <c r="EW5" s="17"/>
      <c r="EX5" s="17"/>
      <c r="EY5" s="16"/>
      <c r="EZ5" s="17"/>
      <c r="FA5" s="17"/>
      <c r="FB5" s="17"/>
      <c r="FC5" s="17"/>
      <c r="FD5" s="16"/>
      <c r="FE5" s="17"/>
      <c r="FF5" s="16"/>
      <c r="FG5" s="16"/>
      <c r="FH5" s="17"/>
      <c r="FI5" s="16"/>
      <c r="FJ5" s="16"/>
      <c r="FK5" s="17" t="s">
        <v>217</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c r="HI5" s="418" t="s">
        <v>214</v>
      </c>
      <c r="HJ5" s="418"/>
      <c r="HK5" s="2"/>
      <c r="HL5" s="2"/>
      <c r="HM5" s="2"/>
      <c r="HN5" s="2"/>
      <c r="HO5" s="2"/>
      <c r="HP5" s="2"/>
      <c r="HQ5" s="2"/>
      <c r="HR5" s="2"/>
      <c r="HS5" s="1"/>
      <c r="HT5" s="2"/>
      <c r="HU5" s="2"/>
      <c r="HV5" s="2"/>
      <c r="HW5" s="2"/>
      <c r="HX5" s="1"/>
      <c r="HY5" s="2"/>
      <c r="HZ5" s="1"/>
      <c r="IA5" s="1"/>
      <c r="IB5" s="2"/>
      <c r="IC5" s="1"/>
      <c r="ID5" s="1"/>
      <c r="IE5" s="2" t="s">
        <v>215</v>
      </c>
    </row>
    <row r="6" spans="1:239" ht="14.5" customHeight="1">
      <c r="A6" s="424"/>
      <c r="B6" s="424"/>
      <c r="C6" s="175"/>
      <c r="D6" s="175"/>
      <c r="E6" s="175"/>
      <c r="F6" s="175"/>
      <c r="G6" s="175"/>
      <c r="H6" s="175"/>
      <c r="I6" s="175"/>
      <c r="J6" s="175"/>
      <c r="K6" s="175"/>
      <c r="L6" s="175"/>
      <c r="M6" s="175"/>
      <c r="N6" s="175"/>
      <c r="O6" s="175"/>
      <c r="P6" s="175"/>
      <c r="Q6" s="175"/>
      <c r="R6" s="175"/>
      <c r="S6" s="175"/>
      <c r="T6" s="175"/>
      <c r="U6" s="175"/>
      <c r="V6" s="175"/>
      <c r="W6" s="175"/>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1"/>
      <c r="BV6" s="411"/>
      <c r="BW6" s="16"/>
      <c r="BX6" s="16"/>
      <c r="BY6" s="16"/>
      <c r="BZ6" s="16"/>
      <c r="CA6" s="16"/>
      <c r="CB6" s="16"/>
      <c r="CC6" s="16"/>
      <c r="CD6" s="16"/>
      <c r="CE6" s="16"/>
      <c r="CF6" s="16"/>
      <c r="CG6" s="16"/>
      <c r="CH6" s="16"/>
      <c r="CI6" s="16"/>
      <c r="CJ6" s="16"/>
      <c r="CK6" s="16"/>
      <c r="CL6" s="16"/>
      <c r="CM6" s="16"/>
      <c r="CN6" s="16"/>
      <c r="CO6" s="16"/>
      <c r="CP6" s="16"/>
      <c r="CQ6" s="16"/>
      <c r="CR6" s="29"/>
      <c r="CS6" s="411"/>
      <c r="CT6" s="411"/>
      <c r="CU6" s="16"/>
      <c r="CV6" s="16"/>
      <c r="CW6" s="16"/>
      <c r="CX6" s="16"/>
      <c r="CY6" s="16"/>
      <c r="CZ6" s="16"/>
      <c r="DA6" s="16"/>
      <c r="DB6" s="16"/>
      <c r="DC6" s="16"/>
      <c r="DD6" s="16"/>
      <c r="DE6" s="16"/>
      <c r="DF6" s="16"/>
      <c r="DG6" s="16"/>
      <c r="DH6" s="16"/>
      <c r="DI6" s="16"/>
      <c r="DJ6" s="16"/>
      <c r="DK6" s="16"/>
      <c r="DL6" s="16"/>
      <c r="DM6" s="16"/>
      <c r="DN6" s="16"/>
      <c r="DO6" s="16"/>
      <c r="DP6" s="29"/>
      <c r="DQ6" s="411"/>
      <c r="DR6" s="411"/>
      <c r="DS6" s="16"/>
      <c r="DT6" s="16"/>
      <c r="DU6" s="16"/>
      <c r="DV6" s="16"/>
      <c r="DW6" s="16"/>
      <c r="DX6" s="16"/>
      <c r="DY6" s="16"/>
      <c r="DZ6" s="16"/>
      <c r="EA6" s="16"/>
      <c r="EB6" s="16"/>
      <c r="EC6" s="16"/>
      <c r="ED6" s="16"/>
      <c r="EE6" s="16"/>
      <c r="EF6" s="16"/>
      <c r="EG6" s="16"/>
      <c r="EH6" s="16"/>
      <c r="EI6" s="16"/>
      <c r="EJ6" s="16"/>
      <c r="EK6" s="16"/>
      <c r="EL6" s="16"/>
      <c r="EM6" s="16"/>
      <c r="EN6" s="29"/>
      <c r="EO6" s="411"/>
      <c r="EP6" s="411"/>
      <c r="EQ6" s="16"/>
      <c r="ER6" s="16"/>
      <c r="ES6" s="16"/>
      <c r="ET6" s="16"/>
      <c r="EU6" s="16"/>
      <c r="EV6" s="16"/>
      <c r="EW6" s="16"/>
      <c r="EX6" s="16"/>
      <c r="EY6" s="16"/>
      <c r="EZ6" s="16"/>
      <c r="FA6" s="16"/>
      <c r="FB6" s="16"/>
      <c r="FC6" s="16"/>
      <c r="FD6" s="16"/>
      <c r="FE6" s="16"/>
      <c r="FF6" s="16"/>
      <c r="FG6" s="16"/>
      <c r="FH6" s="16"/>
      <c r="FI6" s="16"/>
      <c r="FJ6" s="16"/>
      <c r="FK6" s="16"/>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c r="HI6" s="410"/>
      <c r="HJ6" s="410"/>
      <c r="HK6" s="1"/>
      <c r="HL6" s="1"/>
      <c r="HM6" s="1"/>
      <c r="HN6" s="1"/>
      <c r="HO6" s="1"/>
      <c r="HP6" s="1"/>
      <c r="HQ6" s="1"/>
      <c r="HR6" s="1"/>
      <c r="HS6" s="1"/>
      <c r="HT6" s="1"/>
      <c r="HU6" s="1"/>
      <c r="HV6" s="1"/>
      <c r="HW6" s="1"/>
      <c r="HX6" s="1"/>
      <c r="HY6" s="1"/>
      <c r="HZ6" s="1"/>
      <c r="IA6" s="1"/>
      <c r="IB6" s="1"/>
      <c r="IC6" s="1"/>
      <c r="ID6" s="1"/>
      <c r="IE6" s="1"/>
    </row>
    <row r="7" spans="1:239" ht="15.5" customHeight="1">
      <c r="A7" s="431" t="s">
        <v>276</v>
      </c>
      <c r="B7" s="431"/>
      <c r="C7" s="176"/>
      <c r="D7" s="176"/>
      <c r="E7" s="176"/>
      <c r="F7" s="176"/>
      <c r="G7" s="176"/>
      <c r="H7" s="176"/>
      <c r="I7" s="176"/>
      <c r="J7" s="176"/>
      <c r="K7" s="176"/>
      <c r="L7" s="176"/>
      <c r="M7" s="176"/>
      <c r="N7" s="176"/>
      <c r="O7" s="176"/>
      <c r="P7" s="176"/>
      <c r="Q7" s="176"/>
      <c r="R7" s="176"/>
      <c r="S7" s="176"/>
      <c r="T7" s="176"/>
      <c r="U7" s="176"/>
      <c r="V7" s="176"/>
      <c r="W7" s="176"/>
      <c r="Y7" s="416" t="s">
        <v>218</v>
      </c>
      <c r="Z7" s="416"/>
      <c r="AA7" s="2"/>
      <c r="AB7" s="2"/>
      <c r="AC7" s="2"/>
      <c r="AD7" s="2"/>
      <c r="AE7" s="2"/>
      <c r="AF7" s="2"/>
      <c r="AG7" s="2"/>
      <c r="AH7" s="2"/>
      <c r="AI7" s="2"/>
      <c r="AJ7" s="2"/>
      <c r="AK7" s="2"/>
      <c r="AL7" s="2"/>
      <c r="AM7" s="2"/>
      <c r="AN7" s="2"/>
      <c r="AO7" s="2"/>
      <c r="AP7" s="2"/>
      <c r="AQ7" s="2"/>
      <c r="AR7" s="2"/>
      <c r="AS7" s="2"/>
      <c r="AT7" s="2"/>
      <c r="AU7" s="2"/>
      <c r="AW7" s="416" t="s">
        <v>219</v>
      </c>
      <c r="AX7" s="416"/>
      <c r="AY7" s="2"/>
      <c r="AZ7" s="2"/>
      <c r="BA7" s="2"/>
      <c r="BB7" s="2"/>
      <c r="BC7" s="2"/>
      <c r="BD7" s="2"/>
      <c r="BE7" s="2"/>
      <c r="BF7" s="2"/>
      <c r="BG7" s="2"/>
      <c r="BH7" s="2"/>
      <c r="BI7" s="2"/>
      <c r="BJ7" s="2"/>
      <c r="BK7" s="2"/>
      <c r="BL7" s="2"/>
      <c r="BM7" s="2"/>
      <c r="BN7" s="2"/>
      <c r="BO7" s="2"/>
      <c r="BP7" s="2"/>
      <c r="BQ7" s="2"/>
      <c r="BR7" s="2"/>
      <c r="BS7" s="2"/>
      <c r="BU7" s="417" t="s">
        <v>220</v>
      </c>
      <c r="BV7" s="417"/>
      <c r="BW7" s="17"/>
      <c r="BX7" s="17"/>
      <c r="BY7" s="17"/>
      <c r="BZ7" s="17"/>
      <c r="CA7" s="17"/>
      <c r="CB7" s="17"/>
      <c r="CC7" s="17"/>
      <c r="CD7" s="17"/>
      <c r="CE7" s="17"/>
      <c r="CF7" s="17"/>
      <c r="CG7" s="17"/>
      <c r="CH7" s="17"/>
      <c r="CI7" s="17"/>
      <c r="CJ7" s="17"/>
      <c r="CK7" s="17"/>
      <c r="CL7" s="17"/>
      <c r="CM7" s="17"/>
      <c r="CN7" s="17"/>
      <c r="CO7" s="17"/>
      <c r="CP7" s="17"/>
      <c r="CQ7" s="17"/>
      <c r="CR7" s="29"/>
      <c r="CS7" s="417" t="s">
        <v>221</v>
      </c>
      <c r="CT7" s="417"/>
      <c r="CU7" s="17"/>
      <c r="CV7" s="17"/>
      <c r="CW7" s="17"/>
      <c r="CX7" s="17"/>
      <c r="CY7" s="17"/>
      <c r="CZ7" s="17"/>
      <c r="DA7" s="17"/>
      <c r="DB7" s="17"/>
      <c r="DC7" s="17"/>
      <c r="DD7" s="17"/>
      <c r="DE7" s="17"/>
      <c r="DF7" s="17"/>
      <c r="DG7" s="17"/>
      <c r="DH7" s="17"/>
      <c r="DI7" s="17"/>
      <c r="DJ7" s="17"/>
      <c r="DK7" s="17"/>
      <c r="DL7" s="17"/>
      <c r="DM7" s="17"/>
      <c r="DN7" s="17"/>
      <c r="DO7" s="17"/>
      <c r="DP7" s="29"/>
      <c r="DQ7" s="417" t="s">
        <v>222</v>
      </c>
      <c r="DR7" s="417"/>
      <c r="DS7" s="17"/>
      <c r="DT7" s="17"/>
      <c r="DU7" s="17"/>
      <c r="DV7" s="17"/>
      <c r="DW7" s="17"/>
      <c r="DX7" s="17"/>
      <c r="DY7" s="17"/>
      <c r="DZ7" s="17"/>
      <c r="EA7" s="17"/>
      <c r="EB7" s="17"/>
      <c r="EC7" s="17"/>
      <c r="ED7" s="17"/>
      <c r="EE7" s="17"/>
      <c r="EF7" s="17"/>
      <c r="EG7" s="17"/>
      <c r="EH7" s="17"/>
      <c r="EI7" s="17"/>
      <c r="EJ7" s="17"/>
      <c r="EK7" s="17"/>
      <c r="EL7" s="17"/>
      <c r="EM7" s="17"/>
      <c r="EN7" s="29"/>
      <c r="EO7" s="417" t="s">
        <v>223</v>
      </c>
      <c r="EP7" s="417"/>
      <c r="EQ7" s="17"/>
      <c r="ER7" s="17"/>
      <c r="ES7" s="17"/>
      <c r="ET7" s="17"/>
      <c r="EU7" s="17"/>
      <c r="EV7" s="17"/>
      <c r="EW7" s="17"/>
      <c r="EX7" s="17"/>
      <c r="EY7" s="17"/>
      <c r="EZ7" s="17"/>
      <c r="FA7" s="17"/>
      <c r="FB7" s="17"/>
      <c r="FC7" s="17"/>
      <c r="FD7" s="17"/>
      <c r="FE7" s="17"/>
      <c r="FF7" s="17"/>
      <c r="FG7" s="17"/>
      <c r="FH7" s="17"/>
      <c r="FI7" s="17"/>
      <c r="FJ7" s="17"/>
      <c r="FK7" s="17"/>
      <c r="FM7" s="416" t="s">
        <v>270</v>
      </c>
      <c r="FN7" s="416"/>
      <c r="FO7" s="2"/>
      <c r="FP7" s="2"/>
      <c r="FQ7" s="2"/>
      <c r="FR7" s="2"/>
      <c r="FS7" s="2"/>
      <c r="FT7" s="2"/>
      <c r="FU7" s="2"/>
      <c r="FV7" s="2"/>
      <c r="FW7" s="2"/>
      <c r="FX7" s="2"/>
      <c r="FY7" s="2"/>
      <c r="FZ7" s="2"/>
      <c r="GA7" s="2"/>
      <c r="GB7" s="2"/>
      <c r="GC7" s="2"/>
      <c r="GD7" s="2"/>
      <c r="GE7" s="2"/>
      <c r="GF7" s="2"/>
      <c r="GG7" s="2"/>
      <c r="GH7" s="2"/>
      <c r="GI7" s="2"/>
      <c r="GK7" s="416" t="s">
        <v>225</v>
      </c>
      <c r="GL7" s="416"/>
      <c r="GM7" s="2"/>
      <c r="GN7" s="2"/>
      <c r="GO7" s="2"/>
      <c r="GP7" s="2"/>
      <c r="GQ7" s="2"/>
      <c r="GR7" s="2"/>
      <c r="GS7" s="2"/>
      <c r="GT7" s="2"/>
      <c r="GU7" s="2"/>
      <c r="GV7" s="2"/>
      <c r="GW7" s="2"/>
      <c r="GX7" s="2"/>
      <c r="GY7" s="2"/>
      <c r="GZ7" s="2"/>
      <c r="HA7" s="2"/>
      <c r="HB7" s="2"/>
      <c r="HC7" s="2"/>
      <c r="HD7" s="2"/>
      <c r="HE7" s="2"/>
      <c r="HF7" s="2"/>
      <c r="HG7" s="2"/>
      <c r="HI7" s="416" t="s">
        <v>226</v>
      </c>
      <c r="HJ7" s="416"/>
      <c r="HK7" s="2"/>
      <c r="HL7" s="2"/>
      <c r="HM7" s="2"/>
      <c r="HN7" s="2"/>
      <c r="HO7" s="2"/>
      <c r="HP7" s="2"/>
      <c r="HQ7" s="2"/>
      <c r="HR7" s="2"/>
      <c r="HS7" s="2"/>
      <c r="HT7" s="2"/>
      <c r="HU7" s="2"/>
      <c r="HV7" s="2"/>
      <c r="HW7" s="2"/>
      <c r="HX7" s="2"/>
      <c r="HY7" s="2"/>
      <c r="HZ7" s="2"/>
      <c r="IA7" s="2"/>
      <c r="IB7" s="2"/>
      <c r="IC7" s="2"/>
      <c r="ID7" s="2"/>
      <c r="IE7" s="2"/>
    </row>
    <row r="8" spans="1:239" ht="15.5" customHeight="1">
      <c r="A8" s="431" t="s">
        <v>312</v>
      </c>
      <c r="B8" s="431"/>
      <c r="C8" s="177"/>
      <c r="D8" s="177"/>
      <c r="E8" s="177"/>
      <c r="F8" s="177"/>
      <c r="G8" s="177"/>
      <c r="H8" s="177"/>
      <c r="I8" s="177"/>
      <c r="J8" s="177"/>
      <c r="K8" s="177"/>
      <c r="L8" s="177"/>
      <c r="M8" s="177"/>
      <c r="N8" s="177"/>
      <c r="O8" s="177"/>
      <c r="P8" s="177"/>
      <c r="Q8" s="177"/>
      <c r="R8" s="177"/>
      <c r="S8" s="177"/>
      <c r="T8" s="177"/>
      <c r="U8" s="177"/>
      <c r="V8" s="177"/>
      <c r="W8" s="177"/>
      <c r="Y8" s="416" t="s">
        <v>312</v>
      </c>
      <c r="Z8" s="416"/>
      <c r="AA8" s="3"/>
      <c r="AB8" s="3"/>
      <c r="AC8" s="3"/>
      <c r="AD8" s="3"/>
      <c r="AE8" s="3"/>
      <c r="AF8" s="3"/>
      <c r="AG8" s="3"/>
      <c r="AH8" s="3"/>
      <c r="AI8" s="3"/>
      <c r="AJ8" s="3"/>
      <c r="AK8" s="3"/>
      <c r="AL8" s="3"/>
      <c r="AM8" s="3"/>
      <c r="AN8" s="3"/>
      <c r="AO8" s="3"/>
      <c r="AP8" s="3"/>
      <c r="AQ8" s="3"/>
      <c r="AR8" s="3"/>
      <c r="AS8" s="3"/>
      <c r="AT8" s="3"/>
      <c r="AU8" s="3"/>
      <c r="AW8" s="416" t="s">
        <v>312</v>
      </c>
      <c r="AX8" s="416"/>
      <c r="AY8" s="3"/>
      <c r="AZ8" s="3"/>
      <c r="BA8" s="3"/>
      <c r="BB8" s="3"/>
      <c r="BC8" s="3"/>
      <c r="BD8" s="3"/>
      <c r="BE8" s="3"/>
      <c r="BF8" s="3"/>
      <c r="BG8" s="3"/>
      <c r="BH8" s="3"/>
      <c r="BI8" s="3"/>
      <c r="BJ8" s="3"/>
      <c r="BK8" s="3"/>
      <c r="BL8" s="3"/>
      <c r="BM8" s="3"/>
      <c r="BN8" s="3"/>
      <c r="BO8" s="3"/>
      <c r="BP8" s="3"/>
      <c r="BQ8" s="3"/>
      <c r="BR8" s="3"/>
      <c r="BS8" s="3"/>
      <c r="BU8" s="417" t="s">
        <v>313</v>
      </c>
      <c r="BV8" s="417"/>
      <c r="BW8" s="18"/>
      <c r="BX8" s="18"/>
      <c r="BY8" s="18"/>
      <c r="BZ8" s="18"/>
      <c r="CA8" s="18"/>
      <c r="CB8" s="18"/>
      <c r="CC8" s="18"/>
      <c r="CD8" s="18"/>
      <c r="CE8" s="18"/>
      <c r="CF8" s="18"/>
      <c r="CG8" s="18"/>
      <c r="CH8" s="18"/>
      <c r="CI8" s="18"/>
      <c r="CJ8" s="18"/>
      <c r="CK8" s="18"/>
      <c r="CL8" s="18"/>
      <c r="CM8" s="18"/>
      <c r="CN8" s="18"/>
      <c r="CO8" s="18"/>
      <c r="CP8" s="18"/>
      <c r="CQ8" s="18"/>
      <c r="CR8" s="29"/>
      <c r="CS8" s="417" t="s">
        <v>313</v>
      </c>
      <c r="CT8" s="417"/>
      <c r="CU8" s="18"/>
      <c r="CV8" s="18"/>
      <c r="CW8" s="18"/>
      <c r="CX8" s="18"/>
      <c r="CY8" s="18"/>
      <c r="CZ8" s="18"/>
      <c r="DA8" s="18"/>
      <c r="DB8" s="18"/>
      <c r="DC8" s="18"/>
      <c r="DD8" s="18"/>
      <c r="DE8" s="18"/>
      <c r="DF8" s="18"/>
      <c r="DG8" s="18"/>
      <c r="DH8" s="18"/>
      <c r="DI8" s="18"/>
      <c r="DJ8" s="18"/>
      <c r="DK8" s="18"/>
      <c r="DL8" s="18"/>
      <c r="DM8" s="18"/>
      <c r="DN8" s="18"/>
      <c r="DO8" s="18"/>
      <c r="DP8" s="29"/>
      <c r="DQ8" s="417" t="s">
        <v>313</v>
      </c>
      <c r="DR8" s="417"/>
      <c r="DS8" s="18"/>
      <c r="DT8" s="18"/>
      <c r="DU8" s="18"/>
      <c r="DV8" s="18"/>
      <c r="DW8" s="18"/>
      <c r="DX8" s="18"/>
      <c r="DY8" s="18"/>
      <c r="DZ8" s="18"/>
      <c r="EA8" s="18"/>
      <c r="EB8" s="18"/>
      <c r="EC8" s="18"/>
      <c r="ED8" s="18"/>
      <c r="EE8" s="18"/>
      <c r="EF8" s="18"/>
      <c r="EG8" s="18"/>
      <c r="EH8" s="18"/>
      <c r="EI8" s="18"/>
      <c r="EJ8" s="18"/>
      <c r="EK8" s="18"/>
      <c r="EL8" s="18"/>
      <c r="EM8" s="18"/>
      <c r="EN8" s="29"/>
      <c r="EO8" s="417" t="s">
        <v>313</v>
      </c>
      <c r="EP8" s="417"/>
      <c r="EQ8" s="18"/>
      <c r="ER8" s="18"/>
      <c r="ES8" s="18"/>
      <c r="ET8" s="18"/>
      <c r="EU8" s="18"/>
      <c r="EV8" s="18"/>
      <c r="EW8" s="18"/>
      <c r="EX8" s="18"/>
      <c r="EY8" s="18"/>
      <c r="EZ8" s="18"/>
      <c r="FA8" s="18"/>
      <c r="FB8" s="18"/>
      <c r="FC8" s="18"/>
      <c r="FD8" s="18"/>
      <c r="FE8" s="18"/>
      <c r="FF8" s="18"/>
      <c r="FG8" s="18"/>
      <c r="FH8" s="18"/>
      <c r="FI8" s="18"/>
      <c r="FJ8" s="18"/>
      <c r="FK8" s="18"/>
      <c r="FM8" s="416" t="s">
        <v>312</v>
      </c>
      <c r="FN8" s="416"/>
      <c r="FO8" s="3"/>
      <c r="FP8" s="3"/>
      <c r="FQ8" s="3"/>
      <c r="FR8" s="3"/>
      <c r="FS8" s="3"/>
      <c r="FT8" s="3"/>
      <c r="FU8" s="3"/>
      <c r="FV8" s="3"/>
      <c r="FW8" s="3"/>
      <c r="FX8" s="3"/>
      <c r="FY8" s="3"/>
      <c r="FZ8" s="3"/>
      <c r="GA8" s="3"/>
      <c r="GB8" s="3"/>
      <c r="GC8" s="3"/>
      <c r="GD8" s="3"/>
      <c r="GE8" s="3"/>
      <c r="GF8" s="3"/>
      <c r="GG8" s="3"/>
      <c r="GH8" s="3"/>
      <c r="GI8" s="3"/>
      <c r="GK8" s="416" t="s">
        <v>312</v>
      </c>
      <c r="GL8" s="416"/>
      <c r="GM8" s="3"/>
      <c r="GN8" s="3"/>
      <c r="GO8" s="3"/>
      <c r="GP8" s="3"/>
      <c r="GQ8" s="3"/>
      <c r="GR8" s="3"/>
      <c r="GS8" s="3"/>
      <c r="GT8" s="3"/>
      <c r="GU8" s="3"/>
      <c r="GV8" s="3"/>
      <c r="GW8" s="3"/>
      <c r="GX8" s="3"/>
      <c r="GY8" s="3"/>
      <c r="GZ8" s="3"/>
      <c r="HA8" s="3"/>
      <c r="HB8" s="3"/>
      <c r="HC8" s="3"/>
      <c r="HD8" s="3"/>
      <c r="HE8" s="3"/>
      <c r="HF8" s="3"/>
      <c r="HG8" s="3"/>
      <c r="HI8" s="416" t="s">
        <v>312</v>
      </c>
      <c r="HJ8" s="416"/>
      <c r="HK8" s="3"/>
      <c r="HL8" s="3"/>
      <c r="HM8" s="3"/>
      <c r="HN8" s="3"/>
      <c r="HO8" s="3"/>
      <c r="HP8" s="3"/>
      <c r="HQ8" s="3"/>
      <c r="HR8" s="3"/>
      <c r="HS8" s="3"/>
      <c r="HT8" s="3"/>
      <c r="HU8" s="3"/>
      <c r="HV8" s="3"/>
      <c r="HW8" s="3"/>
      <c r="HX8" s="3"/>
      <c r="HY8" s="3"/>
      <c r="HZ8" s="3"/>
      <c r="IA8" s="3"/>
      <c r="IB8" s="3"/>
      <c r="IC8" s="3"/>
      <c r="ID8" s="3"/>
      <c r="IE8" s="3"/>
    </row>
    <row r="9" spans="1:239" ht="14.5" customHeight="1">
      <c r="A9" s="424"/>
      <c r="B9" s="424"/>
      <c r="C9" s="175"/>
      <c r="D9" s="175"/>
      <c r="E9" s="175"/>
      <c r="F9" s="175"/>
      <c r="G9" s="175"/>
      <c r="H9" s="175"/>
      <c r="I9" s="175"/>
      <c r="J9" s="175"/>
      <c r="K9" s="175"/>
      <c r="L9" s="175"/>
      <c r="M9" s="175"/>
      <c r="N9" s="175"/>
      <c r="O9" s="175"/>
      <c r="P9" s="175"/>
      <c r="Q9" s="175"/>
      <c r="R9" s="175"/>
      <c r="S9" s="175"/>
      <c r="T9" s="175"/>
      <c r="U9" s="175"/>
      <c r="V9" s="175"/>
      <c r="W9" s="175"/>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1"/>
      <c r="BV9" s="411"/>
      <c r="BW9" s="16"/>
      <c r="BX9" s="16"/>
      <c r="BY9" s="16"/>
      <c r="BZ9" s="16"/>
      <c r="CA9" s="16"/>
      <c r="CB9" s="16"/>
      <c r="CC9" s="16"/>
      <c r="CD9" s="16"/>
      <c r="CE9" s="16"/>
      <c r="CF9" s="16"/>
      <c r="CG9" s="16"/>
      <c r="CH9" s="16"/>
      <c r="CI9" s="16"/>
      <c r="CJ9" s="16"/>
      <c r="CK9" s="16"/>
      <c r="CL9" s="16"/>
      <c r="CM9" s="16"/>
      <c r="CN9" s="16"/>
      <c r="CO9" s="16"/>
      <c r="CP9" s="16"/>
      <c r="CQ9" s="16"/>
      <c r="CR9" s="29"/>
      <c r="CS9" s="411"/>
      <c r="CT9" s="411"/>
      <c r="CU9" s="16"/>
      <c r="CV9" s="16"/>
      <c r="CW9" s="16"/>
      <c r="CX9" s="16"/>
      <c r="CY9" s="16"/>
      <c r="CZ9" s="16"/>
      <c r="DA9" s="16"/>
      <c r="DB9" s="16"/>
      <c r="DC9" s="16"/>
      <c r="DD9" s="16"/>
      <c r="DE9" s="16"/>
      <c r="DF9" s="16"/>
      <c r="DG9" s="16"/>
      <c r="DH9" s="16"/>
      <c r="DI9" s="16"/>
      <c r="DJ9" s="16"/>
      <c r="DK9" s="16"/>
      <c r="DL9" s="16"/>
      <c r="DM9" s="16"/>
      <c r="DN9" s="16"/>
      <c r="DO9" s="16"/>
      <c r="DP9" s="29"/>
      <c r="DQ9" s="411"/>
      <c r="DR9" s="411"/>
      <c r="DS9" s="16"/>
      <c r="DT9" s="16"/>
      <c r="DU9" s="16"/>
      <c r="DV9" s="16"/>
      <c r="DW9" s="16"/>
      <c r="DX9" s="16"/>
      <c r="DY9" s="16"/>
      <c r="DZ9" s="16"/>
      <c r="EA9" s="16"/>
      <c r="EB9" s="16"/>
      <c r="EC9" s="16"/>
      <c r="ED9" s="16"/>
      <c r="EE9" s="16"/>
      <c r="EF9" s="16"/>
      <c r="EG9" s="16"/>
      <c r="EH9" s="16"/>
      <c r="EI9" s="16"/>
      <c r="EJ9" s="16"/>
      <c r="EK9" s="16"/>
      <c r="EL9" s="16"/>
      <c r="EM9" s="16"/>
      <c r="EN9" s="29"/>
      <c r="EO9" s="411"/>
      <c r="EP9" s="411"/>
      <c r="EQ9" s="16"/>
      <c r="ER9" s="16"/>
      <c r="ES9" s="16"/>
      <c r="ET9" s="16"/>
      <c r="EU9" s="16"/>
      <c r="EV9" s="16"/>
      <c r="EW9" s="16"/>
      <c r="EX9" s="16"/>
      <c r="EY9" s="16"/>
      <c r="EZ9" s="16"/>
      <c r="FA9" s="16"/>
      <c r="FB9" s="16"/>
      <c r="FC9" s="16"/>
      <c r="FD9" s="16"/>
      <c r="FE9" s="16"/>
      <c r="FF9" s="16"/>
      <c r="FG9" s="16"/>
      <c r="FH9" s="16"/>
      <c r="FI9" s="16"/>
      <c r="FJ9" s="16"/>
      <c r="FK9" s="16"/>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c r="HI9" s="410"/>
      <c r="HJ9" s="410"/>
      <c r="HK9" s="1"/>
      <c r="HL9" s="1"/>
      <c r="HM9" s="1"/>
      <c r="HN9" s="1"/>
      <c r="HO9" s="1"/>
      <c r="HP9" s="1"/>
      <c r="HQ9" s="1"/>
      <c r="HR9" s="1"/>
      <c r="HS9" s="1"/>
      <c r="HT9" s="1"/>
      <c r="HU9" s="1"/>
      <c r="HV9" s="1"/>
      <c r="HW9" s="1"/>
      <c r="HX9" s="1"/>
      <c r="HY9" s="1"/>
      <c r="HZ9" s="1"/>
      <c r="IA9" s="1"/>
      <c r="IB9" s="1"/>
      <c r="IC9" s="1"/>
      <c r="ID9" s="1"/>
      <c r="IE9" s="1"/>
    </row>
    <row r="10" spans="1:239" ht="14.5" customHeight="1">
      <c r="A10" s="424"/>
      <c r="B10" s="424"/>
      <c r="C10" s="175"/>
      <c r="D10" s="175"/>
      <c r="E10" s="175"/>
      <c r="F10" s="175"/>
      <c r="G10" s="175"/>
      <c r="H10" s="175"/>
      <c r="I10" s="175"/>
      <c r="J10" s="175"/>
      <c r="K10" s="175"/>
      <c r="L10" s="175"/>
      <c r="M10" s="175"/>
      <c r="N10" s="175"/>
      <c r="O10" s="175"/>
      <c r="P10" s="175"/>
      <c r="Q10" s="175"/>
      <c r="R10" s="175"/>
      <c r="S10" s="175"/>
      <c r="T10" s="175"/>
      <c r="U10" s="175"/>
      <c r="V10" s="175"/>
      <c r="W10" s="175"/>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1"/>
      <c r="BV10" s="411"/>
      <c r="BW10" s="16"/>
      <c r="BX10" s="16"/>
      <c r="BY10" s="16"/>
      <c r="BZ10" s="16"/>
      <c r="CA10" s="16"/>
      <c r="CB10" s="16"/>
      <c r="CC10" s="16"/>
      <c r="CD10" s="16"/>
      <c r="CE10" s="16"/>
      <c r="CF10" s="16"/>
      <c r="CG10" s="16"/>
      <c r="CH10" s="16"/>
      <c r="CI10" s="16"/>
      <c r="CJ10" s="16"/>
      <c r="CK10" s="16"/>
      <c r="CL10" s="16"/>
      <c r="CM10" s="16"/>
      <c r="CN10" s="16"/>
      <c r="CO10" s="16"/>
      <c r="CP10" s="16"/>
      <c r="CQ10" s="16"/>
      <c r="CR10" s="29"/>
      <c r="CS10" s="411"/>
      <c r="CT10" s="411"/>
      <c r="CU10" s="16"/>
      <c r="CV10" s="16"/>
      <c r="CW10" s="16"/>
      <c r="CX10" s="16"/>
      <c r="CY10" s="16"/>
      <c r="CZ10" s="16"/>
      <c r="DA10" s="16"/>
      <c r="DB10" s="16"/>
      <c r="DC10" s="16"/>
      <c r="DD10" s="16"/>
      <c r="DE10" s="16"/>
      <c r="DF10" s="16"/>
      <c r="DG10" s="16"/>
      <c r="DH10" s="16"/>
      <c r="DI10" s="16"/>
      <c r="DJ10" s="16"/>
      <c r="DK10" s="16"/>
      <c r="DL10" s="16"/>
      <c r="DM10" s="16"/>
      <c r="DN10" s="16"/>
      <c r="DO10" s="16"/>
      <c r="DP10" s="29"/>
      <c r="DQ10" s="411"/>
      <c r="DR10" s="411"/>
      <c r="DS10" s="16"/>
      <c r="DT10" s="16"/>
      <c r="DU10" s="16"/>
      <c r="DV10" s="16"/>
      <c r="DW10" s="16"/>
      <c r="DX10" s="16"/>
      <c r="DY10" s="16"/>
      <c r="DZ10" s="16"/>
      <c r="EA10" s="16"/>
      <c r="EB10" s="16"/>
      <c r="EC10" s="16"/>
      <c r="ED10" s="16"/>
      <c r="EE10" s="16"/>
      <c r="EF10" s="16"/>
      <c r="EG10" s="16"/>
      <c r="EH10" s="16"/>
      <c r="EI10" s="16"/>
      <c r="EJ10" s="16"/>
      <c r="EK10" s="16"/>
      <c r="EL10" s="16"/>
      <c r="EM10" s="16"/>
      <c r="EN10" s="29"/>
      <c r="EO10" s="411"/>
      <c r="EP10" s="411"/>
      <c r="EQ10" s="16"/>
      <c r="ER10" s="16"/>
      <c r="ES10" s="16"/>
      <c r="ET10" s="16"/>
      <c r="EU10" s="16"/>
      <c r="EV10" s="16"/>
      <c r="EW10" s="16"/>
      <c r="EX10" s="16"/>
      <c r="EY10" s="16"/>
      <c r="EZ10" s="16"/>
      <c r="FA10" s="16"/>
      <c r="FB10" s="16"/>
      <c r="FC10" s="16"/>
      <c r="FD10" s="16"/>
      <c r="FE10" s="16"/>
      <c r="FF10" s="16"/>
      <c r="FG10" s="16"/>
      <c r="FH10" s="16"/>
      <c r="FI10" s="16"/>
      <c r="FJ10" s="16"/>
      <c r="FK10" s="16"/>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c r="HI10" s="410"/>
      <c r="HJ10" s="410"/>
      <c r="HK10" s="1"/>
      <c r="HL10" s="1"/>
      <c r="HM10" s="1"/>
      <c r="HN10" s="1"/>
      <c r="HO10" s="1"/>
      <c r="HP10" s="1"/>
      <c r="HQ10" s="1"/>
      <c r="HR10" s="1"/>
      <c r="HS10" s="1"/>
      <c r="HT10" s="1"/>
      <c r="HU10" s="1"/>
      <c r="HV10" s="1"/>
      <c r="HW10" s="1"/>
      <c r="HX10" s="1"/>
      <c r="HY10" s="1"/>
      <c r="HZ10" s="1"/>
      <c r="IA10" s="1"/>
      <c r="IB10" s="1"/>
      <c r="IC10" s="1"/>
      <c r="ID10" s="1"/>
      <c r="IE10" s="1"/>
    </row>
    <row r="11" spans="1:239" ht="14.5" customHeight="1">
      <c r="A11" s="424"/>
      <c r="B11" s="424"/>
      <c r="C11" s="178">
        <v>2000</v>
      </c>
      <c r="D11" s="178">
        <v>2001</v>
      </c>
      <c r="E11" s="178">
        <v>2002</v>
      </c>
      <c r="F11" s="178">
        <v>2003</v>
      </c>
      <c r="G11" s="178">
        <v>2004</v>
      </c>
      <c r="H11" s="178">
        <v>2005</v>
      </c>
      <c r="I11" s="178">
        <v>2006</v>
      </c>
      <c r="J11" s="178">
        <v>2007</v>
      </c>
      <c r="K11" s="178">
        <v>2008</v>
      </c>
      <c r="L11" s="178">
        <v>2009</v>
      </c>
      <c r="M11" s="178">
        <v>2010</v>
      </c>
      <c r="N11" s="178">
        <v>2011</v>
      </c>
      <c r="O11" s="178">
        <v>2012</v>
      </c>
      <c r="P11" s="178">
        <v>2013</v>
      </c>
      <c r="Q11" s="178">
        <v>2014</v>
      </c>
      <c r="R11" s="178">
        <v>2015</v>
      </c>
      <c r="S11" s="178">
        <v>2016</v>
      </c>
      <c r="T11" s="178">
        <v>2017</v>
      </c>
      <c r="U11" s="178">
        <v>2018</v>
      </c>
      <c r="V11" s="178">
        <v>2019</v>
      </c>
      <c r="W11" s="178">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1"/>
      <c r="BV11" s="411"/>
      <c r="BW11" s="19">
        <v>2000</v>
      </c>
      <c r="BX11" s="19">
        <v>2001</v>
      </c>
      <c r="BY11" s="19">
        <v>2002</v>
      </c>
      <c r="BZ11" s="19">
        <v>2003</v>
      </c>
      <c r="CA11" s="19">
        <v>2004</v>
      </c>
      <c r="CB11" s="19">
        <v>2005</v>
      </c>
      <c r="CC11" s="19">
        <v>2006</v>
      </c>
      <c r="CD11" s="19">
        <v>2007</v>
      </c>
      <c r="CE11" s="19">
        <v>2008</v>
      </c>
      <c r="CF11" s="19">
        <v>2009</v>
      </c>
      <c r="CG11" s="19">
        <v>2010</v>
      </c>
      <c r="CH11" s="19">
        <v>2011</v>
      </c>
      <c r="CI11" s="19">
        <v>2012</v>
      </c>
      <c r="CJ11" s="19">
        <v>2013</v>
      </c>
      <c r="CK11" s="19">
        <v>2014</v>
      </c>
      <c r="CL11" s="19">
        <v>2015</v>
      </c>
      <c r="CM11" s="19">
        <v>2016</v>
      </c>
      <c r="CN11" s="19">
        <v>2017</v>
      </c>
      <c r="CO11" s="19">
        <v>2018</v>
      </c>
      <c r="CP11" s="19">
        <v>2019</v>
      </c>
      <c r="CQ11" s="19">
        <v>2020</v>
      </c>
      <c r="CR11" s="29"/>
      <c r="CS11" s="411"/>
      <c r="CT11" s="411"/>
      <c r="CU11" s="19">
        <v>2000</v>
      </c>
      <c r="CV11" s="19">
        <v>2001</v>
      </c>
      <c r="CW11" s="19">
        <v>2002</v>
      </c>
      <c r="CX11" s="19">
        <v>2003</v>
      </c>
      <c r="CY11" s="19">
        <v>2004</v>
      </c>
      <c r="CZ11" s="19">
        <v>2005</v>
      </c>
      <c r="DA11" s="19">
        <v>2006</v>
      </c>
      <c r="DB11" s="19">
        <v>2007</v>
      </c>
      <c r="DC11" s="19">
        <v>2008</v>
      </c>
      <c r="DD11" s="19">
        <v>2009</v>
      </c>
      <c r="DE11" s="19">
        <v>2010</v>
      </c>
      <c r="DF11" s="19">
        <v>2011</v>
      </c>
      <c r="DG11" s="19">
        <v>2012</v>
      </c>
      <c r="DH11" s="19">
        <v>2013</v>
      </c>
      <c r="DI11" s="19">
        <v>2014</v>
      </c>
      <c r="DJ11" s="19">
        <v>2015</v>
      </c>
      <c r="DK11" s="19">
        <v>2016</v>
      </c>
      <c r="DL11" s="19">
        <v>2017</v>
      </c>
      <c r="DM11" s="19">
        <v>2018</v>
      </c>
      <c r="DN11" s="19">
        <v>2019</v>
      </c>
      <c r="DO11" s="19">
        <v>2020</v>
      </c>
      <c r="DP11" s="29"/>
      <c r="DQ11" s="411"/>
      <c r="DR11" s="411"/>
      <c r="DS11" s="19">
        <v>2000</v>
      </c>
      <c r="DT11" s="19">
        <v>2001</v>
      </c>
      <c r="DU11" s="19">
        <v>2002</v>
      </c>
      <c r="DV11" s="19">
        <v>2003</v>
      </c>
      <c r="DW11" s="19">
        <v>2004</v>
      </c>
      <c r="DX11" s="19">
        <v>2005</v>
      </c>
      <c r="DY11" s="19">
        <v>2006</v>
      </c>
      <c r="DZ11" s="19">
        <v>2007</v>
      </c>
      <c r="EA11" s="19">
        <v>2008</v>
      </c>
      <c r="EB11" s="19">
        <v>2009</v>
      </c>
      <c r="EC11" s="19">
        <v>2010</v>
      </c>
      <c r="ED11" s="19">
        <v>2011</v>
      </c>
      <c r="EE11" s="19">
        <v>2012</v>
      </c>
      <c r="EF11" s="19">
        <v>2013</v>
      </c>
      <c r="EG11" s="19">
        <v>2014</v>
      </c>
      <c r="EH11" s="19">
        <v>2015</v>
      </c>
      <c r="EI11" s="19">
        <v>2016</v>
      </c>
      <c r="EJ11" s="19">
        <v>2017</v>
      </c>
      <c r="EK11" s="19">
        <v>2018</v>
      </c>
      <c r="EL11" s="19">
        <v>2019</v>
      </c>
      <c r="EM11" s="19">
        <v>2020</v>
      </c>
      <c r="EN11" s="29"/>
      <c r="EO11" s="411"/>
      <c r="EP11" s="411"/>
      <c r="EQ11" s="19">
        <v>2000</v>
      </c>
      <c r="ER11" s="19">
        <v>2001</v>
      </c>
      <c r="ES11" s="19">
        <v>2002</v>
      </c>
      <c r="ET11" s="19">
        <v>2003</v>
      </c>
      <c r="EU11" s="19">
        <v>2004</v>
      </c>
      <c r="EV11" s="19">
        <v>2005</v>
      </c>
      <c r="EW11" s="19">
        <v>2006</v>
      </c>
      <c r="EX11" s="19">
        <v>2007</v>
      </c>
      <c r="EY11" s="19">
        <v>2008</v>
      </c>
      <c r="EZ11" s="19">
        <v>2009</v>
      </c>
      <c r="FA11" s="19">
        <v>2010</v>
      </c>
      <c r="FB11" s="19">
        <v>2011</v>
      </c>
      <c r="FC11" s="19">
        <v>2012</v>
      </c>
      <c r="FD11" s="19">
        <v>2013</v>
      </c>
      <c r="FE11" s="19">
        <v>2014</v>
      </c>
      <c r="FF11" s="19">
        <v>2015</v>
      </c>
      <c r="FG11" s="19">
        <v>2016</v>
      </c>
      <c r="FH11" s="19">
        <v>2017</v>
      </c>
      <c r="FI11" s="19">
        <v>2018</v>
      </c>
      <c r="FJ11" s="19">
        <v>2019</v>
      </c>
      <c r="FK11" s="19">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c r="HI11" s="410"/>
      <c r="HJ11" s="410"/>
      <c r="HK11" s="4">
        <v>2000</v>
      </c>
      <c r="HL11" s="4">
        <v>2001</v>
      </c>
      <c r="HM11" s="4">
        <v>2002</v>
      </c>
      <c r="HN11" s="4">
        <v>2003</v>
      </c>
      <c r="HO11" s="4">
        <v>2004</v>
      </c>
      <c r="HP11" s="4">
        <v>2005</v>
      </c>
      <c r="HQ11" s="4">
        <v>2006</v>
      </c>
      <c r="HR11" s="4">
        <v>2007</v>
      </c>
      <c r="HS11" s="4">
        <v>2008</v>
      </c>
      <c r="HT11" s="4">
        <v>2009</v>
      </c>
      <c r="HU11" s="4">
        <v>2010</v>
      </c>
      <c r="HV11" s="4">
        <v>2011</v>
      </c>
      <c r="HW11" s="4">
        <v>2012</v>
      </c>
      <c r="HX11" s="4">
        <v>2013</v>
      </c>
      <c r="HY11" s="4">
        <v>2014</v>
      </c>
      <c r="HZ11" s="4">
        <v>2015</v>
      </c>
      <c r="IA11" s="4">
        <v>2016</v>
      </c>
      <c r="IB11" s="4">
        <v>2017</v>
      </c>
      <c r="IC11" s="4">
        <v>2018</v>
      </c>
      <c r="ID11" s="4">
        <v>2019</v>
      </c>
      <c r="IE11" s="4">
        <v>2020</v>
      </c>
    </row>
    <row r="12" spans="1:239" ht="14.5" customHeight="1">
      <c r="A12" s="428" t="s">
        <v>304</v>
      </c>
      <c r="B12" s="428"/>
      <c r="C12" s="175"/>
      <c r="D12" s="175"/>
      <c r="E12" s="175"/>
      <c r="F12" s="175"/>
      <c r="G12" s="175"/>
      <c r="H12" s="175"/>
      <c r="I12" s="175"/>
      <c r="J12" s="175"/>
      <c r="K12" s="175"/>
      <c r="L12" s="175"/>
      <c r="M12" s="175"/>
      <c r="N12" s="175"/>
      <c r="O12" s="175"/>
      <c r="P12" s="175"/>
      <c r="Q12" s="175"/>
      <c r="R12" s="175"/>
      <c r="S12" s="175"/>
      <c r="T12" s="175"/>
      <c r="U12" s="175"/>
      <c r="V12" s="175"/>
      <c r="W12" s="175"/>
      <c r="Y12" s="429" t="s">
        <v>304</v>
      </c>
      <c r="Z12" s="429"/>
      <c r="AA12" s="1"/>
      <c r="AB12" s="1"/>
      <c r="AC12" s="1"/>
      <c r="AD12" s="1"/>
      <c r="AE12" s="1"/>
      <c r="AF12" s="1"/>
      <c r="AG12" s="1"/>
      <c r="AH12" s="1"/>
      <c r="AI12" s="1"/>
      <c r="AJ12" s="1"/>
      <c r="AK12" s="1"/>
      <c r="AL12" s="1"/>
      <c r="AM12" s="1"/>
      <c r="AN12" s="1"/>
      <c r="AO12" s="1"/>
      <c r="AP12" s="1"/>
      <c r="AQ12" s="1"/>
      <c r="AR12" s="1"/>
      <c r="AS12" s="1"/>
      <c r="AT12" s="1"/>
      <c r="AU12" s="1"/>
      <c r="AW12" s="429" t="s">
        <v>304</v>
      </c>
      <c r="AX12" s="429"/>
      <c r="AY12" s="1"/>
      <c r="AZ12" s="1"/>
      <c r="BA12" s="1"/>
      <c r="BB12" s="1"/>
      <c r="BC12" s="1"/>
      <c r="BD12" s="1"/>
      <c r="BE12" s="1"/>
      <c r="BF12" s="1"/>
      <c r="BG12" s="1"/>
      <c r="BH12" s="1"/>
      <c r="BI12" s="1"/>
      <c r="BJ12" s="1"/>
      <c r="BK12" s="1"/>
      <c r="BL12" s="1"/>
      <c r="BM12" s="1"/>
      <c r="BN12" s="1"/>
      <c r="BO12" s="1"/>
      <c r="BP12" s="1"/>
      <c r="BQ12" s="1"/>
      <c r="BR12" s="1"/>
      <c r="BS12" s="1"/>
      <c r="BU12" s="430" t="s">
        <v>314</v>
      </c>
      <c r="BV12" s="430"/>
      <c r="BW12" s="16"/>
      <c r="BX12" s="16"/>
      <c r="BY12" s="16"/>
      <c r="BZ12" s="16"/>
      <c r="CA12" s="16"/>
      <c r="CB12" s="16"/>
      <c r="CC12" s="16"/>
      <c r="CD12" s="16"/>
      <c r="CE12" s="16"/>
      <c r="CF12" s="16"/>
      <c r="CG12" s="16"/>
      <c r="CH12" s="16"/>
      <c r="CI12" s="16"/>
      <c r="CJ12" s="16"/>
      <c r="CK12" s="16"/>
      <c r="CL12" s="16"/>
      <c r="CM12" s="16"/>
      <c r="CN12" s="16"/>
      <c r="CO12" s="16"/>
      <c r="CP12" s="16"/>
      <c r="CQ12" s="16"/>
      <c r="CR12" s="29"/>
      <c r="CS12" s="430" t="s">
        <v>314</v>
      </c>
      <c r="CT12" s="430"/>
      <c r="CU12" s="16"/>
      <c r="CV12" s="16"/>
      <c r="CW12" s="16"/>
      <c r="CX12" s="16"/>
      <c r="CY12" s="16"/>
      <c r="CZ12" s="16"/>
      <c r="DA12" s="16"/>
      <c r="DB12" s="16"/>
      <c r="DC12" s="16"/>
      <c r="DD12" s="16"/>
      <c r="DE12" s="16"/>
      <c r="DF12" s="16"/>
      <c r="DG12" s="16"/>
      <c r="DH12" s="16"/>
      <c r="DI12" s="16"/>
      <c r="DJ12" s="16"/>
      <c r="DK12" s="16"/>
      <c r="DL12" s="16"/>
      <c r="DM12" s="16"/>
      <c r="DN12" s="16"/>
      <c r="DO12" s="16"/>
      <c r="DP12" s="29"/>
      <c r="DQ12" s="430" t="s">
        <v>314</v>
      </c>
      <c r="DR12" s="430"/>
      <c r="DS12" s="16"/>
      <c r="DT12" s="16"/>
      <c r="DU12" s="16"/>
      <c r="DV12" s="16"/>
      <c r="DW12" s="16"/>
      <c r="DX12" s="16"/>
      <c r="DY12" s="16"/>
      <c r="DZ12" s="16"/>
      <c r="EA12" s="16"/>
      <c r="EB12" s="16"/>
      <c r="EC12" s="16"/>
      <c r="ED12" s="16"/>
      <c r="EE12" s="16"/>
      <c r="EF12" s="16"/>
      <c r="EG12" s="16"/>
      <c r="EH12" s="16"/>
      <c r="EI12" s="16"/>
      <c r="EJ12" s="16"/>
      <c r="EK12" s="16"/>
      <c r="EL12" s="16"/>
      <c r="EM12" s="16"/>
      <c r="EN12" s="29"/>
      <c r="EO12" s="430" t="s">
        <v>314</v>
      </c>
      <c r="EP12" s="430"/>
      <c r="EQ12" s="16"/>
      <c r="ER12" s="16"/>
      <c r="ES12" s="16"/>
      <c r="ET12" s="16"/>
      <c r="EU12" s="16"/>
      <c r="EV12" s="16"/>
      <c r="EW12" s="16"/>
      <c r="EX12" s="16"/>
      <c r="EY12" s="16"/>
      <c r="EZ12" s="16"/>
      <c r="FA12" s="16"/>
      <c r="FB12" s="16"/>
      <c r="FC12" s="16"/>
      <c r="FD12" s="16"/>
      <c r="FE12" s="16"/>
      <c r="FF12" s="16"/>
      <c r="FG12" s="16"/>
      <c r="FH12" s="16"/>
      <c r="FI12" s="16"/>
      <c r="FJ12" s="16"/>
      <c r="FK12" s="16"/>
      <c r="FM12" s="429" t="s">
        <v>304</v>
      </c>
      <c r="FN12" s="429"/>
      <c r="FO12" s="1"/>
      <c r="FP12" s="1"/>
      <c r="FQ12" s="1"/>
      <c r="FR12" s="1"/>
      <c r="FS12" s="1"/>
      <c r="FT12" s="1"/>
      <c r="FU12" s="1"/>
      <c r="FV12" s="1"/>
      <c r="FW12" s="1"/>
      <c r="FX12" s="1"/>
      <c r="FY12" s="1"/>
      <c r="FZ12" s="1"/>
      <c r="GA12" s="1"/>
      <c r="GB12" s="1"/>
      <c r="GC12" s="1"/>
      <c r="GD12" s="1"/>
      <c r="GE12" s="1"/>
      <c r="GF12" s="1"/>
      <c r="GG12" s="1"/>
      <c r="GH12" s="1"/>
      <c r="GI12" s="1"/>
      <c r="GK12" s="429" t="s">
        <v>304</v>
      </c>
      <c r="GL12" s="429"/>
      <c r="GM12" s="1"/>
      <c r="GN12" s="1"/>
      <c r="GO12" s="1"/>
      <c r="GP12" s="1"/>
      <c r="GQ12" s="1"/>
      <c r="GR12" s="1"/>
      <c r="GS12" s="1"/>
      <c r="GT12" s="1"/>
      <c r="GU12" s="1"/>
      <c r="GV12" s="1"/>
      <c r="GW12" s="1"/>
      <c r="GX12" s="1"/>
      <c r="GY12" s="1"/>
      <c r="GZ12" s="1"/>
      <c r="HA12" s="1"/>
      <c r="HB12" s="1"/>
      <c r="HC12" s="1"/>
      <c r="HD12" s="1"/>
      <c r="HE12" s="1"/>
      <c r="HF12" s="1"/>
      <c r="HG12" s="1"/>
      <c r="HI12" s="429" t="s">
        <v>304</v>
      </c>
      <c r="HJ12" s="429"/>
      <c r="HK12" s="1"/>
      <c r="HL12" s="1"/>
      <c r="HM12" s="1"/>
      <c r="HN12" s="1"/>
      <c r="HO12" s="1"/>
      <c r="HP12" s="1"/>
      <c r="HQ12" s="1"/>
      <c r="HR12" s="1"/>
      <c r="HS12" s="1"/>
      <c r="HT12" s="1"/>
      <c r="HU12" s="1"/>
      <c r="HV12" s="1"/>
      <c r="HW12" s="1"/>
      <c r="HX12" s="1"/>
      <c r="HY12" s="1"/>
      <c r="HZ12" s="1"/>
      <c r="IA12" s="1"/>
      <c r="IB12" s="1"/>
      <c r="IC12" s="1"/>
      <c r="ID12" s="1"/>
      <c r="IE12" s="1"/>
    </row>
    <row r="13" spans="1:239" ht="14.5">
      <c r="A13" s="208"/>
      <c r="B13" s="180" t="s">
        <v>315</v>
      </c>
      <c r="C13" s="180">
        <v>2.2999999999999998</v>
      </c>
      <c r="D13" s="180">
        <v>2.4</v>
      </c>
      <c r="E13" s="180">
        <v>2.1</v>
      </c>
      <c r="F13" s="180">
        <v>2.8</v>
      </c>
      <c r="G13" s="180">
        <v>2.8</v>
      </c>
      <c r="H13" s="180">
        <v>2.5</v>
      </c>
      <c r="I13" s="180">
        <v>2.7</v>
      </c>
      <c r="J13" s="180">
        <v>3.1</v>
      </c>
      <c r="K13" s="180">
        <v>3.4</v>
      </c>
      <c r="L13" s="180">
        <v>3.1</v>
      </c>
      <c r="M13" s="180">
        <v>3.3</v>
      </c>
      <c r="N13" s="180">
        <v>3.8</v>
      </c>
      <c r="O13" s="180">
        <v>3.1</v>
      </c>
      <c r="P13" s="180">
        <v>3</v>
      </c>
      <c r="Q13" s="180">
        <v>3.5</v>
      </c>
      <c r="R13" s="180">
        <v>3.8</v>
      </c>
      <c r="S13" s="180">
        <v>3.6</v>
      </c>
      <c r="T13" s="180">
        <v>3.6</v>
      </c>
      <c r="U13" s="180">
        <v>3.8</v>
      </c>
      <c r="V13" s="180">
        <v>3.6</v>
      </c>
      <c r="W13" s="180">
        <v>2.9</v>
      </c>
      <c r="Y13" s="209"/>
      <c r="Z13" s="6" t="s">
        <v>315</v>
      </c>
      <c r="AA13" s="6">
        <v>0.8</v>
      </c>
      <c r="AB13" s="6">
        <v>1</v>
      </c>
      <c r="AC13" s="6">
        <v>1</v>
      </c>
      <c r="AD13" s="6">
        <v>0.9</v>
      </c>
      <c r="AE13" s="6">
        <v>0.7</v>
      </c>
      <c r="AF13" s="6">
        <v>0.7</v>
      </c>
      <c r="AG13" s="6">
        <v>0.7</v>
      </c>
      <c r="AH13" s="6">
        <v>0.7</v>
      </c>
      <c r="AI13" s="6">
        <v>0.6</v>
      </c>
      <c r="AJ13" s="6">
        <v>0.7</v>
      </c>
      <c r="AK13" s="6">
        <v>0.7</v>
      </c>
      <c r="AL13" s="6">
        <v>0.9</v>
      </c>
      <c r="AM13" s="6">
        <v>0.8</v>
      </c>
      <c r="AN13" s="6">
        <v>0.7</v>
      </c>
      <c r="AO13" s="6">
        <v>0.7</v>
      </c>
      <c r="AP13" s="6">
        <v>0.8</v>
      </c>
      <c r="AQ13" s="6">
        <v>0.8</v>
      </c>
      <c r="AR13" s="6">
        <v>0.8</v>
      </c>
      <c r="AS13" s="6">
        <v>0.9</v>
      </c>
      <c r="AT13" s="6">
        <v>0.8</v>
      </c>
      <c r="AU13" s="6">
        <v>0.8</v>
      </c>
      <c r="AW13" s="209"/>
      <c r="AX13" s="6" t="s">
        <v>315</v>
      </c>
      <c r="AY13" s="6">
        <v>3.7</v>
      </c>
      <c r="AZ13" s="6">
        <v>4.0999999999999996</v>
      </c>
      <c r="BA13" s="6">
        <v>3.8</v>
      </c>
      <c r="BB13" s="6">
        <v>5.2</v>
      </c>
      <c r="BC13" s="6">
        <v>4.9000000000000004</v>
      </c>
      <c r="BD13" s="6">
        <v>4.2</v>
      </c>
      <c r="BE13" s="6">
        <v>4.4000000000000004</v>
      </c>
      <c r="BF13" s="6">
        <v>4.5</v>
      </c>
      <c r="BG13" s="6">
        <v>4.8</v>
      </c>
      <c r="BH13" s="6">
        <v>5</v>
      </c>
      <c r="BI13" s="6">
        <v>5.0999999999999996</v>
      </c>
      <c r="BJ13" s="6">
        <v>5.8</v>
      </c>
      <c r="BK13" s="6">
        <v>5</v>
      </c>
      <c r="BL13" s="6">
        <v>4.7</v>
      </c>
      <c r="BM13" s="6">
        <v>4.4000000000000004</v>
      </c>
      <c r="BN13" s="6">
        <v>4.8</v>
      </c>
      <c r="BO13" s="6">
        <v>4.5999999999999996</v>
      </c>
      <c r="BP13" s="6">
        <v>4.9000000000000004</v>
      </c>
      <c r="BQ13" s="6">
        <v>5.3</v>
      </c>
      <c r="BR13" s="6">
        <v>5.2</v>
      </c>
      <c r="BS13" s="6">
        <v>4.5</v>
      </c>
      <c r="BU13" s="210"/>
      <c r="BV13" s="21" t="s">
        <v>316</v>
      </c>
      <c r="BW13" s="21">
        <v>4.3</v>
      </c>
      <c r="BX13" s="21">
        <v>5.3</v>
      </c>
      <c r="BY13" s="21">
        <v>4.5999999999999996</v>
      </c>
      <c r="BZ13" s="21">
        <v>5.2</v>
      </c>
      <c r="CA13" s="21">
        <v>4.5</v>
      </c>
      <c r="CB13" s="21">
        <v>4.9000000000000004</v>
      </c>
      <c r="CC13" s="21">
        <v>5.3</v>
      </c>
      <c r="CD13" s="21">
        <v>4.7</v>
      </c>
      <c r="CE13" s="21">
        <v>4.4000000000000004</v>
      </c>
      <c r="CF13" s="21">
        <v>4.5999999999999996</v>
      </c>
      <c r="CG13" s="21">
        <v>4.9000000000000004</v>
      </c>
      <c r="CH13" s="21">
        <v>6.2</v>
      </c>
      <c r="CI13" s="21">
        <v>4.9000000000000004</v>
      </c>
      <c r="CJ13" s="21">
        <v>3.8</v>
      </c>
      <c r="CK13" s="21">
        <v>3.7</v>
      </c>
      <c r="CL13" s="21">
        <v>3.9</v>
      </c>
      <c r="CM13" s="21">
        <v>4.3</v>
      </c>
      <c r="CN13" s="21">
        <v>3.8</v>
      </c>
      <c r="CO13" s="21">
        <v>3.9</v>
      </c>
      <c r="CP13" s="21">
        <v>3.6</v>
      </c>
      <c r="CQ13" s="21">
        <v>3.3</v>
      </c>
      <c r="CR13" s="29"/>
      <c r="CS13" s="210"/>
      <c r="CT13" s="21" t="s">
        <v>316</v>
      </c>
      <c r="CU13" s="21">
        <v>27.6</v>
      </c>
      <c r="CV13" s="21">
        <v>22.9</v>
      </c>
      <c r="CW13" s="21">
        <v>24.7</v>
      </c>
      <c r="CX13" s="21">
        <v>28.1</v>
      </c>
      <c r="CY13" s="21">
        <v>34.799999999999997</v>
      </c>
      <c r="CZ13" s="21">
        <v>28</v>
      </c>
      <c r="DA13" s="21">
        <v>27.8</v>
      </c>
      <c r="DB13" s="21">
        <v>32.700000000000003</v>
      </c>
      <c r="DC13" s="21">
        <v>37.299999999999997</v>
      </c>
      <c r="DD13" s="21">
        <v>34.799999999999997</v>
      </c>
      <c r="DE13" s="21">
        <v>38.9</v>
      </c>
      <c r="DF13" s="21">
        <v>40.1</v>
      </c>
      <c r="DG13" s="21">
        <v>37.799999999999997</v>
      </c>
      <c r="DH13" s="21">
        <v>36.9</v>
      </c>
      <c r="DI13" s="21">
        <v>33.4</v>
      </c>
      <c r="DJ13" s="21">
        <v>34.200000000000003</v>
      </c>
      <c r="DK13" s="21">
        <v>34.200000000000003</v>
      </c>
      <c r="DL13" s="21">
        <v>36.700000000000003</v>
      </c>
      <c r="DM13" s="21">
        <v>36.799999999999997</v>
      </c>
      <c r="DN13" s="21">
        <v>36.6</v>
      </c>
      <c r="DO13" s="21">
        <v>30.8</v>
      </c>
      <c r="DP13" s="29"/>
      <c r="DQ13" s="210"/>
      <c r="DR13" s="21" t="s">
        <v>316</v>
      </c>
      <c r="DS13" s="21">
        <v>57.6</v>
      </c>
      <c r="DT13" s="21">
        <v>63.3</v>
      </c>
      <c r="DU13" s="21">
        <v>60.4</v>
      </c>
      <c r="DV13" s="21">
        <v>70.7</v>
      </c>
      <c r="DW13" s="21">
        <v>65.900000000000006</v>
      </c>
      <c r="DX13" s="21">
        <v>56.4</v>
      </c>
      <c r="DY13" s="21">
        <v>57.8</v>
      </c>
      <c r="DZ13" s="21">
        <v>62.9</v>
      </c>
      <c r="EA13" s="21">
        <v>61.8</v>
      </c>
      <c r="EB13" s="21">
        <v>68.400000000000006</v>
      </c>
      <c r="EC13" s="21">
        <v>72.8</v>
      </c>
      <c r="ED13" s="21">
        <v>71.2</v>
      </c>
      <c r="EE13" s="21">
        <v>64.400000000000006</v>
      </c>
      <c r="EF13" s="21">
        <v>63.6</v>
      </c>
      <c r="EG13" s="21">
        <v>62.4</v>
      </c>
      <c r="EH13" s="21">
        <v>60.3</v>
      </c>
      <c r="EI13" s="21">
        <v>58.6</v>
      </c>
      <c r="EJ13" s="21">
        <v>59.9</v>
      </c>
      <c r="EK13" s="21">
        <v>64</v>
      </c>
      <c r="EL13" s="21">
        <v>63.4</v>
      </c>
      <c r="EM13" s="21">
        <v>52.2</v>
      </c>
      <c r="EN13" s="29"/>
      <c r="EO13" s="210"/>
      <c r="EP13" s="21" t="s">
        <v>316</v>
      </c>
      <c r="EQ13" s="21">
        <v>5.3</v>
      </c>
      <c r="ER13" s="21">
        <v>5.8</v>
      </c>
      <c r="ES13" s="21">
        <v>5</v>
      </c>
      <c r="ET13" s="21">
        <v>4.7</v>
      </c>
      <c r="EU13" s="21">
        <v>4.3</v>
      </c>
      <c r="EV13" s="21">
        <v>4.9000000000000004</v>
      </c>
      <c r="EW13" s="21">
        <v>5</v>
      </c>
      <c r="EX13" s="21">
        <v>6</v>
      </c>
      <c r="EY13" s="21">
        <v>5.7</v>
      </c>
      <c r="EZ13" s="21">
        <v>5.6</v>
      </c>
      <c r="FA13" s="21">
        <v>5.8</v>
      </c>
      <c r="FB13" s="21">
        <v>5.5</v>
      </c>
      <c r="FC13" s="21">
        <v>6.3</v>
      </c>
      <c r="FD13" s="21">
        <v>5.9</v>
      </c>
      <c r="FE13" s="21">
        <v>6</v>
      </c>
      <c r="FF13" s="21">
        <v>5.5</v>
      </c>
      <c r="FG13" s="21">
        <v>5.7</v>
      </c>
      <c r="FH13" s="21">
        <v>5.7</v>
      </c>
      <c r="FI13" s="21">
        <v>6.1</v>
      </c>
      <c r="FJ13" s="21">
        <v>5.9</v>
      </c>
      <c r="FK13" s="21">
        <v>5.2</v>
      </c>
      <c r="FM13" s="209"/>
      <c r="FN13" s="6" t="s">
        <v>315</v>
      </c>
      <c r="FO13" s="6">
        <v>3.8</v>
      </c>
      <c r="FP13" s="6">
        <v>6.5</v>
      </c>
      <c r="FQ13" s="6">
        <v>5.2</v>
      </c>
      <c r="FR13" s="6">
        <v>6.3</v>
      </c>
      <c r="FS13" s="6">
        <v>8.1999999999999993</v>
      </c>
      <c r="FT13" s="6">
        <v>7.8</v>
      </c>
      <c r="FU13" s="6">
        <v>13.5</v>
      </c>
      <c r="FV13" s="6">
        <v>14.5</v>
      </c>
      <c r="FW13" s="6">
        <v>14.6</v>
      </c>
      <c r="FX13" s="6">
        <v>19.100000000000001</v>
      </c>
      <c r="FY13" s="6">
        <v>21.7</v>
      </c>
      <c r="FZ13" s="6">
        <v>20.399999999999999</v>
      </c>
      <c r="GA13" s="6">
        <v>23.2</v>
      </c>
      <c r="GB13" s="6">
        <v>26.3</v>
      </c>
      <c r="GC13" s="6">
        <v>23.4</v>
      </c>
      <c r="GD13" s="6">
        <v>23.9</v>
      </c>
      <c r="GE13" s="6">
        <v>22.9</v>
      </c>
      <c r="GF13" s="6">
        <v>23.5</v>
      </c>
      <c r="GG13" s="6">
        <v>23.6</v>
      </c>
      <c r="GH13" s="6">
        <v>22.8</v>
      </c>
      <c r="GI13" s="6">
        <v>20.8</v>
      </c>
      <c r="GK13" s="209"/>
      <c r="GL13" s="6" t="s">
        <v>315</v>
      </c>
      <c r="GM13" s="6">
        <v>25.2</v>
      </c>
      <c r="GN13" s="6">
        <v>37.6</v>
      </c>
      <c r="GO13" s="6">
        <v>36.1</v>
      </c>
      <c r="GP13" s="6">
        <v>40</v>
      </c>
      <c r="GQ13" s="6">
        <v>55</v>
      </c>
      <c r="GR13" s="6">
        <v>52.7</v>
      </c>
      <c r="GS13" s="6">
        <v>67</v>
      </c>
      <c r="GT13" s="6">
        <v>69.900000000000006</v>
      </c>
      <c r="GU13" s="6">
        <v>72.099999999999994</v>
      </c>
      <c r="GV13" s="6">
        <v>78.5</v>
      </c>
      <c r="GW13" s="6">
        <v>95.3</v>
      </c>
      <c r="GX13" s="6">
        <v>92</v>
      </c>
      <c r="GY13" s="6">
        <v>96</v>
      </c>
      <c r="GZ13" s="6">
        <v>106.1</v>
      </c>
      <c r="HA13" s="6">
        <v>107.7</v>
      </c>
      <c r="HB13" s="6">
        <v>97.5</v>
      </c>
      <c r="HC13" s="6">
        <v>90.6</v>
      </c>
      <c r="HD13" s="6">
        <v>91.6</v>
      </c>
      <c r="HE13" s="6">
        <v>97.1</v>
      </c>
      <c r="HF13" s="6">
        <v>97.1</v>
      </c>
      <c r="HG13" s="6">
        <v>85.9</v>
      </c>
      <c r="HI13" s="209"/>
      <c r="HJ13" s="6" t="s">
        <v>315</v>
      </c>
      <c r="HK13" s="6">
        <v>26.4</v>
      </c>
      <c r="HL13" s="6">
        <v>30.9</v>
      </c>
      <c r="HM13" s="6">
        <v>30.5</v>
      </c>
      <c r="HN13" s="6">
        <v>39.6</v>
      </c>
      <c r="HO13" s="6">
        <v>44.7</v>
      </c>
      <c r="HP13" s="6">
        <v>48.1</v>
      </c>
      <c r="HQ13" s="6">
        <v>58.6</v>
      </c>
      <c r="HR13" s="6">
        <v>50.4</v>
      </c>
      <c r="HS13" s="6">
        <v>58</v>
      </c>
      <c r="HT13" s="6">
        <v>60.6</v>
      </c>
      <c r="HU13" s="6">
        <v>65.400000000000006</v>
      </c>
      <c r="HV13" s="6">
        <v>61.4</v>
      </c>
      <c r="HW13" s="6">
        <v>62.9</v>
      </c>
      <c r="HX13" s="6">
        <v>67.5</v>
      </c>
      <c r="HY13" s="6">
        <v>65</v>
      </c>
      <c r="HZ13" s="6">
        <v>62.6</v>
      </c>
      <c r="IA13" s="6">
        <v>63.8</v>
      </c>
      <c r="IB13" s="6">
        <v>66</v>
      </c>
      <c r="IC13" s="6">
        <v>70.3</v>
      </c>
      <c r="ID13" s="6">
        <v>67.7</v>
      </c>
      <c r="IE13" s="6">
        <v>62.7</v>
      </c>
    </row>
    <row r="14" spans="1:239" ht="14.5">
      <c r="A14" s="175"/>
      <c r="B14" s="182" t="s">
        <v>231</v>
      </c>
      <c r="C14" s="175"/>
      <c r="D14" s="175"/>
      <c r="E14" s="175"/>
      <c r="F14" s="175"/>
      <c r="G14" s="175"/>
      <c r="H14" s="175"/>
      <c r="I14" s="175"/>
      <c r="J14" s="175"/>
      <c r="K14" s="175"/>
      <c r="L14" s="175"/>
      <c r="M14" s="175"/>
      <c r="N14" s="175"/>
      <c r="O14" s="175"/>
      <c r="P14" s="175"/>
      <c r="Q14" s="175"/>
      <c r="R14" s="175"/>
      <c r="S14" s="175"/>
      <c r="T14" s="175"/>
      <c r="U14" s="175"/>
      <c r="V14" s="175"/>
      <c r="W14" s="175"/>
      <c r="Y14" s="1"/>
      <c r="Z14" s="123" t="s">
        <v>231</v>
      </c>
      <c r="AA14" s="1"/>
      <c r="AB14" s="1"/>
      <c r="AC14" s="1"/>
      <c r="AD14" s="1"/>
      <c r="AE14" s="1"/>
      <c r="AF14" s="1"/>
      <c r="AG14" s="1"/>
      <c r="AH14" s="1"/>
      <c r="AI14" s="1"/>
      <c r="AJ14" s="1"/>
      <c r="AK14" s="1"/>
      <c r="AL14" s="1"/>
      <c r="AM14" s="1"/>
      <c r="AN14" s="1"/>
      <c r="AO14" s="1"/>
      <c r="AP14" s="1"/>
      <c r="AQ14" s="1"/>
      <c r="AR14" s="1"/>
      <c r="AS14" s="1"/>
      <c r="AT14" s="1"/>
      <c r="AU14" s="1"/>
      <c r="AW14" s="1"/>
      <c r="AX14" s="123" t="s">
        <v>231</v>
      </c>
      <c r="AY14" s="1"/>
      <c r="AZ14" s="1"/>
      <c r="BA14" s="1"/>
      <c r="BB14" s="1"/>
      <c r="BC14" s="1"/>
      <c r="BD14" s="1"/>
      <c r="BE14" s="1"/>
      <c r="BF14" s="1"/>
      <c r="BG14" s="1"/>
      <c r="BH14" s="1"/>
      <c r="BI14" s="1"/>
      <c r="BJ14" s="1"/>
      <c r="BK14" s="1"/>
      <c r="BL14" s="1"/>
      <c r="BM14" s="1"/>
      <c r="BN14" s="1"/>
      <c r="BO14" s="1"/>
      <c r="BP14" s="1"/>
      <c r="BQ14" s="1"/>
      <c r="BR14" s="1"/>
      <c r="BS14" s="1"/>
      <c r="BU14" s="16"/>
      <c r="BV14" s="196" t="s">
        <v>232</v>
      </c>
      <c r="BW14" s="16"/>
      <c r="BX14" s="16"/>
      <c r="BY14" s="16"/>
      <c r="BZ14" s="16"/>
      <c r="CA14" s="16"/>
      <c r="CB14" s="16"/>
      <c r="CC14" s="16"/>
      <c r="CD14" s="16"/>
      <c r="CE14" s="16"/>
      <c r="CF14" s="16"/>
      <c r="CG14" s="16"/>
      <c r="CH14" s="16"/>
      <c r="CI14" s="16"/>
      <c r="CJ14" s="16"/>
      <c r="CK14" s="16"/>
      <c r="CL14" s="16"/>
      <c r="CM14" s="16"/>
      <c r="CN14" s="16"/>
      <c r="CO14" s="16"/>
      <c r="CP14" s="16"/>
      <c r="CQ14" s="16"/>
      <c r="CR14" s="29"/>
      <c r="CS14" s="16"/>
      <c r="CT14" s="196" t="s">
        <v>232</v>
      </c>
      <c r="CU14" s="16"/>
      <c r="CV14" s="16"/>
      <c r="CW14" s="16"/>
      <c r="CX14" s="16"/>
      <c r="CY14" s="16"/>
      <c r="CZ14" s="16"/>
      <c r="DA14" s="16"/>
      <c r="DB14" s="16"/>
      <c r="DC14" s="16"/>
      <c r="DD14" s="16"/>
      <c r="DE14" s="16"/>
      <c r="DF14" s="16"/>
      <c r="DG14" s="16"/>
      <c r="DH14" s="16"/>
      <c r="DI14" s="16"/>
      <c r="DJ14" s="16"/>
      <c r="DK14" s="16"/>
      <c r="DL14" s="16"/>
      <c r="DM14" s="16"/>
      <c r="DN14" s="16"/>
      <c r="DO14" s="16"/>
      <c r="DP14" s="29"/>
      <c r="DQ14" s="16"/>
      <c r="DR14" s="196" t="s">
        <v>232</v>
      </c>
      <c r="DS14" s="16"/>
      <c r="DT14" s="16"/>
      <c r="DU14" s="16"/>
      <c r="DV14" s="16"/>
      <c r="DW14" s="16"/>
      <c r="DX14" s="16"/>
      <c r="DY14" s="16"/>
      <c r="DZ14" s="16"/>
      <c r="EA14" s="16"/>
      <c r="EB14" s="16"/>
      <c r="EC14" s="16"/>
      <c r="ED14" s="16"/>
      <c r="EE14" s="16"/>
      <c r="EF14" s="16"/>
      <c r="EG14" s="16"/>
      <c r="EH14" s="16"/>
      <c r="EI14" s="16"/>
      <c r="EJ14" s="16"/>
      <c r="EK14" s="16"/>
      <c r="EL14" s="16"/>
      <c r="EM14" s="16"/>
      <c r="EN14" s="29"/>
      <c r="EO14" s="16"/>
      <c r="EP14" s="196" t="s">
        <v>232</v>
      </c>
      <c r="EQ14" s="16"/>
      <c r="ER14" s="16"/>
      <c r="ES14" s="16"/>
      <c r="ET14" s="16"/>
      <c r="EU14" s="16"/>
      <c r="EV14" s="16"/>
      <c r="EW14" s="16"/>
      <c r="EX14" s="16"/>
      <c r="EY14" s="16"/>
      <c r="EZ14" s="16"/>
      <c r="FA14" s="16"/>
      <c r="FB14" s="16"/>
      <c r="FC14" s="16"/>
      <c r="FD14" s="16"/>
      <c r="FE14" s="16"/>
      <c r="FF14" s="16"/>
      <c r="FG14" s="16"/>
      <c r="FH14" s="16"/>
      <c r="FI14" s="16"/>
      <c r="FJ14" s="16"/>
      <c r="FK14" s="16"/>
      <c r="FM14" s="1"/>
      <c r="FN14" s="123" t="s">
        <v>231</v>
      </c>
      <c r="FO14" s="1"/>
      <c r="FP14" s="1"/>
      <c r="FQ14" s="1"/>
      <c r="FR14" s="1"/>
      <c r="FS14" s="1"/>
      <c r="FT14" s="1"/>
      <c r="FU14" s="1"/>
      <c r="FV14" s="1"/>
      <c r="FW14" s="1"/>
      <c r="FX14" s="1"/>
      <c r="FY14" s="1"/>
      <c r="FZ14" s="1"/>
      <c r="GA14" s="1"/>
      <c r="GB14" s="1"/>
      <c r="GC14" s="1"/>
      <c r="GD14" s="1"/>
      <c r="GE14" s="1"/>
      <c r="GF14" s="1"/>
      <c r="GG14" s="1"/>
      <c r="GH14" s="1"/>
      <c r="GI14" s="1"/>
      <c r="GK14" s="1"/>
      <c r="GL14" s="123" t="s">
        <v>231</v>
      </c>
      <c r="GM14" s="1"/>
      <c r="GN14" s="1"/>
      <c r="GO14" s="1"/>
      <c r="GP14" s="1"/>
      <c r="GQ14" s="1"/>
      <c r="GR14" s="1"/>
      <c r="GS14" s="1"/>
      <c r="GT14" s="1"/>
      <c r="GU14" s="1"/>
      <c r="GV14" s="1"/>
      <c r="GW14" s="1"/>
      <c r="GX14" s="1"/>
      <c r="GY14" s="1"/>
      <c r="GZ14" s="1"/>
      <c r="HA14" s="1"/>
      <c r="HB14" s="1"/>
      <c r="HC14" s="1"/>
      <c r="HD14" s="1"/>
      <c r="HE14" s="1"/>
      <c r="HF14" s="1"/>
      <c r="HG14" s="1"/>
      <c r="HI14" s="1"/>
      <c r="HJ14" s="123" t="s">
        <v>231</v>
      </c>
      <c r="HK14" s="1"/>
      <c r="HL14" s="1"/>
      <c r="HM14" s="1"/>
      <c r="HN14" s="1"/>
      <c r="HO14" s="1"/>
      <c r="HP14" s="1"/>
      <c r="HQ14" s="1"/>
      <c r="HR14" s="1"/>
      <c r="HS14" s="1"/>
      <c r="HT14" s="1"/>
      <c r="HU14" s="1"/>
      <c r="HV14" s="1"/>
      <c r="HW14" s="1"/>
      <c r="HX14" s="1"/>
      <c r="HY14" s="1"/>
      <c r="HZ14" s="1"/>
      <c r="IA14" s="1"/>
      <c r="IB14" s="1"/>
      <c r="IC14" s="1"/>
      <c r="ID14" s="1"/>
      <c r="IE14" s="1"/>
    </row>
    <row r="15" spans="1:239" ht="14.5">
      <c r="A15" s="175"/>
      <c r="B15" s="184" t="s">
        <v>235</v>
      </c>
      <c r="C15" s="175">
        <v>0.8</v>
      </c>
      <c r="D15" s="175">
        <v>0.9</v>
      </c>
      <c r="E15" s="175">
        <v>0.7</v>
      </c>
      <c r="F15" s="175">
        <v>0.8</v>
      </c>
      <c r="G15" s="175">
        <v>0.7</v>
      </c>
      <c r="H15" s="175">
        <v>0.7</v>
      </c>
      <c r="I15" s="175">
        <v>0.8</v>
      </c>
      <c r="J15" s="175">
        <v>0.9</v>
      </c>
      <c r="K15" s="175">
        <v>1</v>
      </c>
      <c r="L15" s="175">
        <v>1</v>
      </c>
      <c r="M15" s="175">
        <v>1.1000000000000001</v>
      </c>
      <c r="N15" s="175">
        <v>1.3</v>
      </c>
      <c r="O15" s="175">
        <v>1.4</v>
      </c>
      <c r="P15" s="175">
        <v>1.3</v>
      </c>
      <c r="Q15" s="175">
        <v>1.4</v>
      </c>
      <c r="R15" s="175">
        <v>1.6</v>
      </c>
      <c r="S15" s="175">
        <v>1.6</v>
      </c>
      <c r="T15" s="175">
        <v>1.7</v>
      </c>
      <c r="U15" s="175">
        <v>1.5</v>
      </c>
      <c r="V15" s="175">
        <v>1.4</v>
      </c>
      <c r="W15" s="175">
        <v>1.1000000000000001</v>
      </c>
      <c r="Y15" s="1"/>
      <c r="Z15" s="190" t="s">
        <v>235</v>
      </c>
      <c r="AA15" s="1">
        <v>0.5</v>
      </c>
      <c r="AB15" s="1">
        <v>0.5</v>
      </c>
      <c r="AC15" s="1">
        <v>0.4</v>
      </c>
      <c r="AD15" s="1">
        <v>0.4</v>
      </c>
      <c r="AE15" s="1">
        <v>0.4</v>
      </c>
      <c r="AF15" s="1">
        <v>0.4</v>
      </c>
      <c r="AG15" s="1">
        <v>0.4</v>
      </c>
      <c r="AH15" s="1">
        <v>0.4</v>
      </c>
      <c r="AI15" s="1">
        <v>0.4</v>
      </c>
      <c r="AJ15" s="1">
        <v>0.4</v>
      </c>
      <c r="AK15" s="1">
        <v>0.4</v>
      </c>
      <c r="AL15" s="1">
        <v>0.4</v>
      </c>
      <c r="AM15" s="1">
        <v>0.4</v>
      </c>
      <c r="AN15" s="1">
        <v>0.3</v>
      </c>
      <c r="AO15" s="1">
        <v>0.3</v>
      </c>
      <c r="AP15" s="1">
        <v>0.3</v>
      </c>
      <c r="AQ15" s="1">
        <v>0.4</v>
      </c>
      <c r="AR15" s="1">
        <v>0.4</v>
      </c>
      <c r="AS15" s="1">
        <v>0.4</v>
      </c>
      <c r="AT15" s="1">
        <v>0.4</v>
      </c>
      <c r="AU15" s="1">
        <v>0.3</v>
      </c>
      <c r="AW15" s="1"/>
      <c r="AX15" s="190" t="s">
        <v>235</v>
      </c>
      <c r="AY15" s="1">
        <v>2</v>
      </c>
      <c r="AZ15" s="1">
        <v>2.2000000000000002</v>
      </c>
      <c r="BA15" s="1">
        <v>1.8</v>
      </c>
      <c r="BB15" s="1">
        <v>2</v>
      </c>
      <c r="BC15" s="1">
        <v>1.9</v>
      </c>
      <c r="BD15" s="1">
        <v>1.9</v>
      </c>
      <c r="BE15" s="1">
        <v>2</v>
      </c>
      <c r="BF15" s="1">
        <v>1.9</v>
      </c>
      <c r="BG15" s="1">
        <v>2.2000000000000002</v>
      </c>
      <c r="BH15" s="1">
        <v>2</v>
      </c>
      <c r="BI15" s="1">
        <v>2.1</v>
      </c>
      <c r="BJ15" s="1">
        <v>2.2000000000000002</v>
      </c>
      <c r="BK15" s="1">
        <v>2.2000000000000002</v>
      </c>
      <c r="BL15" s="1">
        <v>1.9</v>
      </c>
      <c r="BM15" s="1">
        <v>1.7</v>
      </c>
      <c r="BN15" s="1">
        <v>2.2000000000000002</v>
      </c>
      <c r="BO15" s="1">
        <v>2.4</v>
      </c>
      <c r="BP15" s="1">
        <v>2.5</v>
      </c>
      <c r="BQ15" s="1">
        <v>2.6</v>
      </c>
      <c r="BR15" s="1">
        <v>2.6</v>
      </c>
      <c r="BS15" s="1">
        <v>2.1</v>
      </c>
      <c r="BU15" s="16"/>
      <c r="BV15" s="198" t="s">
        <v>236</v>
      </c>
      <c r="BW15" s="16">
        <v>1.6</v>
      </c>
      <c r="BX15" s="16">
        <v>2.1</v>
      </c>
      <c r="BY15" s="16">
        <v>1.7</v>
      </c>
      <c r="BZ15" s="16">
        <v>1.7</v>
      </c>
      <c r="CA15" s="16">
        <v>1.7</v>
      </c>
      <c r="CB15" s="16">
        <v>1.7</v>
      </c>
      <c r="CC15" s="16">
        <v>1.8</v>
      </c>
      <c r="CD15" s="16">
        <v>1.8</v>
      </c>
      <c r="CE15" s="16">
        <v>1.9</v>
      </c>
      <c r="CF15" s="16">
        <v>1.7</v>
      </c>
      <c r="CG15" s="16">
        <v>1.8</v>
      </c>
      <c r="CH15" s="16">
        <v>2</v>
      </c>
      <c r="CI15" s="16">
        <v>1.9</v>
      </c>
      <c r="CJ15" s="16">
        <v>1.6</v>
      </c>
      <c r="CK15" s="16">
        <v>1.4</v>
      </c>
      <c r="CL15" s="16">
        <v>1.8</v>
      </c>
      <c r="CM15" s="16">
        <v>2.2000000000000002</v>
      </c>
      <c r="CN15" s="16">
        <v>2</v>
      </c>
      <c r="CO15" s="16">
        <v>1.9</v>
      </c>
      <c r="CP15" s="16">
        <v>1.9</v>
      </c>
      <c r="CQ15" s="16">
        <v>1.6</v>
      </c>
      <c r="CR15" s="29"/>
      <c r="CS15" s="16"/>
      <c r="CT15" s="198" t="s">
        <v>236</v>
      </c>
      <c r="CU15" s="16">
        <v>14.8</v>
      </c>
      <c r="CV15" s="16">
        <v>13</v>
      </c>
      <c r="CW15" s="16">
        <v>14.3</v>
      </c>
      <c r="CX15" s="16">
        <v>15.2</v>
      </c>
      <c r="CY15" s="16">
        <v>19.5</v>
      </c>
      <c r="CZ15" s="16">
        <v>15.5</v>
      </c>
      <c r="DA15" s="16">
        <v>14.2</v>
      </c>
      <c r="DB15" s="16">
        <v>16.7</v>
      </c>
      <c r="DC15" s="16">
        <v>18.2</v>
      </c>
      <c r="DD15" s="16">
        <v>18.2</v>
      </c>
      <c r="DE15" s="16">
        <v>19.3</v>
      </c>
      <c r="DF15" s="16">
        <v>19.399999999999999</v>
      </c>
      <c r="DG15" s="16">
        <v>18.600000000000001</v>
      </c>
      <c r="DH15" s="16">
        <v>17.899999999999999</v>
      </c>
      <c r="DI15" s="16">
        <v>17.3</v>
      </c>
      <c r="DJ15" s="16">
        <v>18.399999999999999</v>
      </c>
      <c r="DK15" s="16">
        <v>18.5</v>
      </c>
      <c r="DL15" s="16">
        <v>19.600000000000001</v>
      </c>
      <c r="DM15" s="16">
        <v>19.399999999999999</v>
      </c>
      <c r="DN15" s="16">
        <v>19.899999999999999</v>
      </c>
      <c r="DO15" s="16">
        <v>15.9</v>
      </c>
      <c r="DP15" s="29"/>
      <c r="DQ15" s="16"/>
      <c r="DR15" s="198" t="s">
        <v>236</v>
      </c>
      <c r="DS15" s="16">
        <v>36.200000000000003</v>
      </c>
      <c r="DT15" s="16">
        <v>37.9</v>
      </c>
      <c r="DU15" s="16">
        <v>35.4</v>
      </c>
      <c r="DV15" s="16">
        <v>40.5</v>
      </c>
      <c r="DW15" s="16">
        <v>36.9</v>
      </c>
      <c r="DX15" s="16">
        <v>30.3</v>
      </c>
      <c r="DY15" s="16">
        <v>32.5</v>
      </c>
      <c r="DZ15" s="16">
        <v>33.799999999999997</v>
      </c>
      <c r="EA15" s="16">
        <v>33.6</v>
      </c>
      <c r="EB15" s="16">
        <v>35.299999999999997</v>
      </c>
      <c r="EC15" s="16">
        <v>35.799999999999997</v>
      </c>
      <c r="ED15" s="16">
        <v>33.5</v>
      </c>
      <c r="EE15" s="16">
        <v>29.4</v>
      </c>
      <c r="EF15" s="16">
        <v>30.6</v>
      </c>
      <c r="EG15" s="16">
        <v>30.8</v>
      </c>
      <c r="EH15" s="16">
        <v>33.200000000000003</v>
      </c>
      <c r="EI15" s="16">
        <v>34</v>
      </c>
      <c r="EJ15" s="16">
        <v>33.700000000000003</v>
      </c>
      <c r="EK15" s="16">
        <v>34.1</v>
      </c>
      <c r="EL15" s="16">
        <v>34.9</v>
      </c>
      <c r="EM15" s="16">
        <v>27.1</v>
      </c>
      <c r="EN15" s="29"/>
      <c r="EO15" s="16"/>
      <c r="EP15" s="198" t="s">
        <v>236</v>
      </c>
      <c r="EQ15" s="16">
        <v>4.3</v>
      </c>
      <c r="ER15" s="16">
        <v>4.8</v>
      </c>
      <c r="ES15" s="16">
        <v>3.9</v>
      </c>
      <c r="ET15" s="16">
        <v>3.5</v>
      </c>
      <c r="EU15" s="16">
        <v>3.2</v>
      </c>
      <c r="EV15" s="16">
        <v>3.6</v>
      </c>
      <c r="EW15" s="16">
        <v>3.6</v>
      </c>
      <c r="EX15" s="16">
        <v>4</v>
      </c>
      <c r="EY15" s="16">
        <v>3.4</v>
      </c>
      <c r="EZ15" s="16">
        <v>3.2</v>
      </c>
      <c r="FA15" s="16">
        <v>3.5</v>
      </c>
      <c r="FB15" s="16">
        <v>3.3</v>
      </c>
      <c r="FC15" s="16">
        <v>4</v>
      </c>
      <c r="FD15" s="16">
        <v>4</v>
      </c>
      <c r="FE15" s="16">
        <v>4.0999999999999996</v>
      </c>
      <c r="FF15" s="16">
        <v>4.0999999999999996</v>
      </c>
      <c r="FG15" s="16">
        <v>4.2</v>
      </c>
      <c r="FH15" s="16">
        <v>4.0999999999999996</v>
      </c>
      <c r="FI15" s="16">
        <v>4.4000000000000004</v>
      </c>
      <c r="FJ15" s="16">
        <v>4.4000000000000004</v>
      </c>
      <c r="FK15" s="16">
        <v>3.8</v>
      </c>
      <c r="FM15" s="1"/>
      <c r="FN15" s="202" t="s">
        <v>235</v>
      </c>
      <c r="FO15" s="1">
        <v>2.9</v>
      </c>
      <c r="FP15" s="1">
        <v>5.0999999999999996</v>
      </c>
      <c r="FQ15" s="1">
        <v>3.8</v>
      </c>
      <c r="FR15" s="1">
        <v>4.2</v>
      </c>
      <c r="FS15" s="1">
        <v>5.4</v>
      </c>
      <c r="FT15" s="1">
        <v>5</v>
      </c>
      <c r="FU15" s="1">
        <v>7.4</v>
      </c>
      <c r="FV15" s="1">
        <v>7.9</v>
      </c>
      <c r="FW15" s="1">
        <v>8.1999999999999993</v>
      </c>
      <c r="FX15" s="1">
        <v>10.199999999999999</v>
      </c>
      <c r="FY15" s="1">
        <v>12.2</v>
      </c>
      <c r="FZ15" s="1">
        <v>10.1</v>
      </c>
      <c r="GA15" s="1">
        <v>12.5</v>
      </c>
      <c r="GB15" s="1">
        <v>14</v>
      </c>
      <c r="GC15" s="1">
        <v>12.4</v>
      </c>
      <c r="GD15" s="1">
        <v>13.9</v>
      </c>
      <c r="GE15" s="1">
        <v>14.2</v>
      </c>
      <c r="GF15" s="1">
        <v>14.2</v>
      </c>
      <c r="GG15" s="1">
        <v>13.7</v>
      </c>
      <c r="GH15" s="1">
        <v>13.6</v>
      </c>
      <c r="GI15" s="1">
        <v>11.9</v>
      </c>
      <c r="GK15" s="1"/>
      <c r="GL15" s="202" t="s">
        <v>235</v>
      </c>
      <c r="GM15" s="1">
        <v>17.7</v>
      </c>
      <c r="GN15" s="1">
        <v>24.2</v>
      </c>
      <c r="GO15" s="1">
        <v>20.8</v>
      </c>
      <c r="GP15" s="1">
        <v>24.1</v>
      </c>
      <c r="GQ15" s="1">
        <v>33.700000000000003</v>
      </c>
      <c r="GR15" s="1">
        <v>30.1</v>
      </c>
      <c r="GS15" s="1">
        <v>36.200000000000003</v>
      </c>
      <c r="GT15" s="1">
        <v>35.4</v>
      </c>
      <c r="GU15" s="1">
        <v>36.299999999999997</v>
      </c>
      <c r="GV15" s="1">
        <v>36.6</v>
      </c>
      <c r="GW15" s="1">
        <v>41.3</v>
      </c>
      <c r="GX15" s="1">
        <v>37.700000000000003</v>
      </c>
      <c r="GY15" s="1">
        <v>41.8</v>
      </c>
      <c r="GZ15" s="1">
        <v>48</v>
      </c>
      <c r="HA15" s="1">
        <v>48.3</v>
      </c>
      <c r="HB15" s="1">
        <v>47.9</v>
      </c>
      <c r="HC15" s="1">
        <v>48.5</v>
      </c>
      <c r="HD15" s="1">
        <v>48.9</v>
      </c>
      <c r="HE15" s="1">
        <v>49.3</v>
      </c>
      <c r="HF15" s="1">
        <v>50.6</v>
      </c>
      <c r="HG15" s="1">
        <v>40.200000000000003</v>
      </c>
      <c r="HI15" s="1"/>
      <c r="HJ15" s="202" t="s">
        <v>235</v>
      </c>
      <c r="HK15" s="1">
        <v>14.5</v>
      </c>
      <c r="HL15" s="1">
        <v>14.3</v>
      </c>
      <c r="HM15" s="1">
        <v>13.1</v>
      </c>
      <c r="HN15" s="1">
        <v>16</v>
      </c>
      <c r="HO15" s="1">
        <v>18.7</v>
      </c>
      <c r="HP15" s="1">
        <v>19</v>
      </c>
      <c r="HQ15" s="1">
        <v>25.3</v>
      </c>
      <c r="HR15" s="1">
        <v>19.7</v>
      </c>
      <c r="HS15" s="1">
        <v>22.1</v>
      </c>
      <c r="HT15" s="1">
        <v>25.5</v>
      </c>
      <c r="HU15" s="1">
        <v>25.3</v>
      </c>
      <c r="HV15" s="1">
        <v>23.4</v>
      </c>
      <c r="HW15" s="1">
        <v>23.9</v>
      </c>
      <c r="HX15" s="1">
        <v>24.5</v>
      </c>
      <c r="HY15" s="1">
        <v>24.5</v>
      </c>
      <c r="HZ15" s="1">
        <v>25.7</v>
      </c>
      <c r="IA15" s="1">
        <v>27.3</v>
      </c>
      <c r="IB15" s="1">
        <v>27</v>
      </c>
      <c r="IC15" s="1">
        <v>27.5</v>
      </c>
      <c r="ID15" s="1">
        <v>25.8</v>
      </c>
      <c r="IE15" s="1">
        <v>22.3</v>
      </c>
    </row>
    <row r="16" spans="1:239" ht="14.5">
      <c r="A16" s="175"/>
      <c r="B16" s="184" t="s">
        <v>237</v>
      </c>
      <c r="C16" s="175">
        <v>1.5</v>
      </c>
      <c r="D16" s="175">
        <v>1.5</v>
      </c>
      <c r="E16" s="175">
        <v>1.4</v>
      </c>
      <c r="F16" s="175">
        <v>2.1</v>
      </c>
      <c r="G16" s="175">
        <v>2.1</v>
      </c>
      <c r="H16" s="175">
        <v>1.8</v>
      </c>
      <c r="I16" s="175">
        <v>1.9</v>
      </c>
      <c r="J16" s="175">
        <v>2.2000000000000002</v>
      </c>
      <c r="K16" s="175">
        <v>2.4</v>
      </c>
      <c r="L16" s="175">
        <v>2</v>
      </c>
      <c r="M16" s="175">
        <v>2.2000000000000002</v>
      </c>
      <c r="N16" s="175">
        <v>2.5</v>
      </c>
      <c r="O16" s="175">
        <v>1.7</v>
      </c>
      <c r="P16" s="175">
        <v>1.7</v>
      </c>
      <c r="Q16" s="175">
        <v>2</v>
      </c>
      <c r="R16" s="175">
        <v>2.2000000000000002</v>
      </c>
      <c r="S16" s="175">
        <v>1.9</v>
      </c>
      <c r="T16" s="175">
        <v>1.9</v>
      </c>
      <c r="U16" s="175">
        <v>2.2999999999999998</v>
      </c>
      <c r="V16" s="175">
        <v>2.2999999999999998</v>
      </c>
      <c r="W16" s="175">
        <v>1.8</v>
      </c>
      <c r="Y16" s="1"/>
      <c r="Z16" s="190" t="s">
        <v>237</v>
      </c>
      <c r="AA16" s="1">
        <v>0.4</v>
      </c>
      <c r="AB16" s="1">
        <v>0.5</v>
      </c>
      <c r="AC16" s="1">
        <v>0.5</v>
      </c>
      <c r="AD16" s="1">
        <v>0.5</v>
      </c>
      <c r="AE16" s="1">
        <v>0.3</v>
      </c>
      <c r="AF16" s="1">
        <v>0.3</v>
      </c>
      <c r="AG16" s="1">
        <v>0.3</v>
      </c>
      <c r="AH16" s="1">
        <v>0.3</v>
      </c>
      <c r="AI16" s="1">
        <v>0.3</v>
      </c>
      <c r="AJ16" s="1">
        <v>0.4</v>
      </c>
      <c r="AK16" s="1">
        <v>0.3</v>
      </c>
      <c r="AL16" s="1">
        <v>0.4</v>
      </c>
      <c r="AM16" s="1">
        <v>0.4</v>
      </c>
      <c r="AN16" s="1">
        <v>0.3</v>
      </c>
      <c r="AO16" s="1">
        <v>0.4</v>
      </c>
      <c r="AP16" s="1">
        <v>0.4</v>
      </c>
      <c r="AQ16" s="1">
        <v>0.4</v>
      </c>
      <c r="AR16" s="1">
        <v>0.4</v>
      </c>
      <c r="AS16" s="1">
        <v>0.5</v>
      </c>
      <c r="AT16" s="1">
        <v>0.4</v>
      </c>
      <c r="AU16" s="1">
        <v>0.4</v>
      </c>
      <c r="AW16" s="1"/>
      <c r="AX16" s="190" t="s">
        <v>237</v>
      </c>
      <c r="AY16" s="1">
        <v>1.7</v>
      </c>
      <c r="AZ16" s="1">
        <v>2</v>
      </c>
      <c r="BA16" s="1">
        <v>2</v>
      </c>
      <c r="BB16" s="1">
        <v>3.2</v>
      </c>
      <c r="BC16" s="1">
        <v>3</v>
      </c>
      <c r="BD16" s="1">
        <v>2.2999999999999998</v>
      </c>
      <c r="BE16" s="1">
        <v>2.4</v>
      </c>
      <c r="BF16" s="1">
        <v>2.6</v>
      </c>
      <c r="BG16" s="1">
        <v>2.7</v>
      </c>
      <c r="BH16" s="1">
        <v>3</v>
      </c>
      <c r="BI16" s="1">
        <v>3</v>
      </c>
      <c r="BJ16" s="1">
        <v>3.5</v>
      </c>
      <c r="BK16" s="1">
        <v>2.8</v>
      </c>
      <c r="BL16" s="1">
        <v>2.8</v>
      </c>
      <c r="BM16" s="1">
        <v>2.7</v>
      </c>
      <c r="BN16" s="1">
        <v>2.6</v>
      </c>
      <c r="BO16" s="1">
        <v>2.2000000000000002</v>
      </c>
      <c r="BP16" s="1">
        <v>2.4</v>
      </c>
      <c r="BQ16" s="1">
        <v>2.7</v>
      </c>
      <c r="BR16" s="1">
        <v>2.5</v>
      </c>
      <c r="BS16" s="1">
        <v>2.2999999999999998</v>
      </c>
      <c r="BU16" s="16"/>
      <c r="BV16" s="198" t="s">
        <v>238</v>
      </c>
      <c r="BW16" s="16">
        <v>2.8</v>
      </c>
      <c r="BX16" s="16">
        <v>3.2</v>
      </c>
      <c r="BY16" s="16">
        <v>2.9</v>
      </c>
      <c r="BZ16" s="16">
        <v>3.5</v>
      </c>
      <c r="CA16" s="16">
        <v>2.8</v>
      </c>
      <c r="CB16" s="16">
        <v>3.2</v>
      </c>
      <c r="CC16" s="16">
        <v>3.6</v>
      </c>
      <c r="CD16" s="16">
        <v>3</v>
      </c>
      <c r="CE16" s="16">
        <v>2.5</v>
      </c>
      <c r="CF16" s="16">
        <v>2.9</v>
      </c>
      <c r="CG16" s="16">
        <v>3.2</v>
      </c>
      <c r="CH16" s="16">
        <v>4.0999999999999996</v>
      </c>
      <c r="CI16" s="16">
        <v>2.9</v>
      </c>
      <c r="CJ16" s="16">
        <v>2.2000000000000002</v>
      </c>
      <c r="CK16" s="16">
        <v>2.2999999999999998</v>
      </c>
      <c r="CL16" s="16">
        <v>2.1</v>
      </c>
      <c r="CM16" s="16">
        <v>2.2000000000000002</v>
      </c>
      <c r="CN16" s="16">
        <v>1.9</v>
      </c>
      <c r="CO16" s="16">
        <v>2</v>
      </c>
      <c r="CP16" s="16">
        <v>1.7</v>
      </c>
      <c r="CQ16" s="16">
        <v>1.8</v>
      </c>
      <c r="CR16" s="29"/>
      <c r="CS16" s="16"/>
      <c r="CT16" s="198" t="s">
        <v>238</v>
      </c>
      <c r="CU16" s="16">
        <v>12.7</v>
      </c>
      <c r="CV16" s="16">
        <v>9.8000000000000007</v>
      </c>
      <c r="CW16" s="16">
        <v>10.3</v>
      </c>
      <c r="CX16" s="16">
        <v>12.8</v>
      </c>
      <c r="CY16" s="16">
        <v>15.2</v>
      </c>
      <c r="CZ16" s="16">
        <v>12.5</v>
      </c>
      <c r="DA16" s="16">
        <v>13.7</v>
      </c>
      <c r="DB16" s="16">
        <v>16</v>
      </c>
      <c r="DC16" s="16">
        <v>19.100000000000001</v>
      </c>
      <c r="DD16" s="16">
        <v>16.600000000000001</v>
      </c>
      <c r="DE16" s="16">
        <v>19.5</v>
      </c>
      <c r="DF16" s="16">
        <v>19.899999999999999</v>
      </c>
      <c r="DG16" s="16">
        <v>18.5</v>
      </c>
      <c r="DH16" s="16">
        <v>18.399999999999999</v>
      </c>
      <c r="DI16" s="16">
        <v>15.4</v>
      </c>
      <c r="DJ16" s="16">
        <v>15.8</v>
      </c>
      <c r="DK16" s="16">
        <v>15.6</v>
      </c>
      <c r="DL16" s="16">
        <v>17</v>
      </c>
      <c r="DM16" s="16">
        <v>17.3</v>
      </c>
      <c r="DN16" s="16">
        <v>16.5</v>
      </c>
      <c r="DO16" s="16">
        <v>14.8</v>
      </c>
      <c r="DP16" s="29"/>
      <c r="DQ16" s="16"/>
      <c r="DR16" s="198" t="s">
        <v>238</v>
      </c>
      <c r="DS16" s="16">
        <v>21</v>
      </c>
      <c r="DT16" s="16">
        <v>24.8</v>
      </c>
      <c r="DU16" s="16">
        <v>24.6</v>
      </c>
      <c r="DV16" s="16">
        <v>29.7</v>
      </c>
      <c r="DW16" s="16">
        <v>28.5</v>
      </c>
      <c r="DX16" s="16">
        <v>25.7</v>
      </c>
      <c r="DY16" s="16">
        <v>25.3</v>
      </c>
      <c r="DZ16" s="16">
        <v>27.8</v>
      </c>
      <c r="EA16" s="16">
        <v>26.7</v>
      </c>
      <c r="EB16" s="16">
        <v>31</v>
      </c>
      <c r="EC16" s="16">
        <v>35</v>
      </c>
      <c r="ED16" s="16">
        <v>35.5</v>
      </c>
      <c r="EE16" s="16">
        <v>33</v>
      </c>
      <c r="EF16" s="16">
        <v>31.1</v>
      </c>
      <c r="EG16" s="16">
        <v>29.5</v>
      </c>
      <c r="EH16" s="16">
        <v>27.1</v>
      </c>
      <c r="EI16" s="16">
        <v>24.4</v>
      </c>
      <c r="EJ16" s="16">
        <v>26.1</v>
      </c>
      <c r="EK16" s="16">
        <v>29.8</v>
      </c>
      <c r="EL16" s="16">
        <v>28.3</v>
      </c>
      <c r="EM16" s="16">
        <v>25</v>
      </c>
      <c r="EN16" s="29"/>
      <c r="EO16" s="16"/>
      <c r="EP16" s="198" t="s">
        <v>238</v>
      </c>
      <c r="EQ16" s="16">
        <v>1</v>
      </c>
      <c r="ER16" s="16">
        <v>1</v>
      </c>
      <c r="ES16" s="16">
        <v>1</v>
      </c>
      <c r="ET16" s="16">
        <v>1.2</v>
      </c>
      <c r="EU16" s="16">
        <v>1.1000000000000001</v>
      </c>
      <c r="EV16" s="16">
        <v>1.3</v>
      </c>
      <c r="EW16" s="16">
        <v>1.4</v>
      </c>
      <c r="EX16" s="16">
        <v>2</v>
      </c>
      <c r="EY16" s="16">
        <v>2</v>
      </c>
      <c r="EZ16" s="16">
        <v>2</v>
      </c>
      <c r="FA16" s="16">
        <v>1.9</v>
      </c>
      <c r="FB16" s="16">
        <v>2</v>
      </c>
      <c r="FC16" s="16">
        <v>2.1</v>
      </c>
      <c r="FD16" s="16">
        <v>1.7</v>
      </c>
      <c r="FE16" s="16">
        <v>1.7</v>
      </c>
      <c r="FF16" s="16">
        <v>1.4</v>
      </c>
      <c r="FG16" s="16">
        <v>1.5</v>
      </c>
      <c r="FH16" s="16">
        <v>1.6</v>
      </c>
      <c r="FI16" s="16">
        <v>1.6</v>
      </c>
      <c r="FJ16" s="16">
        <v>1.5</v>
      </c>
      <c r="FK16" s="16">
        <v>1.5</v>
      </c>
      <c r="FM16" s="1"/>
      <c r="FN16" s="202" t="s">
        <v>237</v>
      </c>
      <c r="FO16" s="1">
        <v>0.9</v>
      </c>
      <c r="FP16" s="1">
        <v>1.4</v>
      </c>
      <c r="FQ16" s="1">
        <v>1.4</v>
      </c>
      <c r="FR16" s="1">
        <v>2</v>
      </c>
      <c r="FS16" s="1">
        <v>2.7</v>
      </c>
      <c r="FT16" s="1">
        <v>2.8</v>
      </c>
      <c r="FU16" s="1">
        <v>6.1</v>
      </c>
      <c r="FV16" s="1">
        <v>6.6</v>
      </c>
      <c r="FW16" s="1">
        <v>6.4</v>
      </c>
      <c r="FX16" s="1">
        <v>8.9</v>
      </c>
      <c r="FY16" s="1">
        <v>9.4</v>
      </c>
      <c r="FZ16" s="1">
        <v>9.5</v>
      </c>
      <c r="GA16" s="1">
        <v>9.8000000000000007</v>
      </c>
      <c r="GB16" s="1">
        <v>11.4</v>
      </c>
      <c r="GC16" s="1">
        <v>10.1</v>
      </c>
      <c r="GD16" s="1">
        <v>10</v>
      </c>
      <c r="GE16" s="1">
        <v>8.6999999999999993</v>
      </c>
      <c r="GF16" s="1">
        <v>9.3000000000000007</v>
      </c>
      <c r="GG16" s="1">
        <v>9.9</v>
      </c>
      <c r="GH16" s="1">
        <v>9.1999999999999993</v>
      </c>
      <c r="GI16" s="1">
        <v>8.9</v>
      </c>
      <c r="GK16" s="1"/>
      <c r="GL16" s="202" t="s">
        <v>237</v>
      </c>
      <c r="GM16" s="1">
        <v>7.4</v>
      </c>
      <c r="GN16" s="1">
        <v>13.2</v>
      </c>
      <c r="GO16" s="1">
        <v>15.2</v>
      </c>
      <c r="GP16" s="1">
        <v>15.8</v>
      </c>
      <c r="GQ16" s="1">
        <v>21.1</v>
      </c>
      <c r="GR16" s="1">
        <v>22.5</v>
      </c>
      <c r="GS16" s="1">
        <v>30.7</v>
      </c>
      <c r="GT16" s="1">
        <v>34.5</v>
      </c>
      <c r="GU16" s="1">
        <v>35.799999999999997</v>
      </c>
      <c r="GV16" s="1">
        <v>41.7</v>
      </c>
      <c r="GW16" s="1">
        <v>53.8</v>
      </c>
      <c r="GX16" s="1">
        <v>52.7</v>
      </c>
      <c r="GY16" s="1">
        <v>51.8</v>
      </c>
      <c r="GZ16" s="1">
        <v>56.2</v>
      </c>
      <c r="HA16" s="1">
        <v>57</v>
      </c>
      <c r="HB16" s="1">
        <v>49.4</v>
      </c>
      <c r="HC16" s="1">
        <v>41.9</v>
      </c>
      <c r="HD16" s="1">
        <v>42.5</v>
      </c>
      <c r="HE16" s="1">
        <v>47.4</v>
      </c>
      <c r="HF16" s="1">
        <v>46.1</v>
      </c>
      <c r="HG16" s="1">
        <v>45.4</v>
      </c>
      <c r="HI16" s="1"/>
      <c r="HJ16" s="202" t="s">
        <v>237</v>
      </c>
      <c r="HK16" s="1">
        <v>11.7</v>
      </c>
      <c r="HL16" s="1">
        <v>16.3</v>
      </c>
      <c r="HM16" s="1">
        <v>17.2</v>
      </c>
      <c r="HN16" s="1">
        <v>23.2</v>
      </c>
      <c r="HO16" s="1">
        <v>25.4</v>
      </c>
      <c r="HP16" s="1">
        <v>28.6</v>
      </c>
      <c r="HQ16" s="1">
        <v>33.299999999999997</v>
      </c>
      <c r="HR16" s="1">
        <v>30.7</v>
      </c>
      <c r="HS16" s="1">
        <v>35.9</v>
      </c>
      <c r="HT16" s="1">
        <v>34.6</v>
      </c>
      <c r="HU16" s="1">
        <v>38.700000000000003</v>
      </c>
      <c r="HV16" s="1">
        <v>36.5</v>
      </c>
      <c r="HW16" s="1">
        <v>37.6</v>
      </c>
      <c r="HX16" s="1">
        <v>41.7</v>
      </c>
      <c r="HY16" s="1">
        <v>39.200000000000003</v>
      </c>
      <c r="HZ16" s="1">
        <v>36.6</v>
      </c>
      <c r="IA16" s="1">
        <v>36.299999999999997</v>
      </c>
      <c r="IB16" s="1">
        <v>38.700000000000003</v>
      </c>
      <c r="IC16" s="1">
        <v>42.4</v>
      </c>
      <c r="ID16" s="1">
        <v>41.5</v>
      </c>
      <c r="IE16" s="1">
        <v>40.1</v>
      </c>
    </row>
    <row r="17" spans="1:239" ht="14.5">
      <c r="A17" s="175"/>
      <c r="B17" s="184" t="s">
        <v>239</v>
      </c>
      <c r="C17" s="176" t="s">
        <v>240</v>
      </c>
      <c r="D17" s="176" t="s">
        <v>240</v>
      </c>
      <c r="E17" s="176" t="s">
        <v>240</v>
      </c>
      <c r="F17" s="176" t="s">
        <v>240</v>
      </c>
      <c r="G17" s="176" t="s">
        <v>240</v>
      </c>
      <c r="H17" s="176" t="s">
        <v>240</v>
      </c>
      <c r="I17" s="176" t="s">
        <v>240</v>
      </c>
      <c r="J17" s="176" t="s">
        <v>240</v>
      </c>
      <c r="K17" s="176" t="s">
        <v>240</v>
      </c>
      <c r="L17" s="176" t="s">
        <v>240</v>
      </c>
      <c r="M17" s="176" t="s">
        <v>240</v>
      </c>
      <c r="N17" s="176">
        <v>0</v>
      </c>
      <c r="O17" s="176">
        <v>0</v>
      </c>
      <c r="P17" s="176">
        <v>0</v>
      </c>
      <c r="Q17" s="176">
        <v>0</v>
      </c>
      <c r="R17" s="176" t="s">
        <v>240</v>
      </c>
      <c r="S17" s="176" t="s">
        <v>240</v>
      </c>
      <c r="T17" s="176" t="s">
        <v>240</v>
      </c>
      <c r="U17" s="176" t="s">
        <v>240</v>
      </c>
      <c r="V17" s="176" t="s">
        <v>240</v>
      </c>
      <c r="W17" s="176" t="s">
        <v>240</v>
      </c>
      <c r="Y17" s="1"/>
      <c r="Z17" s="190" t="s">
        <v>239</v>
      </c>
      <c r="AA17" s="2" t="s">
        <v>240</v>
      </c>
      <c r="AB17" s="2" t="s">
        <v>240</v>
      </c>
      <c r="AC17" s="2" t="s">
        <v>240</v>
      </c>
      <c r="AD17" s="2" t="s">
        <v>240</v>
      </c>
      <c r="AE17" s="2" t="s">
        <v>240</v>
      </c>
      <c r="AF17" s="2" t="s">
        <v>240</v>
      </c>
      <c r="AG17" s="2" t="s">
        <v>240</v>
      </c>
      <c r="AH17" s="2" t="s">
        <v>240</v>
      </c>
      <c r="AI17" s="2" t="s">
        <v>240</v>
      </c>
      <c r="AJ17" s="2" t="s">
        <v>240</v>
      </c>
      <c r="AK17" s="2" t="s">
        <v>240</v>
      </c>
      <c r="AL17" s="2">
        <v>0</v>
      </c>
      <c r="AM17" s="2">
        <v>0</v>
      </c>
      <c r="AN17" s="2">
        <v>0</v>
      </c>
      <c r="AO17" s="2">
        <v>0</v>
      </c>
      <c r="AP17" s="2" t="s">
        <v>240</v>
      </c>
      <c r="AQ17" s="2" t="s">
        <v>240</v>
      </c>
      <c r="AR17" s="2" t="s">
        <v>240</v>
      </c>
      <c r="AS17" s="2" t="s">
        <v>240</v>
      </c>
      <c r="AT17" s="2" t="s">
        <v>240</v>
      </c>
      <c r="AU17" s="2" t="s">
        <v>240</v>
      </c>
      <c r="AW17" s="1"/>
      <c r="AX17" s="190" t="s">
        <v>239</v>
      </c>
      <c r="AY17" s="2" t="s">
        <v>240</v>
      </c>
      <c r="AZ17" s="2" t="s">
        <v>240</v>
      </c>
      <c r="BA17" s="2" t="s">
        <v>240</v>
      </c>
      <c r="BB17" s="2" t="s">
        <v>240</v>
      </c>
      <c r="BC17" s="2" t="s">
        <v>240</v>
      </c>
      <c r="BD17" s="2" t="s">
        <v>240</v>
      </c>
      <c r="BE17" s="2" t="s">
        <v>240</v>
      </c>
      <c r="BF17" s="2" t="s">
        <v>240</v>
      </c>
      <c r="BG17" s="2" t="s">
        <v>240</v>
      </c>
      <c r="BH17" s="2" t="s">
        <v>240</v>
      </c>
      <c r="BI17" s="2" t="s">
        <v>240</v>
      </c>
      <c r="BJ17" s="2">
        <v>0.1</v>
      </c>
      <c r="BK17" s="2">
        <v>0.1</v>
      </c>
      <c r="BL17" s="2">
        <v>0</v>
      </c>
      <c r="BM17" s="2">
        <v>0</v>
      </c>
      <c r="BN17" s="2" t="s">
        <v>240</v>
      </c>
      <c r="BO17" s="2" t="s">
        <v>240</v>
      </c>
      <c r="BP17" s="2" t="s">
        <v>240</v>
      </c>
      <c r="BQ17" s="2" t="s">
        <v>240</v>
      </c>
      <c r="BR17" s="2" t="s">
        <v>240</v>
      </c>
      <c r="BS17" s="2" t="s">
        <v>240</v>
      </c>
      <c r="BU17" s="16"/>
      <c r="BV17" s="198" t="s">
        <v>241</v>
      </c>
      <c r="BW17" s="17" t="s">
        <v>242</v>
      </c>
      <c r="BX17" s="17" t="s">
        <v>242</v>
      </c>
      <c r="BY17" s="17" t="s">
        <v>242</v>
      </c>
      <c r="BZ17" s="17" t="s">
        <v>242</v>
      </c>
      <c r="CA17" s="17" t="s">
        <v>242</v>
      </c>
      <c r="CB17" s="17" t="s">
        <v>242</v>
      </c>
      <c r="CC17" s="17" t="s">
        <v>242</v>
      </c>
      <c r="CD17" s="17" t="s">
        <v>242</v>
      </c>
      <c r="CE17" s="17" t="s">
        <v>242</v>
      </c>
      <c r="CF17" s="17" t="s">
        <v>242</v>
      </c>
      <c r="CG17" s="17" t="s">
        <v>242</v>
      </c>
      <c r="CH17" s="17">
        <v>0.1</v>
      </c>
      <c r="CI17" s="17">
        <v>0.1</v>
      </c>
      <c r="CJ17" s="17">
        <v>0</v>
      </c>
      <c r="CK17" s="17">
        <v>0</v>
      </c>
      <c r="CL17" s="17" t="s">
        <v>242</v>
      </c>
      <c r="CM17" s="17" t="s">
        <v>242</v>
      </c>
      <c r="CN17" s="17" t="s">
        <v>242</v>
      </c>
      <c r="CO17" s="17" t="s">
        <v>242</v>
      </c>
      <c r="CP17" s="17" t="s">
        <v>242</v>
      </c>
      <c r="CQ17" s="17" t="s">
        <v>242</v>
      </c>
      <c r="CR17" s="29"/>
      <c r="CS17" s="16"/>
      <c r="CT17" s="198" t="s">
        <v>241</v>
      </c>
      <c r="CU17" s="17" t="s">
        <v>242</v>
      </c>
      <c r="CV17" s="17" t="s">
        <v>242</v>
      </c>
      <c r="CW17" s="17" t="s">
        <v>242</v>
      </c>
      <c r="CX17" s="17" t="s">
        <v>242</v>
      </c>
      <c r="CY17" s="17" t="s">
        <v>242</v>
      </c>
      <c r="CZ17" s="17" t="s">
        <v>242</v>
      </c>
      <c r="DA17" s="17" t="s">
        <v>242</v>
      </c>
      <c r="DB17" s="17" t="s">
        <v>242</v>
      </c>
      <c r="DC17" s="17" t="s">
        <v>242</v>
      </c>
      <c r="DD17" s="17" t="s">
        <v>242</v>
      </c>
      <c r="DE17" s="17" t="s">
        <v>242</v>
      </c>
      <c r="DF17" s="17">
        <v>0.7</v>
      </c>
      <c r="DG17" s="17">
        <v>0.7</v>
      </c>
      <c r="DH17" s="17">
        <v>0.6</v>
      </c>
      <c r="DI17" s="17">
        <v>0.7</v>
      </c>
      <c r="DJ17" s="17" t="s">
        <v>242</v>
      </c>
      <c r="DK17" s="17" t="s">
        <v>242</v>
      </c>
      <c r="DL17" s="17" t="s">
        <v>242</v>
      </c>
      <c r="DM17" s="17" t="s">
        <v>242</v>
      </c>
      <c r="DN17" s="17" t="s">
        <v>242</v>
      </c>
      <c r="DO17" s="17" t="s">
        <v>242</v>
      </c>
      <c r="DP17" s="29"/>
      <c r="DQ17" s="16"/>
      <c r="DR17" s="198" t="s">
        <v>241</v>
      </c>
      <c r="DS17" s="17" t="s">
        <v>242</v>
      </c>
      <c r="DT17" s="17" t="s">
        <v>242</v>
      </c>
      <c r="DU17" s="17" t="s">
        <v>242</v>
      </c>
      <c r="DV17" s="17" t="s">
        <v>242</v>
      </c>
      <c r="DW17" s="17" t="s">
        <v>242</v>
      </c>
      <c r="DX17" s="17" t="s">
        <v>242</v>
      </c>
      <c r="DY17" s="17" t="s">
        <v>242</v>
      </c>
      <c r="DZ17" s="17">
        <v>1.3</v>
      </c>
      <c r="EA17" s="17">
        <v>1.6</v>
      </c>
      <c r="EB17" s="17">
        <v>1.6</v>
      </c>
      <c r="EC17" s="17">
        <v>1.7</v>
      </c>
      <c r="ED17" s="17">
        <v>1.8</v>
      </c>
      <c r="EE17" s="17">
        <v>1.8</v>
      </c>
      <c r="EF17" s="17">
        <v>1.7</v>
      </c>
      <c r="EG17" s="17">
        <v>1.9</v>
      </c>
      <c r="EH17" s="17" t="s">
        <v>242</v>
      </c>
      <c r="EI17" s="17" t="s">
        <v>242</v>
      </c>
      <c r="EJ17" s="17" t="s">
        <v>242</v>
      </c>
      <c r="EK17" s="17" t="s">
        <v>242</v>
      </c>
      <c r="EL17" s="17" t="s">
        <v>242</v>
      </c>
      <c r="EM17" s="17" t="s">
        <v>242</v>
      </c>
      <c r="EN17" s="29"/>
      <c r="EO17" s="16"/>
      <c r="EP17" s="198" t="s">
        <v>241</v>
      </c>
      <c r="EQ17" s="17" t="s">
        <v>242</v>
      </c>
      <c r="ER17" s="17" t="s">
        <v>242</v>
      </c>
      <c r="ES17" s="17" t="s">
        <v>242</v>
      </c>
      <c r="ET17" s="17" t="s">
        <v>242</v>
      </c>
      <c r="EU17" s="17" t="s">
        <v>242</v>
      </c>
      <c r="EV17" s="17" t="s">
        <v>242</v>
      </c>
      <c r="EW17" s="17" t="s">
        <v>242</v>
      </c>
      <c r="EX17" s="17" t="s">
        <v>242</v>
      </c>
      <c r="EY17" s="17">
        <v>0.3</v>
      </c>
      <c r="EZ17" s="17">
        <v>0.3</v>
      </c>
      <c r="FA17" s="17">
        <v>0.3</v>
      </c>
      <c r="FB17" s="17">
        <v>0.3</v>
      </c>
      <c r="FC17" s="17">
        <v>0.3</v>
      </c>
      <c r="FD17" s="17">
        <v>0.2</v>
      </c>
      <c r="FE17" s="17">
        <v>0.3</v>
      </c>
      <c r="FF17" s="17" t="s">
        <v>242</v>
      </c>
      <c r="FG17" s="17" t="s">
        <v>242</v>
      </c>
      <c r="FH17" s="17" t="s">
        <v>242</v>
      </c>
      <c r="FI17" s="17" t="s">
        <v>242</v>
      </c>
      <c r="FJ17" s="17" t="s">
        <v>242</v>
      </c>
      <c r="FK17" s="17" t="s">
        <v>242</v>
      </c>
      <c r="FM17" s="1"/>
      <c r="FN17" s="202" t="s">
        <v>239</v>
      </c>
      <c r="FO17" s="2" t="s">
        <v>240</v>
      </c>
      <c r="FP17" s="2" t="s">
        <v>240</v>
      </c>
      <c r="FQ17" s="2" t="s">
        <v>240</v>
      </c>
      <c r="FR17" s="2" t="s">
        <v>240</v>
      </c>
      <c r="FS17" s="2" t="s">
        <v>240</v>
      </c>
      <c r="FT17" s="2" t="s">
        <v>240</v>
      </c>
      <c r="FU17" s="2" t="s">
        <v>240</v>
      </c>
      <c r="FV17" s="2" t="s">
        <v>240</v>
      </c>
      <c r="FW17" s="2" t="s">
        <v>240</v>
      </c>
      <c r="FX17" s="2" t="s">
        <v>240</v>
      </c>
      <c r="FY17" s="2" t="s">
        <v>240</v>
      </c>
      <c r="FZ17" s="2">
        <v>0.7</v>
      </c>
      <c r="GA17" s="2">
        <v>0.8</v>
      </c>
      <c r="GB17" s="2">
        <v>0.9</v>
      </c>
      <c r="GC17" s="2">
        <v>0.9</v>
      </c>
      <c r="GD17" s="2" t="s">
        <v>240</v>
      </c>
      <c r="GE17" s="2" t="s">
        <v>240</v>
      </c>
      <c r="GF17" s="2" t="s">
        <v>240</v>
      </c>
      <c r="GG17" s="2" t="s">
        <v>240</v>
      </c>
      <c r="GH17" s="2" t="s">
        <v>240</v>
      </c>
      <c r="GI17" s="2" t="s">
        <v>240</v>
      </c>
      <c r="GK17" s="1"/>
      <c r="GL17" s="202" t="s">
        <v>239</v>
      </c>
      <c r="GM17" s="2" t="s">
        <v>240</v>
      </c>
      <c r="GN17" s="2" t="s">
        <v>240</v>
      </c>
      <c r="GO17" s="2" t="s">
        <v>240</v>
      </c>
      <c r="GP17" s="2" t="s">
        <v>240</v>
      </c>
      <c r="GQ17" s="2" t="s">
        <v>240</v>
      </c>
      <c r="GR17" s="2" t="s">
        <v>240</v>
      </c>
      <c r="GS17" s="2" t="s">
        <v>240</v>
      </c>
      <c r="GT17" s="2" t="s">
        <v>240</v>
      </c>
      <c r="GU17" s="2" t="s">
        <v>240</v>
      </c>
      <c r="GV17" s="2" t="s">
        <v>240</v>
      </c>
      <c r="GW17" s="2" t="s">
        <v>240</v>
      </c>
      <c r="GX17" s="2">
        <v>1.5</v>
      </c>
      <c r="GY17" s="2">
        <v>2.2999999999999998</v>
      </c>
      <c r="GZ17" s="2">
        <v>1.9</v>
      </c>
      <c r="HA17" s="2">
        <v>2.2000000000000002</v>
      </c>
      <c r="HB17" s="2" t="s">
        <v>240</v>
      </c>
      <c r="HC17" s="2" t="s">
        <v>240</v>
      </c>
      <c r="HD17" s="2" t="s">
        <v>240</v>
      </c>
      <c r="HE17" s="2" t="s">
        <v>240</v>
      </c>
      <c r="HF17" s="2" t="s">
        <v>240</v>
      </c>
      <c r="HG17" s="2" t="s">
        <v>240</v>
      </c>
      <c r="HI17" s="1"/>
      <c r="HJ17" s="202" t="s">
        <v>239</v>
      </c>
      <c r="HK17" s="2" t="s">
        <v>240</v>
      </c>
      <c r="HL17" s="2" t="s">
        <v>240</v>
      </c>
      <c r="HM17" s="2" t="s">
        <v>240</v>
      </c>
      <c r="HN17" s="2" t="s">
        <v>240</v>
      </c>
      <c r="HO17" s="2" t="s">
        <v>240</v>
      </c>
      <c r="HP17" s="2" t="s">
        <v>240</v>
      </c>
      <c r="HQ17" s="2" t="s">
        <v>240</v>
      </c>
      <c r="HR17" s="2" t="s">
        <v>240</v>
      </c>
      <c r="HS17" s="2" t="s">
        <v>240</v>
      </c>
      <c r="HT17" s="2" t="s">
        <v>240</v>
      </c>
      <c r="HU17" s="2">
        <v>0.9</v>
      </c>
      <c r="HV17" s="2">
        <v>1</v>
      </c>
      <c r="HW17" s="2">
        <v>0.9</v>
      </c>
      <c r="HX17" s="2">
        <v>0.9</v>
      </c>
      <c r="HY17" s="2">
        <v>0.9</v>
      </c>
      <c r="HZ17" s="2" t="s">
        <v>240</v>
      </c>
      <c r="IA17" s="2" t="s">
        <v>240</v>
      </c>
      <c r="IB17" s="2" t="s">
        <v>240</v>
      </c>
      <c r="IC17" s="2" t="s">
        <v>240</v>
      </c>
      <c r="ID17" s="2" t="s">
        <v>240</v>
      </c>
      <c r="IE17" s="2" t="s">
        <v>240</v>
      </c>
    </row>
    <row r="18" spans="1:239" ht="14.5">
      <c r="A18" s="175"/>
      <c r="B18" s="184" t="s">
        <v>243</v>
      </c>
      <c r="C18" s="175">
        <v>0</v>
      </c>
      <c r="D18" s="176" t="s">
        <v>240</v>
      </c>
      <c r="E18" s="176" t="s">
        <v>240</v>
      </c>
      <c r="F18" s="176" t="s">
        <v>240</v>
      </c>
      <c r="G18" s="176" t="s">
        <v>240</v>
      </c>
      <c r="H18" s="176" t="s">
        <v>240</v>
      </c>
      <c r="I18" s="176" t="s">
        <v>240</v>
      </c>
      <c r="J18" s="176" t="s">
        <v>240</v>
      </c>
      <c r="K18" s="176" t="s">
        <v>240</v>
      </c>
      <c r="L18" s="176" t="s">
        <v>240</v>
      </c>
      <c r="M18" s="176" t="s">
        <v>240</v>
      </c>
      <c r="N18" s="176" t="s">
        <v>240</v>
      </c>
      <c r="O18" s="176" t="s">
        <v>240</v>
      </c>
      <c r="P18" s="176" t="s">
        <v>240</v>
      </c>
      <c r="Q18" s="176" t="s">
        <v>240</v>
      </c>
      <c r="R18" s="176" t="s">
        <v>240</v>
      </c>
      <c r="S18" s="176" t="s">
        <v>240</v>
      </c>
      <c r="T18" s="176" t="s">
        <v>240</v>
      </c>
      <c r="U18" s="176" t="s">
        <v>240</v>
      </c>
      <c r="V18" s="176" t="s">
        <v>240</v>
      </c>
      <c r="W18" s="176" t="s">
        <v>240</v>
      </c>
      <c r="Y18" s="1"/>
      <c r="Z18" s="190" t="s">
        <v>243</v>
      </c>
      <c r="AA18" s="1">
        <v>0</v>
      </c>
      <c r="AB18" s="2" t="s">
        <v>240</v>
      </c>
      <c r="AC18" s="2" t="s">
        <v>240</v>
      </c>
      <c r="AD18" s="2" t="s">
        <v>240</v>
      </c>
      <c r="AE18" s="2" t="s">
        <v>240</v>
      </c>
      <c r="AF18" s="2" t="s">
        <v>240</v>
      </c>
      <c r="AG18" s="2" t="s">
        <v>240</v>
      </c>
      <c r="AH18" s="2" t="s">
        <v>240</v>
      </c>
      <c r="AI18" s="2" t="s">
        <v>240</v>
      </c>
      <c r="AJ18" s="2" t="s">
        <v>240</v>
      </c>
      <c r="AK18" s="2" t="s">
        <v>240</v>
      </c>
      <c r="AL18" s="2" t="s">
        <v>240</v>
      </c>
      <c r="AM18" s="2" t="s">
        <v>240</v>
      </c>
      <c r="AN18" s="2" t="s">
        <v>240</v>
      </c>
      <c r="AO18" s="2" t="s">
        <v>240</v>
      </c>
      <c r="AP18" s="2" t="s">
        <v>240</v>
      </c>
      <c r="AQ18" s="2" t="s">
        <v>240</v>
      </c>
      <c r="AR18" s="2" t="s">
        <v>240</v>
      </c>
      <c r="AS18" s="2" t="s">
        <v>240</v>
      </c>
      <c r="AT18" s="2" t="s">
        <v>240</v>
      </c>
      <c r="AU18" s="2" t="s">
        <v>240</v>
      </c>
      <c r="AW18" s="1"/>
      <c r="AX18" s="190" t="s">
        <v>243</v>
      </c>
      <c r="AY18" s="1">
        <v>0</v>
      </c>
      <c r="AZ18" s="2" t="s">
        <v>240</v>
      </c>
      <c r="BA18" s="2" t="s">
        <v>240</v>
      </c>
      <c r="BB18" s="2" t="s">
        <v>240</v>
      </c>
      <c r="BC18" s="2" t="s">
        <v>240</v>
      </c>
      <c r="BD18" s="2" t="s">
        <v>240</v>
      </c>
      <c r="BE18" s="2" t="s">
        <v>240</v>
      </c>
      <c r="BF18" s="2" t="s">
        <v>240</v>
      </c>
      <c r="BG18" s="2" t="s">
        <v>240</v>
      </c>
      <c r="BH18" s="2" t="s">
        <v>240</v>
      </c>
      <c r="BI18" s="2" t="s">
        <v>240</v>
      </c>
      <c r="BJ18" s="2" t="s">
        <v>240</v>
      </c>
      <c r="BK18" s="2" t="s">
        <v>240</v>
      </c>
      <c r="BL18" s="2" t="s">
        <v>240</v>
      </c>
      <c r="BM18" s="2" t="s">
        <v>240</v>
      </c>
      <c r="BN18" s="2" t="s">
        <v>240</v>
      </c>
      <c r="BO18" s="2" t="s">
        <v>240</v>
      </c>
      <c r="BP18" s="2" t="s">
        <v>240</v>
      </c>
      <c r="BQ18" s="2" t="s">
        <v>240</v>
      </c>
      <c r="BR18" s="2" t="s">
        <v>240</v>
      </c>
      <c r="BS18" s="2" t="s">
        <v>240</v>
      </c>
      <c r="BU18" s="16"/>
      <c r="BV18" s="198" t="s">
        <v>244</v>
      </c>
      <c r="BW18" s="16">
        <v>0</v>
      </c>
      <c r="BX18" s="17" t="s">
        <v>242</v>
      </c>
      <c r="BY18" s="17" t="s">
        <v>242</v>
      </c>
      <c r="BZ18" s="17" t="s">
        <v>242</v>
      </c>
      <c r="CA18" s="17" t="s">
        <v>242</v>
      </c>
      <c r="CB18" s="17" t="s">
        <v>242</v>
      </c>
      <c r="CC18" s="17" t="s">
        <v>242</v>
      </c>
      <c r="CD18" s="17" t="s">
        <v>242</v>
      </c>
      <c r="CE18" s="17" t="s">
        <v>242</v>
      </c>
      <c r="CF18" s="17" t="s">
        <v>242</v>
      </c>
      <c r="CG18" s="17" t="s">
        <v>242</v>
      </c>
      <c r="CH18" s="17" t="s">
        <v>242</v>
      </c>
      <c r="CI18" s="17" t="s">
        <v>242</v>
      </c>
      <c r="CJ18" s="17" t="s">
        <v>242</v>
      </c>
      <c r="CK18" s="17" t="s">
        <v>242</v>
      </c>
      <c r="CL18" s="17" t="s">
        <v>242</v>
      </c>
      <c r="CM18" s="17" t="s">
        <v>242</v>
      </c>
      <c r="CN18" s="17" t="s">
        <v>242</v>
      </c>
      <c r="CO18" s="17" t="s">
        <v>242</v>
      </c>
      <c r="CP18" s="17" t="s">
        <v>242</v>
      </c>
      <c r="CQ18" s="17" t="s">
        <v>242</v>
      </c>
      <c r="CR18" s="29"/>
      <c r="CS18" s="16"/>
      <c r="CT18" s="198" t="s">
        <v>244</v>
      </c>
      <c r="CU18" s="16">
        <v>0</v>
      </c>
      <c r="CV18" s="17" t="s">
        <v>242</v>
      </c>
      <c r="CW18" s="17" t="s">
        <v>242</v>
      </c>
      <c r="CX18" s="17" t="s">
        <v>242</v>
      </c>
      <c r="CY18" s="17" t="s">
        <v>242</v>
      </c>
      <c r="CZ18" s="17" t="s">
        <v>242</v>
      </c>
      <c r="DA18" s="17" t="s">
        <v>242</v>
      </c>
      <c r="DB18" s="17" t="s">
        <v>242</v>
      </c>
      <c r="DC18" s="17" t="s">
        <v>242</v>
      </c>
      <c r="DD18" s="17" t="s">
        <v>242</v>
      </c>
      <c r="DE18" s="17" t="s">
        <v>242</v>
      </c>
      <c r="DF18" s="17" t="s">
        <v>242</v>
      </c>
      <c r="DG18" s="17" t="s">
        <v>242</v>
      </c>
      <c r="DH18" s="17" t="s">
        <v>242</v>
      </c>
      <c r="DI18" s="17" t="s">
        <v>242</v>
      </c>
      <c r="DJ18" s="17" t="s">
        <v>242</v>
      </c>
      <c r="DK18" s="17" t="s">
        <v>242</v>
      </c>
      <c r="DL18" s="17" t="s">
        <v>242</v>
      </c>
      <c r="DM18" s="17" t="s">
        <v>242</v>
      </c>
      <c r="DN18" s="17" t="s">
        <v>242</v>
      </c>
      <c r="DO18" s="17" t="s">
        <v>242</v>
      </c>
      <c r="DP18" s="29"/>
      <c r="DQ18" s="16"/>
      <c r="DR18" s="198" t="s">
        <v>244</v>
      </c>
      <c r="DS18" s="16">
        <v>0</v>
      </c>
      <c r="DT18" s="17" t="s">
        <v>242</v>
      </c>
      <c r="DU18" s="17" t="s">
        <v>242</v>
      </c>
      <c r="DV18" s="17" t="s">
        <v>242</v>
      </c>
      <c r="DW18" s="17" t="s">
        <v>242</v>
      </c>
      <c r="DX18" s="17" t="s">
        <v>242</v>
      </c>
      <c r="DY18" s="17" t="s">
        <v>242</v>
      </c>
      <c r="DZ18" s="17" t="s">
        <v>242</v>
      </c>
      <c r="EA18" s="17" t="s">
        <v>242</v>
      </c>
      <c r="EB18" s="17" t="s">
        <v>242</v>
      </c>
      <c r="EC18" s="17" t="s">
        <v>242</v>
      </c>
      <c r="ED18" s="17" t="s">
        <v>242</v>
      </c>
      <c r="EE18" s="17" t="s">
        <v>242</v>
      </c>
      <c r="EF18" s="17" t="s">
        <v>242</v>
      </c>
      <c r="EG18" s="17" t="s">
        <v>242</v>
      </c>
      <c r="EH18" s="17" t="s">
        <v>242</v>
      </c>
      <c r="EI18" s="17" t="s">
        <v>242</v>
      </c>
      <c r="EJ18" s="17" t="s">
        <v>242</v>
      </c>
      <c r="EK18" s="17" t="s">
        <v>242</v>
      </c>
      <c r="EL18" s="17" t="s">
        <v>242</v>
      </c>
      <c r="EM18" s="17" t="s">
        <v>242</v>
      </c>
      <c r="EN18" s="29"/>
      <c r="EO18" s="16"/>
      <c r="EP18" s="198" t="s">
        <v>244</v>
      </c>
      <c r="EQ18" s="16">
        <v>0</v>
      </c>
      <c r="ER18" s="17" t="s">
        <v>242</v>
      </c>
      <c r="ES18" s="17" t="s">
        <v>242</v>
      </c>
      <c r="ET18" s="17" t="s">
        <v>242</v>
      </c>
      <c r="EU18" s="17" t="s">
        <v>242</v>
      </c>
      <c r="EV18" s="17" t="s">
        <v>242</v>
      </c>
      <c r="EW18" s="17" t="s">
        <v>242</v>
      </c>
      <c r="EX18" s="17" t="s">
        <v>242</v>
      </c>
      <c r="EY18" s="17" t="s">
        <v>242</v>
      </c>
      <c r="EZ18" s="17" t="s">
        <v>242</v>
      </c>
      <c r="FA18" s="17" t="s">
        <v>242</v>
      </c>
      <c r="FB18" s="17" t="s">
        <v>242</v>
      </c>
      <c r="FC18" s="17" t="s">
        <v>242</v>
      </c>
      <c r="FD18" s="17" t="s">
        <v>242</v>
      </c>
      <c r="FE18" s="17" t="s">
        <v>242</v>
      </c>
      <c r="FF18" s="17" t="s">
        <v>242</v>
      </c>
      <c r="FG18" s="17" t="s">
        <v>242</v>
      </c>
      <c r="FH18" s="17" t="s">
        <v>242</v>
      </c>
      <c r="FI18" s="17" t="s">
        <v>242</v>
      </c>
      <c r="FJ18" s="17" t="s">
        <v>242</v>
      </c>
      <c r="FK18" s="17" t="s">
        <v>242</v>
      </c>
      <c r="FM18" s="1"/>
      <c r="FN18" s="202" t="s">
        <v>243</v>
      </c>
      <c r="FO18" s="1">
        <v>0</v>
      </c>
      <c r="FP18" s="2" t="s">
        <v>240</v>
      </c>
      <c r="FQ18" s="2" t="s">
        <v>240</v>
      </c>
      <c r="FR18" s="2" t="s">
        <v>240</v>
      </c>
      <c r="FS18" s="2" t="s">
        <v>240</v>
      </c>
      <c r="FT18" s="2" t="s">
        <v>240</v>
      </c>
      <c r="FU18" s="2" t="s">
        <v>240</v>
      </c>
      <c r="FV18" s="2" t="s">
        <v>240</v>
      </c>
      <c r="FW18" s="2" t="s">
        <v>240</v>
      </c>
      <c r="FX18" s="2" t="s">
        <v>240</v>
      </c>
      <c r="FY18" s="2" t="s">
        <v>240</v>
      </c>
      <c r="FZ18" s="2" t="s">
        <v>240</v>
      </c>
      <c r="GA18" s="2" t="s">
        <v>240</v>
      </c>
      <c r="GB18" s="2" t="s">
        <v>240</v>
      </c>
      <c r="GC18" s="2" t="s">
        <v>240</v>
      </c>
      <c r="GD18" s="2" t="s">
        <v>240</v>
      </c>
      <c r="GE18" s="2" t="s">
        <v>240</v>
      </c>
      <c r="GF18" s="2" t="s">
        <v>240</v>
      </c>
      <c r="GG18" s="2" t="s">
        <v>240</v>
      </c>
      <c r="GH18" s="2" t="s">
        <v>240</v>
      </c>
      <c r="GI18" s="2" t="s">
        <v>240</v>
      </c>
      <c r="GK18" s="1"/>
      <c r="GL18" s="202" t="s">
        <v>243</v>
      </c>
      <c r="GM18" s="1">
        <v>0</v>
      </c>
      <c r="GN18" s="2" t="s">
        <v>240</v>
      </c>
      <c r="GO18" s="2" t="s">
        <v>240</v>
      </c>
      <c r="GP18" s="2" t="s">
        <v>240</v>
      </c>
      <c r="GQ18" s="2" t="s">
        <v>240</v>
      </c>
      <c r="GR18" s="2" t="s">
        <v>240</v>
      </c>
      <c r="GS18" s="2" t="s">
        <v>240</v>
      </c>
      <c r="GT18" s="2" t="s">
        <v>240</v>
      </c>
      <c r="GU18" s="2" t="s">
        <v>240</v>
      </c>
      <c r="GV18" s="2" t="s">
        <v>240</v>
      </c>
      <c r="GW18" s="2" t="s">
        <v>240</v>
      </c>
      <c r="GX18" s="2" t="s">
        <v>240</v>
      </c>
      <c r="GY18" s="2" t="s">
        <v>240</v>
      </c>
      <c r="GZ18" s="2" t="s">
        <v>240</v>
      </c>
      <c r="HA18" s="2" t="s">
        <v>240</v>
      </c>
      <c r="HB18" s="2" t="s">
        <v>240</v>
      </c>
      <c r="HC18" s="2" t="s">
        <v>240</v>
      </c>
      <c r="HD18" s="2" t="s">
        <v>240</v>
      </c>
      <c r="HE18" s="2" t="s">
        <v>240</v>
      </c>
      <c r="HF18" s="2" t="s">
        <v>240</v>
      </c>
      <c r="HG18" s="2" t="s">
        <v>240</v>
      </c>
      <c r="HI18" s="1"/>
      <c r="HJ18" s="202" t="s">
        <v>243</v>
      </c>
      <c r="HK18" s="1">
        <v>0</v>
      </c>
      <c r="HL18" s="2" t="s">
        <v>240</v>
      </c>
      <c r="HM18" s="2" t="s">
        <v>240</v>
      </c>
      <c r="HN18" s="2" t="s">
        <v>240</v>
      </c>
      <c r="HO18" s="2" t="s">
        <v>240</v>
      </c>
      <c r="HP18" s="2" t="s">
        <v>240</v>
      </c>
      <c r="HQ18" s="2" t="s">
        <v>240</v>
      </c>
      <c r="HR18" s="2" t="s">
        <v>240</v>
      </c>
      <c r="HS18" s="2" t="s">
        <v>240</v>
      </c>
      <c r="HT18" s="2" t="s">
        <v>240</v>
      </c>
      <c r="HU18" s="2" t="s">
        <v>240</v>
      </c>
      <c r="HV18" s="2" t="s">
        <v>240</v>
      </c>
      <c r="HW18" s="2" t="s">
        <v>240</v>
      </c>
      <c r="HX18" s="2" t="s">
        <v>240</v>
      </c>
      <c r="HY18" s="2" t="s">
        <v>240</v>
      </c>
      <c r="HZ18" s="2" t="s">
        <v>240</v>
      </c>
      <c r="IA18" s="2" t="s">
        <v>240</v>
      </c>
      <c r="IB18" s="2" t="s">
        <v>240</v>
      </c>
      <c r="IC18" s="2" t="s">
        <v>240</v>
      </c>
      <c r="ID18" s="2" t="s">
        <v>240</v>
      </c>
      <c r="IE18" s="2" t="s">
        <v>240</v>
      </c>
    </row>
    <row r="19" spans="1:239" ht="14.5" customHeight="1">
      <c r="A19" s="424"/>
      <c r="B19" s="424"/>
      <c r="C19" s="175"/>
      <c r="D19" s="175"/>
      <c r="E19" s="175"/>
      <c r="F19" s="175"/>
      <c r="G19" s="175"/>
      <c r="H19" s="175"/>
      <c r="I19" s="175"/>
      <c r="J19" s="175"/>
      <c r="K19" s="175"/>
      <c r="L19" s="175"/>
      <c r="M19" s="175"/>
      <c r="N19" s="175"/>
      <c r="O19" s="175"/>
      <c r="P19" s="175"/>
      <c r="Q19" s="175"/>
      <c r="R19" s="175"/>
      <c r="S19" s="175"/>
      <c r="T19" s="175"/>
      <c r="U19" s="175"/>
      <c r="V19" s="175"/>
      <c r="W19" s="175"/>
      <c r="Y19" s="410"/>
      <c r="Z19" s="410"/>
      <c r="AA19" s="1"/>
      <c r="AB19" s="1"/>
      <c r="AC19" s="1"/>
      <c r="AD19" s="1"/>
      <c r="AE19" s="1"/>
      <c r="AF19" s="1"/>
      <c r="AG19" s="1"/>
      <c r="AH19" s="1"/>
      <c r="AI19" s="1"/>
      <c r="AJ19" s="1"/>
      <c r="AK19" s="1"/>
      <c r="AL19" s="1"/>
      <c r="AM19" s="1"/>
      <c r="AN19" s="1"/>
      <c r="AO19" s="1"/>
      <c r="AP19" s="1"/>
      <c r="AQ19" s="1"/>
      <c r="AR19" s="1"/>
      <c r="AS19" s="1"/>
      <c r="AT19" s="1"/>
      <c r="AU19" s="1"/>
      <c r="AW19" s="410"/>
      <c r="AX19" s="410"/>
      <c r="AY19" s="1"/>
      <c r="AZ19" s="1"/>
      <c r="BA19" s="1"/>
      <c r="BB19" s="1"/>
      <c r="BC19" s="1"/>
      <c r="BD19" s="1"/>
      <c r="BE19" s="1"/>
      <c r="BF19" s="1"/>
      <c r="BG19" s="1"/>
      <c r="BH19" s="1"/>
      <c r="BI19" s="1"/>
      <c r="BJ19" s="1"/>
      <c r="BK19" s="1"/>
      <c r="BL19" s="1"/>
      <c r="BM19" s="1"/>
      <c r="BN19" s="1"/>
      <c r="BO19" s="1"/>
      <c r="BP19" s="1"/>
      <c r="BQ19" s="1"/>
      <c r="BR19" s="1"/>
      <c r="BS19" s="1"/>
      <c r="BU19" s="411"/>
      <c r="BV19" s="411"/>
      <c r="BW19" s="16"/>
      <c r="BX19" s="16"/>
      <c r="BY19" s="16"/>
      <c r="BZ19" s="16"/>
      <c r="CA19" s="16"/>
      <c r="CB19" s="16"/>
      <c r="CC19" s="16"/>
      <c r="CD19" s="16"/>
      <c r="CE19" s="16"/>
      <c r="CF19" s="16"/>
      <c r="CG19" s="16"/>
      <c r="CH19" s="16"/>
      <c r="CI19" s="16"/>
      <c r="CJ19" s="16"/>
      <c r="CK19" s="16"/>
      <c r="CL19" s="16"/>
      <c r="CM19" s="16"/>
      <c r="CN19" s="16"/>
      <c r="CO19" s="16"/>
      <c r="CP19" s="16"/>
      <c r="CQ19" s="16"/>
      <c r="CR19" s="29"/>
      <c r="CS19" s="411"/>
      <c r="CT19" s="411"/>
      <c r="CU19" s="16"/>
      <c r="CV19" s="16"/>
      <c r="CW19" s="16"/>
      <c r="CX19" s="16"/>
      <c r="CY19" s="16"/>
      <c r="CZ19" s="16"/>
      <c r="DA19" s="16"/>
      <c r="DB19" s="16"/>
      <c r="DC19" s="16"/>
      <c r="DD19" s="16"/>
      <c r="DE19" s="16"/>
      <c r="DF19" s="16"/>
      <c r="DG19" s="16"/>
      <c r="DH19" s="16"/>
      <c r="DI19" s="16"/>
      <c r="DJ19" s="16"/>
      <c r="DK19" s="16"/>
      <c r="DL19" s="16"/>
      <c r="DM19" s="16"/>
      <c r="DN19" s="16"/>
      <c r="DO19" s="16"/>
      <c r="DP19" s="29"/>
      <c r="DQ19" s="411"/>
      <c r="DR19" s="411"/>
      <c r="DS19" s="16"/>
      <c r="DT19" s="16"/>
      <c r="DU19" s="16"/>
      <c r="DV19" s="16"/>
      <c r="DW19" s="16"/>
      <c r="DX19" s="16"/>
      <c r="DY19" s="16"/>
      <c r="DZ19" s="16"/>
      <c r="EA19" s="16"/>
      <c r="EB19" s="16"/>
      <c r="EC19" s="16"/>
      <c r="ED19" s="16"/>
      <c r="EE19" s="16"/>
      <c r="EF19" s="16"/>
      <c r="EG19" s="16"/>
      <c r="EH19" s="16"/>
      <c r="EI19" s="16"/>
      <c r="EJ19" s="16"/>
      <c r="EK19" s="16"/>
      <c r="EL19" s="16"/>
      <c r="EM19" s="16"/>
      <c r="EN19" s="29"/>
      <c r="EO19" s="411"/>
      <c r="EP19" s="411"/>
      <c r="EQ19" s="16"/>
      <c r="ER19" s="16"/>
      <c r="ES19" s="16"/>
      <c r="ET19" s="16"/>
      <c r="EU19" s="16"/>
      <c r="EV19" s="16"/>
      <c r="EW19" s="16"/>
      <c r="EX19" s="16"/>
      <c r="EY19" s="16"/>
      <c r="EZ19" s="16"/>
      <c r="FA19" s="16"/>
      <c r="FB19" s="16"/>
      <c r="FC19" s="16"/>
      <c r="FD19" s="16"/>
      <c r="FE19" s="16"/>
      <c r="FF19" s="16"/>
      <c r="FG19" s="16"/>
      <c r="FH19" s="16"/>
      <c r="FI19" s="16"/>
      <c r="FJ19" s="16"/>
      <c r="FK19" s="16"/>
      <c r="FM19" s="410"/>
      <c r="FN19" s="410"/>
      <c r="FO19" s="1"/>
      <c r="FP19" s="1"/>
      <c r="FQ19" s="1"/>
      <c r="FR19" s="1"/>
      <c r="FS19" s="1"/>
      <c r="FT19" s="1"/>
      <c r="FU19" s="1"/>
      <c r="FV19" s="1"/>
      <c r="FW19" s="1"/>
      <c r="FX19" s="1"/>
      <c r="FY19" s="1"/>
      <c r="FZ19" s="1"/>
      <c r="GA19" s="1"/>
      <c r="GB19" s="1"/>
      <c r="GC19" s="1"/>
      <c r="GD19" s="1"/>
      <c r="GE19" s="1"/>
      <c r="GF19" s="1"/>
      <c r="GG19" s="1"/>
      <c r="GH19" s="1"/>
      <c r="GI19" s="1"/>
      <c r="GK19" s="410"/>
      <c r="GL19" s="410"/>
      <c r="GM19" s="1"/>
      <c r="GN19" s="1"/>
      <c r="GO19" s="1"/>
      <c r="GP19" s="1"/>
      <c r="GQ19" s="1"/>
      <c r="GR19" s="1"/>
      <c r="GS19" s="1"/>
      <c r="GT19" s="1"/>
      <c r="GU19" s="1"/>
      <c r="GV19" s="1"/>
      <c r="GW19" s="1"/>
      <c r="GX19" s="1"/>
      <c r="GY19" s="1"/>
      <c r="GZ19" s="1"/>
      <c r="HA19" s="1"/>
      <c r="HB19" s="1"/>
      <c r="HC19" s="1"/>
      <c r="HD19" s="1"/>
      <c r="HE19" s="1"/>
      <c r="HF19" s="1"/>
      <c r="HG19" s="1"/>
      <c r="HI19" s="410"/>
      <c r="HJ19" s="410"/>
      <c r="HK19" s="1"/>
      <c r="HL19" s="1"/>
      <c r="HM19" s="1"/>
      <c r="HN19" s="1"/>
      <c r="HO19" s="1"/>
      <c r="HP19" s="1"/>
      <c r="HQ19" s="1"/>
      <c r="HR19" s="1"/>
      <c r="HS19" s="1"/>
      <c r="HT19" s="1"/>
      <c r="HU19" s="1"/>
      <c r="HV19" s="1"/>
      <c r="HW19" s="1"/>
      <c r="HX19" s="1"/>
      <c r="HY19" s="1"/>
      <c r="HZ19" s="1"/>
      <c r="IA19" s="1"/>
      <c r="IB19" s="1"/>
      <c r="IC19" s="1"/>
      <c r="ID19" s="1"/>
      <c r="IE19" s="1"/>
    </row>
    <row r="20" spans="1:239" ht="14.5">
      <c r="A20" s="175"/>
      <c r="B20" s="182" t="s">
        <v>247</v>
      </c>
      <c r="C20" s="175"/>
      <c r="D20" s="175"/>
      <c r="E20" s="175"/>
      <c r="F20" s="175"/>
      <c r="G20" s="175"/>
      <c r="H20" s="175"/>
      <c r="I20" s="175"/>
      <c r="J20" s="175"/>
      <c r="K20" s="175"/>
      <c r="L20" s="175"/>
      <c r="M20" s="175"/>
      <c r="N20" s="175"/>
      <c r="O20" s="175"/>
      <c r="P20" s="175"/>
      <c r="Q20" s="175"/>
      <c r="R20" s="175"/>
      <c r="S20" s="175"/>
      <c r="T20" s="175"/>
      <c r="U20" s="175"/>
      <c r="V20" s="175"/>
      <c r="W20" s="175"/>
      <c r="Y20" s="1"/>
      <c r="Z20" s="123" t="s">
        <v>247</v>
      </c>
      <c r="AA20" s="1"/>
      <c r="AB20" s="1"/>
      <c r="AC20" s="1"/>
      <c r="AD20" s="1"/>
      <c r="AE20" s="1"/>
      <c r="AF20" s="1"/>
      <c r="AG20" s="1"/>
      <c r="AH20" s="1"/>
      <c r="AI20" s="1"/>
      <c r="AJ20" s="1"/>
      <c r="AK20" s="1"/>
      <c r="AL20" s="1"/>
      <c r="AM20" s="1"/>
      <c r="AN20" s="1"/>
      <c r="AO20" s="1"/>
      <c r="AP20" s="1"/>
      <c r="AQ20" s="1"/>
      <c r="AR20" s="1"/>
      <c r="AS20" s="1"/>
      <c r="AT20" s="1"/>
      <c r="AU20" s="1"/>
      <c r="AW20" s="1"/>
      <c r="AX20" s="123" t="s">
        <v>247</v>
      </c>
      <c r="AY20" s="1"/>
      <c r="AZ20" s="1"/>
      <c r="BA20" s="1"/>
      <c r="BB20" s="1"/>
      <c r="BC20" s="1"/>
      <c r="BD20" s="1"/>
      <c r="BE20" s="1"/>
      <c r="BF20" s="1"/>
      <c r="BG20" s="1"/>
      <c r="BH20" s="1"/>
      <c r="BI20" s="1"/>
      <c r="BJ20" s="1"/>
      <c r="BK20" s="1"/>
      <c r="BL20" s="1"/>
      <c r="BM20" s="1"/>
      <c r="BN20" s="1"/>
      <c r="BO20" s="1"/>
      <c r="BP20" s="1"/>
      <c r="BQ20" s="1"/>
      <c r="BR20" s="1"/>
      <c r="BS20" s="1"/>
      <c r="BU20" s="16"/>
      <c r="BV20" s="196" t="s">
        <v>248</v>
      </c>
      <c r="BW20" s="16"/>
      <c r="BX20" s="16"/>
      <c r="BY20" s="16"/>
      <c r="BZ20" s="16"/>
      <c r="CA20" s="16"/>
      <c r="CB20" s="16"/>
      <c r="CC20" s="16"/>
      <c r="CD20" s="16"/>
      <c r="CE20" s="16"/>
      <c r="CF20" s="16"/>
      <c r="CG20" s="16"/>
      <c r="CH20" s="16"/>
      <c r="CI20" s="16"/>
      <c r="CJ20" s="16"/>
      <c r="CK20" s="16"/>
      <c r="CL20" s="16"/>
      <c r="CM20" s="16"/>
      <c r="CN20" s="16"/>
      <c r="CO20" s="16"/>
      <c r="CP20" s="16"/>
      <c r="CQ20" s="16"/>
      <c r="CR20" s="29"/>
      <c r="CS20" s="16"/>
      <c r="CT20" s="196" t="s">
        <v>248</v>
      </c>
      <c r="CU20" s="16"/>
      <c r="CV20" s="16"/>
      <c r="CW20" s="16"/>
      <c r="CX20" s="16"/>
      <c r="CY20" s="16"/>
      <c r="CZ20" s="16"/>
      <c r="DA20" s="16"/>
      <c r="DB20" s="16"/>
      <c r="DC20" s="16"/>
      <c r="DD20" s="16"/>
      <c r="DE20" s="16"/>
      <c r="DF20" s="16"/>
      <c r="DG20" s="16"/>
      <c r="DH20" s="16"/>
      <c r="DI20" s="16"/>
      <c r="DJ20" s="16"/>
      <c r="DK20" s="16"/>
      <c r="DL20" s="16"/>
      <c r="DM20" s="16"/>
      <c r="DN20" s="16"/>
      <c r="DO20" s="16"/>
      <c r="DP20" s="29"/>
      <c r="DQ20" s="16"/>
      <c r="DR20" s="196" t="s">
        <v>248</v>
      </c>
      <c r="DS20" s="16"/>
      <c r="DT20" s="16"/>
      <c r="DU20" s="16"/>
      <c r="DV20" s="16"/>
      <c r="DW20" s="16"/>
      <c r="DX20" s="16"/>
      <c r="DY20" s="16"/>
      <c r="DZ20" s="16"/>
      <c r="EA20" s="16"/>
      <c r="EB20" s="16"/>
      <c r="EC20" s="16"/>
      <c r="ED20" s="16"/>
      <c r="EE20" s="16"/>
      <c r="EF20" s="16"/>
      <c r="EG20" s="16"/>
      <c r="EH20" s="16"/>
      <c r="EI20" s="16"/>
      <c r="EJ20" s="16"/>
      <c r="EK20" s="16"/>
      <c r="EL20" s="16"/>
      <c r="EM20" s="16"/>
      <c r="EN20" s="29"/>
      <c r="EO20" s="16"/>
      <c r="EP20" s="196" t="s">
        <v>248</v>
      </c>
      <c r="EQ20" s="16"/>
      <c r="ER20" s="16"/>
      <c r="ES20" s="16"/>
      <c r="ET20" s="16"/>
      <c r="EU20" s="16"/>
      <c r="EV20" s="16"/>
      <c r="EW20" s="16"/>
      <c r="EX20" s="16"/>
      <c r="EY20" s="16"/>
      <c r="EZ20" s="16"/>
      <c r="FA20" s="16"/>
      <c r="FB20" s="16"/>
      <c r="FC20" s="16"/>
      <c r="FD20" s="16"/>
      <c r="FE20" s="16"/>
      <c r="FF20" s="16"/>
      <c r="FG20" s="16"/>
      <c r="FH20" s="16"/>
      <c r="FI20" s="16"/>
      <c r="FJ20" s="16"/>
      <c r="FK20" s="16"/>
      <c r="FM20" s="1"/>
      <c r="FN20" s="123" t="s">
        <v>247</v>
      </c>
      <c r="FO20" s="1"/>
      <c r="FP20" s="1"/>
      <c r="FQ20" s="1"/>
      <c r="FR20" s="1"/>
      <c r="FS20" s="1"/>
      <c r="FT20" s="1"/>
      <c r="FU20" s="1"/>
      <c r="FV20" s="1"/>
      <c r="FW20" s="1"/>
      <c r="FX20" s="1"/>
      <c r="FY20" s="1"/>
      <c r="FZ20" s="1"/>
      <c r="GA20" s="1"/>
      <c r="GB20" s="1"/>
      <c r="GC20" s="1"/>
      <c r="GD20" s="1"/>
      <c r="GE20" s="1"/>
      <c r="GF20" s="1"/>
      <c r="GG20" s="1"/>
      <c r="GH20" s="1"/>
      <c r="GI20" s="1"/>
      <c r="GK20" s="1"/>
      <c r="GL20" s="123" t="s">
        <v>247</v>
      </c>
      <c r="GM20" s="1"/>
      <c r="GN20" s="1"/>
      <c r="GO20" s="1"/>
      <c r="GP20" s="1"/>
      <c r="GQ20" s="1"/>
      <c r="GR20" s="1"/>
      <c r="GS20" s="1"/>
      <c r="GT20" s="1"/>
      <c r="GU20" s="1"/>
      <c r="GV20" s="1"/>
      <c r="GW20" s="1"/>
      <c r="GX20" s="1"/>
      <c r="GY20" s="1"/>
      <c r="GZ20" s="1"/>
      <c r="HA20" s="1"/>
      <c r="HB20" s="1"/>
      <c r="HC20" s="1"/>
      <c r="HD20" s="1"/>
      <c r="HE20" s="1"/>
      <c r="HF20" s="1"/>
      <c r="HG20" s="1"/>
      <c r="HI20" s="1"/>
      <c r="HJ20" s="123" t="s">
        <v>247</v>
      </c>
      <c r="HK20" s="1"/>
      <c r="HL20" s="1"/>
      <c r="HM20" s="1"/>
      <c r="HN20" s="1"/>
      <c r="HO20" s="1"/>
      <c r="HP20" s="1"/>
      <c r="HQ20" s="1"/>
      <c r="HR20" s="1"/>
      <c r="HS20" s="1"/>
      <c r="HT20" s="1"/>
      <c r="HU20" s="1"/>
      <c r="HV20" s="1"/>
      <c r="HW20" s="1"/>
      <c r="HX20" s="1"/>
      <c r="HY20" s="1"/>
      <c r="HZ20" s="1"/>
      <c r="IA20" s="1"/>
      <c r="IB20" s="1"/>
      <c r="IC20" s="1"/>
      <c r="ID20" s="1"/>
      <c r="IE20" s="1"/>
    </row>
    <row r="21" spans="1:239" ht="14.5">
      <c r="A21" s="175"/>
      <c r="B21" s="184" t="s">
        <v>235</v>
      </c>
      <c r="C21" s="175">
        <v>34.1</v>
      </c>
      <c r="D21" s="175">
        <v>36.799999999999997</v>
      </c>
      <c r="E21" s="175">
        <v>32.9</v>
      </c>
      <c r="F21" s="175">
        <v>26.8</v>
      </c>
      <c r="G21" s="175">
        <v>24.5</v>
      </c>
      <c r="H21" s="175">
        <v>29.1</v>
      </c>
      <c r="I21" s="175">
        <v>28</v>
      </c>
      <c r="J21" s="175">
        <v>28.6</v>
      </c>
      <c r="K21" s="175">
        <v>29.9</v>
      </c>
      <c r="L21" s="175">
        <v>33.6</v>
      </c>
      <c r="M21" s="175">
        <v>32.799999999999997</v>
      </c>
      <c r="N21" s="175">
        <v>32.799999999999997</v>
      </c>
      <c r="O21" s="175">
        <v>44</v>
      </c>
      <c r="P21" s="175">
        <v>42.6</v>
      </c>
      <c r="Q21" s="175">
        <v>41.6</v>
      </c>
      <c r="R21" s="175">
        <v>42.4</v>
      </c>
      <c r="S21" s="175">
        <v>45.2</v>
      </c>
      <c r="T21" s="175">
        <v>46.8</v>
      </c>
      <c r="U21" s="175">
        <v>38.4</v>
      </c>
      <c r="V21" s="175">
        <v>37.1</v>
      </c>
      <c r="W21" s="175">
        <v>36.5</v>
      </c>
      <c r="Y21" s="1"/>
      <c r="Z21" s="190" t="s">
        <v>235</v>
      </c>
      <c r="AA21" s="1">
        <v>55.4</v>
      </c>
      <c r="AB21" s="1">
        <v>49.8</v>
      </c>
      <c r="AC21" s="1">
        <v>46.4</v>
      </c>
      <c r="AD21" s="1">
        <v>46.9</v>
      </c>
      <c r="AE21" s="1">
        <v>57.7</v>
      </c>
      <c r="AF21" s="1">
        <v>57.9</v>
      </c>
      <c r="AG21" s="1">
        <v>52.2</v>
      </c>
      <c r="AH21" s="1">
        <v>54.6</v>
      </c>
      <c r="AI21" s="1">
        <v>57.5</v>
      </c>
      <c r="AJ21" s="1">
        <v>50.9</v>
      </c>
      <c r="AK21" s="1">
        <v>57.8</v>
      </c>
      <c r="AL21" s="1">
        <v>46.9</v>
      </c>
      <c r="AM21" s="1">
        <v>47.4</v>
      </c>
      <c r="AN21" s="1">
        <v>50.3</v>
      </c>
      <c r="AO21" s="1">
        <v>40.4</v>
      </c>
      <c r="AP21" s="1">
        <v>43.8</v>
      </c>
      <c r="AQ21" s="1">
        <v>45.3</v>
      </c>
      <c r="AR21" s="1">
        <v>45.7</v>
      </c>
      <c r="AS21" s="1">
        <v>43.3</v>
      </c>
      <c r="AT21" s="1">
        <v>46.3</v>
      </c>
      <c r="AU21" s="1">
        <v>43.1</v>
      </c>
      <c r="AW21" s="1"/>
      <c r="AX21" s="190" t="s">
        <v>235</v>
      </c>
      <c r="AY21" s="1">
        <v>55</v>
      </c>
      <c r="AZ21" s="1">
        <v>52.1</v>
      </c>
      <c r="BA21" s="1">
        <v>46.2</v>
      </c>
      <c r="BB21" s="1">
        <v>38.6</v>
      </c>
      <c r="BC21" s="1">
        <v>39.200000000000003</v>
      </c>
      <c r="BD21" s="1">
        <v>45.9</v>
      </c>
      <c r="BE21" s="1">
        <v>46</v>
      </c>
      <c r="BF21" s="1">
        <v>41.9</v>
      </c>
      <c r="BG21" s="1">
        <v>44.7</v>
      </c>
      <c r="BH21" s="1">
        <v>40</v>
      </c>
      <c r="BI21" s="1">
        <v>41.6</v>
      </c>
      <c r="BJ21" s="1">
        <v>38.5</v>
      </c>
      <c r="BK21" s="1">
        <v>43.3</v>
      </c>
      <c r="BL21" s="1">
        <v>39.799999999999997</v>
      </c>
      <c r="BM21" s="1">
        <v>39.4</v>
      </c>
      <c r="BN21" s="1">
        <v>46.2</v>
      </c>
      <c r="BO21" s="1">
        <v>51.8</v>
      </c>
      <c r="BP21" s="1">
        <v>51.1</v>
      </c>
      <c r="BQ21" s="1">
        <v>49.3</v>
      </c>
      <c r="BR21" s="1">
        <v>49.8</v>
      </c>
      <c r="BS21" s="1">
        <v>46.6</v>
      </c>
      <c r="BU21" s="16"/>
      <c r="BV21" s="198" t="s">
        <v>236</v>
      </c>
      <c r="BW21" s="16">
        <v>36</v>
      </c>
      <c r="BX21" s="16">
        <v>39</v>
      </c>
      <c r="BY21" s="16">
        <v>37.299999999999997</v>
      </c>
      <c r="BZ21" s="16">
        <v>33.1</v>
      </c>
      <c r="CA21" s="16">
        <v>38.6</v>
      </c>
      <c r="CB21" s="16">
        <v>34.4</v>
      </c>
      <c r="CC21" s="16">
        <v>33.200000000000003</v>
      </c>
      <c r="CD21" s="16">
        <v>37.200000000000003</v>
      </c>
      <c r="CE21" s="16">
        <v>43.1</v>
      </c>
      <c r="CF21" s="16">
        <v>36.9</v>
      </c>
      <c r="CG21" s="16">
        <v>35.700000000000003</v>
      </c>
      <c r="CH21" s="16">
        <v>32.799999999999997</v>
      </c>
      <c r="CI21" s="16">
        <v>38.799999999999997</v>
      </c>
      <c r="CJ21" s="16">
        <v>40.799999999999997</v>
      </c>
      <c r="CK21" s="16">
        <v>38.700000000000003</v>
      </c>
      <c r="CL21" s="16">
        <v>47.1</v>
      </c>
      <c r="CM21" s="16">
        <v>50.4</v>
      </c>
      <c r="CN21" s="16">
        <v>50.9</v>
      </c>
      <c r="CO21" s="16">
        <v>49.5</v>
      </c>
      <c r="CP21" s="16">
        <v>52.1</v>
      </c>
      <c r="CQ21" s="16">
        <v>47.5</v>
      </c>
      <c r="CR21" s="29"/>
      <c r="CS21" s="16"/>
      <c r="CT21" s="198" t="s">
        <v>236</v>
      </c>
      <c r="CU21" s="16">
        <v>53.6</v>
      </c>
      <c r="CV21" s="16">
        <v>56.8</v>
      </c>
      <c r="CW21" s="16">
        <v>58.1</v>
      </c>
      <c r="CX21" s="16">
        <v>54.1</v>
      </c>
      <c r="CY21" s="16">
        <v>56.1</v>
      </c>
      <c r="CZ21" s="16">
        <v>55.4</v>
      </c>
      <c r="DA21" s="16">
        <v>50.9</v>
      </c>
      <c r="DB21" s="16">
        <v>51</v>
      </c>
      <c r="DC21" s="16">
        <v>48.9</v>
      </c>
      <c r="DD21" s="16">
        <v>52.1</v>
      </c>
      <c r="DE21" s="16">
        <v>49.6</v>
      </c>
      <c r="DF21" s="16">
        <v>48.3</v>
      </c>
      <c r="DG21" s="16">
        <v>49.1</v>
      </c>
      <c r="DH21" s="16">
        <v>48.4</v>
      </c>
      <c r="DI21" s="16">
        <v>51.7</v>
      </c>
      <c r="DJ21" s="16">
        <v>53.7</v>
      </c>
      <c r="DK21" s="16">
        <v>54.2</v>
      </c>
      <c r="DL21" s="16">
        <v>53.5</v>
      </c>
      <c r="DM21" s="16">
        <v>52.6</v>
      </c>
      <c r="DN21" s="16">
        <v>54.2</v>
      </c>
      <c r="DO21" s="16">
        <v>51.6</v>
      </c>
      <c r="DP21" s="29"/>
      <c r="DQ21" s="16"/>
      <c r="DR21" s="198" t="s">
        <v>236</v>
      </c>
      <c r="DS21" s="16">
        <v>62.9</v>
      </c>
      <c r="DT21" s="16">
        <v>59.9</v>
      </c>
      <c r="DU21" s="16">
        <v>58.6</v>
      </c>
      <c r="DV21" s="16">
        <v>57.3</v>
      </c>
      <c r="DW21" s="16">
        <v>55.9</v>
      </c>
      <c r="DX21" s="16">
        <v>53.7</v>
      </c>
      <c r="DY21" s="16">
        <v>56.3</v>
      </c>
      <c r="DZ21" s="16">
        <v>53.8</v>
      </c>
      <c r="EA21" s="16">
        <v>54.4</v>
      </c>
      <c r="EB21" s="16">
        <v>51.6</v>
      </c>
      <c r="EC21" s="16">
        <v>49.1</v>
      </c>
      <c r="ED21" s="16">
        <v>47.1</v>
      </c>
      <c r="EE21" s="16">
        <v>45.6</v>
      </c>
      <c r="EF21" s="16">
        <v>48.1</v>
      </c>
      <c r="EG21" s="16">
        <v>49.4</v>
      </c>
      <c r="EH21" s="16">
        <v>55</v>
      </c>
      <c r="EI21" s="16">
        <v>58.1</v>
      </c>
      <c r="EJ21" s="16">
        <v>56.2</v>
      </c>
      <c r="EK21" s="16">
        <v>53.2</v>
      </c>
      <c r="EL21" s="16">
        <v>55.1</v>
      </c>
      <c r="EM21" s="16">
        <v>52</v>
      </c>
      <c r="EN21" s="29"/>
      <c r="EO21" s="16"/>
      <c r="EP21" s="198" t="s">
        <v>236</v>
      </c>
      <c r="EQ21" s="16">
        <v>80.8</v>
      </c>
      <c r="ER21" s="16">
        <v>82.5</v>
      </c>
      <c r="ES21" s="16">
        <v>78.7</v>
      </c>
      <c r="ET21" s="16">
        <v>73.599999999999994</v>
      </c>
      <c r="EU21" s="16">
        <v>75.099999999999994</v>
      </c>
      <c r="EV21" s="16">
        <v>73.3</v>
      </c>
      <c r="EW21" s="16">
        <v>71.900000000000006</v>
      </c>
      <c r="EX21" s="16">
        <v>67.2</v>
      </c>
      <c r="EY21" s="16">
        <v>59.1</v>
      </c>
      <c r="EZ21" s="16">
        <v>57.9</v>
      </c>
      <c r="FA21" s="16">
        <v>61.3</v>
      </c>
      <c r="FB21" s="16">
        <v>58.7</v>
      </c>
      <c r="FC21" s="16">
        <v>62.4</v>
      </c>
      <c r="FD21" s="16">
        <v>67.099999999999994</v>
      </c>
      <c r="FE21" s="16">
        <v>67.3</v>
      </c>
      <c r="FF21" s="16">
        <v>74.5</v>
      </c>
      <c r="FG21" s="16">
        <v>73.400000000000006</v>
      </c>
      <c r="FH21" s="16">
        <v>72</v>
      </c>
      <c r="FI21" s="16">
        <v>73.099999999999994</v>
      </c>
      <c r="FJ21" s="16">
        <v>74.400000000000006</v>
      </c>
      <c r="FK21" s="16">
        <v>72</v>
      </c>
      <c r="FM21" s="1"/>
      <c r="FN21" s="202" t="s">
        <v>235</v>
      </c>
      <c r="FO21" s="1">
        <v>75.8</v>
      </c>
      <c r="FP21" s="1">
        <v>78.3</v>
      </c>
      <c r="FQ21" s="1">
        <v>73.099999999999994</v>
      </c>
      <c r="FR21" s="1">
        <v>67.8</v>
      </c>
      <c r="FS21" s="1">
        <v>66.599999999999994</v>
      </c>
      <c r="FT21" s="1">
        <v>64</v>
      </c>
      <c r="FU21" s="1">
        <v>54.6</v>
      </c>
      <c r="FV21" s="1">
        <v>54.7</v>
      </c>
      <c r="FW21" s="1">
        <v>56.4</v>
      </c>
      <c r="FX21" s="1">
        <v>53.4</v>
      </c>
      <c r="FY21" s="1">
        <v>56.4</v>
      </c>
      <c r="FZ21" s="1">
        <v>49.5</v>
      </c>
      <c r="GA21" s="1">
        <v>53.9</v>
      </c>
      <c r="GB21" s="1">
        <v>53.1</v>
      </c>
      <c r="GC21" s="1">
        <v>52.9</v>
      </c>
      <c r="GD21" s="1">
        <v>58.2</v>
      </c>
      <c r="GE21" s="1">
        <v>61.8</v>
      </c>
      <c r="GF21" s="1">
        <v>60.5</v>
      </c>
      <c r="GG21" s="1">
        <v>57.9</v>
      </c>
      <c r="GH21" s="1">
        <v>59.6</v>
      </c>
      <c r="GI21" s="1">
        <v>57</v>
      </c>
      <c r="GK21" s="1"/>
      <c r="GL21" s="202" t="s">
        <v>235</v>
      </c>
      <c r="GM21" s="1">
        <v>70.3</v>
      </c>
      <c r="GN21" s="1">
        <v>64.5</v>
      </c>
      <c r="GO21" s="1">
        <v>57.5</v>
      </c>
      <c r="GP21" s="1">
        <v>60.2</v>
      </c>
      <c r="GQ21" s="1">
        <v>61.2</v>
      </c>
      <c r="GR21" s="1">
        <v>57</v>
      </c>
      <c r="GS21" s="1">
        <v>54.1</v>
      </c>
      <c r="GT21" s="1">
        <v>50.7</v>
      </c>
      <c r="GU21" s="1">
        <v>50.3</v>
      </c>
      <c r="GV21" s="1">
        <v>46.7</v>
      </c>
      <c r="GW21" s="1">
        <v>43.4</v>
      </c>
      <c r="GX21" s="1">
        <v>40.9</v>
      </c>
      <c r="GY21" s="1">
        <v>43.5</v>
      </c>
      <c r="GZ21" s="1">
        <v>45.2</v>
      </c>
      <c r="HA21" s="1">
        <v>44.9</v>
      </c>
      <c r="HB21" s="1">
        <v>49.1</v>
      </c>
      <c r="HC21" s="1">
        <v>53.6</v>
      </c>
      <c r="HD21" s="1">
        <v>53.4</v>
      </c>
      <c r="HE21" s="1">
        <v>50.8</v>
      </c>
      <c r="HF21" s="1">
        <v>52.1</v>
      </c>
      <c r="HG21" s="1">
        <v>46.8</v>
      </c>
      <c r="HI21" s="1"/>
      <c r="HJ21" s="202" t="s">
        <v>235</v>
      </c>
      <c r="HK21" s="1">
        <v>55</v>
      </c>
      <c r="HL21" s="1">
        <v>46.4</v>
      </c>
      <c r="HM21" s="1">
        <v>42.9</v>
      </c>
      <c r="HN21" s="1">
        <v>40.5</v>
      </c>
      <c r="HO21" s="1">
        <v>41.9</v>
      </c>
      <c r="HP21" s="1">
        <v>39.5</v>
      </c>
      <c r="HQ21" s="1">
        <v>43.1</v>
      </c>
      <c r="HR21" s="1">
        <v>39.1</v>
      </c>
      <c r="HS21" s="1">
        <v>38.1</v>
      </c>
      <c r="HT21" s="1">
        <v>42</v>
      </c>
      <c r="HU21" s="1">
        <v>38.6</v>
      </c>
      <c r="HV21" s="1">
        <v>38.1</v>
      </c>
      <c r="HW21" s="1">
        <v>38</v>
      </c>
      <c r="HX21" s="1">
        <v>36.299999999999997</v>
      </c>
      <c r="HY21" s="1">
        <v>37.6</v>
      </c>
      <c r="HZ21" s="1">
        <v>41</v>
      </c>
      <c r="IA21" s="1">
        <v>42.7</v>
      </c>
      <c r="IB21" s="1">
        <v>41</v>
      </c>
      <c r="IC21" s="1">
        <v>39.1</v>
      </c>
      <c r="ID21" s="1">
        <v>38.1</v>
      </c>
      <c r="IE21" s="1">
        <v>35.6</v>
      </c>
    </row>
    <row r="22" spans="1:239" ht="14.5">
      <c r="A22" s="175"/>
      <c r="B22" s="184" t="s">
        <v>237</v>
      </c>
      <c r="C22" s="175">
        <v>65.900000000000006</v>
      </c>
      <c r="D22" s="175">
        <v>63.2</v>
      </c>
      <c r="E22" s="175">
        <v>67.099999999999994</v>
      </c>
      <c r="F22" s="175">
        <v>73.2</v>
      </c>
      <c r="G22" s="175">
        <v>75.5</v>
      </c>
      <c r="H22" s="175">
        <v>70.900000000000006</v>
      </c>
      <c r="I22" s="175">
        <v>72</v>
      </c>
      <c r="J22" s="175">
        <v>71.400000000000006</v>
      </c>
      <c r="K22" s="175">
        <v>70.099999999999994</v>
      </c>
      <c r="L22" s="175">
        <v>66.400000000000006</v>
      </c>
      <c r="M22" s="175">
        <v>67.2</v>
      </c>
      <c r="N22" s="175">
        <v>66</v>
      </c>
      <c r="O22" s="175">
        <v>54.4</v>
      </c>
      <c r="P22" s="175">
        <v>56.6</v>
      </c>
      <c r="Q22" s="175">
        <v>57.2</v>
      </c>
      <c r="R22" s="175">
        <v>57.6</v>
      </c>
      <c r="S22" s="175">
        <v>54.8</v>
      </c>
      <c r="T22" s="175">
        <v>53.1</v>
      </c>
      <c r="U22" s="175">
        <v>61.6</v>
      </c>
      <c r="V22" s="175">
        <v>62.9</v>
      </c>
      <c r="W22" s="175">
        <v>63.5</v>
      </c>
      <c r="Y22" s="1"/>
      <c r="Z22" s="190" t="s">
        <v>237</v>
      </c>
      <c r="AA22" s="1">
        <v>44.5</v>
      </c>
      <c r="AB22" s="1">
        <v>50</v>
      </c>
      <c r="AC22" s="1">
        <v>53.6</v>
      </c>
      <c r="AD22" s="1">
        <v>53.1</v>
      </c>
      <c r="AE22" s="1">
        <v>42.3</v>
      </c>
      <c r="AF22" s="1">
        <v>42.1</v>
      </c>
      <c r="AG22" s="1">
        <v>47.8</v>
      </c>
      <c r="AH22" s="1">
        <v>45.4</v>
      </c>
      <c r="AI22" s="1">
        <v>42.5</v>
      </c>
      <c r="AJ22" s="1">
        <v>49.1</v>
      </c>
      <c r="AK22" s="1">
        <v>42.2</v>
      </c>
      <c r="AL22" s="1">
        <v>51.4</v>
      </c>
      <c r="AM22" s="1">
        <v>50.9</v>
      </c>
      <c r="AN22" s="1">
        <v>49.3</v>
      </c>
      <c r="AO22" s="1">
        <v>53.5</v>
      </c>
      <c r="AP22" s="1">
        <v>56.2</v>
      </c>
      <c r="AQ22" s="1">
        <v>54.7</v>
      </c>
      <c r="AR22" s="1">
        <v>54.3</v>
      </c>
      <c r="AS22" s="1">
        <v>56.7</v>
      </c>
      <c r="AT22" s="1">
        <v>53.7</v>
      </c>
      <c r="AU22" s="1">
        <v>56.9</v>
      </c>
      <c r="AW22" s="1"/>
      <c r="AX22" s="190" t="s">
        <v>237</v>
      </c>
      <c r="AY22" s="1">
        <v>44.9</v>
      </c>
      <c r="AZ22" s="1">
        <v>47.8</v>
      </c>
      <c r="BA22" s="1">
        <v>53.7</v>
      </c>
      <c r="BB22" s="1">
        <v>61.4</v>
      </c>
      <c r="BC22" s="1">
        <v>60.7</v>
      </c>
      <c r="BD22" s="1">
        <v>54</v>
      </c>
      <c r="BE22" s="1">
        <v>54</v>
      </c>
      <c r="BF22" s="1">
        <v>58.1</v>
      </c>
      <c r="BG22" s="1">
        <v>55.3</v>
      </c>
      <c r="BH22" s="1">
        <v>59.9</v>
      </c>
      <c r="BI22" s="1">
        <v>58.3</v>
      </c>
      <c r="BJ22" s="1">
        <v>60</v>
      </c>
      <c r="BK22" s="1">
        <v>55.1</v>
      </c>
      <c r="BL22" s="1">
        <v>59.8</v>
      </c>
      <c r="BM22" s="1">
        <v>60.5</v>
      </c>
      <c r="BN22" s="1">
        <v>53.8</v>
      </c>
      <c r="BO22" s="1">
        <v>48</v>
      </c>
      <c r="BP22" s="1">
        <v>48.7</v>
      </c>
      <c r="BQ22" s="1">
        <v>50</v>
      </c>
      <c r="BR22" s="1">
        <v>48.3</v>
      </c>
      <c r="BS22" s="1">
        <v>51.8</v>
      </c>
      <c r="BU22" s="16"/>
      <c r="BV22" s="198" t="s">
        <v>238</v>
      </c>
      <c r="BW22" s="16">
        <v>63.9</v>
      </c>
      <c r="BX22" s="16">
        <v>60.8</v>
      </c>
      <c r="BY22" s="16">
        <v>62.7</v>
      </c>
      <c r="BZ22" s="16">
        <v>66.900000000000006</v>
      </c>
      <c r="CA22" s="16">
        <v>61.3</v>
      </c>
      <c r="CB22" s="16">
        <v>65.5</v>
      </c>
      <c r="CC22" s="16">
        <v>66.8</v>
      </c>
      <c r="CD22" s="16">
        <v>62.8</v>
      </c>
      <c r="CE22" s="16">
        <v>56.9</v>
      </c>
      <c r="CF22" s="16">
        <v>63.1</v>
      </c>
      <c r="CG22" s="16">
        <v>64.3</v>
      </c>
      <c r="CH22" s="16">
        <v>66</v>
      </c>
      <c r="CI22" s="16">
        <v>59.8</v>
      </c>
      <c r="CJ22" s="16">
        <v>58.5</v>
      </c>
      <c r="CK22" s="16">
        <v>60.9</v>
      </c>
      <c r="CL22" s="16">
        <v>52.9</v>
      </c>
      <c r="CM22" s="16">
        <v>49.6</v>
      </c>
      <c r="CN22" s="16">
        <v>49.1</v>
      </c>
      <c r="CO22" s="16">
        <v>50.5</v>
      </c>
      <c r="CP22" s="16">
        <v>47.9</v>
      </c>
      <c r="CQ22" s="16">
        <v>52.5</v>
      </c>
      <c r="CR22" s="29"/>
      <c r="CS22" s="16"/>
      <c r="CT22" s="198" t="s">
        <v>238</v>
      </c>
      <c r="CU22" s="16">
        <v>46</v>
      </c>
      <c r="CV22" s="16">
        <v>42.9</v>
      </c>
      <c r="CW22" s="16">
        <v>41.6</v>
      </c>
      <c r="CX22" s="16">
        <v>45.8</v>
      </c>
      <c r="CY22" s="16">
        <v>43.8</v>
      </c>
      <c r="CZ22" s="16">
        <v>44.5</v>
      </c>
      <c r="DA22" s="16">
        <v>49.1</v>
      </c>
      <c r="DB22" s="16">
        <v>49</v>
      </c>
      <c r="DC22" s="16">
        <v>51.1</v>
      </c>
      <c r="DD22" s="16">
        <v>47.7</v>
      </c>
      <c r="DE22" s="16">
        <v>50.2</v>
      </c>
      <c r="DF22" s="16">
        <v>49.7</v>
      </c>
      <c r="DG22" s="16">
        <v>49</v>
      </c>
      <c r="DH22" s="16">
        <v>49.7</v>
      </c>
      <c r="DI22" s="16">
        <v>46.2</v>
      </c>
      <c r="DJ22" s="16">
        <v>46.1</v>
      </c>
      <c r="DK22" s="16">
        <v>45.6</v>
      </c>
      <c r="DL22" s="16">
        <v>46.3</v>
      </c>
      <c r="DM22" s="16">
        <v>46.9</v>
      </c>
      <c r="DN22" s="16">
        <v>45.2</v>
      </c>
      <c r="DO22" s="16">
        <v>48</v>
      </c>
      <c r="DP22" s="29"/>
      <c r="DQ22" s="16"/>
      <c r="DR22" s="198" t="s">
        <v>238</v>
      </c>
      <c r="DS22" s="16">
        <v>36.4</v>
      </c>
      <c r="DT22" s="16">
        <v>39.200000000000003</v>
      </c>
      <c r="DU22" s="16">
        <v>40.799999999999997</v>
      </c>
      <c r="DV22" s="16">
        <v>42.1</v>
      </c>
      <c r="DW22" s="16">
        <v>43.2</v>
      </c>
      <c r="DX22" s="16">
        <v>45.5</v>
      </c>
      <c r="DY22" s="16">
        <v>43.7</v>
      </c>
      <c r="DZ22" s="16">
        <v>44.2</v>
      </c>
      <c r="EA22" s="16">
        <v>43.1</v>
      </c>
      <c r="EB22" s="16">
        <v>45.4</v>
      </c>
      <c r="EC22" s="16">
        <v>48</v>
      </c>
      <c r="ED22" s="16">
        <v>49.8</v>
      </c>
      <c r="EE22" s="16">
        <v>51.1</v>
      </c>
      <c r="EF22" s="16">
        <v>48.9</v>
      </c>
      <c r="EG22" s="16">
        <v>47.2</v>
      </c>
      <c r="EH22" s="16">
        <v>44.9</v>
      </c>
      <c r="EI22" s="16">
        <v>41.6</v>
      </c>
      <c r="EJ22" s="16">
        <v>43.5</v>
      </c>
      <c r="EK22" s="16">
        <v>46.6</v>
      </c>
      <c r="EL22" s="16">
        <v>44.7</v>
      </c>
      <c r="EM22" s="16">
        <v>47.8</v>
      </c>
      <c r="EN22" s="29"/>
      <c r="EO22" s="16"/>
      <c r="EP22" s="198" t="s">
        <v>238</v>
      </c>
      <c r="EQ22" s="16">
        <v>18.899999999999999</v>
      </c>
      <c r="ER22" s="16">
        <v>17.100000000000001</v>
      </c>
      <c r="ES22" s="16">
        <v>21</v>
      </c>
      <c r="ET22" s="16">
        <v>26.1</v>
      </c>
      <c r="EU22" s="16">
        <v>24.5</v>
      </c>
      <c r="EV22" s="16">
        <v>26.5</v>
      </c>
      <c r="EW22" s="16">
        <v>28.1</v>
      </c>
      <c r="EX22" s="16">
        <v>32.799999999999997</v>
      </c>
      <c r="EY22" s="16">
        <v>36.1</v>
      </c>
      <c r="EZ22" s="16">
        <v>36.799999999999997</v>
      </c>
      <c r="FA22" s="16">
        <v>33.6</v>
      </c>
      <c r="FB22" s="16">
        <v>36</v>
      </c>
      <c r="FC22" s="16">
        <v>33.4</v>
      </c>
      <c r="FD22" s="16">
        <v>28.6</v>
      </c>
      <c r="FE22" s="16">
        <v>28.4</v>
      </c>
      <c r="FF22" s="16">
        <v>25.5</v>
      </c>
      <c r="FG22" s="16">
        <v>26.5</v>
      </c>
      <c r="FH22" s="16">
        <v>28</v>
      </c>
      <c r="FI22" s="16">
        <v>26.8</v>
      </c>
      <c r="FJ22" s="16">
        <v>25.6</v>
      </c>
      <c r="FK22" s="16">
        <v>28</v>
      </c>
      <c r="FM22" s="1"/>
      <c r="FN22" s="202" t="s">
        <v>237</v>
      </c>
      <c r="FO22" s="1">
        <v>24.2</v>
      </c>
      <c r="FP22" s="1">
        <v>21.6</v>
      </c>
      <c r="FQ22" s="1">
        <v>26.8</v>
      </c>
      <c r="FR22" s="1">
        <v>32.200000000000003</v>
      </c>
      <c r="FS22" s="1">
        <v>33.299999999999997</v>
      </c>
      <c r="FT22" s="1">
        <v>36</v>
      </c>
      <c r="FU22" s="1">
        <v>45.4</v>
      </c>
      <c r="FV22" s="1">
        <v>45.3</v>
      </c>
      <c r="FW22" s="1">
        <v>43.6</v>
      </c>
      <c r="FX22" s="1">
        <v>46.5</v>
      </c>
      <c r="FY22" s="1">
        <v>43.5</v>
      </c>
      <c r="FZ22" s="1">
        <v>46.8</v>
      </c>
      <c r="GA22" s="1">
        <v>42.4</v>
      </c>
      <c r="GB22" s="1">
        <v>43.3</v>
      </c>
      <c r="GC22" s="1">
        <v>43.1</v>
      </c>
      <c r="GD22" s="1">
        <v>41.8</v>
      </c>
      <c r="GE22" s="1">
        <v>38.1</v>
      </c>
      <c r="GF22" s="1">
        <v>39.4</v>
      </c>
      <c r="GG22" s="1">
        <v>42</v>
      </c>
      <c r="GH22" s="1">
        <v>40.299999999999997</v>
      </c>
      <c r="GI22" s="1">
        <v>42.9</v>
      </c>
      <c r="GK22" s="1"/>
      <c r="GL22" s="202" t="s">
        <v>237</v>
      </c>
      <c r="GM22" s="1">
        <v>29.4</v>
      </c>
      <c r="GN22" s="1">
        <v>35.200000000000003</v>
      </c>
      <c r="GO22" s="1">
        <v>42.2</v>
      </c>
      <c r="GP22" s="1">
        <v>39.5</v>
      </c>
      <c r="GQ22" s="1">
        <v>38.4</v>
      </c>
      <c r="GR22" s="1">
        <v>42.7</v>
      </c>
      <c r="GS22" s="1">
        <v>45.9</v>
      </c>
      <c r="GT22" s="1">
        <v>49.3</v>
      </c>
      <c r="GU22" s="1">
        <v>49.7</v>
      </c>
      <c r="GV22" s="1">
        <v>53.1</v>
      </c>
      <c r="GW22" s="1">
        <v>56.5</v>
      </c>
      <c r="GX22" s="1">
        <v>57.2</v>
      </c>
      <c r="GY22" s="1">
        <v>54</v>
      </c>
      <c r="GZ22" s="1">
        <v>52.9</v>
      </c>
      <c r="HA22" s="1">
        <v>53</v>
      </c>
      <c r="HB22" s="1">
        <v>50.6</v>
      </c>
      <c r="HC22" s="1">
        <v>46.2</v>
      </c>
      <c r="HD22" s="1">
        <v>46.4</v>
      </c>
      <c r="HE22" s="1">
        <v>48.8</v>
      </c>
      <c r="HF22" s="1">
        <v>47.4</v>
      </c>
      <c r="HG22" s="1">
        <v>52.9</v>
      </c>
      <c r="HI22" s="1"/>
      <c r="HJ22" s="202" t="s">
        <v>237</v>
      </c>
      <c r="HK22" s="1">
        <v>44.3</v>
      </c>
      <c r="HL22" s="1">
        <v>52.7</v>
      </c>
      <c r="HM22" s="1">
        <v>56.4</v>
      </c>
      <c r="HN22" s="1">
        <v>58.5</v>
      </c>
      <c r="HO22" s="1">
        <v>56.8</v>
      </c>
      <c r="HP22" s="1">
        <v>59.5</v>
      </c>
      <c r="HQ22" s="1">
        <v>56.9</v>
      </c>
      <c r="HR22" s="1">
        <v>60.9</v>
      </c>
      <c r="HS22" s="1">
        <v>61.9</v>
      </c>
      <c r="HT22" s="1">
        <v>57</v>
      </c>
      <c r="HU22" s="1">
        <v>59.2</v>
      </c>
      <c r="HV22" s="1">
        <v>59.4</v>
      </c>
      <c r="HW22" s="1">
        <v>59.8</v>
      </c>
      <c r="HX22" s="1">
        <v>61.7</v>
      </c>
      <c r="HY22" s="1">
        <v>60.4</v>
      </c>
      <c r="HZ22" s="1">
        <v>58.4</v>
      </c>
      <c r="IA22" s="1">
        <v>56.8</v>
      </c>
      <c r="IB22" s="1">
        <v>58.6</v>
      </c>
      <c r="IC22" s="1">
        <v>60.3</v>
      </c>
      <c r="ID22" s="1">
        <v>61.4</v>
      </c>
      <c r="IE22" s="1">
        <v>64</v>
      </c>
    </row>
    <row r="23" spans="1:239" ht="14.5">
      <c r="A23" s="175"/>
      <c r="B23" s="184" t="s">
        <v>239</v>
      </c>
      <c r="C23" s="176" t="s">
        <v>240</v>
      </c>
      <c r="D23" s="176" t="s">
        <v>240</v>
      </c>
      <c r="E23" s="176" t="s">
        <v>240</v>
      </c>
      <c r="F23" s="176" t="s">
        <v>240</v>
      </c>
      <c r="G23" s="176" t="s">
        <v>240</v>
      </c>
      <c r="H23" s="176" t="s">
        <v>240</v>
      </c>
      <c r="I23" s="176" t="s">
        <v>240</v>
      </c>
      <c r="J23" s="176" t="s">
        <v>240</v>
      </c>
      <c r="K23" s="176" t="s">
        <v>240</v>
      </c>
      <c r="L23" s="176" t="s">
        <v>240</v>
      </c>
      <c r="M23" s="176" t="s">
        <v>240</v>
      </c>
      <c r="N23" s="176">
        <v>1.2</v>
      </c>
      <c r="O23" s="176">
        <v>1.5</v>
      </c>
      <c r="P23" s="176">
        <v>0.8</v>
      </c>
      <c r="Q23" s="176">
        <v>1.1000000000000001</v>
      </c>
      <c r="R23" s="176" t="s">
        <v>240</v>
      </c>
      <c r="S23" s="176" t="s">
        <v>240</v>
      </c>
      <c r="T23" s="176" t="s">
        <v>240</v>
      </c>
      <c r="U23" s="176" t="s">
        <v>240</v>
      </c>
      <c r="V23" s="176" t="s">
        <v>240</v>
      </c>
      <c r="W23" s="176" t="s">
        <v>240</v>
      </c>
      <c r="Y23" s="1"/>
      <c r="Z23" s="190" t="s">
        <v>239</v>
      </c>
      <c r="AA23" s="2" t="s">
        <v>240</v>
      </c>
      <c r="AB23" s="2" t="s">
        <v>240</v>
      </c>
      <c r="AC23" s="2" t="s">
        <v>240</v>
      </c>
      <c r="AD23" s="2" t="s">
        <v>240</v>
      </c>
      <c r="AE23" s="2" t="s">
        <v>240</v>
      </c>
      <c r="AF23" s="2" t="s">
        <v>240</v>
      </c>
      <c r="AG23" s="2" t="s">
        <v>240</v>
      </c>
      <c r="AH23" s="2" t="s">
        <v>240</v>
      </c>
      <c r="AI23" s="2" t="s">
        <v>240</v>
      </c>
      <c r="AJ23" s="2" t="s">
        <v>240</v>
      </c>
      <c r="AK23" s="2" t="s">
        <v>240</v>
      </c>
      <c r="AL23" s="2">
        <v>1.7</v>
      </c>
      <c r="AM23" s="2">
        <v>1.7</v>
      </c>
      <c r="AN23" s="2">
        <v>0.4</v>
      </c>
      <c r="AO23" s="2">
        <v>6.1</v>
      </c>
      <c r="AP23" s="2" t="s">
        <v>240</v>
      </c>
      <c r="AQ23" s="2" t="s">
        <v>240</v>
      </c>
      <c r="AR23" s="2" t="s">
        <v>240</v>
      </c>
      <c r="AS23" s="2" t="s">
        <v>240</v>
      </c>
      <c r="AT23" s="2" t="s">
        <v>240</v>
      </c>
      <c r="AU23" s="2" t="s">
        <v>240</v>
      </c>
      <c r="AW23" s="1"/>
      <c r="AX23" s="190" t="s">
        <v>239</v>
      </c>
      <c r="AY23" s="2" t="s">
        <v>240</v>
      </c>
      <c r="AZ23" s="2" t="s">
        <v>240</v>
      </c>
      <c r="BA23" s="2" t="s">
        <v>240</v>
      </c>
      <c r="BB23" s="2" t="s">
        <v>240</v>
      </c>
      <c r="BC23" s="2" t="s">
        <v>240</v>
      </c>
      <c r="BD23" s="2" t="s">
        <v>240</v>
      </c>
      <c r="BE23" s="2" t="s">
        <v>240</v>
      </c>
      <c r="BF23" s="2" t="s">
        <v>240</v>
      </c>
      <c r="BG23" s="2" t="s">
        <v>240</v>
      </c>
      <c r="BH23" s="2" t="s">
        <v>240</v>
      </c>
      <c r="BI23" s="2" t="s">
        <v>240</v>
      </c>
      <c r="BJ23" s="2">
        <v>1.4</v>
      </c>
      <c r="BK23" s="2">
        <v>1.6</v>
      </c>
      <c r="BL23" s="2">
        <v>0.5</v>
      </c>
      <c r="BM23" s="2">
        <v>0.1</v>
      </c>
      <c r="BN23" s="2" t="s">
        <v>240</v>
      </c>
      <c r="BO23" s="2" t="s">
        <v>240</v>
      </c>
      <c r="BP23" s="2" t="s">
        <v>240</v>
      </c>
      <c r="BQ23" s="2" t="s">
        <v>240</v>
      </c>
      <c r="BR23" s="2" t="s">
        <v>240</v>
      </c>
      <c r="BS23" s="2" t="s">
        <v>240</v>
      </c>
      <c r="BU23" s="16"/>
      <c r="BV23" s="198" t="s">
        <v>241</v>
      </c>
      <c r="BW23" s="17" t="s">
        <v>242</v>
      </c>
      <c r="BX23" s="17" t="s">
        <v>242</v>
      </c>
      <c r="BY23" s="17" t="s">
        <v>242</v>
      </c>
      <c r="BZ23" s="17" t="s">
        <v>242</v>
      </c>
      <c r="CA23" s="17" t="s">
        <v>242</v>
      </c>
      <c r="CB23" s="17" t="s">
        <v>242</v>
      </c>
      <c r="CC23" s="17" t="s">
        <v>242</v>
      </c>
      <c r="CD23" s="17" t="s">
        <v>242</v>
      </c>
      <c r="CE23" s="17" t="s">
        <v>242</v>
      </c>
      <c r="CF23" s="17" t="s">
        <v>242</v>
      </c>
      <c r="CG23" s="17" t="s">
        <v>242</v>
      </c>
      <c r="CH23" s="17">
        <v>1.2</v>
      </c>
      <c r="CI23" s="17">
        <v>1.4</v>
      </c>
      <c r="CJ23" s="17">
        <v>0.7</v>
      </c>
      <c r="CK23" s="17">
        <v>0.4</v>
      </c>
      <c r="CL23" s="17" t="s">
        <v>242</v>
      </c>
      <c r="CM23" s="17" t="s">
        <v>242</v>
      </c>
      <c r="CN23" s="17" t="s">
        <v>242</v>
      </c>
      <c r="CO23" s="17" t="s">
        <v>242</v>
      </c>
      <c r="CP23" s="17" t="s">
        <v>242</v>
      </c>
      <c r="CQ23" s="17" t="s">
        <v>242</v>
      </c>
      <c r="CR23" s="29"/>
      <c r="CS23" s="16"/>
      <c r="CT23" s="198" t="s">
        <v>241</v>
      </c>
      <c r="CU23" s="17" t="s">
        <v>242</v>
      </c>
      <c r="CV23" s="17" t="s">
        <v>242</v>
      </c>
      <c r="CW23" s="17" t="s">
        <v>242</v>
      </c>
      <c r="CX23" s="17" t="s">
        <v>242</v>
      </c>
      <c r="CY23" s="17" t="s">
        <v>242</v>
      </c>
      <c r="CZ23" s="17" t="s">
        <v>242</v>
      </c>
      <c r="DA23" s="17" t="s">
        <v>242</v>
      </c>
      <c r="DB23" s="17" t="s">
        <v>242</v>
      </c>
      <c r="DC23" s="17" t="s">
        <v>242</v>
      </c>
      <c r="DD23" s="17" t="s">
        <v>242</v>
      </c>
      <c r="DE23" s="17" t="s">
        <v>242</v>
      </c>
      <c r="DF23" s="17">
        <v>1.8</v>
      </c>
      <c r="DG23" s="17">
        <v>1.7</v>
      </c>
      <c r="DH23" s="17">
        <v>1.7</v>
      </c>
      <c r="DI23" s="17">
        <v>2</v>
      </c>
      <c r="DJ23" s="17" t="s">
        <v>242</v>
      </c>
      <c r="DK23" s="17" t="s">
        <v>242</v>
      </c>
      <c r="DL23" s="17" t="s">
        <v>242</v>
      </c>
      <c r="DM23" s="17" t="s">
        <v>242</v>
      </c>
      <c r="DN23" s="17" t="s">
        <v>242</v>
      </c>
      <c r="DO23" s="17" t="s">
        <v>242</v>
      </c>
      <c r="DP23" s="29"/>
      <c r="DQ23" s="16"/>
      <c r="DR23" s="198" t="s">
        <v>241</v>
      </c>
      <c r="DS23" s="17" t="s">
        <v>242</v>
      </c>
      <c r="DT23" s="17" t="s">
        <v>242</v>
      </c>
      <c r="DU23" s="17" t="s">
        <v>242</v>
      </c>
      <c r="DV23" s="17" t="s">
        <v>242</v>
      </c>
      <c r="DW23" s="17" t="s">
        <v>242</v>
      </c>
      <c r="DX23" s="17" t="s">
        <v>242</v>
      </c>
      <c r="DY23" s="17" t="s">
        <v>242</v>
      </c>
      <c r="DZ23" s="17">
        <v>2</v>
      </c>
      <c r="EA23" s="17">
        <v>2.5</v>
      </c>
      <c r="EB23" s="17">
        <v>2.2999999999999998</v>
      </c>
      <c r="EC23" s="17">
        <v>2.2999999999999998</v>
      </c>
      <c r="ED23" s="17">
        <v>2.6</v>
      </c>
      <c r="EE23" s="17">
        <v>2.7</v>
      </c>
      <c r="EF23" s="17">
        <v>2.7</v>
      </c>
      <c r="EG23" s="17">
        <v>3</v>
      </c>
      <c r="EH23" s="17" t="s">
        <v>242</v>
      </c>
      <c r="EI23" s="17" t="s">
        <v>242</v>
      </c>
      <c r="EJ23" s="17" t="s">
        <v>242</v>
      </c>
      <c r="EK23" s="17" t="s">
        <v>242</v>
      </c>
      <c r="EL23" s="17" t="s">
        <v>242</v>
      </c>
      <c r="EM23" s="17" t="s">
        <v>242</v>
      </c>
      <c r="EN23" s="29"/>
      <c r="EO23" s="16"/>
      <c r="EP23" s="198" t="s">
        <v>241</v>
      </c>
      <c r="EQ23" s="17" t="s">
        <v>242</v>
      </c>
      <c r="ER23" s="17" t="s">
        <v>242</v>
      </c>
      <c r="ES23" s="17" t="s">
        <v>242</v>
      </c>
      <c r="ET23" s="17" t="s">
        <v>242</v>
      </c>
      <c r="EU23" s="17" t="s">
        <v>242</v>
      </c>
      <c r="EV23" s="17" t="s">
        <v>242</v>
      </c>
      <c r="EW23" s="17" t="s">
        <v>242</v>
      </c>
      <c r="EX23" s="17" t="s">
        <v>242</v>
      </c>
      <c r="EY23" s="17">
        <v>4.8</v>
      </c>
      <c r="EZ23" s="17">
        <v>4.8</v>
      </c>
      <c r="FA23" s="17">
        <v>4.9000000000000004</v>
      </c>
      <c r="FB23" s="17">
        <v>5.0999999999999996</v>
      </c>
      <c r="FC23" s="17">
        <v>4.2</v>
      </c>
      <c r="FD23" s="17">
        <v>4.2</v>
      </c>
      <c r="FE23" s="17">
        <v>4.3</v>
      </c>
      <c r="FF23" s="17" t="s">
        <v>242</v>
      </c>
      <c r="FG23" s="17" t="s">
        <v>242</v>
      </c>
      <c r="FH23" s="17" t="s">
        <v>242</v>
      </c>
      <c r="FI23" s="17" t="s">
        <v>242</v>
      </c>
      <c r="FJ23" s="17" t="s">
        <v>242</v>
      </c>
      <c r="FK23" s="17" t="s">
        <v>242</v>
      </c>
      <c r="FM23" s="1"/>
      <c r="FN23" s="202" t="s">
        <v>239</v>
      </c>
      <c r="FO23" s="2" t="s">
        <v>240</v>
      </c>
      <c r="FP23" s="2" t="s">
        <v>240</v>
      </c>
      <c r="FQ23" s="2" t="s">
        <v>240</v>
      </c>
      <c r="FR23" s="2" t="s">
        <v>240</v>
      </c>
      <c r="FS23" s="2" t="s">
        <v>240</v>
      </c>
      <c r="FT23" s="2" t="s">
        <v>240</v>
      </c>
      <c r="FU23" s="2" t="s">
        <v>240</v>
      </c>
      <c r="FV23" s="2" t="s">
        <v>240</v>
      </c>
      <c r="FW23" s="2" t="s">
        <v>240</v>
      </c>
      <c r="FX23" s="2" t="s">
        <v>240</v>
      </c>
      <c r="FY23" s="2" t="s">
        <v>240</v>
      </c>
      <c r="FZ23" s="2">
        <v>3.7</v>
      </c>
      <c r="GA23" s="2">
        <v>3.6</v>
      </c>
      <c r="GB23" s="2">
        <v>3.5</v>
      </c>
      <c r="GC23" s="2">
        <v>3.9</v>
      </c>
      <c r="GD23" s="2" t="s">
        <v>240</v>
      </c>
      <c r="GE23" s="2" t="s">
        <v>240</v>
      </c>
      <c r="GF23" s="2" t="s">
        <v>240</v>
      </c>
      <c r="GG23" s="2" t="s">
        <v>240</v>
      </c>
      <c r="GH23" s="2" t="s">
        <v>240</v>
      </c>
      <c r="GI23" s="2" t="s">
        <v>240</v>
      </c>
      <c r="GK23" s="1"/>
      <c r="GL23" s="202" t="s">
        <v>239</v>
      </c>
      <c r="GM23" s="2" t="s">
        <v>240</v>
      </c>
      <c r="GN23" s="2" t="s">
        <v>240</v>
      </c>
      <c r="GO23" s="2" t="s">
        <v>240</v>
      </c>
      <c r="GP23" s="2" t="s">
        <v>240</v>
      </c>
      <c r="GQ23" s="2" t="s">
        <v>240</v>
      </c>
      <c r="GR23" s="2" t="s">
        <v>240</v>
      </c>
      <c r="GS23" s="2" t="s">
        <v>240</v>
      </c>
      <c r="GT23" s="2" t="s">
        <v>240</v>
      </c>
      <c r="GU23" s="2" t="s">
        <v>240</v>
      </c>
      <c r="GV23" s="2" t="s">
        <v>240</v>
      </c>
      <c r="GW23" s="2" t="s">
        <v>240</v>
      </c>
      <c r="GX23" s="2">
        <v>1.6</v>
      </c>
      <c r="GY23" s="2">
        <v>2.4</v>
      </c>
      <c r="GZ23" s="2">
        <v>1.8</v>
      </c>
      <c r="HA23" s="2">
        <v>2</v>
      </c>
      <c r="HB23" s="2" t="s">
        <v>240</v>
      </c>
      <c r="HC23" s="2" t="s">
        <v>240</v>
      </c>
      <c r="HD23" s="2" t="s">
        <v>240</v>
      </c>
      <c r="HE23" s="2" t="s">
        <v>240</v>
      </c>
      <c r="HF23" s="2" t="s">
        <v>240</v>
      </c>
      <c r="HG23" s="2" t="s">
        <v>240</v>
      </c>
      <c r="HI23" s="1"/>
      <c r="HJ23" s="202" t="s">
        <v>239</v>
      </c>
      <c r="HK23" s="2" t="s">
        <v>240</v>
      </c>
      <c r="HL23" s="2" t="s">
        <v>240</v>
      </c>
      <c r="HM23" s="2" t="s">
        <v>240</v>
      </c>
      <c r="HN23" s="2" t="s">
        <v>240</v>
      </c>
      <c r="HO23" s="2" t="s">
        <v>240</v>
      </c>
      <c r="HP23" s="2" t="s">
        <v>240</v>
      </c>
      <c r="HQ23" s="2" t="s">
        <v>240</v>
      </c>
      <c r="HR23" s="2" t="s">
        <v>240</v>
      </c>
      <c r="HS23" s="2" t="s">
        <v>240</v>
      </c>
      <c r="HT23" s="2" t="s">
        <v>240</v>
      </c>
      <c r="HU23" s="2">
        <v>1.4</v>
      </c>
      <c r="HV23" s="2">
        <v>1.6</v>
      </c>
      <c r="HW23" s="2">
        <v>1.5</v>
      </c>
      <c r="HX23" s="2">
        <v>1.3</v>
      </c>
      <c r="HY23" s="2">
        <v>1.4</v>
      </c>
      <c r="HZ23" s="2" t="s">
        <v>240</v>
      </c>
      <c r="IA23" s="2" t="s">
        <v>240</v>
      </c>
      <c r="IB23" s="2" t="s">
        <v>240</v>
      </c>
      <c r="IC23" s="2" t="s">
        <v>240</v>
      </c>
      <c r="ID23" s="2" t="s">
        <v>240</v>
      </c>
      <c r="IE23" s="2" t="s">
        <v>240</v>
      </c>
    </row>
    <row r="24" spans="1:239" ht="14.5">
      <c r="A24" s="175"/>
      <c r="B24" s="184" t="s">
        <v>243</v>
      </c>
      <c r="C24" s="175">
        <v>0</v>
      </c>
      <c r="D24" s="176" t="s">
        <v>240</v>
      </c>
      <c r="E24" s="176" t="s">
        <v>240</v>
      </c>
      <c r="F24" s="176" t="s">
        <v>240</v>
      </c>
      <c r="G24" s="176" t="s">
        <v>240</v>
      </c>
      <c r="H24" s="176" t="s">
        <v>240</v>
      </c>
      <c r="I24" s="176" t="s">
        <v>240</v>
      </c>
      <c r="J24" s="176" t="s">
        <v>240</v>
      </c>
      <c r="K24" s="176" t="s">
        <v>240</v>
      </c>
      <c r="L24" s="176" t="s">
        <v>240</v>
      </c>
      <c r="M24" s="176" t="s">
        <v>240</v>
      </c>
      <c r="N24" s="176" t="s">
        <v>240</v>
      </c>
      <c r="O24" s="176" t="s">
        <v>240</v>
      </c>
      <c r="P24" s="176" t="s">
        <v>240</v>
      </c>
      <c r="Q24" s="176" t="s">
        <v>240</v>
      </c>
      <c r="R24" s="176" t="s">
        <v>240</v>
      </c>
      <c r="S24" s="176" t="s">
        <v>240</v>
      </c>
      <c r="T24" s="176" t="s">
        <v>240</v>
      </c>
      <c r="U24" s="176" t="s">
        <v>240</v>
      </c>
      <c r="V24" s="176" t="s">
        <v>240</v>
      </c>
      <c r="W24" s="176" t="s">
        <v>240</v>
      </c>
      <c r="Y24" s="1"/>
      <c r="Z24" s="190" t="s">
        <v>243</v>
      </c>
      <c r="AA24" s="1">
        <v>0</v>
      </c>
      <c r="AB24" s="2" t="s">
        <v>240</v>
      </c>
      <c r="AC24" s="2" t="s">
        <v>240</v>
      </c>
      <c r="AD24" s="2" t="s">
        <v>240</v>
      </c>
      <c r="AE24" s="2" t="s">
        <v>240</v>
      </c>
      <c r="AF24" s="2" t="s">
        <v>240</v>
      </c>
      <c r="AG24" s="2" t="s">
        <v>240</v>
      </c>
      <c r="AH24" s="2" t="s">
        <v>240</v>
      </c>
      <c r="AI24" s="2" t="s">
        <v>240</v>
      </c>
      <c r="AJ24" s="2" t="s">
        <v>240</v>
      </c>
      <c r="AK24" s="2" t="s">
        <v>240</v>
      </c>
      <c r="AL24" s="2" t="s">
        <v>240</v>
      </c>
      <c r="AM24" s="2" t="s">
        <v>240</v>
      </c>
      <c r="AN24" s="2" t="s">
        <v>240</v>
      </c>
      <c r="AO24" s="2" t="s">
        <v>240</v>
      </c>
      <c r="AP24" s="2" t="s">
        <v>240</v>
      </c>
      <c r="AQ24" s="2" t="s">
        <v>240</v>
      </c>
      <c r="AR24" s="2" t="s">
        <v>240</v>
      </c>
      <c r="AS24" s="2" t="s">
        <v>240</v>
      </c>
      <c r="AT24" s="2" t="s">
        <v>240</v>
      </c>
      <c r="AU24" s="2" t="s">
        <v>240</v>
      </c>
      <c r="AW24" s="1"/>
      <c r="AX24" s="190" t="s">
        <v>243</v>
      </c>
      <c r="AY24" s="1">
        <v>0</v>
      </c>
      <c r="AZ24" s="2" t="s">
        <v>240</v>
      </c>
      <c r="BA24" s="2" t="s">
        <v>240</v>
      </c>
      <c r="BB24" s="2" t="s">
        <v>240</v>
      </c>
      <c r="BC24" s="2" t="s">
        <v>240</v>
      </c>
      <c r="BD24" s="2" t="s">
        <v>240</v>
      </c>
      <c r="BE24" s="2" t="s">
        <v>240</v>
      </c>
      <c r="BF24" s="2" t="s">
        <v>240</v>
      </c>
      <c r="BG24" s="2" t="s">
        <v>240</v>
      </c>
      <c r="BH24" s="2" t="s">
        <v>240</v>
      </c>
      <c r="BI24" s="2" t="s">
        <v>240</v>
      </c>
      <c r="BJ24" s="2" t="s">
        <v>240</v>
      </c>
      <c r="BK24" s="2" t="s">
        <v>240</v>
      </c>
      <c r="BL24" s="2" t="s">
        <v>240</v>
      </c>
      <c r="BM24" s="2" t="s">
        <v>240</v>
      </c>
      <c r="BN24" s="2" t="s">
        <v>240</v>
      </c>
      <c r="BO24" s="2" t="s">
        <v>240</v>
      </c>
      <c r="BP24" s="2" t="s">
        <v>240</v>
      </c>
      <c r="BQ24" s="2" t="s">
        <v>240</v>
      </c>
      <c r="BR24" s="2" t="s">
        <v>240</v>
      </c>
      <c r="BS24" s="2" t="s">
        <v>240</v>
      </c>
      <c r="BU24" s="16"/>
      <c r="BV24" s="198" t="s">
        <v>244</v>
      </c>
      <c r="BW24" s="16">
        <v>0</v>
      </c>
      <c r="BX24" s="17" t="s">
        <v>242</v>
      </c>
      <c r="BY24" s="17" t="s">
        <v>242</v>
      </c>
      <c r="BZ24" s="17" t="s">
        <v>242</v>
      </c>
      <c r="CA24" s="17" t="s">
        <v>242</v>
      </c>
      <c r="CB24" s="17" t="s">
        <v>242</v>
      </c>
      <c r="CC24" s="17" t="s">
        <v>242</v>
      </c>
      <c r="CD24" s="17" t="s">
        <v>242</v>
      </c>
      <c r="CE24" s="17" t="s">
        <v>242</v>
      </c>
      <c r="CF24" s="17" t="s">
        <v>242</v>
      </c>
      <c r="CG24" s="17" t="s">
        <v>242</v>
      </c>
      <c r="CH24" s="17" t="s">
        <v>242</v>
      </c>
      <c r="CI24" s="17" t="s">
        <v>242</v>
      </c>
      <c r="CJ24" s="17" t="s">
        <v>242</v>
      </c>
      <c r="CK24" s="17" t="s">
        <v>242</v>
      </c>
      <c r="CL24" s="17" t="s">
        <v>242</v>
      </c>
      <c r="CM24" s="17" t="s">
        <v>242</v>
      </c>
      <c r="CN24" s="17" t="s">
        <v>242</v>
      </c>
      <c r="CO24" s="17" t="s">
        <v>242</v>
      </c>
      <c r="CP24" s="17" t="s">
        <v>242</v>
      </c>
      <c r="CQ24" s="17" t="s">
        <v>242</v>
      </c>
      <c r="CR24" s="29"/>
      <c r="CS24" s="16"/>
      <c r="CT24" s="198" t="s">
        <v>244</v>
      </c>
      <c r="CU24" s="16">
        <v>0</v>
      </c>
      <c r="CV24" s="17" t="s">
        <v>242</v>
      </c>
      <c r="CW24" s="17" t="s">
        <v>242</v>
      </c>
      <c r="CX24" s="17" t="s">
        <v>242</v>
      </c>
      <c r="CY24" s="17" t="s">
        <v>242</v>
      </c>
      <c r="CZ24" s="17" t="s">
        <v>242</v>
      </c>
      <c r="DA24" s="17" t="s">
        <v>242</v>
      </c>
      <c r="DB24" s="17" t="s">
        <v>242</v>
      </c>
      <c r="DC24" s="17" t="s">
        <v>242</v>
      </c>
      <c r="DD24" s="17" t="s">
        <v>242</v>
      </c>
      <c r="DE24" s="17" t="s">
        <v>242</v>
      </c>
      <c r="DF24" s="17" t="s">
        <v>242</v>
      </c>
      <c r="DG24" s="17" t="s">
        <v>242</v>
      </c>
      <c r="DH24" s="17" t="s">
        <v>242</v>
      </c>
      <c r="DI24" s="17" t="s">
        <v>242</v>
      </c>
      <c r="DJ24" s="17" t="s">
        <v>242</v>
      </c>
      <c r="DK24" s="17" t="s">
        <v>242</v>
      </c>
      <c r="DL24" s="17" t="s">
        <v>242</v>
      </c>
      <c r="DM24" s="17" t="s">
        <v>242</v>
      </c>
      <c r="DN24" s="17" t="s">
        <v>242</v>
      </c>
      <c r="DO24" s="17" t="s">
        <v>242</v>
      </c>
      <c r="DP24" s="29"/>
      <c r="DQ24" s="16"/>
      <c r="DR24" s="198" t="s">
        <v>244</v>
      </c>
      <c r="DS24" s="16">
        <v>0</v>
      </c>
      <c r="DT24" s="17" t="s">
        <v>242</v>
      </c>
      <c r="DU24" s="17" t="s">
        <v>242</v>
      </c>
      <c r="DV24" s="17" t="s">
        <v>242</v>
      </c>
      <c r="DW24" s="17" t="s">
        <v>242</v>
      </c>
      <c r="DX24" s="17" t="s">
        <v>242</v>
      </c>
      <c r="DY24" s="17" t="s">
        <v>242</v>
      </c>
      <c r="DZ24" s="17" t="s">
        <v>242</v>
      </c>
      <c r="EA24" s="17" t="s">
        <v>242</v>
      </c>
      <c r="EB24" s="17" t="s">
        <v>242</v>
      </c>
      <c r="EC24" s="17" t="s">
        <v>242</v>
      </c>
      <c r="ED24" s="17" t="s">
        <v>242</v>
      </c>
      <c r="EE24" s="17" t="s">
        <v>242</v>
      </c>
      <c r="EF24" s="17" t="s">
        <v>242</v>
      </c>
      <c r="EG24" s="17" t="s">
        <v>242</v>
      </c>
      <c r="EH24" s="17" t="s">
        <v>242</v>
      </c>
      <c r="EI24" s="17" t="s">
        <v>242</v>
      </c>
      <c r="EJ24" s="17" t="s">
        <v>242</v>
      </c>
      <c r="EK24" s="17" t="s">
        <v>242</v>
      </c>
      <c r="EL24" s="17" t="s">
        <v>242</v>
      </c>
      <c r="EM24" s="17" t="s">
        <v>242</v>
      </c>
      <c r="EN24" s="29"/>
      <c r="EO24" s="16"/>
      <c r="EP24" s="198" t="s">
        <v>244</v>
      </c>
      <c r="EQ24" s="16">
        <v>0</v>
      </c>
      <c r="ER24" s="17" t="s">
        <v>242</v>
      </c>
      <c r="ES24" s="17" t="s">
        <v>242</v>
      </c>
      <c r="ET24" s="17" t="s">
        <v>242</v>
      </c>
      <c r="EU24" s="17" t="s">
        <v>242</v>
      </c>
      <c r="EV24" s="17" t="s">
        <v>242</v>
      </c>
      <c r="EW24" s="17" t="s">
        <v>242</v>
      </c>
      <c r="EX24" s="17" t="s">
        <v>242</v>
      </c>
      <c r="EY24" s="17" t="s">
        <v>242</v>
      </c>
      <c r="EZ24" s="17" t="s">
        <v>242</v>
      </c>
      <c r="FA24" s="17" t="s">
        <v>242</v>
      </c>
      <c r="FB24" s="17" t="s">
        <v>242</v>
      </c>
      <c r="FC24" s="17" t="s">
        <v>242</v>
      </c>
      <c r="FD24" s="17" t="s">
        <v>242</v>
      </c>
      <c r="FE24" s="17" t="s">
        <v>242</v>
      </c>
      <c r="FF24" s="17" t="s">
        <v>242</v>
      </c>
      <c r="FG24" s="17" t="s">
        <v>242</v>
      </c>
      <c r="FH24" s="17" t="s">
        <v>242</v>
      </c>
      <c r="FI24" s="17" t="s">
        <v>242</v>
      </c>
      <c r="FJ24" s="17" t="s">
        <v>242</v>
      </c>
      <c r="FK24" s="17" t="s">
        <v>242</v>
      </c>
      <c r="FM24" s="1"/>
      <c r="FN24" s="202" t="s">
        <v>243</v>
      </c>
      <c r="FO24" s="1">
        <v>0</v>
      </c>
      <c r="FP24" s="2" t="s">
        <v>240</v>
      </c>
      <c r="FQ24" s="2" t="s">
        <v>240</v>
      </c>
      <c r="FR24" s="2" t="s">
        <v>240</v>
      </c>
      <c r="FS24" s="2" t="s">
        <v>240</v>
      </c>
      <c r="FT24" s="2" t="s">
        <v>240</v>
      </c>
      <c r="FU24" s="2" t="s">
        <v>240</v>
      </c>
      <c r="FV24" s="2" t="s">
        <v>240</v>
      </c>
      <c r="FW24" s="2" t="s">
        <v>240</v>
      </c>
      <c r="FX24" s="2" t="s">
        <v>240</v>
      </c>
      <c r="FY24" s="2" t="s">
        <v>240</v>
      </c>
      <c r="FZ24" s="2" t="s">
        <v>240</v>
      </c>
      <c r="GA24" s="2" t="s">
        <v>240</v>
      </c>
      <c r="GB24" s="2" t="s">
        <v>240</v>
      </c>
      <c r="GC24" s="2" t="s">
        <v>240</v>
      </c>
      <c r="GD24" s="2" t="s">
        <v>240</v>
      </c>
      <c r="GE24" s="2" t="s">
        <v>240</v>
      </c>
      <c r="GF24" s="2" t="s">
        <v>240</v>
      </c>
      <c r="GG24" s="2" t="s">
        <v>240</v>
      </c>
      <c r="GH24" s="2" t="s">
        <v>240</v>
      </c>
      <c r="GI24" s="2" t="s">
        <v>240</v>
      </c>
      <c r="GK24" s="1"/>
      <c r="GL24" s="202" t="s">
        <v>243</v>
      </c>
      <c r="GM24" s="1">
        <v>0</v>
      </c>
      <c r="GN24" s="2" t="s">
        <v>240</v>
      </c>
      <c r="GO24" s="2" t="s">
        <v>240</v>
      </c>
      <c r="GP24" s="2" t="s">
        <v>240</v>
      </c>
      <c r="GQ24" s="2" t="s">
        <v>240</v>
      </c>
      <c r="GR24" s="2" t="s">
        <v>240</v>
      </c>
      <c r="GS24" s="2" t="s">
        <v>240</v>
      </c>
      <c r="GT24" s="2" t="s">
        <v>240</v>
      </c>
      <c r="GU24" s="2" t="s">
        <v>240</v>
      </c>
      <c r="GV24" s="2" t="s">
        <v>240</v>
      </c>
      <c r="GW24" s="2" t="s">
        <v>240</v>
      </c>
      <c r="GX24" s="2" t="s">
        <v>240</v>
      </c>
      <c r="GY24" s="2" t="s">
        <v>240</v>
      </c>
      <c r="GZ24" s="2" t="s">
        <v>240</v>
      </c>
      <c r="HA24" s="2" t="s">
        <v>240</v>
      </c>
      <c r="HB24" s="2" t="s">
        <v>240</v>
      </c>
      <c r="HC24" s="2" t="s">
        <v>240</v>
      </c>
      <c r="HD24" s="2" t="s">
        <v>240</v>
      </c>
      <c r="HE24" s="2" t="s">
        <v>240</v>
      </c>
      <c r="HF24" s="2" t="s">
        <v>240</v>
      </c>
      <c r="HG24" s="2" t="s">
        <v>240</v>
      </c>
      <c r="HI24" s="1"/>
      <c r="HJ24" s="202" t="s">
        <v>243</v>
      </c>
      <c r="HK24" s="1">
        <v>0</v>
      </c>
      <c r="HL24" s="2" t="s">
        <v>240</v>
      </c>
      <c r="HM24" s="2" t="s">
        <v>240</v>
      </c>
      <c r="HN24" s="2" t="s">
        <v>240</v>
      </c>
      <c r="HO24" s="2" t="s">
        <v>240</v>
      </c>
      <c r="HP24" s="2" t="s">
        <v>240</v>
      </c>
      <c r="HQ24" s="2" t="s">
        <v>240</v>
      </c>
      <c r="HR24" s="2" t="s">
        <v>240</v>
      </c>
      <c r="HS24" s="2" t="s">
        <v>240</v>
      </c>
      <c r="HT24" s="2" t="s">
        <v>240</v>
      </c>
      <c r="HU24" s="2" t="s">
        <v>240</v>
      </c>
      <c r="HV24" s="2" t="s">
        <v>240</v>
      </c>
      <c r="HW24" s="2" t="s">
        <v>240</v>
      </c>
      <c r="HX24" s="2" t="s">
        <v>240</v>
      </c>
      <c r="HY24" s="2" t="s">
        <v>240</v>
      </c>
      <c r="HZ24" s="2" t="s">
        <v>240</v>
      </c>
      <c r="IA24" s="2" t="s">
        <v>240</v>
      </c>
      <c r="IB24" s="2" t="s">
        <v>240</v>
      </c>
      <c r="IC24" s="2" t="s">
        <v>240</v>
      </c>
      <c r="ID24" s="2" t="s">
        <v>240</v>
      </c>
      <c r="IE24" s="2" t="s">
        <v>240</v>
      </c>
    </row>
    <row r="25" spans="1:239" ht="14.5" customHeight="1">
      <c r="A25" s="424"/>
      <c r="B25" s="424"/>
      <c r="C25" s="175"/>
      <c r="D25" s="175"/>
      <c r="E25" s="175"/>
      <c r="F25" s="175"/>
      <c r="G25" s="175"/>
      <c r="H25" s="175"/>
      <c r="I25" s="175"/>
      <c r="J25" s="175"/>
      <c r="K25" s="175"/>
      <c r="L25" s="175"/>
      <c r="M25" s="175"/>
      <c r="N25" s="175"/>
      <c r="O25" s="175"/>
      <c r="P25" s="175"/>
      <c r="Q25" s="175"/>
      <c r="R25" s="175"/>
      <c r="S25" s="175"/>
      <c r="T25" s="175"/>
      <c r="U25" s="175"/>
      <c r="V25" s="175"/>
      <c r="W25" s="175"/>
      <c r="Y25" s="410"/>
      <c r="Z25" s="410"/>
      <c r="AA25" s="1"/>
      <c r="AB25" s="1"/>
      <c r="AC25" s="1"/>
      <c r="AD25" s="1"/>
      <c r="AE25" s="1"/>
      <c r="AF25" s="1"/>
      <c r="AG25" s="1"/>
      <c r="AH25" s="1"/>
      <c r="AI25" s="1"/>
      <c r="AJ25" s="1"/>
      <c r="AK25" s="1"/>
      <c r="AL25" s="1"/>
      <c r="AM25" s="1"/>
      <c r="AN25" s="1"/>
      <c r="AO25" s="1"/>
      <c r="AP25" s="1"/>
      <c r="AQ25" s="1"/>
      <c r="AR25" s="1"/>
      <c r="AS25" s="1"/>
      <c r="AT25" s="1"/>
      <c r="AU25" s="1"/>
      <c r="AW25" s="410"/>
      <c r="AX25" s="410"/>
      <c r="AY25" s="1"/>
      <c r="AZ25" s="1"/>
      <c r="BA25" s="1"/>
      <c r="BB25" s="1"/>
      <c r="BC25" s="1"/>
      <c r="BD25" s="1"/>
      <c r="BE25" s="1"/>
      <c r="BF25" s="1"/>
      <c r="BG25" s="1"/>
      <c r="BH25" s="1"/>
      <c r="BI25" s="1"/>
      <c r="BJ25" s="1"/>
      <c r="BK25" s="1"/>
      <c r="BL25" s="1"/>
      <c r="BM25" s="1"/>
      <c r="BN25" s="1"/>
      <c r="BO25" s="1"/>
      <c r="BP25" s="1"/>
      <c r="BQ25" s="1"/>
      <c r="BR25" s="1"/>
      <c r="BS25" s="1"/>
      <c r="BU25" s="411"/>
      <c r="BV25" s="411"/>
      <c r="BW25" s="16"/>
      <c r="BX25" s="16"/>
      <c r="BY25" s="16"/>
      <c r="BZ25" s="16"/>
      <c r="CA25" s="16"/>
      <c r="CB25" s="16"/>
      <c r="CC25" s="16"/>
      <c r="CD25" s="16"/>
      <c r="CE25" s="16"/>
      <c r="CF25" s="16"/>
      <c r="CG25" s="16"/>
      <c r="CH25" s="16"/>
      <c r="CI25" s="16"/>
      <c r="CJ25" s="16"/>
      <c r="CK25" s="16"/>
      <c r="CL25" s="16"/>
      <c r="CM25" s="16"/>
      <c r="CN25" s="16"/>
      <c r="CO25" s="16"/>
      <c r="CP25" s="16"/>
      <c r="CQ25" s="16"/>
      <c r="CR25" s="29"/>
      <c r="CS25" s="411"/>
      <c r="CT25" s="411"/>
      <c r="CU25" s="16"/>
      <c r="CV25" s="16"/>
      <c r="CW25" s="16"/>
      <c r="CX25" s="16"/>
      <c r="CY25" s="16"/>
      <c r="CZ25" s="16"/>
      <c r="DA25" s="16"/>
      <c r="DB25" s="16"/>
      <c r="DC25" s="16"/>
      <c r="DD25" s="16"/>
      <c r="DE25" s="16"/>
      <c r="DF25" s="16"/>
      <c r="DG25" s="16"/>
      <c r="DH25" s="16"/>
      <c r="DI25" s="16"/>
      <c r="DJ25" s="16"/>
      <c r="DK25" s="16"/>
      <c r="DL25" s="16"/>
      <c r="DM25" s="16"/>
      <c r="DN25" s="16"/>
      <c r="DO25" s="16"/>
      <c r="DP25" s="29"/>
      <c r="DQ25" s="411"/>
      <c r="DR25" s="411"/>
      <c r="DS25" s="16"/>
      <c r="DT25" s="16"/>
      <c r="DU25" s="16"/>
      <c r="DV25" s="16"/>
      <c r="DW25" s="16"/>
      <c r="DX25" s="16"/>
      <c r="DY25" s="16"/>
      <c r="DZ25" s="16"/>
      <c r="EA25" s="16"/>
      <c r="EB25" s="16"/>
      <c r="EC25" s="16"/>
      <c r="ED25" s="16"/>
      <c r="EE25" s="16"/>
      <c r="EF25" s="16"/>
      <c r="EG25" s="16"/>
      <c r="EH25" s="16"/>
      <c r="EI25" s="16"/>
      <c r="EJ25" s="16"/>
      <c r="EK25" s="16"/>
      <c r="EL25" s="16"/>
      <c r="EM25" s="16"/>
      <c r="EN25" s="29"/>
      <c r="EO25" s="411"/>
      <c r="EP25" s="411"/>
      <c r="EQ25" s="16"/>
      <c r="ER25" s="16"/>
      <c r="ES25" s="16"/>
      <c r="ET25" s="16"/>
      <c r="EU25" s="16"/>
      <c r="EV25" s="16"/>
      <c r="EW25" s="16"/>
      <c r="EX25" s="16"/>
      <c r="EY25" s="16"/>
      <c r="EZ25" s="16"/>
      <c r="FA25" s="16"/>
      <c r="FB25" s="16"/>
      <c r="FC25" s="16"/>
      <c r="FD25" s="16"/>
      <c r="FE25" s="16"/>
      <c r="FF25" s="16"/>
      <c r="FG25" s="16"/>
      <c r="FH25" s="16"/>
      <c r="FI25" s="16"/>
      <c r="FJ25" s="16"/>
      <c r="FK25" s="16"/>
      <c r="FM25" s="410"/>
      <c r="FN25" s="410"/>
      <c r="FO25" s="1"/>
      <c r="FP25" s="1"/>
      <c r="FQ25" s="1"/>
      <c r="FR25" s="1"/>
      <c r="FS25" s="1"/>
      <c r="FT25" s="1"/>
      <c r="FU25" s="1"/>
      <c r="FV25" s="1"/>
      <c r="FW25" s="1"/>
      <c r="FX25" s="1"/>
      <c r="FY25" s="1"/>
      <c r="FZ25" s="1"/>
      <c r="GA25" s="1"/>
      <c r="GB25" s="1"/>
      <c r="GC25" s="1"/>
      <c r="GD25" s="1"/>
      <c r="GE25" s="1"/>
      <c r="GF25" s="1"/>
      <c r="GG25" s="1"/>
      <c r="GH25" s="1"/>
      <c r="GI25" s="1"/>
      <c r="GK25" s="410"/>
      <c r="GL25" s="410"/>
      <c r="GM25" s="1"/>
      <c r="GN25" s="1"/>
      <c r="GO25" s="1"/>
      <c r="GP25" s="1"/>
      <c r="GQ25" s="1"/>
      <c r="GR25" s="1"/>
      <c r="GS25" s="1"/>
      <c r="GT25" s="1"/>
      <c r="GU25" s="1"/>
      <c r="GV25" s="1"/>
      <c r="GW25" s="1"/>
      <c r="GX25" s="1"/>
      <c r="GY25" s="1"/>
      <c r="GZ25" s="1"/>
      <c r="HA25" s="1"/>
      <c r="HB25" s="1"/>
      <c r="HC25" s="1"/>
      <c r="HD25" s="1"/>
      <c r="HE25" s="1"/>
      <c r="HF25" s="1"/>
      <c r="HG25" s="1"/>
      <c r="HI25" s="410"/>
      <c r="HJ25" s="410"/>
      <c r="HK25" s="1"/>
      <c r="HL25" s="1"/>
      <c r="HM25" s="1"/>
      <c r="HN25" s="1"/>
      <c r="HO25" s="1"/>
      <c r="HP25" s="1"/>
      <c r="HQ25" s="1"/>
      <c r="HR25" s="1"/>
      <c r="HS25" s="1"/>
      <c r="HT25" s="1"/>
      <c r="HU25" s="1"/>
      <c r="HV25" s="1"/>
      <c r="HW25" s="1"/>
      <c r="HX25" s="1"/>
      <c r="HY25" s="1"/>
      <c r="HZ25" s="1"/>
      <c r="IA25" s="1"/>
      <c r="IB25" s="1"/>
      <c r="IC25" s="1"/>
      <c r="ID25" s="1"/>
      <c r="IE25" s="1"/>
    </row>
    <row r="26" spans="1:239" ht="14.5">
      <c r="A26" s="175"/>
      <c r="B26" s="185" t="s">
        <v>317</v>
      </c>
      <c r="C26" s="175"/>
      <c r="D26" s="175"/>
      <c r="E26" s="175"/>
      <c r="F26" s="175"/>
      <c r="G26" s="175"/>
      <c r="H26" s="175"/>
      <c r="I26" s="175"/>
      <c r="J26" s="175"/>
      <c r="K26" s="175"/>
      <c r="L26" s="175"/>
      <c r="M26" s="175"/>
      <c r="N26" s="175"/>
      <c r="O26" s="175"/>
      <c r="P26" s="175"/>
      <c r="Q26" s="175"/>
      <c r="R26" s="175"/>
      <c r="S26" s="175"/>
      <c r="T26" s="175"/>
      <c r="U26" s="175"/>
      <c r="V26" s="175"/>
      <c r="W26" s="175"/>
      <c r="Y26" s="1"/>
      <c r="Z26" s="7" t="s">
        <v>249</v>
      </c>
      <c r="AA26" s="1"/>
      <c r="AB26" s="1"/>
      <c r="AC26" s="1"/>
      <c r="AD26" s="1"/>
      <c r="AE26" s="1"/>
      <c r="AF26" s="1"/>
      <c r="AG26" s="1"/>
      <c r="AH26" s="1"/>
      <c r="AI26" s="1"/>
      <c r="AJ26" s="1"/>
      <c r="AK26" s="1"/>
      <c r="AL26" s="1"/>
      <c r="AM26" s="1"/>
      <c r="AN26" s="1"/>
      <c r="AO26" s="1"/>
      <c r="AP26" s="1"/>
      <c r="AQ26" s="1"/>
      <c r="AR26" s="1"/>
      <c r="AS26" s="1"/>
      <c r="AT26" s="1"/>
      <c r="AU26" s="1"/>
      <c r="AW26" s="1"/>
      <c r="AX26" s="7" t="s">
        <v>249</v>
      </c>
      <c r="AY26" s="1"/>
      <c r="AZ26" s="1"/>
      <c r="BA26" s="1"/>
      <c r="BB26" s="1"/>
      <c r="BC26" s="1"/>
      <c r="BD26" s="1"/>
      <c r="BE26" s="1"/>
      <c r="BF26" s="1"/>
      <c r="BG26" s="1"/>
      <c r="BH26" s="1"/>
      <c r="BI26" s="1"/>
      <c r="BJ26" s="1"/>
      <c r="BK26" s="1"/>
      <c r="BL26" s="1"/>
      <c r="BM26" s="1"/>
      <c r="BN26" s="1"/>
      <c r="BO26" s="1"/>
      <c r="BP26" s="1"/>
      <c r="BQ26" s="1"/>
      <c r="BR26" s="1"/>
      <c r="BS26" s="1"/>
      <c r="BU26" s="16"/>
      <c r="BV26" s="22" t="s">
        <v>250</v>
      </c>
      <c r="BW26" s="16"/>
      <c r="BX26" s="16"/>
      <c r="BY26" s="16"/>
      <c r="BZ26" s="16"/>
      <c r="CA26" s="16"/>
      <c r="CB26" s="16"/>
      <c r="CC26" s="16"/>
      <c r="CD26" s="16"/>
      <c r="CE26" s="16"/>
      <c r="CF26" s="16"/>
      <c r="CG26" s="16"/>
      <c r="CH26" s="16"/>
      <c r="CI26" s="16"/>
      <c r="CJ26" s="16"/>
      <c r="CK26" s="16"/>
      <c r="CL26" s="16"/>
      <c r="CM26" s="16"/>
      <c r="CN26" s="16"/>
      <c r="CO26" s="16"/>
      <c r="CP26" s="16"/>
      <c r="CQ26" s="16"/>
      <c r="CR26" s="29"/>
      <c r="CS26" s="16"/>
      <c r="CT26" s="22" t="s">
        <v>250</v>
      </c>
      <c r="CU26" s="16"/>
      <c r="CV26" s="16"/>
      <c r="CW26" s="16"/>
      <c r="CX26" s="16"/>
      <c r="CY26" s="16"/>
      <c r="CZ26" s="16"/>
      <c r="DA26" s="16"/>
      <c r="DB26" s="16"/>
      <c r="DC26" s="16"/>
      <c r="DD26" s="16"/>
      <c r="DE26" s="16"/>
      <c r="DF26" s="16"/>
      <c r="DG26" s="16"/>
      <c r="DH26" s="16"/>
      <c r="DI26" s="16"/>
      <c r="DJ26" s="16"/>
      <c r="DK26" s="16"/>
      <c r="DL26" s="16"/>
      <c r="DM26" s="16"/>
      <c r="DN26" s="16"/>
      <c r="DO26" s="16"/>
      <c r="DP26" s="29"/>
      <c r="DQ26" s="16"/>
      <c r="DR26" s="22" t="s">
        <v>250</v>
      </c>
      <c r="DS26" s="16"/>
      <c r="DT26" s="16"/>
      <c r="DU26" s="16"/>
      <c r="DV26" s="16"/>
      <c r="DW26" s="16"/>
      <c r="DX26" s="16"/>
      <c r="DY26" s="16"/>
      <c r="DZ26" s="16"/>
      <c r="EA26" s="16"/>
      <c r="EB26" s="16"/>
      <c r="EC26" s="16"/>
      <c r="ED26" s="16"/>
      <c r="EE26" s="16"/>
      <c r="EF26" s="16"/>
      <c r="EG26" s="16"/>
      <c r="EH26" s="16"/>
      <c r="EI26" s="16"/>
      <c r="EJ26" s="16"/>
      <c r="EK26" s="16"/>
      <c r="EL26" s="16"/>
      <c r="EM26" s="16"/>
      <c r="EN26" s="29"/>
      <c r="EO26" s="16"/>
      <c r="EP26" s="22" t="s">
        <v>250</v>
      </c>
      <c r="EQ26" s="16"/>
      <c r="ER26" s="16"/>
      <c r="ES26" s="16"/>
      <c r="ET26" s="16"/>
      <c r="EU26" s="16"/>
      <c r="EV26" s="16"/>
      <c r="EW26" s="16"/>
      <c r="EX26" s="16"/>
      <c r="EY26" s="16"/>
      <c r="EZ26" s="16"/>
      <c r="FA26" s="16"/>
      <c r="FB26" s="16"/>
      <c r="FC26" s="16"/>
      <c r="FD26" s="16"/>
      <c r="FE26" s="16"/>
      <c r="FF26" s="16"/>
      <c r="FG26" s="16"/>
      <c r="FH26" s="16"/>
      <c r="FI26" s="16"/>
      <c r="FJ26" s="16"/>
      <c r="FK26" s="16"/>
      <c r="FM26" s="1"/>
      <c r="FN26" s="7" t="s">
        <v>249</v>
      </c>
      <c r="FO26" s="1"/>
      <c r="FP26" s="1"/>
      <c r="FQ26" s="1"/>
      <c r="FR26" s="1"/>
      <c r="FS26" s="1"/>
      <c r="FT26" s="1"/>
      <c r="FU26" s="1"/>
      <c r="FV26" s="1"/>
      <c r="FW26" s="1"/>
      <c r="FX26" s="1"/>
      <c r="FY26" s="1"/>
      <c r="FZ26" s="1"/>
      <c r="GA26" s="1"/>
      <c r="GB26" s="1"/>
      <c r="GC26" s="1"/>
      <c r="GD26" s="1"/>
      <c r="GE26" s="1"/>
      <c r="GF26" s="1"/>
      <c r="GG26" s="1"/>
      <c r="GH26" s="1"/>
      <c r="GI26" s="1"/>
      <c r="GK26" s="1"/>
      <c r="GL26" s="7" t="s">
        <v>249</v>
      </c>
      <c r="GM26" s="1"/>
      <c r="GN26" s="1"/>
      <c r="GO26" s="1"/>
      <c r="GP26" s="1"/>
      <c r="GQ26" s="1"/>
      <c r="GR26" s="1"/>
      <c r="GS26" s="1"/>
      <c r="GT26" s="1"/>
      <c r="GU26" s="1"/>
      <c r="GV26" s="1"/>
      <c r="GW26" s="1"/>
      <c r="GX26" s="1"/>
      <c r="GY26" s="1"/>
      <c r="GZ26" s="1"/>
      <c r="HA26" s="1"/>
      <c r="HB26" s="1"/>
      <c r="HC26" s="1"/>
      <c r="HD26" s="1"/>
      <c r="HE26" s="1"/>
      <c r="HF26" s="1"/>
      <c r="HG26" s="1"/>
      <c r="HI26" s="1"/>
      <c r="HJ26" s="7" t="s">
        <v>249</v>
      </c>
      <c r="HK26" s="1"/>
      <c r="HL26" s="1"/>
      <c r="HM26" s="1"/>
      <c r="HN26" s="1"/>
      <c r="HO26" s="1"/>
      <c r="HP26" s="1"/>
      <c r="HQ26" s="1"/>
      <c r="HR26" s="1"/>
      <c r="HS26" s="1"/>
      <c r="HT26" s="1"/>
      <c r="HU26" s="1"/>
      <c r="HV26" s="1"/>
      <c r="HW26" s="1"/>
      <c r="HX26" s="1"/>
      <c r="HY26" s="1"/>
      <c r="HZ26" s="1"/>
      <c r="IA26" s="1"/>
      <c r="IB26" s="1"/>
      <c r="IC26" s="1"/>
      <c r="ID26" s="1"/>
      <c r="IE26" s="1"/>
    </row>
    <row r="27" spans="1:239" ht="14.5">
      <c r="A27" s="175"/>
      <c r="B27" s="186" t="s">
        <v>318</v>
      </c>
      <c r="C27" s="175">
        <v>281</v>
      </c>
      <c r="D27" s="175">
        <v>296</v>
      </c>
      <c r="E27" s="175">
        <v>269</v>
      </c>
      <c r="F27" s="175">
        <v>356</v>
      </c>
      <c r="G27" s="175">
        <v>357</v>
      </c>
      <c r="H27" s="175">
        <v>322</v>
      </c>
      <c r="I27" s="175">
        <v>389</v>
      </c>
      <c r="J27" s="175">
        <v>455</v>
      </c>
      <c r="K27" s="175">
        <v>501</v>
      </c>
      <c r="L27" s="175">
        <v>423</v>
      </c>
      <c r="M27" s="175">
        <v>484</v>
      </c>
      <c r="N27" s="175">
        <v>571</v>
      </c>
      <c r="O27" s="175">
        <v>476</v>
      </c>
      <c r="P27" s="175">
        <v>461</v>
      </c>
      <c r="Q27" s="175">
        <v>548</v>
      </c>
      <c r="R27" s="175">
        <v>608</v>
      </c>
      <c r="S27" s="175">
        <v>580</v>
      </c>
      <c r="T27" s="175">
        <v>594</v>
      </c>
      <c r="U27" s="175">
        <v>637</v>
      </c>
      <c r="V27" s="175">
        <v>621</v>
      </c>
      <c r="W27" s="175">
        <v>512</v>
      </c>
      <c r="X27">
        <f>W13/W27</f>
        <v>5.6640624999999998E-3</v>
      </c>
      <c r="Y27" s="1"/>
      <c r="Z27" s="8" t="s">
        <v>318</v>
      </c>
      <c r="AA27" s="1">
        <v>107</v>
      </c>
      <c r="AB27" s="1">
        <v>127</v>
      </c>
      <c r="AC27" s="1">
        <v>123</v>
      </c>
      <c r="AD27" s="1">
        <v>111</v>
      </c>
      <c r="AE27" s="1">
        <v>91</v>
      </c>
      <c r="AF27" s="1">
        <v>92</v>
      </c>
      <c r="AG27" s="1">
        <v>107</v>
      </c>
      <c r="AH27" s="1">
        <v>106</v>
      </c>
      <c r="AI27" s="1">
        <v>96</v>
      </c>
      <c r="AJ27" s="1">
        <v>100</v>
      </c>
      <c r="AK27" s="1">
        <v>106</v>
      </c>
      <c r="AL27" s="1">
        <v>132</v>
      </c>
      <c r="AM27" s="1">
        <v>123</v>
      </c>
      <c r="AN27" s="1">
        <v>108</v>
      </c>
      <c r="AO27" s="1">
        <v>117</v>
      </c>
      <c r="AP27" s="1">
        <v>124</v>
      </c>
      <c r="AQ27" s="1">
        <v>131</v>
      </c>
      <c r="AR27" s="1">
        <v>136</v>
      </c>
      <c r="AS27" s="1">
        <v>143</v>
      </c>
      <c r="AT27" s="1">
        <v>138</v>
      </c>
      <c r="AU27" s="1">
        <v>131</v>
      </c>
      <c r="AW27" s="1"/>
      <c r="AX27" s="8" t="s">
        <v>318</v>
      </c>
      <c r="AY27" s="1">
        <v>470</v>
      </c>
      <c r="AZ27" s="1">
        <v>529</v>
      </c>
      <c r="BA27" s="1">
        <v>488</v>
      </c>
      <c r="BB27" s="1">
        <v>670</v>
      </c>
      <c r="BC27" s="1">
        <v>645</v>
      </c>
      <c r="BD27" s="1">
        <v>559</v>
      </c>
      <c r="BE27" s="1">
        <v>652</v>
      </c>
      <c r="BF27" s="1">
        <v>679</v>
      </c>
      <c r="BG27" s="1">
        <v>714</v>
      </c>
      <c r="BH27" s="1">
        <v>699</v>
      </c>
      <c r="BI27" s="1">
        <v>752</v>
      </c>
      <c r="BJ27" s="1">
        <v>873</v>
      </c>
      <c r="BK27" s="1">
        <v>769</v>
      </c>
      <c r="BL27" s="1">
        <v>723</v>
      </c>
      <c r="BM27" s="1">
        <v>696</v>
      </c>
      <c r="BN27" s="1">
        <v>767</v>
      </c>
      <c r="BO27" s="1">
        <v>763</v>
      </c>
      <c r="BP27" s="1">
        <v>818</v>
      </c>
      <c r="BQ27" s="1">
        <v>904</v>
      </c>
      <c r="BR27" s="1">
        <v>890</v>
      </c>
      <c r="BS27" s="1">
        <v>783</v>
      </c>
      <c r="BU27" s="16"/>
      <c r="BV27" s="23" t="s">
        <v>319</v>
      </c>
      <c r="BW27" s="16">
        <v>539</v>
      </c>
      <c r="BX27" s="16">
        <v>667</v>
      </c>
      <c r="BY27" s="16">
        <v>580</v>
      </c>
      <c r="BZ27" s="16">
        <v>668</v>
      </c>
      <c r="CA27" s="16">
        <v>586</v>
      </c>
      <c r="CB27" s="16">
        <v>648</v>
      </c>
      <c r="CC27" s="16">
        <v>778</v>
      </c>
      <c r="CD27" s="16">
        <v>702</v>
      </c>
      <c r="CE27" s="16">
        <v>644</v>
      </c>
      <c r="CF27" s="16">
        <v>631</v>
      </c>
      <c r="CG27" s="16">
        <v>730</v>
      </c>
      <c r="CH27" s="16">
        <v>932</v>
      </c>
      <c r="CI27" s="16">
        <v>753</v>
      </c>
      <c r="CJ27" s="16">
        <v>593</v>
      </c>
      <c r="CK27" s="16">
        <v>588</v>
      </c>
      <c r="CL27" s="16">
        <v>626</v>
      </c>
      <c r="CM27" s="16">
        <v>711</v>
      </c>
      <c r="CN27" s="16">
        <v>640</v>
      </c>
      <c r="CO27" s="16">
        <v>658</v>
      </c>
      <c r="CP27" s="16">
        <v>624</v>
      </c>
      <c r="CQ27" s="16">
        <v>584</v>
      </c>
      <c r="CR27" s="29"/>
      <c r="CS27" s="16"/>
      <c r="CT27" s="23" t="s">
        <v>319</v>
      </c>
      <c r="CU27" s="26">
        <v>3506</v>
      </c>
      <c r="CV27" s="26">
        <v>2934</v>
      </c>
      <c r="CW27" s="26">
        <v>3205</v>
      </c>
      <c r="CX27" s="26">
        <v>3679</v>
      </c>
      <c r="CY27" s="26">
        <v>4618</v>
      </c>
      <c r="CZ27" s="26">
        <v>3764</v>
      </c>
      <c r="DA27" s="26">
        <v>4137</v>
      </c>
      <c r="DB27" s="26">
        <v>4985</v>
      </c>
      <c r="DC27" s="26">
        <v>5545</v>
      </c>
      <c r="DD27" s="26">
        <v>4860</v>
      </c>
      <c r="DE27" s="26">
        <v>5824</v>
      </c>
      <c r="DF27" s="26">
        <v>6085</v>
      </c>
      <c r="DG27" s="26">
        <v>5838</v>
      </c>
      <c r="DH27" s="26">
        <v>5783</v>
      </c>
      <c r="DI27" s="26">
        <v>5323</v>
      </c>
      <c r="DJ27" s="26">
        <v>5542</v>
      </c>
      <c r="DK27" s="26">
        <v>5629</v>
      </c>
      <c r="DL27" s="26">
        <v>6131</v>
      </c>
      <c r="DM27" s="26">
        <v>6249</v>
      </c>
      <c r="DN27" s="26">
        <v>6325</v>
      </c>
      <c r="DO27" s="26">
        <v>5401</v>
      </c>
      <c r="DP27" s="29"/>
      <c r="DQ27" s="16"/>
      <c r="DR27" s="23" t="s">
        <v>319</v>
      </c>
      <c r="DS27" s="26">
        <v>7402</v>
      </c>
      <c r="DT27" s="26">
        <v>8150</v>
      </c>
      <c r="DU27" s="26">
        <v>7844</v>
      </c>
      <c r="DV27" s="26">
        <v>9305</v>
      </c>
      <c r="DW27" s="26">
        <v>8756</v>
      </c>
      <c r="DX27" s="26">
        <v>7569</v>
      </c>
      <c r="DY27" s="26">
        <v>8641</v>
      </c>
      <c r="DZ27" s="26">
        <v>9662</v>
      </c>
      <c r="EA27" s="26">
        <v>9275</v>
      </c>
      <c r="EB27" s="26">
        <v>9546</v>
      </c>
      <c r="EC27" s="26">
        <v>10922</v>
      </c>
      <c r="ED27" s="26">
        <v>10812</v>
      </c>
      <c r="EE27" s="26">
        <v>9918</v>
      </c>
      <c r="EF27" s="26">
        <v>9958</v>
      </c>
      <c r="EG27" s="26">
        <v>9932</v>
      </c>
      <c r="EH27" s="26">
        <v>9779</v>
      </c>
      <c r="EI27" s="26">
        <v>9672</v>
      </c>
      <c r="EJ27" s="26">
        <v>10029</v>
      </c>
      <c r="EK27" s="26">
        <v>10864</v>
      </c>
      <c r="EL27" s="26">
        <v>10961</v>
      </c>
      <c r="EM27" s="26">
        <v>9152</v>
      </c>
      <c r="EN27" s="29"/>
      <c r="EO27" s="16"/>
      <c r="EP27" s="23" t="s">
        <v>319</v>
      </c>
      <c r="EQ27" s="16">
        <v>697</v>
      </c>
      <c r="ER27" s="16">
        <v>767</v>
      </c>
      <c r="ES27" s="16">
        <v>663</v>
      </c>
      <c r="ET27" s="16">
        <v>630</v>
      </c>
      <c r="EU27" s="16">
        <v>584</v>
      </c>
      <c r="EV27" s="16">
        <v>667</v>
      </c>
      <c r="EW27" s="16">
        <v>767</v>
      </c>
      <c r="EX27" s="16">
        <v>942</v>
      </c>
      <c r="EY27" s="16">
        <v>858</v>
      </c>
      <c r="EZ27" s="16">
        <v>780</v>
      </c>
      <c r="FA27" s="16">
        <v>880</v>
      </c>
      <c r="FB27" s="16">
        <v>853</v>
      </c>
      <c r="FC27" s="16">
        <v>992</v>
      </c>
      <c r="FD27" s="16">
        <v>945</v>
      </c>
      <c r="FE27" s="16">
        <v>976</v>
      </c>
      <c r="FF27" s="16">
        <v>906</v>
      </c>
      <c r="FG27" s="16">
        <v>955</v>
      </c>
      <c r="FH27" s="16">
        <v>964</v>
      </c>
      <c r="FI27" s="26">
        <v>1046</v>
      </c>
      <c r="FJ27" s="26">
        <v>1039</v>
      </c>
      <c r="FK27" s="16">
        <v>929</v>
      </c>
      <c r="FM27" s="1"/>
      <c r="FN27" s="8" t="s">
        <v>318</v>
      </c>
      <c r="FO27" s="1">
        <v>501</v>
      </c>
      <c r="FP27" s="1">
        <v>850</v>
      </c>
      <c r="FQ27" s="1">
        <v>686</v>
      </c>
      <c r="FR27" s="1">
        <v>833</v>
      </c>
      <c r="FS27" s="11">
        <v>1097</v>
      </c>
      <c r="FT27" s="11">
        <v>1063</v>
      </c>
      <c r="FU27" s="11">
        <v>2015</v>
      </c>
      <c r="FV27" s="11">
        <v>2224</v>
      </c>
      <c r="FW27" s="11">
        <v>2193</v>
      </c>
      <c r="FX27" s="11">
        <v>2668</v>
      </c>
      <c r="FY27" s="11">
        <v>3262</v>
      </c>
      <c r="FZ27" s="11">
        <v>3109</v>
      </c>
      <c r="GA27" s="11">
        <v>3596</v>
      </c>
      <c r="GB27" s="11">
        <v>4146</v>
      </c>
      <c r="GC27" s="11">
        <v>3737</v>
      </c>
      <c r="GD27" s="11">
        <v>3892</v>
      </c>
      <c r="GE27" s="11">
        <v>3794</v>
      </c>
      <c r="GF27" s="11">
        <v>3951</v>
      </c>
      <c r="GG27" s="11">
        <v>4025</v>
      </c>
      <c r="GH27" s="11">
        <v>3958</v>
      </c>
      <c r="GI27" s="11">
        <v>3665</v>
      </c>
      <c r="GK27" s="1"/>
      <c r="GL27" s="8" t="s">
        <v>318</v>
      </c>
      <c r="GM27" s="11">
        <v>3271</v>
      </c>
      <c r="GN27" s="11">
        <v>4858</v>
      </c>
      <c r="GO27" s="11">
        <v>4690</v>
      </c>
      <c r="GP27" s="11">
        <v>5286</v>
      </c>
      <c r="GQ27" s="11">
        <v>7353</v>
      </c>
      <c r="GR27" s="11">
        <v>7102</v>
      </c>
      <c r="GS27" s="11">
        <v>9991</v>
      </c>
      <c r="GT27" s="11">
        <v>10644</v>
      </c>
      <c r="GU27" s="11">
        <v>10751</v>
      </c>
      <c r="GV27" s="11">
        <v>10918</v>
      </c>
      <c r="GW27" s="11">
        <v>14172</v>
      </c>
      <c r="GX27" s="11">
        <v>13878</v>
      </c>
      <c r="GY27" s="11">
        <v>14747</v>
      </c>
      <c r="GZ27" s="11">
        <v>16564</v>
      </c>
      <c r="HA27" s="11">
        <v>17059</v>
      </c>
      <c r="HB27" s="11">
        <v>15721</v>
      </c>
      <c r="HC27" s="11">
        <v>14901</v>
      </c>
      <c r="HD27" s="11">
        <v>15301</v>
      </c>
      <c r="HE27" s="11">
        <v>16451</v>
      </c>
      <c r="HF27" s="11">
        <v>16749</v>
      </c>
      <c r="HG27" s="11">
        <v>15000</v>
      </c>
      <c r="HI27" s="1"/>
      <c r="HJ27" s="8" t="s">
        <v>318</v>
      </c>
      <c r="HK27" s="11">
        <v>3362</v>
      </c>
      <c r="HL27" s="11">
        <v>3914</v>
      </c>
      <c r="HM27" s="11">
        <v>3902</v>
      </c>
      <c r="HN27" s="11">
        <v>5109</v>
      </c>
      <c r="HO27" s="11">
        <v>5845</v>
      </c>
      <c r="HP27" s="11">
        <v>6342</v>
      </c>
      <c r="HQ27" s="11">
        <v>8644</v>
      </c>
      <c r="HR27" s="11">
        <v>7524</v>
      </c>
      <c r="HS27" s="11">
        <v>8528</v>
      </c>
      <c r="HT27" s="11">
        <v>8407</v>
      </c>
      <c r="HU27" s="11">
        <v>9693</v>
      </c>
      <c r="HV27" s="11">
        <v>9235</v>
      </c>
      <c r="HW27" s="11">
        <v>9600</v>
      </c>
      <c r="HX27" s="11">
        <v>10441</v>
      </c>
      <c r="HY27" s="11">
        <v>10222</v>
      </c>
      <c r="HZ27" s="11">
        <v>10022</v>
      </c>
      <c r="IA27" s="11">
        <v>10394</v>
      </c>
      <c r="IB27" s="11">
        <v>10910</v>
      </c>
      <c r="IC27" s="11">
        <v>11788</v>
      </c>
      <c r="ID27" s="11">
        <v>11543</v>
      </c>
      <c r="IE27" s="11">
        <v>10852</v>
      </c>
    </row>
    <row r="28" spans="1:239" ht="14.5" customHeight="1">
      <c r="A28" s="424"/>
      <c r="B28" s="424"/>
      <c r="C28" s="175"/>
      <c r="D28" s="175"/>
      <c r="E28" s="175"/>
      <c r="F28" s="175"/>
      <c r="G28" s="175"/>
      <c r="H28" s="175"/>
      <c r="I28" s="175"/>
      <c r="J28" s="175"/>
      <c r="K28" s="175"/>
      <c r="L28" s="175"/>
      <c r="M28" s="175"/>
      <c r="N28" s="175"/>
      <c r="O28" s="175"/>
      <c r="P28" s="175"/>
      <c r="Q28" s="175"/>
      <c r="R28" s="175"/>
      <c r="S28" s="175"/>
      <c r="T28" s="175"/>
      <c r="U28" s="175"/>
      <c r="V28" s="175"/>
      <c r="W28" s="175"/>
      <c r="Y28" s="410"/>
      <c r="Z28" s="410"/>
      <c r="AA28" s="1"/>
      <c r="AB28" s="1"/>
      <c r="AC28" s="1"/>
      <c r="AD28" s="1"/>
      <c r="AE28" s="1"/>
      <c r="AF28" s="1"/>
      <c r="AG28" s="1"/>
      <c r="AH28" s="1"/>
      <c r="AI28" s="1"/>
      <c r="AJ28" s="1"/>
      <c r="AK28" s="1"/>
      <c r="AL28" s="1"/>
      <c r="AM28" s="1"/>
      <c r="AN28" s="1"/>
      <c r="AO28" s="1"/>
      <c r="AP28" s="1"/>
      <c r="AQ28" s="1"/>
      <c r="AR28" s="1"/>
      <c r="AS28" s="1"/>
      <c r="AT28" s="1"/>
      <c r="AU28" s="1"/>
      <c r="AW28" s="410"/>
      <c r="AX28" s="410"/>
      <c r="AY28" s="1"/>
      <c r="AZ28" s="1"/>
      <c r="BA28" s="1"/>
      <c r="BB28" s="1"/>
      <c r="BC28" s="1"/>
      <c r="BD28" s="1"/>
      <c r="BE28" s="1"/>
      <c r="BF28" s="1"/>
      <c r="BG28" s="1"/>
      <c r="BH28" s="1"/>
      <c r="BI28" s="1"/>
      <c r="BJ28" s="1"/>
      <c r="BK28" s="1"/>
      <c r="BL28" s="1"/>
      <c r="BM28" s="1"/>
      <c r="BN28" s="1"/>
      <c r="BO28" s="1"/>
      <c r="BP28" s="1"/>
      <c r="BQ28" s="1"/>
      <c r="BR28" s="1"/>
      <c r="BS28" s="1"/>
      <c r="BU28" s="411"/>
      <c r="BV28" s="411"/>
      <c r="BW28" s="16"/>
      <c r="BX28" s="16"/>
      <c r="BY28" s="16"/>
      <c r="BZ28" s="16"/>
      <c r="CA28" s="16"/>
      <c r="CB28" s="16"/>
      <c r="CC28" s="16"/>
      <c r="CD28" s="16"/>
      <c r="CE28" s="16"/>
      <c r="CF28" s="16"/>
      <c r="CG28" s="16"/>
      <c r="CH28" s="16"/>
      <c r="CI28" s="16"/>
      <c r="CJ28" s="16"/>
      <c r="CK28" s="16"/>
      <c r="CL28" s="16"/>
      <c r="CM28" s="16"/>
      <c r="CN28" s="16"/>
      <c r="CO28" s="16"/>
      <c r="CP28" s="16"/>
      <c r="CQ28" s="16"/>
      <c r="CR28" s="29"/>
      <c r="CS28" s="411"/>
      <c r="CT28" s="411"/>
      <c r="CU28" s="16"/>
      <c r="CV28" s="16"/>
      <c r="CW28" s="16"/>
      <c r="CX28" s="16"/>
      <c r="CY28" s="16"/>
      <c r="CZ28" s="16"/>
      <c r="DA28" s="16"/>
      <c r="DB28" s="16"/>
      <c r="DC28" s="16"/>
      <c r="DD28" s="16"/>
      <c r="DE28" s="16"/>
      <c r="DF28" s="16"/>
      <c r="DG28" s="16"/>
      <c r="DH28" s="16"/>
      <c r="DI28" s="16"/>
      <c r="DJ28" s="16"/>
      <c r="DK28" s="16"/>
      <c r="DL28" s="16"/>
      <c r="DM28" s="16"/>
      <c r="DN28" s="16"/>
      <c r="DO28" s="16"/>
      <c r="DP28" s="29"/>
      <c r="DQ28" s="411"/>
      <c r="DR28" s="411"/>
      <c r="DS28" s="16"/>
      <c r="DT28" s="16"/>
      <c r="DU28" s="16"/>
      <c r="DV28" s="16"/>
      <c r="DW28" s="16"/>
      <c r="DX28" s="16"/>
      <c r="DY28" s="16"/>
      <c r="DZ28" s="16"/>
      <c r="EA28" s="16"/>
      <c r="EB28" s="16"/>
      <c r="EC28" s="16"/>
      <c r="ED28" s="16"/>
      <c r="EE28" s="16"/>
      <c r="EF28" s="16"/>
      <c r="EG28" s="16"/>
      <c r="EH28" s="16"/>
      <c r="EI28" s="16"/>
      <c r="EJ28" s="16"/>
      <c r="EK28" s="16"/>
      <c r="EL28" s="16"/>
      <c r="EM28" s="16"/>
      <c r="EN28" s="29"/>
      <c r="EO28" s="411"/>
      <c r="EP28" s="411"/>
      <c r="EQ28" s="16"/>
      <c r="ER28" s="16"/>
      <c r="ES28" s="16"/>
      <c r="ET28" s="16"/>
      <c r="EU28" s="16"/>
      <c r="EV28" s="16"/>
      <c r="EW28" s="16"/>
      <c r="EX28" s="16"/>
      <c r="EY28" s="16"/>
      <c r="EZ28" s="16"/>
      <c r="FA28" s="16"/>
      <c r="FB28" s="16"/>
      <c r="FC28" s="16"/>
      <c r="FD28" s="16"/>
      <c r="FE28" s="16"/>
      <c r="FF28" s="16"/>
      <c r="FG28" s="16"/>
      <c r="FH28" s="16"/>
      <c r="FI28" s="16"/>
      <c r="FJ28" s="16"/>
      <c r="FK28" s="16"/>
      <c r="FM28" s="410"/>
      <c r="FN28" s="410"/>
      <c r="FO28" s="1"/>
      <c r="FP28" s="1"/>
      <c r="FQ28" s="1"/>
      <c r="FR28" s="1"/>
      <c r="FS28" s="1"/>
      <c r="FT28" s="1"/>
      <c r="FU28" s="1"/>
      <c r="FV28" s="1"/>
      <c r="FW28" s="1"/>
      <c r="FX28" s="1"/>
      <c r="FY28" s="1"/>
      <c r="FZ28" s="1"/>
      <c r="GA28" s="1"/>
      <c r="GB28" s="1"/>
      <c r="GC28" s="1"/>
      <c r="GD28" s="1"/>
      <c r="GE28" s="1"/>
      <c r="GF28" s="1"/>
      <c r="GG28" s="1"/>
      <c r="GH28" s="1"/>
      <c r="GI28" s="1"/>
      <c r="GK28" s="410"/>
      <c r="GL28" s="410"/>
      <c r="GM28" s="1"/>
      <c r="GN28" s="1"/>
      <c r="GO28" s="1"/>
      <c r="GP28" s="1"/>
      <c r="GQ28" s="1"/>
      <c r="GR28" s="1"/>
      <c r="GS28" s="1"/>
      <c r="GT28" s="1"/>
      <c r="GU28" s="1"/>
      <c r="GV28" s="1"/>
      <c r="GW28" s="1"/>
      <c r="GX28" s="1"/>
      <c r="GY28" s="1"/>
      <c r="GZ28" s="1"/>
      <c r="HA28" s="1"/>
      <c r="HB28" s="1"/>
      <c r="HC28" s="1"/>
      <c r="HD28" s="1"/>
      <c r="HE28" s="1"/>
      <c r="HF28" s="1"/>
      <c r="HG28" s="1"/>
      <c r="HI28" s="410"/>
      <c r="HJ28" s="410"/>
      <c r="HK28" s="1"/>
      <c r="HL28" s="1"/>
      <c r="HM28" s="1"/>
      <c r="HN28" s="1"/>
      <c r="HO28" s="1"/>
      <c r="HP28" s="1"/>
      <c r="HQ28" s="1"/>
      <c r="HR28" s="1"/>
      <c r="HS28" s="1"/>
      <c r="HT28" s="1"/>
      <c r="HU28" s="1"/>
      <c r="HV28" s="1"/>
      <c r="HW28" s="1"/>
      <c r="HX28" s="1"/>
      <c r="HY28" s="1"/>
      <c r="HZ28" s="1"/>
      <c r="IA28" s="1"/>
      <c r="IB28" s="1"/>
      <c r="IC28" s="1"/>
      <c r="ID28" s="1"/>
      <c r="IE28" s="1"/>
    </row>
    <row r="29" spans="1:239" ht="14.5">
      <c r="A29" s="180"/>
      <c r="B29" s="185" t="s">
        <v>320</v>
      </c>
      <c r="C29" s="180">
        <v>8.0500000000000007</v>
      </c>
      <c r="D29" s="180">
        <v>7.97</v>
      </c>
      <c r="E29" s="180">
        <v>7.92</v>
      </c>
      <c r="F29" s="180">
        <v>7.87</v>
      </c>
      <c r="G29" s="180">
        <v>7.81</v>
      </c>
      <c r="H29" s="180">
        <v>7.68</v>
      </c>
      <c r="I29" s="180">
        <v>6.89</v>
      </c>
      <c r="J29" s="180">
        <v>6.82</v>
      </c>
      <c r="K29" s="180">
        <v>6.86</v>
      </c>
      <c r="L29" s="180">
        <v>7.25</v>
      </c>
      <c r="M29" s="180">
        <v>6.8</v>
      </c>
      <c r="N29" s="180">
        <v>6.69</v>
      </c>
      <c r="O29" s="180">
        <v>6.51</v>
      </c>
      <c r="P29" s="180">
        <v>6.43</v>
      </c>
      <c r="Q29" s="180">
        <v>6.34</v>
      </c>
      <c r="R29" s="180">
        <v>6.24</v>
      </c>
      <c r="S29" s="180">
        <v>6.13</v>
      </c>
      <c r="T29" s="180">
        <v>6.02</v>
      </c>
      <c r="U29" s="180">
        <v>5.96</v>
      </c>
      <c r="V29" s="180">
        <v>5.87</v>
      </c>
      <c r="W29" s="180">
        <v>5.68</v>
      </c>
      <c r="Y29" s="6"/>
      <c r="Z29" s="7" t="s">
        <v>320</v>
      </c>
      <c r="AA29" s="6">
        <v>7.85</v>
      </c>
      <c r="AB29" s="6">
        <v>7.86</v>
      </c>
      <c r="AC29" s="6">
        <v>7.8</v>
      </c>
      <c r="AD29" s="6">
        <v>7.69</v>
      </c>
      <c r="AE29" s="6">
        <v>7.51</v>
      </c>
      <c r="AF29" s="6">
        <v>7.42</v>
      </c>
      <c r="AG29" s="6">
        <v>6.72</v>
      </c>
      <c r="AH29" s="6">
        <v>6.52</v>
      </c>
      <c r="AI29" s="6">
        <v>6.66</v>
      </c>
      <c r="AJ29" s="6">
        <v>7.17</v>
      </c>
      <c r="AK29" s="6">
        <v>6.63</v>
      </c>
      <c r="AL29" s="6">
        <v>6.59</v>
      </c>
      <c r="AM29" s="6">
        <v>6.49</v>
      </c>
      <c r="AN29" s="6">
        <v>6.39</v>
      </c>
      <c r="AO29" s="6">
        <v>6.31</v>
      </c>
      <c r="AP29" s="6">
        <v>6.23</v>
      </c>
      <c r="AQ29" s="6">
        <v>6.12</v>
      </c>
      <c r="AR29" s="6">
        <v>6.02</v>
      </c>
      <c r="AS29" s="6">
        <v>5.94</v>
      </c>
      <c r="AT29" s="6">
        <v>5.83</v>
      </c>
      <c r="AU29" s="6">
        <v>5.74</v>
      </c>
      <c r="AW29" s="6"/>
      <c r="AX29" s="7" t="s">
        <v>320</v>
      </c>
      <c r="AY29" s="6">
        <v>7.85</v>
      </c>
      <c r="AZ29" s="6">
        <v>7.84</v>
      </c>
      <c r="BA29" s="6">
        <v>7.8</v>
      </c>
      <c r="BB29" s="6">
        <v>7.76</v>
      </c>
      <c r="BC29" s="6">
        <v>7.68</v>
      </c>
      <c r="BD29" s="6">
        <v>7.52</v>
      </c>
      <c r="BE29" s="6">
        <v>6.76</v>
      </c>
      <c r="BF29" s="6">
        <v>6.66</v>
      </c>
      <c r="BG29" s="6">
        <v>6.75</v>
      </c>
      <c r="BH29" s="6">
        <v>7.22</v>
      </c>
      <c r="BI29" s="6">
        <v>6.74</v>
      </c>
      <c r="BJ29" s="6">
        <v>6.65</v>
      </c>
      <c r="BK29" s="6">
        <v>6.52</v>
      </c>
      <c r="BL29" s="6">
        <v>6.45</v>
      </c>
      <c r="BM29" s="6">
        <v>6.36</v>
      </c>
      <c r="BN29" s="6">
        <v>6.22</v>
      </c>
      <c r="BO29" s="6">
        <v>6.09</v>
      </c>
      <c r="BP29" s="6">
        <v>6</v>
      </c>
      <c r="BQ29" s="6">
        <v>5.91</v>
      </c>
      <c r="BR29" s="6">
        <v>5.81</v>
      </c>
      <c r="BS29" s="6">
        <v>5.73</v>
      </c>
      <c r="BU29" s="21"/>
      <c r="BV29" s="22" t="s">
        <v>321</v>
      </c>
      <c r="BW29" s="21">
        <v>8.0299999999999994</v>
      </c>
      <c r="BX29" s="21">
        <v>7.95</v>
      </c>
      <c r="BY29" s="21">
        <v>7.88</v>
      </c>
      <c r="BZ29" s="21">
        <v>7.81</v>
      </c>
      <c r="CA29" s="21">
        <v>7.68</v>
      </c>
      <c r="CB29" s="21">
        <v>7.63</v>
      </c>
      <c r="CC29" s="21">
        <v>6.85</v>
      </c>
      <c r="CD29" s="21">
        <v>6.72</v>
      </c>
      <c r="CE29" s="21">
        <v>6.76</v>
      </c>
      <c r="CF29" s="21">
        <v>7.23</v>
      </c>
      <c r="CG29" s="21">
        <v>6.78</v>
      </c>
      <c r="CH29" s="21">
        <v>6.69</v>
      </c>
      <c r="CI29" s="21">
        <v>6.55</v>
      </c>
      <c r="CJ29" s="21">
        <v>6.44</v>
      </c>
      <c r="CK29" s="21">
        <v>6.36</v>
      </c>
      <c r="CL29" s="21">
        <v>6.21</v>
      </c>
      <c r="CM29" s="21">
        <v>6.1</v>
      </c>
      <c r="CN29" s="21">
        <v>6</v>
      </c>
      <c r="CO29" s="21">
        <v>5.91</v>
      </c>
      <c r="CP29" s="21">
        <v>5.8</v>
      </c>
      <c r="CQ29" s="21">
        <v>5.72</v>
      </c>
      <c r="CR29" s="29"/>
      <c r="CS29" s="21"/>
      <c r="CT29" s="22" t="s">
        <v>321</v>
      </c>
      <c r="CU29" s="21">
        <v>7.87</v>
      </c>
      <c r="CV29" s="21">
        <v>7.8</v>
      </c>
      <c r="CW29" s="21">
        <v>7.7</v>
      </c>
      <c r="CX29" s="21">
        <v>7.63</v>
      </c>
      <c r="CY29" s="21">
        <v>7.53</v>
      </c>
      <c r="CZ29" s="21">
        <v>7.44</v>
      </c>
      <c r="DA29" s="21">
        <v>6.72</v>
      </c>
      <c r="DB29" s="21">
        <v>6.56</v>
      </c>
      <c r="DC29" s="21">
        <v>6.72</v>
      </c>
      <c r="DD29" s="21">
        <v>7.17</v>
      </c>
      <c r="DE29" s="21">
        <v>6.68</v>
      </c>
      <c r="DF29" s="21">
        <v>6.58</v>
      </c>
      <c r="DG29" s="21">
        <v>6.48</v>
      </c>
      <c r="DH29" s="21">
        <v>6.39</v>
      </c>
      <c r="DI29" s="21">
        <v>6.27</v>
      </c>
      <c r="DJ29" s="21">
        <v>6.18</v>
      </c>
      <c r="DK29" s="21">
        <v>6.08</v>
      </c>
      <c r="DL29" s="21">
        <v>5.98</v>
      </c>
      <c r="DM29" s="21">
        <v>5.89</v>
      </c>
      <c r="DN29" s="21">
        <v>5.79</v>
      </c>
      <c r="DO29" s="21">
        <v>5.7</v>
      </c>
      <c r="DP29" s="29"/>
      <c r="DQ29" s="21"/>
      <c r="DR29" s="22" t="s">
        <v>321</v>
      </c>
      <c r="DS29" s="21">
        <v>7.78</v>
      </c>
      <c r="DT29" s="21">
        <v>7.77</v>
      </c>
      <c r="DU29" s="21">
        <v>7.69</v>
      </c>
      <c r="DV29" s="21">
        <v>7.6</v>
      </c>
      <c r="DW29" s="21">
        <v>7.53</v>
      </c>
      <c r="DX29" s="21">
        <v>7.45</v>
      </c>
      <c r="DY29" s="21">
        <v>6.69</v>
      </c>
      <c r="DZ29" s="21">
        <v>6.51</v>
      </c>
      <c r="EA29" s="21">
        <v>6.66</v>
      </c>
      <c r="EB29" s="21">
        <v>7.16</v>
      </c>
      <c r="EC29" s="21">
        <v>6.67</v>
      </c>
      <c r="ED29" s="21">
        <v>6.59</v>
      </c>
      <c r="EE29" s="21">
        <v>6.5</v>
      </c>
      <c r="EF29" s="21">
        <v>6.38</v>
      </c>
      <c r="EG29" s="21">
        <v>6.28</v>
      </c>
      <c r="EH29" s="21">
        <v>6.17</v>
      </c>
      <c r="EI29" s="21">
        <v>6.06</v>
      </c>
      <c r="EJ29" s="21">
        <v>5.97</v>
      </c>
      <c r="EK29" s="21">
        <v>5.89</v>
      </c>
      <c r="EL29" s="21">
        <v>5.78</v>
      </c>
      <c r="EM29" s="21">
        <v>5.7</v>
      </c>
      <c r="EN29" s="29"/>
      <c r="EO29" s="21"/>
      <c r="EP29" s="22" t="s">
        <v>321</v>
      </c>
      <c r="EQ29" s="21">
        <v>7.63</v>
      </c>
      <c r="ER29" s="21">
        <v>7.58</v>
      </c>
      <c r="ES29" s="21">
        <v>7.53</v>
      </c>
      <c r="ET29" s="21">
        <v>7.46</v>
      </c>
      <c r="EU29" s="21">
        <v>7.36</v>
      </c>
      <c r="EV29" s="21">
        <v>7.28</v>
      </c>
      <c r="EW29" s="21">
        <v>6.58</v>
      </c>
      <c r="EX29" s="21">
        <v>6.39</v>
      </c>
      <c r="EY29" s="21">
        <v>6.62</v>
      </c>
      <c r="EZ29" s="21">
        <v>7.12</v>
      </c>
      <c r="FA29" s="21">
        <v>6.57</v>
      </c>
      <c r="FB29" s="21">
        <v>6.49</v>
      </c>
      <c r="FC29" s="21">
        <v>6.38</v>
      </c>
      <c r="FD29" s="21">
        <v>6.26</v>
      </c>
      <c r="FE29" s="21">
        <v>6.17</v>
      </c>
      <c r="FF29" s="21">
        <v>6.06</v>
      </c>
      <c r="FG29" s="21">
        <v>5.97</v>
      </c>
      <c r="FH29" s="21">
        <v>5.89</v>
      </c>
      <c r="FI29" s="21">
        <v>5.79</v>
      </c>
      <c r="FJ29" s="21">
        <v>5.7</v>
      </c>
      <c r="FK29" s="21">
        <v>5.61</v>
      </c>
      <c r="FM29" s="6"/>
      <c r="FN29" s="7" t="s">
        <v>320</v>
      </c>
      <c r="FO29" s="6">
        <v>7.67</v>
      </c>
      <c r="FP29" s="6">
        <v>7.62</v>
      </c>
      <c r="FQ29" s="6">
        <v>7.58</v>
      </c>
      <c r="FR29" s="6">
        <v>7.51</v>
      </c>
      <c r="FS29" s="6">
        <v>7.44</v>
      </c>
      <c r="FT29" s="6">
        <v>7.36</v>
      </c>
      <c r="FU29" s="6">
        <v>6.7</v>
      </c>
      <c r="FV29" s="6">
        <v>6.52</v>
      </c>
      <c r="FW29" s="6">
        <v>6.67</v>
      </c>
      <c r="FX29" s="6">
        <v>7.16</v>
      </c>
      <c r="FY29" s="6">
        <v>6.64</v>
      </c>
      <c r="FZ29" s="6">
        <v>6.56</v>
      </c>
      <c r="GA29" s="6">
        <v>6.44</v>
      </c>
      <c r="GB29" s="6">
        <v>6.35</v>
      </c>
      <c r="GC29" s="6">
        <v>6.25</v>
      </c>
      <c r="GD29" s="6">
        <v>6.15</v>
      </c>
      <c r="GE29" s="6">
        <v>6.04</v>
      </c>
      <c r="GF29" s="6">
        <v>5.95</v>
      </c>
      <c r="GG29" s="6">
        <v>5.87</v>
      </c>
      <c r="GH29" s="6">
        <v>5.76</v>
      </c>
      <c r="GI29" s="6">
        <v>5.68</v>
      </c>
      <c r="GK29" s="6"/>
      <c r="GL29" s="7" t="s">
        <v>320</v>
      </c>
      <c r="GM29" s="6">
        <v>7.72</v>
      </c>
      <c r="GN29" s="6">
        <v>7.73</v>
      </c>
      <c r="GO29" s="6">
        <v>7.7</v>
      </c>
      <c r="GP29" s="6">
        <v>7.57</v>
      </c>
      <c r="GQ29" s="6">
        <v>7.48</v>
      </c>
      <c r="GR29" s="6">
        <v>7.42</v>
      </c>
      <c r="GS29" s="6">
        <v>6.7</v>
      </c>
      <c r="GT29" s="6">
        <v>6.57</v>
      </c>
      <c r="GU29" s="6">
        <v>6.71</v>
      </c>
      <c r="GV29" s="6">
        <v>7.19</v>
      </c>
      <c r="GW29" s="6">
        <v>6.73</v>
      </c>
      <c r="GX29" s="6">
        <v>6.63</v>
      </c>
      <c r="GY29" s="6">
        <v>6.51</v>
      </c>
      <c r="GZ29" s="6">
        <v>6.41</v>
      </c>
      <c r="HA29" s="6">
        <v>6.31</v>
      </c>
      <c r="HB29" s="6">
        <v>6.2</v>
      </c>
      <c r="HC29" s="6">
        <v>6.08</v>
      </c>
      <c r="HD29" s="6">
        <v>5.98</v>
      </c>
      <c r="HE29" s="6">
        <v>5.9</v>
      </c>
      <c r="HF29" s="6">
        <v>5.8</v>
      </c>
      <c r="HG29" s="6">
        <v>5.73</v>
      </c>
      <c r="HI29" s="6"/>
      <c r="HJ29" s="7" t="s">
        <v>320</v>
      </c>
      <c r="HK29" s="6">
        <v>7.85</v>
      </c>
      <c r="HL29" s="6">
        <v>7.88</v>
      </c>
      <c r="HM29" s="6">
        <v>7.83</v>
      </c>
      <c r="HN29" s="6">
        <v>7.74</v>
      </c>
      <c r="HO29" s="6">
        <v>7.65</v>
      </c>
      <c r="HP29" s="6">
        <v>7.58</v>
      </c>
      <c r="HQ29" s="6">
        <v>6.78</v>
      </c>
      <c r="HR29" s="6">
        <v>6.69</v>
      </c>
      <c r="HS29" s="6">
        <v>6.8</v>
      </c>
      <c r="HT29" s="6">
        <v>7.21</v>
      </c>
      <c r="HU29" s="6">
        <v>6.75</v>
      </c>
      <c r="HV29" s="6">
        <v>6.65</v>
      </c>
      <c r="HW29" s="6">
        <v>6.55</v>
      </c>
      <c r="HX29" s="6">
        <v>6.47</v>
      </c>
      <c r="HY29" s="6">
        <v>6.36</v>
      </c>
      <c r="HZ29" s="6">
        <v>6.25</v>
      </c>
      <c r="IA29" s="6">
        <v>6.14</v>
      </c>
      <c r="IB29" s="6">
        <v>6.05</v>
      </c>
      <c r="IC29" s="6">
        <v>5.96</v>
      </c>
      <c r="ID29" s="6">
        <v>5.87</v>
      </c>
      <c r="IE29" s="6">
        <v>5.78</v>
      </c>
    </row>
    <row r="30" spans="1:239" ht="14.5" customHeight="1">
      <c r="A30" s="427"/>
      <c r="B30" s="427"/>
      <c r="C30" s="175"/>
      <c r="D30" s="175"/>
      <c r="E30" s="175"/>
      <c r="F30" s="175"/>
      <c r="G30" s="175"/>
      <c r="H30" s="175"/>
      <c r="I30" s="175"/>
      <c r="J30" s="175"/>
      <c r="K30" s="175"/>
      <c r="L30" s="175"/>
      <c r="M30" s="175"/>
      <c r="N30" s="175"/>
      <c r="O30" s="175"/>
      <c r="P30" s="175"/>
      <c r="Q30" s="175"/>
      <c r="R30" s="175"/>
      <c r="S30" s="175"/>
      <c r="T30" s="175"/>
      <c r="U30" s="175"/>
      <c r="V30" s="175"/>
      <c r="W30" s="175"/>
      <c r="Y30" s="412"/>
      <c r="Z30" s="412"/>
      <c r="AA30" s="1"/>
      <c r="AB30" s="1"/>
      <c r="AC30" s="1"/>
      <c r="AD30" s="1"/>
      <c r="AE30" s="1"/>
      <c r="AF30" s="1"/>
      <c r="AG30" s="1"/>
      <c r="AH30" s="1"/>
      <c r="AI30" s="1"/>
      <c r="AJ30" s="1"/>
      <c r="AK30" s="1"/>
      <c r="AL30" s="1"/>
      <c r="AM30" s="1"/>
      <c r="AN30" s="1"/>
      <c r="AO30" s="1"/>
      <c r="AP30" s="1"/>
      <c r="AQ30" s="1"/>
      <c r="AR30" s="1"/>
      <c r="AS30" s="1"/>
      <c r="AT30" s="1"/>
      <c r="AU30" s="1"/>
      <c r="AW30" s="412"/>
      <c r="AX30" s="412"/>
      <c r="AY30" s="1"/>
      <c r="AZ30" s="1"/>
      <c r="BA30" s="1"/>
      <c r="BB30" s="1"/>
      <c r="BC30" s="1"/>
      <c r="BD30" s="1"/>
      <c r="BE30" s="1"/>
      <c r="BF30" s="1"/>
      <c r="BG30" s="1"/>
      <c r="BH30" s="1"/>
      <c r="BI30" s="1"/>
      <c r="BJ30" s="1"/>
      <c r="BK30" s="1"/>
      <c r="BL30" s="1"/>
      <c r="BM30" s="1"/>
      <c r="BN30" s="1"/>
      <c r="BO30" s="1"/>
      <c r="BP30" s="1"/>
      <c r="BQ30" s="1"/>
      <c r="BR30" s="1"/>
      <c r="BS30" s="1"/>
      <c r="BU30" s="413"/>
      <c r="BV30" s="413"/>
      <c r="BW30" s="16"/>
      <c r="BX30" s="16"/>
      <c r="BY30" s="16"/>
      <c r="BZ30" s="16"/>
      <c r="CA30" s="16"/>
      <c r="CB30" s="16"/>
      <c r="CC30" s="16"/>
      <c r="CD30" s="16"/>
      <c r="CE30" s="16"/>
      <c r="CF30" s="16"/>
      <c r="CG30" s="16"/>
      <c r="CH30" s="16"/>
      <c r="CI30" s="16"/>
      <c r="CJ30" s="16"/>
      <c r="CK30" s="16"/>
      <c r="CL30" s="16"/>
      <c r="CM30" s="16"/>
      <c r="CN30" s="16"/>
      <c r="CO30" s="16"/>
      <c r="CP30" s="16"/>
      <c r="CQ30" s="16"/>
      <c r="CR30" s="29"/>
      <c r="CS30" s="413"/>
      <c r="CT30" s="413"/>
      <c r="CU30" s="16"/>
      <c r="CV30" s="16"/>
      <c r="CW30" s="16"/>
      <c r="CX30" s="16"/>
      <c r="CY30" s="16"/>
      <c r="CZ30" s="16"/>
      <c r="DA30" s="16"/>
      <c r="DB30" s="16"/>
      <c r="DC30" s="16"/>
      <c r="DD30" s="16"/>
      <c r="DE30" s="16"/>
      <c r="DF30" s="16"/>
      <c r="DG30" s="16"/>
      <c r="DH30" s="16"/>
      <c r="DI30" s="16"/>
      <c r="DJ30" s="16"/>
      <c r="DK30" s="16"/>
      <c r="DL30" s="16"/>
      <c r="DM30" s="16"/>
      <c r="DN30" s="16"/>
      <c r="DO30" s="16"/>
      <c r="DP30" s="29"/>
      <c r="DQ30" s="413"/>
      <c r="DR30" s="413"/>
      <c r="DS30" s="16"/>
      <c r="DT30" s="16"/>
      <c r="DU30" s="16"/>
      <c r="DV30" s="16"/>
      <c r="DW30" s="16"/>
      <c r="DX30" s="16"/>
      <c r="DY30" s="16"/>
      <c r="DZ30" s="16"/>
      <c r="EA30" s="16"/>
      <c r="EB30" s="16"/>
      <c r="EC30" s="16"/>
      <c r="ED30" s="16"/>
      <c r="EE30" s="16"/>
      <c r="EF30" s="16"/>
      <c r="EG30" s="16"/>
      <c r="EH30" s="16"/>
      <c r="EI30" s="16"/>
      <c r="EJ30" s="16"/>
      <c r="EK30" s="16"/>
      <c r="EL30" s="16"/>
      <c r="EM30" s="16"/>
      <c r="EN30" s="29"/>
      <c r="EO30" s="413"/>
      <c r="EP30" s="413"/>
      <c r="EQ30" s="16"/>
      <c r="ER30" s="16"/>
      <c r="ES30" s="16"/>
      <c r="ET30" s="16"/>
      <c r="EU30" s="16"/>
      <c r="EV30" s="16"/>
      <c r="EW30" s="16"/>
      <c r="EX30" s="16"/>
      <c r="EY30" s="16"/>
      <c r="EZ30" s="16"/>
      <c r="FA30" s="16"/>
      <c r="FB30" s="16"/>
      <c r="FC30" s="16"/>
      <c r="FD30" s="16"/>
      <c r="FE30" s="16"/>
      <c r="FF30" s="16"/>
      <c r="FG30" s="16"/>
      <c r="FH30" s="16"/>
      <c r="FI30" s="16"/>
      <c r="FJ30" s="16"/>
      <c r="FK30" s="16"/>
      <c r="FM30" s="412"/>
      <c r="FN30" s="412"/>
      <c r="FO30" s="1"/>
      <c r="FP30" s="1"/>
      <c r="FQ30" s="1"/>
      <c r="FR30" s="1"/>
      <c r="FS30" s="1"/>
      <c r="FT30" s="1"/>
      <c r="FU30" s="1"/>
      <c r="FV30" s="1"/>
      <c r="FW30" s="1"/>
      <c r="FX30" s="1"/>
      <c r="FY30" s="1"/>
      <c r="FZ30" s="1"/>
      <c r="GA30" s="1"/>
      <c r="GB30" s="1"/>
      <c r="GC30" s="1"/>
      <c r="GD30" s="1"/>
      <c r="GE30" s="1"/>
      <c r="GF30" s="1"/>
      <c r="GG30" s="1"/>
      <c r="GH30" s="1"/>
      <c r="GI30" s="1"/>
      <c r="GK30" s="412"/>
      <c r="GL30" s="412"/>
      <c r="GM30" s="1"/>
      <c r="GN30" s="1"/>
      <c r="GO30" s="1"/>
      <c r="GP30" s="1"/>
      <c r="GQ30" s="1"/>
      <c r="GR30" s="1"/>
      <c r="GS30" s="1"/>
      <c r="GT30" s="1"/>
      <c r="GU30" s="1"/>
      <c r="GV30" s="1"/>
      <c r="GW30" s="1"/>
      <c r="GX30" s="1"/>
      <c r="GY30" s="1"/>
      <c r="GZ30" s="1"/>
      <c r="HA30" s="1"/>
      <c r="HB30" s="1"/>
      <c r="HC30" s="1"/>
      <c r="HD30" s="1"/>
      <c r="HE30" s="1"/>
      <c r="HF30" s="1"/>
      <c r="HG30" s="1"/>
      <c r="HI30" s="412"/>
      <c r="HJ30" s="412"/>
      <c r="HK30" s="1"/>
      <c r="HL30" s="1"/>
      <c r="HM30" s="1"/>
      <c r="HN30" s="1"/>
      <c r="HO30" s="1"/>
      <c r="HP30" s="1"/>
      <c r="HQ30" s="1"/>
      <c r="HR30" s="1"/>
      <c r="HS30" s="1"/>
      <c r="HT30" s="1"/>
      <c r="HU30" s="1"/>
      <c r="HV30" s="1"/>
      <c r="HW30" s="1"/>
      <c r="HX30" s="1"/>
      <c r="HY30" s="1"/>
      <c r="HZ30" s="1"/>
      <c r="IA30" s="1"/>
      <c r="IB30" s="1"/>
      <c r="IC30" s="1"/>
      <c r="ID30" s="1"/>
      <c r="IE30" s="1"/>
    </row>
    <row r="31" spans="1:239" ht="14.5" customHeight="1">
      <c r="A31" s="424"/>
      <c r="B31" s="424"/>
      <c r="C31" s="175"/>
      <c r="D31" s="175"/>
      <c r="E31" s="175"/>
      <c r="F31" s="175"/>
      <c r="G31" s="175"/>
      <c r="H31" s="175"/>
      <c r="I31" s="175"/>
      <c r="J31" s="175"/>
      <c r="K31" s="175"/>
      <c r="L31" s="175"/>
      <c r="M31" s="175"/>
      <c r="N31" s="175"/>
      <c r="O31" s="175"/>
      <c r="P31" s="175"/>
      <c r="Q31" s="175"/>
      <c r="R31" s="175"/>
      <c r="S31" s="175"/>
      <c r="T31" s="175"/>
      <c r="U31" s="175"/>
      <c r="V31" s="175"/>
      <c r="W31" s="175"/>
      <c r="Y31" s="410"/>
      <c r="Z31" s="410"/>
      <c r="AA31" s="1"/>
      <c r="AB31" s="1"/>
      <c r="AC31" s="1"/>
      <c r="AD31" s="1"/>
      <c r="AE31" s="1"/>
      <c r="AF31" s="1"/>
      <c r="AG31" s="1"/>
      <c r="AH31" s="1"/>
      <c r="AI31" s="1"/>
      <c r="AJ31" s="1"/>
      <c r="AK31" s="1"/>
      <c r="AL31" s="1"/>
      <c r="AM31" s="1"/>
      <c r="AN31" s="1"/>
      <c r="AO31" s="1"/>
      <c r="AP31" s="1"/>
      <c r="AQ31" s="1"/>
      <c r="AR31" s="1"/>
      <c r="AS31" s="1"/>
      <c r="AT31" s="1"/>
      <c r="AU31" s="1"/>
      <c r="AW31" s="410"/>
      <c r="AX31" s="410"/>
      <c r="AY31" s="1"/>
      <c r="AZ31" s="1"/>
      <c r="BA31" s="1"/>
      <c r="BB31" s="1"/>
      <c r="BC31" s="1"/>
      <c r="BD31" s="1"/>
      <c r="BE31" s="1"/>
      <c r="BF31" s="1"/>
      <c r="BG31" s="1"/>
      <c r="BH31" s="1"/>
      <c r="BI31" s="1"/>
      <c r="BJ31" s="1"/>
      <c r="BK31" s="1"/>
      <c r="BL31" s="1"/>
      <c r="BM31" s="1"/>
      <c r="BN31" s="1"/>
      <c r="BO31" s="1"/>
      <c r="BP31" s="1"/>
      <c r="BQ31" s="1"/>
      <c r="BR31" s="1"/>
      <c r="BS31" s="1"/>
      <c r="BU31" s="411"/>
      <c r="BV31" s="411"/>
      <c r="BW31" s="16"/>
      <c r="BX31" s="16"/>
      <c r="BY31" s="16"/>
      <c r="BZ31" s="16"/>
      <c r="CA31" s="16"/>
      <c r="CB31" s="16"/>
      <c r="CC31" s="16"/>
      <c r="CD31" s="16"/>
      <c r="CE31" s="16"/>
      <c r="CF31" s="16"/>
      <c r="CG31" s="16"/>
      <c r="CH31" s="16"/>
      <c r="CI31" s="16"/>
      <c r="CJ31" s="16"/>
      <c r="CK31" s="16"/>
      <c r="CL31" s="16"/>
      <c r="CM31" s="16"/>
      <c r="CN31" s="16"/>
      <c r="CO31" s="16"/>
      <c r="CP31" s="16"/>
      <c r="CQ31" s="16"/>
      <c r="CR31" s="29"/>
      <c r="CS31" s="411"/>
      <c r="CT31" s="411"/>
      <c r="CU31" s="16"/>
      <c r="CV31" s="16"/>
      <c r="CW31" s="16"/>
      <c r="CX31" s="16"/>
      <c r="CY31" s="16"/>
      <c r="CZ31" s="16"/>
      <c r="DA31" s="16"/>
      <c r="DB31" s="16"/>
      <c r="DC31" s="16"/>
      <c r="DD31" s="16"/>
      <c r="DE31" s="16"/>
      <c r="DF31" s="16"/>
      <c r="DG31" s="16"/>
      <c r="DH31" s="16"/>
      <c r="DI31" s="16"/>
      <c r="DJ31" s="16"/>
      <c r="DK31" s="16"/>
      <c r="DL31" s="16"/>
      <c r="DM31" s="16"/>
      <c r="DN31" s="16"/>
      <c r="DO31" s="16"/>
      <c r="DP31" s="29"/>
      <c r="DQ31" s="411"/>
      <c r="DR31" s="411"/>
      <c r="DS31" s="16"/>
      <c r="DT31" s="16"/>
      <c r="DU31" s="16"/>
      <c r="DV31" s="16"/>
      <c r="DW31" s="16"/>
      <c r="DX31" s="16"/>
      <c r="DY31" s="16"/>
      <c r="DZ31" s="16"/>
      <c r="EA31" s="16"/>
      <c r="EB31" s="16"/>
      <c r="EC31" s="16"/>
      <c r="ED31" s="16"/>
      <c r="EE31" s="16"/>
      <c r="EF31" s="16"/>
      <c r="EG31" s="16"/>
      <c r="EH31" s="16"/>
      <c r="EI31" s="16"/>
      <c r="EJ31" s="16"/>
      <c r="EK31" s="16"/>
      <c r="EL31" s="16"/>
      <c r="EM31" s="16"/>
      <c r="EN31" s="29"/>
      <c r="EO31" s="411"/>
      <c r="EP31" s="411"/>
      <c r="EQ31" s="16"/>
      <c r="ER31" s="16"/>
      <c r="ES31" s="16"/>
      <c r="ET31" s="16"/>
      <c r="EU31" s="16"/>
      <c r="EV31" s="16"/>
      <c r="EW31" s="16"/>
      <c r="EX31" s="16"/>
      <c r="EY31" s="16"/>
      <c r="EZ31" s="16"/>
      <c r="FA31" s="16"/>
      <c r="FB31" s="16"/>
      <c r="FC31" s="16"/>
      <c r="FD31" s="16"/>
      <c r="FE31" s="16"/>
      <c r="FF31" s="16"/>
      <c r="FG31" s="16"/>
      <c r="FH31" s="16"/>
      <c r="FI31" s="16"/>
      <c r="FJ31" s="16"/>
      <c r="FK31" s="16"/>
      <c r="FM31" s="410"/>
      <c r="FN31" s="410"/>
      <c r="FO31" s="1"/>
      <c r="FP31" s="1"/>
      <c r="FQ31" s="1"/>
      <c r="FR31" s="1"/>
      <c r="FS31" s="1"/>
      <c r="FT31" s="1"/>
      <c r="FU31" s="1"/>
      <c r="FV31" s="1"/>
      <c r="FW31" s="1"/>
      <c r="FX31" s="1"/>
      <c r="FY31" s="1"/>
      <c r="FZ31" s="1"/>
      <c r="GA31" s="1"/>
      <c r="GB31" s="1"/>
      <c r="GC31" s="1"/>
      <c r="GD31" s="1"/>
      <c r="GE31" s="1"/>
      <c r="GF31" s="1"/>
      <c r="GG31" s="1"/>
      <c r="GH31" s="1"/>
      <c r="GI31" s="1"/>
      <c r="GK31" s="410"/>
      <c r="GL31" s="410"/>
      <c r="GM31" s="1"/>
      <c r="GN31" s="1"/>
      <c r="GO31" s="1"/>
      <c r="GP31" s="1"/>
      <c r="GQ31" s="1"/>
      <c r="GR31" s="1"/>
      <c r="GS31" s="1"/>
      <c r="GT31" s="1"/>
      <c r="GU31" s="1"/>
      <c r="GV31" s="1"/>
      <c r="GW31" s="1"/>
      <c r="GX31" s="1"/>
      <c r="GY31" s="1"/>
      <c r="GZ31" s="1"/>
      <c r="HA31" s="1"/>
      <c r="HB31" s="1"/>
      <c r="HC31" s="1"/>
      <c r="HD31" s="1"/>
      <c r="HE31" s="1"/>
      <c r="HF31" s="1"/>
      <c r="HG31" s="1"/>
      <c r="HI31" s="410"/>
      <c r="HJ31" s="410"/>
      <c r="HK31" s="1"/>
      <c r="HL31" s="1"/>
      <c r="HM31" s="1"/>
      <c r="HN31" s="1"/>
      <c r="HO31" s="1"/>
      <c r="HP31" s="1"/>
      <c r="HQ31" s="1"/>
      <c r="HR31" s="1"/>
      <c r="HS31" s="1"/>
      <c r="HT31" s="1"/>
      <c r="HU31" s="1"/>
      <c r="HV31" s="1"/>
      <c r="HW31" s="1"/>
      <c r="HX31" s="1"/>
      <c r="HY31" s="1"/>
      <c r="HZ31" s="1"/>
      <c r="IA31" s="1"/>
      <c r="IB31" s="1"/>
      <c r="IC31" s="1"/>
      <c r="ID31" s="1"/>
      <c r="IE31" s="1"/>
    </row>
    <row r="32" spans="1:239" ht="15">
      <c r="A32" s="180"/>
      <c r="B32" s="180" t="s">
        <v>322</v>
      </c>
      <c r="C32" s="180">
        <v>0.2</v>
      </c>
      <c r="D32" s="180">
        <v>0.2</v>
      </c>
      <c r="E32" s="180">
        <v>0.1</v>
      </c>
      <c r="F32" s="180">
        <v>0.2</v>
      </c>
      <c r="G32" s="180">
        <v>0.2</v>
      </c>
      <c r="H32" s="180">
        <v>0.2</v>
      </c>
      <c r="I32" s="180">
        <v>0.2</v>
      </c>
      <c r="J32" s="180">
        <v>0.2</v>
      </c>
      <c r="K32" s="180">
        <v>0.2</v>
      </c>
      <c r="L32" s="180">
        <v>0.2</v>
      </c>
      <c r="M32" s="180">
        <v>0.2</v>
      </c>
      <c r="N32" s="180">
        <v>0.3</v>
      </c>
      <c r="O32" s="180">
        <v>0.2</v>
      </c>
      <c r="P32" s="180">
        <v>0.2</v>
      </c>
      <c r="Q32" s="180">
        <v>0.2</v>
      </c>
      <c r="R32" s="180">
        <v>0.3</v>
      </c>
      <c r="S32" s="180">
        <v>0.2</v>
      </c>
      <c r="T32" s="180">
        <v>0.2</v>
      </c>
      <c r="U32" s="180">
        <v>0.3</v>
      </c>
      <c r="V32" s="180">
        <v>0.3</v>
      </c>
      <c r="W32" s="180">
        <v>0.2</v>
      </c>
      <c r="Y32" s="6"/>
      <c r="Z32" s="6" t="s">
        <v>323</v>
      </c>
      <c r="AA32" s="6">
        <v>0.1</v>
      </c>
      <c r="AB32" s="6">
        <v>0.1</v>
      </c>
      <c r="AC32" s="6">
        <v>0.1</v>
      </c>
      <c r="AD32" s="6">
        <v>0.1</v>
      </c>
      <c r="AE32" s="6">
        <v>0</v>
      </c>
      <c r="AF32" s="6">
        <v>0</v>
      </c>
      <c r="AG32" s="6">
        <v>0</v>
      </c>
      <c r="AH32" s="6">
        <v>0</v>
      </c>
      <c r="AI32" s="6">
        <v>0</v>
      </c>
      <c r="AJ32" s="6">
        <v>0</v>
      </c>
      <c r="AK32" s="6">
        <v>0</v>
      </c>
      <c r="AL32" s="6">
        <v>0.1</v>
      </c>
      <c r="AM32" s="6">
        <v>0.1</v>
      </c>
      <c r="AN32" s="6">
        <v>0</v>
      </c>
      <c r="AO32" s="6">
        <v>0.1</v>
      </c>
      <c r="AP32" s="6">
        <v>0.1</v>
      </c>
      <c r="AQ32" s="6">
        <v>0.1</v>
      </c>
      <c r="AR32" s="6">
        <v>0.1</v>
      </c>
      <c r="AS32" s="6">
        <v>0.1</v>
      </c>
      <c r="AT32" s="6">
        <v>0.1</v>
      </c>
      <c r="AU32" s="6">
        <v>0.1</v>
      </c>
      <c r="AW32" s="6"/>
      <c r="AX32" s="6" t="s">
        <v>323</v>
      </c>
      <c r="AY32" s="6">
        <v>0.3</v>
      </c>
      <c r="AZ32" s="6">
        <v>0.3</v>
      </c>
      <c r="BA32" s="6">
        <v>0.3</v>
      </c>
      <c r="BB32" s="6">
        <v>0.4</v>
      </c>
      <c r="BC32" s="6">
        <v>0.3</v>
      </c>
      <c r="BD32" s="6">
        <v>0.3</v>
      </c>
      <c r="BE32" s="6">
        <v>0.3</v>
      </c>
      <c r="BF32" s="6">
        <v>0.3</v>
      </c>
      <c r="BG32" s="6">
        <v>0.3</v>
      </c>
      <c r="BH32" s="6">
        <v>0.4</v>
      </c>
      <c r="BI32" s="6">
        <v>0.4</v>
      </c>
      <c r="BJ32" s="6">
        <v>0.4</v>
      </c>
      <c r="BK32" s="6">
        <v>0.3</v>
      </c>
      <c r="BL32" s="6">
        <v>0.3</v>
      </c>
      <c r="BM32" s="6">
        <v>0.3</v>
      </c>
      <c r="BN32" s="6">
        <v>0.3</v>
      </c>
      <c r="BO32" s="6">
        <v>0.3</v>
      </c>
      <c r="BP32" s="6">
        <v>0.3</v>
      </c>
      <c r="BQ32" s="6">
        <v>0.4</v>
      </c>
      <c r="BR32" s="6">
        <v>0.4</v>
      </c>
      <c r="BS32" s="6">
        <v>0.3</v>
      </c>
      <c r="BU32" s="21"/>
      <c r="BV32" s="21" t="s">
        <v>323</v>
      </c>
      <c r="BW32" s="21">
        <v>0.3</v>
      </c>
      <c r="BX32" s="21">
        <v>0.4</v>
      </c>
      <c r="BY32" s="21">
        <v>0.3</v>
      </c>
      <c r="BZ32" s="21">
        <v>0.4</v>
      </c>
      <c r="CA32" s="21">
        <v>0.3</v>
      </c>
      <c r="CB32" s="21">
        <v>0.3</v>
      </c>
      <c r="CC32" s="21">
        <v>0.4</v>
      </c>
      <c r="CD32" s="21">
        <v>0.3</v>
      </c>
      <c r="CE32" s="21">
        <v>0.3</v>
      </c>
      <c r="CF32" s="21">
        <v>0.3</v>
      </c>
      <c r="CG32" s="21">
        <v>0.3</v>
      </c>
      <c r="CH32" s="21">
        <v>0.4</v>
      </c>
      <c r="CI32" s="21">
        <v>0.3</v>
      </c>
      <c r="CJ32" s="21">
        <v>0.3</v>
      </c>
      <c r="CK32" s="21">
        <v>0.3</v>
      </c>
      <c r="CL32" s="21">
        <v>0.3</v>
      </c>
      <c r="CM32" s="21">
        <v>0.3</v>
      </c>
      <c r="CN32" s="21">
        <v>0.3</v>
      </c>
      <c r="CO32" s="21">
        <v>0.3</v>
      </c>
      <c r="CP32" s="21">
        <v>0.3</v>
      </c>
      <c r="CQ32" s="21">
        <v>0.2</v>
      </c>
      <c r="CR32" s="29"/>
      <c r="CS32" s="21"/>
      <c r="CT32" s="21" t="s">
        <v>323</v>
      </c>
      <c r="CU32" s="21">
        <v>1.9</v>
      </c>
      <c r="CV32" s="21">
        <v>1.6</v>
      </c>
      <c r="CW32" s="21">
        <v>1.7</v>
      </c>
      <c r="CX32" s="21">
        <v>1.9</v>
      </c>
      <c r="CY32" s="21">
        <v>2.4</v>
      </c>
      <c r="CZ32" s="21">
        <v>1.9</v>
      </c>
      <c r="DA32" s="21">
        <v>1.9</v>
      </c>
      <c r="DB32" s="21">
        <v>2.2999999999999998</v>
      </c>
      <c r="DC32" s="21">
        <v>2.6</v>
      </c>
      <c r="DD32" s="21">
        <v>2.4</v>
      </c>
      <c r="DE32" s="21">
        <v>2.7</v>
      </c>
      <c r="DF32" s="21">
        <v>2.8</v>
      </c>
      <c r="DG32" s="21">
        <v>2.6</v>
      </c>
      <c r="DH32" s="21">
        <v>2.6</v>
      </c>
      <c r="DI32" s="21">
        <v>2.2999999999999998</v>
      </c>
      <c r="DJ32" s="21">
        <v>2.4</v>
      </c>
      <c r="DK32" s="21">
        <v>2.4</v>
      </c>
      <c r="DL32" s="21">
        <v>2.5</v>
      </c>
      <c r="DM32" s="21">
        <v>2.5</v>
      </c>
      <c r="DN32" s="21">
        <v>2.5</v>
      </c>
      <c r="DO32" s="21">
        <v>2.1</v>
      </c>
      <c r="DP32" s="29"/>
      <c r="DQ32" s="21"/>
      <c r="DR32" s="21" t="s">
        <v>323</v>
      </c>
      <c r="DS32" s="21">
        <v>3.9</v>
      </c>
      <c r="DT32" s="21">
        <v>4.3</v>
      </c>
      <c r="DU32" s="21">
        <v>4.0999999999999996</v>
      </c>
      <c r="DV32" s="21">
        <v>4.9000000000000004</v>
      </c>
      <c r="DW32" s="21">
        <v>4.5</v>
      </c>
      <c r="DX32" s="21">
        <v>3.9</v>
      </c>
      <c r="DY32" s="21">
        <v>4</v>
      </c>
      <c r="DZ32" s="21">
        <v>4.3</v>
      </c>
      <c r="EA32" s="21">
        <v>4.3</v>
      </c>
      <c r="EB32" s="21">
        <v>4.7</v>
      </c>
      <c r="EC32" s="21">
        <v>5</v>
      </c>
      <c r="ED32" s="21">
        <v>4.9000000000000004</v>
      </c>
      <c r="EE32" s="21">
        <v>4.5</v>
      </c>
      <c r="EF32" s="21">
        <v>4.4000000000000004</v>
      </c>
      <c r="EG32" s="21">
        <v>4.3</v>
      </c>
      <c r="EH32" s="21">
        <v>4.2</v>
      </c>
      <c r="EI32" s="21">
        <v>4</v>
      </c>
      <c r="EJ32" s="21">
        <v>4.0999999999999996</v>
      </c>
      <c r="EK32" s="21">
        <v>4.4000000000000004</v>
      </c>
      <c r="EL32" s="21">
        <v>4.4000000000000004</v>
      </c>
      <c r="EM32" s="21">
        <v>3.6</v>
      </c>
      <c r="EN32" s="29"/>
      <c r="EO32" s="21"/>
      <c r="EP32" s="21" t="s">
        <v>323</v>
      </c>
      <c r="EQ32" s="21">
        <v>0.4</v>
      </c>
      <c r="ER32" s="21">
        <v>0.4</v>
      </c>
      <c r="ES32" s="21">
        <v>0.3</v>
      </c>
      <c r="ET32" s="21">
        <v>0.3</v>
      </c>
      <c r="EU32" s="21">
        <v>0.3</v>
      </c>
      <c r="EV32" s="21">
        <v>0.3</v>
      </c>
      <c r="EW32" s="21">
        <v>0.3</v>
      </c>
      <c r="EX32" s="21">
        <v>0.4</v>
      </c>
      <c r="EY32" s="21">
        <v>0.4</v>
      </c>
      <c r="EZ32" s="21">
        <v>0.4</v>
      </c>
      <c r="FA32" s="21">
        <v>0.4</v>
      </c>
      <c r="FB32" s="21">
        <v>0.4</v>
      </c>
      <c r="FC32" s="21">
        <v>0.4</v>
      </c>
      <c r="FD32" s="21">
        <v>0.4</v>
      </c>
      <c r="FE32" s="21">
        <v>0.4</v>
      </c>
      <c r="FF32" s="21">
        <v>0.4</v>
      </c>
      <c r="FG32" s="21">
        <v>0.4</v>
      </c>
      <c r="FH32" s="21">
        <v>0.4</v>
      </c>
      <c r="FI32" s="21">
        <v>0.4</v>
      </c>
      <c r="FJ32" s="21">
        <v>0.4</v>
      </c>
      <c r="FK32" s="21">
        <v>0.4</v>
      </c>
      <c r="FM32" s="6"/>
      <c r="FN32" s="6" t="s">
        <v>323</v>
      </c>
      <c r="FO32" s="6">
        <v>0.3</v>
      </c>
      <c r="FP32" s="6">
        <v>0.4</v>
      </c>
      <c r="FQ32" s="6">
        <v>0.4</v>
      </c>
      <c r="FR32" s="6">
        <v>0.4</v>
      </c>
      <c r="FS32" s="6">
        <v>0.6</v>
      </c>
      <c r="FT32" s="6">
        <v>0.5</v>
      </c>
      <c r="FU32" s="6">
        <v>0.9</v>
      </c>
      <c r="FV32" s="6">
        <v>1</v>
      </c>
      <c r="FW32" s="6">
        <v>1</v>
      </c>
      <c r="FX32" s="6">
        <v>1.3</v>
      </c>
      <c r="FY32" s="6">
        <v>1.5</v>
      </c>
      <c r="FZ32" s="6">
        <v>1.4</v>
      </c>
      <c r="GA32" s="6">
        <v>1.6</v>
      </c>
      <c r="GB32" s="6">
        <v>1.8</v>
      </c>
      <c r="GC32" s="6">
        <v>1.6</v>
      </c>
      <c r="GD32" s="6">
        <v>1.7</v>
      </c>
      <c r="GE32" s="6">
        <v>1.6</v>
      </c>
      <c r="GF32" s="6">
        <v>1.6</v>
      </c>
      <c r="GG32" s="6">
        <v>1.6</v>
      </c>
      <c r="GH32" s="6">
        <v>1.6</v>
      </c>
      <c r="GI32" s="6">
        <v>1.4</v>
      </c>
      <c r="GK32" s="6"/>
      <c r="GL32" s="6" t="s">
        <v>323</v>
      </c>
      <c r="GM32" s="6">
        <v>1.7</v>
      </c>
      <c r="GN32" s="6">
        <v>2.6</v>
      </c>
      <c r="GO32" s="6">
        <v>2.5</v>
      </c>
      <c r="GP32" s="6">
        <v>2.8</v>
      </c>
      <c r="GQ32" s="6">
        <v>3.8</v>
      </c>
      <c r="GR32" s="6">
        <v>3.6</v>
      </c>
      <c r="GS32" s="6">
        <v>4.5999999999999996</v>
      </c>
      <c r="GT32" s="6">
        <v>4.8</v>
      </c>
      <c r="GU32" s="6">
        <v>5</v>
      </c>
      <c r="GV32" s="6">
        <v>5.5</v>
      </c>
      <c r="GW32" s="6">
        <v>6.6</v>
      </c>
      <c r="GX32" s="6">
        <v>6.4</v>
      </c>
      <c r="GY32" s="6">
        <v>6.7</v>
      </c>
      <c r="GZ32" s="6">
        <v>7.4</v>
      </c>
      <c r="HA32" s="6">
        <v>7.5</v>
      </c>
      <c r="HB32" s="6">
        <v>6.8</v>
      </c>
      <c r="HC32" s="6">
        <v>6.3</v>
      </c>
      <c r="HD32" s="6">
        <v>6.3</v>
      </c>
      <c r="HE32" s="6">
        <v>6.7</v>
      </c>
      <c r="HF32" s="6">
        <v>6.7</v>
      </c>
      <c r="HG32" s="6">
        <v>6</v>
      </c>
      <c r="HI32" s="6"/>
      <c r="HJ32" s="6" t="s">
        <v>323</v>
      </c>
      <c r="HK32" s="6">
        <v>1.8</v>
      </c>
      <c r="HL32" s="6">
        <v>2.1</v>
      </c>
      <c r="HM32" s="6">
        <v>2.1</v>
      </c>
      <c r="HN32" s="6">
        <v>2.7</v>
      </c>
      <c r="HO32" s="6">
        <v>3.1</v>
      </c>
      <c r="HP32" s="6">
        <v>3.3</v>
      </c>
      <c r="HQ32" s="6">
        <v>4.0999999999999996</v>
      </c>
      <c r="HR32" s="6">
        <v>3.5</v>
      </c>
      <c r="HS32" s="6">
        <v>4</v>
      </c>
      <c r="HT32" s="6">
        <v>4.2</v>
      </c>
      <c r="HU32" s="6">
        <v>4.5999999999999996</v>
      </c>
      <c r="HV32" s="6">
        <v>4.3</v>
      </c>
      <c r="HW32" s="6">
        <v>4.4000000000000004</v>
      </c>
      <c r="HX32" s="6">
        <v>4.7</v>
      </c>
      <c r="HY32" s="6">
        <v>4.5</v>
      </c>
      <c r="HZ32" s="6">
        <v>4.4000000000000004</v>
      </c>
      <c r="IA32" s="6">
        <v>4.4000000000000004</v>
      </c>
      <c r="IB32" s="6">
        <v>4.5999999999999996</v>
      </c>
      <c r="IC32" s="6">
        <v>4.9000000000000004</v>
      </c>
      <c r="ID32" s="6">
        <v>4.7</v>
      </c>
      <c r="IE32" s="6">
        <v>4.4000000000000004</v>
      </c>
    </row>
    <row r="33" spans="1:242" ht="106" customHeight="1">
      <c r="A33" s="175"/>
      <c r="B33" s="189" t="s">
        <v>324</v>
      </c>
      <c r="C33" s="175"/>
      <c r="D33" s="175"/>
      <c r="E33" s="175"/>
      <c r="F33" s="175"/>
      <c r="G33" s="175"/>
      <c r="H33" s="175"/>
      <c r="I33" s="175"/>
      <c r="J33" s="175"/>
      <c r="K33" s="175"/>
      <c r="L33" s="175"/>
      <c r="M33" s="175"/>
      <c r="N33" s="175"/>
      <c r="O33" s="175"/>
      <c r="P33" s="175"/>
      <c r="Q33" s="175"/>
      <c r="R33" s="175"/>
      <c r="S33" s="175"/>
      <c r="T33" s="175"/>
      <c r="U33" s="175"/>
      <c r="V33" s="175"/>
      <c r="W33" s="175"/>
      <c r="Y33" s="1"/>
      <c r="Z33" s="193" t="s">
        <v>256</v>
      </c>
      <c r="AA33" s="1"/>
      <c r="AB33" s="1"/>
      <c r="AC33" s="1"/>
      <c r="AD33" s="1"/>
      <c r="AE33" s="1"/>
      <c r="AF33" s="1"/>
      <c r="AG33" s="1"/>
      <c r="AH33" s="1"/>
      <c r="AI33" s="1"/>
      <c r="AJ33" s="1"/>
      <c r="AK33" s="1"/>
      <c r="AL33" s="1"/>
      <c r="AM33" s="1"/>
      <c r="AN33" s="1"/>
      <c r="AO33" s="1"/>
      <c r="AP33" s="1"/>
      <c r="AQ33" s="1"/>
      <c r="AR33" s="1"/>
      <c r="AS33" s="1"/>
      <c r="AT33" s="1"/>
      <c r="AU33" s="1"/>
      <c r="AW33" s="1"/>
      <c r="AX33" s="193" t="s">
        <v>256</v>
      </c>
      <c r="AY33" s="1"/>
      <c r="AZ33" s="1"/>
      <c r="BA33" s="1"/>
      <c r="BB33" s="1"/>
      <c r="BC33" s="1"/>
      <c r="BD33" s="1"/>
      <c r="BE33" s="1"/>
      <c r="BF33" s="1"/>
      <c r="BG33" s="1"/>
      <c r="BH33" s="1"/>
      <c r="BI33" s="1"/>
      <c r="BJ33" s="1"/>
      <c r="BK33" s="1"/>
      <c r="BL33" s="1"/>
      <c r="BM33" s="1"/>
      <c r="BN33" s="1"/>
      <c r="BO33" s="1"/>
      <c r="BP33" s="1"/>
      <c r="BQ33" s="1"/>
      <c r="BR33" s="1"/>
      <c r="BS33" s="1"/>
      <c r="BU33" s="16"/>
      <c r="BV33" s="201" t="s">
        <v>256</v>
      </c>
      <c r="BW33" s="16"/>
      <c r="BX33" s="16"/>
      <c r="BY33" s="16"/>
      <c r="BZ33" s="16"/>
      <c r="CA33" s="16"/>
      <c r="CB33" s="16"/>
      <c r="CC33" s="16"/>
      <c r="CD33" s="16"/>
      <c r="CE33" s="16"/>
      <c r="CF33" s="16"/>
      <c r="CG33" s="16"/>
      <c r="CH33" s="16"/>
      <c r="CI33" s="16"/>
      <c r="CJ33" s="16"/>
      <c r="CK33" s="16"/>
      <c r="CL33" s="16"/>
      <c r="CM33" s="16"/>
      <c r="CN33" s="16"/>
      <c r="CO33" s="16"/>
      <c r="CP33" s="16"/>
      <c r="CQ33" s="16"/>
      <c r="CR33" s="29"/>
      <c r="CS33" s="16"/>
      <c r="CT33" s="201" t="s">
        <v>256</v>
      </c>
      <c r="CU33" s="16"/>
      <c r="CV33" s="16"/>
      <c r="CW33" s="16"/>
      <c r="CX33" s="16"/>
      <c r="CY33" s="16"/>
      <c r="CZ33" s="16"/>
      <c r="DA33" s="16"/>
      <c r="DB33" s="16"/>
      <c r="DC33" s="16"/>
      <c r="DD33" s="16"/>
      <c r="DE33" s="16"/>
      <c r="DF33" s="16"/>
      <c r="DG33" s="16"/>
      <c r="DH33" s="16"/>
      <c r="DI33" s="16"/>
      <c r="DJ33" s="16"/>
      <c r="DK33" s="16"/>
      <c r="DL33" s="16"/>
      <c r="DM33" s="16"/>
      <c r="DN33" s="16"/>
      <c r="DO33" s="16"/>
      <c r="DP33" s="29"/>
      <c r="DQ33" s="16"/>
      <c r="DR33" s="201" t="s">
        <v>256</v>
      </c>
      <c r="DS33" s="16"/>
      <c r="DT33" s="16"/>
      <c r="DU33" s="16"/>
      <c r="DV33" s="16"/>
      <c r="DW33" s="16"/>
      <c r="DX33" s="16"/>
      <c r="DY33" s="16"/>
      <c r="DZ33" s="16"/>
      <c r="EA33" s="16"/>
      <c r="EB33" s="16"/>
      <c r="EC33" s="16"/>
      <c r="ED33" s="16"/>
      <c r="EE33" s="16"/>
      <c r="EF33" s="16"/>
      <c r="EG33" s="16"/>
      <c r="EH33" s="16"/>
      <c r="EI33" s="16"/>
      <c r="EJ33" s="16"/>
      <c r="EK33" s="16"/>
      <c r="EL33" s="16"/>
      <c r="EM33" s="16"/>
      <c r="EN33" s="29"/>
      <c r="EO33" s="16"/>
      <c r="EP33" s="201" t="s">
        <v>256</v>
      </c>
      <c r="EQ33" s="16"/>
      <c r="ER33" s="16"/>
      <c r="ES33" s="16"/>
      <c r="ET33" s="16"/>
      <c r="EU33" s="16"/>
      <c r="EV33" s="16"/>
      <c r="EW33" s="16"/>
      <c r="EX33" s="16"/>
      <c r="EY33" s="16"/>
      <c r="EZ33" s="16"/>
      <c r="FA33" s="16"/>
      <c r="FB33" s="16"/>
      <c r="FC33" s="16"/>
      <c r="FD33" s="16"/>
      <c r="FE33" s="16"/>
      <c r="FF33" s="16"/>
      <c r="FG33" s="16"/>
      <c r="FH33" s="16"/>
      <c r="FI33" s="16"/>
      <c r="FJ33" s="16"/>
      <c r="FK33" s="16"/>
      <c r="FM33" s="1"/>
      <c r="FN33" s="193" t="s">
        <v>256</v>
      </c>
      <c r="FO33" s="1"/>
      <c r="FP33" s="1"/>
      <c r="FQ33" s="1"/>
      <c r="FR33" s="1"/>
      <c r="FS33" s="1"/>
      <c r="FT33" s="1"/>
      <c r="FU33" s="1"/>
      <c r="FV33" s="1"/>
      <c r="FW33" s="1"/>
      <c r="FX33" s="1"/>
      <c r="FY33" s="1"/>
      <c r="FZ33" s="1"/>
      <c r="GA33" s="1"/>
      <c r="GB33" s="1"/>
      <c r="GC33" s="1"/>
      <c r="GD33" s="1"/>
      <c r="GE33" s="1"/>
      <c r="GF33" s="1"/>
      <c r="GG33" s="1"/>
      <c r="GH33" s="1"/>
      <c r="GI33" s="1"/>
      <c r="GK33" s="1"/>
      <c r="GL33" s="193" t="s">
        <v>256</v>
      </c>
      <c r="GM33" s="1"/>
      <c r="GN33" s="1"/>
      <c r="GO33" s="1"/>
      <c r="GP33" s="1"/>
      <c r="GQ33" s="1"/>
      <c r="GR33" s="1"/>
      <c r="GS33" s="1"/>
      <c r="GT33" s="1"/>
      <c r="GU33" s="1"/>
      <c r="GV33" s="1"/>
      <c r="GW33" s="1"/>
      <c r="GX33" s="1"/>
      <c r="GY33" s="1"/>
      <c r="GZ33" s="1"/>
      <c r="HA33" s="1"/>
      <c r="HB33" s="1"/>
      <c r="HC33" s="1"/>
      <c r="HD33" s="1"/>
      <c r="HE33" s="1"/>
      <c r="HF33" s="1"/>
      <c r="HG33" s="1"/>
      <c r="HI33" s="1"/>
      <c r="HJ33" s="193" t="s">
        <v>256</v>
      </c>
      <c r="HK33" s="1"/>
      <c r="HL33" s="1"/>
      <c r="HM33" s="1"/>
      <c r="HN33" s="1"/>
      <c r="HO33" s="1"/>
      <c r="HP33" s="1"/>
      <c r="HQ33" s="1"/>
      <c r="HR33" s="1"/>
      <c r="HS33" s="1"/>
      <c r="HT33" s="1"/>
      <c r="HU33" s="1"/>
      <c r="HV33" s="1"/>
      <c r="HW33" s="1"/>
      <c r="HX33" s="1"/>
      <c r="HY33" s="1"/>
      <c r="HZ33" s="1"/>
      <c r="IA33" s="1"/>
      <c r="IB33" s="1"/>
      <c r="IC33" s="1"/>
      <c r="ID33" s="1"/>
      <c r="IE33" s="1"/>
    </row>
    <row r="34" spans="1:242" ht="14.5">
      <c r="A34" s="175"/>
      <c r="B34" s="184" t="s">
        <v>235</v>
      </c>
      <c r="C34" s="175">
        <v>0.1</v>
      </c>
      <c r="D34" s="175">
        <v>0.1</v>
      </c>
      <c r="E34" s="175">
        <v>0</v>
      </c>
      <c r="F34" s="175">
        <v>0.1</v>
      </c>
      <c r="G34" s="175">
        <v>0</v>
      </c>
      <c r="H34" s="175">
        <v>0</v>
      </c>
      <c r="I34" s="175">
        <v>0.1</v>
      </c>
      <c r="J34" s="175">
        <v>0.1</v>
      </c>
      <c r="K34" s="175">
        <v>0.1</v>
      </c>
      <c r="L34" s="175">
        <v>0.1</v>
      </c>
      <c r="M34" s="175">
        <v>0.1</v>
      </c>
      <c r="N34" s="175">
        <v>0.1</v>
      </c>
      <c r="O34" s="175">
        <v>0.1</v>
      </c>
      <c r="P34" s="175">
        <v>0.1</v>
      </c>
      <c r="Q34" s="175">
        <v>0.1</v>
      </c>
      <c r="R34" s="175">
        <v>0.1</v>
      </c>
      <c r="S34" s="175">
        <v>0.1</v>
      </c>
      <c r="T34" s="175">
        <v>0.1</v>
      </c>
      <c r="U34" s="175">
        <v>0.1</v>
      </c>
      <c r="V34" s="175">
        <v>0.1</v>
      </c>
      <c r="W34" s="175">
        <v>0.1</v>
      </c>
      <c r="Y34" s="1"/>
      <c r="Z34" s="190" t="s">
        <v>235</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94">
        <f>AU15</f>
        <v>0.3</v>
      </c>
      <c r="AW34" s="195"/>
      <c r="AX34" s="190" t="s">
        <v>235</v>
      </c>
      <c r="AY34" s="1">
        <v>0.1</v>
      </c>
      <c r="AZ34" s="1">
        <v>0.1</v>
      </c>
      <c r="BA34" s="1">
        <v>0.1</v>
      </c>
      <c r="BB34" s="1">
        <v>0.1</v>
      </c>
      <c r="BC34" s="1">
        <v>0.1</v>
      </c>
      <c r="BD34" s="1">
        <v>0.1</v>
      </c>
      <c r="BE34" s="1">
        <v>0.1</v>
      </c>
      <c r="BF34" s="1">
        <v>0.1</v>
      </c>
      <c r="BG34" s="1">
        <v>0.1</v>
      </c>
      <c r="BH34" s="1">
        <v>0.1</v>
      </c>
      <c r="BI34" s="1">
        <v>0.1</v>
      </c>
      <c r="BJ34" s="1">
        <v>0.2</v>
      </c>
      <c r="BK34" s="1">
        <v>0.1</v>
      </c>
      <c r="BL34" s="1">
        <v>0.1</v>
      </c>
      <c r="BM34" s="1">
        <v>0.1</v>
      </c>
      <c r="BN34" s="1">
        <v>0.1</v>
      </c>
      <c r="BO34" s="1">
        <v>0.2</v>
      </c>
      <c r="BP34" s="1">
        <v>0.2</v>
      </c>
      <c r="BQ34" s="1">
        <v>0.2</v>
      </c>
      <c r="BR34" s="1">
        <v>0.2</v>
      </c>
      <c r="BS34" s="1">
        <v>0.1</v>
      </c>
      <c r="BT34" s="194">
        <f t="shared" ref="BT34:BT37" si="0">BS15</f>
        <v>2.1</v>
      </c>
      <c r="BU34" s="195">
        <f t="shared" ref="BU34:BU35" si="1">IF(BS34*1000/BT34&gt;0,BS34*1000/BT34,)</f>
        <v>47.619047619047599</v>
      </c>
      <c r="BV34" s="198" t="s">
        <v>236</v>
      </c>
      <c r="BW34" s="16">
        <v>0.1</v>
      </c>
      <c r="BX34" s="16">
        <v>0.1</v>
      </c>
      <c r="BY34" s="16">
        <v>0.1</v>
      </c>
      <c r="BZ34" s="16">
        <v>0.1</v>
      </c>
      <c r="CA34" s="16">
        <v>0.1</v>
      </c>
      <c r="CB34" s="16">
        <v>0.1</v>
      </c>
      <c r="CC34" s="16">
        <v>0.1</v>
      </c>
      <c r="CD34" s="16">
        <v>0.1</v>
      </c>
      <c r="CE34" s="16">
        <v>0.1</v>
      </c>
      <c r="CF34" s="16">
        <v>0.1</v>
      </c>
      <c r="CG34" s="16">
        <v>0.1</v>
      </c>
      <c r="CH34" s="16">
        <v>0.1</v>
      </c>
      <c r="CI34" s="16">
        <v>0.1</v>
      </c>
      <c r="CJ34" s="16">
        <v>0.1</v>
      </c>
      <c r="CK34" s="16">
        <v>0.1</v>
      </c>
      <c r="CL34" s="16">
        <v>0.1</v>
      </c>
      <c r="CM34" s="16">
        <v>0.1</v>
      </c>
      <c r="CN34" s="16">
        <v>0.1</v>
      </c>
      <c r="CO34" s="16">
        <v>0.1</v>
      </c>
      <c r="CP34" s="16">
        <v>0.1</v>
      </c>
      <c r="CQ34" s="16">
        <v>0.1</v>
      </c>
      <c r="CR34" s="194">
        <f t="shared" ref="CR34:CR37" si="2">CQ15</f>
        <v>1.6</v>
      </c>
      <c r="CS34" s="195">
        <f t="shared" ref="CS34:CS35" si="3">IF(CQ34*1000/CR34&gt;0,CQ34*1000/CR34,)</f>
        <v>62.5</v>
      </c>
      <c r="CT34" s="198" t="s">
        <v>236</v>
      </c>
      <c r="CU34" s="16">
        <v>1</v>
      </c>
      <c r="CV34" s="16">
        <v>0.9</v>
      </c>
      <c r="CW34" s="16">
        <v>1</v>
      </c>
      <c r="CX34" s="16">
        <v>1</v>
      </c>
      <c r="CY34" s="16">
        <v>1.3</v>
      </c>
      <c r="CZ34" s="16">
        <v>1</v>
      </c>
      <c r="DA34" s="16">
        <v>1</v>
      </c>
      <c r="DB34" s="16">
        <v>1.1000000000000001</v>
      </c>
      <c r="DC34" s="16">
        <v>1.2</v>
      </c>
      <c r="DD34" s="16">
        <v>1.2</v>
      </c>
      <c r="DE34" s="16">
        <v>1.3</v>
      </c>
      <c r="DF34" s="16">
        <v>1.3</v>
      </c>
      <c r="DG34" s="16">
        <v>1.3</v>
      </c>
      <c r="DH34" s="16">
        <v>1.2</v>
      </c>
      <c r="DI34" s="16">
        <v>1.2</v>
      </c>
      <c r="DJ34" s="16">
        <v>1.2</v>
      </c>
      <c r="DK34" s="16">
        <v>1.3</v>
      </c>
      <c r="DL34" s="16">
        <v>1.3</v>
      </c>
      <c r="DM34" s="16">
        <v>1.3</v>
      </c>
      <c r="DN34" s="16">
        <v>1.3</v>
      </c>
      <c r="DO34" s="16">
        <v>1.1000000000000001</v>
      </c>
      <c r="DP34" s="194">
        <f t="shared" ref="DP34:DP37" si="4">DO15</f>
        <v>15.9</v>
      </c>
      <c r="DQ34" s="195">
        <f t="shared" ref="DQ34:DQ35" si="5">IF(DO34*1000/DP34&gt;0,DO34*1000/DP34,)</f>
        <v>69.182389937106905</v>
      </c>
      <c r="DR34" s="198" t="s">
        <v>236</v>
      </c>
      <c r="DS34" s="16">
        <v>2.4</v>
      </c>
      <c r="DT34" s="16">
        <v>2.5</v>
      </c>
      <c r="DU34" s="16">
        <v>2.4</v>
      </c>
      <c r="DV34" s="16">
        <v>2.7</v>
      </c>
      <c r="DW34" s="16">
        <v>2.5</v>
      </c>
      <c r="DX34" s="16">
        <v>2</v>
      </c>
      <c r="DY34" s="16">
        <v>2.2000000000000002</v>
      </c>
      <c r="DZ34" s="16">
        <v>2.2999999999999998</v>
      </c>
      <c r="EA34" s="16">
        <v>2.2999999999999998</v>
      </c>
      <c r="EB34" s="16">
        <v>2.4</v>
      </c>
      <c r="EC34" s="16">
        <v>2.4</v>
      </c>
      <c r="ED34" s="16">
        <v>2.2999999999999998</v>
      </c>
      <c r="EE34" s="16">
        <v>2</v>
      </c>
      <c r="EF34" s="16">
        <v>2.1</v>
      </c>
      <c r="EG34" s="16">
        <v>2.1</v>
      </c>
      <c r="EH34" s="16">
        <v>2.2000000000000002</v>
      </c>
      <c r="EI34" s="16">
        <v>2.2999999999999998</v>
      </c>
      <c r="EJ34" s="16">
        <v>2.2999999999999998</v>
      </c>
      <c r="EK34" s="16">
        <v>2.2999999999999998</v>
      </c>
      <c r="EL34" s="16">
        <v>2.4</v>
      </c>
      <c r="EM34" s="16">
        <v>1.8</v>
      </c>
      <c r="EN34" s="194">
        <f t="shared" ref="EN34:EN37" si="6">EM15</f>
        <v>27.1</v>
      </c>
      <c r="EO34" s="195">
        <f t="shared" ref="EO34:EO35" si="7">IF(EM34*1000/EN34&gt;0,EM34*1000/EN34,)</f>
        <v>66.420664206642101</v>
      </c>
      <c r="EP34" s="198" t="s">
        <v>236</v>
      </c>
      <c r="EQ34" s="16">
        <v>0.3</v>
      </c>
      <c r="ER34" s="16">
        <v>0.3</v>
      </c>
      <c r="ES34" s="16">
        <v>0.3</v>
      </c>
      <c r="ET34" s="16">
        <v>0.2</v>
      </c>
      <c r="EU34" s="16">
        <v>0.2</v>
      </c>
      <c r="EV34" s="16">
        <v>0.2</v>
      </c>
      <c r="EW34" s="16">
        <v>0.2</v>
      </c>
      <c r="EX34" s="16">
        <v>0.3</v>
      </c>
      <c r="EY34" s="16">
        <v>0.2</v>
      </c>
      <c r="EZ34" s="16">
        <v>0.2</v>
      </c>
      <c r="FA34" s="16">
        <v>0.2</v>
      </c>
      <c r="FB34" s="16">
        <v>0.2</v>
      </c>
      <c r="FC34" s="16">
        <v>0.3</v>
      </c>
      <c r="FD34" s="16">
        <v>0.3</v>
      </c>
      <c r="FE34" s="16">
        <v>0.3</v>
      </c>
      <c r="FF34" s="16">
        <v>0.3</v>
      </c>
      <c r="FG34" s="16">
        <v>0.3</v>
      </c>
      <c r="FH34" s="16">
        <v>0.3</v>
      </c>
      <c r="FI34" s="16">
        <v>0.3</v>
      </c>
      <c r="FJ34" s="16">
        <v>0.3</v>
      </c>
      <c r="FK34" s="16">
        <v>0.3</v>
      </c>
      <c r="FL34" s="194">
        <f t="shared" ref="FL34:FL37" si="8">FK15</f>
        <v>3.8</v>
      </c>
      <c r="FM34" s="195">
        <f t="shared" ref="FM34:FM35" si="9">IF(FK34*1000/FL34&gt;0,FK34*1000/FL34,)</f>
        <v>78.947368421052602</v>
      </c>
      <c r="FN34" s="202" t="s">
        <v>235</v>
      </c>
      <c r="FO34" s="1">
        <v>0.2</v>
      </c>
      <c r="FP34" s="1">
        <v>0.3</v>
      </c>
      <c r="FQ34" s="1">
        <v>0.3</v>
      </c>
      <c r="FR34" s="1">
        <v>0.3</v>
      </c>
      <c r="FS34" s="1">
        <v>0.4</v>
      </c>
      <c r="FT34" s="1">
        <v>0.3</v>
      </c>
      <c r="FU34" s="1">
        <v>0.5</v>
      </c>
      <c r="FV34" s="1">
        <v>0.5</v>
      </c>
      <c r="FW34" s="1">
        <v>0.6</v>
      </c>
      <c r="FX34" s="1">
        <v>0.7</v>
      </c>
      <c r="FY34" s="1">
        <v>0.8</v>
      </c>
      <c r="FZ34" s="1">
        <v>0.7</v>
      </c>
      <c r="GA34" s="1">
        <v>0.8</v>
      </c>
      <c r="GB34" s="1">
        <v>0.9</v>
      </c>
      <c r="GC34" s="1">
        <v>0.8</v>
      </c>
      <c r="GD34" s="1">
        <v>0.9</v>
      </c>
      <c r="GE34" s="1">
        <v>1</v>
      </c>
      <c r="GF34" s="1">
        <v>1</v>
      </c>
      <c r="GG34" s="1">
        <v>0.9</v>
      </c>
      <c r="GH34" s="1">
        <v>0.9</v>
      </c>
      <c r="GI34" s="1">
        <v>0.8</v>
      </c>
      <c r="GJ34" s="194">
        <f t="shared" ref="GJ34:GJ37" si="10">GI15</f>
        <v>11.9</v>
      </c>
      <c r="GK34" s="195">
        <f t="shared" ref="GK34:GK35" si="11">IF(GI34*1000/GJ34&gt;0,GI34*1000/GJ34,)</f>
        <v>67.226890756302495</v>
      </c>
      <c r="GL34" s="202" t="s">
        <v>235</v>
      </c>
      <c r="GM34" s="1">
        <v>1.2</v>
      </c>
      <c r="GN34" s="1">
        <v>1.6</v>
      </c>
      <c r="GO34" s="1">
        <v>1.4</v>
      </c>
      <c r="GP34" s="1">
        <v>1.6</v>
      </c>
      <c r="GQ34" s="1">
        <v>2.2999999999999998</v>
      </c>
      <c r="GR34" s="1">
        <v>2</v>
      </c>
      <c r="GS34" s="1">
        <v>2.4</v>
      </c>
      <c r="GT34" s="1">
        <v>2.4</v>
      </c>
      <c r="GU34" s="1">
        <v>2.4</v>
      </c>
      <c r="GV34" s="1">
        <v>2.5</v>
      </c>
      <c r="GW34" s="1">
        <v>2.8</v>
      </c>
      <c r="GX34" s="1">
        <v>2.5</v>
      </c>
      <c r="GY34" s="1">
        <v>2.8</v>
      </c>
      <c r="GZ34" s="1">
        <v>3.2</v>
      </c>
      <c r="HA34" s="1">
        <v>3.3</v>
      </c>
      <c r="HB34" s="1">
        <v>3.2</v>
      </c>
      <c r="HC34" s="1">
        <v>3.3</v>
      </c>
      <c r="HD34" s="1">
        <v>3.3</v>
      </c>
      <c r="HE34" s="1">
        <v>3.3</v>
      </c>
      <c r="HF34" s="1">
        <v>3.4</v>
      </c>
      <c r="HG34" s="1">
        <v>2.7</v>
      </c>
      <c r="HH34" s="194">
        <f t="shared" ref="HH34:HH37" si="12">HG15</f>
        <v>40.200000000000003</v>
      </c>
      <c r="HI34" s="195">
        <f t="shared" ref="HI34:HI35" si="13">IF(HG34*1000/HH34&gt;0,HG34*1000/HH34,)</f>
        <v>67.164179104477597</v>
      </c>
      <c r="HJ34" s="202" t="s">
        <v>235</v>
      </c>
      <c r="HK34" s="1">
        <v>1</v>
      </c>
      <c r="HL34" s="1">
        <v>1</v>
      </c>
      <c r="HM34" s="1">
        <v>0.9</v>
      </c>
      <c r="HN34" s="1">
        <v>1.1000000000000001</v>
      </c>
      <c r="HO34" s="1">
        <v>1.3</v>
      </c>
      <c r="HP34" s="1">
        <v>1.3</v>
      </c>
      <c r="HQ34" s="1">
        <v>1.7</v>
      </c>
      <c r="HR34" s="1">
        <v>1.3</v>
      </c>
      <c r="HS34" s="1">
        <v>1.5</v>
      </c>
      <c r="HT34" s="1">
        <v>1.7</v>
      </c>
      <c r="HU34" s="1">
        <v>1.7</v>
      </c>
      <c r="HV34" s="1">
        <v>1.6</v>
      </c>
      <c r="HW34" s="1">
        <v>1.6</v>
      </c>
      <c r="HX34" s="1">
        <v>1.7</v>
      </c>
      <c r="HY34" s="1">
        <v>1.7</v>
      </c>
      <c r="HZ34" s="1">
        <v>1.7</v>
      </c>
      <c r="IA34" s="1">
        <v>1.8</v>
      </c>
      <c r="IB34" s="1">
        <v>1.8</v>
      </c>
      <c r="IC34" s="1">
        <v>1.9</v>
      </c>
      <c r="ID34" s="1">
        <v>1.7</v>
      </c>
      <c r="IE34" s="1">
        <v>1.5</v>
      </c>
      <c r="IF34" s="194">
        <f t="shared" ref="IF34:IF37" si="14">IE15</f>
        <v>22.3</v>
      </c>
      <c r="IG34" s="195">
        <f t="shared" ref="IG34:IG35" si="15">IF(IE34*1000/IF34&gt;0,IE34*1000/IF34,)</f>
        <v>67.264573991031398</v>
      </c>
      <c r="IH34">
        <f t="shared" ref="IH34:IH37" si="16">AVERAGE(AW34,BU34,CS34,DQ34,EO34,FM34,GK34,HI34,IG34)</f>
        <v>65.790639254457602</v>
      </c>
    </row>
    <row r="35" spans="1:242" ht="14.5">
      <c r="A35" s="175"/>
      <c r="B35" s="184" t="s">
        <v>237</v>
      </c>
      <c r="C35" s="175">
        <v>0.1</v>
      </c>
      <c r="D35" s="175">
        <v>0.1</v>
      </c>
      <c r="E35" s="175">
        <v>0.1</v>
      </c>
      <c r="F35" s="175">
        <v>0.1</v>
      </c>
      <c r="G35" s="175">
        <v>0.1</v>
      </c>
      <c r="H35" s="175">
        <v>0.1</v>
      </c>
      <c r="I35" s="175">
        <v>0.1</v>
      </c>
      <c r="J35" s="175">
        <v>0.2</v>
      </c>
      <c r="K35" s="175">
        <v>0.2</v>
      </c>
      <c r="L35" s="175">
        <v>0.1</v>
      </c>
      <c r="M35" s="175">
        <v>0.2</v>
      </c>
      <c r="N35" s="175">
        <v>0.2</v>
      </c>
      <c r="O35" s="175">
        <v>0.1</v>
      </c>
      <c r="P35" s="175">
        <v>0.1</v>
      </c>
      <c r="Q35" s="175">
        <v>0.1</v>
      </c>
      <c r="R35" s="175">
        <v>0.2</v>
      </c>
      <c r="S35" s="175">
        <v>0.1</v>
      </c>
      <c r="T35" s="175">
        <v>0.1</v>
      </c>
      <c r="U35" s="175">
        <v>0.2</v>
      </c>
      <c r="V35" s="175">
        <v>0.2</v>
      </c>
      <c r="W35" s="175">
        <v>0.1</v>
      </c>
      <c r="Y35" s="1"/>
      <c r="Z35" s="190" t="s">
        <v>237</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194">
        <f>AU16</f>
        <v>0.4</v>
      </c>
      <c r="AW35" s="195"/>
      <c r="AX35" s="190" t="s">
        <v>237</v>
      </c>
      <c r="AY35" s="1">
        <v>0.1</v>
      </c>
      <c r="AZ35" s="1">
        <v>0.1</v>
      </c>
      <c r="BA35" s="1">
        <v>0.1</v>
      </c>
      <c r="BB35" s="1">
        <v>0.2</v>
      </c>
      <c r="BC35" s="1">
        <v>0.2</v>
      </c>
      <c r="BD35" s="1">
        <v>0.2</v>
      </c>
      <c r="BE35" s="1">
        <v>0.2</v>
      </c>
      <c r="BF35" s="1">
        <v>0.2</v>
      </c>
      <c r="BG35" s="1">
        <v>0.2</v>
      </c>
      <c r="BH35" s="1">
        <v>0.2</v>
      </c>
      <c r="BI35" s="1">
        <v>0.2</v>
      </c>
      <c r="BJ35" s="1">
        <v>0.2</v>
      </c>
      <c r="BK35" s="1">
        <v>0.2</v>
      </c>
      <c r="BL35" s="1">
        <v>0.2</v>
      </c>
      <c r="BM35" s="1">
        <v>0.2</v>
      </c>
      <c r="BN35" s="1">
        <v>0.2</v>
      </c>
      <c r="BO35" s="1">
        <v>0.2</v>
      </c>
      <c r="BP35" s="1">
        <v>0.2</v>
      </c>
      <c r="BQ35" s="1">
        <v>0.2</v>
      </c>
      <c r="BR35" s="1">
        <v>0.2</v>
      </c>
      <c r="BS35" s="1">
        <v>0.2</v>
      </c>
      <c r="BT35" s="194">
        <f t="shared" si="0"/>
        <v>2.2999999999999998</v>
      </c>
      <c r="BU35" s="195">
        <f t="shared" si="1"/>
        <v>86.956521739130395</v>
      </c>
      <c r="BV35" s="198" t="s">
        <v>238</v>
      </c>
      <c r="BW35" s="16">
        <v>0.2</v>
      </c>
      <c r="BX35" s="16">
        <v>0.2</v>
      </c>
      <c r="BY35" s="16">
        <v>0.2</v>
      </c>
      <c r="BZ35" s="16">
        <v>0.2</v>
      </c>
      <c r="CA35" s="16">
        <v>0.2</v>
      </c>
      <c r="CB35" s="16">
        <v>0.2</v>
      </c>
      <c r="CC35" s="16">
        <v>0.3</v>
      </c>
      <c r="CD35" s="16">
        <v>0.2</v>
      </c>
      <c r="CE35" s="16">
        <v>0.2</v>
      </c>
      <c r="CF35" s="16">
        <v>0.2</v>
      </c>
      <c r="CG35" s="16">
        <v>0.2</v>
      </c>
      <c r="CH35" s="16">
        <v>0.3</v>
      </c>
      <c r="CI35" s="16">
        <v>0.2</v>
      </c>
      <c r="CJ35" s="16">
        <v>0.2</v>
      </c>
      <c r="CK35" s="16">
        <v>0.2</v>
      </c>
      <c r="CL35" s="16">
        <v>0.1</v>
      </c>
      <c r="CM35" s="16">
        <v>0.2</v>
      </c>
      <c r="CN35" s="16">
        <v>0.1</v>
      </c>
      <c r="CO35" s="16">
        <v>0.1</v>
      </c>
      <c r="CP35" s="16">
        <v>0.1</v>
      </c>
      <c r="CQ35" s="16">
        <v>0.1</v>
      </c>
      <c r="CR35" s="194">
        <f t="shared" si="2"/>
        <v>1.8</v>
      </c>
      <c r="CS35" s="195">
        <f t="shared" si="3"/>
        <v>55.5555555555556</v>
      </c>
      <c r="CT35" s="198" t="s">
        <v>238</v>
      </c>
      <c r="CU35" s="16">
        <v>0.9</v>
      </c>
      <c r="CV35" s="16">
        <v>0.7</v>
      </c>
      <c r="CW35" s="16">
        <v>0.7</v>
      </c>
      <c r="CX35" s="16">
        <v>0.9</v>
      </c>
      <c r="CY35" s="16">
        <v>1.1000000000000001</v>
      </c>
      <c r="CZ35" s="16">
        <v>0.9</v>
      </c>
      <c r="DA35" s="16">
        <v>1</v>
      </c>
      <c r="DB35" s="16">
        <v>1.1000000000000001</v>
      </c>
      <c r="DC35" s="16">
        <v>1.4</v>
      </c>
      <c r="DD35" s="16">
        <v>1.2</v>
      </c>
      <c r="DE35" s="16">
        <v>1.4</v>
      </c>
      <c r="DF35" s="16">
        <v>1.4</v>
      </c>
      <c r="DG35" s="16">
        <v>1.3</v>
      </c>
      <c r="DH35" s="16">
        <v>1.3</v>
      </c>
      <c r="DI35" s="16">
        <v>1.1000000000000001</v>
      </c>
      <c r="DJ35" s="16">
        <v>1.1000000000000001</v>
      </c>
      <c r="DK35" s="16">
        <v>1.1000000000000001</v>
      </c>
      <c r="DL35" s="16">
        <v>1.2</v>
      </c>
      <c r="DM35" s="16">
        <v>1.2</v>
      </c>
      <c r="DN35" s="16">
        <v>1.2</v>
      </c>
      <c r="DO35" s="16">
        <v>1.1000000000000001</v>
      </c>
      <c r="DP35" s="194">
        <f t="shared" si="4"/>
        <v>14.8</v>
      </c>
      <c r="DQ35" s="195">
        <f t="shared" si="5"/>
        <v>74.324324324324294</v>
      </c>
      <c r="DR35" s="198" t="s">
        <v>238</v>
      </c>
      <c r="DS35" s="16">
        <v>1.5</v>
      </c>
      <c r="DT35" s="16">
        <v>1.8</v>
      </c>
      <c r="DU35" s="16">
        <v>1.7</v>
      </c>
      <c r="DV35" s="16">
        <v>2.1</v>
      </c>
      <c r="DW35" s="16">
        <v>2</v>
      </c>
      <c r="DX35" s="16">
        <v>1.8</v>
      </c>
      <c r="DY35" s="16">
        <v>1.8</v>
      </c>
      <c r="DZ35" s="16">
        <v>2</v>
      </c>
      <c r="EA35" s="16">
        <v>1.9</v>
      </c>
      <c r="EB35" s="16">
        <v>2.2000000000000002</v>
      </c>
      <c r="EC35" s="16">
        <v>2.5</v>
      </c>
      <c r="ED35" s="16">
        <v>2.5</v>
      </c>
      <c r="EE35" s="16">
        <v>2.2999999999999998</v>
      </c>
      <c r="EF35" s="16">
        <v>2.2000000000000002</v>
      </c>
      <c r="EG35" s="16">
        <v>2.1</v>
      </c>
      <c r="EH35" s="16">
        <v>1.9</v>
      </c>
      <c r="EI35" s="16">
        <v>1.7</v>
      </c>
      <c r="EJ35" s="16">
        <v>1.9</v>
      </c>
      <c r="EK35" s="16">
        <v>2.1</v>
      </c>
      <c r="EL35" s="16">
        <v>2</v>
      </c>
      <c r="EM35" s="16">
        <v>1.8</v>
      </c>
      <c r="EN35" s="194">
        <f t="shared" si="6"/>
        <v>25</v>
      </c>
      <c r="EO35" s="195">
        <f t="shared" si="7"/>
        <v>72</v>
      </c>
      <c r="EP35" s="198" t="s">
        <v>238</v>
      </c>
      <c r="EQ35" s="16">
        <v>0.1</v>
      </c>
      <c r="ER35" s="16">
        <v>0.1</v>
      </c>
      <c r="ES35" s="16">
        <v>0.1</v>
      </c>
      <c r="ET35" s="16">
        <v>0.1</v>
      </c>
      <c r="EU35" s="16">
        <v>0.1</v>
      </c>
      <c r="EV35" s="16">
        <v>0.1</v>
      </c>
      <c r="EW35" s="16">
        <v>0.1</v>
      </c>
      <c r="EX35" s="16">
        <v>0.1</v>
      </c>
      <c r="EY35" s="16">
        <v>0.1</v>
      </c>
      <c r="EZ35" s="16">
        <v>0.1</v>
      </c>
      <c r="FA35" s="16">
        <v>0.1</v>
      </c>
      <c r="FB35" s="16">
        <v>0.1</v>
      </c>
      <c r="FC35" s="16">
        <v>0.2</v>
      </c>
      <c r="FD35" s="16">
        <v>0.1</v>
      </c>
      <c r="FE35" s="16">
        <v>0.1</v>
      </c>
      <c r="FF35" s="16">
        <v>0.1</v>
      </c>
      <c r="FG35" s="16">
        <v>0.1</v>
      </c>
      <c r="FH35" s="16">
        <v>0.1</v>
      </c>
      <c r="FI35" s="16">
        <v>0.1</v>
      </c>
      <c r="FJ35" s="16">
        <v>0.1</v>
      </c>
      <c r="FK35" s="16">
        <v>0.1</v>
      </c>
      <c r="FL35" s="194">
        <f t="shared" si="8"/>
        <v>1.5</v>
      </c>
      <c r="FM35" s="195">
        <f t="shared" si="9"/>
        <v>66.6666666666667</v>
      </c>
      <c r="FN35" s="202" t="s">
        <v>237</v>
      </c>
      <c r="FO35" s="1">
        <v>0.1</v>
      </c>
      <c r="FP35" s="1">
        <v>0.1</v>
      </c>
      <c r="FQ35" s="1">
        <v>0.1</v>
      </c>
      <c r="FR35" s="1">
        <v>0.1</v>
      </c>
      <c r="FS35" s="1">
        <v>0.2</v>
      </c>
      <c r="FT35" s="1">
        <v>0.2</v>
      </c>
      <c r="FU35" s="1">
        <v>0.4</v>
      </c>
      <c r="FV35" s="1">
        <v>0.5</v>
      </c>
      <c r="FW35" s="1">
        <v>0.5</v>
      </c>
      <c r="FX35" s="1">
        <v>0.6</v>
      </c>
      <c r="FY35" s="1">
        <v>0.7</v>
      </c>
      <c r="FZ35" s="1">
        <v>0.7</v>
      </c>
      <c r="GA35" s="1">
        <v>0.7</v>
      </c>
      <c r="GB35" s="1">
        <v>0.8</v>
      </c>
      <c r="GC35" s="1">
        <v>0.7</v>
      </c>
      <c r="GD35" s="1">
        <v>0.7</v>
      </c>
      <c r="GE35" s="1">
        <v>0.6</v>
      </c>
      <c r="GF35" s="1">
        <v>0.7</v>
      </c>
      <c r="GG35" s="1">
        <v>0.7</v>
      </c>
      <c r="GH35" s="1">
        <v>0.7</v>
      </c>
      <c r="GI35" s="1">
        <v>0.6</v>
      </c>
      <c r="GJ35" s="194">
        <f t="shared" si="10"/>
        <v>8.9</v>
      </c>
      <c r="GK35" s="195">
        <f t="shared" si="11"/>
        <v>67.4157303370786</v>
      </c>
      <c r="GL35" s="202" t="s">
        <v>237</v>
      </c>
      <c r="GM35" s="1">
        <v>0.5</v>
      </c>
      <c r="GN35" s="1">
        <v>0.9</v>
      </c>
      <c r="GO35" s="1">
        <v>1.1000000000000001</v>
      </c>
      <c r="GP35" s="1">
        <v>1.1000000000000001</v>
      </c>
      <c r="GQ35" s="1">
        <v>1.5</v>
      </c>
      <c r="GR35" s="1">
        <v>1.6</v>
      </c>
      <c r="GS35" s="1">
        <v>2.2000000000000002</v>
      </c>
      <c r="GT35" s="1">
        <v>2.5</v>
      </c>
      <c r="GU35" s="1">
        <v>2.6</v>
      </c>
      <c r="GV35" s="1">
        <v>3</v>
      </c>
      <c r="GW35" s="1">
        <v>3.8</v>
      </c>
      <c r="GX35" s="1">
        <v>3.8</v>
      </c>
      <c r="GY35" s="1">
        <v>3.7</v>
      </c>
      <c r="GZ35" s="1">
        <v>4</v>
      </c>
      <c r="HA35" s="1">
        <v>4.0999999999999996</v>
      </c>
      <c r="HB35" s="1">
        <v>3.5</v>
      </c>
      <c r="HC35" s="1">
        <v>3</v>
      </c>
      <c r="HD35" s="1">
        <v>3</v>
      </c>
      <c r="HE35" s="1">
        <v>3.4</v>
      </c>
      <c r="HF35" s="1">
        <v>3.3</v>
      </c>
      <c r="HG35" s="1">
        <v>3.2</v>
      </c>
      <c r="HH35" s="194">
        <f t="shared" si="12"/>
        <v>45.4</v>
      </c>
      <c r="HI35" s="195">
        <f t="shared" si="13"/>
        <v>70.484581497797393</v>
      </c>
      <c r="HJ35" s="202" t="s">
        <v>237</v>
      </c>
      <c r="HK35" s="1">
        <v>0.8</v>
      </c>
      <c r="HL35" s="1">
        <v>1.2</v>
      </c>
      <c r="HM35" s="1">
        <v>1.2</v>
      </c>
      <c r="HN35" s="1">
        <v>1.6</v>
      </c>
      <c r="HO35" s="1">
        <v>1.8</v>
      </c>
      <c r="HP35" s="1">
        <v>2</v>
      </c>
      <c r="HQ35" s="1">
        <v>2.4</v>
      </c>
      <c r="HR35" s="1">
        <v>2.2000000000000002</v>
      </c>
      <c r="HS35" s="1">
        <v>2.6</v>
      </c>
      <c r="HT35" s="1">
        <v>2.5</v>
      </c>
      <c r="HU35" s="1">
        <v>2.8</v>
      </c>
      <c r="HV35" s="1">
        <v>2.6</v>
      </c>
      <c r="HW35" s="1">
        <v>2.7</v>
      </c>
      <c r="HX35" s="1">
        <v>3</v>
      </c>
      <c r="HY35" s="1">
        <v>2.8</v>
      </c>
      <c r="HZ35" s="1">
        <v>2.6</v>
      </c>
      <c r="IA35" s="1">
        <v>2.6</v>
      </c>
      <c r="IB35" s="1">
        <v>2.8</v>
      </c>
      <c r="IC35" s="1">
        <v>3</v>
      </c>
      <c r="ID35" s="1">
        <v>3</v>
      </c>
      <c r="IE35" s="1">
        <v>2.9</v>
      </c>
      <c r="IF35" s="194">
        <f t="shared" si="14"/>
        <v>40.1</v>
      </c>
      <c r="IG35" s="195">
        <f t="shared" si="15"/>
        <v>72.319201995012506</v>
      </c>
      <c r="IH35">
        <f t="shared" si="16"/>
        <v>70.715322764445702</v>
      </c>
    </row>
    <row r="36" spans="1:242" ht="14.5">
      <c r="A36" s="175"/>
      <c r="B36" s="184" t="s">
        <v>239</v>
      </c>
      <c r="C36" s="176" t="s">
        <v>240</v>
      </c>
      <c r="D36" s="176" t="s">
        <v>240</v>
      </c>
      <c r="E36" s="176" t="s">
        <v>240</v>
      </c>
      <c r="F36" s="176" t="s">
        <v>240</v>
      </c>
      <c r="G36" s="176" t="s">
        <v>240</v>
      </c>
      <c r="H36" s="176" t="s">
        <v>240</v>
      </c>
      <c r="I36" s="176" t="s">
        <v>240</v>
      </c>
      <c r="J36" s="176" t="s">
        <v>240</v>
      </c>
      <c r="K36" s="176" t="s">
        <v>240</v>
      </c>
      <c r="L36" s="176" t="s">
        <v>240</v>
      </c>
      <c r="M36" s="176" t="s">
        <v>240</v>
      </c>
      <c r="N36" s="176">
        <v>0</v>
      </c>
      <c r="O36" s="176">
        <v>0</v>
      </c>
      <c r="P36" s="176">
        <v>0</v>
      </c>
      <c r="Q36" s="176">
        <v>0</v>
      </c>
      <c r="R36" s="176" t="s">
        <v>240</v>
      </c>
      <c r="S36" s="176" t="s">
        <v>240</v>
      </c>
      <c r="T36" s="176" t="s">
        <v>240</v>
      </c>
      <c r="U36" s="176" t="s">
        <v>240</v>
      </c>
      <c r="V36" s="176" t="s">
        <v>240</v>
      </c>
      <c r="W36" s="176" t="s">
        <v>240</v>
      </c>
      <c r="Y36" s="1"/>
      <c r="Z36" s="190" t="s">
        <v>239</v>
      </c>
      <c r="AA36" s="2" t="s">
        <v>240</v>
      </c>
      <c r="AB36" s="2" t="s">
        <v>240</v>
      </c>
      <c r="AC36" s="2" t="s">
        <v>240</v>
      </c>
      <c r="AD36" s="2" t="s">
        <v>240</v>
      </c>
      <c r="AE36" s="2" t="s">
        <v>240</v>
      </c>
      <c r="AF36" s="2" t="s">
        <v>240</v>
      </c>
      <c r="AG36" s="2" t="s">
        <v>240</v>
      </c>
      <c r="AH36" s="2" t="s">
        <v>240</v>
      </c>
      <c r="AI36" s="2" t="s">
        <v>240</v>
      </c>
      <c r="AJ36" s="2" t="s">
        <v>240</v>
      </c>
      <c r="AK36" s="2" t="s">
        <v>240</v>
      </c>
      <c r="AL36" s="2">
        <v>0</v>
      </c>
      <c r="AM36" s="2">
        <v>0</v>
      </c>
      <c r="AN36" s="2">
        <v>0</v>
      </c>
      <c r="AO36" s="2">
        <v>0</v>
      </c>
      <c r="AP36" s="2" t="s">
        <v>240</v>
      </c>
      <c r="AQ36" s="2" t="s">
        <v>240</v>
      </c>
      <c r="AR36" s="2" t="s">
        <v>240</v>
      </c>
      <c r="AS36" s="2" t="s">
        <v>240</v>
      </c>
      <c r="AT36" s="2" t="s">
        <v>240</v>
      </c>
      <c r="AU36" s="2" t="s">
        <v>240</v>
      </c>
      <c r="AV36" s="194" t="str">
        <f>AU17</f>
        <v>n.a.</v>
      </c>
      <c r="AW36" s="195"/>
      <c r="AX36" s="190" t="s">
        <v>239</v>
      </c>
      <c r="AY36" s="2" t="s">
        <v>240</v>
      </c>
      <c r="AZ36" s="2" t="s">
        <v>240</v>
      </c>
      <c r="BA36" s="2" t="s">
        <v>240</v>
      </c>
      <c r="BB36" s="2" t="s">
        <v>240</v>
      </c>
      <c r="BC36" s="2" t="s">
        <v>240</v>
      </c>
      <c r="BD36" s="2" t="s">
        <v>240</v>
      </c>
      <c r="BE36" s="2" t="s">
        <v>240</v>
      </c>
      <c r="BF36" s="2" t="s">
        <v>240</v>
      </c>
      <c r="BG36" s="2" t="s">
        <v>240</v>
      </c>
      <c r="BH36" s="2" t="s">
        <v>240</v>
      </c>
      <c r="BI36" s="2" t="s">
        <v>240</v>
      </c>
      <c r="BJ36" s="2">
        <v>0</v>
      </c>
      <c r="BK36" s="2">
        <v>0</v>
      </c>
      <c r="BL36" s="2">
        <v>0</v>
      </c>
      <c r="BM36" s="2">
        <v>0</v>
      </c>
      <c r="BN36" s="2" t="s">
        <v>240</v>
      </c>
      <c r="BO36" s="2" t="s">
        <v>240</v>
      </c>
      <c r="BP36" s="2" t="s">
        <v>240</v>
      </c>
      <c r="BQ36" s="2" t="s">
        <v>240</v>
      </c>
      <c r="BR36" s="2" t="s">
        <v>240</v>
      </c>
      <c r="BS36" s="2" t="s">
        <v>240</v>
      </c>
      <c r="BT36" s="194" t="str">
        <f t="shared" si="0"/>
        <v>n.a.</v>
      </c>
      <c r="BU36" s="195"/>
      <c r="BV36" s="198" t="s">
        <v>241</v>
      </c>
      <c r="BW36" s="17" t="s">
        <v>242</v>
      </c>
      <c r="BX36" s="17" t="s">
        <v>242</v>
      </c>
      <c r="BY36" s="17" t="s">
        <v>242</v>
      </c>
      <c r="BZ36" s="17" t="s">
        <v>242</v>
      </c>
      <c r="CA36" s="17" t="s">
        <v>242</v>
      </c>
      <c r="CB36" s="17" t="s">
        <v>242</v>
      </c>
      <c r="CC36" s="17" t="s">
        <v>242</v>
      </c>
      <c r="CD36" s="17" t="s">
        <v>242</v>
      </c>
      <c r="CE36" s="17" t="s">
        <v>242</v>
      </c>
      <c r="CF36" s="17" t="s">
        <v>242</v>
      </c>
      <c r="CG36" s="17" t="s">
        <v>242</v>
      </c>
      <c r="CH36" s="17">
        <v>0</v>
      </c>
      <c r="CI36" s="17">
        <v>0</v>
      </c>
      <c r="CJ36" s="17">
        <v>0</v>
      </c>
      <c r="CK36" s="17">
        <v>0</v>
      </c>
      <c r="CL36" s="17" t="s">
        <v>242</v>
      </c>
      <c r="CM36" s="17" t="s">
        <v>242</v>
      </c>
      <c r="CN36" s="17" t="s">
        <v>242</v>
      </c>
      <c r="CO36" s="17" t="s">
        <v>242</v>
      </c>
      <c r="CP36" s="17" t="s">
        <v>242</v>
      </c>
      <c r="CQ36" s="17" t="s">
        <v>242</v>
      </c>
      <c r="CR36" s="194" t="str">
        <f t="shared" si="2"/>
        <v>n.a.</v>
      </c>
      <c r="CS36" s="195"/>
      <c r="CT36" s="198" t="s">
        <v>241</v>
      </c>
      <c r="CU36" s="17" t="s">
        <v>242</v>
      </c>
      <c r="CV36" s="17" t="s">
        <v>242</v>
      </c>
      <c r="CW36" s="17" t="s">
        <v>242</v>
      </c>
      <c r="CX36" s="17" t="s">
        <v>242</v>
      </c>
      <c r="CY36" s="17" t="s">
        <v>242</v>
      </c>
      <c r="CZ36" s="17" t="s">
        <v>242</v>
      </c>
      <c r="DA36" s="17" t="s">
        <v>242</v>
      </c>
      <c r="DB36" s="17" t="s">
        <v>242</v>
      </c>
      <c r="DC36" s="17" t="s">
        <v>242</v>
      </c>
      <c r="DD36" s="17" t="s">
        <v>242</v>
      </c>
      <c r="DE36" s="17" t="s">
        <v>242</v>
      </c>
      <c r="DF36" s="17">
        <v>0</v>
      </c>
      <c r="DG36" s="17">
        <v>0</v>
      </c>
      <c r="DH36" s="17">
        <v>0</v>
      </c>
      <c r="DI36" s="17">
        <v>0</v>
      </c>
      <c r="DJ36" s="17" t="s">
        <v>242</v>
      </c>
      <c r="DK36" s="17" t="s">
        <v>242</v>
      </c>
      <c r="DL36" s="17" t="s">
        <v>242</v>
      </c>
      <c r="DM36" s="17" t="s">
        <v>242</v>
      </c>
      <c r="DN36" s="17" t="s">
        <v>242</v>
      </c>
      <c r="DO36" s="17" t="s">
        <v>242</v>
      </c>
      <c r="DP36" s="194" t="str">
        <f t="shared" si="4"/>
        <v>n.a.</v>
      </c>
      <c r="DQ36" s="195"/>
      <c r="DR36" s="198" t="s">
        <v>241</v>
      </c>
      <c r="DS36" s="17" t="s">
        <v>242</v>
      </c>
      <c r="DT36" s="17" t="s">
        <v>242</v>
      </c>
      <c r="DU36" s="17" t="s">
        <v>242</v>
      </c>
      <c r="DV36" s="17" t="s">
        <v>242</v>
      </c>
      <c r="DW36" s="17" t="s">
        <v>242</v>
      </c>
      <c r="DX36" s="17" t="s">
        <v>242</v>
      </c>
      <c r="DY36" s="17" t="s">
        <v>242</v>
      </c>
      <c r="DZ36" s="17">
        <v>0.1</v>
      </c>
      <c r="EA36" s="17">
        <v>0.1</v>
      </c>
      <c r="EB36" s="17">
        <v>0.1</v>
      </c>
      <c r="EC36" s="17">
        <v>0.1</v>
      </c>
      <c r="ED36" s="17">
        <v>0.1</v>
      </c>
      <c r="EE36" s="17">
        <v>0.1</v>
      </c>
      <c r="EF36" s="17">
        <v>0.1</v>
      </c>
      <c r="EG36" s="17">
        <v>0.1</v>
      </c>
      <c r="EH36" s="17" t="s">
        <v>242</v>
      </c>
      <c r="EI36" s="17" t="s">
        <v>242</v>
      </c>
      <c r="EJ36" s="17" t="s">
        <v>242</v>
      </c>
      <c r="EK36" s="17" t="s">
        <v>242</v>
      </c>
      <c r="EL36" s="17" t="s">
        <v>242</v>
      </c>
      <c r="EM36" s="17" t="s">
        <v>242</v>
      </c>
      <c r="EN36" s="194" t="str">
        <f t="shared" si="6"/>
        <v>n.a.</v>
      </c>
      <c r="EO36" s="195"/>
      <c r="EP36" s="198" t="s">
        <v>241</v>
      </c>
      <c r="EQ36" s="17" t="s">
        <v>242</v>
      </c>
      <c r="ER36" s="17" t="s">
        <v>242</v>
      </c>
      <c r="ES36" s="17" t="s">
        <v>242</v>
      </c>
      <c r="ET36" s="17" t="s">
        <v>242</v>
      </c>
      <c r="EU36" s="17" t="s">
        <v>242</v>
      </c>
      <c r="EV36" s="17" t="s">
        <v>242</v>
      </c>
      <c r="EW36" s="17" t="s">
        <v>242</v>
      </c>
      <c r="EX36" s="17" t="s">
        <v>242</v>
      </c>
      <c r="EY36" s="17">
        <v>0</v>
      </c>
      <c r="EZ36" s="17">
        <v>0</v>
      </c>
      <c r="FA36" s="17">
        <v>0</v>
      </c>
      <c r="FB36" s="17">
        <v>0</v>
      </c>
      <c r="FC36" s="17">
        <v>0</v>
      </c>
      <c r="FD36" s="17">
        <v>0</v>
      </c>
      <c r="FE36" s="17">
        <v>0</v>
      </c>
      <c r="FF36" s="17" t="s">
        <v>242</v>
      </c>
      <c r="FG36" s="17" t="s">
        <v>242</v>
      </c>
      <c r="FH36" s="17" t="s">
        <v>242</v>
      </c>
      <c r="FI36" s="17" t="s">
        <v>242</v>
      </c>
      <c r="FJ36" s="17" t="s">
        <v>242</v>
      </c>
      <c r="FK36" s="17" t="s">
        <v>242</v>
      </c>
      <c r="FL36" s="194" t="str">
        <f t="shared" si="8"/>
        <v>n.a.</v>
      </c>
      <c r="FM36" s="195"/>
      <c r="FN36" s="202" t="s">
        <v>239</v>
      </c>
      <c r="FO36" s="2" t="s">
        <v>240</v>
      </c>
      <c r="FP36" s="2" t="s">
        <v>240</v>
      </c>
      <c r="FQ36" s="2" t="s">
        <v>240</v>
      </c>
      <c r="FR36" s="2" t="s">
        <v>240</v>
      </c>
      <c r="FS36" s="2" t="s">
        <v>240</v>
      </c>
      <c r="FT36" s="2" t="s">
        <v>240</v>
      </c>
      <c r="FU36" s="2" t="s">
        <v>240</v>
      </c>
      <c r="FV36" s="2" t="s">
        <v>240</v>
      </c>
      <c r="FW36" s="2" t="s">
        <v>240</v>
      </c>
      <c r="FX36" s="2" t="s">
        <v>240</v>
      </c>
      <c r="FY36" s="2" t="s">
        <v>240</v>
      </c>
      <c r="FZ36" s="2">
        <v>0</v>
      </c>
      <c r="GA36" s="2">
        <v>0.1</v>
      </c>
      <c r="GB36" s="2">
        <v>0.1</v>
      </c>
      <c r="GC36" s="2">
        <v>0.1</v>
      </c>
      <c r="GD36" s="2" t="s">
        <v>240</v>
      </c>
      <c r="GE36" s="2" t="s">
        <v>240</v>
      </c>
      <c r="GF36" s="2" t="s">
        <v>240</v>
      </c>
      <c r="GG36" s="2" t="s">
        <v>240</v>
      </c>
      <c r="GH36" s="2" t="s">
        <v>240</v>
      </c>
      <c r="GI36" s="2" t="s">
        <v>240</v>
      </c>
      <c r="GJ36" s="194" t="str">
        <f t="shared" si="10"/>
        <v>n.a.</v>
      </c>
      <c r="GK36" s="195"/>
      <c r="GL36" s="202" t="s">
        <v>239</v>
      </c>
      <c r="GM36" s="2" t="s">
        <v>240</v>
      </c>
      <c r="GN36" s="2" t="s">
        <v>240</v>
      </c>
      <c r="GO36" s="2" t="s">
        <v>240</v>
      </c>
      <c r="GP36" s="2" t="s">
        <v>240</v>
      </c>
      <c r="GQ36" s="2" t="s">
        <v>240</v>
      </c>
      <c r="GR36" s="2" t="s">
        <v>240</v>
      </c>
      <c r="GS36" s="2" t="s">
        <v>240</v>
      </c>
      <c r="GT36" s="2" t="s">
        <v>240</v>
      </c>
      <c r="GU36" s="2" t="s">
        <v>240</v>
      </c>
      <c r="GV36" s="2" t="s">
        <v>240</v>
      </c>
      <c r="GW36" s="2" t="s">
        <v>240</v>
      </c>
      <c r="GX36" s="2">
        <v>0.1</v>
      </c>
      <c r="GY36" s="2">
        <v>0.2</v>
      </c>
      <c r="GZ36" s="2">
        <v>0.1</v>
      </c>
      <c r="HA36" s="2">
        <v>0.1</v>
      </c>
      <c r="HB36" s="2" t="s">
        <v>240</v>
      </c>
      <c r="HC36" s="2" t="s">
        <v>240</v>
      </c>
      <c r="HD36" s="2" t="s">
        <v>240</v>
      </c>
      <c r="HE36" s="2" t="s">
        <v>240</v>
      </c>
      <c r="HF36" s="2" t="s">
        <v>240</v>
      </c>
      <c r="HG36" s="2" t="s">
        <v>240</v>
      </c>
      <c r="HH36" s="194" t="str">
        <f t="shared" si="12"/>
        <v>n.a.</v>
      </c>
      <c r="HI36" s="195"/>
      <c r="HJ36" s="202" t="s">
        <v>239</v>
      </c>
      <c r="HK36" s="2" t="s">
        <v>240</v>
      </c>
      <c r="HL36" s="2" t="s">
        <v>240</v>
      </c>
      <c r="HM36" s="2" t="s">
        <v>240</v>
      </c>
      <c r="HN36" s="2" t="s">
        <v>240</v>
      </c>
      <c r="HO36" s="2" t="s">
        <v>240</v>
      </c>
      <c r="HP36" s="2" t="s">
        <v>240</v>
      </c>
      <c r="HQ36" s="2" t="s">
        <v>240</v>
      </c>
      <c r="HR36" s="2" t="s">
        <v>240</v>
      </c>
      <c r="HS36" s="2" t="s">
        <v>240</v>
      </c>
      <c r="HT36" s="2" t="s">
        <v>240</v>
      </c>
      <c r="HU36" s="2">
        <v>0.1</v>
      </c>
      <c r="HV36" s="2">
        <v>0.1</v>
      </c>
      <c r="HW36" s="2">
        <v>0.1</v>
      </c>
      <c r="HX36" s="2">
        <v>0.1</v>
      </c>
      <c r="HY36" s="2">
        <v>0.1</v>
      </c>
      <c r="HZ36" s="2" t="s">
        <v>240</v>
      </c>
      <c r="IA36" s="2" t="s">
        <v>240</v>
      </c>
      <c r="IB36" s="2" t="s">
        <v>240</v>
      </c>
      <c r="IC36" s="2" t="s">
        <v>240</v>
      </c>
      <c r="ID36" s="2" t="s">
        <v>240</v>
      </c>
      <c r="IE36" s="2" t="s">
        <v>240</v>
      </c>
      <c r="IF36" s="194" t="str">
        <f t="shared" si="14"/>
        <v>n.a.</v>
      </c>
      <c r="IG36" s="195"/>
      <c r="IH36" t="e">
        <f t="shared" si="16"/>
        <v>#DIV/0!</v>
      </c>
    </row>
    <row r="37" spans="1:242" ht="14.5">
      <c r="A37" s="175"/>
      <c r="B37" s="184" t="s">
        <v>243</v>
      </c>
      <c r="C37" s="175">
        <v>0</v>
      </c>
      <c r="D37" s="176" t="s">
        <v>240</v>
      </c>
      <c r="E37" s="176" t="s">
        <v>240</v>
      </c>
      <c r="F37" s="176" t="s">
        <v>240</v>
      </c>
      <c r="G37" s="176" t="s">
        <v>240</v>
      </c>
      <c r="H37" s="176" t="s">
        <v>240</v>
      </c>
      <c r="I37" s="176" t="s">
        <v>240</v>
      </c>
      <c r="J37" s="176" t="s">
        <v>240</v>
      </c>
      <c r="K37" s="176" t="s">
        <v>240</v>
      </c>
      <c r="L37" s="176" t="s">
        <v>240</v>
      </c>
      <c r="M37" s="176" t="s">
        <v>240</v>
      </c>
      <c r="N37" s="176" t="s">
        <v>240</v>
      </c>
      <c r="O37" s="176" t="s">
        <v>240</v>
      </c>
      <c r="P37" s="176" t="s">
        <v>240</v>
      </c>
      <c r="Q37" s="176" t="s">
        <v>240</v>
      </c>
      <c r="R37" s="176" t="s">
        <v>240</v>
      </c>
      <c r="S37" s="176" t="s">
        <v>240</v>
      </c>
      <c r="T37" s="176" t="s">
        <v>240</v>
      </c>
      <c r="U37" s="176" t="s">
        <v>240</v>
      </c>
      <c r="V37" s="176" t="s">
        <v>240</v>
      </c>
      <c r="W37" s="176" t="s">
        <v>240</v>
      </c>
      <c r="Y37" s="1"/>
      <c r="Z37" s="190" t="s">
        <v>243</v>
      </c>
      <c r="AA37" s="1">
        <v>0</v>
      </c>
      <c r="AB37" s="2" t="s">
        <v>240</v>
      </c>
      <c r="AC37" s="2" t="s">
        <v>240</v>
      </c>
      <c r="AD37" s="2" t="s">
        <v>240</v>
      </c>
      <c r="AE37" s="2" t="s">
        <v>240</v>
      </c>
      <c r="AF37" s="2" t="s">
        <v>240</v>
      </c>
      <c r="AG37" s="2" t="s">
        <v>240</v>
      </c>
      <c r="AH37" s="2" t="s">
        <v>240</v>
      </c>
      <c r="AI37" s="2" t="s">
        <v>240</v>
      </c>
      <c r="AJ37" s="2" t="s">
        <v>240</v>
      </c>
      <c r="AK37" s="2" t="s">
        <v>240</v>
      </c>
      <c r="AL37" s="2" t="s">
        <v>240</v>
      </c>
      <c r="AM37" s="2" t="s">
        <v>240</v>
      </c>
      <c r="AN37" s="2" t="s">
        <v>240</v>
      </c>
      <c r="AO37" s="2" t="s">
        <v>240</v>
      </c>
      <c r="AP37" s="2" t="s">
        <v>240</v>
      </c>
      <c r="AQ37" s="2" t="s">
        <v>240</v>
      </c>
      <c r="AR37" s="2" t="s">
        <v>240</v>
      </c>
      <c r="AS37" s="2" t="s">
        <v>240</v>
      </c>
      <c r="AT37" s="2" t="s">
        <v>240</v>
      </c>
      <c r="AU37" s="2" t="s">
        <v>240</v>
      </c>
      <c r="AV37" s="194" t="str">
        <f>AU18</f>
        <v>n.a.</v>
      </c>
      <c r="AW37" s="195"/>
      <c r="AX37" s="190" t="s">
        <v>243</v>
      </c>
      <c r="AY37" s="1">
        <v>0</v>
      </c>
      <c r="AZ37" s="2" t="s">
        <v>240</v>
      </c>
      <c r="BA37" s="2" t="s">
        <v>240</v>
      </c>
      <c r="BB37" s="2" t="s">
        <v>240</v>
      </c>
      <c r="BC37" s="2" t="s">
        <v>240</v>
      </c>
      <c r="BD37" s="2" t="s">
        <v>240</v>
      </c>
      <c r="BE37" s="2" t="s">
        <v>240</v>
      </c>
      <c r="BF37" s="2" t="s">
        <v>240</v>
      </c>
      <c r="BG37" s="2" t="s">
        <v>240</v>
      </c>
      <c r="BH37" s="2" t="s">
        <v>240</v>
      </c>
      <c r="BI37" s="2" t="s">
        <v>240</v>
      </c>
      <c r="BJ37" s="2" t="s">
        <v>240</v>
      </c>
      <c r="BK37" s="2" t="s">
        <v>240</v>
      </c>
      <c r="BL37" s="2" t="s">
        <v>240</v>
      </c>
      <c r="BM37" s="2" t="s">
        <v>240</v>
      </c>
      <c r="BN37" s="2" t="s">
        <v>240</v>
      </c>
      <c r="BO37" s="2" t="s">
        <v>240</v>
      </c>
      <c r="BP37" s="2" t="s">
        <v>240</v>
      </c>
      <c r="BQ37" s="2" t="s">
        <v>240</v>
      </c>
      <c r="BR37" s="2" t="s">
        <v>240</v>
      </c>
      <c r="BS37" s="2" t="s">
        <v>240</v>
      </c>
      <c r="BT37" s="194" t="str">
        <f t="shared" si="0"/>
        <v>n.a.</v>
      </c>
      <c r="BU37" s="195"/>
      <c r="BV37" s="198" t="s">
        <v>244</v>
      </c>
      <c r="BW37" s="16">
        <v>0</v>
      </c>
      <c r="BX37" s="17" t="s">
        <v>242</v>
      </c>
      <c r="BY37" s="17" t="s">
        <v>242</v>
      </c>
      <c r="BZ37" s="17" t="s">
        <v>242</v>
      </c>
      <c r="CA37" s="17" t="s">
        <v>242</v>
      </c>
      <c r="CB37" s="17" t="s">
        <v>242</v>
      </c>
      <c r="CC37" s="17" t="s">
        <v>242</v>
      </c>
      <c r="CD37" s="17" t="s">
        <v>242</v>
      </c>
      <c r="CE37" s="17" t="s">
        <v>242</v>
      </c>
      <c r="CF37" s="17" t="s">
        <v>242</v>
      </c>
      <c r="CG37" s="17" t="s">
        <v>242</v>
      </c>
      <c r="CH37" s="17" t="s">
        <v>242</v>
      </c>
      <c r="CI37" s="17" t="s">
        <v>242</v>
      </c>
      <c r="CJ37" s="17" t="s">
        <v>242</v>
      </c>
      <c r="CK37" s="17" t="s">
        <v>242</v>
      </c>
      <c r="CL37" s="17" t="s">
        <v>242</v>
      </c>
      <c r="CM37" s="17" t="s">
        <v>242</v>
      </c>
      <c r="CN37" s="17" t="s">
        <v>242</v>
      </c>
      <c r="CO37" s="17" t="s">
        <v>242</v>
      </c>
      <c r="CP37" s="17" t="s">
        <v>242</v>
      </c>
      <c r="CQ37" s="17" t="s">
        <v>242</v>
      </c>
      <c r="CR37" s="194" t="str">
        <f t="shared" si="2"/>
        <v>n.a.</v>
      </c>
      <c r="CS37" s="195"/>
      <c r="CT37" s="198" t="s">
        <v>244</v>
      </c>
      <c r="CU37" s="16">
        <v>0</v>
      </c>
      <c r="CV37" s="17" t="s">
        <v>242</v>
      </c>
      <c r="CW37" s="17" t="s">
        <v>242</v>
      </c>
      <c r="CX37" s="17" t="s">
        <v>242</v>
      </c>
      <c r="CY37" s="17" t="s">
        <v>242</v>
      </c>
      <c r="CZ37" s="17" t="s">
        <v>242</v>
      </c>
      <c r="DA37" s="17" t="s">
        <v>242</v>
      </c>
      <c r="DB37" s="17" t="s">
        <v>242</v>
      </c>
      <c r="DC37" s="17" t="s">
        <v>242</v>
      </c>
      <c r="DD37" s="17" t="s">
        <v>242</v>
      </c>
      <c r="DE37" s="17" t="s">
        <v>242</v>
      </c>
      <c r="DF37" s="17" t="s">
        <v>242</v>
      </c>
      <c r="DG37" s="17" t="s">
        <v>242</v>
      </c>
      <c r="DH37" s="17" t="s">
        <v>242</v>
      </c>
      <c r="DI37" s="17" t="s">
        <v>242</v>
      </c>
      <c r="DJ37" s="17" t="s">
        <v>242</v>
      </c>
      <c r="DK37" s="17" t="s">
        <v>242</v>
      </c>
      <c r="DL37" s="17" t="s">
        <v>242</v>
      </c>
      <c r="DM37" s="17" t="s">
        <v>242</v>
      </c>
      <c r="DN37" s="17" t="s">
        <v>242</v>
      </c>
      <c r="DO37" s="17" t="s">
        <v>242</v>
      </c>
      <c r="DP37" s="194" t="str">
        <f t="shared" si="4"/>
        <v>n.a.</v>
      </c>
      <c r="DQ37" s="195"/>
      <c r="DR37" s="198" t="s">
        <v>244</v>
      </c>
      <c r="DS37" s="16">
        <v>0</v>
      </c>
      <c r="DT37" s="17" t="s">
        <v>242</v>
      </c>
      <c r="DU37" s="17" t="s">
        <v>242</v>
      </c>
      <c r="DV37" s="17" t="s">
        <v>242</v>
      </c>
      <c r="DW37" s="17" t="s">
        <v>242</v>
      </c>
      <c r="DX37" s="17" t="s">
        <v>242</v>
      </c>
      <c r="DY37" s="17" t="s">
        <v>242</v>
      </c>
      <c r="DZ37" s="17" t="s">
        <v>242</v>
      </c>
      <c r="EA37" s="17" t="s">
        <v>242</v>
      </c>
      <c r="EB37" s="17" t="s">
        <v>242</v>
      </c>
      <c r="EC37" s="17" t="s">
        <v>242</v>
      </c>
      <c r="ED37" s="17" t="s">
        <v>242</v>
      </c>
      <c r="EE37" s="17" t="s">
        <v>242</v>
      </c>
      <c r="EF37" s="17" t="s">
        <v>242</v>
      </c>
      <c r="EG37" s="17" t="s">
        <v>242</v>
      </c>
      <c r="EH37" s="17" t="s">
        <v>242</v>
      </c>
      <c r="EI37" s="17" t="s">
        <v>242</v>
      </c>
      <c r="EJ37" s="17" t="s">
        <v>242</v>
      </c>
      <c r="EK37" s="17" t="s">
        <v>242</v>
      </c>
      <c r="EL37" s="17" t="s">
        <v>242</v>
      </c>
      <c r="EM37" s="17" t="s">
        <v>242</v>
      </c>
      <c r="EN37" s="194" t="str">
        <f t="shared" si="6"/>
        <v>n.a.</v>
      </c>
      <c r="EO37" s="195"/>
      <c r="EP37" s="198" t="s">
        <v>244</v>
      </c>
      <c r="EQ37" s="16">
        <v>0</v>
      </c>
      <c r="ER37" s="17" t="s">
        <v>242</v>
      </c>
      <c r="ES37" s="17" t="s">
        <v>242</v>
      </c>
      <c r="ET37" s="17" t="s">
        <v>242</v>
      </c>
      <c r="EU37" s="17" t="s">
        <v>242</v>
      </c>
      <c r="EV37" s="17" t="s">
        <v>242</v>
      </c>
      <c r="EW37" s="17" t="s">
        <v>242</v>
      </c>
      <c r="EX37" s="17" t="s">
        <v>242</v>
      </c>
      <c r="EY37" s="17" t="s">
        <v>242</v>
      </c>
      <c r="EZ37" s="17" t="s">
        <v>242</v>
      </c>
      <c r="FA37" s="17" t="s">
        <v>242</v>
      </c>
      <c r="FB37" s="17" t="s">
        <v>242</v>
      </c>
      <c r="FC37" s="17" t="s">
        <v>242</v>
      </c>
      <c r="FD37" s="17" t="s">
        <v>242</v>
      </c>
      <c r="FE37" s="17" t="s">
        <v>242</v>
      </c>
      <c r="FF37" s="17" t="s">
        <v>242</v>
      </c>
      <c r="FG37" s="17" t="s">
        <v>242</v>
      </c>
      <c r="FH37" s="17" t="s">
        <v>242</v>
      </c>
      <c r="FI37" s="17" t="s">
        <v>242</v>
      </c>
      <c r="FJ37" s="17" t="s">
        <v>242</v>
      </c>
      <c r="FK37" s="17" t="s">
        <v>242</v>
      </c>
      <c r="FL37" s="194" t="str">
        <f t="shared" si="8"/>
        <v>n.a.</v>
      </c>
      <c r="FM37" s="195"/>
      <c r="FN37" s="202" t="s">
        <v>243</v>
      </c>
      <c r="FO37" s="1">
        <v>0</v>
      </c>
      <c r="FP37" s="2" t="s">
        <v>240</v>
      </c>
      <c r="FQ37" s="2" t="s">
        <v>240</v>
      </c>
      <c r="FR37" s="2" t="s">
        <v>240</v>
      </c>
      <c r="FS37" s="2" t="s">
        <v>240</v>
      </c>
      <c r="FT37" s="2" t="s">
        <v>240</v>
      </c>
      <c r="FU37" s="2" t="s">
        <v>240</v>
      </c>
      <c r="FV37" s="2" t="s">
        <v>240</v>
      </c>
      <c r="FW37" s="2" t="s">
        <v>240</v>
      </c>
      <c r="FX37" s="2" t="s">
        <v>240</v>
      </c>
      <c r="FY37" s="2" t="s">
        <v>240</v>
      </c>
      <c r="FZ37" s="2" t="s">
        <v>240</v>
      </c>
      <c r="GA37" s="2" t="s">
        <v>240</v>
      </c>
      <c r="GB37" s="2" t="s">
        <v>240</v>
      </c>
      <c r="GC37" s="2" t="s">
        <v>240</v>
      </c>
      <c r="GD37" s="2" t="s">
        <v>240</v>
      </c>
      <c r="GE37" s="2" t="s">
        <v>240</v>
      </c>
      <c r="GF37" s="2" t="s">
        <v>240</v>
      </c>
      <c r="GG37" s="2" t="s">
        <v>240</v>
      </c>
      <c r="GH37" s="2" t="s">
        <v>240</v>
      </c>
      <c r="GI37" s="2" t="s">
        <v>240</v>
      </c>
      <c r="GJ37" s="194" t="str">
        <f t="shared" si="10"/>
        <v>n.a.</v>
      </c>
      <c r="GK37" s="195"/>
      <c r="GL37" s="202" t="s">
        <v>243</v>
      </c>
      <c r="GM37" s="1">
        <v>0</v>
      </c>
      <c r="GN37" s="2" t="s">
        <v>240</v>
      </c>
      <c r="GO37" s="2" t="s">
        <v>240</v>
      </c>
      <c r="GP37" s="2" t="s">
        <v>240</v>
      </c>
      <c r="GQ37" s="2" t="s">
        <v>240</v>
      </c>
      <c r="GR37" s="2" t="s">
        <v>240</v>
      </c>
      <c r="GS37" s="2" t="s">
        <v>240</v>
      </c>
      <c r="GT37" s="2" t="s">
        <v>240</v>
      </c>
      <c r="GU37" s="2" t="s">
        <v>240</v>
      </c>
      <c r="GV37" s="2" t="s">
        <v>240</v>
      </c>
      <c r="GW37" s="2" t="s">
        <v>240</v>
      </c>
      <c r="GX37" s="2" t="s">
        <v>240</v>
      </c>
      <c r="GY37" s="2" t="s">
        <v>240</v>
      </c>
      <c r="GZ37" s="2" t="s">
        <v>240</v>
      </c>
      <c r="HA37" s="2" t="s">
        <v>240</v>
      </c>
      <c r="HB37" s="2" t="s">
        <v>240</v>
      </c>
      <c r="HC37" s="2" t="s">
        <v>240</v>
      </c>
      <c r="HD37" s="2" t="s">
        <v>240</v>
      </c>
      <c r="HE37" s="2" t="s">
        <v>240</v>
      </c>
      <c r="HF37" s="2" t="s">
        <v>240</v>
      </c>
      <c r="HG37" s="2" t="s">
        <v>240</v>
      </c>
      <c r="HH37" s="194" t="str">
        <f t="shared" si="12"/>
        <v>n.a.</v>
      </c>
      <c r="HI37" s="195"/>
      <c r="HJ37" s="202" t="s">
        <v>243</v>
      </c>
      <c r="HK37" s="1">
        <v>0</v>
      </c>
      <c r="HL37" s="2" t="s">
        <v>240</v>
      </c>
      <c r="HM37" s="2" t="s">
        <v>240</v>
      </c>
      <c r="HN37" s="2" t="s">
        <v>240</v>
      </c>
      <c r="HO37" s="2" t="s">
        <v>240</v>
      </c>
      <c r="HP37" s="2" t="s">
        <v>240</v>
      </c>
      <c r="HQ37" s="2" t="s">
        <v>240</v>
      </c>
      <c r="HR37" s="2" t="s">
        <v>240</v>
      </c>
      <c r="HS37" s="2" t="s">
        <v>240</v>
      </c>
      <c r="HT37" s="2" t="s">
        <v>240</v>
      </c>
      <c r="HU37" s="2" t="s">
        <v>240</v>
      </c>
      <c r="HV37" s="2" t="s">
        <v>240</v>
      </c>
      <c r="HW37" s="2" t="s">
        <v>240</v>
      </c>
      <c r="HX37" s="2" t="s">
        <v>240</v>
      </c>
      <c r="HY37" s="2" t="s">
        <v>240</v>
      </c>
      <c r="HZ37" s="2" t="s">
        <v>240</v>
      </c>
      <c r="IA37" s="2" t="s">
        <v>240</v>
      </c>
      <c r="IB37" s="2" t="s">
        <v>240</v>
      </c>
      <c r="IC37" s="2" t="s">
        <v>240</v>
      </c>
      <c r="ID37" s="2" t="s">
        <v>240</v>
      </c>
      <c r="IE37" s="2" t="s">
        <v>240</v>
      </c>
      <c r="IF37" s="194" t="str">
        <f t="shared" si="14"/>
        <v>n.a.</v>
      </c>
      <c r="IG37" s="195"/>
      <c r="IH37" t="e">
        <f t="shared" si="16"/>
        <v>#DIV/0!</v>
      </c>
    </row>
    <row r="38" spans="1:242" ht="14.5" customHeight="1">
      <c r="A38" s="424"/>
      <c r="B38" s="424"/>
      <c r="C38" s="175"/>
      <c r="D38" s="175"/>
      <c r="E38" s="175"/>
      <c r="F38" s="175"/>
      <c r="G38" s="175"/>
      <c r="H38" s="175"/>
      <c r="I38" s="175"/>
      <c r="J38" s="175"/>
      <c r="K38" s="175"/>
      <c r="L38" s="175"/>
      <c r="M38" s="175"/>
      <c r="N38" s="175"/>
      <c r="O38" s="175"/>
      <c r="P38" s="175"/>
      <c r="Q38" s="175"/>
      <c r="R38" s="175"/>
      <c r="S38" s="175"/>
      <c r="T38" s="175"/>
      <c r="U38" s="175"/>
      <c r="V38" s="175"/>
      <c r="W38" s="175"/>
      <c r="Y38" s="410"/>
      <c r="Z38" s="410"/>
      <c r="AA38" s="1"/>
      <c r="AB38" s="1"/>
      <c r="AC38" s="1"/>
      <c r="AD38" s="1"/>
      <c r="AE38" s="1"/>
      <c r="AF38" s="1"/>
      <c r="AG38" s="1"/>
      <c r="AH38" s="1"/>
      <c r="AI38" s="1"/>
      <c r="AJ38" s="1"/>
      <c r="AK38" s="1"/>
      <c r="AL38" s="1"/>
      <c r="AM38" s="1"/>
      <c r="AN38" s="1"/>
      <c r="AO38" s="1"/>
      <c r="AP38" s="1"/>
      <c r="AQ38" s="1"/>
      <c r="AR38" s="1"/>
      <c r="AS38" s="1"/>
      <c r="AT38" s="1"/>
      <c r="AU38" s="1"/>
      <c r="AW38" s="410"/>
      <c r="AX38" s="410"/>
      <c r="AY38" s="1"/>
      <c r="AZ38" s="1"/>
      <c r="BA38" s="1"/>
      <c r="BB38" s="1"/>
      <c r="BC38" s="1"/>
      <c r="BD38" s="1"/>
      <c r="BE38" s="1"/>
      <c r="BF38" s="1"/>
      <c r="BG38" s="1"/>
      <c r="BH38" s="1"/>
      <c r="BI38" s="1"/>
      <c r="BJ38" s="1"/>
      <c r="BK38" s="1"/>
      <c r="BL38" s="1"/>
      <c r="BM38" s="1"/>
      <c r="BN38" s="1"/>
      <c r="BO38" s="1"/>
      <c r="BP38" s="1"/>
      <c r="BQ38" s="1"/>
      <c r="BR38" s="1"/>
      <c r="BS38" s="1"/>
      <c r="BU38" s="411"/>
      <c r="BV38" s="411"/>
      <c r="BW38" s="16"/>
      <c r="BX38" s="16"/>
      <c r="BY38" s="16"/>
      <c r="BZ38" s="16"/>
      <c r="CA38" s="16"/>
      <c r="CB38" s="16"/>
      <c r="CC38" s="16"/>
      <c r="CD38" s="16"/>
      <c r="CE38" s="16"/>
      <c r="CF38" s="16"/>
      <c r="CG38" s="16"/>
      <c r="CH38" s="16"/>
      <c r="CI38" s="16"/>
      <c r="CJ38" s="16"/>
      <c r="CK38" s="16"/>
      <c r="CL38" s="16"/>
      <c r="CM38" s="16"/>
      <c r="CN38" s="16"/>
      <c r="CO38" s="16"/>
      <c r="CP38" s="16"/>
      <c r="CQ38" s="16"/>
      <c r="CR38" s="29"/>
      <c r="CS38" s="411"/>
      <c r="CT38" s="411"/>
      <c r="CU38" s="16"/>
      <c r="CV38" s="16"/>
      <c r="CW38" s="16"/>
      <c r="CX38" s="16"/>
      <c r="CY38" s="16"/>
      <c r="CZ38" s="16"/>
      <c r="DA38" s="16"/>
      <c r="DB38" s="16"/>
      <c r="DC38" s="16"/>
      <c r="DD38" s="16"/>
      <c r="DE38" s="16"/>
      <c r="DF38" s="16"/>
      <c r="DG38" s="16"/>
      <c r="DH38" s="16"/>
      <c r="DI38" s="16"/>
      <c r="DJ38" s="16"/>
      <c r="DK38" s="16"/>
      <c r="DL38" s="16"/>
      <c r="DM38" s="16"/>
      <c r="DN38" s="16"/>
      <c r="DO38" s="16"/>
      <c r="DP38" s="29"/>
      <c r="DQ38" s="411"/>
      <c r="DR38" s="411"/>
      <c r="DS38" s="16"/>
      <c r="DT38" s="16"/>
      <c r="DU38" s="16"/>
      <c r="DV38" s="16"/>
      <c r="DW38" s="16"/>
      <c r="DX38" s="16"/>
      <c r="DY38" s="16"/>
      <c r="DZ38" s="16"/>
      <c r="EA38" s="16"/>
      <c r="EB38" s="16"/>
      <c r="EC38" s="16"/>
      <c r="ED38" s="16"/>
      <c r="EE38" s="16"/>
      <c r="EF38" s="16"/>
      <c r="EG38" s="16"/>
      <c r="EH38" s="16"/>
      <c r="EI38" s="16"/>
      <c r="EJ38" s="16"/>
      <c r="EK38" s="16"/>
      <c r="EL38" s="16"/>
      <c r="EM38" s="16"/>
      <c r="EN38" s="29"/>
      <c r="EO38" s="411"/>
      <c r="EP38" s="411"/>
      <c r="EQ38" s="16"/>
      <c r="ER38" s="16"/>
      <c r="ES38" s="16"/>
      <c r="ET38" s="16"/>
      <c r="EU38" s="16"/>
      <c r="EV38" s="16"/>
      <c r="EW38" s="16"/>
      <c r="EX38" s="16"/>
      <c r="EY38" s="16"/>
      <c r="EZ38" s="16"/>
      <c r="FA38" s="16"/>
      <c r="FB38" s="16"/>
      <c r="FC38" s="16"/>
      <c r="FD38" s="16"/>
      <c r="FE38" s="16"/>
      <c r="FF38" s="16"/>
      <c r="FG38" s="16"/>
      <c r="FH38" s="16"/>
      <c r="FI38" s="16"/>
      <c r="FJ38" s="16"/>
      <c r="FK38" s="16"/>
      <c r="FM38" s="410"/>
      <c r="FN38" s="410"/>
      <c r="FO38" s="1"/>
      <c r="FP38" s="1"/>
      <c r="FQ38" s="1"/>
      <c r="FR38" s="1"/>
      <c r="FS38" s="1"/>
      <c r="FT38" s="1"/>
      <c r="FU38" s="1"/>
      <c r="FV38" s="1"/>
      <c r="FW38" s="1"/>
      <c r="FX38" s="1"/>
      <c r="FY38" s="1"/>
      <c r="FZ38" s="1"/>
      <c r="GA38" s="1"/>
      <c r="GB38" s="1"/>
      <c r="GC38" s="1"/>
      <c r="GD38" s="1"/>
      <c r="GE38" s="1"/>
      <c r="GF38" s="1"/>
      <c r="GG38" s="1"/>
      <c r="GH38" s="1"/>
      <c r="GI38" s="1"/>
      <c r="GK38" s="410"/>
      <c r="GL38" s="410"/>
      <c r="GM38" s="1"/>
      <c r="GN38" s="1"/>
      <c r="GO38" s="1"/>
      <c r="GP38" s="1"/>
      <c r="GQ38" s="1"/>
      <c r="GR38" s="1"/>
      <c r="GS38" s="1"/>
      <c r="GT38" s="1"/>
      <c r="GU38" s="1"/>
      <c r="GV38" s="1"/>
      <c r="GW38" s="1"/>
      <c r="GX38" s="1"/>
      <c r="GY38" s="1"/>
      <c r="GZ38" s="1"/>
      <c r="HA38" s="1"/>
      <c r="HB38" s="1"/>
      <c r="HC38" s="1"/>
      <c r="HD38" s="1"/>
      <c r="HE38" s="1"/>
      <c r="HF38" s="1"/>
      <c r="HG38" s="1"/>
      <c r="HI38" s="410"/>
      <c r="HJ38" s="410"/>
      <c r="HK38" s="1"/>
      <c r="HL38" s="1"/>
      <c r="HM38" s="1"/>
      <c r="HN38" s="1"/>
      <c r="HO38" s="1"/>
      <c r="HP38" s="1"/>
      <c r="HQ38" s="1"/>
      <c r="HR38" s="1"/>
      <c r="HS38" s="1"/>
      <c r="HT38" s="1"/>
      <c r="HU38" s="1"/>
      <c r="HV38" s="1"/>
      <c r="HW38" s="1"/>
      <c r="HX38" s="1"/>
      <c r="HY38" s="1"/>
      <c r="HZ38" s="1"/>
      <c r="IA38" s="1"/>
      <c r="IB38" s="1"/>
      <c r="IC38" s="1"/>
      <c r="ID38" s="1"/>
      <c r="IE38" s="1"/>
    </row>
    <row r="39" spans="1:242" ht="14.5">
      <c r="A39" s="175"/>
      <c r="B39" s="182" t="s">
        <v>247</v>
      </c>
      <c r="C39" s="175"/>
      <c r="D39" s="175"/>
      <c r="E39" s="175"/>
      <c r="F39" s="175"/>
      <c r="G39" s="175"/>
      <c r="H39" s="175"/>
      <c r="I39" s="175"/>
      <c r="J39" s="175"/>
      <c r="K39" s="175"/>
      <c r="L39" s="175"/>
      <c r="M39" s="175"/>
      <c r="N39" s="175"/>
      <c r="O39" s="175"/>
      <c r="P39" s="175"/>
      <c r="Q39" s="175"/>
      <c r="R39" s="175"/>
      <c r="S39" s="175"/>
      <c r="T39" s="175"/>
      <c r="U39" s="175"/>
      <c r="V39" s="175"/>
      <c r="W39" s="175"/>
      <c r="Y39" s="1"/>
      <c r="Z39" s="123" t="s">
        <v>247</v>
      </c>
      <c r="AA39" s="1"/>
      <c r="AB39" s="1"/>
      <c r="AC39" s="1"/>
      <c r="AD39" s="1"/>
      <c r="AE39" s="1"/>
      <c r="AF39" s="1"/>
      <c r="AG39" s="1"/>
      <c r="AH39" s="1"/>
      <c r="AI39" s="1"/>
      <c r="AJ39" s="1"/>
      <c r="AK39" s="1"/>
      <c r="AL39" s="1"/>
      <c r="AM39" s="1"/>
      <c r="AN39" s="1"/>
      <c r="AO39" s="1"/>
      <c r="AP39" s="1"/>
      <c r="AQ39" s="1"/>
      <c r="AR39" s="1"/>
      <c r="AS39" s="1"/>
      <c r="AT39" s="1"/>
      <c r="AU39" s="1"/>
      <c r="AW39" s="1"/>
      <c r="AX39" s="123" t="s">
        <v>247</v>
      </c>
      <c r="AY39" s="1"/>
      <c r="AZ39" s="1"/>
      <c r="BA39" s="1"/>
      <c r="BB39" s="1"/>
      <c r="BC39" s="1"/>
      <c r="BD39" s="1"/>
      <c r="BE39" s="1"/>
      <c r="BF39" s="1"/>
      <c r="BG39" s="1"/>
      <c r="BH39" s="1"/>
      <c r="BI39" s="1"/>
      <c r="BJ39" s="1"/>
      <c r="BK39" s="1"/>
      <c r="BL39" s="1"/>
      <c r="BM39" s="1"/>
      <c r="BN39" s="1"/>
      <c r="BO39" s="1"/>
      <c r="BP39" s="1"/>
      <c r="BQ39" s="1"/>
      <c r="BR39" s="1"/>
      <c r="BS39" s="1"/>
      <c r="BU39" s="16"/>
      <c r="BV39" s="196" t="s">
        <v>248</v>
      </c>
      <c r="BW39" s="16"/>
      <c r="BX39" s="16"/>
      <c r="BY39" s="16"/>
      <c r="BZ39" s="16"/>
      <c r="CA39" s="16"/>
      <c r="CB39" s="16"/>
      <c r="CC39" s="16"/>
      <c r="CD39" s="16"/>
      <c r="CE39" s="16"/>
      <c r="CF39" s="16"/>
      <c r="CG39" s="16"/>
      <c r="CH39" s="16"/>
      <c r="CI39" s="16"/>
      <c r="CJ39" s="16"/>
      <c r="CK39" s="16"/>
      <c r="CL39" s="16"/>
      <c r="CM39" s="16"/>
      <c r="CN39" s="16"/>
      <c r="CO39" s="16"/>
      <c r="CP39" s="16"/>
      <c r="CQ39" s="16"/>
      <c r="CR39" s="29"/>
      <c r="CS39" s="16"/>
      <c r="CT39" s="196" t="s">
        <v>248</v>
      </c>
      <c r="CU39" s="16"/>
      <c r="CV39" s="16"/>
      <c r="CW39" s="16"/>
      <c r="CX39" s="16"/>
      <c r="CY39" s="16"/>
      <c r="CZ39" s="16"/>
      <c r="DA39" s="16"/>
      <c r="DB39" s="16"/>
      <c r="DC39" s="16"/>
      <c r="DD39" s="16"/>
      <c r="DE39" s="16"/>
      <c r="DF39" s="16"/>
      <c r="DG39" s="16"/>
      <c r="DH39" s="16"/>
      <c r="DI39" s="16"/>
      <c r="DJ39" s="16"/>
      <c r="DK39" s="16"/>
      <c r="DL39" s="16"/>
      <c r="DM39" s="16"/>
      <c r="DN39" s="16"/>
      <c r="DO39" s="16"/>
      <c r="DP39" s="29"/>
      <c r="DQ39" s="16"/>
      <c r="DR39" s="196" t="s">
        <v>248</v>
      </c>
      <c r="DS39" s="16"/>
      <c r="DT39" s="16"/>
      <c r="DU39" s="16"/>
      <c r="DV39" s="16"/>
      <c r="DW39" s="16"/>
      <c r="DX39" s="16"/>
      <c r="DY39" s="16"/>
      <c r="DZ39" s="16"/>
      <c r="EA39" s="16"/>
      <c r="EB39" s="16"/>
      <c r="EC39" s="16"/>
      <c r="ED39" s="16"/>
      <c r="EE39" s="16"/>
      <c r="EF39" s="16"/>
      <c r="EG39" s="16"/>
      <c r="EH39" s="16"/>
      <c r="EI39" s="16"/>
      <c r="EJ39" s="16"/>
      <c r="EK39" s="16"/>
      <c r="EL39" s="16"/>
      <c r="EM39" s="16"/>
      <c r="EN39" s="29"/>
      <c r="EO39" s="16"/>
      <c r="EP39" s="196" t="s">
        <v>248</v>
      </c>
      <c r="EQ39" s="16"/>
      <c r="ER39" s="16"/>
      <c r="ES39" s="16"/>
      <c r="ET39" s="16"/>
      <c r="EU39" s="16"/>
      <c r="EV39" s="16"/>
      <c r="EW39" s="16"/>
      <c r="EX39" s="16"/>
      <c r="EY39" s="16"/>
      <c r="EZ39" s="16"/>
      <c r="FA39" s="16"/>
      <c r="FB39" s="16"/>
      <c r="FC39" s="16"/>
      <c r="FD39" s="16"/>
      <c r="FE39" s="16"/>
      <c r="FF39" s="16"/>
      <c r="FG39" s="16"/>
      <c r="FH39" s="16"/>
      <c r="FI39" s="16"/>
      <c r="FJ39" s="16"/>
      <c r="FK39" s="16"/>
      <c r="FM39" s="1"/>
      <c r="FN39" s="123" t="s">
        <v>247</v>
      </c>
      <c r="FO39" s="1"/>
      <c r="FP39" s="1"/>
      <c r="FQ39" s="1"/>
      <c r="FR39" s="1"/>
      <c r="FS39" s="1"/>
      <c r="FT39" s="1"/>
      <c r="FU39" s="1"/>
      <c r="FV39" s="1"/>
      <c r="FW39" s="1"/>
      <c r="FX39" s="1"/>
      <c r="FY39" s="1"/>
      <c r="FZ39" s="1"/>
      <c r="GA39" s="1"/>
      <c r="GB39" s="1"/>
      <c r="GC39" s="1"/>
      <c r="GD39" s="1"/>
      <c r="GE39" s="1"/>
      <c r="GF39" s="1"/>
      <c r="GG39" s="1"/>
      <c r="GH39" s="1"/>
      <c r="GI39" s="1"/>
      <c r="GK39" s="1"/>
      <c r="GL39" s="123" t="s">
        <v>247</v>
      </c>
      <c r="GM39" s="1"/>
      <c r="GN39" s="1"/>
      <c r="GO39" s="1"/>
      <c r="GP39" s="1"/>
      <c r="GQ39" s="1"/>
      <c r="GR39" s="1"/>
      <c r="GS39" s="1"/>
      <c r="GT39" s="1"/>
      <c r="GU39" s="1"/>
      <c r="GV39" s="1"/>
      <c r="GW39" s="1"/>
      <c r="GX39" s="1"/>
      <c r="GY39" s="1"/>
      <c r="GZ39" s="1"/>
      <c r="HA39" s="1"/>
      <c r="HB39" s="1"/>
      <c r="HC39" s="1"/>
      <c r="HD39" s="1"/>
      <c r="HE39" s="1"/>
      <c r="HF39" s="1"/>
      <c r="HG39" s="1"/>
      <c r="HI39" s="1"/>
      <c r="HJ39" s="123" t="s">
        <v>247</v>
      </c>
      <c r="HK39" s="1"/>
      <c r="HL39" s="1"/>
      <c r="HM39" s="1"/>
      <c r="HN39" s="1"/>
      <c r="HO39" s="1"/>
      <c r="HP39" s="1"/>
      <c r="HQ39" s="1"/>
      <c r="HR39" s="1"/>
      <c r="HS39" s="1"/>
      <c r="HT39" s="1"/>
      <c r="HU39" s="1"/>
      <c r="HV39" s="1"/>
      <c r="HW39" s="1"/>
      <c r="HX39" s="1"/>
      <c r="HY39" s="1"/>
      <c r="HZ39" s="1"/>
      <c r="IA39" s="1"/>
      <c r="IB39" s="1"/>
      <c r="IC39" s="1"/>
      <c r="ID39" s="1"/>
      <c r="IE39" s="1"/>
    </row>
    <row r="40" spans="1:242" ht="14.5">
      <c r="A40" s="175"/>
      <c r="B40" s="184" t="s">
        <v>235</v>
      </c>
      <c r="C40" s="175">
        <v>32.9</v>
      </c>
      <c r="D40" s="175">
        <v>35.6</v>
      </c>
      <c r="E40" s="175">
        <v>31.7</v>
      </c>
      <c r="F40" s="175">
        <v>25.7</v>
      </c>
      <c r="G40" s="175">
        <v>23.5</v>
      </c>
      <c r="H40" s="175">
        <v>28</v>
      </c>
      <c r="I40" s="175">
        <v>26.9</v>
      </c>
      <c r="J40" s="175">
        <v>27.5</v>
      </c>
      <c r="K40" s="175">
        <v>28.7</v>
      </c>
      <c r="L40" s="175">
        <v>32.4</v>
      </c>
      <c r="M40" s="175">
        <v>31.6</v>
      </c>
      <c r="N40" s="175">
        <v>31.7</v>
      </c>
      <c r="O40" s="175">
        <v>42.8</v>
      </c>
      <c r="P40" s="175">
        <v>41.3</v>
      </c>
      <c r="Q40" s="175">
        <v>40.4</v>
      </c>
      <c r="R40" s="175">
        <v>41.2</v>
      </c>
      <c r="S40" s="175">
        <v>43.9</v>
      </c>
      <c r="T40" s="175">
        <v>45.6</v>
      </c>
      <c r="U40" s="175">
        <v>37.200000000000003</v>
      </c>
      <c r="V40" s="175">
        <v>35.9</v>
      </c>
      <c r="W40" s="175">
        <v>36.299999999999997</v>
      </c>
      <c r="Y40" s="1"/>
      <c r="Z40" s="190" t="s">
        <v>235</v>
      </c>
      <c r="AA40" s="1">
        <v>54</v>
      </c>
      <c r="AB40" s="1">
        <v>48.4</v>
      </c>
      <c r="AC40" s="1">
        <v>45</v>
      </c>
      <c r="AD40" s="1">
        <v>45.5</v>
      </c>
      <c r="AE40" s="1">
        <v>56.4</v>
      </c>
      <c r="AF40" s="1">
        <v>56.6</v>
      </c>
      <c r="AG40" s="1">
        <v>50.8</v>
      </c>
      <c r="AH40" s="1">
        <v>53.3</v>
      </c>
      <c r="AI40" s="1">
        <v>56.2</v>
      </c>
      <c r="AJ40" s="1">
        <v>49.6</v>
      </c>
      <c r="AK40" s="1">
        <v>56.5</v>
      </c>
      <c r="AL40" s="1">
        <v>45.7</v>
      </c>
      <c r="AM40" s="1">
        <v>46.2</v>
      </c>
      <c r="AN40" s="1">
        <v>49</v>
      </c>
      <c r="AO40" s="1">
        <v>39.299999999999997</v>
      </c>
      <c r="AP40" s="1">
        <v>42.5</v>
      </c>
      <c r="AQ40" s="1">
        <v>44</v>
      </c>
      <c r="AR40" s="1">
        <v>44.4</v>
      </c>
      <c r="AS40" s="1">
        <v>42</v>
      </c>
      <c r="AT40" s="1">
        <v>45</v>
      </c>
      <c r="AU40" s="1">
        <v>41.8</v>
      </c>
      <c r="AW40" s="1"/>
      <c r="AX40" s="190" t="s">
        <v>235</v>
      </c>
      <c r="AY40" s="1">
        <v>53.6</v>
      </c>
      <c r="AZ40" s="1">
        <v>50.7</v>
      </c>
      <c r="BA40" s="1">
        <v>44.8</v>
      </c>
      <c r="BB40" s="1">
        <v>37.299999999999997</v>
      </c>
      <c r="BC40" s="1">
        <v>38</v>
      </c>
      <c r="BD40" s="1">
        <v>44.5</v>
      </c>
      <c r="BE40" s="1">
        <v>44.6</v>
      </c>
      <c r="BF40" s="1">
        <v>40.6</v>
      </c>
      <c r="BG40" s="1">
        <v>43.4</v>
      </c>
      <c r="BH40" s="1">
        <v>38.700000000000003</v>
      </c>
      <c r="BI40" s="1">
        <v>40.299999999999997</v>
      </c>
      <c r="BJ40" s="1">
        <v>37.299999999999997</v>
      </c>
      <c r="BK40" s="1">
        <v>42</v>
      </c>
      <c r="BL40" s="1">
        <v>38.5</v>
      </c>
      <c r="BM40" s="1">
        <v>38.1</v>
      </c>
      <c r="BN40" s="1">
        <v>44.9</v>
      </c>
      <c r="BO40" s="1">
        <v>50.5</v>
      </c>
      <c r="BP40" s="1">
        <v>49.9</v>
      </c>
      <c r="BQ40" s="1">
        <v>48.1</v>
      </c>
      <c r="BR40" s="1">
        <v>48.8</v>
      </c>
      <c r="BS40" s="1">
        <v>45.6</v>
      </c>
      <c r="BU40" s="16"/>
      <c r="BV40" s="198" t="s">
        <v>236</v>
      </c>
      <c r="BW40" s="16">
        <v>34.700000000000003</v>
      </c>
      <c r="BX40" s="16">
        <v>37.700000000000003</v>
      </c>
      <c r="BY40" s="16">
        <v>36</v>
      </c>
      <c r="BZ40" s="16">
        <v>31.9</v>
      </c>
      <c r="CA40" s="16">
        <v>37.299999999999997</v>
      </c>
      <c r="CB40" s="16">
        <v>33.200000000000003</v>
      </c>
      <c r="CC40" s="16">
        <v>32</v>
      </c>
      <c r="CD40" s="16">
        <v>35.9</v>
      </c>
      <c r="CE40" s="16">
        <v>41.8</v>
      </c>
      <c r="CF40" s="16">
        <v>35.700000000000003</v>
      </c>
      <c r="CG40" s="16">
        <v>34.5</v>
      </c>
      <c r="CH40" s="16">
        <v>31.7</v>
      </c>
      <c r="CI40" s="16">
        <v>37.6</v>
      </c>
      <c r="CJ40" s="16">
        <v>39.6</v>
      </c>
      <c r="CK40" s="16">
        <v>37.5</v>
      </c>
      <c r="CL40" s="16">
        <v>45.8</v>
      </c>
      <c r="CM40" s="16">
        <v>49.1</v>
      </c>
      <c r="CN40" s="16">
        <v>49.6</v>
      </c>
      <c r="CO40" s="16">
        <v>48.2</v>
      </c>
      <c r="CP40" s="16">
        <v>50.8</v>
      </c>
      <c r="CQ40" s="16">
        <v>46.2</v>
      </c>
      <c r="CR40" s="29"/>
      <c r="CS40" s="16"/>
      <c r="CT40" s="198" t="s">
        <v>236</v>
      </c>
      <c r="CU40" s="16">
        <v>52.2</v>
      </c>
      <c r="CV40" s="16">
        <v>55.5</v>
      </c>
      <c r="CW40" s="16">
        <v>56.8</v>
      </c>
      <c r="CX40" s="16">
        <v>52.7</v>
      </c>
      <c r="CY40" s="16">
        <v>54.8</v>
      </c>
      <c r="CZ40" s="16">
        <v>54</v>
      </c>
      <c r="DA40" s="16">
        <v>49.5</v>
      </c>
      <c r="DB40" s="16">
        <v>49.6</v>
      </c>
      <c r="DC40" s="16">
        <v>47.5</v>
      </c>
      <c r="DD40" s="16">
        <v>50.8</v>
      </c>
      <c r="DE40" s="16">
        <v>48.3</v>
      </c>
      <c r="DF40" s="16">
        <v>47.1</v>
      </c>
      <c r="DG40" s="16">
        <v>47.9</v>
      </c>
      <c r="DH40" s="16">
        <v>47.2</v>
      </c>
      <c r="DI40" s="16">
        <v>50.5</v>
      </c>
      <c r="DJ40" s="16">
        <v>52.4</v>
      </c>
      <c r="DK40" s="16">
        <v>52.9</v>
      </c>
      <c r="DL40" s="16">
        <v>52.2</v>
      </c>
      <c r="DM40" s="16">
        <v>51.4</v>
      </c>
      <c r="DN40" s="16">
        <v>53</v>
      </c>
      <c r="DO40" s="16">
        <v>50.3</v>
      </c>
      <c r="DP40" s="29"/>
      <c r="DQ40" s="16"/>
      <c r="DR40" s="198" t="s">
        <v>236</v>
      </c>
      <c r="DS40" s="16">
        <v>61.6</v>
      </c>
      <c r="DT40" s="16">
        <v>58.7</v>
      </c>
      <c r="DU40" s="16">
        <v>57.4</v>
      </c>
      <c r="DV40" s="16">
        <v>56</v>
      </c>
      <c r="DW40" s="16">
        <v>54.7</v>
      </c>
      <c r="DX40" s="16">
        <v>52.4</v>
      </c>
      <c r="DY40" s="16">
        <v>54.9</v>
      </c>
      <c r="DZ40" s="16">
        <v>52.5</v>
      </c>
      <c r="EA40" s="16">
        <v>53.1</v>
      </c>
      <c r="EB40" s="16">
        <v>50.4</v>
      </c>
      <c r="EC40" s="16">
        <v>47.9</v>
      </c>
      <c r="ED40" s="16">
        <v>45.9</v>
      </c>
      <c r="EE40" s="16">
        <v>44.4</v>
      </c>
      <c r="EF40" s="16">
        <v>46.9</v>
      </c>
      <c r="EG40" s="16">
        <v>48.3</v>
      </c>
      <c r="EH40" s="16">
        <v>53.7</v>
      </c>
      <c r="EI40" s="16">
        <v>56.9</v>
      </c>
      <c r="EJ40" s="16">
        <v>55</v>
      </c>
      <c r="EK40" s="16">
        <v>52</v>
      </c>
      <c r="EL40" s="16">
        <v>53.8</v>
      </c>
      <c r="EM40" s="16">
        <v>50.7</v>
      </c>
      <c r="EN40" s="29"/>
      <c r="EO40" s="16"/>
      <c r="EP40" s="198" t="s">
        <v>236</v>
      </c>
      <c r="EQ40" s="16">
        <v>79.900000000000006</v>
      </c>
      <c r="ER40" s="16">
        <v>81.8</v>
      </c>
      <c r="ES40" s="16">
        <v>77.8</v>
      </c>
      <c r="ET40" s="16">
        <v>72.599999999999994</v>
      </c>
      <c r="EU40" s="16">
        <v>74.099999999999994</v>
      </c>
      <c r="EV40" s="16">
        <v>72.3</v>
      </c>
      <c r="EW40" s="16">
        <v>70.8</v>
      </c>
      <c r="EX40" s="16">
        <v>65.900000000000006</v>
      </c>
      <c r="EY40" s="16">
        <v>58</v>
      </c>
      <c r="EZ40" s="16">
        <v>56.8</v>
      </c>
      <c r="FA40" s="16">
        <v>60.2</v>
      </c>
      <c r="FB40" s="16">
        <v>57.7</v>
      </c>
      <c r="FC40" s="16">
        <v>61.3</v>
      </c>
      <c r="FD40" s="16">
        <v>66.099999999999994</v>
      </c>
      <c r="FE40" s="16">
        <v>66.3</v>
      </c>
      <c r="FF40" s="16">
        <v>73.5</v>
      </c>
      <c r="FG40" s="16">
        <v>72.400000000000006</v>
      </c>
      <c r="FH40" s="16">
        <v>70.900000000000006</v>
      </c>
      <c r="FI40" s="16">
        <v>72.099999999999994</v>
      </c>
      <c r="FJ40" s="16">
        <v>73.400000000000006</v>
      </c>
      <c r="FK40" s="16">
        <v>70.900000000000006</v>
      </c>
      <c r="FM40" s="1"/>
      <c r="FN40" s="202" t="s">
        <v>235</v>
      </c>
      <c r="FO40" s="1">
        <v>74.7</v>
      </c>
      <c r="FP40" s="1">
        <v>77.400000000000006</v>
      </c>
      <c r="FQ40" s="1">
        <v>72</v>
      </c>
      <c r="FR40" s="1">
        <v>66.599999999999994</v>
      </c>
      <c r="FS40" s="1">
        <v>65.400000000000006</v>
      </c>
      <c r="FT40" s="1">
        <v>62.7</v>
      </c>
      <c r="FU40" s="1">
        <v>53.3</v>
      </c>
      <c r="FV40" s="1">
        <v>53.4</v>
      </c>
      <c r="FW40" s="1">
        <v>55.1</v>
      </c>
      <c r="FX40" s="1">
        <v>52.1</v>
      </c>
      <c r="FY40" s="1">
        <v>55.1</v>
      </c>
      <c r="FZ40" s="1">
        <v>48.3</v>
      </c>
      <c r="GA40" s="1">
        <v>52.7</v>
      </c>
      <c r="GB40" s="1">
        <v>52</v>
      </c>
      <c r="GC40" s="1">
        <v>51.8</v>
      </c>
      <c r="GD40" s="1">
        <v>56.9</v>
      </c>
      <c r="GE40" s="1">
        <v>60.6</v>
      </c>
      <c r="GF40" s="1">
        <v>59.3</v>
      </c>
      <c r="GG40" s="1">
        <v>56.6</v>
      </c>
      <c r="GH40" s="1">
        <v>58.3</v>
      </c>
      <c r="GI40" s="1">
        <v>55.8</v>
      </c>
      <c r="GK40" s="1"/>
      <c r="GL40" s="202" t="s">
        <v>235</v>
      </c>
      <c r="GM40" s="1">
        <v>69.099999999999994</v>
      </c>
      <c r="GN40" s="1">
        <v>63.2</v>
      </c>
      <c r="GO40" s="1">
        <v>56.2</v>
      </c>
      <c r="GP40" s="1">
        <v>58.9</v>
      </c>
      <c r="GQ40" s="1">
        <v>59.9</v>
      </c>
      <c r="GR40" s="1">
        <v>55.7</v>
      </c>
      <c r="GS40" s="1">
        <v>52.7</v>
      </c>
      <c r="GT40" s="1">
        <v>49.3</v>
      </c>
      <c r="GU40" s="1">
        <v>49</v>
      </c>
      <c r="GV40" s="1">
        <v>45.4</v>
      </c>
      <c r="GW40" s="1">
        <v>42.1</v>
      </c>
      <c r="GX40" s="1">
        <v>39.700000000000003</v>
      </c>
      <c r="GY40" s="1">
        <v>42.3</v>
      </c>
      <c r="GZ40" s="1">
        <v>44</v>
      </c>
      <c r="HA40" s="1">
        <v>43.7</v>
      </c>
      <c r="HB40" s="1">
        <v>47.9</v>
      </c>
      <c r="HC40" s="1">
        <v>52.3</v>
      </c>
      <c r="HD40" s="1">
        <v>52.1</v>
      </c>
      <c r="HE40" s="1">
        <v>49.5</v>
      </c>
      <c r="HF40" s="1">
        <v>50.9</v>
      </c>
      <c r="HG40" s="1">
        <v>45.5</v>
      </c>
      <c r="HI40" s="1"/>
      <c r="HJ40" s="202" t="s">
        <v>235</v>
      </c>
      <c r="HK40" s="1">
        <v>53.6</v>
      </c>
      <c r="HL40" s="1">
        <v>45.1</v>
      </c>
      <c r="HM40" s="1">
        <v>41.6</v>
      </c>
      <c r="HN40" s="1">
        <v>39.299999999999997</v>
      </c>
      <c r="HO40" s="1">
        <v>40.700000000000003</v>
      </c>
      <c r="HP40" s="1">
        <v>38.200000000000003</v>
      </c>
      <c r="HQ40" s="1">
        <v>41.8</v>
      </c>
      <c r="HR40" s="1">
        <v>37.9</v>
      </c>
      <c r="HS40" s="1">
        <v>36.799999999999997</v>
      </c>
      <c r="HT40" s="1">
        <v>40.799999999999997</v>
      </c>
      <c r="HU40" s="1">
        <v>37.4</v>
      </c>
      <c r="HV40" s="1">
        <v>36.9</v>
      </c>
      <c r="HW40" s="1">
        <v>36.799999999999997</v>
      </c>
      <c r="HX40" s="1">
        <v>35.200000000000003</v>
      </c>
      <c r="HY40" s="1">
        <v>36.5</v>
      </c>
      <c r="HZ40" s="1">
        <v>39.799999999999997</v>
      </c>
      <c r="IA40" s="1">
        <v>41.5</v>
      </c>
      <c r="IB40" s="1">
        <v>39.799999999999997</v>
      </c>
      <c r="IC40" s="1">
        <v>37.9</v>
      </c>
      <c r="ID40" s="1">
        <v>36.9</v>
      </c>
      <c r="IE40" s="1">
        <v>34.5</v>
      </c>
    </row>
    <row r="41" spans="1:242" ht="14.5">
      <c r="A41" s="175"/>
      <c r="B41" s="184" t="s">
        <v>237</v>
      </c>
      <c r="C41" s="175">
        <v>67.099999999999994</v>
      </c>
      <c r="D41" s="175">
        <v>64.400000000000006</v>
      </c>
      <c r="E41" s="175">
        <v>68.3</v>
      </c>
      <c r="F41" s="175">
        <v>74.2</v>
      </c>
      <c r="G41" s="175">
        <v>76.5</v>
      </c>
      <c r="H41" s="175">
        <v>72</v>
      </c>
      <c r="I41" s="175">
        <v>73.099999999999994</v>
      </c>
      <c r="J41" s="175">
        <v>72.5</v>
      </c>
      <c r="K41" s="175">
        <v>71.3</v>
      </c>
      <c r="L41" s="175">
        <v>67.599999999999994</v>
      </c>
      <c r="M41" s="175">
        <v>68.3</v>
      </c>
      <c r="N41" s="175">
        <v>67.2</v>
      </c>
      <c r="O41" s="175">
        <v>55.8</v>
      </c>
      <c r="P41" s="175">
        <v>57.9</v>
      </c>
      <c r="Q41" s="175">
        <v>58.5</v>
      </c>
      <c r="R41" s="175">
        <v>58.8</v>
      </c>
      <c r="S41" s="175">
        <v>56.1</v>
      </c>
      <c r="T41" s="175">
        <v>54.4</v>
      </c>
      <c r="U41" s="175">
        <v>62.8</v>
      </c>
      <c r="V41" s="175">
        <v>64.099999999999994</v>
      </c>
      <c r="W41" s="175">
        <v>63.7</v>
      </c>
      <c r="Y41" s="1"/>
      <c r="Z41" s="190" t="s">
        <v>237</v>
      </c>
      <c r="AA41" s="1">
        <v>45.9</v>
      </c>
      <c r="AB41" s="1">
        <v>51.4</v>
      </c>
      <c r="AC41" s="1">
        <v>55</v>
      </c>
      <c r="AD41" s="1">
        <v>54.5</v>
      </c>
      <c r="AE41" s="1">
        <v>43.6</v>
      </c>
      <c r="AF41" s="1">
        <v>43.4</v>
      </c>
      <c r="AG41" s="1">
        <v>49.2</v>
      </c>
      <c r="AH41" s="1">
        <v>46.7</v>
      </c>
      <c r="AI41" s="1">
        <v>43.8</v>
      </c>
      <c r="AJ41" s="1">
        <v>50.4</v>
      </c>
      <c r="AK41" s="1">
        <v>43.5</v>
      </c>
      <c r="AL41" s="1">
        <v>52.7</v>
      </c>
      <c r="AM41" s="1">
        <v>52.2</v>
      </c>
      <c r="AN41" s="1">
        <v>50.6</v>
      </c>
      <c r="AO41" s="1">
        <v>54.8</v>
      </c>
      <c r="AP41" s="1">
        <v>57.5</v>
      </c>
      <c r="AQ41" s="1">
        <v>56</v>
      </c>
      <c r="AR41" s="1">
        <v>55.6</v>
      </c>
      <c r="AS41" s="1">
        <v>58</v>
      </c>
      <c r="AT41" s="1">
        <v>55</v>
      </c>
      <c r="AU41" s="1">
        <v>58.2</v>
      </c>
      <c r="AW41" s="1"/>
      <c r="AX41" s="190" t="s">
        <v>237</v>
      </c>
      <c r="AY41" s="1">
        <v>46.3</v>
      </c>
      <c r="AZ41" s="1">
        <v>49.2</v>
      </c>
      <c r="BA41" s="1">
        <v>55.1</v>
      </c>
      <c r="BB41" s="1">
        <v>62.7</v>
      </c>
      <c r="BC41" s="1">
        <v>62</v>
      </c>
      <c r="BD41" s="1">
        <v>55.4</v>
      </c>
      <c r="BE41" s="1">
        <v>55.4</v>
      </c>
      <c r="BF41" s="1">
        <v>59.4</v>
      </c>
      <c r="BG41" s="1">
        <v>56.6</v>
      </c>
      <c r="BH41" s="1">
        <v>61.2</v>
      </c>
      <c r="BI41" s="1">
        <v>59.6</v>
      </c>
      <c r="BJ41" s="1">
        <v>61.3</v>
      </c>
      <c r="BK41" s="1">
        <v>56.4</v>
      </c>
      <c r="BL41" s="1">
        <v>61</v>
      </c>
      <c r="BM41" s="1">
        <v>61.8</v>
      </c>
      <c r="BN41" s="1">
        <v>55.1</v>
      </c>
      <c r="BO41" s="1">
        <v>49.4</v>
      </c>
      <c r="BP41" s="1">
        <v>50</v>
      </c>
      <c r="BQ41" s="1">
        <v>51.4</v>
      </c>
      <c r="BR41" s="1">
        <v>49.9</v>
      </c>
      <c r="BS41" s="1">
        <v>53.3</v>
      </c>
      <c r="BU41" s="16"/>
      <c r="BV41" s="198" t="s">
        <v>238</v>
      </c>
      <c r="BW41" s="16">
        <v>65.2</v>
      </c>
      <c r="BX41" s="16">
        <v>62.1</v>
      </c>
      <c r="BY41" s="16">
        <v>64</v>
      </c>
      <c r="BZ41" s="16">
        <v>68.099999999999994</v>
      </c>
      <c r="CA41" s="16">
        <v>62.6</v>
      </c>
      <c r="CB41" s="16">
        <v>66.8</v>
      </c>
      <c r="CC41" s="16">
        <v>68</v>
      </c>
      <c r="CD41" s="16">
        <v>64.099999999999994</v>
      </c>
      <c r="CE41" s="16">
        <v>58.2</v>
      </c>
      <c r="CF41" s="16">
        <v>64.3</v>
      </c>
      <c r="CG41" s="16">
        <v>65.5</v>
      </c>
      <c r="CH41" s="16">
        <v>67.2</v>
      </c>
      <c r="CI41" s="16">
        <v>61.1</v>
      </c>
      <c r="CJ41" s="16">
        <v>59.7</v>
      </c>
      <c r="CK41" s="16">
        <v>62.1</v>
      </c>
      <c r="CL41" s="16">
        <v>54.2</v>
      </c>
      <c r="CM41" s="16">
        <v>50.9</v>
      </c>
      <c r="CN41" s="16">
        <v>50.4</v>
      </c>
      <c r="CO41" s="16">
        <v>51.8</v>
      </c>
      <c r="CP41" s="16">
        <v>49.2</v>
      </c>
      <c r="CQ41" s="16">
        <v>53.8</v>
      </c>
      <c r="CR41" s="29"/>
      <c r="CS41" s="16"/>
      <c r="CT41" s="198" t="s">
        <v>238</v>
      </c>
      <c r="CU41" s="16">
        <v>47.4</v>
      </c>
      <c r="CV41" s="16">
        <v>44.3</v>
      </c>
      <c r="CW41" s="16">
        <v>43</v>
      </c>
      <c r="CX41" s="16">
        <v>47.1</v>
      </c>
      <c r="CY41" s="16">
        <v>45.1</v>
      </c>
      <c r="CZ41" s="16">
        <v>45.9</v>
      </c>
      <c r="DA41" s="16">
        <v>50.5</v>
      </c>
      <c r="DB41" s="16">
        <v>50.4</v>
      </c>
      <c r="DC41" s="16">
        <v>52.5</v>
      </c>
      <c r="DD41" s="16">
        <v>49</v>
      </c>
      <c r="DE41" s="16">
        <v>51.5</v>
      </c>
      <c r="DF41" s="16">
        <v>51</v>
      </c>
      <c r="DG41" s="16">
        <v>50.3</v>
      </c>
      <c r="DH41" s="16">
        <v>51.1</v>
      </c>
      <c r="DI41" s="16">
        <v>47.5</v>
      </c>
      <c r="DJ41" s="16">
        <v>47.4</v>
      </c>
      <c r="DK41" s="16">
        <v>46.9</v>
      </c>
      <c r="DL41" s="16">
        <v>47.7</v>
      </c>
      <c r="DM41" s="16">
        <v>48.2</v>
      </c>
      <c r="DN41" s="16">
        <v>46.5</v>
      </c>
      <c r="DO41" s="16">
        <v>49.3</v>
      </c>
      <c r="DP41" s="29"/>
      <c r="DQ41" s="16"/>
      <c r="DR41" s="198" t="s">
        <v>238</v>
      </c>
      <c r="DS41" s="16">
        <v>37.799999999999997</v>
      </c>
      <c r="DT41" s="16">
        <v>40.5</v>
      </c>
      <c r="DU41" s="16">
        <v>42.2</v>
      </c>
      <c r="DV41" s="16">
        <v>43.4</v>
      </c>
      <c r="DW41" s="16">
        <v>44.6</v>
      </c>
      <c r="DX41" s="16">
        <v>46.9</v>
      </c>
      <c r="DY41" s="16">
        <v>45.1</v>
      </c>
      <c r="DZ41" s="16">
        <v>45.6</v>
      </c>
      <c r="EA41" s="16">
        <v>44.5</v>
      </c>
      <c r="EB41" s="16">
        <v>46.7</v>
      </c>
      <c r="EC41" s="16">
        <v>49.4</v>
      </c>
      <c r="ED41" s="16">
        <v>51.2</v>
      </c>
      <c r="EE41" s="16">
        <v>52.5</v>
      </c>
      <c r="EF41" s="16">
        <v>50.2</v>
      </c>
      <c r="EG41" s="16">
        <v>48.6</v>
      </c>
      <c r="EH41" s="16">
        <v>46.2</v>
      </c>
      <c r="EI41" s="16">
        <v>42.9</v>
      </c>
      <c r="EJ41" s="16">
        <v>44.8</v>
      </c>
      <c r="EK41" s="16">
        <v>47.9</v>
      </c>
      <c r="EL41" s="16">
        <v>46</v>
      </c>
      <c r="EM41" s="16">
        <v>49.1</v>
      </c>
      <c r="EN41" s="29"/>
      <c r="EO41" s="16"/>
      <c r="EP41" s="198" t="s">
        <v>238</v>
      </c>
      <c r="EQ41" s="16">
        <v>19.7</v>
      </c>
      <c r="ER41" s="16">
        <v>17.899999999999999</v>
      </c>
      <c r="ES41" s="16">
        <v>21.9</v>
      </c>
      <c r="ET41" s="16">
        <v>27.1</v>
      </c>
      <c r="EU41" s="16">
        <v>25.5</v>
      </c>
      <c r="EV41" s="16">
        <v>27.6</v>
      </c>
      <c r="EW41" s="16">
        <v>29.2</v>
      </c>
      <c r="EX41" s="16">
        <v>34.1</v>
      </c>
      <c r="EY41" s="16">
        <v>37.4</v>
      </c>
      <c r="EZ41" s="16">
        <v>38.1</v>
      </c>
      <c r="FA41" s="16">
        <v>34.799999999999997</v>
      </c>
      <c r="FB41" s="16">
        <v>37.299999999999997</v>
      </c>
      <c r="FC41" s="16">
        <v>34.6</v>
      </c>
      <c r="FD41" s="16">
        <v>29.7</v>
      </c>
      <c r="FE41" s="16">
        <v>29.4</v>
      </c>
      <c r="FF41" s="16">
        <v>26.5</v>
      </c>
      <c r="FG41" s="16">
        <v>27.6</v>
      </c>
      <c r="FH41" s="16">
        <v>29.1</v>
      </c>
      <c r="FI41" s="16">
        <v>27.8</v>
      </c>
      <c r="FJ41" s="16">
        <v>26.6</v>
      </c>
      <c r="FK41" s="16">
        <v>29.1</v>
      </c>
      <c r="FM41" s="1"/>
      <c r="FN41" s="202" t="s">
        <v>237</v>
      </c>
      <c r="FO41" s="1">
        <v>25.2</v>
      </c>
      <c r="FP41" s="1">
        <v>22.5</v>
      </c>
      <c r="FQ41" s="1">
        <v>27.9</v>
      </c>
      <c r="FR41" s="1">
        <v>33.4</v>
      </c>
      <c r="FS41" s="1">
        <v>34.5</v>
      </c>
      <c r="FT41" s="1">
        <v>37.200000000000003</v>
      </c>
      <c r="FU41" s="1">
        <v>46.7</v>
      </c>
      <c r="FV41" s="1">
        <v>46.6</v>
      </c>
      <c r="FW41" s="1">
        <v>44.9</v>
      </c>
      <c r="FX41" s="1">
        <v>47.8</v>
      </c>
      <c r="FY41" s="1">
        <v>44.8</v>
      </c>
      <c r="FZ41" s="1">
        <v>48.1</v>
      </c>
      <c r="GA41" s="1">
        <v>43.7</v>
      </c>
      <c r="GB41" s="1">
        <v>44.6</v>
      </c>
      <c r="GC41" s="1">
        <v>44.4</v>
      </c>
      <c r="GD41" s="1">
        <v>43</v>
      </c>
      <c r="GE41" s="1">
        <v>39.4</v>
      </c>
      <c r="GF41" s="1">
        <v>40.700000000000003</v>
      </c>
      <c r="GG41" s="1">
        <v>43.3</v>
      </c>
      <c r="GH41" s="1">
        <v>41.6</v>
      </c>
      <c r="GI41" s="1">
        <v>44.2</v>
      </c>
      <c r="GK41" s="1"/>
      <c r="GL41" s="202" t="s">
        <v>237</v>
      </c>
      <c r="GM41" s="1">
        <v>30.6</v>
      </c>
      <c r="GN41" s="1">
        <v>36.5</v>
      </c>
      <c r="GO41" s="1">
        <v>43.5</v>
      </c>
      <c r="GP41" s="1">
        <v>40.9</v>
      </c>
      <c r="GQ41" s="1">
        <v>39.700000000000003</v>
      </c>
      <c r="GR41" s="1">
        <v>44.1</v>
      </c>
      <c r="GS41" s="1">
        <v>47.3</v>
      </c>
      <c r="GT41" s="1">
        <v>50.7</v>
      </c>
      <c r="GU41" s="1">
        <v>51</v>
      </c>
      <c r="GV41" s="1">
        <v>54.4</v>
      </c>
      <c r="GW41" s="1">
        <v>57.8</v>
      </c>
      <c r="GX41" s="1">
        <v>58.5</v>
      </c>
      <c r="GY41" s="1">
        <v>55.3</v>
      </c>
      <c r="GZ41" s="1">
        <v>54.2</v>
      </c>
      <c r="HA41" s="1">
        <v>54.3</v>
      </c>
      <c r="HB41" s="1">
        <v>51.9</v>
      </c>
      <c r="HC41" s="1">
        <v>47.5</v>
      </c>
      <c r="HD41" s="1">
        <v>47.7</v>
      </c>
      <c r="HE41" s="1">
        <v>50.2</v>
      </c>
      <c r="HF41" s="1">
        <v>48.8</v>
      </c>
      <c r="HG41" s="1">
        <v>54.2</v>
      </c>
      <c r="HI41" s="1"/>
      <c r="HJ41" s="202" t="s">
        <v>237</v>
      </c>
      <c r="HK41" s="1">
        <v>45.7</v>
      </c>
      <c r="HL41" s="1">
        <v>54.1</v>
      </c>
      <c r="HM41" s="1">
        <v>57.8</v>
      </c>
      <c r="HN41" s="1">
        <v>59.9</v>
      </c>
      <c r="HO41" s="1">
        <v>58.2</v>
      </c>
      <c r="HP41" s="1">
        <v>60.9</v>
      </c>
      <c r="HQ41" s="1">
        <v>58.2</v>
      </c>
      <c r="HR41" s="1">
        <v>62.1</v>
      </c>
      <c r="HS41" s="1">
        <v>63.2</v>
      </c>
      <c r="HT41" s="1">
        <v>58.4</v>
      </c>
      <c r="HU41" s="1">
        <v>60.5</v>
      </c>
      <c r="HV41" s="1">
        <v>60.8</v>
      </c>
      <c r="HW41" s="1">
        <v>61.1</v>
      </c>
      <c r="HX41" s="1">
        <v>63</v>
      </c>
      <c r="HY41" s="1">
        <v>61.7</v>
      </c>
      <c r="HZ41" s="1">
        <v>59.7</v>
      </c>
      <c r="IA41" s="1">
        <v>58.1</v>
      </c>
      <c r="IB41" s="1">
        <v>59.9</v>
      </c>
      <c r="IC41" s="1">
        <v>61.6</v>
      </c>
      <c r="ID41" s="1">
        <v>62.6</v>
      </c>
      <c r="IE41" s="1">
        <v>65.2</v>
      </c>
    </row>
    <row r="42" spans="1:242" ht="14.5">
      <c r="A42" s="175"/>
      <c r="B42" s="184" t="s">
        <v>239</v>
      </c>
      <c r="C42" s="176" t="s">
        <v>240</v>
      </c>
      <c r="D42" s="176" t="s">
        <v>240</v>
      </c>
      <c r="E42" s="176" t="s">
        <v>240</v>
      </c>
      <c r="F42" s="176" t="s">
        <v>240</v>
      </c>
      <c r="G42" s="176" t="s">
        <v>240</v>
      </c>
      <c r="H42" s="176" t="s">
        <v>240</v>
      </c>
      <c r="I42" s="176" t="s">
        <v>240</v>
      </c>
      <c r="J42" s="176" t="s">
        <v>240</v>
      </c>
      <c r="K42" s="176" t="s">
        <v>240</v>
      </c>
      <c r="L42" s="176" t="s">
        <v>240</v>
      </c>
      <c r="M42" s="176" t="s">
        <v>240</v>
      </c>
      <c r="N42" s="176">
        <v>1.1000000000000001</v>
      </c>
      <c r="O42" s="176">
        <v>1.4</v>
      </c>
      <c r="P42" s="176">
        <v>0.8</v>
      </c>
      <c r="Q42" s="176">
        <v>1.1000000000000001</v>
      </c>
      <c r="R42" s="176" t="s">
        <v>240</v>
      </c>
      <c r="S42" s="176" t="s">
        <v>240</v>
      </c>
      <c r="T42" s="176" t="s">
        <v>240</v>
      </c>
      <c r="U42" s="176" t="s">
        <v>240</v>
      </c>
      <c r="V42" s="176" t="s">
        <v>240</v>
      </c>
      <c r="W42" s="176" t="s">
        <v>240</v>
      </c>
      <c r="Y42" s="1"/>
      <c r="Z42" s="190" t="s">
        <v>239</v>
      </c>
      <c r="AA42" s="2" t="s">
        <v>240</v>
      </c>
      <c r="AB42" s="2" t="s">
        <v>240</v>
      </c>
      <c r="AC42" s="2" t="s">
        <v>240</v>
      </c>
      <c r="AD42" s="2" t="s">
        <v>240</v>
      </c>
      <c r="AE42" s="2" t="s">
        <v>240</v>
      </c>
      <c r="AF42" s="2" t="s">
        <v>240</v>
      </c>
      <c r="AG42" s="2" t="s">
        <v>240</v>
      </c>
      <c r="AH42" s="2" t="s">
        <v>240</v>
      </c>
      <c r="AI42" s="2" t="s">
        <v>240</v>
      </c>
      <c r="AJ42" s="2" t="s">
        <v>240</v>
      </c>
      <c r="AK42" s="2" t="s">
        <v>240</v>
      </c>
      <c r="AL42" s="2">
        <v>1.6</v>
      </c>
      <c r="AM42" s="2">
        <v>1.7</v>
      </c>
      <c r="AN42" s="2">
        <v>0.4</v>
      </c>
      <c r="AO42" s="2">
        <v>5.8</v>
      </c>
      <c r="AP42" s="2" t="s">
        <v>240</v>
      </c>
      <c r="AQ42" s="2" t="s">
        <v>240</v>
      </c>
      <c r="AR42" s="2" t="s">
        <v>240</v>
      </c>
      <c r="AS42" s="2" t="s">
        <v>240</v>
      </c>
      <c r="AT42" s="2" t="s">
        <v>240</v>
      </c>
      <c r="AU42" s="2" t="s">
        <v>240</v>
      </c>
      <c r="AW42" s="1"/>
      <c r="AX42" s="190" t="s">
        <v>239</v>
      </c>
      <c r="AY42" s="2" t="s">
        <v>240</v>
      </c>
      <c r="AZ42" s="2" t="s">
        <v>240</v>
      </c>
      <c r="BA42" s="2" t="s">
        <v>240</v>
      </c>
      <c r="BB42" s="2" t="s">
        <v>240</v>
      </c>
      <c r="BC42" s="2" t="s">
        <v>240</v>
      </c>
      <c r="BD42" s="2" t="s">
        <v>240</v>
      </c>
      <c r="BE42" s="2" t="s">
        <v>240</v>
      </c>
      <c r="BF42" s="2" t="s">
        <v>240</v>
      </c>
      <c r="BG42" s="2" t="s">
        <v>240</v>
      </c>
      <c r="BH42" s="2" t="s">
        <v>240</v>
      </c>
      <c r="BI42" s="2" t="s">
        <v>240</v>
      </c>
      <c r="BJ42" s="2">
        <v>1.3</v>
      </c>
      <c r="BK42" s="2">
        <v>1.5</v>
      </c>
      <c r="BL42" s="2">
        <v>0.4</v>
      </c>
      <c r="BM42" s="2">
        <v>0.1</v>
      </c>
      <c r="BN42" s="2" t="s">
        <v>240</v>
      </c>
      <c r="BO42" s="2" t="s">
        <v>240</v>
      </c>
      <c r="BP42" s="2" t="s">
        <v>240</v>
      </c>
      <c r="BQ42" s="2" t="s">
        <v>240</v>
      </c>
      <c r="BR42" s="2" t="s">
        <v>240</v>
      </c>
      <c r="BS42" s="2" t="s">
        <v>240</v>
      </c>
      <c r="BU42" s="16"/>
      <c r="BV42" s="198" t="s">
        <v>241</v>
      </c>
      <c r="BW42" s="17" t="s">
        <v>242</v>
      </c>
      <c r="BX42" s="17" t="s">
        <v>242</v>
      </c>
      <c r="BY42" s="17" t="s">
        <v>242</v>
      </c>
      <c r="BZ42" s="17" t="s">
        <v>242</v>
      </c>
      <c r="CA42" s="17" t="s">
        <v>242</v>
      </c>
      <c r="CB42" s="17" t="s">
        <v>242</v>
      </c>
      <c r="CC42" s="17" t="s">
        <v>242</v>
      </c>
      <c r="CD42" s="17" t="s">
        <v>242</v>
      </c>
      <c r="CE42" s="17" t="s">
        <v>242</v>
      </c>
      <c r="CF42" s="17" t="s">
        <v>242</v>
      </c>
      <c r="CG42" s="17" t="s">
        <v>242</v>
      </c>
      <c r="CH42" s="17">
        <v>1.2</v>
      </c>
      <c r="CI42" s="17">
        <v>1.4</v>
      </c>
      <c r="CJ42" s="17">
        <v>0.7</v>
      </c>
      <c r="CK42" s="17">
        <v>0.4</v>
      </c>
      <c r="CL42" s="17" t="s">
        <v>242</v>
      </c>
      <c r="CM42" s="17" t="s">
        <v>242</v>
      </c>
      <c r="CN42" s="17" t="s">
        <v>242</v>
      </c>
      <c r="CO42" s="17" t="s">
        <v>242</v>
      </c>
      <c r="CP42" s="17" t="s">
        <v>242</v>
      </c>
      <c r="CQ42" s="17" t="s">
        <v>242</v>
      </c>
      <c r="CR42" s="29"/>
      <c r="CS42" s="16"/>
      <c r="CT42" s="198" t="s">
        <v>241</v>
      </c>
      <c r="CU42" s="17" t="s">
        <v>242</v>
      </c>
      <c r="CV42" s="17" t="s">
        <v>242</v>
      </c>
      <c r="CW42" s="17" t="s">
        <v>242</v>
      </c>
      <c r="CX42" s="17" t="s">
        <v>242</v>
      </c>
      <c r="CY42" s="17" t="s">
        <v>242</v>
      </c>
      <c r="CZ42" s="17" t="s">
        <v>242</v>
      </c>
      <c r="DA42" s="17" t="s">
        <v>242</v>
      </c>
      <c r="DB42" s="17" t="s">
        <v>242</v>
      </c>
      <c r="DC42" s="17" t="s">
        <v>242</v>
      </c>
      <c r="DD42" s="17" t="s">
        <v>242</v>
      </c>
      <c r="DE42" s="17" t="s">
        <v>242</v>
      </c>
      <c r="DF42" s="17">
        <v>1.7</v>
      </c>
      <c r="DG42" s="17">
        <v>1.7</v>
      </c>
      <c r="DH42" s="17">
        <v>1.6</v>
      </c>
      <c r="DI42" s="17">
        <v>1.9</v>
      </c>
      <c r="DJ42" s="17" t="s">
        <v>242</v>
      </c>
      <c r="DK42" s="17" t="s">
        <v>242</v>
      </c>
      <c r="DL42" s="17" t="s">
        <v>242</v>
      </c>
      <c r="DM42" s="17" t="s">
        <v>242</v>
      </c>
      <c r="DN42" s="17" t="s">
        <v>242</v>
      </c>
      <c r="DO42" s="17" t="s">
        <v>242</v>
      </c>
      <c r="DP42" s="29"/>
      <c r="DQ42" s="16"/>
      <c r="DR42" s="198" t="s">
        <v>241</v>
      </c>
      <c r="DS42" s="17" t="s">
        <v>242</v>
      </c>
      <c r="DT42" s="17" t="s">
        <v>242</v>
      </c>
      <c r="DU42" s="17" t="s">
        <v>242</v>
      </c>
      <c r="DV42" s="17" t="s">
        <v>242</v>
      </c>
      <c r="DW42" s="17" t="s">
        <v>242</v>
      </c>
      <c r="DX42" s="17" t="s">
        <v>242</v>
      </c>
      <c r="DY42" s="17" t="s">
        <v>242</v>
      </c>
      <c r="DZ42" s="17">
        <v>1.9</v>
      </c>
      <c r="EA42" s="17">
        <v>2.4</v>
      </c>
      <c r="EB42" s="17">
        <v>2.2000000000000002</v>
      </c>
      <c r="EC42" s="17">
        <v>2.2999999999999998</v>
      </c>
      <c r="ED42" s="17">
        <v>2.5</v>
      </c>
      <c r="EE42" s="17">
        <v>2.6</v>
      </c>
      <c r="EF42" s="17">
        <v>2.6</v>
      </c>
      <c r="EG42" s="17">
        <v>2.9</v>
      </c>
      <c r="EH42" s="17" t="s">
        <v>242</v>
      </c>
      <c r="EI42" s="17" t="s">
        <v>242</v>
      </c>
      <c r="EJ42" s="17" t="s">
        <v>242</v>
      </c>
      <c r="EK42" s="17" t="s">
        <v>242</v>
      </c>
      <c r="EL42" s="17" t="s">
        <v>242</v>
      </c>
      <c r="EM42" s="17" t="s">
        <v>242</v>
      </c>
      <c r="EN42" s="29"/>
      <c r="EO42" s="16"/>
      <c r="EP42" s="198" t="s">
        <v>241</v>
      </c>
      <c r="EQ42" s="17" t="s">
        <v>242</v>
      </c>
      <c r="ER42" s="17" t="s">
        <v>242</v>
      </c>
      <c r="ES42" s="17" t="s">
        <v>242</v>
      </c>
      <c r="ET42" s="17" t="s">
        <v>242</v>
      </c>
      <c r="EU42" s="17" t="s">
        <v>242</v>
      </c>
      <c r="EV42" s="17" t="s">
        <v>242</v>
      </c>
      <c r="EW42" s="17" t="s">
        <v>242</v>
      </c>
      <c r="EX42" s="17" t="s">
        <v>242</v>
      </c>
      <c r="EY42" s="17">
        <v>4.7</v>
      </c>
      <c r="EZ42" s="17">
        <v>4.7</v>
      </c>
      <c r="FA42" s="17">
        <v>4.7</v>
      </c>
      <c r="FB42" s="17">
        <v>5</v>
      </c>
      <c r="FC42" s="17">
        <v>4</v>
      </c>
      <c r="FD42" s="17">
        <v>4.0999999999999996</v>
      </c>
      <c r="FE42" s="17">
        <v>4.2</v>
      </c>
      <c r="FF42" s="17" t="s">
        <v>242</v>
      </c>
      <c r="FG42" s="17" t="s">
        <v>242</v>
      </c>
      <c r="FH42" s="17" t="s">
        <v>242</v>
      </c>
      <c r="FI42" s="17" t="s">
        <v>242</v>
      </c>
      <c r="FJ42" s="17" t="s">
        <v>242</v>
      </c>
      <c r="FK42" s="17" t="s">
        <v>242</v>
      </c>
      <c r="FM42" s="1"/>
      <c r="FN42" s="202" t="s">
        <v>239</v>
      </c>
      <c r="FO42" s="2" t="s">
        <v>240</v>
      </c>
      <c r="FP42" s="2" t="s">
        <v>240</v>
      </c>
      <c r="FQ42" s="2" t="s">
        <v>240</v>
      </c>
      <c r="FR42" s="2" t="s">
        <v>240</v>
      </c>
      <c r="FS42" s="2" t="s">
        <v>240</v>
      </c>
      <c r="FT42" s="2" t="s">
        <v>240</v>
      </c>
      <c r="FU42" s="2" t="s">
        <v>240</v>
      </c>
      <c r="FV42" s="2" t="s">
        <v>240</v>
      </c>
      <c r="FW42" s="2" t="s">
        <v>240</v>
      </c>
      <c r="FX42" s="2" t="s">
        <v>240</v>
      </c>
      <c r="FY42" s="2" t="s">
        <v>240</v>
      </c>
      <c r="FZ42" s="2">
        <v>3.5</v>
      </c>
      <c r="GA42" s="2">
        <v>3.5</v>
      </c>
      <c r="GB42" s="2">
        <v>3.4</v>
      </c>
      <c r="GC42" s="2">
        <v>3.8</v>
      </c>
      <c r="GD42" s="2" t="s">
        <v>240</v>
      </c>
      <c r="GE42" s="2" t="s">
        <v>240</v>
      </c>
      <c r="GF42" s="2" t="s">
        <v>240</v>
      </c>
      <c r="GG42" s="2" t="s">
        <v>240</v>
      </c>
      <c r="GH42" s="2" t="s">
        <v>240</v>
      </c>
      <c r="GI42" s="2" t="s">
        <v>240</v>
      </c>
      <c r="GK42" s="1"/>
      <c r="GL42" s="202" t="s">
        <v>239</v>
      </c>
      <c r="GM42" s="2" t="s">
        <v>240</v>
      </c>
      <c r="GN42" s="2" t="s">
        <v>240</v>
      </c>
      <c r="GO42" s="2" t="s">
        <v>240</v>
      </c>
      <c r="GP42" s="2" t="s">
        <v>240</v>
      </c>
      <c r="GQ42" s="2" t="s">
        <v>240</v>
      </c>
      <c r="GR42" s="2" t="s">
        <v>240</v>
      </c>
      <c r="GS42" s="2" t="s">
        <v>240</v>
      </c>
      <c r="GT42" s="2" t="s">
        <v>240</v>
      </c>
      <c r="GU42" s="2" t="s">
        <v>240</v>
      </c>
      <c r="GV42" s="2" t="s">
        <v>240</v>
      </c>
      <c r="GW42" s="2" t="s">
        <v>240</v>
      </c>
      <c r="GX42" s="2">
        <v>1.6</v>
      </c>
      <c r="GY42" s="2">
        <v>2.2999999999999998</v>
      </c>
      <c r="GZ42" s="2">
        <v>1.7</v>
      </c>
      <c r="HA42" s="2">
        <v>1.9</v>
      </c>
      <c r="HB42" s="2" t="s">
        <v>240</v>
      </c>
      <c r="HC42" s="2" t="s">
        <v>240</v>
      </c>
      <c r="HD42" s="2" t="s">
        <v>240</v>
      </c>
      <c r="HE42" s="2" t="s">
        <v>240</v>
      </c>
      <c r="HF42" s="2" t="s">
        <v>240</v>
      </c>
      <c r="HG42" s="2" t="s">
        <v>240</v>
      </c>
      <c r="HI42" s="1"/>
      <c r="HJ42" s="202" t="s">
        <v>239</v>
      </c>
      <c r="HK42" s="2" t="s">
        <v>240</v>
      </c>
      <c r="HL42" s="2" t="s">
        <v>240</v>
      </c>
      <c r="HM42" s="2" t="s">
        <v>240</v>
      </c>
      <c r="HN42" s="2" t="s">
        <v>240</v>
      </c>
      <c r="HO42" s="2" t="s">
        <v>240</v>
      </c>
      <c r="HP42" s="2" t="s">
        <v>240</v>
      </c>
      <c r="HQ42" s="2" t="s">
        <v>240</v>
      </c>
      <c r="HR42" s="2" t="s">
        <v>240</v>
      </c>
      <c r="HS42" s="2" t="s">
        <v>240</v>
      </c>
      <c r="HT42" s="2" t="s">
        <v>240</v>
      </c>
      <c r="HU42" s="2">
        <v>1.3</v>
      </c>
      <c r="HV42" s="2">
        <v>1.6</v>
      </c>
      <c r="HW42" s="2">
        <v>1.4</v>
      </c>
      <c r="HX42" s="2">
        <v>1.2</v>
      </c>
      <c r="HY42" s="2">
        <v>1.3</v>
      </c>
      <c r="HZ42" s="2" t="s">
        <v>240</v>
      </c>
      <c r="IA42" s="2" t="s">
        <v>240</v>
      </c>
      <c r="IB42" s="2" t="s">
        <v>240</v>
      </c>
      <c r="IC42" s="2" t="s">
        <v>240</v>
      </c>
      <c r="ID42" s="2" t="s">
        <v>240</v>
      </c>
      <c r="IE42" s="2" t="s">
        <v>240</v>
      </c>
    </row>
    <row r="43" spans="1:242" ht="14.5">
      <c r="A43" s="175"/>
      <c r="B43" s="184" t="s">
        <v>243</v>
      </c>
      <c r="C43" s="175">
        <v>0</v>
      </c>
      <c r="D43" s="176" t="s">
        <v>240</v>
      </c>
      <c r="E43" s="176" t="s">
        <v>240</v>
      </c>
      <c r="F43" s="176" t="s">
        <v>240</v>
      </c>
      <c r="G43" s="176" t="s">
        <v>240</v>
      </c>
      <c r="H43" s="176" t="s">
        <v>240</v>
      </c>
      <c r="I43" s="176" t="s">
        <v>240</v>
      </c>
      <c r="J43" s="176" t="s">
        <v>240</v>
      </c>
      <c r="K43" s="176" t="s">
        <v>240</v>
      </c>
      <c r="L43" s="176" t="s">
        <v>240</v>
      </c>
      <c r="M43" s="176" t="s">
        <v>240</v>
      </c>
      <c r="N43" s="176" t="s">
        <v>240</v>
      </c>
      <c r="O43" s="176" t="s">
        <v>240</v>
      </c>
      <c r="P43" s="176" t="s">
        <v>240</v>
      </c>
      <c r="Q43" s="176" t="s">
        <v>240</v>
      </c>
      <c r="R43" s="176" t="s">
        <v>240</v>
      </c>
      <c r="S43" s="176" t="s">
        <v>240</v>
      </c>
      <c r="T43" s="176" t="s">
        <v>240</v>
      </c>
      <c r="U43" s="176" t="s">
        <v>240</v>
      </c>
      <c r="V43" s="176" t="s">
        <v>240</v>
      </c>
      <c r="W43" s="176" t="s">
        <v>240</v>
      </c>
      <c r="Y43" s="1"/>
      <c r="Z43" s="190" t="s">
        <v>243</v>
      </c>
      <c r="AA43" s="1">
        <v>0</v>
      </c>
      <c r="AB43" s="2" t="s">
        <v>240</v>
      </c>
      <c r="AC43" s="2" t="s">
        <v>240</v>
      </c>
      <c r="AD43" s="2" t="s">
        <v>240</v>
      </c>
      <c r="AE43" s="2" t="s">
        <v>240</v>
      </c>
      <c r="AF43" s="2" t="s">
        <v>240</v>
      </c>
      <c r="AG43" s="2" t="s">
        <v>240</v>
      </c>
      <c r="AH43" s="2" t="s">
        <v>240</v>
      </c>
      <c r="AI43" s="2" t="s">
        <v>240</v>
      </c>
      <c r="AJ43" s="2" t="s">
        <v>240</v>
      </c>
      <c r="AK43" s="2" t="s">
        <v>240</v>
      </c>
      <c r="AL43" s="2" t="s">
        <v>240</v>
      </c>
      <c r="AM43" s="2" t="s">
        <v>240</v>
      </c>
      <c r="AN43" s="2" t="s">
        <v>240</v>
      </c>
      <c r="AO43" s="2" t="s">
        <v>240</v>
      </c>
      <c r="AP43" s="2" t="s">
        <v>240</v>
      </c>
      <c r="AQ43" s="2" t="s">
        <v>240</v>
      </c>
      <c r="AR43" s="2" t="s">
        <v>240</v>
      </c>
      <c r="AS43" s="2" t="s">
        <v>240</v>
      </c>
      <c r="AT43" s="2" t="s">
        <v>240</v>
      </c>
      <c r="AU43" s="2" t="s">
        <v>240</v>
      </c>
      <c r="AW43" s="1"/>
      <c r="AX43" s="190" t="s">
        <v>243</v>
      </c>
      <c r="AY43" s="1">
        <v>0</v>
      </c>
      <c r="AZ43" s="2" t="s">
        <v>240</v>
      </c>
      <c r="BA43" s="2" t="s">
        <v>240</v>
      </c>
      <c r="BB43" s="2" t="s">
        <v>240</v>
      </c>
      <c r="BC43" s="2" t="s">
        <v>240</v>
      </c>
      <c r="BD43" s="2" t="s">
        <v>240</v>
      </c>
      <c r="BE43" s="2" t="s">
        <v>240</v>
      </c>
      <c r="BF43" s="2" t="s">
        <v>240</v>
      </c>
      <c r="BG43" s="2" t="s">
        <v>240</v>
      </c>
      <c r="BH43" s="2" t="s">
        <v>240</v>
      </c>
      <c r="BI43" s="2" t="s">
        <v>240</v>
      </c>
      <c r="BJ43" s="2" t="s">
        <v>240</v>
      </c>
      <c r="BK43" s="2" t="s">
        <v>240</v>
      </c>
      <c r="BL43" s="2" t="s">
        <v>240</v>
      </c>
      <c r="BM43" s="2" t="s">
        <v>240</v>
      </c>
      <c r="BN43" s="2" t="s">
        <v>240</v>
      </c>
      <c r="BO43" s="2" t="s">
        <v>240</v>
      </c>
      <c r="BP43" s="2" t="s">
        <v>240</v>
      </c>
      <c r="BQ43" s="2" t="s">
        <v>240</v>
      </c>
      <c r="BR43" s="2" t="s">
        <v>240</v>
      </c>
      <c r="BS43" s="2" t="s">
        <v>240</v>
      </c>
      <c r="BU43" s="16"/>
      <c r="BV43" s="198" t="s">
        <v>244</v>
      </c>
      <c r="BW43" s="16">
        <v>0</v>
      </c>
      <c r="BX43" s="17" t="s">
        <v>242</v>
      </c>
      <c r="BY43" s="17" t="s">
        <v>242</v>
      </c>
      <c r="BZ43" s="17" t="s">
        <v>242</v>
      </c>
      <c r="CA43" s="17" t="s">
        <v>242</v>
      </c>
      <c r="CB43" s="17" t="s">
        <v>242</v>
      </c>
      <c r="CC43" s="17" t="s">
        <v>242</v>
      </c>
      <c r="CD43" s="17" t="s">
        <v>242</v>
      </c>
      <c r="CE43" s="17" t="s">
        <v>242</v>
      </c>
      <c r="CF43" s="17" t="s">
        <v>242</v>
      </c>
      <c r="CG43" s="17" t="s">
        <v>242</v>
      </c>
      <c r="CH43" s="17" t="s">
        <v>242</v>
      </c>
      <c r="CI43" s="17" t="s">
        <v>242</v>
      </c>
      <c r="CJ43" s="17" t="s">
        <v>242</v>
      </c>
      <c r="CK43" s="17" t="s">
        <v>242</v>
      </c>
      <c r="CL43" s="17" t="s">
        <v>242</v>
      </c>
      <c r="CM43" s="17" t="s">
        <v>242</v>
      </c>
      <c r="CN43" s="17" t="s">
        <v>242</v>
      </c>
      <c r="CO43" s="17" t="s">
        <v>242</v>
      </c>
      <c r="CP43" s="17" t="s">
        <v>242</v>
      </c>
      <c r="CQ43" s="17" t="s">
        <v>242</v>
      </c>
      <c r="CR43" s="29"/>
      <c r="CS43" s="16"/>
      <c r="CT43" s="198" t="s">
        <v>244</v>
      </c>
      <c r="CU43" s="16">
        <v>0</v>
      </c>
      <c r="CV43" s="17" t="s">
        <v>242</v>
      </c>
      <c r="CW43" s="17" t="s">
        <v>242</v>
      </c>
      <c r="CX43" s="17" t="s">
        <v>242</v>
      </c>
      <c r="CY43" s="17" t="s">
        <v>242</v>
      </c>
      <c r="CZ43" s="17" t="s">
        <v>242</v>
      </c>
      <c r="DA43" s="17" t="s">
        <v>242</v>
      </c>
      <c r="DB43" s="17" t="s">
        <v>242</v>
      </c>
      <c r="DC43" s="17" t="s">
        <v>242</v>
      </c>
      <c r="DD43" s="17" t="s">
        <v>242</v>
      </c>
      <c r="DE43" s="17" t="s">
        <v>242</v>
      </c>
      <c r="DF43" s="17" t="s">
        <v>242</v>
      </c>
      <c r="DG43" s="17" t="s">
        <v>242</v>
      </c>
      <c r="DH43" s="17" t="s">
        <v>242</v>
      </c>
      <c r="DI43" s="17" t="s">
        <v>242</v>
      </c>
      <c r="DJ43" s="17" t="s">
        <v>242</v>
      </c>
      <c r="DK43" s="17" t="s">
        <v>242</v>
      </c>
      <c r="DL43" s="17" t="s">
        <v>242</v>
      </c>
      <c r="DM43" s="17" t="s">
        <v>242</v>
      </c>
      <c r="DN43" s="17" t="s">
        <v>242</v>
      </c>
      <c r="DO43" s="17" t="s">
        <v>242</v>
      </c>
      <c r="DP43" s="29"/>
      <c r="DQ43" s="16"/>
      <c r="DR43" s="198" t="s">
        <v>244</v>
      </c>
      <c r="DS43" s="16">
        <v>0</v>
      </c>
      <c r="DT43" s="17" t="s">
        <v>242</v>
      </c>
      <c r="DU43" s="17" t="s">
        <v>242</v>
      </c>
      <c r="DV43" s="17" t="s">
        <v>242</v>
      </c>
      <c r="DW43" s="17" t="s">
        <v>242</v>
      </c>
      <c r="DX43" s="17" t="s">
        <v>242</v>
      </c>
      <c r="DY43" s="17" t="s">
        <v>242</v>
      </c>
      <c r="DZ43" s="17" t="s">
        <v>242</v>
      </c>
      <c r="EA43" s="17" t="s">
        <v>242</v>
      </c>
      <c r="EB43" s="17" t="s">
        <v>242</v>
      </c>
      <c r="EC43" s="17" t="s">
        <v>242</v>
      </c>
      <c r="ED43" s="17" t="s">
        <v>242</v>
      </c>
      <c r="EE43" s="17" t="s">
        <v>242</v>
      </c>
      <c r="EF43" s="17" t="s">
        <v>242</v>
      </c>
      <c r="EG43" s="17" t="s">
        <v>242</v>
      </c>
      <c r="EH43" s="17" t="s">
        <v>242</v>
      </c>
      <c r="EI43" s="17" t="s">
        <v>242</v>
      </c>
      <c r="EJ43" s="17" t="s">
        <v>242</v>
      </c>
      <c r="EK43" s="17" t="s">
        <v>242</v>
      </c>
      <c r="EL43" s="17" t="s">
        <v>242</v>
      </c>
      <c r="EM43" s="17" t="s">
        <v>242</v>
      </c>
      <c r="EN43" s="29"/>
      <c r="EO43" s="16"/>
      <c r="EP43" s="198" t="s">
        <v>244</v>
      </c>
      <c r="EQ43" s="16">
        <v>0</v>
      </c>
      <c r="ER43" s="17" t="s">
        <v>242</v>
      </c>
      <c r="ES43" s="17" t="s">
        <v>242</v>
      </c>
      <c r="ET43" s="17" t="s">
        <v>242</v>
      </c>
      <c r="EU43" s="17" t="s">
        <v>242</v>
      </c>
      <c r="EV43" s="17" t="s">
        <v>242</v>
      </c>
      <c r="EW43" s="17" t="s">
        <v>242</v>
      </c>
      <c r="EX43" s="17" t="s">
        <v>242</v>
      </c>
      <c r="EY43" s="17" t="s">
        <v>242</v>
      </c>
      <c r="EZ43" s="17" t="s">
        <v>242</v>
      </c>
      <c r="FA43" s="17" t="s">
        <v>242</v>
      </c>
      <c r="FB43" s="17" t="s">
        <v>242</v>
      </c>
      <c r="FC43" s="17" t="s">
        <v>242</v>
      </c>
      <c r="FD43" s="17" t="s">
        <v>242</v>
      </c>
      <c r="FE43" s="17" t="s">
        <v>242</v>
      </c>
      <c r="FF43" s="17" t="s">
        <v>242</v>
      </c>
      <c r="FG43" s="17" t="s">
        <v>242</v>
      </c>
      <c r="FH43" s="17" t="s">
        <v>242</v>
      </c>
      <c r="FI43" s="17" t="s">
        <v>242</v>
      </c>
      <c r="FJ43" s="17" t="s">
        <v>242</v>
      </c>
      <c r="FK43" s="17" t="s">
        <v>242</v>
      </c>
      <c r="FM43" s="1"/>
      <c r="FN43" s="202" t="s">
        <v>243</v>
      </c>
      <c r="FO43" s="1">
        <v>0</v>
      </c>
      <c r="FP43" s="2" t="s">
        <v>240</v>
      </c>
      <c r="FQ43" s="2" t="s">
        <v>240</v>
      </c>
      <c r="FR43" s="2" t="s">
        <v>240</v>
      </c>
      <c r="FS43" s="2" t="s">
        <v>240</v>
      </c>
      <c r="FT43" s="2" t="s">
        <v>240</v>
      </c>
      <c r="FU43" s="2" t="s">
        <v>240</v>
      </c>
      <c r="FV43" s="2" t="s">
        <v>240</v>
      </c>
      <c r="FW43" s="2" t="s">
        <v>240</v>
      </c>
      <c r="FX43" s="2" t="s">
        <v>240</v>
      </c>
      <c r="FY43" s="2" t="s">
        <v>240</v>
      </c>
      <c r="FZ43" s="2" t="s">
        <v>240</v>
      </c>
      <c r="GA43" s="2" t="s">
        <v>240</v>
      </c>
      <c r="GB43" s="2" t="s">
        <v>240</v>
      </c>
      <c r="GC43" s="2" t="s">
        <v>240</v>
      </c>
      <c r="GD43" s="2" t="s">
        <v>240</v>
      </c>
      <c r="GE43" s="2" t="s">
        <v>240</v>
      </c>
      <c r="GF43" s="2" t="s">
        <v>240</v>
      </c>
      <c r="GG43" s="2" t="s">
        <v>240</v>
      </c>
      <c r="GH43" s="2" t="s">
        <v>240</v>
      </c>
      <c r="GI43" s="2" t="s">
        <v>240</v>
      </c>
      <c r="GK43" s="1"/>
      <c r="GL43" s="202" t="s">
        <v>243</v>
      </c>
      <c r="GM43" s="1">
        <v>0</v>
      </c>
      <c r="GN43" s="2" t="s">
        <v>240</v>
      </c>
      <c r="GO43" s="2" t="s">
        <v>240</v>
      </c>
      <c r="GP43" s="2" t="s">
        <v>240</v>
      </c>
      <c r="GQ43" s="2" t="s">
        <v>240</v>
      </c>
      <c r="GR43" s="2" t="s">
        <v>240</v>
      </c>
      <c r="GS43" s="2" t="s">
        <v>240</v>
      </c>
      <c r="GT43" s="2" t="s">
        <v>240</v>
      </c>
      <c r="GU43" s="2" t="s">
        <v>240</v>
      </c>
      <c r="GV43" s="2" t="s">
        <v>240</v>
      </c>
      <c r="GW43" s="2" t="s">
        <v>240</v>
      </c>
      <c r="GX43" s="2" t="s">
        <v>240</v>
      </c>
      <c r="GY43" s="2" t="s">
        <v>240</v>
      </c>
      <c r="GZ43" s="2" t="s">
        <v>240</v>
      </c>
      <c r="HA43" s="2" t="s">
        <v>240</v>
      </c>
      <c r="HB43" s="2" t="s">
        <v>240</v>
      </c>
      <c r="HC43" s="2" t="s">
        <v>240</v>
      </c>
      <c r="HD43" s="2" t="s">
        <v>240</v>
      </c>
      <c r="HE43" s="2" t="s">
        <v>240</v>
      </c>
      <c r="HF43" s="2" t="s">
        <v>240</v>
      </c>
      <c r="HG43" s="2" t="s">
        <v>240</v>
      </c>
      <c r="HI43" s="1"/>
      <c r="HJ43" s="202" t="s">
        <v>243</v>
      </c>
      <c r="HK43" s="1">
        <v>0</v>
      </c>
      <c r="HL43" s="2" t="s">
        <v>240</v>
      </c>
      <c r="HM43" s="2" t="s">
        <v>240</v>
      </c>
      <c r="HN43" s="2" t="s">
        <v>240</v>
      </c>
      <c r="HO43" s="2" t="s">
        <v>240</v>
      </c>
      <c r="HP43" s="2" t="s">
        <v>240</v>
      </c>
      <c r="HQ43" s="2" t="s">
        <v>240</v>
      </c>
      <c r="HR43" s="2" t="s">
        <v>240</v>
      </c>
      <c r="HS43" s="2" t="s">
        <v>240</v>
      </c>
      <c r="HT43" s="2" t="s">
        <v>240</v>
      </c>
      <c r="HU43" s="2" t="s">
        <v>240</v>
      </c>
      <c r="HV43" s="2" t="s">
        <v>240</v>
      </c>
      <c r="HW43" s="2" t="s">
        <v>240</v>
      </c>
      <c r="HX43" s="2" t="s">
        <v>240</v>
      </c>
      <c r="HY43" s="2" t="s">
        <v>240</v>
      </c>
      <c r="HZ43" s="2" t="s">
        <v>240</v>
      </c>
      <c r="IA43" s="2" t="s">
        <v>240</v>
      </c>
      <c r="IB43" s="2" t="s">
        <v>240</v>
      </c>
      <c r="IC43" s="2" t="s">
        <v>240</v>
      </c>
      <c r="ID43" s="2" t="s">
        <v>240</v>
      </c>
      <c r="IE43" s="2" t="s">
        <v>240</v>
      </c>
    </row>
    <row r="44" spans="1:242" ht="14.5" customHeight="1">
      <c r="A44" s="424"/>
      <c r="B44" s="424"/>
      <c r="C44" s="175"/>
      <c r="D44" s="175"/>
      <c r="E44" s="175"/>
      <c r="F44" s="175"/>
      <c r="G44" s="175"/>
      <c r="H44" s="175"/>
      <c r="I44" s="175"/>
      <c r="J44" s="175"/>
      <c r="K44" s="175"/>
      <c r="L44" s="175"/>
      <c r="M44" s="175"/>
      <c r="N44" s="175"/>
      <c r="O44" s="175"/>
      <c r="P44" s="175"/>
      <c r="Q44" s="175"/>
      <c r="R44" s="175"/>
      <c r="S44" s="175"/>
      <c r="T44" s="175"/>
      <c r="U44" s="175"/>
      <c r="V44" s="175"/>
      <c r="W44" s="175"/>
      <c r="Y44" s="410"/>
      <c r="Z44" s="410"/>
      <c r="AA44" s="1"/>
      <c r="AB44" s="1"/>
      <c r="AC44" s="1"/>
      <c r="AD44" s="1"/>
      <c r="AE44" s="1"/>
      <c r="AF44" s="1"/>
      <c r="AG44" s="1"/>
      <c r="AH44" s="1"/>
      <c r="AI44" s="1"/>
      <c r="AJ44" s="1"/>
      <c r="AK44" s="1"/>
      <c r="AL44" s="1"/>
      <c r="AM44" s="1"/>
      <c r="AN44" s="1"/>
      <c r="AO44" s="1"/>
      <c r="AP44" s="1"/>
      <c r="AQ44" s="1"/>
      <c r="AR44" s="1"/>
      <c r="AS44" s="1"/>
      <c r="AT44" s="1"/>
      <c r="AU44" s="1"/>
      <c r="AW44" s="410"/>
      <c r="AX44" s="410"/>
      <c r="AY44" s="1"/>
      <c r="AZ44" s="1"/>
      <c r="BA44" s="1"/>
      <c r="BB44" s="1"/>
      <c r="BC44" s="1"/>
      <c r="BD44" s="1"/>
      <c r="BE44" s="1"/>
      <c r="BF44" s="1"/>
      <c r="BG44" s="1"/>
      <c r="BH44" s="1"/>
      <c r="BI44" s="1"/>
      <c r="BJ44" s="1"/>
      <c r="BK44" s="1"/>
      <c r="BL44" s="1"/>
      <c r="BM44" s="1"/>
      <c r="BN44" s="1"/>
      <c r="BO44" s="1"/>
      <c r="BP44" s="1"/>
      <c r="BQ44" s="1"/>
      <c r="BR44" s="1"/>
      <c r="BS44" s="1"/>
      <c r="BU44" s="411"/>
      <c r="BV44" s="411"/>
      <c r="BW44" s="16"/>
      <c r="BX44" s="16"/>
      <c r="BY44" s="16"/>
      <c r="BZ44" s="16"/>
      <c r="CA44" s="16"/>
      <c r="CB44" s="16"/>
      <c r="CC44" s="16"/>
      <c r="CD44" s="16"/>
      <c r="CE44" s="16"/>
      <c r="CF44" s="16"/>
      <c r="CG44" s="16"/>
      <c r="CH44" s="16"/>
      <c r="CI44" s="16"/>
      <c r="CJ44" s="16"/>
      <c r="CK44" s="16"/>
      <c r="CL44" s="16"/>
      <c r="CM44" s="16"/>
      <c r="CN44" s="16"/>
      <c r="CO44" s="16"/>
      <c r="CP44" s="16"/>
      <c r="CQ44" s="16"/>
      <c r="CR44" s="29"/>
      <c r="CS44" s="411"/>
      <c r="CT44" s="411"/>
      <c r="CU44" s="16"/>
      <c r="CV44" s="16"/>
      <c r="CW44" s="16"/>
      <c r="CX44" s="16"/>
      <c r="CY44" s="16"/>
      <c r="CZ44" s="16"/>
      <c r="DA44" s="16"/>
      <c r="DB44" s="16"/>
      <c r="DC44" s="16"/>
      <c r="DD44" s="16"/>
      <c r="DE44" s="16"/>
      <c r="DF44" s="16"/>
      <c r="DG44" s="16"/>
      <c r="DH44" s="16"/>
      <c r="DI44" s="16"/>
      <c r="DJ44" s="16"/>
      <c r="DK44" s="16"/>
      <c r="DL44" s="16"/>
      <c r="DM44" s="16"/>
      <c r="DN44" s="16"/>
      <c r="DO44" s="16"/>
      <c r="DP44" s="29"/>
      <c r="DQ44" s="411"/>
      <c r="DR44" s="411"/>
      <c r="DS44" s="16"/>
      <c r="DT44" s="16"/>
      <c r="DU44" s="16"/>
      <c r="DV44" s="16"/>
      <c r="DW44" s="16"/>
      <c r="DX44" s="16"/>
      <c r="DY44" s="16"/>
      <c r="DZ44" s="16"/>
      <c r="EA44" s="16"/>
      <c r="EB44" s="16"/>
      <c r="EC44" s="16"/>
      <c r="ED44" s="16"/>
      <c r="EE44" s="16"/>
      <c r="EF44" s="16"/>
      <c r="EG44" s="16"/>
      <c r="EH44" s="16"/>
      <c r="EI44" s="16"/>
      <c r="EJ44" s="16"/>
      <c r="EK44" s="16"/>
      <c r="EL44" s="16"/>
      <c r="EM44" s="16"/>
      <c r="EN44" s="29"/>
      <c r="EO44" s="411"/>
      <c r="EP44" s="411"/>
      <c r="EQ44" s="16"/>
      <c r="ER44" s="16"/>
      <c r="ES44" s="16"/>
      <c r="ET44" s="16"/>
      <c r="EU44" s="16"/>
      <c r="EV44" s="16"/>
      <c r="EW44" s="16"/>
      <c r="EX44" s="16"/>
      <c r="EY44" s="16"/>
      <c r="EZ44" s="16"/>
      <c r="FA44" s="16"/>
      <c r="FB44" s="16"/>
      <c r="FC44" s="16"/>
      <c r="FD44" s="16"/>
      <c r="FE44" s="16"/>
      <c r="FF44" s="16"/>
      <c r="FG44" s="16"/>
      <c r="FH44" s="16"/>
      <c r="FI44" s="16"/>
      <c r="FJ44" s="16"/>
      <c r="FK44" s="16"/>
      <c r="FM44" s="410"/>
      <c r="FN44" s="410"/>
      <c r="FO44" s="1"/>
      <c r="FP44" s="1"/>
      <c r="FQ44" s="1"/>
      <c r="FR44" s="1"/>
      <c r="FS44" s="1"/>
      <c r="FT44" s="1"/>
      <c r="FU44" s="1"/>
      <c r="FV44" s="1"/>
      <c r="FW44" s="1"/>
      <c r="FX44" s="1"/>
      <c r="FY44" s="1"/>
      <c r="FZ44" s="1"/>
      <c r="GA44" s="1"/>
      <c r="GB44" s="1"/>
      <c r="GC44" s="1"/>
      <c r="GD44" s="1"/>
      <c r="GE44" s="1"/>
      <c r="GF44" s="1"/>
      <c r="GG44" s="1"/>
      <c r="GH44" s="1"/>
      <c r="GI44" s="1"/>
      <c r="GK44" s="410"/>
      <c r="GL44" s="410"/>
      <c r="GM44" s="1"/>
      <c r="GN44" s="1"/>
      <c r="GO44" s="1"/>
      <c r="GP44" s="1"/>
      <c r="GQ44" s="1"/>
      <c r="GR44" s="1"/>
      <c r="GS44" s="1"/>
      <c r="GT44" s="1"/>
      <c r="GU44" s="1"/>
      <c r="GV44" s="1"/>
      <c r="GW44" s="1"/>
      <c r="GX44" s="1"/>
      <c r="GY44" s="1"/>
      <c r="GZ44" s="1"/>
      <c r="HA44" s="1"/>
      <c r="HB44" s="1"/>
      <c r="HC44" s="1"/>
      <c r="HD44" s="1"/>
      <c r="HE44" s="1"/>
      <c r="HF44" s="1"/>
      <c r="HG44" s="1"/>
      <c r="HI44" s="410"/>
      <c r="HJ44" s="410"/>
      <c r="HK44" s="1"/>
      <c r="HL44" s="1"/>
      <c r="HM44" s="1"/>
      <c r="HN44" s="1"/>
      <c r="HO44" s="1"/>
      <c r="HP44" s="1"/>
      <c r="HQ44" s="1"/>
      <c r="HR44" s="1"/>
      <c r="HS44" s="1"/>
      <c r="HT44" s="1"/>
      <c r="HU44" s="1"/>
      <c r="HV44" s="1"/>
      <c r="HW44" s="1"/>
      <c r="HX44" s="1"/>
      <c r="HY44" s="1"/>
      <c r="HZ44" s="1"/>
      <c r="IA44" s="1"/>
      <c r="IB44" s="1"/>
      <c r="IC44" s="1"/>
      <c r="ID44" s="1"/>
      <c r="IE44" s="1"/>
    </row>
    <row r="45" spans="1:242" ht="14.5">
      <c r="A45" s="180"/>
      <c r="B45" s="185" t="s">
        <v>258</v>
      </c>
      <c r="C45" s="180">
        <v>69.599999999999994</v>
      </c>
      <c r="D45" s="180">
        <v>69.599999999999994</v>
      </c>
      <c r="E45" s="180">
        <v>69.8</v>
      </c>
      <c r="F45" s="180">
        <v>70.099999999999994</v>
      </c>
      <c r="G45" s="180">
        <v>70.2</v>
      </c>
      <c r="H45" s="180">
        <v>70</v>
      </c>
      <c r="I45" s="180">
        <v>70.099999999999994</v>
      </c>
      <c r="J45" s="180">
        <v>70.099999999999994</v>
      </c>
      <c r="K45" s="180">
        <v>70.099999999999994</v>
      </c>
      <c r="L45" s="180">
        <v>69.900000000000006</v>
      </c>
      <c r="M45" s="180">
        <v>70</v>
      </c>
      <c r="N45" s="180">
        <v>69.900000000000006</v>
      </c>
      <c r="O45" s="180">
        <v>69.5</v>
      </c>
      <c r="P45" s="180">
        <v>69.599999999999994</v>
      </c>
      <c r="Q45" s="180">
        <v>69.7</v>
      </c>
      <c r="R45" s="180">
        <v>69.7</v>
      </c>
      <c r="S45" s="180">
        <v>69.599999999999994</v>
      </c>
      <c r="T45" s="180">
        <v>69.5</v>
      </c>
      <c r="U45" s="180">
        <v>69.8</v>
      </c>
      <c r="V45" s="180">
        <v>69.900000000000006</v>
      </c>
      <c r="W45" s="180">
        <v>71</v>
      </c>
      <c r="Y45" s="6"/>
      <c r="Z45" s="7" t="s">
        <v>258</v>
      </c>
      <c r="AA45" s="6">
        <v>68.8</v>
      </c>
      <c r="AB45" s="6">
        <v>69.099999999999994</v>
      </c>
      <c r="AC45" s="6">
        <v>69.3</v>
      </c>
      <c r="AD45" s="6">
        <v>69.3</v>
      </c>
      <c r="AE45" s="6">
        <v>68.900000000000006</v>
      </c>
      <c r="AF45" s="6">
        <v>68.900000000000006</v>
      </c>
      <c r="AG45" s="6">
        <v>69.2</v>
      </c>
      <c r="AH45" s="6">
        <v>69.099999999999994</v>
      </c>
      <c r="AI45" s="6">
        <v>69</v>
      </c>
      <c r="AJ45" s="6">
        <v>69.3</v>
      </c>
      <c r="AK45" s="6">
        <v>69.099999999999994</v>
      </c>
      <c r="AL45" s="6">
        <v>69.400000000000006</v>
      </c>
      <c r="AM45" s="6">
        <v>69.400000000000006</v>
      </c>
      <c r="AN45" s="6">
        <v>69.400000000000006</v>
      </c>
      <c r="AO45" s="6">
        <v>69.5</v>
      </c>
      <c r="AP45" s="6">
        <v>69.599999999999994</v>
      </c>
      <c r="AQ45" s="6">
        <v>69.599999999999994</v>
      </c>
      <c r="AR45" s="6">
        <v>69.599999999999994</v>
      </c>
      <c r="AS45" s="6">
        <v>69.7</v>
      </c>
      <c r="AT45" s="6">
        <v>69.599999999999994</v>
      </c>
      <c r="AU45" s="6">
        <v>69.7</v>
      </c>
      <c r="AW45" s="6"/>
      <c r="AX45" s="7" t="s">
        <v>258</v>
      </c>
      <c r="AY45" s="6">
        <v>68.8</v>
      </c>
      <c r="AZ45" s="6">
        <v>69</v>
      </c>
      <c r="BA45" s="6">
        <v>69.3</v>
      </c>
      <c r="BB45" s="6">
        <v>69.599999999999994</v>
      </c>
      <c r="BC45" s="6">
        <v>69.599999999999994</v>
      </c>
      <c r="BD45" s="6">
        <v>69.400000000000006</v>
      </c>
      <c r="BE45" s="6">
        <v>69.400000000000006</v>
      </c>
      <c r="BF45" s="6">
        <v>69.599999999999994</v>
      </c>
      <c r="BG45" s="6">
        <v>69.5</v>
      </c>
      <c r="BH45" s="6">
        <v>69.7</v>
      </c>
      <c r="BI45" s="6">
        <v>69.7</v>
      </c>
      <c r="BJ45" s="6">
        <v>69.7</v>
      </c>
      <c r="BK45" s="6">
        <v>69.599999999999994</v>
      </c>
      <c r="BL45" s="6">
        <v>69.7</v>
      </c>
      <c r="BM45" s="6">
        <v>69.8</v>
      </c>
      <c r="BN45" s="6">
        <v>69.599999999999994</v>
      </c>
      <c r="BO45" s="6">
        <v>69.3</v>
      </c>
      <c r="BP45" s="6">
        <v>69.3</v>
      </c>
      <c r="BQ45" s="6">
        <v>69.3</v>
      </c>
      <c r="BR45" s="6">
        <v>69</v>
      </c>
      <c r="BS45" s="6">
        <v>69.2</v>
      </c>
      <c r="BU45" s="21"/>
      <c r="BV45" s="22" t="s">
        <v>259</v>
      </c>
      <c r="BW45" s="21">
        <v>69.5</v>
      </c>
      <c r="BX45" s="21">
        <v>69.5</v>
      </c>
      <c r="BY45" s="21">
        <v>69.599999999999994</v>
      </c>
      <c r="BZ45" s="21">
        <v>69.8</v>
      </c>
      <c r="CA45" s="21">
        <v>69.7</v>
      </c>
      <c r="CB45" s="21">
        <v>69.8</v>
      </c>
      <c r="CC45" s="21">
        <v>69.900000000000006</v>
      </c>
      <c r="CD45" s="21">
        <v>69.8</v>
      </c>
      <c r="CE45" s="21">
        <v>69.599999999999994</v>
      </c>
      <c r="CF45" s="21">
        <v>69.8</v>
      </c>
      <c r="CG45" s="21">
        <v>69.900000000000006</v>
      </c>
      <c r="CH45" s="21">
        <v>69.900000000000006</v>
      </c>
      <c r="CI45" s="21">
        <v>69.7</v>
      </c>
      <c r="CJ45" s="21">
        <v>69.7</v>
      </c>
      <c r="CK45" s="21">
        <v>69.8</v>
      </c>
      <c r="CL45" s="21">
        <v>69.5</v>
      </c>
      <c r="CM45" s="21">
        <v>69.400000000000006</v>
      </c>
      <c r="CN45" s="21">
        <v>69.400000000000006</v>
      </c>
      <c r="CO45" s="21">
        <v>69.400000000000006</v>
      </c>
      <c r="CP45" s="21">
        <v>69.3</v>
      </c>
      <c r="CQ45" s="21">
        <v>69.5</v>
      </c>
      <c r="CR45" s="29"/>
      <c r="CS45" s="21"/>
      <c r="CT45" s="22" t="s">
        <v>259</v>
      </c>
      <c r="CU45" s="21">
        <v>68.8</v>
      </c>
      <c r="CV45" s="21">
        <v>68.8</v>
      </c>
      <c r="CW45" s="21">
        <v>68.8</v>
      </c>
      <c r="CX45" s="21">
        <v>69</v>
      </c>
      <c r="CY45" s="21">
        <v>69</v>
      </c>
      <c r="CZ45" s="21">
        <v>69</v>
      </c>
      <c r="DA45" s="21">
        <v>69.2</v>
      </c>
      <c r="DB45" s="21">
        <v>69.3</v>
      </c>
      <c r="DC45" s="21">
        <v>69.400000000000006</v>
      </c>
      <c r="DD45" s="21">
        <v>69.2</v>
      </c>
      <c r="DE45" s="21">
        <v>69.3</v>
      </c>
      <c r="DF45" s="21">
        <v>69.3</v>
      </c>
      <c r="DG45" s="21">
        <v>69.3</v>
      </c>
      <c r="DH45" s="21">
        <v>69.400000000000006</v>
      </c>
      <c r="DI45" s="21">
        <v>69.3</v>
      </c>
      <c r="DJ45" s="21">
        <v>69.3</v>
      </c>
      <c r="DK45" s="21">
        <v>69.2</v>
      </c>
      <c r="DL45" s="21">
        <v>69.3</v>
      </c>
      <c r="DM45" s="21">
        <v>69.2</v>
      </c>
      <c r="DN45" s="21">
        <v>69.099999999999994</v>
      </c>
      <c r="DO45" s="21">
        <v>69.3</v>
      </c>
      <c r="DP45" s="29"/>
      <c r="DQ45" s="21"/>
      <c r="DR45" s="22" t="s">
        <v>259</v>
      </c>
      <c r="DS45" s="21">
        <v>68.400000000000006</v>
      </c>
      <c r="DT45" s="21">
        <v>68.599999999999994</v>
      </c>
      <c r="DU45" s="21">
        <v>68.7</v>
      </c>
      <c r="DV45" s="21">
        <v>68.8</v>
      </c>
      <c r="DW45" s="21">
        <v>68.900000000000006</v>
      </c>
      <c r="DX45" s="21">
        <v>69</v>
      </c>
      <c r="DY45" s="21">
        <v>69</v>
      </c>
      <c r="DZ45" s="21">
        <v>69.099999999999994</v>
      </c>
      <c r="EA45" s="21">
        <v>69</v>
      </c>
      <c r="EB45" s="21">
        <v>69.099999999999994</v>
      </c>
      <c r="EC45" s="21">
        <v>69.2</v>
      </c>
      <c r="ED45" s="21">
        <v>69.3</v>
      </c>
      <c r="EE45" s="21">
        <v>69.400000000000006</v>
      </c>
      <c r="EF45" s="21">
        <v>69.3</v>
      </c>
      <c r="EG45" s="21">
        <v>69.3</v>
      </c>
      <c r="EH45" s="21">
        <v>69.2</v>
      </c>
      <c r="EI45" s="21">
        <v>69.099999999999994</v>
      </c>
      <c r="EJ45" s="21">
        <v>69.2</v>
      </c>
      <c r="EK45" s="21">
        <v>69.3</v>
      </c>
      <c r="EL45" s="21">
        <v>69.2</v>
      </c>
      <c r="EM45" s="21">
        <v>69.3</v>
      </c>
      <c r="EN45" s="29"/>
      <c r="EO45" s="21"/>
      <c r="EP45" s="22" t="s">
        <v>259</v>
      </c>
      <c r="EQ45" s="21">
        <v>67.8</v>
      </c>
      <c r="ER45" s="21">
        <v>67.8</v>
      </c>
      <c r="ES45" s="21">
        <v>68</v>
      </c>
      <c r="ET45" s="21">
        <v>68.3</v>
      </c>
      <c r="EU45" s="21">
        <v>68.3</v>
      </c>
      <c r="EV45" s="21">
        <v>68.3</v>
      </c>
      <c r="EW45" s="21">
        <v>68.400000000000006</v>
      </c>
      <c r="EX45" s="21">
        <v>68.7</v>
      </c>
      <c r="EY45" s="21">
        <v>68.8</v>
      </c>
      <c r="EZ45" s="21">
        <v>68.8</v>
      </c>
      <c r="FA45" s="21">
        <v>68.7</v>
      </c>
      <c r="FB45" s="21">
        <v>68.8</v>
      </c>
      <c r="FC45" s="21">
        <v>68.7</v>
      </c>
      <c r="FD45" s="21">
        <v>68.599999999999994</v>
      </c>
      <c r="FE45" s="21">
        <v>68.599999999999994</v>
      </c>
      <c r="FF45" s="21">
        <v>68.5</v>
      </c>
      <c r="FG45" s="21">
        <v>68.599999999999994</v>
      </c>
      <c r="FH45" s="21">
        <v>68.599999999999994</v>
      </c>
      <c r="FI45" s="21">
        <v>68.599999999999994</v>
      </c>
      <c r="FJ45" s="21">
        <v>68.5</v>
      </c>
      <c r="FK45" s="21">
        <v>68.599999999999994</v>
      </c>
      <c r="FM45" s="6"/>
      <c r="FN45" s="7" t="s">
        <v>258</v>
      </c>
      <c r="FO45" s="6">
        <v>68</v>
      </c>
      <c r="FP45" s="6">
        <v>68</v>
      </c>
      <c r="FQ45" s="6">
        <v>68.3</v>
      </c>
      <c r="FR45" s="6">
        <v>68.5</v>
      </c>
      <c r="FS45" s="6">
        <v>68.599999999999994</v>
      </c>
      <c r="FT45" s="6">
        <v>68.7</v>
      </c>
      <c r="FU45" s="6">
        <v>69.099999999999994</v>
      </c>
      <c r="FV45" s="6">
        <v>69.099999999999994</v>
      </c>
      <c r="FW45" s="6">
        <v>69.099999999999994</v>
      </c>
      <c r="FX45" s="6">
        <v>69.2</v>
      </c>
      <c r="FY45" s="6">
        <v>69.099999999999994</v>
      </c>
      <c r="FZ45" s="6">
        <v>69.2</v>
      </c>
      <c r="GA45" s="6">
        <v>69.099999999999994</v>
      </c>
      <c r="GB45" s="6">
        <v>69.099999999999994</v>
      </c>
      <c r="GC45" s="6">
        <v>69.099999999999994</v>
      </c>
      <c r="GD45" s="6">
        <v>69.099999999999994</v>
      </c>
      <c r="GE45" s="6">
        <v>69</v>
      </c>
      <c r="GF45" s="6">
        <v>69</v>
      </c>
      <c r="GG45" s="6">
        <v>69.099999999999994</v>
      </c>
      <c r="GH45" s="6">
        <v>69.099999999999994</v>
      </c>
      <c r="GI45" s="6">
        <v>69.2</v>
      </c>
      <c r="GK45" s="6"/>
      <c r="GL45" s="7" t="s">
        <v>258</v>
      </c>
      <c r="GM45" s="6">
        <v>68.2</v>
      </c>
      <c r="GN45" s="6">
        <v>68.5</v>
      </c>
      <c r="GO45" s="6">
        <v>68.8</v>
      </c>
      <c r="GP45" s="6">
        <v>68.8</v>
      </c>
      <c r="GQ45" s="6">
        <v>68.8</v>
      </c>
      <c r="GR45" s="6">
        <v>68.900000000000006</v>
      </c>
      <c r="GS45" s="6">
        <v>69.099999999999994</v>
      </c>
      <c r="GT45" s="6">
        <v>69.3</v>
      </c>
      <c r="GU45" s="6">
        <v>69.3</v>
      </c>
      <c r="GV45" s="6">
        <v>69.400000000000006</v>
      </c>
      <c r="GW45" s="6">
        <v>69.599999999999994</v>
      </c>
      <c r="GX45" s="6">
        <v>69.599999999999994</v>
      </c>
      <c r="GY45" s="6">
        <v>69.5</v>
      </c>
      <c r="GZ45" s="6">
        <v>69.5</v>
      </c>
      <c r="HA45" s="6">
        <v>69.5</v>
      </c>
      <c r="HB45" s="6">
        <v>69.400000000000006</v>
      </c>
      <c r="HC45" s="6">
        <v>69.2</v>
      </c>
      <c r="HD45" s="6">
        <v>69.3</v>
      </c>
      <c r="HE45" s="6">
        <v>69.3</v>
      </c>
      <c r="HF45" s="6">
        <v>69.2</v>
      </c>
      <c r="HG45" s="6">
        <v>69.5</v>
      </c>
      <c r="HI45" s="6"/>
      <c r="HJ45" s="7" t="s">
        <v>258</v>
      </c>
      <c r="HK45" s="6">
        <v>68.7</v>
      </c>
      <c r="HL45" s="6">
        <v>69.099999999999994</v>
      </c>
      <c r="HM45" s="6">
        <v>69.3</v>
      </c>
      <c r="HN45" s="6">
        <v>69.400000000000006</v>
      </c>
      <c r="HO45" s="6">
        <v>69.400000000000006</v>
      </c>
      <c r="HP45" s="6">
        <v>69.5</v>
      </c>
      <c r="HQ45" s="6">
        <v>69.5</v>
      </c>
      <c r="HR45" s="6">
        <v>69.7</v>
      </c>
      <c r="HS45" s="6">
        <v>69.8</v>
      </c>
      <c r="HT45" s="6">
        <v>69.5</v>
      </c>
      <c r="HU45" s="6">
        <v>69.599999999999994</v>
      </c>
      <c r="HV45" s="6">
        <v>69.599999999999994</v>
      </c>
      <c r="HW45" s="6">
        <v>69.7</v>
      </c>
      <c r="HX45" s="6">
        <v>69.7</v>
      </c>
      <c r="HY45" s="6">
        <v>69.7</v>
      </c>
      <c r="HZ45" s="6">
        <v>69.7</v>
      </c>
      <c r="IA45" s="6">
        <v>69.599999999999994</v>
      </c>
      <c r="IB45" s="6">
        <v>69.7</v>
      </c>
      <c r="IC45" s="6">
        <v>69.7</v>
      </c>
      <c r="ID45" s="6">
        <v>69.8</v>
      </c>
      <c r="IE45" s="6">
        <v>69.900000000000006</v>
      </c>
    </row>
    <row r="46" spans="1:242" ht="14.5" customHeight="1">
      <c r="A46" s="425"/>
      <c r="B46" s="425"/>
      <c r="C46" s="180"/>
      <c r="D46" s="180"/>
      <c r="E46" s="180"/>
      <c r="F46" s="180"/>
      <c r="G46" s="180"/>
      <c r="H46" s="180"/>
      <c r="I46" s="180"/>
      <c r="J46" s="180"/>
      <c r="K46" s="180"/>
      <c r="L46" s="180"/>
      <c r="M46" s="180"/>
      <c r="N46" s="180"/>
      <c r="O46" s="180"/>
      <c r="P46" s="180"/>
      <c r="Q46" s="180"/>
      <c r="R46" s="180"/>
      <c r="S46" s="180"/>
      <c r="T46" s="180"/>
      <c r="U46" s="180"/>
      <c r="V46" s="180"/>
      <c r="W46" s="180"/>
      <c r="Y46" s="423"/>
      <c r="Z46" s="423"/>
      <c r="AA46" s="6"/>
      <c r="AB46" s="6"/>
      <c r="AC46" s="6"/>
      <c r="AD46" s="6"/>
      <c r="AE46" s="6"/>
      <c r="AF46" s="6"/>
      <c r="AG46" s="6"/>
      <c r="AH46" s="6"/>
      <c r="AI46" s="6"/>
      <c r="AJ46" s="6"/>
      <c r="AK46" s="6"/>
      <c r="AL46" s="6"/>
      <c r="AM46" s="6"/>
      <c r="AN46" s="6"/>
      <c r="AO46" s="6"/>
      <c r="AP46" s="6"/>
      <c r="AQ46" s="6"/>
      <c r="AR46" s="6"/>
      <c r="AS46" s="6"/>
      <c r="AT46" s="6"/>
      <c r="AU46" s="6"/>
      <c r="AW46" s="423"/>
      <c r="AX46" s="423"/>
      <c r="AY46" s="6"/>
      <c r="AZ46" s="6"/>
      <c r="BA46" s="6"/>
      <c r="BB46" s="6"/>
      <c r="BC46" s="6"/>
      <c r="BD46" s="6"/>
      <c r="BE46" s="6"/>
      <c r="BF46" s="6"/>
      <c r="BG46" s="6"/>
      <c r="BH46" s="6"/>
      <c r="BI46" s="6"/>
      <c r="BJ46" s="6"/>
      <c r="BK46" s="6"/>
      <c r="BL46" s="6"/>
      <c r="BM46" s="6"/>
      <c r="BN46" s="6"/>
      <c r="BO46" s="6"/>
      <c r="BP46" s="6"/>
      <c r="BQ46" s="6"/>
      <c r="BR46" s="6"/>
      <c r="BS46" s="6"/>
      <c r="BU46" s="426"/>
      <c r="BV46" s="426"/>
      <c r="BW46" s="21"/>
      <c r="BX46" s="21"/>
      <c r="BY46" s="21"/>
      <c r="BZ46" s="21"/>
      <c r="CA46" s="21"/>
      <c r="CB46" s="21"/>
      <c r="CC46" s="21"/>
      <c r="CD46" s="21"/>
      <c r="CE46" s="21"/>
      <c r="CF46" s="21"/>
      <c r="CG46" s="21"/>
      <c r="CH46" s="21"/>
      <c r="CI46" s="21"/>
      <c r="CJ46" s="21"/>
      <c r="CK46" s="21"/>
      <c r="CL46" s="21"/>
      <c r="CM46" s="21"/>
      <c r="CN46" s="21"/>
      <c r="CO46" s="21"/>
      <c r="CP46" s="21"/>
      <c r="CQ46" s="21"/>
      <c r="CR46" s="29"/>
      <c r="CS46" s="426"/>
      <c r="CT46" s="426"/>
      <c r="CU46" s="21"/>
      <c r="CV46" s="21"/>
      <c r="CW46" s="21"/>
      <c r="CX46" s="21"/>
      <c r="CY46" s="21"/>
      <c r="CZ46" s="21"/>
      <c r="DA46" s="21"/>
      <c r="DB46" s="21"/>
      <c r="DC46" s="21"/>
      <c r="DD46" s="21"/>
      <c r="DE46" s="21"/>
      <c r="DF46" s="21"/>
      <c r="DG46" s="21"/>
      <c r="DH46" s="21"/>
      <c r="DI46" s="21"/>
      <c r="DJ46" s="21"/>
      <c r="DK46" s="21"/>
      <c r="DL46" s="21"/>
      <c r="DM46" s="21"/>
      <c r="DN46" s="21"/>
      <c r="DO46" s="21"/>
      <c r="DP46" s="29"/>
      <c r="DQ46" s="426"/>
      <c r="DR46" s="426"/>
      <c r="DS46" s="21"/>
      <c r="DT46" s="21"/>
      <c r="DU46" s="21"/>
      <c r="DV46" s="21"/>
      <c r="DW46" s="21"/>
      <c r="DX46" s="21"/>
      <c r="DY46" s="21"/>
      <c r="DZ46" s="21"/>
      <c r="EA46" s="21"/>
      <c r="EB46" s="21"/>
      <c r="EC46" s="21"/>
      <c r="ED46" s="21"/>
      <c r="EE46" s="21"/>
      <c r="EF46" s="21"/>
      <c r="EG46" s="21"/>
      <c r="EH46" s="21"/>
      <c r="EI46" s="21"/>
      <c r="EJ46" s="21"/>
      <c r="EK46" s="21"/>
      <c r="EL46" s="21"/>
      <c r="EM46" s="21"/>
      <c r="EN46" s="29"/>
      <c r="EO46" s="426"/>
      <c r="EP46" s="426"/>
      <c r="EQ46" s="21"/>
      <c r="ER46" s="21"/>
      <c r="ES46" s="21"/>
      <c r="ET46" s="21"/>
      <c r="EU46" s="21"/>
      <c r="EV46" s="21"/>
      <c r="EW46" s="21"/>
      <c r="EX46" s="21"/>
      <c r="EY46" s="21"/>
      <c r="EZ46" s="21"/>
      <c r="FA46" s="21"/>
      <c r="FB46" s="21"/>
      <c r="FC46" s="21"/>
      <c r="FD46" s="21"/>
      <c r="FE46" s="21"/>
      <c r="FF46" s="21"/>
      <c r="FG46" s="21"/>
      <c r="FH46" s="21"/>
      <c r="FI46" s="21"/>
      <c r="FJ46" s="21"/>
      <c r="FK46" s="21"/>
      <c r="FM46" s="423"/>
      <c r="FN46" s="423"/>
      <c r="FO46" s="6"/>
      <c r="FP46" s="6"/>
      <c r="FQ46" s="6"/>
      <c r="FR46" s="6"/>
      <c r="FS46" s="6"/>
      <c r="FT46" s="6"/>
      <c r="FU46" s="6"/>
      <c r="FV46" s="6"/>
      <c r="FW46" s="6"/>
      <c r="FX46" s="6"/>
      <c r="FY46" s="6"/>
      <c r="FZ46" s="6"/>
      <c r="GA46" s="6"/>
      <c r="GB46" s="6"/>
      <c r="GC46" s="6"/>
      <c r="GD46" s="6"/>
      <c r="GE46" s="6"/>
      <c r="GF46" s="6"/>
      <c r="GG46" s="6"/>
      <c r="GH46" s="6"/>
      <c r="GI46" s="6"/>
      <c r="GK46" s="423"/>
      <c r="GL46" s="423"/>
      <c r="GM46" s="6"/>
      <c r="GN46" s="6"/>
      <c r="GO46" s="6"/>
      <c r="GP46" s="6"/>
      <c r="GQ46" s="6"/>
      <c r="GR46" s="6"/>
      <c r="GS46" s="6"/>
      <c r="GT46" s="6"/>
      <c r="GU46" s="6"/>
      <c r="GV46" s="6"/>
      <c r="GW46" s="6"/>
      <c r="GX46" s="6"/>
      <c r="GY46" s="6"/>
      <c r="GZ46" s="6"/>
      <c r="HA46" s="6"/>
      <c r="HB46" s="6"/>
      <c r="HC46" s="6"/>
      <c r="HD46" s="6"/>
      <c r="HE46" s="6"/>
      <c r="HF46" s="6"/>
      <c r="HG46" s="6"/>
      <c r="HI46" s="423"/>
      <c r="HJ46" s="423"/>
      <c r="HK46" s="6"/>
      <c r="HL46" s="6"/>
      <c r="HM46" s="6"/>
      <c r="HN46" s="6"/>
      <c r="HO46" s="6"/>
      <c r="HP46" s="6"/>
      <c r="HQ46" s="6"/>
      <c r="HR46" s="6"/>
      <c r="HS46" s="6"/>
      <c r="HT46" s="6"/>
      <c r="HU46" s="6"/>
      <c r="HV46" s="6"/>
      <c r="HW46" s="6"/>
      <c r="HX46" s="6"/>
      <c r="HY46" s="6"/>
      <c r="HZ46" s="6"/>
      <c r="IA46" s="6"/>
      <c r="IB46" s="6"/>
      <c r="IC46" s="6"/>
      <c r="ID46" s="6"/>
      <c r="IE46" s="6"/>
    </row>
    <row r="47" spans="1:242" ht="14.5" customHeight="1">
      <c r="A47" s="424"/>
      <c r="B47" s="424"/>
      <c r="C47" s="175"/>
      <c r="D47" s="175"/>
      <c r="E47" s="175"/>
      <c r="F47" s="175"/>
      <c r="G47" s="175"/>
      <c r="H47" s="175"/>
      <c r="I47" s="175"/>
      <c r="J47" s="175"/>
      <c r="K47" s="175"/>
      <c r="L47" s="175"/>
      <c r="M47" s="175"/>
      <c r="N47" s="175"/>
      <c r="O47" s="175"/>
      <c r="P47" s="175"/>
      <c r="Q47" s="175"/>
      <c r="R47" s="175"/>
      <c r="S47" s="175"/>
      <c r="T47" s="175"/>
      <c r="U47" s="175"/>
      <c r="V47" s="175"/>
      <c r="W47" s="175"/>
      <c r="Y47" s="410"/>
      <c r="Z47" s="410"/>
      <c r="AA47" s="1"/>
      <c r="AB47" s="1"/>
      <c r="AC47" s="1"/>
      <c r="AD47" s="1"/>
      <c r="AE47" s="1"/>
      <c r="AF47" s="1"/>
      <c r="AG47" s="1"/>
      <c r="AH47" s="1"/>
      <c r="AI47" s="1"/>
      <c r="AJ47" s="1"/>
      <c r="AK47" s="1"/>
      <c r="AL47" s="1"/>
      <c r="AM47" s="1"/>
      <c r="AN47" s="1"/>
      <c r="AO47" s="1"/>
      <c r="AP47" s="1"/>
      <c r="AQ47" s="1"/>
      <c r="AR47" s="1"/>
      <c r="AS47" s="1"/>
      <c r="AT47" s="1"/>
      <c r="AU47" s="1"/>
      <c r="AW47" s="410"/>
      <c r="AX47" s="410"/>
      <c r="AY47" s="1"/>
      <c r="AZ47" s="1"/>
      <c r="BA47" s="1"/>
      <c r="BB47" s="1"/>
      <c r="BC47" s="1"/>
      <c r="BD47" s="1"/>
      <c r="BE47" s="1"/>
      <c r="BF47" s="1"/>
      <c r="BG47" s="1"/>
      <c r="BH47" s="1"/>
      <c r="BI47" s="1"/>
      <c r="BJ47" s="1"/>
      <c r="BK47" s="1"/>
      <c r="BL47" s="1"/>
      <c r="BM47" s="1"/>
      <c r="BN47" s="1"/>
      <c r="BO47" s="1"/>
      <c r="BP47" s="1"/>
      <c r="BQ47" s="1"/>
      <c r="BR47" s="1"/>
      <c r="BS47" s="1"/>
      <c r="BU47" s="411"/>
      <c r="BV47" s="411"/>
      <c r="BW47" s="16"/>
      <c r="BX47" s="16"/>
      <c r="BY47" s="16"/>
      <c r="BZ47" s="16"/>
      <c r="CA47" s="16"/>
      <c r="CB47" s="16"/>
      <c r="CC47" s="16"/>
      <c r="CD47" s="16"/>
      <c r="CE47" s="16"/>
      <c r="CF47" s="16"/>
      <c r="CG47" s="16"/>
      <c r="CH47" s="16"/>
      <c r="CI47" s="16"/>
      <c r="CJ47" s="16"/>
      <c r="CK47" s="16"/>
      <c r="CL47" s="16"/>
      <c r="CM47" s="16"/>
      <c r="CN47" s="16"/>
      <c r="CO47" s="16"/>
      <c r="CP47" s="16"/>
      <c r="CQ47" s="16"/>
      <c r="CR47" s="29"/>
      <c r="CS47" s="411"/>
      <c r="CT47" s="411"/>
      <c r="CU47" s="16"/>
      <c r="CV47" s="16"/>
      <c r="CW47" s="16"/>
      <c r="CX47" s="16"/>
      <c r="CY47" s="16"/>
      <c r="CZ47" s="16"/>
      <c r="DA47" s="16"/>
      <c r="DB47" s="16"/>
      <c r="DC47" s="16"/>
      <c r="DD47" s="16"/>
      <c r="DE47" s="16"/>
      <c r="DF47" s="16"/>
      <c r="DG47" s="16"/>
      <c r="DH47" s="16"/>
      <c r="DI47" s="16"/>
      <c r="DJ47" s="16"/>
      <c r="DK47" s="16"/>
      <c r="DL47" s="16"/>
      <c r="DM47" s="16"/>
      <c r="DN47" s="16"/>
      <c r="DO47" s="16"/>
      <c r="DP47" s="29"/>
      <c r="DQ47" s="411"/>
      <c r="DR47" s="411"/>
      <c r="DS47" s="16"/>
      <c r="DT47" s="16"/>
      <c r="DU47" s="16"/>
      <c r="DV47" s="16"/>
      <c r="DW47" s="16"/>
      <c r="DX47" s="16"/>
      <c r="DY47" s="16"/>
      <c r="DZ47" s="16"/>
      <c r="EA47" s="16"/>
      <c r="EB47" s="16"/>
      <c r="EC47" s="16"/>
      <c r="ED47" s="16"/>
      <c r="EE47" s="16"/>
      <c r="EF47" s="16"/>
      <c r="EG47" s="16"/>
      <c r="EH47" s="16"/>
      <c r="EI47" s="16"/>
      <c r="EJ47" s="16"/>
      <c r="EK47" s="16"/>
      <c r="EL47" s="16"/>
      <c r="EM47" s="16"/>
      <c r="EN47" s="29"/>
      <c r="EO47" s="411"/>
      <c r="EP47" s="411"/>
      <c r="EQ47" s="16"/>
      <c r="ER47" s="16"/>
      <c r="ES47" s="16"/>
      <c r="ET47" s="16"/>
      <c r="EU47" s="16"/>
      <c r="EV47" s="16"/>
      <c r="EW47" s="16"/>
      <c r="EX47" s="16"/>
      <c r="EY47" s="16"/>
      <c r="EZ47" s="16"/>
      <c r="FA47" s="16"/>
      <c r="FB47" s="16"/>
      <c r="FC47" s="16"/>
      <c r="FD47" s="16"/>
      <c r="FE47" s="16"/>
      <c r="FF47" s="16"/>
      <c r="FG47" s="16"/>
      <c r="FH47" s="16"/>
      <c r="FI47" s="16"/>
      <c r="FJ47" s="16"/>
      <c r="FK47" s="16"/>
      <c r="FM47" s="410"/>
      <c r="FN47" s="410"/>
      <c r="FO47" s="1"/>
      <c r="FP47" s="1"/>
      <c r="FQ47" s="1"/>
      <c r="FR47" s="1"/>
      <c r="FS47" s="1"/>
      <c r="FT47" s="1"/>
      <c r="FU47" s="1"/>
      <c r="FV47" s="1"/>
      <c r="FW47" s="1"/>
      <c r="FX47" s="1"/>
      <c r="FY47" s="1"/>
      <c r="FZ47" s="1"/>
      <c r="GA47" s="1"/>
      <c r="GB47" s="1"/>
      <c r="GC47" s="1"/>
      <c r="GD47" s="1"/>
      <c r="GE47" s="1"/>
      <c r="GF47" s="1"/>
      <c r="GG47" s="1"/>
      <c r="GH47" s="1"/>
      <c r="GI47" s="1"/>
      <c r="GK47" s="410"/>
      <c r="GL47" s="410"/>
      <c r="GM47" s="1"/>
      <c r="GN47" s="1"/>
      <c r="GO47" s="1"/>
      <c r="GP47" s="1"/>
      <c r="GQ47" s="1"/>
      <c r="GR47" s="1"/>
      <c r="GS47" s="1"/>
      <c r="GT47" s="1"/>
      <c r="GU47" s="1"/>
      <c r="GV47" s="1"/>
      <c r="GW47" s="1"/>
      <c r="GX47" s="1"/>
      <c r="GY47" s="1"/>
      <c r="GZ47" s="1"/>
      <c r="HA47" s="1"/>
      <c r="HB47" s="1"/>
      <c r="HC47" s="1"/>
      <c r="HD47" s="1"/>
      <c r="HE47" s="1"/>
      <c r="HF47" s="1"/>
      <c r="HG47" s="1"/>
      <c r="HI47" s="410"/>
      <c r="HJ47" s="410"/>
      <c r="HK47" s="1"/>
      <c r="HL47" s="1"/>
      <c r="HM47" s="1"/>
      <c r="HN47" s="1"/>
      <c r="HO47" s="1"/>
      <c r="HP47" s="1"/>
      <c r="HQ47" s="1"/>
      <c r="HR47" s="1"/>
      <c r="HS47" s="1"/>
      <c r="HT47" s="1"/>
      <c r="HU47" s="1"/>
      <c r="HV47" s="1"/>
      <c r="HW47" s="1"/>
      <c r="HX47" s="1"/>
      <c r="HY47" s="1"/>
      <c r="HZ47" s="1"/>
      <c r="IA47" s="1"/>
      <c r="IB47" s="1"/>
      <c r="IC47" s="1"/>
      <c r="ID47" s="1"/>
      <c r="IE47" s="1"/>
    </row>
    <row r="48" spans="1:242" ht="14.5" customHeight="1">
      <c r="A48" s="428" t="s">
        <v>305</v>
      </c>
      <c r="B48" s="428"/>
      <c r="C48" s="175"/>
      <c r="D48" s="175"/>
      <c r="E48" s="175"/>
      <c r="F48" s="175"/>
      <c r="G48" s="175"/>
      <c r="H48" s="175"/>
      <c r="I48" s="175"/>
      <c r="J48" s="175"/>
      <c r="K48" s="175"/>
      <c r="L48" s="175"/>
      <c r="M48" s="175"/>
      <c r="N48" s="175"/>
      <c r="O48" s="175"/>
      <c r="P48" s="175"/>
      <c r="Q48" s="175"/>
      <c r="R48" s="175"/>
      <c r="S48" s="175"/>
      <c r="T48" s="175"/>
      <c r="U48" s="175"/>
      <c r="V48" s="175"/>
      <c r="W48" s="175"/>
      <c r="Y48" s="429" t="s">
        <v>305</v>
      </c>
      <c r="Z48" s="429"/>
      <c r="AA48" s="1"/>
      <c r="AB48" s="1"/>
      <c r="AC48" s="1"/>
      <c r="AD48" s="1"/>
      <c r="AE48" s="1"/>
      <c r="AF48" s="1"/>
      <c r="AG48" s="1"/>
      <c r="AH48" s="1"/>
      <c r="AI48" s="1"/>
      <c r="AJ48" s="1"/>
      <c r="AK48" s="1"/>
      <c r="AL48" s="1"/>
      <c r="AM48" s="1"/>
      <c r="AN48" s="1"/>
      <c r="AO48" s="1"/>
      <c r="AP48" s="1"/>
      <c r="AQ48" s="1"/>
      <c r="AR48" s="1"/>
      <c r="AS48" s="1"/>
      <c r="AT48" s="1"/>
      <c r="AU48" s="1"/>
      <c r="AW48" s="429" t="s">
        <v>305</v>
      </c>
      <c r="AX48" s="429"/>
      <c r="AY48" s="1"/>
      <c r="AZ48" s="1"/>
      <c r="BA48" s="1"/>
      <c r="BB48" s="1"/>
      <c r="BC48" s="1"/>
      <c r="BD48" s="1"/>
      <c r="BE48" s="1"/>
      <c r="BF48" s="1"/>
      <c r="BG48" s="1"/>
      <c r="BH48" s="1"/>
      <c r="BI48" s="1"/>
      <c r="BJ48" s="1"/>
      <c r="BK48" s="1"/>
      <c r="BL48" s="1"/>
      <c r="BM48" s="1"/>
      <c r="BN48" s="1"/>
      <c r="BO48" s="1"/>
      <c r="BP48" s="1"/>
      <c r="BQ48" s="1"/>
      <c r="BR48" s="1"/>
      <c r="BS48" s="1"/>
      <c r="BU48" s="430" t="s">
        <v>325</v>
      </c>
      <c r="BV48" s="430"/>
      <c r="BW48" s="16"/>
      <c r="BX48" s="16"/>
      <c r="BY48" s="16"/>
      <c r="BZ48" s="16"/>
      <c r="CA48" s="16"/>
      <c r="CB48" s="16"/>
      <c r="CC48" s="16"/>
      <c r="CD48" s="16"/>
      <c r="CE48" s="16"/>
      <c r="CF48" s="16"/>
      <c r="CG48" s="16"/>
      <c r="CH48" s="16"/>
      <c r="CI48" s="16"/>
      <c r="CJ48" s="16"/>
      <c r="CK48" s="16"/>
      <c r="CL48" s="16"/>
      <c r="CM48" s="16"/>
      <c r="CN48" s="16"/>
      <c r="CO48" s="16"/>
      <c r="CP48" s="16"/>
      <c r="CQ48" s="16"/>
      <c r="CR48" s="29"/>
      <c r="CS48" s="430" t="s">
        <v>325</v>
      </c>
      <c r="CT48" s="430"/>
      <c r="CU48" s="16"/>
      <c r="CV48" s="16"/>
      <c r="CW48" s="16"/>
      <c r="CX48" s="16"/>
      <c r="CY48" s="16"/>
      <c r="CZ48" s="16"/>
      <c r="DA48" s="16"/>
      <c r="DB48" s="16"/>
      <c r="DC48" s="16"/>
      <c r="DD48" s="16"/>
      <c r="DE48" s="16"/>
      <c r="DF48" s="16"/>
      <c r="DG48" s="16"/>
      <c r="DH48" s="16"/>
      <c r="DI48" s="16"/>
      <c r="DJ48" s="16"/>
      <c r="DK48" s="16"/>
      <c r="DL48" s="16"/>
      <c r="DM48" s="16"/>
      <c r="DN48" s="16"/>
      <c r="DO48" s="16"/>
      <c r="DP48" s="29"/>
      <c r="DQ48" s="430" t="s">
        <v>325</v>
      </c>
      <c r="DR48" s="430"/>
      <c r="DS48" s="16"/>
      <c r="DT48" s="16"/>
      <c r="DU48" s="16"/>
      <c r="DV48" s="16"/>
      <c r="DW48" s="16"/>
      <c r="DX48" s="16"/>
      <c r="DY48" s="16"/>
      <c r="DZ48" s="16"/>
      <c r="EA48" s="16"/>
      <c r="EB48" s="16"/>
      <c r="EC48" s="16"/>
      <c r="ED48" s="16"/>
      <c r="EE48" s="16"/>
      <c r="EF48" s="16"/>
      <c r="EG48" s="16"/>
      <c r="EH48" s="16"/>
      <c r="EI48" s="16"/>
      <c r="EJ48" s="16"/>
      <c r="EK48" s="16"/>
      <c r="EL48" s="16"/>
      <c r="EM48" s="16"/>
      <c r="EN48" s="29"/>
      <c r="EO48" s="430" t="s">
        <v>325</v>
      </c>
      <c r="EP48" s="430"/>
      <c r="EQ48" s="16"/>
      <c r="ER48" s="16"/>
      <c r="ES48" s="16"/>
      <c r="ET48" s="16"/>
      <c r="EU48" s="16"/>
      <c r="EV48" s="16"/>
      <c r="EW48" s="16"/>
      <c r="EX48" s="16"/>
      <c r="EY48" s="16"/>
      <c r="EZ48" s="16"/>
      <c r="FA48" s="16"/>
      <c r="FB48" s="16"/>
      <c r="FC48" s="16"/>
      <c r="FD48" s="16"/>
      <c r="FE48" s="16"/>
      <c r="FF48" s="16"/>
      <c r="FG48" s="16"/>
      <c r="FH48" s="16"/>
      <c r="FI48" s="16"/>
      <c r="FJ48" s="16"/>
      <c r="FK48" s="16"/>
      <c r="FM48" s="429" t="s">
        <v>305</v>
      </c>
      <c r="FN48" s="429"/>
      <c r="FO48" s="1"/>
      <c r="FP48" s="1"/>
      <c r="FQ48" s="1"/>
      <c r="FR48" s="1"/>
      <c r="FS48" s="1"/>
      <c r="FT48" s="1"/>
      <c r="FU48" s="1"/>
      <c r="FV48" s="1"/>
      <c r="FW48" s="1"/>
      <c r="FX48" s="1"/>
      <c r="FY48" s="1"/>
      <c r="FZ48" s="1"/>
      <c r="GA48" s="1"/>
      <c r="GB48" s="1"/>
      <c r="GC48" s="1"/>
      <c r="GD48" s="1"/>
      <c r="GE48" s="1"/>
      <c r="GF48" s="1"/>
      <c r="GG48" s="1"/>
      <c r="GH48" s="1"/>
      <c r="GI48" s="1"/>
      <c r="GK48" s="429" t="s">
        <v>305</v>
      </c>
      <c r="GL48" s="429"/>
      <c r="GM48" s="1"/>
      <c r="GN48" s="1"/>
      <c r="GO48" s="1"/>
      <c r="GP48" s="1"/>
      <c r="GQ48" s="1"/>
      <c r="GR48" s="1"/>
      <c r="GS48" s="1"/>
      <c r="GT48" s="1"/>
      <c r="GU48" s="1"/>
      <c r="GV48" s="1"/>
      <c r="GW48" s="1"/>
      <c r="GX48" s="1"/>
      <c r="GY48" s="1"/>
      <c r="GZ48" s="1"/>
      <c r="HA48" s="1"/>
      <c r="HB48" s="1"/>
      <c r="HC48" s="1"/>
      <c r="HD48" s="1"/>
      <c r="HE48" s="1"/>
      <c r="HF48" s="1"/>
      <c r="HG48" s="1"/>
      <c r="HI48" s="429" t="s">
        <v>305</v>
      </c>
      <c r="HJ48" s="429"/>
      <c r="HK48" s="1"/>
      <c r="HL48" s="1"/>
      <c r="HM48" s="1"/>
      <c r="HN48" s="1"/>
      <c r="HO48" s="1"/>
      <c r="HP48" s="1"/>
      <c r="HQ48" s="1"/>
      <c r="HR48" s="1"/>
      <c r="HS48" s="1"/>
      <c r="HT48" s="1"/>
      <c r="HU48" s="1"/>
      <c r="HV48" s="1"/>
      <c r="HW48" s="1"/>
      <c r="HX48" s="1"/>
      <c r="HY48" s="1"/>
      <c r="HZ48" s="1"/>
      <c r="IA48" s="1"/>
      <c r="IB48" s="1"/>
      <c r="IC48" s="1"/>
      <c r="ID48" s="1"/>
      <c r="IE48" s="1"/>
    </row>
    <row r="49" spans="1:239" ht="15">
      <c r="A49" s="180"/>
      <c r="B49" s="181" t="s">
        <v>326</v>
      </c>
      <c r="C49" s="180">
        <v>6.9</v>
      </c>
      <c r="D49" s="180">
        <v>7.8</v>
      </c>
      <c r="E49" s="180">
        <v>7.8</v>
      </c>
      <c r="F49" s="180">
        <v>9.1999999999999993</v>
      </c>
      <c r="G49" s="180">
        <v>7.2</v>
      </c>
      <c r="H49" s="180">
        <v>8.1999999999999993</v>
      </c>
      <c r="I49" s="180">
        <v>7.5</v>
      </c>
      <c r="J49" s="180">
        <v>7.9</v>
      </c>
      <c r="K49" s="180">
        <v>8</v>
      </c>
      <c r="L49" s="180">
        <v>7.5</v>
      </c>
      <c r="M49" s="180">
        <v>7.9</v>
      </c>
      <c r="N49" s="180">
        <v>9.4</v>
      </c>
      <c r="O49" s="180">
        <v>6.4</v>
      </c>
      <c r="P49" s="180">
        <v>6.4</v>
      </c>
      <c r="Q49" s="180">
        <v>7.5</v>
      </c>
      <c r="R49" s="180">
        <v>8.3000000000000007</v>
      </c>
      <c r="S49" s="180">
        <v>7.5</v>
      </c>
      <c r="T49" s="180">
        <v>7.4</v>
      </c>
      <c r="U49" s="180">
        <v>8.5</v>
      </c>
      <c r="V49" s="180">
        <v>8.5</v>
      </c>
      <c r="W49" s="180">
        <v>6.1</v>
      </c>
      <c r="Y49" s="6"/>
      <c r="Z49" s="9" t="s">
        <v>327</v>
      </c>
      <c r="AA49" s="6">
        <v>1.9</v>
      </c>
      <c r="AB49" s="6">
        <v>1.4</v>
      </c>
      <c r="AC49" s="6">
        <v>1.1000000000000001</v>
      </c>
      <c r="AD49" s="6">
        <v>1.3</v>
      </c>
      <c r="AE49" s="6">
        <v>1.5</v>
      </c>
      <c r="AF49" s="6">
        <v>1.3</v>
      </c>
      <c r="AG49" s="6">
        <v>1.1000000000000001</v>
      </c>
      <c r="AH49" s="6">
        <v>1.1000000000000001</v>
      </c>
      <c r="AI49" s="6">
        <v>0.9</v>
      </c>
      <c r="AJ49" s="6">
        <v>0.9</v>
      </c>
      <c r="AK49" s="6">
        <v>0.8</v>
      </c>
      <c r="AL49" s="6">
        <v>1.3</v>
      </c>
      <c r="AM49" s="6">
        <v>1.3</v>
      </c>
      <c r="AN49" s="6">
        <v>1.1000000000000001</v>
      </c>
      <c r="AO49" s="6">
        <v>1.4</v>
      </c>
      <c r="AP49" s="6">
        <v>1.4</v>
      </c>
      <c r="AQ49" s="6">
        <v>1.3</v>
      </c>
      <c r="AR49" s="6">
        <v>1.2</v>
      </c>
      <c r="AS49" s="6">
        <v>1.4</v>
      </c>
      <c r="AT49" s="6">
        <v>1.3</v>
      </c>
      <c r="AU49" s="6">
        <v>1.2</v>
      </c>
      <c r="AW49" s="6"/>
      <c r="AX49" s="9" t="s">
        <v>327</v>
      </c>
      <c r="AY49" s="6">
        <v>12.5</v>
      </c>
      <c r="AZ49" s="6">
        <v>12.4</v>
      </c>
      <c r="BA49" s="6">
        <v>12.6</v>
      </c>
      <c r="BB49" s="6">
        <v>12.6</v>
      </c>
      <c r="BC49" s="6">
        <v>11.6</v>
      </c>
      <c r="BD49" s="6">
        <v>12.8</v>
      </c>
      <c r="BE49" s="6">
        <v>11.1</v>
      </c>
      <c r="BF49" s="6">
        <v>11.4</v>
      </c>
      <c r="BG49" s="6">
        <v>9.8000000000000007</v>
      </c>
      <c r="BH49" s="6">
        <v>11.3</v>
      </c>
      <c r="BI49" s="6">
        <v>11</v>
      </c>
      <c r="BJ49" s="6">
        <v>13.4</v>
      </c>
      <c r="BK49" s="6">
        <v>11.2</v>
      </c>
      <c r="BL49" s="6">
        <v>12</v>
      </c>
      <c r="BM49" s="6">
        <v>11.9</v>
      </c>
      <c r="BN49" s="6">
        <v>11.5</v>
      </c>
      <c r="BO49" s="6">
        <v>10.3</v>
      </c>
      <c r="BP49" s="6">
        <v>11.1</v>
      </c>
      <c r="BQ49" s="6">
        <v>11.7</v>
      </c>
      <c r="BR49" s="6">
        <v>11.1</v>
      </c>
      <c r="BS49" s="6">
        <v>9.8000000000000007</v>
      </c>
      <c r="BU49" s="21"/>
      <c r="BV49" s="24" t="s">
        <v>327</v>
      </c>
      <c r="BW49" s="21">
        <v>17.2</v>
      </c>
      <c r="BX49" s="21">
        <v>15.3</v>
      </c>
      <c r="BY49" s="21">
        <v>14.9</v>
      </c>
      <c r="BZ49" s="21">
        <v>12.2</v>
      </c>
      <c r="CA49" s="21">
        <v>14.5</v>
      </c>
      <c r="CB49" s="21">
        <v>14.4</v>
      </c>
      <c r="CC49" s="21">
        <v>13.1</v>
      </c>
      <c r="CD49" s="21">
        <v>12.3</v>
      </c>
      <c r="CE49" s="21">
        <v>10.199999999999999</v>
      </c>
      <c r="CF49" s="21">
        <v>9.4</v>
      </c>
      <c r="CG49" s="21">
        <v>10.5</v>
      </c>
      <c r="CH49" s="21">
        <v>13.9</v>
      </c>
      <c r="CI49" s="21">
        <v>10.5</v>
      </c>
      <c r="CJ49" s="21">
        <v>8.1999999999999993</v>
      </c>
      <c r="CK49" s="21">
        <v>8.8000000000000007</v>
      </c>
      <c r="CL49" s="21">
        <v>8.1999999999999993</v>
      </c>
      <c r="CM49" s="21">
        <v>8.6999999999999993</v>
      </c>
      <c r="CN49" s="21">
        <v>7.5</v>
      </c>
      <c r="CO49" s="21">
        <v>7.3</v>
      </c>
      <c r="CP49" s="21">
        <v>6.7</v>
      </c>
      <c r="CQ49" s="21">
        <v>6.8</v>
      </c>
      <c r="CR49" s="29"/>
      <c r="CS49" s="21"/>
      <c r="CT49" s="24" t="s">
        <v>327</v>
      </c>
      <c r="CU49" s="21">
        <v>83.3</v>
      </c>
      <c r="CV49" s="21">
        <v>76.599999999999994</v>
      </c>
      <c r="CW49" s="21">
        <v>75.2</v>
      </c>
      <c r="CX49" s="21">
        <v>81.7</v>
      </c>
      <c r="CY49" s="21">
        <v>82</v>
      </c>
      <c r="CZ49" s="21">
        <v>85.9</v>
      </c>
      <c r="DA49" s="21">
        <v>87</v>
      </c>
      <c r="DB49" s="21">
        <v>88</v>
      </c>
      <c r="DC49" s="21">
        <v>97.9</v>
      </c>
      <c r="DD49" s="21">
        <v>89.7</v>
      </c>
      <c r="DE49" s="21">
        <v>87.1</v>
      </c>
      <c r="DF49" s="21">
        <v>94.4</v>
      </c>
      <c r="DG49" s="21">
        <v>94.6</v>
      </c>
      <c r="DH49" s="21">
        <v>87.5</v>
      </c>
      <c r="DI49" s="21">
        <v>84.2</v>
      </c>
      <c r="DJ49" s="21">
        <v>87.8</v>
      </c>
      <c r="DK49" s="21">
        <v>88.9</v>
      </c>
      <c r="DL49" s="21">
        <v>96.6</v>
      </c>
      <c r="DM49" s="21">
        <v>91.8</v>
      </c>
      <c r="DN49" s="21">
        <v>91.1</v>
      </c>
      <c r="DO49" s="21">
        <v>81.400000000000006</v>
      </c>
      <c r="DP49" s="29"/>
      <c r="DQ49" s="21"/>
      <c r="DR49" s="24" t="s">
        <v>327</v>
      </c>
      <c r="DS49" s="21">
        <v>141</v>
      </c>
      <c r="DT49" s="21">
        <v>130.19999999999999</v>
      </c>
      <c r="DU49" s="21">
        <v>128.80000000000001</v>
      </c>
      <c r="DV49" s="21">
        <v>134.9</v>
      </c>
      <c r="DW49" s="21">
        <v>140.30000000000001</v>
      </c>
      <c r="DX49" s="21">
        <v>157.4</v>
      </c>
      <c r="DY49" s="21">
        <v>147.69999999999999</v>
      </c>
      <c r="DZ49" s="21">
        <v>148.30000000000001</v>
      </c>
      <c r="EA49" s="21">
        <v>147.6</v>
      </c>
      <c r="EB49" s="21">
        <v>145.19999999999999</v>
      </c>
      <c r="EC49" s="21">
        <v>151.5</v>
      </c>
      <c r="ED49" s="21">
        <v>161.80000000000001</v>
      </c>
      <c r="EE49" s="21">
        <v>162.4</v>
      </c>
      <c r="EF49" s="21">
        <v>161.5</v>
      </c>
      <c r="EG49" s="21">
        <v>154.80000000000001</v>
      </c>
      <c r="EH49" s="21">
        <v>147.5</v>
      </c>
      <c r="EI49" s="21">
        <v>135.5</v>
      </c>
      <c r="EJ49" s="21">
        <v>144.30000000000001</v>
      </c>
      <c r="EK49" s="21">
        <v>154.1</v>
      </c>
      <c r="EL49" s="21">
        <v>152.5</v>
      </c>
      <c r="EM49" s="21">
        <v>138.5</v>
      </c>
      <c r="EN49" s="29"/>
      <c r="EO49" s="21"/>
      <c r="EP49" s="24" t="s">
        <v>327</v>
      </c>
      <c r="EQ49" s="21">
        <v>12.6</v>
      </c>
      <c r="ER49" s="21">
        <v>13.1</v>
      </c>
      <c r="ES49" s="21">
        <v>13.3</v>
      </c>
      <c r="ET49" s="21">
        <v>14.8</v>
      </c>
      <c r="EU49" s="21">
        <v>16.899999999999999</v>
      </c>
      <c r="EV49" s="21">
        <v>18.7</v>
      </c>
      <c r="EW49" s="21">
        <v>17.3</v>
      </c>
      <c r="EX49" s="21">
        <v>17.100000000000001</v>
      </c>
      <c r="EY49" s="21">
        <v>17.8</v>
      </c>
      <c r="EZ49" s="21">
        <v>18.600000000000001</v>
      </c>
      <c r="FA49" s="21">
        <v>18.3</v>
      </c>
      <c r="FB49" s="21">
        <v>20.100000000000001</v>
      </c>
      <c r="FC49" s="21">
        <v>22.5</v>
      </c>
      <c r="FD49" s="21">
        <v>19.100000000000001</v>
      </c>
      <c r="FE49" s="21">
        <v>20</v>
      </c>
      <c r="FF49" s="21">
        <v>17.2</v>
      </c>
      <c r="FG49" s="21">
        <v>19.399999999999999</v>
      </c>
      <c r="FH49" s="21">
        <v>20.7</v>
      </c>
      <c r="FI49" s="21">
        <v>20.3</v>
      </c>
      <c r="FJ49" s="21">
        <v>19.8</v>
      </c>
      <c r="FK49" s="21">
        <v>19</v>
      </c>
      <c r="FM49" s="6"/>
      <c r="FN49" s="9" t="s">
        <v>327</v>
      </c>
      <c r="FO49" s="6">
        <v>15.1</v>
      </c>
      <c r="FP49" s="6">
        <v>14.8</v>
      </c>
      <c r="FQ49" s="6">
        <v>19.3</v>
      </c>
      <c r="FR49" s="6">
        <v>22.4</v>
      </c>
      <c r="FS49" s="6">
        <v>23.5</v>
      </c>
      <c r="FT49" s="6">
        <v>25.8</v>
      </c>
      <c r="FU49" s="6">
        <v>24.7</v>
      </c>
      <c r="FV49" s="6">
        <v>28.2</v>
      </c>
      <c r="FW49" s="6">
        <v>27.2</v>
      </c>
      <c r="FX49" s="6">
        <v>30.5</v>
      </c>
      <c r="FY49" s="6">
        <v>31.3</v>
      </c>
      <c r="FZ49" s="6">
        <v>31.2</v>
      </c>
      <c r="GA49" s="6">
        <v>32</v>
      </c>
      <c r="GB49" s="6">
        <v>37.1</v>
      </c>
      <c r="GC49" s="6">
        <v>36.6</v>
      </c>
      <c r="GD49" s="6">
        <v>35.5</v>
      </c>
      <c r="GE49" s="6">
        <v>31.9</v>
      </c>
      <c r="GF49" s="6">
        <v>34.5</v>
      </c>
      <c r="GG49" s="6">
        <v>35.799999999999997</v>
      </c>
      <c r="GH49" s="6">
        <v>35.200000000000003</v>
      </c>
      <c r="GI49" s="6">
        <v>33.799999999999997</v>
      </c>
      <c r="GK49" s="6"/>
      <c r="GL49" s="9" t="s">
        <v>327</v>
      </c>
      <c r="GM49" s="6">
        <v>78</v>
      </c>
      <c r="GN49" s="6">
        <v>77.7</v>
      </c>
      <c r="GO49" s="6">
        <v>71.900000000000006</v>
      </c>
      <c r="GP49" s="6">
        <v>82.6</v>
      </c>
      <c r="GQ49" s="6">
        <v>87.7</v>
      </c>
      <c r="GR49" s="6">
        <v>88.8</v>
      </c>
      <c r="GS49" s="6">
        <v>93.5</v>
      </c>
      <c r="GT49" s="6">
        <v>101.7</v>
      </c>
      <c r="GU49" s="6">
        <v>100.2</v>
      </c>
      <c r="GV49" s="6">
        <v>106.2</v>
      </c>
      <c r="GW49" s="6">
        <v>116.8</v>
      </c>
      <c r="GX49" s="6">
        <v>115</v>
      </c>
      <c r="GY49" s="6">
        <v>117.6</v>
      </c>
      <c r="GZ49" s="6">
        <v>126.9</v>
      </c>
      <c r="HA49" s="6">
        <v>137.30000000000001</v>
      </c>
      <c r="HB49" s="6">
        <v>118.6</v>
      </c>
      <c r="HC49" s="6">
        <v>100.8</v>
      </c>
      <c r="HD49" s="6">
        <v>104.2</v>
      </c>
      <c r="HE49" s="6">
        <v>114.4</v>
      </c>
      <c r="HF49" s="6">
        <v>117</v>
      </c>
      <c r="HG49" s="6">
        <v>114.3</v>
      </c>
      <c r="HI49" s="6"/>
      <c r="HJ49" s="9" t="s">
        <v>327</v>
      </c>
      <c r="HK49" s="6">
        <v>39.799999999999997</v>
      </c>
      <c r="HL49" s="6">
        <v>33.299999999999997</v>
      </c>
      <c r="HM49" s="6">
        <v>32.700000000000003</v>
      </c>
      <c r="HN49" s="6">
        <v>35.299999999999997</v>
      </c>
      <c r="HO49" s="6">
        <v>40</v>
      </c>
      <c r="HP49" s="6">
        <v>38.9</v>
      </c>
      <c r="HQ49" s="6">
        <v>33.799999999999997</v>
      </c>
      <c r="HR49" s="6">
        <v>40.5</v>
      </c>
      <c r="HS49" s="6">
        <v>39.5</v>
      </c>
      <c r="HT49" s="6">
        <v>32.4</v>
      </c>
      <c r="HU49" s="6">
        <v>31.9</v>
      </c>
      <c r="HV49" s="6">
        <v>30.5</v>
      </c>
      <c r="HW49" s="6">
        <v>33.200000000000003</v>
      </c>
      <c r="HX49" s="6">
        <v>36.799999999999997</v>
      </c>
      <c r="HY49" s="6">
        <v>37.1</v>
      </c>
      <c r="HZ49" s="6">
        <v>35.700000000000003</v>
      </c>
      <c r="IA49" s="6">
        <v>36.9</v>
      </c>
      <c r="IB49" s="6">
        <v>39.200000000000003</v>
      </c>
      <c r="IC49" s="6">
        <v>42.8</v>
      </c>
      <c r="ID49" s="6">
        <v>44.5</v>
      </c>
      <c r="IE49" s="6">
        <v>42.7</v>
      </c>
    </row>
    <row r="50" spans="1:239" ht="14.5" customHeight="1">
      <c r="A50" s="424"/>
      <c r="B50" s="424"/>
      <c r="C50" s="175"/>
      <c r="D50" s="175"/>
      <c r="E50" s="175"/>
      <c r="F50" s="175"/>
      <c r="G50" s="175"/>
      <c r="H50" s="175"/>
      <c r="I50" s="175"/>
      <c r="J50" s="175"/>
      <c r="K50" s="175"/>
      <c r="L50" s="175"/>
      <c r="M50" s="175"/>
      <c r="N50" s="175"/>
      <c r="O50" s="175"/>
      <c r="P50" s="175"/>
      <c r="Q50" s="175"/>
      <c r="R50" s="175"/>
      <c r="S50" s="175"/>
      <c r="T50" s="175"/>
      <c r="U50" s="175"/>
      <c r="V50" s="175"/>
      <c r="W50" s="175"/>
      <c r="Y50" s="410"/>
      <c r="Z50" s="410"/>
      <c r="AA50" s="1"/>
      <c r="AB50" s="1"/>
      <c r="AC50" s="1"/>
      <c r="AD50" s="1"/>
      <c r="AE50" s="1"/>
      <c r="AF50" s="1"/>
      <c r="AG50" s="1"/>
      <c r="AH50" s="1"/>
      <c r="AI50" s="1"/>
      <c r="AJ50" s="1"/>
      <c r="AK50" s="1"/>
      <c r="AL50" s="1"/>
      <c r="AM50" s="1"/>
      <c r="AN50" s="1"/>
      <c r="AO50" s="1"/>
      <c r="AP50" s="1"/>
      <c r="AQ50" s="1"/>
      <c r="AR50" s="1"/>
      <c r="AS50" s="1"/>
      <c r="AT50" s="1"/>
      <c r="AU50" s="1"/>
      <c r="AW50" s="410"/>
      <c r="AX50" s="410"/>
      <c r="AY50" s="1"/>
      <c r="AZ50" s="1"/>
      <c r="BA50" s="1"/>
      <c r="BB50" s="1"/>
      <c r="BC50" s="1"/>
      <c r="BD50" s="1"/>
      <c r="BE50" s="1"/>
      <c r="BF50" s="1"/>
      <c r="BG50" s="1"/>
      <c r="BH50" s="1"/>
      <c r="BI50" s="1"/>
      <c r="BJ50" s="1"/>
      <c r="BK50" s="1"/>
      <c r="BL50" s="1"/>
      <c r="BM50" s="1"/>
      <c r="BN50" s="1"/>
      <c r="BO50" s="1"/>
      <c r="BP50" s="1"/>
      <c r="BQ50" s="1"/>
      <c r="BR50" s="1"/>
      <c r="BS50" s="1"/>
      <c r="BU50" s="411"/>
      <c r="BV50" s="411"/>
      <c r="BW50" s="16"/>
      <c r="BX50" s="16"/>
      <c r="BY50" s="16"/>
      <c r="BZ50" s="16"/>
      <c r="CA50" s="16"/>
      <c r="CB50" s="16"/>
      <c r="CC50" s="16"/>
      <c r="CD50" s="16"/>
      <c r="CE50" s="16"/>
      <c r="CF50" s="16"/>
      <c r="CG50" s="16"/>
      <c r="CH50" s="16"/>
      <c r="CI50" s="16"/>
      <c r="CJ50" s="16"/>
      <c r="CK50" s="16"/>
      <c r="CL50" s="16"/>
      <c r="CM50" s="16"/>
      <c r="CN50" s="16"/>
      <c r="CO50" s="16"/>
      <c r="CP50" s="16"/>
      <c r="CQ50" s="16"/>
      <c r="CR50" s="29"/>
      <c r="CS50" s="411"/>
      <c r="CT50" s="411"/>
      <c r="CU50" s="16"/>
      <c r="CV50" s="16"/>
      <c r="CW50" s="16"/>
      <c r="CX50" s="16"/>
      <c r="CY50" s="16"/>
      <c r="CZ50" s="16"/>
      <c r="DA50" s="16"/>
      <c r="DB50" s="16"/>
      <c r="DC50" s="16"/>
      <c r="DD50" s="16"/>
      <c r="DE50" s="16"/>
      <c r="DF50" s="16"/>
      <c r="DG50" s="16"/>
      <c r="DH50" s="16"/>
      <c r="DI50" s="16"/>
      <c r="DJ50" s="16"/>
      <c r="DK50" s="16"/>
      <c r="DL50" s="16"/>
      <c r="DM50" s="16"/>
      <c r="DN50" s="16"/>
      <c r="DO50" s="16"/>
      <c r="DP50" s="29"/>
      <c r="DQ50" s="411"/>
      <c r="DR50" s="411"/>
      <c r="DS50" s="16"/>
      <c r="DT50" s="16"/>
      <c r="DU50" s="16"/>
      <c r="DV50" s="16"/>
      <c r="DW50" s="16"/>
      <c r="DX50" s="16"/>
      <c r="DY50" s="16"/>
      <c r="DZ50" s="16"/>
      <c r="EA50" s="16"/>
      <c r="EB50" s="16"/>
      <c r="EC50" s="16"/>
      <c r="ED50" s="16"/>
      <c r="EE50" s="16"/>
      <c r="EF50" s="16"/>
      <c r="EG50" s="16"/>
      <c r="EH50" s="16"/>
      <c r="EI50" s="16"/>
      <c r="EJ50" s="16"/>
      <c r="EK50" s="16"/>
      <c r="EL50" s="16"/>
      <c r="EM50" s="16"/>
      <c r="EN50" s="29"/>
      <c r="EO50" s="411"/>
      <c r="EP50" s="411"/>
      <c r="EQ50" s="16"/>
      <c r="ER50" s="16"/>
      <c r="ES50" s="16"/>
      <c r="ET50" s="16"/>
      <c r="EU50" s="16"/>
      <c r="EV50" s="16"/>
      <c r="EW50" s="16"/>
      <c r="EX50" s="16"/>
      <c r="EY50" s="16"/>
      <c r="EZ50" s="16"/>
      <c r="FA50" s="16"/>
      <c r="FB50" s="16"/>
      <c r="FC50" s="16"/>
      <c r="FD50" s="16"/>
      <c r="FE50" s="16"/>
      <c r="FF50" s="16"/>
      <c r="FG50" s="16"/>
      <c r="FH50" s="16"/>
      <c r="FI50" s="16"/>
      <c r="FJ50" s="16"/>
      <c r="FK50" s="16"/>
      <c r="FM50" s="410"/>
      <c r="FN50" s="410"/>
      <c r="FO50" s="1"/>
      <c r="FP50" s="1"/>
      <c r="FQ50" s="1"/>
      <c r="FR50" s="1"/>
      <c r="FS50" s="1"/>
      <c r="FT50" s="1"/>
      <c r="FU50" s="1"/>
      <c r="FV50" s="1"/>
      <c r="FW50" s="1"/>
      <c r="FX50" s="1"/>
      <c r="FY50" s="1"/>
      <c r="FZ50" s="1"/>
      <c r="GA50" s="1"/>
      <c r="GB50" s="1"/>
      <c r="GC50" s="1"/>
      <c r="GD50" s="1"/>
      <c r="GE50" s="1"/>
      <c r="GF50" s="1"/>
      <c r="GG50" s="1"/>
      <c r="GH50" s="1"/>
      <c r="GI50" s="1"/>
      <c r="GK50" s="410"/>
      <c r="GL50" s="410"/>
      <c r="GM50" s="1"/>
      <c r="GN50" s="1"/>
      <c r="GO50" s="1"/>
      <c r="GP50" s="1"/>
      <c r="GQ50" s="1"/>
      <c r="GR50" s="1"/>
      <c r="GS50" s="1"/>
      <c r="GT50" s="1"/>
      <c r="GU50" s="1"/>
      <c r="GV50" s="1"/>
      <c r="GW50" s="1"/>
      <c r="GX50" s="1"/>
      <c r="GY50" s="1"/>
      <c r="GZ50" s="1"/>
      <c r="HA50" s="1"/>
      <c r="HB50" s="1"/>
      <c r="HC50" s="1"/>
      <c r="HD50" s="1"/>
      <c r="HE50" s="1"/>
      <c r="HF50" s="1"/>
      <c r="HG50" s="1"/>
      <c r="HI50" s="410"/>
      <c r="HJ50" s="410"/>
      <c r="HK50" s="1"/>
      <c r="HL50" s="1"/>
      <c r="HM50" s="1"/>
      <c r="HN50" s="1"/>
      <c r="HO50" s="1"/>
      <c r="HP50" s="1"/>
      <c r="HQ50" s="1"/>
      <c r="HR50" s="1"/>
      <c r="HS50" s="1"/>
      <c r="HT50" s="1"/>
      <c r="HU50" s="1"/>
      <c r="HV50" s="1"/>
      <c r="HW50" s="1"/>
      <c r="HX50" s="1"/>
      <c r="HY50" s="1"/>
      <c r="HZ50" s="1"/>
      <c r="IA50" s="1"/>
      <c r="IB50" s="1"/>
      <c r="IC50" s="1"/>
      <c r="ID50" s="1"/>
      <c r="IE50" s="1"/>
    </row>
    <row r="51" spans="1:239" ht="14.5">
      <c r="A51" s="175"/>
      <c r="B51" s="185" t="s">
        <v>328</v>
      </c>
      <c r="C51" s="175"/>
      <c r="D51" s="175"/>
      <c r="E51" s="175"/>
      <c r="F51" s="175"/>
      <c r="G51" s="175"/>
      <c r="H51" s="175"/>
      <c r="I51" s="175"/>
      <c r="J51" s="175"/>
      <c r="K51" s="175"/>
      <c r="L51" s="175"/>
      <c r="M51" s="175"/>
      <c r="N51" s="175"/>
      <c r="O51" s="175"/>
      <c r="P51" s="175"/>
      <c r="Q51" s="175"/>
      <c r="R51" s="175"/>
      <c r="S51" s="175"/>
      <c r="T51" s="175"/>
      <c r="U51" s="175"/>
      <c r="V51" s="175"/>
      <c r="W51" s="175"/>
      <c r="Y51" s="1"/>
      <c r="Z51" s="7" t="s">
        <v>328</v>
      </c>
      <c r="AA51" s="1"/>
      <c r="AB51" s="1"/>
      <c r="AC51" s="1"/>
      <c r="AD51" s="1"/>
      <c r="AE51" s="1"/>
      <c r="AF51" s="1"/>
      <c r="AG51" s="1"/>
      <c r="AH51" s="1"/>
      <c r="AI51" s="1"/>
      <c r="AJ51" s="1"/>
      <c r="AK51" s="1"/>
      <c r="AL51" s="1"/>
      <c r="AM51" s="1"/>
      <c r="AN51" s="1"/>
      <c r="AO51" s="1"/>
      <c r="AP51" s="1"/>
      <c r="AQ51" s="1"/>
      <c r="AR51" s="1"/>
      <c r="AS51" s="1"/>
      <c r="AT51" s="1"/>
      <c r="AU51" s="1"/>
      <c r="AW51" s="1"/>
      <c r="AX51" s="7" t="s">
        <v>328</v>
      </c>
      <c r="AY51" s="1"/>
      <c r="AZ51" s="1"/>
      <c r="BA51" s="1"/>
      <c r="BB51" s="1"/>
      <c r="BC51" s="1"/>
      <c r="BD51" s="1"/>
      <c r="BE51" s="1"/>
      <c r="BF51" s="1"/>
      <c r="BG51" s="1"/>
      <c r="BH51" s="1"/>
      <c r="BI51" s="1"/>
      <c r="BJ51" s="1"/>
      <c r="BK51" s="1"/>
      <c r="BL51" s="1"/>
      <c r="BM51" s="1"/>
      <c r="BN51" s="1"/>
      <c r="BO51" s="1"/>
      <c r="BP51" s="1"/>
      <c r="BQ51" s="1"/>
      <c r="BR51" s="1"/>
      <c r="BS51" s="1"/>
      <c r="BU51" s="16"/>
      <c r="BV51" s="22" t="s">
        <v>329</v>
      </c>
      <c r="BW51" s="16"/>
      <c r="BX51" s="16"/>
      <c r="BY51" s="16"/>
      <c r="BZ51" s="16"/>
      <c r="CA51" s="16"/>
      <c r="CB51" s="16"/>
      <c r="CC51" s="16"/>
      <c r="CD51" s="16"/>
      <c r="CE51" s="16"/>
      <c r="CF51" s="16"/>
      <c r="CG51" s="16"/>
      <c r="CH51" s="16"/>
      <c r="CI51" s="16"/>
      <c r="CJ51" s="16"/>
      <c r="CK51" s="16"/>
      <c r="CL51" s="16"/>
      <c r="CM51" s="16"/>
      <c r="CN51" s="16"/>
      <c r="CO51" s="16"/>
      <c r="CP51" s="16"/>
      <c r="CQ51" s="16"/>
      <c r="CR51" s="29"/>
      <c r="CS51" s="16"/>
      <c r="CT51" s="22" t="s">
        <v>329</v>
      </c>
      <c r="CU51" s="16"/>
      <c r="CV51" s="16"/>
      <c r="CW51" s="16"/>
      <c r="CX51" s="16"/>
      <c r="CY51" s="16"/>
      <c r="CZ51" s="16"/>
      <c r="DA51" s="16"/>
      <c r="DB51" s="16"/>
      <c r="DC51" s="16"/>
      <c r="DD51" s="16"/>
      <c r="DE51" s="16"/>
      <c r="DF51" s="16"/>
      <c r="DG51" s="16"/>
      <c r="DH51" s="16"/>
      <c r="DI51" s="16"/>
      <c r="DJ51" s="16"/>
      <c r="DK51" s="16"/>
      <c r="DL51" s="16"/>
      <c r="DM51" s="16"/>
      <c r="DN51" s="16"/>
      <c r="DO51" s="16"/>
      <c r="DP51" s="29"/>
      <c r="DQ51" s="16"/>
      <c r="DR51" s="22" t="s">
        <v>329</v>
      </c>
      <c r="DS51" s="16"/>
      <c r="DT51" s="16"/>
      <c r="DU51" s="16"/>
      <c r="DV51" s="16"/>
      <c r="DW51" s="16"/>
      <c r="DX51" s="16"/>
      <c r="DY51" s="16"/>
      <c r="DZ51" s="16"/>
      <c r="EA51" s="16"/>
      <c r="EB51" s="16"/>
      <c r="EC51" s="16"/>
      <c r="ED51" s="16"/>
      <c r="EE51" s="16"/>
      <c r="EF51" s="16"/>
      <c r="EG51" s="16"/>
      <c r="EH51" s="16"/>
      <c r="EI51" s="16"/>
      <c r="EJ51" s="16"/>
      <c r="EK51" s="16"/>
      <c r="EL51" s="16"/>
      <c r="EM51" s="16"/>
      <c r="EN51" s="29"/>
      <c r="EO51" s="16"/>
      <c r="EP51" s="22" t="s">
        <v>329</v>
      </c>
      <c r="EQ51" s="16"/>
      <c r="ER51" s="16"/>
      <c r="ES51" s="16"/>
      <c r="ET51" s="16"/>
      <c r="EU51" s="16"/>
      <c r="EV51" s="16"/>
      <c r="EW51" s="16"/>
      <c r="EX51" s="16"/>
      <c r="EY51" s="16"/>
      <c r="EZ51" s="16"/>
      <c r="FA51" s="16"/>
      <c r="FB51" s="16"/>
      <c r="FC51" s="16"/>
      <c r="FD51" s="16"/>
      <c r="FE51" s="16"/>
      <c r="FF51" s="16"/>
      <c r="FG51" s="16"/>
      <c r="FH51" s="16"/>
      <c r="FI51" s="16"/>
      <c r="FJ51" s="16"/>
      <c r="FK51" s="16"/>
      <c r="FM51" s="1"/>
      <c r="FN51" s="7" t="s">
        <v>328</v>
      </c>
      <c r="FO51" s="1"/>
      <c r="FP51" s="1"/>
      <c r="FQ51" s="1"/>
      <c r="FR51" s="1"/>
      <c r="FS51" s="1"/>
      <c r="FT51" s="1"/>
      <c r="FU51" s="1"/>
      <c r="FV51" s="1"/>
      <c r="FW51" s="1"/>
      <c r="FX51" s="1"/>
      <c r="FY51" s="1"/>
      <c r="FZ51" s="1"/>
      <c r="GA51" s="1"/>
      <c r="GB51" s="1"/>
      <c r="GC51" s="1"/>
      <c r="GD51" s="1"/>
      <c r="GE51" s="1"/>
      <c r="GF51" s="1"/>
      <c r="GG51" s="1"/>
      <c r="GH51" s="1"/>
      <c r="GI51" s="1"/>
      <c r="GK51" s="1"/>
      <c r="GL51" s="7" t="s">
        <v>328</v>
      </c>
      <c r="GM51" s="1"/>
      <c r="GN51" s="1"/>
      <c r="GO51" s="1"/>
      <c r="GP51" s="1"/>
      <c r="GQ51" s="1"/>
      <c r="GR51" s="1"/>
      <c r="GS51" s="1"/>
      <c r="GT51" s="1"/>
      <c r="GU51" s="1"/>
      <c r="GV51" s="1"/>
      <c r="GW51" s="1"/>
      <c r="GX51" s="1"/>
      <c r="GY51" s="1"/>
      <c r="GZ51" s="1"/>
      <c r="HA51" s="1"/>
      <c r="HB51" s="1"/>
      <c r="HC51" s="1"/>
      <c r="HD51" s="1"/>
      <c r="HE51" s="1"/>
      <c r="HF51" s="1"/>
      <c r="HG51" s="1"/>
      <c r="HI51" s="1"/>
      <c r="HJ51" s="7" t="s">
        <v>328</v>
      </c>
      <c r="HK51" s="1"/>
      <c r="HL51" s="1"/>
      <c r="HM51" s="1"/>
      <c r="HN51" s="1"/>
      <c r="HO51" s="1"/>
      <c r="HP51" s="1"/>
      <c r="HQ51" s="1"/>
      <c r="HR51" s="1"/>
      <c r="HS51" s="1"/>
      <c r="HT51" s="1"/>
      <c r="HU51" s="1"/>
      <c r="HV51" s="1"/>
      <c r="HW51" s="1"/>
      <c r="HX51" s="1"/>
      <c r="HY51" s="1"/>
      <c r="HZ51" s="1"/>
      <c r="IA51" s="1"/>
      <c r="IB51" s="1"/>
      <c r="IC51" s="1"/>
      <c r="ID51" s="1"/>
      <c r="IE51" s="1"/>
    </row>
    <row r="52" spans="1:239" ht="14.5">
      <c r="A52" s="175"/>
      <c r="B52" s="186" t="s">
        <v>318</v>
      </c>
      <c r="C52" s="204">
        <v>3323</v>
      </c>
      <c r="D52" s="204">
        <v>3833</v>
      </c>
      <c r="E52" s="204">
        <v>3888</v>
      </c>
      <c r="F52" s="204">
        <v>4629</v>
      </c>
      <c r="G52" s="204">
        <v>3660</v>
      </c>
      <c r="H52" s="204">
        <v>4230</v>
      </c>
      <c r="I52" s="204">
        <v>3682</v>
      </c>
      <c r="J52" s="204">
        <v>3737</v>
      </c>
      <c r="K52" s="204">
        <v>3983</v>
      </c>
      <c r="L52" s="204">
        <v>3549</v>
      </c>
      <c r="M52" s="204">
        <v>3793</v>
      </c>
      <c r="N52" s="204">
        <v>4532</v>
      </c>
      <c r="O52" s="204">
        <v>3253</v>
      </c>
      <c r="P52" s="204">
        <v>3370</v>
      </c>
      <c r="Q52" s="204">
        <v>4258</v>
      </c>
      <c r="R52" s="204">
        <v>5217</v>
      </c>
      <c r="S52" s="204">
        <v>5366</v>
      </c>
      <c r="T52" s="204">
        <v>5074</v>
      </c>
      <c r="U52" s="204">
        <v>5061</v>
      </c>
      <c r="V52" s="204">
        <v>5282</v>
      </c>
      <c r="W52" s="204">
        <v>3896</v>
      </c>
      <c r="Y52" s="1"/>
      <c r="Z52" s="8" t="s">
        <v>318</v>
      </c>
      <c r="AA52" s="1">
        <v>910</v>
      </c>
      <c r="AB52" s="1">
        <v>718</v>
      </c>
      <c r="AC52" s="1">
        <v>588</v>
      </c>
      <c r="AD52" s="1">
        <v>700</v>
      </c>
      <c r="AE52" s="1">
        <v>815</v>
      </c>
      <c r="AF52" s="1">
        <v>710</v>
      </c>
      <c r="AG52" s="1">
        <v>504</v>
      </c>
      <c r="AH52" s="1">
        <v>487</v>
      </c>
      <c r="AI52" s="1">
        <v>464</v>
      </c>
      <c r="AJ52" s="1">
        <v>353</v>
      </c>
      <c r="AK52" s="1">
        <v>362</v>
      </c>
      <c r="AL52" s="1">
        <v>558</v>
      </c>
      <c r="AM52" s="1">
        <v>558</v>
      </c>
      <c r="AN52" s="1">
        <v>501</v>
      </c>
      <c r="AO52" s="1">
        <v>624</v>
      </c>
      <c r="AP52" s="1">
        <v>694</v>
      </c>
      <c r="AQ52" s="1">
        <v>717</v>
      </c>
      <c r="AR52" s="1">
        <v>646</v>
      </c>
      <c r="AS52" s="1">
        <v>646</v>
      </c>
      <c r="AT52" s="1">
        <v>610</v>
      </c>
      <c r="AU52" s="1">
        <v>579</v>
      </c>
      <c r="AW52" s="1"/>
      <c r="AX52" s="8" t="s">
        <v>318</v>
      </c>
      <c r="AY52" s="11">
        <v>6191</v>
      </c>
      <c r="AZ52" s="11">
        <v>6226</v>
      </c>
      <c r="BA52" s="11">
        <v>6422</v>
      </c>
      <c r="BB52" s="11">
        <v>6489</v>
      </c>
      <c r="BC52" s="11">
        <v>6080</v>
      </c>
      <c r="BD52" s="11">
        <v>6519</v>
      </c>
      <c r="BE52" s="11">
        <v>5135</v>
      </c>
      <c r="BF52" s="11">
        <v>5139</v>
      </c>
      <c r="BG52" s="11">
        <v>4836</v>
      </c>
      <c r="BH52" s="11">
        <v>4928</v>
      </c>
      <c r="BI52" s="11">
        <v>4841</v>
      </c>
      <c r="BJ52" s="11">
        <v>5815</v>
      </c>
      <c r="BK52" s="11">
        <v>5042</v>
      </c>
      <c r="BL52" s="11">
        <v>5492</v>
      </c>
      <c r="BM52" s="11">
        <v>5741</v>
      </c>
      <c r="BN52" s="11">
        <v>6039</v>
      </c>
      <c r="BO52" s="11">
        <v>6072</v>
      </c>
      <c r="BP52" s="11">
        <v>6222</v>
      </c>
      <c r="BQ52" s="11">
        <v>5578</v>
      </c>
      <c r="BR52" s="11">
        <v>5466</v>
      </c>
      <c r="BS52" s="11">
        <v>4818</v>
      </c>
      <c r="BU52" s="16"/>
      <c r="BV52" s="23" t="s">
        <v>319</v>
      </c>
      <c r="BW52" s="26">
        <v>8357</v>
      </c>
      <c r="BX52" s="26">
        <v>7479</v>
      </c>
      <c r="BY52" s="26">
        <v>7349</v>
      </c>
      <c r="BZ52" s="26">
        <v>6030</v>
      </c>
      <c r="CA52" s="26">
        <v>7204</v>
      </c>
      <c r="CB52" s="26">
        <v>6913</v>
      </c>
      <c r="CC52" s="26">
        <v>6030</v>
      </c>
      <c r="CD52" s="26">
        <v>5035</v>
      </c>
      <c r="CE52" s="26">
        <v>4498</v>
      </c>
      <c r="CF52" s="26">
        <v>4333</v>
      </c>
      <c r="CG52" s="26">
        <v>4422</v>
      </c>
      <c r="CH52" s="26">
        <v>5740</v>
      </c>
      <c r="CI52" s="26">
        <v>4486</v>
      </c>
      <c r="CJ52" s="26">
        <v>3561</v>
      </c>
      <c r="CK52" s="26">
        <v>4009</v>
      </c>
      <c r="CL52" s="26">
        <v>4068</v>
      </c>
      <c r="CM52" s="26">
        <v>4844</v>
      </c>
      <c r="CN52" s="26">
        <v>3949</v>
      </c>
      <c r="CO52" s="26">
        <v>3276</v>
      </c>
      <c r="CP52" s="26">
        <v>3086</v>
      </c>
      <c r="CQ52" s="26">
        <v>3166</v>
      </c>
      <c r="CR52" s="29"/>
      <c r="CS52" s="16"/>
      <c r="CT52" s="23" t="s">
        <v>319</v>
      </c>
      <c r="CU52" s="26">
        <v>41379</v>
      </c>
      <c r="CV52" s="26">
        <v>38786</v>
      </c>
      <c r="CW52" s="26">
        <v>38819</v>
      </c>
      <c r="CX52" s="26">
        <v>43018</v>
      </c>
      <c r="CY52" s="26">
        <v>44045</v>
      </c>
      <c r="CZ52" s="26">
        <v>45147</v>
      </c>
      <c r="DA52" s="26">
        <v>46582</v>
      </c>
      <c r="DB52" s="26">
        <v>45034</v>
      </c>
      <c r="DC52" s="26">
        <v>48263</v>
      </c>
      <c r="DD52" s="26">
        <v>42099</v>
      </c>
      <c r="DE52" s="26">
        <v>42492</v>
      </c>
      <c r="DF52" s="26">
        <v>45891</v>
      </c>
      <c r="DG52" s="26">
        <v>47937</v>
      </c>
      <c r="DH52" s="26">
        <v>45890</v>
      </c>
      <c r="DI52" s="26">
        <v>47002</v>
      </c>
      <c r="DJ52" s="26">
        <v>53744</v>
      </c>
      <c r="DK52" s="26">
        <v>62022</v>
      </c>
      <c r="DL52" s="26">
        <v>64741</v>
      </c>
      <c r="DM52" s="26">
        <v>53160</v>
      </c>
      <c r="DN52" s="26">
        <v>55087</v>
      </c>
      <c r="DO52" s="26">
        <v>49883</v>
      </c>
      <c r="DP52" s="29"/>
      <c r="DQ52" s="16"/>
      <c r="DR52" s="23" t="s">
        <v>319</v>
      </c>
      <c r="DS52" s="26">
        <v>71040</v>
      </c>
      <c r="DT52" s="26">
        <v>66739</v>
      </c>
      <c r="DU52" s="26">
        <v>67211</v>
      </c>
      <c r="DV52" s="26">
        <v>71647</v>
      </c>
      <c r="DW52" s="26">
        <v>75847</v>
      </c>
      <c r="DX52" s="26">
        <v>83066</v>
      </c>
      <c r="DY52" s="26">
        <v>76787</v>
      </c>
      <c r="DZ52" s="26">
        <v>74505</v>
      </c>
      <c r="EA52" s="26">
        <v>73230</v>
      </c>
      <c r="EB52" s="26">
        <v>67802</v>
      </c>
      <c r="EC52" s="26">
        <v>72732</v>
      </c>
      <c r="ED52" s="26">
        <v>77167</v>
      </c>
      <c r="EE52" s="26">
        <v>80386</v>
      </c>
      <c r="EF52" s="26">
        <v>82454</v>
      </c>
      <c r="EG52" s="26">
        <v>83832</v>
      </c>
      <c r="EH52" s="26">
        <v>87236</v>
      </c>
      <c r="EI52" s="26">
        <v>90974</v>
      </c>
      <c r="EJ52" s="26">
        <v>92744</v>
      </c>
      <c r="EK52" s="26">
        <v>85162</v>
      </c>
      <c r="EL52" s="26">
        <v>87620</v>
      </c>
      <c r="EM52" s="26">
        <v>80312</v>
      </c>
      <c r="EN52" s="29"/>
      <c r="EO52" s="16"/>
      <c r="EP52" s="23" t="s">
        <v>319</v>
      </c>
      <c r="EQ52" s="26">
        <v>6325</v>
      </c>
      <c r="ER52" s="26">
        <v>6720</v>
      </c>
      <c r="ES52" s="26">
        <v>6997</v>
      </c>
      <c r="ET52" s="26">
        <v>7944</v>
      </c>
      <c r="EU52" s="26">
        <v>9302</v>
      </c>
      <c r="EV52" s="26">
        <v>10127</v>
      </c>
      <c r="EW52" s="26">
        <v>9668</v>
      </c>
      <c r="EX52" s="26">
        <v>8912</v>
      </c>
      <c r="EY52" s="26">
        <v>9341</v>
      </c>
      <c r="EZ52" s="26">
        <v>8869</v>
      </c>
      <c r="FA52" s="26">
        <v>9317</v>
      </c>
      <c r="FB52" s="26">
        <v>10223</v>
      </c>
      <c r="FC52" s="26">
        <v>12010</v>
      </c>
      <c r="FD52" s="26">
        <v>10559</v>
      </c>
      <c r="FE52" s="26">
        <v>11817</v>
      </c>
      <c r="FF52" s="26">
        <v>11218</v>
      </c>
      <c r="FG52" s="26">
        <v>14480</v>
      </c>
      <c r="FH52" s="26">
        <v>14940</v>
      </c>
      <c r="FI52" s="26">
        <v>12667</v>
      </c>
      <c r="FJ52" s="26">
        <v>13008</v>
      </c>
      <c r="FK52" s="26">
        <v>12657</v>
      </c>
      <c r="FM52" s="1"/>
      <c r="FN52" s="8" t="s">
        <v>318</v>
      </c>
      <c r="FO52" s="11">
        <v>7081</v>
      </c>
      <c r="FP52" s="11">
        <v>7006</v>
      </c>
      <c r="FQ52" s="11">
        <v>9173</v>
      </c>
      <c r="FR52" s="11">
        <v>10770</v>
      </c>
      <c r="FS52" s="11">
        <v>11387</v>
      </c>
      <c r="FT52" s="11">
        <v>12076</v>
      </c>
      <c r="FU52" s="11">
        <v>13754</v>
      </c>
      <c r="FV52" s="11">
        <v>12980</v>
      </c>
      <c r="FW52" s="11">
        <v>12196</v>
      </c>
      <c r="FX52" s="11">
        <v>13217</v>
      </c>
      <c r="FY52" s="11">
        <v>14055</v>
      </c>
      <c r="FZ52" s="11">
        <v>13954</v>
      </c>
      <c r="GA52" s="11">
        <v>14902</v>
      </c>
      <c r="GB52" s="11">
        <v>17882</v>
      </c>
      <c r="GC52" s="11">
        <v>18711</v>
      </c>
      <c r="GD52" s="11">
        <v>19924</v>
      </c>
      <c r="GE52" s="11">
        <v>20354</v>
      </c>
      <c r="GF52" s="11">
        <v>21153</v>
      </c>
      <c r="GG52" s="11">
        <v>18920</v>
      </c>
      <c r="GH52" s="11">
        <v>19372</v>
      </c>
      <c r="GI52" s="11">
        <v>18825</v>
      </c>
      <c r="GK52" s="1"/>
      <c r="GL52" s="8" t="s">
        <v>318</v>
      </c>
      <c r="GM52" s="11">
        <v>38265</v>
      </c>
      <c r="GN52" s="11">
        <v>38752</v>
      </c>
      <c r="GO52" s="11">
        <v>36439</v>
      </c>
      <c r="GP52" s="11">
        <v>42568</v>
      </c>
      <c r="GQ52" s="11">
        <v>45967</v>
      </c>
      <c r="GR52" s="11">
        <v>45375</v>
      </c>
      <c r="GS52" s="11">
        <v>47968</v>
      </c>
      <c r="GT52" s="11">
        <v>51647</v>
      </c>
      <c r="GU52" s="11">
        <v>49057</v>
      </c>
      <c r="GV52" s="11">
        <v>49650</v>
      </c>
      <c r="GW52" s="11">
        <v>56189</v>
      </c>
      <c r="GX52" s="11">
        <v>55154</v>
      </c>
      <c r="GY52" s="11">
        <v>58835</v>
      </c>
      <c r="GZ52" s="11">
        <v>65764</v>
      </c>
      <c r="HA52" s="11">
        <v>75774</v>
      </c>
      <c r="HB52" s="11">
        <v>71865</v>
      </c>
      <c r="HC52" s="11">
        <v>69630</v>
      </c>
      <c r="HD52" s="11">
        <v>69300</v>
      </c>
      <c r="HE52" s="11">
        <v>65730</v>
      </c>
      <c r="HF52" s="11">
        <v>70223</v>
      </c>
      <c r="HG52" s="11">
        <v>69622</v>
      </c>
      <c r="HI52" s="1"/>
      <c r="HJ52" s="8" t="s">
        <v>318</v>
      </c>
      <c r="HK52" s="11">
        <v>19582</v>
      </c>
      <c r="HL52" s="11">
        <v>16590</v>
      </c>
      <c r="HM52" s="11">
        <v>16448</v>
      </c>
      <c r="HN52" s="11">
        <v>17972</v>
      </c>
      <c r="HO52" s="11">
        <v>20603</v>
      </c>
      <c r="HP52" s="11">
        <v>19420</v>
      </c>
      <c r="HQ52" s="11">
        <v>14996</v>
      </c>
      <c r="HR52" s="11">
        <v>17363</v>
      </c>
      <c r="HS52" s="11">
        <v>17933</v>
      </c>
      <c r="HT52" s="11">
        <v>13731</v>
      </c>
      <c r="HU52" s="11">
        <v>13611</v>
      </c>
      <c r="HV52" s="11">
        <v>12663</v>
      </c>
      <c r="HW52" s="11">
        <v>14145</v>
      </c>
      <c r="HX52" s="11">
        <v>16005</v>
      </c>
      <c r="HY52" s="11">
        <v>16940</v>
      </c>
      <c r="HZ52" s="11">
        <v>17588</v>
      </c>
      <c r="IA52" s="11">
        <v>20456</v>
      </c>
      <c r="IB52" s="11">
        <v>20564</v>
      </c>
      <c r="IC52" s="11">
        <v>19083</v>
      </c>
      <c r="ID52" s="11">
        <v>20431</v>
      </c>
      <c r="IE52" s="11">
        <v>19572</v>
      </c>
    </row>
    <row r="53" spans="1:239" ht="14.5" customHeight="1">
      <c r="A53" s="424"/>
      <c r="B53" s="424"/>
      <c r="C53" s="175"/>
      <c r="D53" s="175"/>
      <c r="E53" s="175"/>
      <c r="F53" s="175"/>
      <c r="G53" s="175"/>
      <c r="H53" s="175"/>
      <c r="I53" s="175"/>
      <c r="J53" s="175"/>
      <c r="K53" s="175"/>
      <c r="L53" s="175"/>
      <c r="M53" s="175"/>
      <c r="N53" s="175"/>
      <c r="O53" s="175"/>
      <c r="P53" s="175"/>
      <c r="Q53" s="175"/>
      <c r="R53" s="175"/>
      <c r="S53" s="175"/>
      <c r="T53" s="175"/>
      <c r="U53" s="175"/>
      <c r="V53" s="175"/>
      <c r="W53" s="175"/>
      <c r="Y53" s="410"/>
      <c r="Z53" s="410"/>
      <c r="AA53" s="1"/>
      <c r="AB53" s="1"/>
      <c r="AC53" s="1"/>
      <c r="AD53" s="1"/>
      <c r="AE53" s="1"/>
      <c r="AF53" s="1"/>
      <c r="AG53" s="1"/>
      <c r="AH53" s="1"/>
      <c r="AI53" s="1"/>
      <c r="AJ53" s="1"/>
      <c r="AK53" s="1"/>
      <c r="AL53" s="1"/>
      <c r="AM53" s="1"/>
      <c r="AN53" s="1"/>
      <c r="AO53" s="1"/>
      <c r="AP53" s="1"/>
      <c r="AQ53" s="1"/>
      <c r="AR53" s="1"/>
      <c r="AS53" s="1"/>
      <c r="AT53" s="1"/>
      <c r="AU53" s="1"/>
      <c r="AW53" s="410"/>
      <c r="AX53" s="410"/>
      <c r="AY53" s="1"/>
      <c r="AZ53" s="1"/>
      <c r="BA53" s="1"/>
      <c r="BB53" s="1"/>
      <c r="BC53" s="1"/>
      <c r="BD53" s="1"/>
      <c r="BE53" s="1"/>
      <c r="BF53" s="1"/>
      <c r="BG53" s="1"/>
      <c r="BH53" s="1"/>
      <c r="BI53" s="1"/>
      <c r="BJ53" s="1"/>
      <c r="BK53" s="1"/>
      <c r="BL53" s="1"/>
      <c r="BM53" s="1"/>
      <c r="BN53" s="1"/>
      <c r="BO53" s="1"/>
      <c r="BP53" s="1"/>
      <c r="BQ53" s="1"/>
      <c r="BR53" s="1"/>
      <c r="BS53" s="1"/>
      <c r="BU53" s="411"/>
      <c r="BV53" s="411"/>
      <c r="BW53" s="16"/>
      <c r="BX53" s="16"/>
      <c r="BY53" s="16"/>
      <c r="BZ53" s="16"/>
      <c r="CA53" s="16"/>
      <c r="CB53" s="16"/>
      <c r="CC53" s="16"/>
      <c r="CD53" s="16"/>
      <c r="CE53" s="16"/>
      <c r="CF53" s="16"/>
      <c r="CG53" s="16"/>
      <c r="CH53" s="16"/>
      <c r="CI53" s="16"/>
      <c r="CJ53" s="16"/>
      <c r="CK53" s="16"/>
      <c r="CL53" s="16"/>
      <c r="CM53" s="16"/>
      <c r="CN53" s="16"/>
      <c r="CO53" s="16"/>
      <c r="CP53" s="16"/>
      <c r="CQ53" s="16"/>
      <c r="CR53" s="29"/>
      <c r="CS53" s="411"/>
      <c r="CT53" s="411"/>
      <c r="CU53" s="16"/>
      <c r="CV53" s="16"/>
      <c r="CW53" s="16"/>
      <c r="CX53" s="16"/>
      <c r="CY53" s="16"/>
      <c r="CZ53" s="16"/>
      <c r="DA53" s="16"/>
      <c r="DB53" s="16"/>
      <c r="DC53" s="16"/>
      <c r="DD53" s="16"/>
      <c r="DE53" s="16"/>
      <c r="DF53" s="16"/>
      <c r="DG53" s="16"/>
      <c r="DH53" s="16"/>
      <c r="DI53" s="16"/>
      <c r="DJ53" s="16"/>
      <c r="DK53" s="16"/>
      <c r="DL53" s="16"/>
      <c r="DM53" s="16"/>
      <c r="DN53" s="16"/>
      <c r="DO53" s="16"/>
      <c r="DP53" s="29"/>
      <c r="DQ53" s="411"/>
      <c r="DR53" s="411"/>
      <c r="DS53" s="16"/>
      <c r="DT53" s="16"/>
      <c r="DU53" s="16"/>
      <c r="DV53" s="16"/>
      <c r="DW53" s="16"/>
      <c r="DX53" s="16"/>
      <c r="DY53" s="16"/>
      <c r="DZ53" s="16"/>
      <c r="EA53" s="16"/>
      <c r="EB53" s="16"/>
      <c r="EC53" s="16"/>
      <c r="ED53" s="16"/>
      <c r="EE53" s="16"/>
      <c r="EF53" s="16"/>
      <c r="EG53" s="16"/>
      <c r="EH53" s="16"/>
      <c r="EI53" s="16"/>
      <c r="EJ53" s="16"/>
      <c r="EK53" s="16"/>
      <c r="EL53" s="16"/>
      <c r="EM53" s="16"/>
      <c r="EN53" s="29"/>
      <c r="EO53" s="411"/>
      <c r="EP53" s="411"/>
      <c r="EQ53" s="16"/>
      <c r="ER53" s="16"/>
      <c r="ES53" s="16"/>
      <c r="ET53" s="16"/>
      <c r="EU53" s="16"/>
      <c r="EV53" s="16"/>
      <c r="EW53" s="16"/>
      <c r="EX53" s="16"/>
      <c r="EY53" s="16"/>
      <c r="EZ53" s="16"/>
      <c r="FA53" s="16"/>
      <c r="FB53" s="16"/>
      <c r="FC53" s="16"/>
      <c r="FD53" s="16"/>
      <c r="FE53" s="16"/>
      <c r="FF53" s="16"/>
      <c r="FG53" s="16"/>
      <c r="FH53" s="16"/>
      <c r="FI53" s="16"/>
      <c r="FJ53" s="16"/>
      <c r="FK53" s="16"/>
      <c r="FM53" s="410"/>
      <c r="FN53" s="410"/>
      <c r="FO53" s="1"/>
      <c r="FP53" s="1"/>
      <c r="FQ53" s="1"/>
      <c r="FR53" s="1"/>
      <c r="FS53" s="1"/>
      <c r="FT53" s="1"/>
      <c r="FU53" s="1"/>
      <c r="FV53" s="1"/>
      <c r="FW53" s="1"/>
      <c r="FX53" s="1"/>
      <c r="FY53" s="1"/>
      <c r="FZ53" s="1"/>
      <c r="GA53" s="1"/>
      <c r="GB53" s="1"/>
      <c r="GC53" s="1"/>
      <c r="GD53" s="1"/>
      <c r="GE53" s="1"/>
      <c r="GF53" s="1"/>
      <c r="GG53" s="1"/>
      <c r="GH53" s="1"/>
      <c r="GI53" s="1"/>
      <c r="GK53" s="410"/>
      <c r="GL53" s="410"/>
      <c r="GM53" s="1"/>
      <c r="GN53" s="1"/>
      <c r="GO53" s="1"/>
      <c r="GP53" s="1"/>
      <c r="GQ53" s="1"/>
      <c r="GR53" s="1"/>
      <c r="GS53" s="1"/>
      <c r="GT53" s="1"/>
      <c r="GU53" s="1"/>
      <c r="GV53" s="1"/>
      <c r="GW53" s="1"/>
      <c r="GX53" s="1"/>
      <c r="GY53" s="1"/>
      <c r="GZ53" s="1"/>
      <c r="HA53" s="1"/>
      <c r="HB53" s="1"/>
      <c r="HC53" s="1"/>
      <c r="HD53" s="1"/>
      <c r="HE53" s="1"/>
      <c r="HF53" s="1"/>
      <c r="HG53" s="1"/>
      <c r="HI53" s="410"/>
      <c r="HJ53" s="410"/>
      <c r="HK53" s="1"/>
      <c r="HL53" s="1"/>
      <c r="HM53" s="1"/>
      <c r="HN53" s="1"/>
      <c r="HO53" s="1"/>
      <c r="HP53" s="1"/>
      <c r="HQ53" s="1"/>
      <c r="HR53" s="1"/>
      <c r="HS53" s="1"/>
      <c r="HT53" s="1"/>
      <c r="HU53" s="1"/>
      <c r="HV53" s="1"/>
      <c r="HW53" s="1"/>
      <c r="HX53" s="1"/>
      <c r="HY53" s="1"/>
      <c r="HZ53" s="1"/>
      <c r="IA53" s="1"/>
      <c r="IB53" s="1"/>
      <c r="IC53" s="1"/>
      <c r="ID53" s="1"/>
      <c r="IE53" s="1"/>
    </row>
    <row r="54" spans="1:239" ht="14.5">
      <c r="A54" s="180"/>
      <c r="B54" s="187" t="s">
        <v>320</v>
      </c>
      <c r="C54" s="180">
        <v>2.0699999999999998</v>
      </c>
      <c r="D54" s="180">
        <v>2.04</v>
      </c>
      <c r="E54" s="180">
        <v>2.02</v>
      </c>
      <c r="F54" s="180">
        <v>1.99</v>
      </c>
      <c r="G54" s="180">
        <v>1.97</v>
      </c>
      <c r="H54" s="180">
        <v>1.93</v>
      </c>
      <c r="I54" s="180">
        <v>2.0499999999999998</v>
      </c>
      <c r="J54" s="180">
        <v>2.11</v>
      </c>
      <c r="K54" s="180">
        <v>2</v>
      </c>
      <c r="L54" s="180">
        <v>2.12</v>
      </c>
      <c r="M54" s="180">
        <v>2.08</v>
      </c>
      <c r="N54" s="180">
        <v>2.08</v>
      </c>
      <c r="O54" s="180">
        <v>1.98</v>
      </c>
      <c r="P54" s="180">
        <v>1.89</v>
      </c>
      <c r="Q54" s="180">
        <v>1.76</v>
      </c>
      <c r="R54" s="180">
        <v>1.6</v>
      </c>
      <c r="S54" s="180">
        <v>1.4</v>
      </c>
      <c r="T54" s="180">
        <v>1.46</v>
      </c>
      <c r="U54" s="180">
        <v>1.68</v>
      </c>
      <c r="V54" s="180">
        <v>1.6</v>
      </c>
      <c r="W54" s="180">
        <v>1.57</v>
      </c>
      <c r="Y54" s="6"/>
      <c r="Z54" s="191" t="s">
        <v>320</v>
      </c>
      <c r="AA54" s="6">
        <v>2.0499999999999998</v>
      </c>
      <c r="AB54" s="6">
        <v>2</v>
      </c>
      <c r="AC54" s="6">
        <v>1.95</v>
      </c>
      <c r="AD54" s="6">
        <v>1.9</v>
      </c>
      <c r="AE54" s="6">
        <v>1.85</v>
      </c>
      <c r="AF54" s="6">
        <v>1.88</v>
      </c>
      <c r="AG54" s="6">
        <v>2.25</v>
      </c>
      <c r="AH54" s="6">
        <v>2.21</v>
      </c>
      <c r="AI54" s="6">
        <v>2.02</v>
      </c>
      <c r="AJ54" s="6">
        <v>2.5299999999999998</v>
      </c>
      <c r="AK54" s="6">
        <v>2.34</v>
      </c>
      <c r="AL54" s="6">
        <v>2.39</v>
      </c>
      <c r="AM54" s="6">
        <v>2.33</v>
      </c>
      <c r="AN54" s="6">
        <v>2.2799999999999998</v>
      </c>
      <c r="AO54" s="6">
        <v>2.1800000000000002</v>
      </c>
      <c r="AP54" s="6">
        <v>2.02</v>
      </c>
      <c r="AQ54" s="6">
        <v>1.8</v>
      </c>
      <c r="AR54" s="6">
        <v>1.84</v>
      </c>
      <c r="AS54" s="6">
        <v>2.16</v>
      </c>
      <c r="AT54" s="6">
        <v>2.1</v>
      </c>
      <c r="AU54" s="6">
        <v>2.1</v>
      </c>
      <c r="AW54" s="6"/>
      <c r="AX54" s="191" t="s">
        <v>320</v>
      </c>
      <c r="AY54" s="6">
        <v>2.02</v>
      </c>
      <c r="AZ54" s="6">
        <v>1.99</v>
      </c>
      <c r="BA54" s="6">
        <v>1.96</v>
      </c>
      <c r="BB54" s="6">
        <v>1.93</v>
      </c>
      <c r="BC54" s="6">
        <v>1.91</v>
      </c>
      <c r="BD54" s="6">
        <v>1.96</v>
      </c>
      <c r="BE54" s="6">
        <v>2.17</v>
      </c>
      <c r="BF54" s="6">
        <v>2.21</v>
      </c>
      <c r="BG54" s="6">
        <v>2.0299999999999998</v>
      </c>
      <c r="BH54" s="6">
        <v>2.2999999999999998</v>
      </c>
      <c r="BI54" s="6">
        <v>2.27</v>
      </c>
      <c r="BJ54" s="6">
        <v>2.2999999999999998</v>
      </c>
      <c r="BK54" s="6">
        <v>2.23</v>
      </c>
      <c r="BL54" s="6">
        <v>2.1800000000000002</v>
      </c>
      <c r="BM54" s="6">
        <v>2.0699999999999998</v>
      </c>
      <c r="BN54" s="6">
        <v>1.91</v>
      </c>
      <c r="BO54" s="6">
        <v>1.69</v>
      </c>
      <c r="BP54" s="6">
        <v>1.78</v>
      </c>
      <c r="BQ54" s="6">
        <v>2.09</v>
      </c>
      <c r="BR54" s="6">
        <v>2.0299999999999998</v>
      </c>
      <c r="BS54" s="6">
        <v>2.0299999999999998</v>
      </c>
      <c r="BU54" s="21"/>
      <c r="BV54" s="199" t="s">
        <v>321</v>
      </c>
      <c r="BW54" s="21">
        <v>2.06</v>
      </c>
      <c r="BX54" s="21">
        <v>2.0499999999999998</v>
      </c>
      <c r="BY54" s="21">
        <v>2.0299999999999998</v>
      </c>
      <c r="BZ54" s="21">
        <v>2.02</v>
      </c>
      <c r="CA54" s="21">
        <v>2.0099999999999998</v>
      </c>
      <c r="CB54" s="21">
        <v>2.08</v>
      </c>
      <c r="CC54" s="21">
        <v>2.1800000000000002</v>
      </c>
      <c r="CD54" s="21">
        <v>2.4500000000000002</v>
      </c>
      <c r="CE54" s="21">
        <v>2.2799999999999998</v>
      </c>
      <c r="CF54" s="21">
        <v>2.17</v>
      </c>
      <c r="CG54" s="21">
        <v>2.38</v>
      </c>
      <c r="CH54" s="21">
        <v>2.41</v>
      </c>
      <c r="CI54" s="21">
        <v>2.35</v>
      </c>
      <c r="CJ54" s="21">
        <v>2.2999999999999998</v>
      </c>
      <c r="CK54" s="21">
        <v>2.1800000000000002</v>
      </c>
      <c r="CL54" s="21">
        <v>2.02</v>
      </c>
      <c r="CM54" s="21">
        <v>1.79</v>
      </c>
      <c r="CN54" s="21">
        <v>1.89</v>
      </c>
      <c r="CO54" s="21">
        <v>2.2200000000000002</v>
      </c>
      <c r="CP54" s="21">
        <v>2.16</v>
      </c>
      <c r="CQ54" s="21">
        <v>2.16</v>
      </c>
      <c r="CR54" s="29"/>
      <c r="CS54" s="21"/>
      <c r="CT54" s="199" t="s">
        <v>321</v>
      </c>
      <c r="CU54" s="21">
        <v>2.0099999999999998</v>
      </c>
      <c r="CV54" s="21">
        <v>1.97</v>
      </c>
      <c r="CW54" s="21">
        <v>1.94</v>
      </c>
      <c r="CX54" s="21">
        <v>1.9</v>
      </c>
      <c r="CY54" s="21">
        <v>1.86</v>
      </c>
      <c r="CZ54" s="21">
        <v>1.9</v>
      </c>
      <c r="DA54" s="21">
        <v>1.87</v>
      </c>
      <c r="DB54" s="21">
        <v>1.95</v>
      </c>
      <c r="DC54" s="21">
        <v>2.0299999999999998</v>
      </c>
      <c r="DD54" s="21">
        <v>2.13</v>
      </c>
      <c r="DE54" s="21">
        <v>2.0499999999999998</v>
      </c>
      <c r="DF54" s="21">
        <v>2.06</v>
      </c>
      <c r="DG54" s="21">
        <v>1.97</v>
      </c>
      <c r="DH54" s="21">
        <v>1.91</v>
      </c>
      <c r="DI54" s="21">
        <v>1.79</v>
      </c>
      <c r="DJ54" s="21">
        <v>1.63</v>
      </c>
      <c r="DK54" s="21">
        <v>1.43</v>
      </c>
      <c r="DL54" s="21">
        <v>1.49</v>
      </c>
      <c r="DM54" s="21">
        <v>1.73</v>
      </c>
      <c r="DN54" s="21">
        <v>1.65</v>
      </c>
      <c r="DO54" s="21">
        <v>1.63</v>
      </c>
      <c r="DP54" s="29"/>
      <c r="DQ54" s="21"/>
      <c r="DR54" s="199" t="s">
        <v>321</v>
      </c>
      <c r="DS54" s="21">
        <v>1.98</v>
      </c>
      <c r="DT54" s="21">
        <v>1.95</v>
      </c>
      <c r="DU54" s="21">
        <v>1.92</v>
      </c>
      <c r="DV54" s="21">
        <v>1.88</v>
      </c>
      <c r="DW54" s="21">
        <v>1.85</v>
      </c>
      <c r="DX54" s="21">
        <v>1.89</v>
      </c>
      <c r="DY54" s="21">
        <v>1.92</v>
      </c>
      <c r="DZ54" s="21">
        <v>1.99</v>
      </c>
      <c r="EA54" s="21">
        <v>2.02</v>
      </c>
      <c r="EB54" s="21">
        <v>2.14</v>
      </c>
      <c r="EC54" s="21">
        <v>2.08</v>
      </c>
      <c r="ED54" s="21">
        <v>2.1</v>
      </c>
      <c r="EE54" s="21">
        <v>2.02</v>
      </c>
      <c r="EF54" s="21">
        <v>1.96</v>
      </c>
      <c r="EG54" s="21">
        <v>1.85</v>
      </c>
      <c r="EH54" s="21">
        <v>1.69</v>
      </c>
      <c r="EI54" s="21">
        <v>1.49</v>
      </c>
      <c r="EJ54" s="21">
        <v>1.56</v>
      </c>
      <c r="EK54" s="21">
        <v>1.81</v>
      </c>
      <c r="EL54" s="21">
        <v>1.74</v>
      </c>
      <c r="EM54" s="21">
        <v>1.72</v>
      </c>
      <c r="EN54" s="29"/>
      <c r="EO54" s="21"/>
      <c r="EP54" s="199" t="s">
        <v>321</v>
      </c>
      <c r="EQ54" s="21">
        <v>1.99</v>
      </c>
      <c r="ER54" s="21">
        <v>1.95</v>
      </c>
      <c r="ES54" s="21">
        <v>1.9</v>
      </c>
      <c r="ET54" s="21">
        <v>1.86</v>
      </c>
      <c r="EU54" s="21">
        <v>1.81</v>
      </c>
      <c r="EV54" s="21">
        <v>1.84</v>
      </c>
      <c r="EW54" s="21">
        <v>1.79</v>
      </c>
      <c r="EX54" s="21">
        <v>1.92</v>
      </c>
      <c r="EY54" s="21">
        <v>1.91</v>
      </c>
      <c r="EZ54" s="21">
        <v>2.09</v>
      </c>
      <c r="FA54" s="21">
        <v>1.96</v>
      </c>
      <c r="FB54" s="21">
        <v>1.96</v>
      </c>
      <c r="FC54" s="21">
        <v>1.88</v>
      </c>
      <c r="FD54" s="21">
        <v>1.81</v>
      </c>
      <c r="FE54" s="21">
        <v>1.69</v>
      </c>
      <c r="FF54" s="21">
        <v>1.53</v>
      </c>
      <c r="FG54" s="21">
        <v>1.34</v>
      </c>
      <c r="FH54" s="21">
        <v>1.39</v>
      </c>
      <c r="FI54" s="21">
        <v>1.6</v>
      </c>
      <c r="FJ54" s="21">
        <v>1.53</v>
      </c>
      <c r="FK54" s="21">
        <v>1.5</v>
      </c>
      <c r="FM54" s="6"/>
      <c r="FN54" s="191" t="s">
        <v>320</v>
      </c>
      <c r="FO54" s="6">
        <v>2.13</v>
      </c>
      <c r="FP54" s="6">
        <v>2.12</v>
      </c>
      <c r="FQ54" s="6">
        <v>2.1</v>
      </c>
      <c r="FR54" s="6">
        <v>2.08</v>
      </c>
      <c r="FS54" s="6">
        <v>2.06</v>
      </c>
      <c r="FT54" s="6">
        <v>2.13</v>
      </c>
      <c r="FU54" s="6">
        <v>1.79</v>
      </c>
      <c r="FV54" s="6">
        <v>2.17</v>
      </c>
      <c r="FW54" s="6">
        <v>2.23</v>
      </c>
      <c r="FX54" s="6">
        <v>2.31</v>
      </c>
      <c r="FY54" s="6">
        <v>2.2200000000000002</v>
      </c>
      <c r="FZ54" s="6">
        <v>2.2400000000000002</v>
      </c>
      <c r="GA54" s="6">
        <v>2.15</v>
      </c>
      <c r="GB54" s="6">
        <v>2.08</v>
      </c>
      <c r="GC54" s="6">
        <v>1.95</v>
      </c>
      <c r="GD54" s="6">
        <v>1.78</v>
      </c>
      <c r="GE54" s="6">
        <v>1.57</v>
      </c>
      <c r="GF54" s="6">
        <v>1.63</v>
      </c>
      <c r="GG54" s="6">
        <v>1.89</v>
      </c>
      <c r="GH54" s="6">
        <v>1.82</v>
      </c>
      <c r="GI54" s="6">
        <v>1.79</v>
      </c>
      <c r="GK54" s="6"/>
      <c r="GL54" s="191" t="s">
        <v>320</v>
      </c>
      <c r="GM54" s="6">
        <v>2.04</v>
      </c>
      <c r="GN54" s="6">
        <v>2.0099999999999998</v>
      </c>
      <c r="GO54" s="6">
        <v>1.97</v>
      </c>
      <c r="GP54" s="6">
        <v>1.94</v>
      </c>
      <c r="GQ54" s="6">
        <v>1.91</v>
      </c>
      <c r="GR54" s="6">
        <v>1.96</v>
      </c>
      <c r="GS54" s="6">
        <v>1.95</v>
      </c>
      <c r="GT54" s="6">
        <v>1.97</v>
      </c>
      <c r="GU54" s="6">
        <v>2.04</v>
      </c>
      <c r="GV54" s="6">
        <v>2.14</v>
      </c>
      <c r="GW54" s="6">
        <v>2.08</v>
      </c>
      <c r="GX54" s="6">
        <v>2.08</v>
      </c>
      <c r="GY54" s="6">
        <v>2</v>
      </c>
      <c r="GZ54" s="6">
        <v>1.93</v>
      </c>
      <c r="HA54" s="6">
        <v>1.81</v>
      </c>
      <c r="HB54" s="6">
        <v>1.65</v>
      </c>
      <c r="HC54" s="6">
        <v>1.45</v>
      </c>
      <c r="HD54" s="6">
        <v>1.5</v>
      </c>
      <c r="HE54" s="6">
        <v>1.74</v>
      </c>
      <c r="HF54" s="6">
        <v>1.67</v>
      </c>
      <c r="HG54" s="6">
        <v>1.64</v>
      </c>
      <c r="HI54" s="6"/>
      <c r="HJ54" s="191" t="s">
        <v>320</v>
      </c>
      <c r="HK54" s="6">
        <v>2.0299999999999998</v>
      </c>
      <c r="HL54" s="6">
        <v>2.0099999999999998</v>
      </c>
      <c r="HM54" s="6">
        <v>1.99</v>
      </c>
      <c r="HN54" s="6">
        <v>1.97</v>
      </c>
      <c r="HO54" s="6">
        <v>1.94</v>
      </c>
      <c r="HP54" s="6">
        <v>2</v>
      </c>
      <c r="HQ54" s="6">
        <v>2.25</v>
      </c>
      <c r="HR54" s="6">
        <v>2.33</v>
      </c>
      <c r="HS54" s="6">
        <v>2.2000000000000002</v>
      </c>
      <c r="HT54" s="6">
        <v>2.36</v>
      </c>
      <c r="HU54" s="6">
        <v>2.35</v>
      </c>
      <c r="HV54" s="6">
        <v>2.41</v>
      </c>
      <c r="HW54" s="6">
        <v>2.35</v>
      </c>
      <c r="HX54" s="6">
        <v>2.2999999999999998</v>
      </c>
      <c r="HY54" s="6">
        <v>2.19</v>
      </c>
      <c r="HZ54" s="6">
        <v>2.0299999999999998</v>
      </c>
      <c r="IA54" s="6">
        <v>1.81</v>
      </c>
      <c r="IB54" s="6">
        <v>1.91</v>
      </c>
      <c r="IC54" s="6">
        <v>2.2400000000000002</v>
      </c>
      <c r="ID54" s="6">
        <v>2.1800000000000002</v>
      </c>
      <c r="IE54" s="6">
        <v>2.1800000000000002</v>
      </c>
    </row>
    <row r="55" spans="1:239" ht="14.5" customHeight="1">
      <c r="A55" s="427"/>
      <c r="B55" s="427"/>
      <c r="C55" s="175"/>
      <c r="D55" s="175"/>
      <c r="E55" s="175"/>
      <c r="F55" s="175"/>
      <c r="G55" s="175"/>
      <c r="H55" s="175"/>
      <c r="I55" s="175"/>
      <c r="J55" s="175"/>
      <c r="K55" s="175"/>
      <c r="L55" s="175"/>
      <c r="M55" s="175"/>
      <c r="N55" s="175"/>
      <c r="O55" s="175"/>
      <c r="P55" s="175"/>
      <c r="Q55" s="175"/>
      <c r="R55" s="175"/>
      <c r="S55" s="175"/>
      <c r="T55" s="175"/>
      <c r="U55" s="175"/>
      <c r="V55" s="175"/>
      <c r="W55" s="175"/>
      <c r="Y55" s="412"/>
      <c r="Z55" s="412"/>
      <c r="AA55" s="1"/>
      <c r="AB55" s="1"/>
      <c r="AC55" s="1"/>
      <c r="AD55" s="1"/>
      <c r="AE55" s="1"/>
      <c r="AF55" s="1"/>
      <c r="AG55" s="1"/>
      <c r="AH55" s="1"/>
      <c r="AI55" s="1"/>
      <c r="AJ55" s="1"/>
      <c r="AK55" s="1"/>
      <c r="AL55" s="1"/>
      <c r="AM55" s="1"/>
      <c r="AN55" s="1"/>
      <c r="AO55" s="1"/>
      <c r="AP55" s="1"/>
      <c r="AQ55" s="1"/>
      <c r="AR55" s="1"/>
      <c r="AS55" s="1"/>
      <c r="AT55" s="1"/>
      <c r="AU55" s="1"/>
      <c r="AW55" s="412"/>
      <c r="AX55" s="412"/>
      <c r="AY55" s="1"/>
      <c r="AZ55" s="1"/>
      <c r="BA55" s="1"/>
      <c r="BB55" s="1"/>
      <c r="BC55" s="1"/>
      <c r="BD55" s="1"/>
      <c r="BE55" s="1"/>
      <c r="BF55" s="1"/>
      <c r="BG55" s="1"/>
      <c r="BH55" s="1"/>
      <c r="BI55" s="1"/>
      <c r="BJ55" s="1"/>
      <c r="BK55" s="1"/>
      <c r="BL55" s="1"/>
      <c r="BM55" s="1"/>
      <c r="BN55" s="1"/>
      <c r="BO55" s="1"/>
      <c r="BP55" s="1"/>
      <c r="BQ55" s="1"/>
      <c r="BR55" s="1"/>
      <c r="BS55" s="1"/>
      <c r="BU55" s="413"/>
      <c r="BV55" s="413"/>
      <c r="BW55" s="16"/>
      <c r="BX55" s="16"/>
      <c r="BY55" s="16"/>
      <c r="BZ55" s="16"/>
      <c r="CA55" s="16"/>
      <c r="CB55" s="16"/>
      <c r="CC55" s="16"/>
      <c r="CD55" s="16"/>
      <c r="CE55" s="16"/>
      <c r="CF55" s="16"/>
      <c r="CG55" s="16"/>
      <c r="CH55" s="16"/>
      <c r="CI55" s="16"/>
      <c r="CJ55" s="16"/>
      <c r="CK55" s="16"/>
      <c r="CL55" s="16"/>
      <c r="CM55" s="16"/>
      <c r="CN55" s="16"/>
      <c r="CO55" s="16"/>
      <c r="CP55" s="16"/>
      <c r="CQ55" s="16"/>
      <c r="CR55" s="29"/>
      <c r="CS55" s="413"/>
      <c r="CT55" s="413"/>
      <c r="CU55" s="16"/>
      <c r="CV55" s="16"/>
      <c r="CW55" s="16"/>
      <c r="CX55" s="16"/>
      <c r="CY55" s="16"/>
      <c r="CZ55" s="16"/>
      <c r="DA55" s="16"/>
      <c r="DB55" s="16"/>
      <c r="DC55" s="16"/>
      <c r="DD55" s="16"/>
      <c r="DE55" s="16"/>
      <c r="DF55" s="16"/>
      <c r="DG55" s="16"/>
      <c r="DH55" s="16"/>
      <c r="DI55" s="16"/>
      <c r="DJ55" s="16"/>
      <c r="DK55" s="16"/>
      <c r="DL55" s="16"/>
      <c r="DM55" s="16"/>
      <c r="DN55" s="16"/>
      <c r="DO55" s="16"/>
      <c r="DP55" s="29"/>
      <c r="DQ55" s="413"/>
      <c r="DR55" s="413"/>
      <c r="DS55" s="16"/>
      <c r="DT55" s="16"/>
      <c r="DU55" s="16"/>
      <c r="DV55" s="16"/>
      <c r="DW55" s="16"/>
      <c r="DX55" s="16"/>
      <c r="DY55" s="16"/>
      <c r="DZ55" s="16"/>
      <c r="EA55" s="16"/>
      <c r="EB55" s="16"/>
      <c r="EC55" s="16"/>
      <c r="ED55" s="16"/>
      <c r="EE55" s="16"/>
      <c r="EF55" s="16"/>
      <c r="EG55" s="16"/>
      <c r="EH55" s="16"/>
      <c r="EI55" s="16"/>
      <c r="EJ55" s="16"/>
      <c r="EK55" s="16"/>
      <c r="EL55" s="16"/>
      <c r="EM55" s="16"/>
      <c r="EN55" s="29"/>
      <c r="EO55" s="413"/>
      <c r="EP55" s="413"/>
      <c r="EQ55" s="16"/>
      <c r="ER55" s="16"/>
      <c r="ES55" s="16"/>
      <c r="ET55" s="16"/>
      <c r="EU55" s="16"/>
      <c r="EV55" s="16"/>
      <c r="EW55" s="16"/>
      <c r="EX55" s="16"/>
      <c r="EY55" s="16"/>
      <c r="EZ55" s="16"/>
      <c r="FA55" s="16"/>
      <c r="FB55" s="16"/>
      <c r="FC55" s="16"/>
      <c r="FD55" s="16"/>
      <c r="FE55" s="16"/>
      <c r="FF55" s="16"/>
      <c r="FG55" s="16"/>
      <c r="FH55" s="16"/>
      <c r="FI55" s="16"/>
      <c r="FJ55" s="16"/>
      <c r="FK55" s="16"/>
      <c r="FM55" s="412"/>
      <c r="FN55" s="412"/>
      <c r="FO55" s="1"/>
      <c r="FP55" s="1"/>
      <c r="FQ55" s="1"/>
      <c r="FR55" s="1"/>
      <c r="FS55" s="1"/>
      <c r="FT55" s="1"/>
      <c r="FU55" s="1"/>
      <c r="FV55" s="1"/>
      <c r="FW55" s="1"/>
      <c r="FX55" s="1"/>
      <c r="FY55" s="1"/>
      <c r="FZ55" s="1"/>
      <c r="GA55" s="1"/>
      <c r="GB55" s="1"/>
      <c r="GC55" s="1"/>
      <c r="GD55" s="1"/>
      <c r="GE55" s="1"/>
      <c r="GF55" s="1"/>
      <c r="GG55" s="1"/>
      <c r="GH55" s="1"/>
      <c r="GI55" s="1"/>
      <c r="GK55" s="412"/>
      <c r="GL55" s="412"/>
      <c r="GM55" s="1"/>
      <c r="GN55" s="1"/>
      <c r="GO55" s="1"/>
      <c r="GP55" s="1"/>
      <c r="GQ55" s="1"/>
      <c r="GR55" s="1"/>
      <c r="GS55" s="1"/>
      <c r="GT55" s="1"/>
      <c r="GU55" s="1"/>
      <c r="GV55" s="1"/>
      <c r="GW55" s="1"/>
      <c r="GX55" s="1"/>
      <c r="GY55" s="1"/>
      <c r="GZ55" s="1"/>
      <c r="HA55" s="1"/>
      <c r="HB55" s="1"/>
      <c r="HC55" s="1"/>
      <c r="HD55" s="1"/>
      <c r="HE55" s="1"/>
      <c r="HF55" s="1"/>
      <c r="HG55" s="1"/>
      <c r="HI55" s="412"/>
      <c r="HJ55" s="412"/>
      <c r="HK55" s="1"/>
      <c r="HL55" s="1"/>
      <c r="HM55" s="1"/>
      <c r="HN55" s="1"/>
      <c r="HO55" s="1"/>
      <c r="HP55" s="1"/>
      <c r="HQ55" s="1"/>
      <c r="HR55" s="1"/>
      <c r="HS55" s="1"/>
      <c r="HT55" s="1"/>
      <c r="HU55" s="1"/>
      <c r="HV55" s="1"/>
      <c r="HW55" s="1"/>
      <c r="HX55" s="1"/>
      <c r="HY55" s="1"/>
      <c r="HZ55" s="1"/>
      <c r="IA55" s="1"/>
      <c r="IB55" s="1"/>
      <c r="IC55" s="1"/>
      <c r="ID55" s="1"/>
      <c r="IE55" s="1"/>
    </row>
    <row r="56" spans="1:239" ht="14.5" customHeight="1">
      <c r="A56" s="424"/>
      <c r="B56" s="424"/>
      <c r="C56" s="175"/>
      <c r="D56" s="175"/>
      <c r="E56" s="175"/>
      <c r="F56" s="175"/>
      <c r="G56" s="175"/>
      <c r="H56" s="175"/>
      <c r="I56" s="175"/>
      <c r="J56" s="175"/>
      <c r="K56" s="175"/>
      <c r="L56" s="175"/>
      <c r="M56" s="175"/>
      <c r="N56" s="175"/>
      <c r="O56" s="175"/>
      <c r="P56" s="175"/>
      <c r="Q56" s="175"/>
      <c r="R56" s="175"/>
      <c r="S56" s="175"/>
      <c r="T56" s="175"/>
      <c r="U56" s="175"/>
      <c r="V56" s="175"/>
      <c r="W56" s="175"/>
      <c r="Y56" s="410"/>
      <c r="Z56" s="410"/>
      <c r="AA56" s="1"/>
      <c r="AB56" s="1"/>
      <c r="AC56" s="1"/>
      <c r="AD56" s="1"/>
      <c r="AE56" s="1"/>
      <c r="AF56" s="1"/>
      <c r="AG56" s="1"/>
      <c r="AH56" s="1"/>
      <c r="AI56" s="1"/>
      <c r="AJ56" s="1"/>
      <c r="AK56" s="1"/>
      <c r="AL56" s="1"/>
      <c r="AM56" s="1"/>
      <c r="AN56" s="1"/>
      <c r="AO56" s="1"/>
      <c r="AP56" s="1"/>
      <c r="AQ56" s="1"/>
      <c r="AR56" s="1"/>
      <c r="AS56" s="1"/>
      <c r="AT56" s="1"/>
      <c r="AU56" s="1"/>
      <c r="AW56" s="410"/>
      <c r="AX56" s="410"/>
      <c r="AY56" s="1"/>
      <c r="AZ56" s="1"/>
      <c r="BA56" s="1"/>
      <c r="BB56" s="1"/>
      <c r="BC56" s="1"/>
      <c r="BD56" s="1"/>
      <c r="BE56" s="1"/>
      <c r="BF56" s="1"/>
      <c r="BG56" s="1"/>
      <c r="BH56" s="1"/>
      <c r="BI56" s="1"/>
      <c r="BJ56" s="1"/>
      <c r="BK56" s="1"/>
      <c r="BL56" s="1"/>
      <c r="BM56" s="1"/>
      <c r="BN56" s="1"/>
      <c r="BO56" s="1"/>
      <c r="BP56" s="1"/>
      <c r="BQ56" s="1"/>
      <c r="BR56" s="1"/>
      <c r="BS56" s="1"/>
      <c r="BU56" s="411"/>
      <c r="BV56" s="411"/>
      <c r="BW56" s="16"/>
      <c r="BX56" s="16"/>
      <c r="BY56" s="16"/>
      <c r="BZ56" s="16"/>
      <c r="CA56" s="16"/>
      <c r="CB56" s="16"/>
      <c r="CC56" s="16"/>
      <c r="CD56" s="16"/>
      <c r="CE56" s="16"/>
      <c r="CF56" s="16"/>
      <c r="CG56" s="16"/>
      <c r="CH56" s="16"/>
      <c r="CI56" s="16"/>
      <c r="CJ56" s="16"/>
      <c r="CK56" s="16"/>
      <c r="CL56" s="16"/>
      <c r="CM56" s="16"/>
      <c r="CN56" s="16"/>
      <c r="CO56" s="16"/>
      <c r="CP56" s="16"/>
      <c r="CQ56" s="16"/>
      <c r="CR56" s="29"/>
      <c r="CS56" s="411"/>
      <c r="CT56" s="411"/>
      <c r="CU56" s="16"/>
      <c r="CV56" s="16"/>
      <c r="CW56" s="16"/>
      <c r="CX56" s="16"/>
      <c r="CY56" s="16"/>
      <c r="CZ56" s="16"/>
      <c r="DA56" s="16"/>
      <c r="DB56" s="16"/>
      <c r="DC56" s="16"/>
      <c r="DD56" s="16"/>
      <c r="DE56" s="16"/>
      <c r="DF56" s="16"/>
      <c r="DG56" s="16"/>
      <c r="DH56" s="16"/>
      <c r="DI56" s="16"/>
      <c r="DJ56" s="16"/>
      <c r="DK56" s="16"/>
      <c r="DL56" s="16"/>
      <c r="DM56" s="16"/>
      <c r="DN56" s="16"/>
      <c r="DO56" s="16"/>
      <c r="DP56" s="29"/>
      <c r="DQ56" s="411"/>
      <c r="DR56" s="411"/>
      <c r="DS56" s="16"/>
      <c r="DT56" s="16"/>
      <c r="DU56" s="16"/>
      <c r="DV56" s="16"/>
      <c r="DW56" s="16"/>
      <c r="DX56" s="16"/>
      <c r="DY56" s="16"/>
      <c r="DZ56" s="16"/>
      <c r="EA56" s="16"/>
      <c r="EB56" s="16"/>
      <c r="EC56" s="16"/>
      <c r="ED56" s="16"/>
      <c r="EE56" s="16"/>
      <c r="EF56" s="16"/>
      <c r="EG56" s="16"/>
      <c r="EH56" s="16"/>
      <c r="EI56" s="16"/>
      <c r="EJ56" s="16"/>
      <c r="EK56" s="16"/>
      <c r="EL56" s="16"/>
      <c r="EM56" s="16"/>
      <c r="EN56" s="29"/>
      <c r="EO56" s="411"/>
      <c r="EP56" s="411"/>
      <c r="EQ56" s="16"/>
      <c r="ER56" s="16"/>
      <c r="ES56" s="16"/>
      <c r="ET56" s="16"/>
      <c r="EU56" s="16"/>
      <c r="EV56" s="16"/>
      <c r="EW56" s="16"/>
      <c r="EX56" s="16"/>
      <c r="EY56" s="16"/>
      <c r="EZ56" s="16"/>
      <c r="FA56" s="16"/>
      <c r="FB56" s="16"/>
      <c r="FC56" s="16"/>
      <c r="FD56" s="16"/>
      <c r="FE56" s="16"/>
      <c r="FF56" s="16"/>
      <c r="FG56" s="16"/>
      <c r="FH56" s="16"/>
      <c r="FI56" s="16"/>
      <c r="FJ56" s="16"/>
      <c r="FK56" s="16"/>
      <c r="FM56" s="410"/>
      <c r="FN56" s="410"/>
      <c r="FO56" s="1"/>
      <c r="FP56" s="1"/>
      <c r="FQ56" s="1"/>
      <c r="FR56" s="1"/>
      <c r="FS56" s="1"/>
      <c r="FT56" s="1"/>
      <c r="FU56" s="1"/>
      <c r="FV56" s="1"/>
      <c r="FW56" s="1"/>
      <c r="FX56" s="1"/>
      <c r="FY56" s="1"/>
      <c r="FZ56" s="1"/>
      <c r="GA56" s="1"/>
      <c r="GB56" s="1"/>
      <c r="GC56" s="1"/>
      <c r="GD56" s="1"/>
      <c r="GE56" s="1"/>
      <c r="GF56" s="1"/>
      <c r="GG56" s="1"/>
      <c r="GH56" s="1"/>
      <c r="GI56" s="1"/>
      <c r="GK56" s="410"/>
      <c r="GL56" s="410"/>
      <c r="GM56" s="1"/>
      <c r="GN56" s="1"/>
      <c r="GO56" s="1"/>
      <c r="GP56" s="1"/>
      <c r="GQ56" s="1"/>
      <c r="GR56" s="1"/>
      <c r="GS56" s="1"/>
      <c r="GT56" s="1"/>
      <c r="GU56" s="1"/>
      <c r="GV56" s="1"/>
      <c r="GW56" s="1"/>
      <c r="GX56" s="1"/>
      <c r="GY56" s="1"/>
      <c r="GZ56" s="1"/>
      <c r="HA56" s="1"/>
      <c r="HB56" s="1"/>
      <c r="HC56" s="1"/>
      <c r="HD56" s="1"/>
      <c r="HE56" s="1"/>
      <c r="HF56" s="1"/>
      <c r="HG56" s="1"/>
      <c r="HI56" s="410"/>
      <c r="HJ56" s="410"/>
      <c r="HK56" s="1"/>
      <c r="HL56" s="1"/>
      <c r="HM56" s="1"/>
      <c r="HN56" s="1"/>
      <c r="HO56" s="1"/>
      <c r="HP56" s="1"/>
      <c r="HQ56" s="1"/>
      <c r="HR56" s="1"/>
      <c r="HS56" s="1"/>
      <c r="HT56" s="1"/>
      <c r="HU56" s="1"/>
      <c r="HV56" s="1"/>
      <c r="HW56" s="1"/>
      <c r="HX56" s="1"/>
      <c r="HY56" s="1"/>
      <c r="HZ56" s="1"/>
      <c r="IA56" s="1"/>
      <c r="IB56" s="1"/>
      <c r="IC56" s="1"/>
      <c r="ID56" s="1"/>
      <c r="IE56" s="1"/>
    </row>
    <row r="57" spans="1:239" ht="16">
      <c r="A57" s="180"/>
      <c r="B57" s="181" t="s">
        <v>330</v>
      </c>
      <c r="C57" s="180">
        <v>0.5</v>
      </c>
      <c r="D57" s="180">
        <v>0.6</v>
      </c>
      <c r="E57" s="180">
        <v>0.6</v>
      </c>
      <c r="F57" s="180">
        <v>0.7</v>
      </c>
      <c r="G57" s="180">
        <v>0.5</v>
      </c>
      <c r="H57" s="180">
        <v>0.6</v>
      </c>
      <c r="I57" s="180">
        <v>0.5</v>
      </c>
      <c r="J57" s="180">
        <v>0.6</v>
      </c>
      <c r="K57" s="180">
        <v>0.6</v>
      </c>
      <c r="L57" s="180">
        <v>0.5</v>
      </c>
      <c r="M57" s="180">
        <v>0.6</v>
      </c>
      <c r="N57" s="180">
        <v>0.7</v>
      </c>
      <c r="O57" s="180">
        <v>0.5</v>
      </c>
      <c r="P57" s="180">
        <v>0.5</v>
      </c>
      <c r="Q57" s="180">
        <v>0.5</v>
      </c>
      <c r="R57" s="180">
        <v>0.6</v>
      </c>
      <c r="S57" s="180">
        <v>0.5</v>
      </c>
      <c r="T57" s="180">
        <v>0.5</v>
      </c>
      <c r="U57" s="180">
        <v>0.6</v>
      </c>
      <c r="V57" s="180">
        <v>0.6</v>
      </c>
      <c r="W57" s="180">
        <v>0.4</v>
      </c>
      <c r="Y57" s="6"/>
      <c r="Z57" s="9" t="s">
        <v>331</v>
      </c>
      <c r="AA57" s="6">
        <v>0.1</v>
      </c>
      <c r="AB57" s="6">
        <v>0.1</v>
      </c>
      <c r="AC57" s="6">
        <v>0.1</v>
      </c>
      <c r="AD57" s="6">
        <v>0.1</v>
      </c>
      <c r="AE57" s="6">
        <v>0.1</v>
      </c>
      <c r="AF57" s="6">
        <v>0.1</v>
      </c>
      <c r="AG57" s="6">
        <v>0.1</v>
      </c>
      <c r="AH57" s="6">
        <v>0.1</v>
      </c>
      <c r="AI57" s="6">
        <v>0.1</v>
      </c>
      <c r="AJ57" s="6">
        <v>0.1</v>
      </c>
      <c r="AK57" s="6">
        <v>0.1</v>
      </c>
      <c r="AL57" s="6">
        <v>0.1</v>
      </c>
      <c r="AM57" s="6">
        <v>0.1</v>
      </c>
      <c r="AN57" s="6">
        <v>0.1</v>
      </c>
      <c r="AO57" s="6">
        <v>0.1</v>
      </c>
      <c r="AP57" s="6">
        <v>0.1</v>
      </c>
      <c r="AQ57" s="6">
        <v>0.1</v>
      </c>
      <c r="AR57" s="6">
        <v>0.1</v>
      </c>
      <c r="AS57" s="6">
        <v>0.1</v>
      </c>
      <c r="AT57" s="6">
        <v>0.1</v>
      </c>
      <c r="AU57" s="6">
        <v>0.1</v>
      </c>
      <c r="AW57" s="6"/>
      <c r="AX57" s="9" t="s">
        <v>331</v>
      </c>
      <c r="AY57" s="6">
        <v>0.9</v>
      </c>
      <c r="AZ57" s="6">
        <v>0.9</v>
      </c>
      <c r="BA57" s="6">
        <v>0.9</v>
      </c>
      <c r="BB57" s="6">
        <v>0.9</v>
      </c>
      <c r="BC57" s="6">
        <v>0.8</v>
      </c>
      <c r="BD57" s="6">
        <v>0.9</v>
      </c>
      <c r="BE57" s="6">
        <v>0.8</v>
      </c>
      <c r="BF57" s="6">
        <v>0.8</v>
      </c>
      <c r="BG57" s="6">
        <v>0.7</v>
      </c>
      <c r="BH57" s="6">
        <v>0.8</v>
      </c>
      <c r="BI57" s="6">
        <v>0.8</v>
      </c>
      <c r="BJ57" s="6">
        <v>1</v>
      </c>
      <c r="BK57" s="6">
        <v>0.8</v>
      </c>
      <c r="BL57" s="6">
        <v>0.9</v>
      </c>
      <c r="BM57" s="6">
        <v>0.8</v>
      </c>
      <c r="BN57" s="6">
        <v>0.8</v>
      </c>
      <c r="BO57" s="6">
        <v>0.7</v>
      </c>
      <c r="BP57" s="6">
        <v>0.8</v>
      </c>
      <c r="BQ57" s="6">
        <v>0.8</v>
      </c>
      <c r="BR57" s="6">
        <v>0.8</v>
      </c>
      <c r="BS57" s="6">
        <v>0.7</v>
      </c>
      <c r="BU57" s="21"/>
      <c r="BV57" s="24" t="s">
        <v>331</v>
      </c>
      <c r="BW57" s="21">
        <v>1.2</v>
      </c>
      <c r="BX57" s="21">
        <v>1.1000000000000001</v>
      </c>
      <c r="BY57" s="21">
        <v>1.1000000000000001</v>
      </c>
      <c r="BZ57" s="21">
        <v>0.9</v>
      </c>
      <c r="CA57" s="21">
        <v>1</v>
      </c>
      <c r="CB57" s="21">
        <v>1</v>
      </c>
      <c r="CC57" s="21">
        <v>0.9</v>
      </c>
      <c r="CD57" s="21">
        <v>0.9</v>
      </c>
      <c r="CE57" s="21">
        <v>0.7</v>
      </c>
      <c r="CF57" s="21">
        <v>0.7</v>
      </c>
      <c r="CG57" s="21">
        <v>0.7</v>
      </c>
      <c r="CH57" s="21">
        <v>1</v>
      </c>
      <c r="CI57" s="21">
        <v>0.7</v>
      </c>
      <c r="CJ57" s="21">
        <v>0.6</v>
      </c>
      <c r="CK57" s="21">
        <v>0.6</v>
      </c>
      <c r="CL57" s="21">
        <v>0.6</v>
      </c>
      <c r="CM57" s="21">
        <v>0.6</v>
      </c>
      <c r="CN57" s="21">
        <v>0.5</v>
      </c>
      <c r="CO57" s="21">
        <v>0.5</v>
      </c>
      <c r="CP57" s="21">
        <v>0.5</v>
      </c>
      <c r="CQ57" s="21">
        <v>0.5</v>
      </c>
      <c r="CR57" s="29"/>
      <c r="CS57" s="21"/>
      <c r="CT57" s="24" t="s">
        <v>331</v>
      </c>
      <c r="CU57" s="21">
        <v>5.9</v>
      </c>
      <c r="CV57" s="21">
        <v>5.4</v>
      </c>
      <c r="CW57" s="21">
        <v>5.3</v>
      </c>
      <c r="CX57" s="21">
        <v>5.8</v>
      </c>
      <c r="CY57" s="21">
        <v>5.8</v>
      </c>
      <c r="CZ57" s="21">
        <v>6.1</v>
      </c>
      <c r="DA57" s="21">
        <v>6.2</v>
      </c>
      <c r="DB57" s="21">
        <v>6.3</v>
      </c>
      <c r="DC57" s="21">
        <v>7</v>
      </c>
      <c r="DD57" s="21">
        <v>6.4</v>
      </c>
      <c r="DE57" s="21">
        <v>6.2</v>
      </c>
      <c r="DF57" s="21">
        <v>6.7</v>
      </c>
      <c r="DG57" s="21">
        <v>6.7</v>
      </c>
      <c r="DH57" s="21">
        <v>6.2</v>
      </c>
      <c r="DI57" s="21">
        <v>6</v>
      </c>
      <c r="DJ57" s="21">
        <v>6.3</v>
      </c>
      <c r="DK57" s="21">
        <v>6.3</v>
      </c>
      <c r="DL57" s="21">
        <v>6.9</v>
      </c>
      <c r="DM57" s="21">
        <v>6.5</v>
      </c>
      <c r="DN57" s="21">
        <v>6.5</v>
      </c>
      <c r="DO57" s="21">
        <v>5.8</v>
      </c>
      <c r="DP57" s="29"/>
      <c r="DQ57" s="21"/>
      <c r="DR57" s="24" t="s">
        <v>331</v>
      </c>
      <c r="DS57" s="21">
        <v>10</v>
      </c>
      <c r="DT57" s="21">
        <v>9.1999999999999993</v>
      </c>
      <c r="DU57" s="21">
        <v>9.1999999999999993</v>
      </c>
      <c r="DV57" s="21">
        <v>9.6</v>
      </c>
      <c r="DW57" s="21">
        <v>10</v>
      </c>
      <c r="DX57" s="21">
        <v>11.2</v>
      </c>
      <c r="DY57" s="21">
        <v>10.5</v>
      </c>
      <c r="DZ57" s="21">
        <v>10.6</v>
      </c>
      <c r="EA57" s="21">
        <v>10.5</v>
      </c>
      <c r="EB57" s="21">
        <v>10.3</v>
      </c>
      <c r="EC57" s="21">
        <v>10.8</v>
      </c>
      <c r="ED57" s="21">
        <v>11.5</v>
      </c>
      <c r="EE57" s="21">
        <v>11.6</v>
      </c>
      <c r="EF57" s="21">
        <v>11.5</v>
      </c>
      <c r="EG57" s="21">
        <v>11</v>
      </c>
      <c r="EH57" s="21">
        <v>10.5</v>
      </c>
      <c r="EI57" s="21">
        <v>9.6999999999999993</v>
      </c>
      <c r="EJ57" s="21">
        <v>10.3</v>
      </c>
      <c r="EK57" s="21">
        <v>11</v>
      </c>
      <c r="EL57" s="21">
        <v>10.9</v>
      </c>
      <c r="EM57" s="21">
        <v>9.9</v>
      </c>
      <c r="EN57" s="29"/>
      <c r="EO57" s="21"/>
      <c r="EP57" s="24" t="s">
        <v>331</v>
      </c>
      <c r="EQ57" s="21">
        <v>0.9</v>
      </c>
      <c r="ER57" s="21">
        <v>0.9</v>
      </c>
      <c r="ES57" s="21">
        <v>0.9</v>
      </c>
      <c r="ET57" s="21">
        <v>1</v>
      </c>
      <c r="EU57" s="21">
        <v>1.2</v>
      </c>
      <c r="EV57" s="21">
        <v>1.3</v>
      </c>
      <c r="EW57" s="21">
        <v>1.2</v>
      </c>
      <c r="EX57" s="21">
        <v>1.2</v>
      </c>
      <c r="EY57" s="21">
        <v>1.3</v>
      </c>
      <c r="EZ57" s="21">
        <v>1.3</v>
      </c>
      <c r="FA57" s="21">
        <v>1.3</v>
      </c>
      <c r="FB57" s="21">
        <v>1.4</v>
      </c>
      <c r="FC57" s="21">
        <v>1.6</v>
      </c>
      <c r="FD57" s="21">
        <v>1.4</v>
      </c>
      <c r="FE57" s="21">
        <v>1.4</v>
      </c>
      <c r="FF57" s="21">
        <v>1.2</v>
      </c>
      <c r="FG57" s="21">
        <v>1.4</v>
      </c>
      <c r="FH57" s="21">
        <v>1.5</v>
      </c>
      <c r="FI57" s="21">
        <v>1.4</v>
      </c>
      <c r="FJ57" s="21">
        <v>1.4</v>
      </c>
      <c r="FK57" s="21">
        <v>1.3</v>
      </c>
      <c r="FM57" s="6"/>
      <c r="FN57" s="9" t="s">
        <v>331</v>
      </c>
      <c r="FO57" s="6">
        <v>1.1000000000000001</v>
      </c>
      <c r="FP57" s="6">
        <v>1.1000000000000001</v>
      </c>
      <c r="FQ57" s="6">
        <v>1.4</v>
      </c>
      <c r="FR57" s="6">
        <v>1.6</v>
      </c>
      <c r="FS57" s="6">
        <v>1.7</v>
      </c>
      <c r="FT57" s="6">
        <v>1.8</v>
      </c>
      <c r="FU57" s="6">
        <v>1.8</v>
      </c>
      <c r="FV57" s="6">
        <v>2</v>
      </c>
      <c r="FW57" s="6">
        <v>1.9</v>
      </c>
      <c r="FX57" s="6">
        <v>2.2000000000000002</v>
      </c>
      <c r="FY57" s="6">
        <v>2.2000000000000002</v>
      </c>
      <c r="FZ57" s="6">
        <v>2.2000000000000002</v>
      </c>
      <c r="GA57" s="6">
        <v>2.2999999999999998</v>
      </c>
      <c r="GB57" s="6">
        <v>2.6</v>
      </c>
      <c r="GC57" s="6">
        <v>2.6</v>
      </c>
      <c r="GD57" s="6">
        <v>2.5</v>
      </c>
      <c r="GE57" s="6">
        <v>2.2999999999999998</v>
      </c>
      <c r="GF57" s="6">
        <v>2.5</v>
      </c>
      <c r="GG57" s="6">
        <v>2.6</v>
      </c>
      <c r="GH57" s="6">
        <v>2.5</v>
      </c>
      <c r="GI57" s="6">
        <v>2.4</v>
      </c>
      <c r="GK57" s="6"/>
      <c r="GL57" s="9" t="s">
        <v>331</v>
      </c>
      <c r="GM57" s="6">
        <v>5.5</v>
      </c>
      <c r="GN57" s="6">
        <v>5.5</v>
      </c>
      <c r="GO57" s="6">
        <v>5.0999999999999996</v>
      </c>
      <c r="GP57" s="6">
        <v>5.9</v>
      </c>
      <c r="GQ57" s="6">
        <v>6.2</v>
      </c>
      <c r="GR57" s="6">
        <v>6.3</v>
      </c>
      <c r="GS57" s="6">
        <v>6.7</v>
      </c>
      <c r="GT57" s="6">
        <v>7.2</v>
      </c>
      <c r="GU57" s="6">
        <v>7.1</v>
      </c>
      <c r="GV57" s="6">
        <v>7.6</v>
      </c>
      <c r="GW57" s="6">
        <v>8.3000000000000007</v>
      </c>
      <c r="GX57" s="6">
        <v>8.1999999999999993</v>
      </c>
      <c r="GY57" s="6">
        <v>8.4</v>
      </c>
      <c r="GZ57" s="6">
        <v>9</v>
      </c>
      <c r="HA57" s="6">
        <v>9.8000000000000007</v>
      </c>
      <c r="HB57" s="6">
        <v>8.4</v>
      </c>
      <c r="HC57" s="6">
        <v>7.2</v>
      </c>
      <c r="HD57" s="6">
        <v>7.4</v>
      </c>
      <c r="HE57" s="6">
        <v>8.1</v>
      </c>
      <c r="HF57" s="6">
        <v>8.3000000000000007</v>
      </c>
      <c r="HG57" s="6">
        <v>8.1</v>
      </c>
      <c r="HI57" s="6"/>
      <c r="HJ57" s="9" t="s">
        <v>331</v>
      </c>
      <c r="HK57" s="6">
        <v>2.8</v>
      </c>
      <c r="HL57" s="6">
        <v>2.4</v>
      </c>
      <c r="HM57" s="6">
        <v>2.2999999999999998</v>
      </c>
      <c r="HN57" s="6">
        <v>2.5</v>
      </c>
      <c r="HO57" s="6">
        <v>2.8</v>
      </c>
      <c r="HP57" s="6">
        <v>2.8</v>
      </c>
      <c r="HQ57" s="6">
        <v>2.4</v>
      </c>
      <c r="HR57" s="6">
        <v>2.9</v>
      </c>
      <c r="HS57" s="6">
        <v>2.8</v>
      </c>
      <c r="HT57" s="6">
        <v>2.2999999999999998</v>
      </c>
      <c r="HU57" s="6">
        <v>2.2999999999999998</v>
      </c>
      <c r="HV57" s="6">
        <v>2.2000000000000002</v>
      </c>
      <c r="HW57" s="6">
        <v>2.4</v>
      </c>
      <c r="HX57" s="6">
        <v>2.6</v>
      </c>
      <c r="HY57" s="6">
        <v>2.6</v>
      </c>
      <c r="HZ57" s="6">
        <v>2.5</v>
      </c>
      <c r="IA57" s="6">
        <v>2.6</v>
      </c>
      <c r="IB57" s="6">
        <v>2.8</v>
      </c>
      <c r="IC57" s="6">
        <v>3</v>
      </c>
      <c r="ID57" s="6">
        <v>3.2</v>
      </c>
      <c r="IE57" s="6">
        <v>3</v>
      </c>
    </row>
    <row r="58" spans="1:239" ht="14.5" customHeight="1">
      <c r="A58" s="425"/>
      <c r="B58" s="425"/>
      <c r="C58" s="180"/>
      <c r="D58" s="180"/>
      <c r="E58" s="180"/>
      <c r="F58" s="180"/>
      <c r="G58" s="180"/>
      <c r="H58" s="180"/>
      <c r="I58" s="180"/>
      <c r="J58" s="180"/>
      <c r="K58" s="180"/>
      <c r="L58" s="180"/>
      <c r="M58" s="180"/>
      <c r="N58" s="180"/>
      <c r="O58" s="180"/>
      <c r="P58" s="180"/>
      <c r="Q58" s="180"/>
      <c r="R58" s="180"/>
      <c r="S58" s="180"/>
      <c r="T58" s="180"/>
      <c r="U58" s="180"/>
      <c r="V58" s="180"/>
      <c r="W58" s="180"/>
      <c r="Y58" s="423"/>
      <c r="Z58" s="423"/>
      <c r="AA58" s="6"/>
      <c r="AB58" s="6"/>
      <c r="AC58" s="6"/>
      <c r="AD58" s="6"/>
      <c r="AE58" s="6"/>
      <c r="AF58" s="6"/>
      <c r="AG58" s="6"/>
      <c r="AH58" s="6"/>
      <c r="AI58" s="6"/>
      <c r="AJ58" s="6"/>
      <c r="AK58" s="6"/>
      <c r="AL58" s="6"/>
      <c r="AM58" s="6"/>
      <c r="AN58" s="6"/>
      <c r="AO58" s="6"/>
      <c r="AP58" s="6"/>
      <c r="AQ58" s="6"/>
      <c r="AR58" s="6"/>
      <c r="AS58" s="6"/>
      <c r="AT58" s="6"/>
      <c r="AU58" s="6"/>
      <c r="AW58" s="423"/>
      <c r="AX58" s="423"/>
      <c r="AY58" s="6"/>
      <c r="AZ58" s="6"/>
      <c r="BA58" s="6"/>
      <c r="BB58" s="6"/>
      <c r="BC58" s="6"/>
      <c r="BD58" s="6"/>
      <c r="BE58" s="6"/>
      <c r="BF58" s="6"/>
      <c r="BG58" s="6"/>
      <c r="BH58" s="6"/>
      <c r="BI58" s="6"/>
      <c r="BJ58" s="6"/>
      <c r="BK58" s="6"/>
      <c r="BL58" s="6"/>
      <c r="BM58" s="6"/>
      <c r="BN58" s="6"/>
      <c r="BO58" s="6"/>
      <c r="BP58" s="6"/>
      <c r="BQ58" s="6"/>
      <c r="BR58" s="6"/>
      <c r="BS58" s="6"/>
      <c r="BU58" s="426"/>
      <c r="BV58" s="426"/>
      <c r="BW58" s="21"/>
      <c r="BX58" s="21"/>
      <c r="BY58" s="21"/>
      <c r="BZ58" s="21"/>
      <c r="CA58" s="21"/>
      <c r="CB58" s="21"/>
      <c r="CC58" s="21"/>
      <c r="CD58" s="21"/>
      <c r="CE58" s="21"/>
      <c r="CF58" s="21"/>
      <c r="CG58" s="21"/>
      <c r="CH58" s="21"/>
      <c r="CI58" s="21"/>
      <c r="CJ58" s="21"/>
      <c r="CK58" s="21"/>
      <c r="CL58" s="21"/>
      <c r="CM58" s="21"/>
      <c r="CN58" s="21"/>
      <c r="CO58" s="21"/>
      <c r="CP58" s="21"/>
      <c r="CQ58" s="21"/>
      <c r="CR58" s="29"/>
      <c r="CS58" s="426"/>
      <c r="CT58" s="426"/>
      <c r="CU58" s="21"/>
      <c r="CV58" s="21"/>
      <c r="CW58" s="21"/>
      <c r="CX58" s="21"/>
      <c r="CY58" s="21"/>
      <c r="CZ58" s="21"/>
      <c r="DA58" s="21"/>
      <c r="DB58" s="21"/>
      <c r="DC58" s="21"/>
      <c r="DD58" s="21"/>
      <c r="DE58" s="21"/>
      <c r="DF58" s="21"/>
      <c r="DG58" s="21"/>
      <c r="DH58" s="21"/>
      <c r="DI58" s="21"/>
      <c r="DJ58" s="21"/>
      <c r="DK58" s="21"/>
      <c r="DL58" s="21"/>
      <c r="DM58" s="21"/>
      <c r="DN58" s="21"/>
      <c r="DO58" s="21"/>
      <c r="DP58" s="29"/>
      <c r="DQ58" s="426"/>
      <c r="DR58" s="426"/>
      <c r="DS58" s="21"/>
      <c r="DT58" s="21"/>
      <c r="DU58" s="21"/>
      <c r="DV58" s="21"/>
      <c r="DW58" s="21"/>
      <c r="DX58" s="21"/>
      <c r="DY58" s="21"/>
      <c r="DZ58" s="21"/>
      <c r="EA58" s="21"/>
      <c r="EB58" s="21"/>
      <c r="EC58" s="21"/>
      <c r="ED58" s="21"/>
      <c r="EE58" s="21"/>
      <c r="EF58" s="21"/>
      <c r="EG58" s="21"/>
      <c r="EH58" s="21"/>
      <c r="EI58" s="21"/>
      <c r="EJ58" s="21"/>
      <c r="EK58" s="21"/>
      <c r="EL58" s="21"/>
      <c r="EM58" s="21"/>
      <c r="EN58" s="29"/>
      <c r="EO58" s="426"/>
      <c r="EP58" s="426"/>
      <c r="EQ58" s="21"/>
      <c r="ER58" s="21"/>
      <c r="ES58" s="21"/>
      <c r="ET58" s="21"/>
      <c r="EU58" s="21"/>
      <c r="EV58" s="21"/>
      <c r="EW58" s="21"/>
      <c r="EX58" s="21"/>
      <c r="EY58" s="21"/>
      <c r="EZ58" s="21"/>
      <c r="FA58" s="21"/>
      <c r="FB58" s="21"/>
      <c r="FC58" s="21"/>
      <c r="FD58" s="21"/>
      <c r="FE58" s="21"/>
      <c r="FF58" s="21"/>
      <c r="FG58" s="21"/>
      <c r="FH58" s="21"/>
      <c r="FI58" s="21"/>
      <c r="FJ58" s="21"/>
      <c r="FK58" s="21"/>
      <c r="FM58" s="423"/>
      <c r="FN58" s="423"/>
      <c r="FO58" s="6"/>
      <c r="FP58" s="6"/>
      <c r="FQ58" s="6"/>
      <c r="FR58" s="6"/>
      <c r="FS58" s="6"/>
      <c r="FT58" s="6"/>
      <c r="FU58" s="6"/>
      <c r="FV58" s="6"/>
      <c r="FW58" s="6"/>
      <c r="FX58" s="6"/>
      <c r="FY58" s="6"/>
      <c r="FZ58" s="6"/>
      <c r="GA58" s="6"/>
      <c r="GB58" s="6"/>
      <c r="GC58" s="6"/>
      <c r="GD58" s="6"/>
      <c r="GE58" s="6"/>
      <c r="GF58" s="6"/>
      <c r="GG58" s="6"/>
      <c r="GH58" s="6"/>
      <c r="GI58" s="6"/>
      <c r="GK58" s="423"/>
      <c r="GL58" s="423"/>
      <c r="GM58" s="6"/>
      <c r="GN58" s="6"/>
      <c r="GO58" s="6"/>
      <c r="GP58" s="6"/>
      <c r="GQ58" s="6"/>
      <c r="GR58" s="6"/>
      <c r="GS58" s="6"/>
      <c r="GT58" s="6"/>
      <c r="GU58" s="6"/>
      <c r="GV58" s="6"/>
      <c r="GW58" s="6"/>
      <c r="GX58" s="6"/>
      <c r="GY58" s="6"/>
      <c r="GZ58" s="6"/>
      <c r="HA58" s="6"/>
      <c r="HB58" s="6"/>
      <c r="HC58" s="6"/>
      <c r="HD58" s="6"/>
      <c r="HE58" s="6"/>
      <c r="HF58" s="6"/>
      <c r="HG58" s="6"/>
      <c r="HI58" s="423"/>
      <c r="HJ58" s="423"/>
      <c r="HK58" s="6"/>
      <c r="HL58" s="6"/>
      <c r="HM58" s="6"/>
      <c r="HN58" s="6"/>
      <c r="HO58" s="6"/>
      <c r="HP58" s="6"/>
      <c r="HQ58" s="6"/>
      <c r="HR58" s="6"/>
      <c r="HS58" s="6"/>
      <c r="HT58" s="6"/>
      <c r="HU58" s="6"/>
      <c r="HV58" s="6"/>
      <c r="HW58" s="6"/>
      <c r="HX58" s="6"/>
      <c r="HY58" s="6"/>
      <c r="HZ58" s="6"/>
      <c r="IA58" s="6"/>
      <c r="IB58" s="6"/>
      <c r="IC58" s="6"/>
      <c r="ID58" s="6"/>
      <c r="IE58" s="6"/>
    </row>
    <row r="59" spans="1:239" ht="14.5">
      <c r="A59" s="180"/>
      <c r="B59" s="187" t="s">
        <v>258</v>
      </c>
      <c r="C59" s="180">
        <v>71</v>
      </c>
      <c r="D59" s="180">
        <v>71</v>
      </c>
      <c r="E59" s="180">
        <v>71</v>
      </c>
      <c r="F59" s="180">
        <v>71.099999999999994</v>
      </c>
      <c r="G59" s="180">
        <v>71.099999999999994</v>
      </c>
      <c r="H59" s="180">
        <v>71.099999999999994</v>
      </c>
      <c r="I59" s="180">
        <v>71.099999999999994</v>
      </c>
      <c r="J59" s="180">
        <v>71.2</v>
      </c>
      <c r="K59" s="180">
        <v>71.2</v>
      </c>
      <c r="L59" s="180">
        <v>71.2</v>
      </c>
      <c r="M59" s="180">
        <v>71.2</v>
      </c>
      <c r="N59" s="180">
        <v>71.2</v>
      </c>
      <c r="O59" s="180">
        <v>71.2</v>
      </c>
      <c r="P59" s="180">
        <v>71.2</v>
      </c>
      <c r="Q59" s="180">
        <v>71.2</v>
      </c>
      <c r="R59" s="180">
        <v>71.2</v>
      </c>
      <c r="S59" s="180">
        <v>71.2</v>
      </c>
      <c r="T59" s="180">
        <v>71.2</v>
      </c>
      <c r="U59" s="180">
        <v>71.2</v>
      </c>
      <c r="V59" s="180">
        <v>71.2</v>
      </c>
      <c r="W59" s="180">
        <v>71.099999999999994</v>
      </c>
      <c r="Y59" s="6"/>
      <c r="Z59" s="191" t="s">
        <v>258</v>
      </c>
      <c r="AA59" s="6">
        <v>71</v>
      </c>
      <c r="AB59" s="6">
        <v>71</v>
      </c>
      <c r="AC59" s="6">
        <v>71</v>
      </c>
      <c r="AD59" s="6">
        <v>71.099999999999994</v>
      </c>
      <c r="AE59" s="6">
        <v>71.099999999999994</v>
      </c>
      <c r="AF59" s="6">
        <v>71.099999999999994</v>
      </c>
      <c r="AG59" s="6">
        <v>71.099999999999994</v>
      </c>
      <c r="AH59" s="6">
        <v>71.2</v>
      </c>
      <c r="AI59" s="6">
        <v>71.2</v>
      </c>
      <c r="AJ59" s="6">
        <v>71.2</v>
      </c>
      <c r="AK59" s="6">
        <v>71.2</v>
      </c>
      <c r="AL59" s="6">
        <v>71.2</v>
      </c>
      <c r="AM59" s="6">
        <v>71.2</v>
      </c>
      <c r="AN59" s="6">
        <v>71.2</v>
      </c>
      <c r="AO59" s="6">
        <v>71.2</v>
      </c>
      <c r="AP59" s="6">
        <v>71.2</v>
      </c>
      <c r="AQ59" s="6">
        <v>71.2</v>
      </c>
      <c r="AR59" s="6">
        <v>71.2</v>
      </c>
      <c r="AS59" s="6">
        <v>71.2</v>
      </c>
      <c r="AT59" s="6">
        <v>71.2</v>
      </c>
      <c r="AU59" s="6">
        <v>71.2</v>
      </c>
      <c r="AW59" s="6"/>
      <c r="AX59" s="191" t="s">
        <v>258</v>
      </c>
      <c r="AY59" s="6">
        <v>71</v>
      </c>
      <c r="AZ59" s="6">
        <v>71</v>
      </c>
      <c r="BA59" s="6">
        <v>71</v>
      </c>
      <c r="BB59" s="6">
        <v>71.099999999999994</v>
      </c>
      <c r="BC59" s="6">
        <v>71.099999999999994</v>
      </c>
      <c r="BD59" s="6">
        <v>71.099999999999994</v>
      </c>
      <c r="BE59" s="6">
        <v>71.099999999999994</v>
      </c>
      <c r="BF59" s="6">
        <v>71.2</v>
      </c>
      <c r="BG59" s="6">
        <v>71.2</v>
      </c>
      <c r="BH59" s="6">
        <v>71.2</v>
      </c>
      <c r="BI59" s="6">
        <v>71.2</v>
      </c>
      <c r="BJ59" s="6">
        <v>71.2</v>
      </c>
      <c r="BK59" s="6">
        <v>71.2</v>
      </c>
      <c r="BL59" s="6">
        <v>71.2</v>
      </c>
      <c r="BM59" s="6">
        <v>71.2</v>
      </c>
      <c r="BN59" s="6">
        <v>71.2</v>
      </c>
      <c r="BO59" s="6">
        <v>71.2</v>
      </c>
      <c r="BP59" s="6">
        <v>71.2</v>
      </c>
      <c r="BQ59" s="6">
        <v>71.2</v>
      </c>
      <c r="BR59" s="6">
        <v>71.2</v>
      </c>
      <c r="BS59" s="6">
        <v>71.2</v>
      </c>
      <c r="BU59" s="21"/>
      <c r="BV59" s="199" t="s">
        <v>259</v>
      </c>
      <c r="BW59" s="21">
        <v>71</v>
      </c>
      <c r="BX59" s="21">
        <v>71</v>
      </c>
      <c r="BY59" s="21">
        <v>71</v>
      </c>
      <c r="BZ59" s="21">
        <v>71.099999999999994</v>
      </c>
      <c r="CA59" s="21">
        <v>71.099999999999994</v>
      </c>
      <c r="CB59" s="21">
        <v>71.099999999999994</v>
      </c>
      <c r="CC59" s="21">
        <v>71.099999999999994</v>
      </c>
      <c r="CD59" s="21">
        <v>71.2</v>
      </c>
      <c r="CE59" s="21">
        <v>71.2</v>
      </c>
      <c r="CF59" s="21">
        <v>71.2</v>
      </c>
      <c r="CG59" s="21">
        <v>71.2</v>
      </c>
      <c r="CH59" s="21">
        <v>71.2</v>
      </c>
      <c r="CI59" s="21">
        <v>71.2</v>
      </c>
      <c r="CJ59" s="21">
        <v>71.2</v>
      </c>
      <c r="CK59" s="21">
        <v>71.2</v>
      </c>
      <c r="CL59" s="21">
        <v>71.2</v>
      </c>
      <c r="CM59" s="21">
        <v>71.2</v>
      </c>
      <c r="CN59" s="21">
        <v>71.2</v>
      </c>
      <c r="CO59" s="21">
        <v>71.2</v>
      </c>
      <c r="CP59" s="21">
        <v>71.2</v>
      </c>
      <c r="CQ59" s="21">
        <v>71.2</v>
      </c>
      <c r="CR59" s="29"/>
      <c r="CS59" s="21"/>
      <c r="CT59" s="199" t="s">
        <v>259</v>
      </c>
      <c r="CU59" s="21">
        <v>71</v>
      </c>
      <c r="CV59" s="21">
        <v>71</v>
      </c>
      <c r="CW59" s="21">
        <v>71</v>
      </c>
      <c r="CX59" s="21">
        <v>71.099999999999994</v>
      </c>
      <c r="CY59" s="21">
        <v>71.099999999999994</v>
      </c>
      <c r="CZ59" s="21">
        <v>71.099999999999994</v>
      </c>
      <c r="DA59" s="21">
        <v>71.099999999999994</v>
      </c>
      <c r="DB59" s="21">
        <v>71.2</v>
      </c>
      <c r="DC59" s="21">
        <v>71.2</v>
      </c>
      <c r="DD59" s="21">
        <v>71.2</v>
      </c>
      <c r="DE59" s="21">
        <v>71.2</v>
      </c>
      <c r="DF59" s="21">
        <v>71.2</v>
      </c>
      <c r="DG59" s="21">
        <v>71.2</v>
      </c>
      <c r="DH59" s="21">
        <v>71.2</v>
      </c>
      <c r="DI59" s="21">
        <v>71.2</v>
      </c>
      <c r="DJ59" s="21">
        <v>71.2</v>
      </c>
      <c r="DK59" s="21">
        <v>71.2</v>
      </c>
      <c r="DL59" s="21">
        <v>71.2</v>
      </c>
      <c r="DM59" s="21">
        <v>71.2</v>
      </c>
      <c r="DN59" s="21">
        <v>71.2</v>
      </c>
      <c r="DO59" s="21">
        <v>71.2</v>
      </c>
      <c r="DP59" s="29"/>
      <c r="DQ59" s="21"/>
      <c r="DR59" s="199" t="s">
        <v>259</v>
      </c>
      <c r="DS59" s="21">
        <v>71</v>
      </c>
      <c r="DT59" s="21">
        <v>71</v>
      </c>
      <c r="DU59" s="21">
        <v>71</v>
      </c>
      <c r="DV59" s="21">
        <v>71.099999999999994</v>
      </c>
      <c r="DW59" s="21">
        <v>71.099999999999994</v>
      </c>
      <c r="DX59" s="21">
        <v>71.099999999999994</v>
      </c>
      <c r="DY59" s="21">
        <v>71.099999999999994</v>
      </c>
      <c r="DZ59" s="21">
        <v>71.2</v>
      </c>
      <c r="EA59" s="21">
        <v>71.2</v>
      </c>
      <c r="EB59" s="21">
        <v>71.2</v>
      </c>
      <c r="EC59" s="21">
        <v>71.2</v>
      </c>
      <c r="ED59" s="21">
        <v>71.2</v>
      </c>
      <c r="EE59" s="21">
        <v>71.2</v>
      </c>
      <c r="EF59" s="21">
        <v>71.2</v>
      </c>
      <c r="EG59" s="21">
        <v>71.2</v>
      </c>
      <c r="EH59" s="21">
        <v>71.2</v>
      </c>
      <c r="EI59" s="21">
        <v>71.2</v>
      </c>
      <c r="EJ59" s="21">
        <v>71.2</v>
      </c>
      <c r="EK59" s="21">
        <v>71.2</v>
      </c>
      <c r="EL59" s="21">
        <v>71.2</v>
      </c>
      <c r="EM59" s="21">
        <v>71.2</v>
      </c>
      <c r="EN59" s="29"/>
      <c r="EO59" s="21"/>
      <c r="EP59" s="199" t="s">
        <v>259</v>
      </c>
      <c r="EQ59" s="21">
        <v>71</v>
      </c>
      <c r="ER59" s="21">
        <v>71</v>
      </c>
      <c r="ES59" s="21">
        <v>71</v>
      </c>
      <c r="ET59" s="21">
        <v>71.099999999999994</v>
      </c>
      <c r="EU59" s="21">
        <v>71.099999999999994</v>
      </c>
      <c r="EV59" s="21">
        <v>71.099999999999994</v>
      </c>
      <c r="EW59" s="21">
        <v>71.099999999999994</v>
      </c>
      <c r="EX59" s="21">
        <v>71.2</v>
      </c>
      <c r="EY59" s="21">
        <v>71.2</v>
      </c>
      <c r="EZ59" s="21">
        <v>71.2</v>
      </c>
      <c r="FA59" s="21">
        <v>71.2</v>
      </c>
      <c r="FB59" s="21">
        <v>71.2</v>
      </c>
      <c r="FC59" s="21">
        <v>71.2</v>
      </c>
      <c r="FD59" s="21">
        <v>71.2</v>
      </c>
      <c r="FE59" s="21">
        <v>71.2</v>
      </c>
      <c r="FF59" s="21">
        <v>71.2</v>
      </c>
      <c r="FG59" s="21">
        <v>71.2</v>
      </c>
      <c r="FH59" s="21">
        <v>71.2</v>
      </c>
      <c r="FI59" s="21">
        <v>71.2</v>
      </c>
      <c r="FJ59" s="21">
        <v>71.2</v>
      </c>
      <c r="FK59" s="21">
        <v>71.2</v>
      </c>
      <c r="FM59" s="6"/>
      <c r="FN59" s="191" t="s">
        <v>258</v>
      </c>
      <c r="FO59" s="6">
        <v>71</v>
      </c>
      <c r="FP59" s="6">
        <v>71</v>
      </c>
      <c r="FQ59" s="6">
        <v>71</v>
      </c>
      <c r="FR59" s="6">
        <v>71.099999999999994</v>
      </c>
      <c r="FS59" s="6">
        <v>71.099999999999994</v>
      </c>
      <c r="FT59" s="6">
        <v>71.099999999999994</v>
      </c>
      <c r="FU59" s="6">
        <v>71.099999999999994</v>
      </c>
      <c r="FV59" s="6">
        <v>71.2</v>
      </c>
      <c r="FW59" s="6">
        <v>71.2</v>
      </c>
      <c r="FX59" s="6">
        <v>71.2</v>
      </c>
      <c r="FY59" s="6">
        <v>71.2</v>
      </c>
      <c r="FZ59" s="6">
        <v>71.2</v>
      </c>
      <c r="GA59" s="6">
        <v>71.2</v>
      </c>
      <c r="GB59" s="6">
        <v>71.2</v>
      </c>
      <c r="GC59" s="6">
        <v>71.2</v>
      </c>
      <c r="GD59" s="6">
        <v>71.2</v>
      </c>
      <c r="GE59" s="6">
        <v>71.2</v>
      </c>
      <c r="GF59" s="6">
        <v>71.2</v>
      </c>
      <c r="GG59" s="6">
        <v>71.2</v>
      </c>
      <c r="GH59" s="6">
        <v>71.2</v>
      </c>
      <c r="GI59" s="6">
        <v>71.2</v>
      </c>
      <c r="GK59" s="6"/>
      <c r="GL59" s="191" t="s">
        <v>258</v>
      </c>
      <c r="GM59" s="6">
        <v>71</v>
      </c>
      <c r="GN59" s="6">
        <v>71</v>
      </c>
      <c r="GO59" s="6">
        <v>71</v>
      </c>
      <c r="GP59" s="6">
        <v>71.099999999999994</v>
      </c>
      <c r="GQ59" s="6">
        <v>71.099999999999994</v>
      </c>
      <c r="GR59" s="6">
        <v>71.099999999999994</v>
      </c>
      <c r="GS59" s="6">
        <v>71.099999999999994</v>
      </c>
      <c r="GT59" s="6">
        <v>71.2</v>
      </c>
      <c r="GU59" s="6">
        <v>71.2</v>
      </c>
      <c r="GV59" s="6">
        <v>71.2</v>
      </c>
      <c r="GW59" s="6">
        <v>71.2</v>
      </c>
      <c r="GX59" s="6">
        <v>71.2</v>
      </c>
      <c r="GY59" s="6">
        <v>71.2</v>
      </c>
      <c r="GZ59" s="6">
        <v>71.2</v>
      </c>
      <c r="HA59" s="6">
        <v>71.2</v>
      </c>
      <c r="HB59" s="6">
        <v>71.2</v>
      </c>
      <c r="HC59" s="6">
        <v>71.2</v>
      </c>
      <c r="HD59" s="6">
        <v>71.2</v>
      </c>
      <c r="HE59" s="6">
        <v>71.2</v>
      </c>
      <c r="HF59" s="6">
        <v>71.2</v>
      </c>
      <c r="HG59" s="6">
        <v>71.2</v>
      </c>
      <c r="HI59" s="6"/>
      <c r="HJ59" s="191" t="s">
        <v>258</v>
      </c>
      <c r="HK59" s="6">
        <v>71</v>
      </c>
      <c r="HL59" s="6">
        <v>71</v>
      </c>
      <c r="HM59" s="6">
        <v>71</v>
      </c>
      <c r="HN59" s="6">
        <v>71.099999999999994</v>
      </c>
      <c r="HO59" s="6">
        <v>71.099999999999994</v>
      </c>
      <c r="HP59" s="6">
        <v>71.099999999999994</v>
      </c>
      <c r="HQ59" s="6">
        <v>71.099999999999994</v>
      </c>
      <c r="HR59" s="6">
        <v>71.2</v>
      </c>
      <c r="HS59" s="6">
        <v>71.2</v>
      </c>
      <c r="HT59" s="6">
        <v>71.2</v>
      </c>
      <c r="HU59" s="6">
        <v>71.2</v>
      </c>
      <c r="HV59" s="6">
        <v>71.2</v>
      </c>
      <c r="HW59" s="6">
        <v>71.2</v>
      </c>
      <c r="HX59" s="6">
        <v>71.2</v>
      </c>
      <c r="HY59" s="6">
        <v>71.2</v>
      </c>
      <c r="HZ59" s="6">
        <v>71.2</v>
      </c>
      <c r="IA59" s="6">
        <v>71.2</v>
      </c>
      <c r="IB59" s="6">
        <v>71.2</v>
      </c>
      <c r="IC59" s="6">
        <v>71.2</v>
      </c>
      <c r="ID59" s="6">
        <v>71.2</v>
      </c>
      <c r="IE59" s="6">
        <v>71.2</v>
      </c>
    </row>
    <row r="60" spans="1:239" ht="14.5" customHeight="1">
      <c r="A60" s="424"/>
      <c r="B60" s="424"/>
      <c r="C60" s="175"/>
      <c r="D60" s="175"/>
      <c r="E60" s="175"/>
      <c r="F60" s="175"/>
      <c r="G60" s="175"/>
      <c r="H60" s="175"/>
      <c r="I60" s="175"/>
      <c r="J60" s="175"/>
      <c r="K60" s="175"/>
      <c r="L60" s="175"/>
      <c r="M60" s="175"/>
      <c r="N60" s="175"/>
      <c r="O60" s="175"/>
      <c r="P60" s="175"/>
      <c r="Q60" s="175"/>
      <c r="R60" s="175"/>
      <c r="S60" s="175"/>
      <c r="T60" s="175"/>
      <c r="U60" s="175"/>
      <c r="V60" s="175"/>
      <c r="W60" s="175"/>
      <c r="Y60" s="410"/>
      <c r="Z60" s="410"/>
      <c r="AA60" s="1"/>
      <c r="AB60" s="1"/>
      <c r="AC60" s="1"/>
      <c r="AD60" s="1"/>
      <c r="AE60" s="1"/>
      <c r="AF60" s="1"/>
      <c r="AG60" s="1"/>
      <c r="AH60" s="1"/>
      <c r="AI60" s="1"/>
      <c r="AJ60" s="1"/>
      <c r="AK60" s="1"/>
      <c r="AL60" s="1"/>
      <c r="AM60" s="1"/>
      <c r="AN60" s="1"/>
      <c r="AO60" s="1"/>
      <c r="AP60" s="1"/>
      <c r="AQ60" s="1"/>
      <c r="AR60" s="1"/>
      <c r="AS60" s="1"/>
      <c r="AT60" s="1"/>
      <c r="AU60" s="1"/>
      <c r="AW60" s="410"/>
      <c r="AX60" s="410"/>
      <c r="AY60" s="1"/>
      <c r="AZ60" s="1"/>
      <c r="BA60" s="1"/>
      <c r="BB60" s="1"/>
      <c r="BC60" s="1"/>
      <c r="BD60" s="1"/>
      <c r="BE60" s="1"/>
      <c r="BF60" s="1"/>
      <c r="BG60" s="1"/>
      <c r="BH60" s="1"/>
      <c r="BI60" s="1"/>
      <c r="BJ60" s="1"/>
      <c r="BK60" s="1"/>
      <c r="BL60" s="1"/>
      <c r="BM60" s="1"/>
      <c r="BN60" s="1"/>
      <c r="BO60" s="1"/>
      <c r="BP60" s="1"/>
      <c r="BQ60" s="1"/>
      <c r="BR60" s="1"/>
      <c r="BS60" s="1"/>
      <c r="BU60" s="411"/>
      <c r="BV60" s="411"/>
      <c r="BW60" s="16"/>
      <c r="BX60" s="16"/>
      <c r="BY60" s="16"/>
      <c r="BZ60" s="16"/>
      <c r="CA60" s="16"/>
      <c r="CB60" s="16"/>
      <c r="CC60" s="16"/>
      <c r="CD60" s="16"/>
      <c r="CE60" s="16"/>
      <c r="CF60" s="16"/>
      <c r="CG60" s="16"/>
      <c r="CH60" s="16"/>
      <c r="CI60" s="16"/>
      <c r="CJ60" s="16"/>
      <c r="CK60" s="16"/>
      <c r="CL60" s="16"/>
      <c r="CM60" s="16"/>
      <c r="CN60" s="16"/>
      <c r="CO60" s="16"/>
      <c r="CP60" s="16"/>
      <c r="CQ60" s="16"/>
      <c r="CR60" s="29"/>
      <c r="CS60" s="411"/>
      <c r="CT60" s="411"/>
      <c r="CU60" s="16"/>
      <c r="CV60" s="16"/>
      <c r="CW60" s="16"/>
      <c r="CX60" s="16"/>
      <c r="CY60" s="16"/>
      <c r="CZ60" s="16"/>
      <c r="DA60" s="16"/>
      <c r="DB60" s="16"/>
      <c r="DC60" s="16"/>
      <c r="DD60" s="16"/>
      <c r="DE60" s="16"/>
      <c r="DF60" s="16"/>
      <c r="DG60" s="16"/>
      <c r="DH60" s="16"/>
      <c r="DI60" s="16"/>
      <c r="DJ60" s="16"/>
      <c r="DK60" s="16"/>
      <c r="DL60" s="16"/>
      <c r="DM60" s="16"/>
      <c r="DN60" s="16"/>
      <c r="DO60" s="16"/>
      <c r="DP60" s="29"/>
      <c r="DQ60" s="411"/>
      <c r="DR60" s="411"/>
      <c r="DS60" s="16"/>
      <c r="DT60" s="16"/>
      <c r="DU60" s="16"/>
      <c r="DV60" s="16"/>
      <c r="DW60" s="16"/>
      <c r="DX60" s="16"/>
      <c r="DY60" s="16"/>
      <c r="DZ60" s="16"/>
      <c r="EA60" s="16"/>
      <c r="EB60" s="16"/>
      <c r="EC60" s="16"/>
      <c r="ED60" s="16"/>
      <c r="EE60" s="16"/>
      <c r="EF60" s="16"/>
      <c r="EG60" s="16"/>
      <c r="EH60" s="16"/>
      <c r="EI60" s="16"/>
      <c r="EJ60" s="16"/>
      <c r="EK60" s="16"/>
      <c r="EL60" s="16"/>
      <c r="EM60" s="16"/>
      <c r="EN60" s="29"/>
      <c r="EO60" s="411"/>
      <c r="EP60" s="411"/>
      <c r="EQ60" s="16"/>
      <c r="ER60" s="16"/>
      <c r="ES60" s="16"/>
      <c r="ET60" s="16"/>
      <c r="EU60" s="16"/>
      <c r="EV60" s="16"/>
      <c r="EW60" s="16"/>
      <c r="EX60" s="16"/>
      <c r="EY60" s="16"/>
      <c r="EZ60" s="16"/>
      <c r="FA60" s="16"/>
      <c r="FB60" s="16"/>
      <c r="FC60" s="16"/>
      <c r="FD60" s="16"/>
      <c r="FE60" s="16"/>
      <c r="FF60" s="16"/>
      <c r="FG60" s="16"/>
      <c r="FH60" s="16"/>
      <c r="FI60" s="16"/>
      <c r="FJ60" s="16"/>
      <c r="FK60" s="16"/>
      <c r="FM60" s="410"/>
      <c r="FN60" s="410"/>
      <c r="FO60" s="1"/>
      <c r="FP60" s="1"/>
      <c r="FQ60" s="1"/>
      <c r="FR60" s="1"/>
      <c r="FS60" s="1"/>
      <c r="FT60" s="1"/>
      <c r="FU60" s="1"/>
      <c r="FV60" s="1"/>
      <c r="FW60" s="1"/>
      <c r="FX60" s="1"/>
      <c r="FY60" s="1"/>
      <c r="FZ60" s="1"/>
      <c r="GA60" s="1"/>
      <c r="GB60" s="1"/>
      <c r="GC60" s="1"/>
      <c r="GD60" s="1"/>
      <c r="GE60" s="1"/>
      <c r="GF60" s="1"/>
      <c r="GG60" s="1"/>
      <c r="GH60" s="1"/>
      <c r="GI60" s="1"/>
      <c r="GK60" s="410"/>
      <c r="GL60" s="410"/>
      <c r="GM60" s="1"/>
      <c r="GN60" s="1"/>
      <c r="GO60" s="1"/>
      <c r="GP60" s="1"/>
      <c r="GQ60" s="1"/>
      <c r="GR60" s="1"/>
      <c r="GS60" s="1"/>
      <c r="GT60" s="1"/>
      <c r="GU60" s="1"/>
      <c r="GV60" s="1"/>
      <c r="GW60" s="1"/>
      <c r="GX60" s="1"/>
      <c r="GY60" s="1"/>
      <c r="GZ60" s="1"/>
      <c r="HA60" s="1"/>
      <c r="HB60" s="1"/>
      <c r="HC60" s="1"/>
      <c r="HD60" s="1"/>
      <c r="HE60" s="1"/>
      <c r="HF60" s="1"/>
      <c r="HG60" s="1"/>
      <c r="HI60" s="410"/>
      <c r="HJ60" s="410"/>
      <c r="HK60" s="1"/>
      <c r="HL60" s="1"/>
      <c r="HM60" s="1"/>
      <c r="HN60" s="1"/>
      <c r="HO60" s="1"/>
      <c r="HP60" s="1"/>
      <c r="HQ60" s="1"/>
      <c r="HR60" s="1"/>
      <c r="HS60" s="1"/>
      <c r="HT60" s="1"/>
      <c r="HU60" s="1"/>
      <c r="HV60" s="1"/>
      <c r="HW60" s="1"/>
      <c r="HX60" s="1"/>
      <c r="HY60" s="1"/>
      <c r="HZ60" s="1"/>
      <c r="IA60" s="1"/>
      <c r="IB60" s="1"/>
      <c r="IC60" s="1"/>
      <c r="ID60" s="1"/>
      <c r="IE60" s="1"/>
    </row>
    <row r="61" spans="1:239" ht="14.5" customHeight="1">
      <c r="A61" s="422" t="s">
        <v>332</v>
      </c>
      <c r="B61" s="422"/>
      <c r="C61" s="175"/>
      <c r="D61" s="175"/>
      <c r="E61" s="175"/>
      <c r="F61" s="175"/>
      <c r="G61" s="175"/>
      <c r="H61" s="175"/>
      <c r="I61" s="175"/>
      <c r="J61" s="175"/>
      <c r="K61" s="175"/>
      <c r="L61" s="175"/>
      <c r="M61" s="175"/>
      <c r="N61" s="175"/>
      <c r="O61" s="175"/>
      <c r="P61" s="175"/>
      <c r="Q61" s="175"/>
      <c r="R61" s="175"/>
      <c r="S61" s="175"/>
      <c r="T61" s="175"/>
      <c r="U61" s="175"/>
      <c r="V61" s="175"/>
      <c r="W61" s="175"/>
      <c r="Y61" s="414" t="s">
        <v>332</v>
      </c>
      <c r="Z61" s="414"/>
      <c r="AA61" s="1"/>
      <c r="AB61" s="1"/>
      <c r="AC61" s="1"/>
      <c r="AD61" s="1"/>
      <c r="AE61" s="1"/>
      <c r="AF61" s="1"/>
      <c r="AG61" s="1"/>
      <c r="AH61" s="1"/>
      <c r="AI61" s="1"/>
      <c r="AJ61" s="1"/>
      <c r="AK61" s="1"/>
      <c r="AL61" s="1"/>
      <c r="AM61" s="1"/>
      <c r="AN61" s="1"/>
      <c r="AO61" s="1"/>
      <c r="AP61" s="1"/>
      <c r="AQ61" s="1"/>
      <c r="AR61" s="1"/>
      <c r="AS61" s="1"/>
      <c r="AT61" s="1"/>
      <c r="AU61" s="1"/>
      <c r="AW61" s="414" t="s">
        <v>332</v>
      </c>
      <c r="AX61" s="414"/>
      <c r="AY61" s="1"/>
      <c r="AZ61" s="1"/>
      <c r="BA61" s="1"/>
      <c r="BB61" s="1"/>
      <c r="BC61" s="1"/>
      <c r="BD61" s="1"/>
      <c r="BE61" s="1"/>
      <c r="BF61" s="1"/>
      <c r="BG61" s="1"/>
      <c r="BH61" s="1"/>
      <c r="BI61" s="1"/>
      <c r="BJ61" s="1"/>
      <c r="BK61" s="1"/>
      <c r="BL61" s="1"/>
      <c r="BM61" s="1"/>
      <c r="BN61" s="1"/>
      <c r="BO61" s="1"/>
      <c r="BP61" s="1"/>
      <c r="BQ61" s="1"/>
      <c r="BR61" s="1"/>
      <c r="BS61" s="1"/>
      <c r="BU61" s="415" t="s">
        <v>333</v>
      </c>
      <c r="BV61" s="415"/>
      <c r="BW61" s="16"/>
      <c r="BX61" s="16"/>
      <c r="BY61" s="16"/>
      <c r="BZ61" s="16"/>
      <c r="CA61" s="16"/>
      <c r="CB61" s="16"/>
      <c r="CC61" s="16"/>
      <c r="CD61" s="16"/>
      <c r="CE61" s="16"/>
      <c r="CF61" s="16"/>
      <c r="CG61" s="16"/>
      <c r="CH61" s="16"/>
      <c r="CI61" s="16"/>
      <c r="CJ61" s="16"/>
      <c r="CK61" s="16"/>
      <c r="CL61" s="16"/>
      <c r="CM61" s="16"/>
      <c r="CN61" s="16"/>
      <c r="CO61" s="16"/>
      <c r="CP61" s="16"/>
      <c r="CQ61" s="16"/>
      <c r="CR61" s="29"/>
      <c r="CS61" s="415" t="s">
        <v>333</v>
      </c>
      <c r="CT61" s="415"/>
      <c r="CU61" s="16"/>
      <c r="CV61" s="16"/>
      <c r="CW61" s="16"/>
      <c r="CX61" s="16"/>
      <c r="CY61" s="16"/>
      <c r="CZ61" s="16"/>
      <c r="DA61" s="16"/>
      <c r="DB61" s="16"/>
      <c r="DC61" s="16"/>
      <c r="DD61" s="16"/>
      <c r="DE61" s="16"/>
      <c r="DF61" s="16"/>
      <c r="DG61" s="16"/>
      <c r="DH61" s="16"/>
      <c r="DI61" s="16"/>
      <c r="DJ61" s="16"/>
      <c r="DK61" s="16"/>
      <c r="DL61" s="16"/>
      <c r="DM61" s="16"/>
      <c r="DN61" s="16"/>
      <c r="DO61" s="16"/>
      <c r="DP61" s="29"/>
      <c r="DQ61" s="415" t="s">
        <v>333</v>
      </c>
      <c r="DR61" s="415"/>
      <c r="DS61" s="16"/>
      <c r="DT61" s="16"/>
      <c r="DU61" s="16"/>
      <c r="DV61" s="16"/>
      <c r="DW61" s="16"/>
      <c r="DX61" s="16"/>
      <c r="DY61" s="16"/>
      <c r="DZ61" s="16"/>
      <c r="EA61" s="16"/>
      <c r="EB61" s="16"/>
      <c r="EC61" s="16"/>
      <c r="ED61" s="16"/>
      <c r="EE61" s="16"/>
      <c r="EF61" s="16"/>
      <c r="EG61" s="16"/>
      <c r="EH61" s="16"/>
      <c r="EI61" s="16"/>
      <c r="EJ61" s="16"/>
      <c r="EK61" s="16"/>
      <c r="EL61" s="16"/>
      <c r="EM61" s="16"/>
      <c r="EN61" s="29"/>
      <c r="EO61" s="415" t="s">
        <v>333</v>
      </c>
      <c r="EP61" s="415"/>
      <c r="EQ61" s="16"/>
      <c r="ER61" s="16"/>
      <c r="ES61" s="16"/>
      <c r="ET61" s="16"/>
      <c r="EU61" s="16"/>
      <c r="EV61" s="16"/>
      <c r="EW61" s="16"/>
      <c r="EX61" s="16"/>
      <c r="EY61" s="16"/>
      <c r="EZ61" s="16"/>
      <c r="FA61" s="16"/>
      <c r="FB61" s="16"/>
      <c r="FC61" s="16"/>
      <c r="FD61" s="16"/>
      <c r="FE61" s="16"/>
      <c r="FF61" s="16"/>
      <c r="FG61" s="16"/>
      <c r="FH61" s="16"/>
      <c r="FI61" s="16"/>
      <c r="FJ61" s="16"/>
      <c r="FK61" s="16"/>
      <c r="FM61" s="414" t="s">
        <v>332</v>
      </c>
      <c r="FN61" s="414"/>
      <c r="FO61" s="1"/>
      <c r="FP61" s="1"/>
      <c r="FQ61" s="1"/>
      <c r="FR61" s="1"/>
      <c r="FS61" s="1"/>
      <c r="FT61" s="1"/>
      <c r="FU61" s="1"/>
      <c r="FV61" s="1"/>
      <c r="FW61" s="1"/>
      <c r="FX61" s="1"/>
      <c r="FY61" s="1"/>
      <c r="FZ61" s="1"/>
      <c r="GA61" s="1"/>
      <c r="GB61" s="1"/>
      <c r="GC61" s="1"/>
      <c r="GD61" s="1"/>
      <c r="GE61" s="1"/>
      <c r="GF61" s="1"/>
      <c r="GG61" s="1"/>
      <c r="GH61" s="1"/>
      <c r="GI61" s="1"/>
      <c r="GK61" s="414" t="s">
        <v>332</v>
      </c>
      <c r="GL61" s="414"/>
      <c r="GM61" s="1"/>
      <c r="GN61" s="1"/>
      <c r="GO61" s="1"/>
      <c r="GP61" s="1"/>
      <c r="GQ61" s="1"/>
      <c r="GR61" s="1"/>
      <c r="GS61" s="1"/>
      <c r="GT61" s="1"/>
      <c r="GU61" s="1"/>
      <c r="GV61" s="1"/>
      <c r="GW61" s="1"/>
      <c r="GX61" s="1"/>
      <c r="GY61" s="1"/>
      <c r="GZ61" s="1"/>
      <c r="HA61" s="1"/>
      <c r="HB61" s="1"/>
      <c r="HC61" s="1"/>
      <c r="HD61" s="1"/>
      <c r="HE61" s="1"/>
      <c r="HF61" s="1"/>
      <c r="HG61" s="1"/>
      <c r="HI61" s="414" t="s">
        <v>332</v>
      </c>
      <c r="HJ61" s="414"/>
      <c r="HK61" s="1"/>
      <c r="HL61" s="1"/>
      <c r="HM61" s="1"/>
      <c r="HN61" s="1"/>
      <c r="HO61" s="1"/>
      <c r="HP61" s="1"/>
      <c r="HQ61" s="1"/>
      <c r="HR61" s="1"/>
      <c r="HS61" s="1"/>
      <c r="HT61" s="1"/>
      <c r="HU61" s="1"/>
      <c r="HV61" s="1"/>
      <c r="HW61" s="1"/>
      <c r="HX61" s="1"/>
      <c r="HY61" s="1"/>
      <c r="HZ61" s="1"/>
      <c r="IA61" s="1"/>
      <c r="IB61" s="1"/>
      <c r="IC61" s="1"/>
      <c r="ID61" s="1"/>
      <c r="IE61" s="1"/>
    </row>
    <row r="62" spans="1:239" ht="14.5" customHeight="1">
      <c r="A62" s="422"/>
      <c r="B62" s="422"/>
      <c r="C62" s="175"/>
      <c r="D62" s="175"/>
      <c r="E62" s="175"/>
      <c r="F62" s="175"/>
      <c r="G62" s="175"/>
      <c r="H62" s="175"/>
      <c r="I62" s="175"/>
      <c r="J62" s="175"/>
      <c r="K62" s="175"/>
      <c r="L62" s="175"/>
      <c r="M62" s="175"/>
      <c r="N62" s="175"/>
      <c r="O62" s="175"/>
      <c r="P62" s="175"/>
      <c r="Q62" s="175"/>
      <c r="R62" s="175"/>
      <c r="S62" s="175"/>
      <c r="T62" s="175"/>
      <c r="U62" s="175"/>
      <c r="V62" s="175"/>
      <c r="W62" s="175"/>
      <c r="Y62" s="414"/>
      <c r="Z62" s="414"/>
      <c r="AA62" s="1"/>
      <c r="AB62" s="1"/>
      <c r="AC62" s="1"/>
      <c r="AD62" s="1"/>
      <c r="AE62" s="1"/>
      <c r="AF62" s="1"/>
      <c r="AG62" s="1"/>
      <c r="AH62" s="1"/>
      <c r="AI62" s="1"/>
      <c r="AJ62" s="1"/>
      <c r="AK62" s="1"/>
      <c r="AL62" s="1"/>
      <c r="AM62" s="1"/>
      <c r="AN62" s="1"/>
      <c r="AO62" s="1"/>
      <c r="AP62" s="1"/>
      <c r="AQ62" s="1"/>
      <c r="AR62" s="1"/>
      <c r="AS62" s="1"/>
      <c r="AT62" s="1"/>
      <c r="AU62" s="1"/>
      <c r="AW62" s="414"/>
      <c r="AX62" s="414"/>
      <c r="AY62" s="1"/>
      <c r="AZ62" s="1"/>
      <c r="BA62" s="1"/>
      <c r="BB62" s="1"/>
      <c r="BC62" s="1"/>
      <c r="BD62" s="1"/>
      <c r="BE62" s="1"/>
      <c r="BF62" s="1"/>
      <c r="BG62" s="1"/>
      <c r="BH62" s="1"/>
      <c r="BI62" s="1"/>
      <c r="BJ62" s="1"/>
      <c r="BK62" s="1"/>
      <c r="BL62" s="1"/>
      <c r="BM62" s="1"/>
      <c r="BN62" s="1"/>
      <c r="BO62" s="1"/>
      <c r="BP62" s="1"/>
      <c r="BQ62" s="1"/>
      <c r="BR62" s="1"/>
      <c r="BS62" s="1"/>
      <c r="BU62" s="415"/>
      <c r="BV62" s="415"/>
      <c r="BW62" s="16"/>
      <c r="BX62" s="16"/>
      <c r="BY62" s="16"/>
      <c r="BZ62" s="16"/>
      <c r="CA62" s="16"/>
      <c r="CB62" s="16"/>
      <c r="CC62" s="16"/>
      <c r="CD62" s="16"/>
      <c r="CE62" s="16"/>
      <c r="CF62" s="16"/>
      <c r="CG62" s="16"/>
      <c r="CH62" s="16"/>
      <c r="CI62" s="16"/>
      <c r="CJ62" s="16"/>
      <c r="CK62" s="16"/>
      <c r="CL62" s="16"/>
      <c r="CM62" s="16"/>
      <c r="CN62" s="16"/>
      <c r="CO62" s="16"/>
      <c r="CP62" s="16"/>
      <c r="CQ62" s="16"/>
      <c r="CR62" s="29"/>
      <c r="CS62" s="415"/>
      <c r="CT62" s="415"/>
      <c r="CU62" s="16"/>
      <c r="CV62" s="16"/>
      <c r="CW62" s="16"/>
      <c r="CX62" s="16"/>
      <c r="CY62" s="16"/>
      <c r="CZ62" s="16"/>
      <c r="DA62" s="16"/>
      <c r="DB62" s="16"/>
      <c r="DC62" s="16"/>
      <c r="DD62" s="16"/>
      <c r="DE62" s="16"/>
      <c r="DF62" s="16"/>
      <c r="DG62" s="16"/>
      <c r="DH62" s="16"/>
      <c r="DI62" s="16"/>
      <c r="DJ62" s="16"/>
      <c r="DK62" s="16"/>
      <c r="DL62" s="16"/>
      <c r="DM62" s="16"/>
      <c r="DN62" s="16"/>
      <c r="DO62" s="16"/>
      <c r="DP62" s="29"/>
      <c r="DQ62" s="415"/>
      <c r="DR62" s="415"/>
      <c r="DS62" s="16"/>
      <c r="DT62" s="16"/>
      <c r="DU62" s="16"/>
      <c r="DV62" s="16"/>
      <c r="DW62" s="16"/>
      <c r="DX62" s="16"/>
      <c r="DY62" s="16"/>
      <c r="DZ62" s="16"/>
      <c r="EA62" s="16"/>
      <c r="EB62" s="16"/>
      <c r="EC62" s="16"/>
      <c r="ED62" s="16"/>
      <c r="EE62" s="16"/>
      <c r="EF62" s="16"/>
      <c r="EG62" s="16"/>
      <c r="EH62" s="16"/>
      <c r="EI62" s="16"/>
      <c r="EJ62" s="16"/>
      <c r="EK62" s="16"/>
      <c r="EL62" s="16"/>
      <c r="EM62" s="16"/>
      <c r="EN62" s="29"/>
      <c r="EO62" s="415"/>
      <c r="EP62" s="415"/>
      <c r="EQ62" s="16"/>
      <c r="ER62" s="16"/>
      <c r="ES62" s="16"/>
      <c r="ET62" s="16"/>
      <c r="EU62" s="16"/>
      <c r="EV62" s="16"/>
      <c r="EW62" s="16"/>
      <c r="EX62" s="16"/>
      <c r="EY62" s="16"/>
      <c r="EZ62" s="16"/>
      <c r="FA62" s="16"/>
      <c r="FB62" s="16"/>
      <c r="FC62" s="16"/>
      <c r="FD62" s="16"/>
      <c r="FE62" s="16"/>
      <c r="FF62" s="16"/>
      <c r="FG62" s="16"/>
      <c r="FH62" s="16"/>
      <c r="FI62" s="16"/>
      <c r="FJ62" s="16"/>
      <c r="FK62" s="16"/>
      <c r="FM62" s="414"/>
      <c r="FN62" s="414"/>
      <c r="FO62" s="1"/>
      <c r="FP62" s="1"/>
      <c r="FQ62" s="1"/>
      <c r="FR62" s="1"/>
      <c r="FS62" s="1"/>
      <c r="FT62" s="1"/>
      <c r="FU62" s="1"/>
      <c r="FV62" s="1"/>
      <c r="FW62" s="1"/>
      <c r="FX62" s="1"/>
      <c r="FY62" s="1"/>
      <c r="FZ62" s="1"/>
      <c r="GA62" s="1"/>
      <c r="GB62" s="1"/>
      <c r="GC62" s="1"/>
      <c r="GD62" s="1"/>
      <c r="GE62" s="1"/>
      <c r="GF62" s="1"/>
      <c r="GG62" s="1"/>
      <c r="GH62" s="1"/>
      <c r="GI62" s="1"/>
      <c r="GK62" s="414"/>
      <c r="GL62" s="414"/>
      <c r="GM62" s="1"/>
      <c r="GN62" s="1"/>
      <c r="GO62" s="1"/>
      <c r="GP62" s="1"/>
      <c r="GQ62" s="1"/>
      <c r="GR62" s="1"/>
      <c r="GS62" s="1"/>
      <c r="GT62" s="1"/>
      <c r="GU62" s="1"/>
      <c r="GV62" s="1"/>
      <c r="GW62" s="1"/>
      <c r="GX62" s="1"/>
      <c r="GY62" s="1"/>
      <c r="GZ62" s="1"/>
      <c r="HA62" s="1"/>
      <c r="HB62" s="1"/>
      <c r="HC62" s="1"/>
      <c r="HD62" s="1"/>
      <c r="HE62" s="1"/>
      <c r="HF62" s="1"/>
      <c r="HG62" s="1"/>
      <c r="HI62" s="414"/>
      <c r="HJ62" s="414"/>
      <c r="HK62" s="1"/>
      <c r="HL62" s="1"/>
      <c r="HM62" s="1"/>
      <c r="HN62" s="1"/>
      <c r="HO62" s="1"/>
      <c r="HP62" s="1"/>
      <c r="HQ62" s="1"/>
      <c r="HR62" s="1"/>
      <c r="HS62" s="1"/>
      <c r="HT62" s="1"/>
      <c r="HU62" s="1"/>
      <c r="HV62" s="1"/>
      <c r="HW62" s="1"/>
      <c r="HX62" s="1"/>
      <c r="HY62" s="1"/>
      <c r="HZ62" s="1"/>
      <c r="IA62" s="1"/>
      <c r="IB62" s="1"/>
      <c r="IC62" s="1"/>
      <c r="ID62" s="1"/>
      <c r="IE62" s="1"/>
    </row>
    <row r="63" spans="1:239" ht="14.5" customHeight="1">
      <c r="A63" s="422"/>
      <c r="B63" s="422"/>
      <c r="C63" s="175"/>
      <c r="D63" s="175"/>
      <c r="E63" s="175"/>
      <c r="F63" s="175"/>
      <c r="G63" s="175"/>
      <c r="H63" s="175"/>
      <c r="I63" s="175"/>
      <c r="J63" s="175"/>
      <c r="K63" s="175"/>
      <c r="L63" s="175"/>
      <c r="M63" s="175"/>
      <c r="N63" s="175"/>
      <c r="O63" s="175"/>
      <c r="P63" s="175"/>
      <c r="Q63" s="175"/>
      <c r="R63" s="175"/>
      <c r="S63" s="175"/>
      <c r="T63" s="175"/>
      <c r="U63" s="175"/>
      <c r="V63" s="175"/>
      <c r="W63" s="175"/>
      <c r="Y63" s="414"/>
      <c r="Z63" s="414"/>
      <c r="AA63" s="1"/>
      <c r="AB63" s="1"/>
      <c r="AC63" s="1"/>
      <c r="AD63" s="1"/>
      <c r="AE63" s="1"/>
      <c r="AF63" s="1"/>
      <c r="AG63" s="1"/>
      <c r="AH63" s="1"/>
      <c r="AI63" s="1"/>
      <c r="AJ63" s="1"/>
      <c r="AK63" s="1"/>
      <c r="AL63" s="1"/>
      <c r="AM63" s="1"/>
      <c r="AN63" s="1"/>
      <c r="AO63" s="1"/>
      <c r="AP63" s="1"/>
      <c r="AQ63" s="1"/>
      <c r="AR63" s="1"/>
      <c r="AS63" s="1"/>
      <c r="AT63" s="1"/>
      <c r="AU63" s="1"/>
      <c r="AW63" s="414"/>
      <c r="AX63" s="414"/>
      <c r="AY63" s="1"/>
      <c r="AZ63" s="1"/>
      <c r="BA63" s="1"/>
      <c r="BB63" s="1"/>
      <c r="BC63" s="1"/>
      <c r="BD63" s="1"/>
      <c r="BE63" s="1"/>
      <c r="BF63" s="1"/>
      <c r="BG63" s="1"/>
      <c r="BH63" s="1"/>
      <c r="BI63" s="1"/>
      <c r="BJ63" s="1"/>
      <c r="BK63" s="1"/>
      <c r="BL63" s="1"/>
      <c r="BM63" s="1"/>
      <c r="BN63" s="1"/>
      <c r="BO63" s="1"/>
      <c r="BP63" s="1"/>
      <c r="BQ63" s="1"/>
      <c r="BR63" s="1"/>
      <c r="BS63" s="1"/>
      <c r="BU63" s="415"/>
      <c r="BV63" s="415"/>
      <c r="BW63" s="16"/>
      <c r="BX63" s="16"/>
      <c r="BY63" s="16"/>
      <c r="BZ63" s="16"/>
      <c r="CA63" s="16"/>
      <c r="CB63" s="16"/>
      <c r="CC63" s="16"/>
      <c r="CD63" s="16"/>
      <c r="CE63" s="16"/>
      <c r="CF63" s="16"/>
      <c r="CG63" s="16"/>
      <c r="CH63" s="16"/>
      <c r="CI63" s="16"/>
      <c r="CJ63" s="16"/>
      <c r="CK63" s="16"/>
      <c r="CL63" s="16"/>
      <c r="CM63" s="16"/>
      <c r="CN63" s="16"/>
      <c r="CO63" s="16"/>
      <c r="CP63" s="16"/>
      <c r="CQ63" s="16"/>
      <c r="CR63" s="29"/>
      <c r="CS63" s="415"/>
      <c r="CT63" s="415"/>
      <c r="CU63" s="16"/>
      <c r="CV63" s="16"/>
      <c r="CW63" s="16"/>
      <c r="CX63" s="16"/>
      <c r="CY63" s="16"/>
      <c r="CZ63" s="16"/>
      <c r="DA63" s="16"/>
      <c r="DB63" s="16"/>
      <c r="DC63" s="16"/>
      <c r="DD63" s="16"/>
      <c r="DE63" s="16"/>
      <c r="DF63" s="16"/>
      <c r="DG63" s="16"/>
      <c r="DH63" s="16"/>
      <c r="DI63" s="16"/>
      <c r="DJ63" s="16"/>
      <c r="DK63" s="16"/>
      <c r="DL63" s="16"/>
      <c r="DM63" s="16"/>
      <c r="DN63" s="16"/>
      <c r="DO63" s="16"/>
      <c r="DP63" s="29"/>
      <c r="DQ63" s="415"/>
      <c r="DR63" s="415"/>
      <c r="DS63" s="16"/>
      <c r="DT63" s="16"/>
      <c r="DU63" s="16"/>
      <c r="DV63" s="16"/>
      <c r="DW63" s="16"/>
      <c r="DX63" s="16"/>
      <c r="DY63" s="16"/>
      <c r="DZ63" s="16"/>
      <c r="EA63" s="16"/>
      <c r="EB63" s="16"/>
      <c r="EC63" s="16"/>
      <c r="ED63" s="16"/>
      <c r="EE63" s="16"/>
      <c r="EF63" s="16"/>
      <c r="EG63" s="16"/>
      <c r="EH63" s="16"/>
      <c r="EI63" s="16"/>
      <c r="EJ63" s="16"/>
      <c r="EK63" s="16"/>
      <c r="EL63" s="16"/>
      <c r="EM63" s="16"/>
      <c r="EN63" s="29"/>
      <c r="EO63" s="415"/>
      <c r="EP63" s="415"/>
      <c r="EQ63" s="16"/>
      <c r="ER63" s="16"/>
      <c r="ES63" s="16"/>
      <c r="ET63" s="16"/>
      <c r="EU63" s="16"/>
      <c r="EV63" s="16"/>
      <c r="EW63" s="16"/>
      <c r="EX63" s="16"/>
      <c r="EY63" s="16"/>
      <c r="EZ63" s="16"/>
      <c r="FA63" s="16"/>
      <c r="FB63" s="16"/>
      <c r="FC63" s="16"/>
      <c r="FD63" s="16"/>
      <c r="FE63" s="16"/>
      <c r="FF63" s="16"/>
      <c r="FG63" s="16"/>
      <c r="FH63" s="16"/>
      <c r="FI63" s="16"/>
      <c r="FJ63" s="16"/>
      <c r="FK63" s="16"/>
      <c r="FM63" s="414"/>
      <c r="FN63" s="414"/>
      <c r="FO63" s="1"/>
      <c r="FP63" s="1"/>
      <c r="FQ63" s="1"/>
      <c r="FR63" s="1"/>
      <c r="FS63" s="1"/>
      <c r="FT63" s="1"/>
      <c r="FU63" s="1"/>
      <c r="FV63" s="1"/>
      <c r="FW63" s="1"/>
      <c r="FX63" s="1"/>
      <c r="FY63" s="1"/>
      <c r="FZ63" s="1"/>
      <c r="GA63" s="1"/>
      <c r="GB63" s="1"/>
      <c r="GC63" s="1"/>
      <c r="GD63" s="1"/>
      <c r="GE63" s="1"/>
      <c r="GF63" s="1"/>
      <c r="GG63" s="1"/>
      <c r="GH63" s="1"/>
      <c r="GI63" s="1"/>
      <c r="GK63" s="414"/>
      <c r="GL63" s="414"/>
      <c r="GM63" s="1"/>
      <c r="GN63" s="1"/>
      <c r="GO63" s="1"/>
      <c r="GP63" s="1"/>
      <c r="GQ63" s="1"/>
      <c r="GR63" s="1"/>
      <c r="GS63" s="1"/>
      <c r="GT63" s="1"/>
      <c r="GU63" s="1"/>
      <c r="GV63" s="1"/>
      <c r="GW63" s="1"/>
      <c r="GX63" s="1"/>
      <c r="GY63" s="1"/>
      <c r="GZ63" s="1"/>
      <c r="HA63" s="1"/>
      <c r="HB63" s="1"/>
      <c r="HC63" s="1"/>
      <c r="HD63" s="1"/>
      <c r="HE63" s="1"/>
      <c r="HF63" s="1"/>
      <c r="HG63" s="1"/>
      <c r="HI63" s="414"/>
      <c r="HJ63" s="414"/>
      <c r="HK63" s="1"/>
      <c r="HL63" s="1"/>
      <c r="HM63" s="1"/>
      <c r="HN63" s="1"/>
      <c r="HO63" s="1"/>
      <c r="HP63" s="1"/>
      <c r="HQ63" s="1"/>
      <c r="HR63" s="1"/>
      <c r="HS63" s="1"/>
      <c r="HT63" s="1"/>
      <c r="HU63" s="1"/>
      <c r="HV63" s="1"/>
      <c r="HW63" s="1"/>
      <c r="HX63" s="1"/>
      <c r="HY63" s="1"/>
      <c r="HZ63" s="1"/>
      <c r="IA63" s="1"/>
      <c r="IB63" s="1"/>
      <c r="IC63" s="1"/>
      <c r="ID63" s="1"/>
      <c r="IE63" s="1"/>
    </row>
  </sheetData>
  <mergeCells count="310">
    <mergeCell ref="HI1:HJ1"/>
    <mergeCell ref="A2:B2"/>
    <mergeCell ref="Y2:Z2"/>
    <mergeCell ref="AW2:AX2"/>
    <mergeCell ref="BU2:BV2"/>
    <mergeCell ref="CS2:CT2"/>
    <mergeCell ref="DQ2:DR2"/>
    <mergeCell ref="EO2:EP2"/>
    <mergeCell ref="FM2:FN2"/>
    <mergeCell ref="GK2:GL2"/>
    <mergeCell ref="HI2:HJ2"/>
    <mergeCell ref="A1:B1"/>
    <mergeCell ref="Y1:Z1"/>
    <mergeCell ref="AW1:AX1"/>
    <mergeCell ref="BU1:BV1"/>
    <mergeCell ref="CS1:CT1"/>
    <mergeCell ref="DQ1:DR1"/>
    <mergeCell ref="EO1:EP1"/>
    <mergeCell ref="FM1:FN1"/>
    <mergeCell ref="GK1:GL1"/>
    <mergeCell ref="HI3:HJ3"/>
    <mergeCell ref="A4:B4"/>
    <mergeCell ref="Y4:Z4"/>
    <mergeCell ref="AW4:AX4"/>
    <mergeCell ref="BU4:BV4"/>
    <mergeCell ref="CS4:CT4"/>
    <mergeCell ref="DQ4:DR4"/>
    <mergeCell ref="EO4:EP4"/>
    <mergeCell ref="FM4:FN4"/>
    <mergeCell ref="GK4:GL4"/>
    <mergeCell ref="HI4:HJ4"/>
    <mergeCell ref="A3:B3"/>
    <mergeCell ref="Y3:Z3"/>
    <mergeCell ref="AW3:AX3"/>
    <mergeCell ref="BU3:BV3"/>
    <mergeCell ref="CS3:CT3"/>
    <mergeCell ref="DQ3:DR3"/>
    <mergeCell ref="EO3:EP3"/>
    <mergeCell ref="FM3:FN3"/>
    <mergeCell ref="GK3:GL3"/>
    <mergeCell ref="HI5:HJ5"/>
    <mergeCell ref="A6:B6"/>
    <mergeCell ref="Y6:Z6"/>
    <mergeCell ref="AW6:AX6"/>
    <mergeCell ref="BU6:BV6"/>
    <mergeCell ref="CS6:CT6"/>
    <mergeCell ref="DQ6:DR6"/>
    <mergeCell ref="EO6:EP6"/>
    <mergeCell ref="FM6:FN6"/>
    <mergeCell ref="GK6:GL6"/>
    <mergeCell ref="HI6:HJ6"/>
    <mergeCell ref="A5:B5"/>
    <mergeCell ref="Y5:Z5"/>
    <mergeCell ref="AW5:AX5"/>
    <mergeCell ref="BU5:BV5"/>
    <mergeCell ref="CS5:CT5"/>
    <mergeCell ref="DQ5:DR5"/>
    <mergeCell ref="EO5:EP5"/>
    <mergeCell ref="FM5:FN5"/>
    <mergeCell ref="GK5:GL5"/>
    <mergeCell ref="HI7:HJ7"/>
    <mergeCell ref="A8:B8"/>
    <mergeCell ref="Y8:Z8"/>
    <mergeCell ref="AW8:AX8"/>
    <mergeCell ref="BU8:BV8"/>
    <mergeCell ref="CS8:CT8"/>
    <mergeCell ref="DQ8:DR8"/>
    <mergeCell ref="EO8:EP8"/>
    <mergeCell ref="FM8:FN8"/>
    <mergeCell ref="GK8:GL8"/>
    <mergeCell ref="HI8:HJ8"/>
    <mergeCell ref="A7:B7"/>
    <mergeCell ref="Y7:Z7"/>
    <mergeCell ref="AW7:AX7"/>
    <mergeCell ref="BU7:BV7"/>
    <mergeCell ref="CS7:CT7"/>
    <mergeCell ref="DQ7:DR7"/>
    <mergeCell ref="EO7:EP7"/>
    <mergeCell ref="FM7:FN7"/>
    <mergeCell ref="GK7:GL7"/>
    <mergeCell ref="HI9:HJ9"/>
    <mergeCell ref="A10:B10"/>
    <mergeCell ref="Y10:Z10"/>
    <mergeCell ref="AW10:AX10"/>
    <mergeCell ref="BU10:BV10"/>
    <mergeCell ref="CS10:CT10"/>
    <mergeCell ref="DQ10:DR10"/>
    <mergeCell ref="EO10:EP10"/>
    <mergeCell ref="FM10:FN10"/>
    <mergeCell ref="GK10:GL10"/>
    <mergeCell ref="HI10:HJ10"/>
    <mergeCell ref="A9:B9"/>
    <mergeCell ref="Y9:Z9"/>
    <mergeCell ref="AW9:AX9"/>
    <mergeCell ref="BU9:BV9"/>
    <mergeCell ref="CS9:CT9"/>
    <mergeCell ref="DQ9:DR9"/>
    <mergeCell ref="EO9:EP9"/>
    <mergeCell ref="FM9:FN9"/>
    <mergeCell ref="GK9:GL9"/>
    <mergeCell ref="HI11:HJ11"/>
    <mergeCell ref="A12:B12"/>
    <mergeCell ref="Y12:Z12"/>
    <mergeCell ref="AW12:AX12"/>
    <mergeCell ref="BU12:BV12"/>
    <mergeCell ref="CS12:CT12"/>
    <mergeCell ref="DQ12:DR12"/>
    <mergeCell ref="EO12:EP12"/>
    <mergeCell ref="FM12:FN12"/>
    <mergeCell ref="GK12:GL12"/>
    <mergeCell ref="HI12:HJ12"/>
    <mergeCell ref="A11:B11"/>
    <mergeCell ref="Y11:Z11"/>
    <mergeCell ref="AW11:AX11"/>
    <mergeCell ref="BU11:BV11"/>
    <mergeCell ref="CS11:CT11"/>
    <mergeCell ref="DQ11:DR11"/>
    <mergeCell ref="EO11:EP11"/>
    <mergeCell ref="FM11:FN11"/>
    <mergeCell ref="GK11:GL11"/>
    <mergeCell ref="HI19:HJ19"/>
    <mergeCell ref="A25:B25"/>
    <mergeCell ref="Y25:Z25"/>
    <mergeCell ref="AW25:AX25"/>
    <mergeCell ref="BU25:BV25"/>
    <mergeCell ref="CS25:CT25"/>
    <mergeCell ref="DQ25:DR25"/>
    <mergeCell ref="EO25:EP25"/>
    <mergeCell ref="FM25:FN25"/>
    <mergeCell ref="GK25:GL25"/>
    <mergeCell ref="HI25:HJ25"/>
    <mergeCell ref="A19:B19"/>
    <mergeCell ref="Y19:Z19"/>
    <mergeCell ref="AW19:AX19"/>
    <mergeCell ref="BU19:BV19"/>
    <mergeCell ref="CS19:CT19"/>
    <mergeCell ref="DQ19:DR19"/>
    <mergeCell ref="EO19:EP19"/>
    <mergeCell ref="FM19:FN19"/>
    <mergeCell ref="GK19:GL19"/>
    <mergeCell ref="HI28:HJ28"/>
    <mergeCell ref="A30:B30"/>
    <mergeCell ref="Y30:Z30"/>
    <mergeCell ref="AW30:AX30"/>
    <mergeCell ref="BU30:BV30"/>
    <mergeCell ref="CS30:CT30"/>
    <mergeCell ref="DQ30:DR30"/>
    <mergeCell ref="EO30:EP30"/>
    <mergeCell ref="FM30:FN30"/>
    <mergeCell ref="GK30:GL30"/>
    <mergeCell ref="HI30:HJ30"/>
    <mergeCell ref="A28:B28"/>
    <mergeCell ref="Y28:Z28"/>
    <mergeCell ref="AW28:AX28"/>
    <mergeCell ref="BU28:BV28"/>
    <mergeCell ref="CS28:CT28"/>
    <mergeCell ref="DQ28:DR28"/>
    <mergeCell ref="EO28:EP28"/>
    <mergeCell ref="FM28:FN28"/>
    <mergeCell ref="GK28:GL28"/>
    <mergeCell ref="HI31:HJ31"/>
    <mergeCell ref="A38:B38"/>
    <mergeCell ref="Y38:Z38"/>
    <mergeCell ref="AW38:AX38"/>
    <mergeCell ref="BU38:BV38"/>
    <mergeCell ref="CS38:CT38"/>
    <mergeCell ref="DQ38:DR38"/>
    <mergeCell ref="EO38:EP38"/>
    <mergeCell ref="FM38:FN38"/>
    <mergeCell ref="GK38:GL38"/>
    <mergeCell ref="HI38:HJ38"/>
    <mergeCell ref="A31:B31"/>
    <mergeCell ref="Y31:Z31"/>
    <mergeCell ref="AW31:AX31"/>
    <mergeCell ref="BU31:BV31"/>
    <mergeCell ref="CS31:CT31"/>
    <mergeCell ref="DQ31:DR31"/>
    <mergeCell ref="EO31:EP31"/>
    <mergeCell ref="FM31:FN31"/>
    <mergeCell ref="GK31:GL31"/>
    <mergeCell ref="HI44:HJ44"/>
    <mergeCell ref="A46:B46"/>
    <mergeCell ref="Y46:Z46"/>
    <mergeCell ref="AW46:AX46"/>
    <mergeCell ref="BU46:BV46"/>
    <mergeCell ref="CS46:CT46"/>
    <mergeCell ref="DQ46:DR46"/>
    <mergeCell ref="EO46:EP46"/>
    <mergeCell ref="FM46:FN46"/>
    <mergeCell ref="GK46:GL46"/>
    <mergeCell ref="HI46:HJ46"/>
    <mergeCell ref="A44:B44"/>
    <mergeCell ref="Y44:Z44"/>
    <mergeCell ref="AW44:AX44"/>
    <mergeCell ref="BU44:BV44"/>
    <mergeCell ref="CS44:CT44"/>
    <mergeCell ref="DQ44:DR44"/>
    <mergeCell ref="EO44:EP44"/>
    <mergeCell ref="FM44:FN44"/>
    <mergeCell ref="GK44:GL44"/>
    <mergeCell ref="HI47:HJ47"/>
    <mergeCell ref="A48:B48"/>
    <mergeCell ref="Y48:Z48"/>
    <mergeCell ref="AW48:AX48"/>
    <mergeCell ref="BU48:BV48"/>
    <mergeCell ref="CS48:CT48"/>
    <mergeCell ref="DQ48:DR48"/>
    <mergeCell ref="EO48:EP48"/>
    <mergeCell ref="FM48:FN48"/>
    <mergeCell ref="GK48:GL48"/>
    <mergeCell ref="HI48:HJ48"/>
    <mergeCell ref="A47:B47"/>
    <mergeCell ref="Y47:Z47"/>
    <mergeCell ref="AW47:AX47"/>
    <mergeCell ref="BU47:BV47"/>
    <mergeCell ref="CS47:CT47"/>
    <mergeCell ref="DQ47:DR47"/>
    <mergeCell ref="EO47:EP47"/>
    <mergeCell ref="FM47:FN47"/>
    <mergeCell ref="GK47:GL47"/>
    <mergeCell ref="HI50:HJ50"/>
    <mergeCell ref="A53:B53"/>
    <mergeCell ref="Y53:Z53"/>
    <mergeCell ref="AW53:AX53"/>
    <mergeCell ref="BU53:BV53"/>
    <mergeCell ref="CS53:CT53"/>
    <mergeCell ref="DQ53:DR53"/>
    <mergeCell ref="EO53:EP53"/>
    <mergeCell ref="FM53:FN53"/>
    <mergeCell ref="GK53:GL53"/>
    <mergeCell ref="HI53:HJ53"/>
    <mergeCell ref="A50:B50"/>
    <mergeCell ref="Y50:Z50"/>
    <mergeCell ref="AW50:AX50"/>
    <mergeCell ref="BU50:BV50"/>
    <mergeCell ref="CS50:CT50"/>
    <mergeCell ref="DQ50:DR50"/>
    <mergeCell ref="EO50:EP50"/>
    <mergeCell ref="FM50:FN50"/>
    <mergeCell ref="GK50:GL50"/>
    <mergeCell ref="HI55:HJ55"/>
    <mergeCell ref="A56:B56"/>
    <mergeCell ref="Y56:Z56"/>
    <mergeCell ref="AW56:AX56"/>
    <mergeCell ref="BU56:BV56"/>
    <mergeCell ref="CS56:CT56"/>
    <mergeCell ref="DQ56:DR56"/>
    <mergeCell ref="EO56:EP56"/>
    <mergeCell ref="FM56:FN56"/>
    <mergeCell ref="GK56:GL56"/>
    <mergeCell ref="HI56:HJ56"/>
    <mergeCell ref="A55:B55"/>
    <mergeCell ref="Y55:Z55"/>
    <mergeCell ref="AW55:AX55"/>
    <mergeCell ref="BU55:BV55"/>
    <mergeCell ref="CS55:CT55"/>
    <mergeCell ref="DQ55:DR55"/>
    <mergeCell ref="EO55:EP55"/>
    <mergeCell ref="FM55:FN55"/>
    <mergeCell ref="GK55:GL55"/>
    <mergeCell ref="HI58:HJ58"/>
    <mergeCell ref="A60:B60"/>
    <mergeCell ref="Y60:Z60"/>
    <mergeCell ref="AW60:AX60"/>
    <mergeCell ref="BU60:BV60"/>
    <mergeCell ref="CS60:CT60"/>
    <mergeCell ref="DQ60:DR60"/>
    <mergeCell ref="EO60:EP60"/>
    <mergeCell ref="FM60:FN60"/>
    <mergeCell ref="GK60:GL60"/>
    <mergeCell ref="HI60:HJ60"/>
    <mergeCell ref="A58:B58"/>
    <mergeCell ref="Y58:Z58"/>
    <mergeCell ref="AW58:AX58"/>
    <mergeCell ref="BU58:BV58"/>
    <mergeCell ref="CS58:CT58"/>
    <mergeCell ref="DQ58:DR58"/>
    <mergeCell ref="EO58:EP58"/>
    <mergeCell ref="FM58:FN58"/>
    <mergeCell ref="GK58:GL58"/>
    <mergeCell ref="HI61:HJ61"/>
    <mergeCell ref="A62:B62"/>
    <mergeCell ref="Y62:Z62"/>
    <mergeCell ref="AW62:AX62"/>
    <mergeCell ref="BU62:BV62"/>
    <mergeCell ref="CS62:CT62"/>
    <mergeCell ref="DQ62:DR62"/>
    <mergeCell ref="EO62:EP62"/>
    <mergeCell ref="FM62:FN62"/>
    <mergeCell ref="GK62:GL62"/>
    <mergeCell ref="HI62:HJ62"/>
    <mergeCell ref="A61:B61"/>
    <mergeCell ref="Y61:Z61"/>
    <mergeCell ref="AW61:AX61"/>
    <mergeCell ref="BU61:BV61"/>
    <mergeCell ref="CS61:CT61"/>
    <mergeCell ref="DQ61:DR61"/>
    <mergeCell ref="EO61:EP61"/>
    <mergeCell ref="FM61:FN61"/>
    <mergeCell ref="GK61:GL61"/>
    <mergeCell ref="HI63:HJ63"/>
    <mergeCell ref="A63:B63"/>
    <mergeCell ref="Y63:Z63"/>
    <mergeCell ref="AW63:AX63"/>
    <mergeCell ref="BU63:BV63"/>
    <mergeCell ref="CS63:CT63"/>
    <mergeCell ref="DQ63:DR63"/>
    <mergeCell ref="EO63:EP63"/>
    <mergeCell ref="FM63:FN63"/>
    <mergeCell ref="GK63:GL6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H55"/>
  <sheetViews>
    <sheetView workbookViewId="0">
      <selection activeCell="Y8" sqref="Y8:Z8"/>
    </sheetView>
  </sheetViews>
  <sheetFormatPr defaultColWidth="9" defaultRowHeight="12.5"/>
  <cols>
    <col min="4" max="22" width="9" hidden="1" customWidth="1"/>
    <col min="26" max="26" width="44.81640625" customWidth="1"/>
    <col min="28" max="46" width="9" hidden="1" customWidth="1"/>
    <col min="49" max="49" width="12.81640625"/>
    <col min="52" max="70" width="9" hidden="1" customWidth="1"/>
    <col min="76" max="94" width="9" hidden="1" customWidth="1"/>
    <col min="98" max="98" width="44.81640625" customWidth="1"/>
    <col min="100" max="118" width="9" hidden="1" customWidth="1"/>
    <col min="122" max="122" width="49.26953125" customWidth="1"/>
    <col min="124" max="142" width="9" hidden="1" customWidth="1"/>
    <col min="148" max="166" width="9" hidden="1" customWidth="1"/>
    <col min="172" max="190" width="9" hidden="1" customWidth="1"/>
    <col min="196" max="214" width="9" hidden="1" customWidth="1"/>
    <col min="218" max="218" width="49.26953125" customWidth="1"/>
    <col min="220" max="238" width="9" hidden="1" customWidth="1"/>
  </cols>
  <sheetData>
    <row r="1" spans="1:239" ht="14.5" customHeight="1">
      <c r="A1" s="424"/>
      <c r="B1" s="424"/>
      <c r="C1" s="175"/>
      <c r="D1" s="175"/>
      <c r="E1" s="175"/>
      <c r="F1" s="175"/>
      <c r="G1" s="175"/>
      <c r="H1" s="175"/>
      <c r="I1" s="175"/>
      <c r="J1" s="175"/>
      <c r="K1" s="175"/>
      <c r="L1" s="175"/>
      <c r="M1" s="175"/>
      <c r="N1" s="175"/>
      <c r="O1" s="175"/>
      <c r="P1" s="175"/>
      <c r="Q1" s="175"/>
      <c r="R1" s="175"/>
      <c r="S1" s="175"/>
      <c r="T1" s="175"/>
      <c r="U1" s="175"/>
      <c r="V1" s="175"/>
      <c r="W1" s="175"/>
      <c r="X1" s="175"/>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1"/>
      <c r="BV1" s="411"/>
      <c r="BW1" s="16"/>
      <c r="BX1" s="16"/>
      <c r="BY1" s="16"/>
      <c r="BZ1" s="16"/>
      <c r="CA1" s="16"/>
      <c r="CB1" s="16"/>
      <c r="CC1" s="16"/>
      <c r="CD1" s="16"/>
      <c r="CE1" s="16"/>
      <c r="CF1" s="16"/>
      <c r="CG1" s="16"/>
      <c r="CH1" s="16"/>
      <c r="CI1" s="16"/>
      <c r="CJ1" s="16"/>
      <c r="CK1" s="16"/>
      <c r="CL1" s="16"/>
      <c r="CM1" s="16"/>
      <c r="CN1" s="16"/>
      <c r="CO1" s="16"/>
      <c r="CP1" s="16"/>
      <c r="CQ1" s="16"/>
      <c r="CR1" s="29"/>
      <c r="CS1" s="411"/>
      <c r="CT1" s="411"/>
      <c r="CU1" s="16"/>
      <c r="CV1" s="16"/>
      <c r="CW1" s="16"/>
      <c r="CX1" s="16"/>
      <c r="CY1" s="16"/>
      <c r="CZ1" s="16"/>
      <c r="DA1" s="16"/>
      <c r="DB1" s="16"/>
      <c r="DC1" s="16"/>
      <c r="DD1" s="16"/>
      <c r="DE1" s="16"/>
      <c r="DF1" s="16"/>
      <c r="DG1" s="16"/>
      <c r="DH1" s="16"/>
      <c r="DI1" s="16"/>
      <c r="DJ1" s="16"/>
      <c r="DK1" s="16"/>
      <c r="DL1" s="16"/>
      <c r="DM1" s="16"/>
      <c r="DN1" s="16"/>
      <c r="DO1" s="16"/>
      <c r="DP1" s="29"/>
      <c r="DQ1" s="411"/>
      <c r="DR1" s="411"/>
      <c r="DS1" s="16"/>
      <c r="DT1" s="16"/>
      <c r="DU1" s="16"/>
      <c r="DV1" s="16"/>
      <c r="DW1" s="16"/>
      <c r="DX1" s="16"/>
      <c r="DY1" s="16"/>
      <c r="DZ1" s="16"/>
      <c r="EA1" s="16"/>
      <c r="EB1" s="16"/>
      <c r="EC1" s="16"/>
      <c r="ED1" s="16"/>
      <c r="EE1" s="16"/>
      <c r="EF1" s="16"/>
      <c r="EG1" s="16"/>
      <c r="EH1" s="16"/>
      <c r="EI1" s="16"/>
      <c r="EJ1" s="16"/>
      <c r="EK1" s="16"/>
      <c r="EL1" s="16"/>
      <c r="EM1" s="16"/>
      <c r="EN1" s="29"/>
      <c r="EO1" s="411"/>
      <c r="EP1" s="411"/>
      <c r="EQ1" s="16"/>
      <c r="ER1" s="16"/>
      <c r="ES1" s="16"/>
      <c r="ET1" s="16"/>
      <c r="EU1" s="16"/>
      <c r="EV1" s="16"/>
      <c r="EW1" s="16"/>
      <c r="EX1" s="16"/>
      <c r="EY1" s="16"/>
      <c r="EZ1" s="16"/>
      <c r="FA1" s="16"/>
      <c r="FB1" s="16"/>
      <c r="FC1" s="16"/>
      <c r="FD1" s="16"/>
      <c r="FE1" s="16"/>
      <c r="FF1" s="16"/>
      <c r="FG1" s="16"/>
      <c r="FH1" s="16"/>
      <c r="FI1" s="16"/>
      <c r="FJ1" s="16"/>
      <c r="FK1" s="16"/>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c r="HI1" s="410"/>
      <c r="HJ1" s="410"/>
      <c r="HK1" s="1"/>
      <c r="HL1" s="1"/>
      <c r="HM1" s="1"/>
      <c r="HN1" s="1"/>
      <c r="HO1" s="1"/>
      <c r="HP1" s="1"/>
      <c r="HQ1" s="1"/>
      <c r="HR1" s="1"/>
      <c r="HS1" s="1"/>
      <c r="HT1" s="1"/>
      <c r="HU1" s="1"/>
      <c r="HV1" s="1"/>
      <c r="HW1" s="1"/>
      <c r="HX1" s="1"/>
      <c r="HY1" s="1"/>
      <c r="HZ1" s="1"/>
      <c r="IA1" s="1"/>
      <c r="IB1" s="1"/>
      <c r="IC1" s="1"/>
      <c r="ID1" s="1"/>
      <c r="IE1" s="1"/>
    </row>
    <row r="2" spans="1:239" ht="14.5" customHeight="1">
      <c r="A2" s="424"/>
      <c r="B2" s="424"/>
      <c r="C2" s="175"/>
      <c r="D2" s="175"/>
      <c r="E2" s="175"/>
      <c r="F2" s="175"/>
      <c r="G2" s="175"/>
      <c r="H2" s="175"/>
      <c r="I2" s="175"/>
      <c r="J2" s="175"/>
      <c r="K2" s="175"/>
      <c r="L2" s="175"/>
      <c r="M2" s="175"/>
      <c r="N2" s="175"/>
      <c r="O2" s="175"/>
      <c r="P2" s="175"/>
      <c r="Q2" s="175"/>
      <c r="R2" s="175"/>
      <c r="S2" s="175"/>
      <c r="T2" s="175"/>
      <c r="U2" s="175"/>
      <c r="V2" s="175"/>
      <c r="W2" s="175"/>
      <c r="X2" s="175"/>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1"/>
      <c r="BV2" s="411"/>
      <c r="BW2" s="16"/>
      <c r="BX2" s="16"/>
      <c r="BY2" s="16"/>
      <c r="BZ2" s="16"/>
      <c r="CA2" s="16"/>
      <c r="CB2" s="16"/>
      <c r="CC2" s="16"/>
      <c r="CD2" s="16"/>
      <c r="CE2" s="16"/>
      <c r="CF2" s="16"/>
      <c r="CG2" s="16"/>
      <c r="CH2" s="16"/>
      <c r="CI2" s="16"/>
      <c r="CJ2" s="16"/>
      <c r="CK2" s="16"/>
      <c r="CL2" s="16"/>
      <c r="CM2" s="16"/>
      <c r="CN2" s="16"/>
      <c r="CO2" s="16"/>
      <c r="CP2" s="16"/>
      <c r="CQ2" s="16"/>
      <c r="CR2" s="29"/>
      <c r="CS2" s="411"/>
      <c r="CT2" s="411"/>
      <c r="CU2" s="16"/>
      <c r="CV2" s="16"/>
      <c r="CW2" s="16"/>
      <c r="CX2" s="16"/>
      <c r="CY2" s="16"/>
      <c r="CZ2" s="16"/>
      <c r="DA2" s="16"/>
      <c r="DB2" s="16"/>
      <c r="DC2" s="16"/>
      <c r="DD2" s="16"/>
      <c r="DE2" s="16"/>
      <c r="DF2" s="16"/>
      <c r="DG2" s="16"/>
      <c r="DH2" s="16"/>
      <c r="DI2" s="16"/>
      <c r="DJ2" s="16"/>
      <c r="DK2" s="16"/>
      <c r="DL2" s="16"/>
      <c r="DM2" s="16"/>
      <c r="DN2" s="16"/>
      <c r="DO2" s="16"/>
      <c r="DP2" s="29"/>
      <c r="DQ2" s="411"/>
      <c r="DR2" s="411"/>
      <c r="DS2" s="16"/>
      <c r="DT2" s="16"/>
      <c r="DU2" s="16"/>
      <c r="DV2" s="16"/>
      <c r="DW2" s="16"/>
      <c r="DX2" s="16"/>
      <c r="DY2" s="16"/>
      <c r="DZ2" s="16"/>
      <c r="EA2" s="16"/>
      <c r="EB2" s="16"/>
      <c r="EC2" s="16"/>
      <c r="ED2" s="16"/>
      <c r="EE2" s="16"/>
      <c r="EF2" s="16"/>
      <c r="EG2" s="16"/>
      <c r="EH2" s="16"/>
      <c r="EI2" s="16"/>
      <c r="EJ2" s="16"/>
      <c r="EK2" s="16"/>
      <c r="EL2" s="16"/>
      <c r="EM2" s="16"/>
      <c r="EN2" s="29"/>
      <c r="EO2" s="411"/>
      <c r="EP2" s="411"/>
      <c r="EQ2" s="16"/>
      <c r="ER2" s="16"/>
      <c r="ES2" s="16"/>
      <c r="ET2" s="16"/>
      <c r="EU2" s="16"/>
      <c r="EV2" s="16"/>
      <c r="EW2" s="16"/>
      <c r="EX2" s="16"/>
      <c r="EY2" s="16"/>
      <c r="EZ2" s="16"/>
      <c r="FA2" s="16"/>
      <c r="FB2" s="16"/>
      <c r="FC2" s="16"/>
      <c r="FD2" s="16"/>
      <c r="FE2" s="16"/>
      <c r="FF2" s="16"/>
      <c r="FG2" s="16"/>
      <c r="FH2" s="16"/>
      <c r="FI2" s="16"/>
      <c r="FJ2" s="16"/>
      <c r="FK2" s="16"/>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c r="HI2" s="410"/>
      <c r="HJ2" s="410"/>
      <c r="HK2" s="1"/>
      <c r="HL2" s="1"/>
      <c r="HM2" s="1"/>
      <c r="HN2" s="1"/>
      <c r="HO2" s="1"/>
      <c r="HP2" s="1"/>
      <c r="HQ2" s="1"/>
      <c r="HR2" s="1"/>
      <c r="HS2" s="1"/>
      <c r="HT2" s="1"/>
      <c r="HU2" s="1"/>
      <c r="HV2" s="1"/>
      <c r="HW2" s="1"/>
      <c r="HX2" s="1"/>
      <c r="HY2" s="1"/>
      <c r="HZ2" s="1"/>
      <c r="IA2" s="1"/>
      <c r="IB2" s="1"/>
      <c r="IC2" s="1"/>
      <c r="ID2" s="1"/>
      <c r="IE2" s="1"/>
    </row>
    <row r="3" spans="1:239" ht="14.5" customHeight="1">
      <c r="A3" s="424"/>
      <c r="B3" s="424"/>
      <c r="C3" s="175"/>
      <c r="D3" s="175"/>
      <c r="E3" s="175"/>
      <c r="F3" s="175"/>
      <c r="G3" s="175"/>
      <c r="H3" s="175"/>
      <c r="I3" s="175"/>
      <c r="J3" s="175"/>
      <c r="K3" s="175"/>
      <c r="L3" s="175"/>
      <c r="M3" s="175"/>
      <c r="N3" s="175"/>
      <c r="O3" s="175"/>
      <c r="P3" s="175"/>
      <c r="Q3" s="175"/>
      <c r="R3" s="175"/>
      <c r="S3" s="175"/>
      <c r="T3" s="175"/>
      <c r="U3" s="175"/>
      <c r="V3" s="175"/>
      <c r="W3" s="175"/>
      <c r="X3" s="175"/>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1"/>
      <c r="BV3" s="411"/>
      <c r="BW3" s="16"/>
      <c r="BX3" s="16"/>
      <c r="BY3" s="16"/>
      <c r="BZ3" s="16"/>
      <c r="CA3" s="16"/>
      <c r="CB3" s="16"/>
      <c r="CC3" s="16"/>
      <c r="CD3" s="16"/>
      <c r="CE3" s="16"/>
      <c r="CF3" s="16"/>
      <c r="CG3" s="16"/>
      <c r="CH3" s="16"/>
      <c r="CI3" s="16"/>
      <c r="CJ3" s="16"/>
      <c r="CK3" s="16"/>
      <c r="CL3" s="16"/>
      <c r="CM3" s="16"/>
      <c r="CN3" s="16"/>
      <c r="CO3" s="16"/>
      <c r="CP3" s="16"/>
      <c r="CQ3" s="16"/>
      <c r="CR3" s="29"/>
      <c r="CS3" s="411"/>
      <c r="CT3" s="411"/>
      <c r="CU3" s="16"/>
      <c r="CV3" s="16"/>
      <c r="CW3" s="16"/>
      <c r="CX3" s="16"/>
      <c r="CY3" s="16"/>
      <c r="CZ3" s="16"/>
      <c r="DA3" s="16"/>
      <c r="DB3" s="16"/>
      <c r="DC3" s="16"/>
      <c r="DD3" s="16"/>
      <c r="DE3" s="16"/>
      <c r="DF3" s="16"/>
      <c r="DG3" s="16"/>
      <c r="DH3" s="16"/>
      <c r="DI3" s="16"/>
      <c r="DJ3" s="16"/>
      <c r="DK3" s="16"/>
      <c r="DL3" s="16"/>
      <c r="DM3" s="16"/>
      <c r="DN3" s="16"/>
      <c r="DO3" s="16"/>
      <c r="DP3" s="29"/>
      <c r="DQ3" s="411"/>
      <c r="DR3" s="411"/>
      <c r="DS3" s="16"/>
      <c r="DT3" s="16"/>
      <c r="DU3" s="16"/>
      <c r="DV3" s="16"/>
      <c r="DW3" s="16"/>
      <c r="DX3" s="16"/>
      <c r="DY3" s="16"/>
      <c r="DZ3" s="16"/>
      <c r="EA3" s="16"/>
      <c r="EB3" s="16"/>
      <c r="EC3" s="16"/>
      <c r="ED3" s="16"/>
      <c r="EE3" s="16"/>
      <c r="EF3" s="16"/>
      <c r="EG3" s="16"/>
      <c r="EH3" s="16"/>
      <c r="EI3" s="16"/>
      <c r="EJ3" s="16"/>
      <c r="EK3" s="16"/>
      <c r="EL3" s="16"/>
      <c r="EM3" s="16"/>
      <c r="EN3" s="29"/>
      <c r="EO3" s="411"/>
      <c r="EP3" s="411"/>
      <c r="EQ3" s="16"/>
      <c r="ER3" s="16"/>
      <c r="ES3" s="16"/>
      <c r="ET3" s="16"/>
      <c r="EU3" s="16"/>
      <c r="EV3" s="16"/>
      <c r="EW3" s="16"/>
      <c r="EX3" s="16"/>
      <c r="EY3" s="16"/>
      <c r="EZ3" s="16"/>
      <c r="FA3" s="16"/>
      <c r="FB3" s="16"/>
      <c r="FC3" s="16"/>
      <c r="FD3" s="16"/>
      <c r="FE3" s="16"/>
      <c r="FF3" s="16"/>
      <c r="FG3" s="16"/>
      <c r="FH3" s="16"/>
      <c r="FI3" s="16"/>
      <c r="FJ3" s="16"/>
      <c r="FK3" s="16"/>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c r="HI3" s="410"/>
      <c r="HJ3" s="410"/>
      <c r="HK3" s="1"/>
      <c r="HL3" s="1"/>
      <c r="HM3" s="1"/>
      <c r="HN3" s="1"/>
      <c r="HO3" s="1"/>
      <c r="HP3" s="1"/>
      <c r="HQ3" s="1"/>
      <c r="HR3" s="1"/>
      <c r="HS3" s="1"/>
      <c r="HT3" s="1"/>
      <c r="HU3" s="1"/>
      <c r="HV3" s="1"/>
      <c r="HW3" s="1"/>
      <c r="HX3" s="1"/>
      <c r="HY3" s="1"/>
      <c r="HZ3" s="1"/>
      <c r="IA3" s="1"/>
      <c r="IB3" s="1"/>
      <c r="IC3" s="1"/>
      <c r="ID3" s="1"/>
      <c r="IE3" s="1"/>
    </row>
    <row r="4" spans="1:239" ht="14.5" customHeight="1">
      <c r="A4" s="424"/>
      <c r="B4" s="424"/>
      <c r="C4" s="175"/>
      <c r="D4" s="175"/>
      <c r="E4" s="175"/>
      <c r="F4" s="175"/>
      <c r="G4" s="175"/>
      <c r="H4" s="175"/>
      <c r="I4" s="175"/>
      <c r="J4" s="175"/>
      <c r="K4" s="175"/>
      <c r="L4" s="175"/>
      <c r="M4" s="175"/>
      <c r="N4" s="175"/>
      <c r="O4" s="175"/>
      <c r="P4" s="175"/>
      <c r="Q4" s="175"/>
      <c r="R4" s="175"/>
      <c r="S4" s="175"/>
      <c r="T4" s="175"/>
      <c r="U4" s="175"/>
      <c r="V4" s="175"/>
      <c r="W4" s="175"/>
      <c r="X4" s="175"/>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1"/>
      <c r="BV4" s="411"/>
      <c r="BW4" s="16"/>
      <c r="BX4" s="16"/>
      <c r="BY4" s="16"/>
      <c r="BZ4" s="16"/>
      <c r="CA4" s="16"/>
      <c r="CB4" s="16"/>
      <c r="CC4" s="16"/>
      <c r="CD4" s="16"/>
      <c r="CE4" s="16"/>
      <c r="CF4" s="16"/>
      <c r="CG4" s="16"/>
      <c r="CH4" s="16"/>
      <c r="CI4" s="16"/>
      <c r="CJ4" s="16"/>
      <c r="CK4" s="16"/>
      <c r="CL4" s="16"/>
      <c r="CM4" s="16"/>
      <c r="CN4" s="16"/>
      <c r="CO4" s="16"/>
      <c r="CP4" s="16"/>
      <c r="CQ4" s="16"/>
      <c r="CR4" s="29"/>
      <c r="CS4" s="411"/>
      <c r="CT4" s="411"/>
      <c r="CU4" s="16"/>
      <c r="CV4" s="16"/>
      <c r="CW4" s="16"/>
      <c r="CX4" s="16"/>
      <c r="CY4" s="16"/>
      <c r="CZ4" s="16"/>
      <c r="DA4" s="16"/>
      <c r="DB4" s="16"/>
      <c r="DC4" s="16"/>
      <c r="DD4" s="16"/>
      <c r="DE4" s="16"/>
      <c r="DF4" s="16"/>
      <c r="DG4" s="16"/>
      <c r="DH4" s="16"/>
      <c r="DI4" s="16"/>
      <c r="DJ4" s="16"/>
      <c r="DK4" s="16"/>
      <c r="DL4" s="16"/>
      <c r="DM4" s="16"/>
      <c r="DN4" s="16"/>
      <c r="DO4" s="16"/>
      <c r="DP4" s="29"/>
      <c r="DQ4" s="411"/>
      <c r="DR4" s="411"/>
      <c r="DS4" s="16"/>
      <c r="DT4" s="16"/>
      <c r="DU4" s="16"/>
      <c r="DV4" s="16"/>
      <c r="DW4" s="16"/>
      <c r="DX4" s="16"/>
      <c r="DY4" s="16"/>
      <c r="DZ4" s="16"/>
      <c r="EA4" s="16"/>
      <c r="EB4" s="16"/>
      <c r="EC4" s="16"/>
      <c r="ED4" s="16"/>
      <c r="EE4" s="16"/>
      <c r="EF4" s="16"/>
      <c r="EG4" s="16"/>
      <c r="EH4" s="16"/>
      <c r="EI4" s="16"/>
      <c r="EJ4" s="16"/>
      <c r="EK4" s="16"/>
      <c r="EL4" s="16"/>
      <c r="EM4" s="16"/>
      <c r="EN4" s="29"/>
      <c r="EO4" s="411"/>
      <c r="EP4" s="411"/>
      <c r="EQ4" s="16"/>
      <c r="ER4" s="16"/>
      <c r="ES4" s="16"/>
      <c r="ET4" s="16"/>
      <c r="EU4" s="16"/>
      <c r="EV4" s="16"/>
      <c r="EW4" s="16"/>
      <c r="EX4" s="16"/>
      <c r="EY4" s="16"/>
      <c r="EZ4" s="16"/>
      <c r="FA4" s="16"/>
      <c r="FB4" s="16"/>
      <c r="FC4" s="16"/>
      <c r="FD4" s="16"/>
      <c r="FE4" s="16"/>
      <c r="FF4" s="16"/>
      <c r="FG4" s="16"/>
      <c r="FH4" s="16"/>
      <c r="FI4" s="16"/>
      <c r="FJ4" s="16"/>
      <c r="FK4" s="16"/>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c r="HI4" s="410"/>
      <c r="HJ4" s="410"/>
      <c r="HK4" s="1"/>
      <c r="HL4" s="1"/>
      <c r="HM4" s="1"/>
      <c r="HN4" s="1"/>
      <c r="HO4" s="1"/>
      <c r="HP4" s="1"/>
      <c r="HQ4" s="1"/>
      <c r="HR4" s="1"/>
      <c r="HS4" s="1"/>
      <c r="HT4" s="1"/>
      <c r="HU4" s="1"/>
      <c r="HV4" s="1"/>
      <c r="HW4" s="1"/>
      <c r="HX4" s="1"/>
      <c r="HY4" s="1"/>
      <c r="HZ4" s="1"/>
      <c r="IA4" s="1"/>
      <c r="IB4" s="1"/>
      <c r="IC4" s="1"/>
      <c r="ID4" s="1"/>
      <c r="IE4" s="1"/>
    </row>
    <row r="5" spans="1:239" ht="18" customHeight="1">
      <c r="A5" s="432" t="s">
        <v>214</v>
      </c>
      <c r="B5" s="432"/>
      <c r="C5" s="176"/>
      <c r="D5" s="176"/>
      <c r="E5" s="176"/>
      <c r="F5" s="176"/>
      <c r="G5" s="176"/>
      <c r="H5" s="176"/>
      <c r="I5" s="176"/>
      <c r="J5" s="176"/>
      <c r="K5" s="175"/>
      <c r="L5" s="176"/>
      <c r="M5" s="176"/>
      <c r="N5" s="176"/>
      <c r="O5" s="176"/>
      <c r="P5" s="175"/>
      <c r="Q5" s="176"/>
      <c r="R5" s="175"/>
      <c r="S5" s="175"/>
      <c r="T5" s="176"/>
      <c r="U5" s="175"/>
      <c r="V5" s="175"/>
      <c r="W5" s="176"/>
      <c r="X5" s="176"/>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9" t="s">
        <v>216</v>
      </c>
      <c r="BV5" s="419"/>
      <c r="BW5" s="17"/>
      <c r="BX5" s="17"/>
      <c r="BY5" s="17"/>
      <c r="BZ5" s="17"/>
      <c r="CA5" s="17"/>
      <c r="CB5" s="17"/>
      <c r="CC5" s="17"/>
      <c r="CD5" s="17"/>
      <c r="CE5" s="16"/>
      <c r="CF5" s="17"/>
      <c r="CG5" s="17"/>
      <c r="CH5" s="17"/>
      <c r="CI5" s="17"/>
      <c r="CJ5" s="16"/>
      <c r="CK5" s="17"/>
      <c r="CL5" s="16"/>
      <c r="CM5" s="16"/>
      <c r="CN5" s="17"/>
      <c r="CO5" s="16"/>
      <c r="CP5" s="16"/>
      <c r="CQ5" s="17" t="s">
        <v>217</v>
      </c>
      <c r="CR5" s="29"/>
      <c r="CS5" s="419" t="s">
        <v>216</v>
      </c>
      <c r="CT5" s="419"/>
      <c r="CU5" s="17"/>
      <c r="CV5" s="17"/>
      <c r="CW5" s="17"/>
      <c r="CX5" s="17"/>
      <c r="CY5" s="17"/>
      <c r="CZ5" s="17"/>
      <c r="DA5" s="17"/>
      <c r="DB5" s="17"/>
      <c r="DC5" s="16"/>
      <c r="DD5" s="17"/>
      <c r="DE5" s="17"/>
      <c r="DF5" s="17"/>
      <c r="DG5" s="17"/>
      <c r="DH5" s="16"/>
      <c r="DI5" s="17"/>
      <c r="DJ5" s="16"/>
      <c r="DK5" s="16"/>
      <c r="DL5" s="17"/>
      <c r="DM5" s="16"/>
      <c r="DN5" s="16"/>
      <c r="DO5" s="17" t="s">
        <v>217</v>
      </c>
      <c r="DP5" s="29"/>
      <c r="DQ5" s="419" t="s">
        <v>216</v>
      </c>
      <c r="DR5" s="419"/>
      <c r="DS5" s="17"/>
      <c r="DT5" s="17"/>
      <c r="DU5" s="17"/>
      <c r="DV5" s="17"/>
      <c r="DW5" s="17"/>
      <c r="DX5" s="17"/>
      <c r="DY5" s="17"/>
      <c r="DZ5" s="17"/>
      <c r="EA5" s="16"/>
      <c r="EB5" s="17"/>
      <c r="EC5" s="17"/>
      <c r="ED5" s="17"/>
      <c r="EE5" s="17"/>
      <c r="EF5" s="16"/>
      <c r="EG5" s="17"/>
      <c r="EH5" s="16"/>
      <c r="EI5" s="16"/>
      <c r="EJ5" s="17"/>
      <c r="EK5" s="16"/>
      <c r="EL5" s="16"/>
      <c r="EM5" s="17" t="s">
        <v>217</v>
      </c>
      <c r="EN5" s="29"/>
      <c r="EO5" s="419" t="s">
        <v>216</v>
      </c>
      <c r="EP5" s="419"/>
      <c r="EQ5" s="17"/>
      <c r="ER5" s="17"/>
      <c r="ES5" s="17"/>
      <c r="ET5" s="17"/>
      <c r="EU5" s="17"/>
      <c r="EV5" s="17"/>
      <c r="EW5" s="17"/>
      <c r="EX5" s="17"/>
      <c r="EY5" s="16"/>
      <c r="EZ5" s="17"/>
      <c r="FA5" s="17"/>
      <c r="FB5" s="17"/>
      <c r="FC5" s="17"/>
      <c r="FD5" s="16"/>
      <c r="FE5" s="17"/>
      <c r="FF5" s="16"/>
      <c r="FG5" s="16"/>
      <c r="FH5" s="17"/>
      <c r="FI5" s="16"/>
      <c r="FJ5" s="16"/>
      <c r="FK5" s="17" t="s">
        <v>217</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c r="HI5" s="418" t="s">
        <v>214</v>
      </c>
      <c r="HJ5" s="418"/>
      <c r="HK5" s="2"/>
      <c r="HL5" s="2"/>
      <c r="HM5" s="2"/>
      <c r="HN5" s="2"/>
      <c r="HO5" s="2"/>
      <c r="HP5" s="2"/>
      <c r="HQ5" s="2"/>
      <c r="HR5" s="2"/>
      <c r="HS5" s="1"/>
      <c r="HT5" s="2"/>
      <c r="HU5" s="2"/>
      <c r="HV5" s="2"/>
      <c r="HW5" s="2"/>
      <c r="HX5" s="1"/>
      <c r="HY5" s="2"/>
      <c r="HZ5" s="1"/>
      <c r="IA5" s="1"/>
      <c r="IB5" s="2"/>
      <c r="IC5" s="1"/>
      <c r="ID5" s="1"/>
      <c r="IE5" s="2" t="s">
        <v>215</v>
      </c>
    </row>
    <row r="6" spans="1:239" ht="14.5" customHeight="1">
      <c r="A6" s="424"/>
      <c r="B6" s="424"/>
      <c r="C6" s="175"/>
      <c r="D6" s="175"/>
      <c r="E6" s="175"/>
      <c r="F6" s="175"/>
      <c r="G6" s="175"/>
      <c r="H6" s="175"/>
      <c r="I6" s="175"/>
      <c r="J6" s="175"/>
      <c r="K6" s="175"/>
      <c r="L6" s="175"/>
      <c r="M6" s="175"/>
      <c r="N6" s="175"/>
      <c r="O6" s="175"/>
      <c r="P6" s="175"/>
      <c r="Q6" s="175"/>
      <c r="R6" s="175"/>
      <c r="S6" s="175"/>
      <c r="T6" s="175"/>
      <c r="U6" s="175"/>
      <c r="V6" s="175"/>
      <c r="W6" s="175"/>
      <c r="X6" s="175"/>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1"/>
      <c r="BV6" s="411"/>
      <c r="BW6" s="16"/>
      <c r="BX6" s="16"/>
      <c r="BY6" s="16"/>
      <c r="BZ6" s="16"/>
      <c r="CA6" s="16"/>
      <c r="CB6" s="16"/>
      <c r="CC6" s="16"/>
      <c r="CD6" s="16"/>
      <c r="CE6" s="16"/>
      <c r="CF6" s="16"/>
      <c r="CG6" s="16"/>
      <c r="CH6" s="16"/>
      <c r="CI6" s="16"/>
      <c r="CJ6" s="16"/>
      <c r="CK6" s="16"/>
      <c r="CL6" s="16"/>
      <c r="CM6" s="16"/>
      <c r="CN6" s="16"/>
      <c r="CO6" s="16"/>
      <c r="CP6" s="16"/>
      <c r="CQ6" s="16"/>
      <c r="CR6" s="29"/>
      <c r="CS6" s="411"/>
      <c r="CT6" s="411"/>
      <c r="CU6" s="16"/>
      <c r="CV6" s="16"/>
      <c r="CW6" s="16"/>
      <c r="CX6" s="16"/>
      <c r="CY6" s="16"/>
      <c r="CZ6" s="16"/>
      <c r="DA6" s="16"/>
      <c r="DB6" s="16"/>
      <c r="DC6" s="16"/>
      <c r="DD6" s="16"/>
      <c r="DE6" s="16"/>
      <c r="DF6" s="16"/>
      <c r="DG6" s="16"/>
      <c r="DH6" s="16"/>
      <c r="DI6" s="16"/>
      <c r="DJ6" s="16"/>
      <c r="DK6" s="16"/>
      <c r="DL6" s="16"/>
      <c r="DM6" s="16"/>
      <c r="DN6" s="16"/>
      <c r="DO6" s="16"/>
      <c r="DP6" s="29"/>
      <c r="DQ6" s="411"/>
      <c r="DR6" s="411"/>
      <c r="DS6" s="16"/>
      <c r="DT6" s="16"/>
      <c r="DU6" s="16"/>
      <c r="DV6" s="16"/>
      <c r="DW6" s="16"/>
      <c r="DX6" s="16"/>
      <c r="DY6" s="16"/>
      <c r="DZ6" s="16"/>
      <c r="EA6" s="16"/>
      <c r="EB6" s="16"/>
      <c r="EC6" s="16"/>
      <c r="ED6" s="16"/>
      <c r="EE6" s="16"/>
      <c r="EF6" s="16"/>
      <c r="EG6" s="16"/>
      <c r="EH6" s="16"/>
      <c r="EI6" s="16"/>
      <c r="EJ6" s="16"/>
      <c r="EK6" s="16"/>
      <c r="EL6" s="16"/>
      <c r="EM6" s="16"/>
      <c r="EN6" s="29"/>
      <c r="EO6" s="411"/>
      <c r="EP6" s="411"/>
      <c r="EQ6" s="16"/>
      <c r="ER6" s="16"/>
      <c r="ES6" s="16"/>
      <c r="ET6" s="16"/>
      <c r="EU6" s="16"/>
      <c r="EV6" s="16"/>
      <c r="EW6" s="16"/>
      <c r="EX6" s="16"/>
      <c r="EY6" s="16"/>
      <c r="EZ6" s="16"/>
      <c r="FA6" s="16"/>
      <c r="FB6" s="16"/>
      <c r="FC6" s="16"/>
      <c r="FD6" s="16"/>
      <c r="FE6" s="16"/>
      <c r="FF6" s="16"/>
      <c r="FG6" s="16"/>
      <c r="FH6" s="16"/>
      <c r="FI6" s="16"/>
      <c r="FJ6" s="16"/>
      <c r="FK6" s="16"/>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c r="HI6" s="410"/>
      <c r="HJ6" s="410"/>
      <c r="HK6" s="1"/>
      <c r="HL6" s="1"/>
      <c r="HM6" s="1"/>
      <c r="HN6" s="1"/>
      <c r="HO6" s="1"/>
      <c r="HP6" s="1"/>
      <c r="HQ6" s="1"/>
      <c r="HR6" s="1"/>
      <c r="HS6" s="1"/>
      <c r="HT6" s="1"/>
      <c r="HU6" s="1"/>
      <c r="HV6" s="1"/>
      <c r="HW6" s="1"/>
      <c r="HX6" s="1"/>
      <c r="HY6" s="1"/>
      <c r="HZ6" s="1"/>
      <c r="IA6" s="1"/>
      <c r="IB6" s="1"/>
      <c r="IC6" s="1"/>
      <c r="ID6" s="1"/>
      <c r="IE6" s="1"/>
    </row>
    <row r="7" spans="1:239" ht="15.5" customHeight="1">
      <c r="A7" s="431" t="s">
        <v>276</v>
      </c>
      <c r="B7" s="431"/>
      <c r="C7" s="176"/>
      <c r="D7" s="176"/>
      <c r="E7" s="176"/>
      <c r="F7" s="176"/>
      <c r="G7" s="176"/>
      <c r="H7" s="176"/>
      <c r="I7" s="176"/>
      <c r="J7" s="176"/>
      <c r="K7" s="176"/>
      <c r="L7" s="176"/>
      <c r="M7" s="176"/>
      <c r="N7" s="176"/>
      <c r="O7" s="176"/>
      <c r="P7" s="176"/>
      <c r="Q7" s="176"/>
      <c r="R7" s="176"/>
      <c r="S7" s="176"/>
      <c r="T7" s="176"/>
      <c r="U7" s="176"/>
      <c r="V7" s="176"/>
      <c r="W7" s="176"/>
      <c r="X7" s="176"/>
      <c r="Y7" s="416" t="s">
        <v>218</v>
      </c>
      <c r="Z7" s="416"/>
      <c r="AA7" s="2"/>
      <c r="AB7" s="2"/>
      <c r="AC7" s="2"/>
      <c r="AD7" s="2"/>
      <c r="AE7" s="2"/>
      <c r="AF7" s="2"/>
      <c r="AG7" s="2"/>
      <c r="AH7" s="2"/>
      <c r="AI7" s="2"/>
      <c r="AJ7" s="2"/>
      <c r="AK7" s="2"/>
      <c r="AL7" s="2"/>
      <c r="AM7" s="2"/>
      <c r="AN7" s="2"/>
      <c r="AO7" s="2"/>
      <c r="AP7" s="2"/>
      <c r="AQ7" s="2"/>
      <c r="AR7" s="2"/>
      <c r="AS7" s="2"/>
      <c r="AT7" s="2"/>
      <c r="AU7" s="2"/>
      <c r="AW7" s="416" t="s">
        <v>219</v>
      </c>
      <c r="AX7" s="416"/>
      <c r="AY7" s="2"/>
      <c r="AZ7" s="2"/>
      <c r="BA7" s="2"/>
      <c r="BB7" s="2"/>
      <c r="BC7" s="2"/>
      <c r="BD7" s="2"/>
      <c r="BE7" s="2"/>
      <c r="BF7" s="2"/>
      <c r="BG7" s="2"/>
      <c r="BH7" s="2"/>
      <c r="BI7" s="2"/>
      <c r="BJ7" s="2"/>
      <c r="BK7" s="2"/>
      <c r="BL7" s="2"/>
      <c r="BM7" s="2"/>
      <c r="BN7" s="2"/>
      <c r="BO7" s="2"/>
      <c r="BP7" s="2"/>
      <c r="BQ7" s="2"/>
      <c r="BR7" s="2"/>
      <c r="BS7" s="2"/>
      <c r="BU7" s="417" t="s">
        <v>220</v>
      </c>
      <c r="BV7" s="417"/>
      <c r="BW7" s="17"/>
      <c r="BX7" s="17"/>
      <c r="BY7" s="17"/>
      <c r="BZ7" s="17"/>
      <c r="CA7" s="17"/>
      <c r="CB7" s="17"/>
      <c r="CC7" s="17"/>
      <c r="CD7" s="17"/>
      <c r="CE7" s="17"/>
      <c r="CF7" s="17"/>
      <c r="CG7" s="17"/>
      <c r="CH7" s="17"/>
      <c r="CI7" s="17"/>
      <c r="CJ7" s="17"/>
      <c r="CK7" s="17"/>
      <c r="CL7" s="17"/>
      <c r="CM7" s="17"/>
      <c r="CN7" s="17"/>
      <c r="CO7" s="17"/>
      <c r="CP7" s="17"/>
      <c r="CQ7" s="17"/>
      <c r="CR7" s="29"/>
      <c r="CS7" s="417" t="s">
        <v>221</v>
      </c>
      <c r="CT7" s="417"/>
      <c r="CU7" s="17"/>
      <c r="CV7" s="17"/>
      <c r="CW7" s="17"/>
      <c r="CX7" s="17"/>
      <c r="CY7" s="17"/>
      <c r="CZ7" s="17"/>
      <c r="DA7" s="17"/>
      <c r="DB7" s="17"/>
      <c r="DC7" s="17"/>
      <c r="DD7" s="17"/>
      <c r="DE7" s="17"/>
      <c r="DF7" s="17"/>
      <c r="DG7" s="17"/>
      <c r="DH7" s="17"/>
      <c r="DI7" s="17"/>
      <c r="DJ7" s="17"/>
      <c r="DK7" s="17"/>
      <c r="DL7" s="17"/>
      <c r="DM7" s="17"/>
      <c r="DN7" s="17"/>
      <c r="DO7" s="17"/>
      <c r="DP7" s="29"/>
      <c r="DQ7" s="417" t="s">
        <v>222</v>
      </c>
      <c r="DR7" s="417"/>
      <c r="DS7" s="17"/>
      <c r="DT7" s="17"/>
      <c r="DU7" s="17"/>
      <c r="DV7" s="17"/>
      <c r="DW7" s="17"/>
      <c r="DX7" s="17"/>
      <c r="DY7" s="17"/>
      <c r="DZ7" s="17"/>
      <c r="EA7" s="17"/>
      <c r="EB7" s="17"/>
      <c r="EC7" s="17"/>
      <c r="ED7" s="17"/>
      <c r="EE7" s="17"/>
      <c r="EF7" s="17"/>
      <c r="EG7" s="17"/>
      <c r="EH7" s="17"/>
      <c r="EI7" s="17"/>
      <c r="EJ7" s="17"/>
      <c r="EK7" s="17"/>
      <c r="EL7" s="17"/>
      <c r="EM7" s="17"/>
      <c r="EN7" s="29"/>
      <c r="EO7" s="417" t="s">
        <v>223</v>
      </c>
      <c r="EP7" s="417"/>
      <c r="EQ7" s="17"/>
      <c r="ER7" s="17"/>
      <c r="ES7" s="17"/>
      <c r="ET7" s="17"/>
      <c r="EU7" s="17"/>
      <c r="EV7" s="17"/>
      <c r="EW7" s="17"/>
      <c r="EX7" s="17"/>
      <c r="EY7" s="17"/>
      <c r="EZ7" s="17"/>
      <c r="FA7" s="17"/>
      <c r="FB7" s="17"/>
      <c r="FC7" s="17"/>
      <c r="FD7" s="17"/>
      <c r="FE7" s="17"/>
      <c r="FF7" s="17"/>
      <c r="FG7" s="17"/>
      <c r="FH7" s="17"/>
      <c r="FI7" s="17"/>
      <c r="FJ7" s="17"/>
      <c r="FK7" s="17"/>
      <c r="FM7" s="416" t="s">
        <v>270</v>
      </c>
      <c r="FN7" s="416"/>
      <c r="FO7" s="2"/>
      <c r="FP7" s="2"/>
      <c r="FQ7" s="2"/>
      <c r="FR7" s="2"/>
      <c r="FS7" s="2"/>
      <c r="FT7" s="2"/>
      <c r="FU7" s="2"/>
      <c r="FV7" s="2"/>
      <c r="FW7" s="2"/>
      <c r="FX7" s="2"/>
      <c r="FY7" s="2"/>
      <c r="FZ7" s="2"/>
      <c r="GA7" s="2"/>
      <c r="GB7" s="2"/>
      <c r="GC7" s="2"/>
      <c r="GD7" s="2"/>
      <c r="GE7" s="2"/>
      <c r="GF7" s="2"/>
      <c r="GG7" s="2"/>
      <c r="GH7" s="2"/>
      <c r="GI7" s="2"/>
      <c r="GK7" s="416" t="s">
        <v>225</v>
      </c>
      <c r="GL7" s="416"/>
      <c r="GM7" s="2"/>
      <c r="GN7" s="2"/>
      <c r="GO7" s="2"/>
      <c r="GP7" s="2"/>
      <c r="GQ7" s="2"/>
      <c r="GR7" s="2"/>
      <c r="GS7" s="2"/>
      <c r="GT7" s="2"/>
      <c r="GU7" s="2"/>
      <c r="GV7" s="2"/>
      <c r="GW7" s="2"/>
      <c r="GX7" s="2"/>
      <c r="GY7" s="2"/>
      <c r="GZ7" s="2"/>
      <c r="HA7" s="2"/>
      <c r="HB7" s="2"/>
      <c r="HC7" s="2"/>
      <c r="HD7" s="2"/>
      <c r="HE7" s="2"/>
      <c r="HF7" s="2"/>
      <c r="HG7" s="2"/>
      <c r="HI7" s="416" t="s">
        <v>226</v>
      </c>
      <c r="HJ7" s="416"/>
      <c r="HK7" s="2"/>
      <c r="HL7" s="2"/>
      <c r="HM7" s="2"/>
      <c r="HN7" s="2"/>
      <c r="HO7" s="2"/>
      <c r="HP7" s="2"/>
      <c r="HQ7" s="2"/>
      <c r="HR7" s="2"/>
      <c r="HS7" s="2"/>
      <c r="HT7" s="2"/>
      <c r="HU7" s="2"/>
      <c r="HV7" s="2"/>
      <c r="HW7" s="2"/>
      <c r="HX7" s="2"/>
      <c r="HY7" s="2"/>
      <c r="HZ7" s="2"/>
      <c r="IA7" s="2"/>
      <c r="IB7" s="2"/>
      <c r="IC7" s="2"/>
      <c r="ID7" s="2"/>
      <c r="IE7" s="2"/>
    </row>
    <row r="8" spans="1:239" ht="15.5" customHeight="1">
      <c r="A8" s="431" t="s">
        <v>334</v>
      </c>
      <c r="B8" s="431"/>
      <c r="C8" s="177"/>
      <c r="D8" s="177"/>
      <c r="E8" s="177"/>
      <c r="F8" s="177"/>
      <c r="G8" s="177"/>
      <c r="H8" s="177"/>
      <c r="I8" s="177"/>
      <c r="J8" s="177"/>
      <c r="K8" s="177"/>
      <c r="L8" s="177"/>
      <c r="M8" s="177"/>
      <c r="N8" s="177"/>
      <c r="O8" s="177"/>
      <c r="P8" s="177"/>
      <c r="Q8" s="177"/>
      <c r="R8" s="177"/>
      <c r="S8" s="177"/>
      <c r="T8" s="177"/>
      <c r="U8" s="177"/>
      <c r="V8" s="177"/>
      <c r="W8" s="177"/>
      <c r="X8" s="177"/>
      <c r="Y8" s="416" t="s">
        <v>334</v>
      </c>
      <c r="Z8" s="416"/>
      <c r="AA8" s="3"/>
      <c r="AB8" s="3"/>
      <c r="AC8" s="3"/>
      <c r="AD8" s="3"/>
      <c r="AE8" s="3"/>
      <c r="AF8" s="3"/>
      <c r="AG8" s="3"/>
      <c r="AH8" s="3"/>
      <c r="AI8" s="3"/>
      <c r="AJ8" s="3"/>
      <c r="AK8" s="3"/>
      <c r="AL8" s="3"/>
      <c r="AM8" s="3"/>
      <c r="AN8" s="3"/>
      <c r="AO8" s="3"/>
      <c r="AP8" s="3"/>
      <c r="AQ8" s="3"/>
      <c r="AR8" s="3"/>
      <c r="AS8" s="3"/>
      <c r="AT8" s="3"/>
      <c r="AU8" s="3"/>
      <c r="AW8" s="416" t="s">
        <v>334</v>
      </c>
      <c r="AX8" s="416"/>
      <c r="AY8" s="3"/>
      <c r="AZ8" s="3"/>
      <c r="BA8" s="3"/>
      <c r="BB8" s="3"/>
      <c r="BC8" s="3"/>
      <c r="BD8" s="3"/>
      <c r="BE8" s="3"/>
      <c r="BF8" s="3"/>
      <c r="BG8" s="3"/>
      <c r="BH8" s="3"/>
      <c r="BI8" s="3"/>
      <c r="BJ8" s="3"/>
      <c r="BK8" s="3"/>
      <c r="BL8" s="3"/>
      <c r="BM8" s="3"/>
      <c r="BN8" s="3"/>
      <c r="BO8" s="3"/>
      <c r="BP8" s="3"/>
      <c r="BQ8" s="3"/>
      <c r="BR8" s="3"/>
      <c r="BS8" s="3"/>
      <c r="BU8" s="417" t="s">
        <v>335</v>
      </c>
      <c r="BV8" s="417"/>
      <c r="BW8" s="18"/>
      <c r="BX8" s="18"/>
      <c r="BY8" s="18"/>
      <c r="BZ8" s="18"/>
      <c r="CA8" s="18"/>
      <c r="CB8" s="18"/>
      <c r="CC8" s="18"/>
      <c r="CD8" s="18"/>
      <c r="CE8" s="18"/>
      <c r="CF8" s="18"/>
      <c r="CG8" s="18"/>
      <c r="CH8" s="18"/>
      <c r="CI8" s="18"/>
      <c r="CJ8" s="18"/>
      <c r="CK8" s="18"/>
      <c r="CL8" s="18"/>
      <c r="CM8" s="18"/>
      <c r="CN8" s="18"/>
      <c r="CO8" s="18"/>
      <c r="CP8" s="18"/>
      <c r="CQ8" s="18"/>
      <c r="CR8" s="29"/>
      <c r="CS8" s="417" t="s">
        <v>335</v>
      </c>
      <c r="CT8" s="417"/>
      <c r="CU8" s="18"/>
      <c r="CV8" s="18"/>
      <c r="CW8" s="18"/>
      <c r="CX8" s="18"/>
      <c r="CY8" s="18"/>
      <c r="CZ8" s="18"/>
      <c r="DA8" s="18"/>
      <c r="DB8" s="18"/>
      <c r="DC8" s="18"/>
      <c r="DD8" s="18"/>
      <c r="DE8" s="18"/>
      <c r="DF8" s="18"/>
      <c r="DG8" s="18"/>
      <c r="DH8" s="18"/>
      <c r="DI8" s="18"/>
      <c r="DJ8" s="18"/>
      <c r="DK8" s="18"/>
      <c r="DL8" s="18"/>
      <c r="DM8" s="18"/>
      <c r="DN8" s="18"/>
      <c r="DO8" s="18"/>
      <c r="DP8" s="29"/>
      <c r="DQ8" s="417" t="s">
        <v>335</v>
      </c>
      <c r="DR8" s="417"/>
      <c r="DS8" s="18"/>
      <c r="DT8" s="18"/>
      <c r="DU8" s="18"/>
      <c r="DV8" s="18"/>
      <c r="DW8" s="18"/>
      <c r="DX8" s="18"/>
      <c r="DY8" s="18"/>
      <c r="DZ8" s="18"/>
      <c r="EA8" s="18"/>
      <c r="EB8" s="18"/>
      <c r="EC8" s="18"/>
      <c r="ED8" s="18"/>
      <c r="EE8" s="18"/>
      <c r="EF8" s="18"/>
      <c r="EG8" s="18"/>
      <c r="EH8" s="18"/>
      <c r="EI8" s="18"/>
      <c r="EJ8" s="18"/>
      <c r="EK8" s="18"/>
      <c r="EL8" s="18"/>
      <c r="EM8" s="18"/>
      <c r="EN8" s="29"/>
      <c r="EO8" s="417" t="s">
        <v>335</v>
      </c>
      <c r="EP8" s="417"/>
      <c r="EQ8" s="18"/>
      <c r="ER8" s="18"/>
      <c r="ES8" s="18"/>
      <c r="ET8" s="18"/>
      <c r="EU8" s="18"/>
      <c r="EV8" s="18"/>
      <c r="EW8" s="18"/>
      <c r="EX8" s="18"/>
      <c r="EY8" s="18"/>
      <c r="EZ8" s="18"/>
      <c r="FA8" s="18"/>
      <c r="FB8" s="18"/>
      <c r="FC8" s="18"/>
      <c r="FD8" s="18"/>
      <c r="FE8" s="18"/>
      <c r="FF8" s="18"/>
      <c r="FG8" s="18"/>
      <c r="FH8" s="18"/>
      <c r="FI8" s="18"/>
      <c r="FJ8" s="18"/>
      <c r="FK8" s="18"/>
      <c r="FM8" s="416" t="s">
        <v>334</v>
      </c>
      <c r="FN8" s="416"/>
      <c r="FO8" s="3"/>
      <c r="FP8" s="3"/>
      <c r="FQ8" s="3"/>
      <c r="FR8" s="3"/>
      <c r="FS8" s="3"/>
      <c r="FT8" s="3"/>
      <c r="FU8" s="3"/>
      <c r="FV8" s="3"/>
      <c r="FW8" s="3"/>
      <c r="FX8" s="3"/>
      <c r="FY8" s="3"/>
      <c r="FZ8" s="3"/>
      <c r="GA8" s="3"/>
      <c r="GB8" s="3"/>
      <c r="GC8" s="3"/>
      <c r="GD8" s="3"/>
      <c r="GE8" s="3"/>
      <c r="GF8" s="3"/>
      <c r="GG8" s="3"/>
      <c r="GH8" s="3"/>
      <c r="GI8" s="3"/>
      <c r="GK8" s="416" t="s">
        <v>334</v>
      </c>
      <c r="GL8" s="416"/>
      <c r="GM8" s="3"/>
      <c r="GN8" s="3"/>
      <c r="GO8" s="3"/>
      <c r="GP8" s="3"/>
      <c r="GQ8" s="3"/>
      <c r="GR8" s="3"/>
      <c r="GS8" s="3"/>
      <c r="GT8" s="3"/>
      <c r="GU8" s="3"/>
      <c r="GV8" s="3"/>
      <c r="GW8" s="3"/>
      <c r="GX8" s="3"/>
      <c r="GY8" s="3"/>
      <c r="GZ8" s="3"/>
      <c r="HA8" s="3"/>
      <c r="HB8" s="3"/>
      <c r="HC8" s="3"/>
      <c r="HD8" s="3"/>
      <c r="HE8" s="3"/>
      <c r="HF8" s="3"/>
      <c r="HG8" s="3"/>
      <c r="HI8" s="416" t="s">
        <v>334</v>
      </c>
      <c r="HJ8" s="416"/>
      <c r="HK8" s="3"/>
      <c r="HL8" s="3"/>
      <c r="HM8" s="3"/>
      <c r="HN8" s="3"/>
      <c r="HO8" s="3"/>
      <c r="HP8" s="3"/>
      <c r="HQ8" s="3"/>
      <c r="HR8" s="3"/>
      <c r="HS8" s="3"/>
      <c r="HT8" s="3"/>
      <c r="HU8" s="3"/>
      <c r="HV8" s="3"/>
      <c r="HW8" s="3"/>
      <c r="HX8" s="3"/>
      <c r="HY8" s="3"/>
      <c r="HZ8" s="3"/>
      <c r="IA8" s="3"/>
      <c r="IB8" s="3"/>
      <c r="IC8" s="3"/>
      <c r="ID8" s="3"/>
      <c r="IE8" s="3"/>
    </row>
    <row r="9" spans="1:239" ht="14.5" customHeight="1">
      <c r="A9" s="424"/>
      <c r="B9" s="424"/>
      <c r="C9" s="175"/>
      <c r="D9" s="175"/>
      <c r="E9" s="175"/>
      <c r="F9" s="175"/>
      <c r="G9" s="175"/>
      <c r="H9" s="175"/>
      <c r="I9" s="175"/>
      <c r="J9" s="175"/>
      <c r="K9" s="175"/>
      <c r="L9" s="175"/>
      <c r="M9" s="175"/>
      <c r="N9" s="175"/>
      <c r="O9" s="175"/>
      <c r="P9" s="175"/>
      <c r="Q9" s="175"/>
      <c r="R9" s="175"/>
      <c r="S9" s="175"/>
      <c r="T9" s="175"/>
      <c r="U9" s="175"/>
      <c r="V9" s="175"/>
      <c r="W9" s="175"/>
      <c r="X9" s="175"/>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1"/>
      <c r="BV9" s="411"/>
      <c r="BW9" s="16"/>
      <c r="BX9" s="16"/>
      <c r="BY9" s="16"/>
      <c r="BZ9" s="16"/>
      <c r="CA9" s="16"/>
      <c r="CB9" s="16"/>
      <c r="CC9" s="16"/>
      <c r="CD9" s="16"/>
      <c r="CE9" s="16"/>
      <c r="CF9" s="16"/>
      <c r="CG9" s="16"/>
      <c r="CH9" s="16"/>
      <c r="CI9" s="16"/>
      <c r="CJ9" s="16"/>
      <c r="CK9" s="16"/>
      <c r="CL9" s="16"/>
      <c r="CM9" s="16"/>
      <c r="CN9" s="16"/>
      <c r="CO9" s="16"/>
      <c r="CP9" s="16"/>
      <c r="CQ9" s="16"/>
      <c r="CR9" s="29"/>
      <c r="CS9" s="411"/>
      <c r="CT9" s="411"/>
      <c r="CU9" s="16"/>
      <c r="CV9" s="16"/>
      <c r="CW9" s="16"/>
      <c r="CX9" s="16"/>
      <c r="CY9" s="16"/>
      <c r="CZ9" s="16"/>
      <c r="DA9" s="16"/>
      <c r="DB9" s="16"/>
      <c r="DC9" s="16"/>
      <c r="DD9" s="16"/>
      <c r="DE9" s="16"/>
      <c r="DF9" s="16"/>
      <c r="DG9" s="16"/>
      <c r="DH9" s="16"/>
      <c r="DI9" s="16"/>
      <c r="DJ9" s="16"/>
      <c r="DK9" s="16"/>
      <c r="DL9" s="16"/>
      <c r="DM9" s="16"/>
      <c r="DN9" s="16"/>
      <c r="DO9" s="16"/>
      <c r="DP9" s="29"/>
      <c r="DQ9" s="411"/>
      <c r="DR9" s="411"/>
      <c r="DS9" s="16"/>
      <c r="DT9" s="16"/>
      <c r="DU9" s="16"/>
      <c r="DV9" s="16"/>
      <c r="DW9" s="16"/>
      <c r="DX9" s="16"/>
      <c r="DY9" s="16"/>
      <c r="DZ9" s="16"/>
      <c r="EA9" s="16"/>
      <c r="EB9" s="16"/>
      <c r="EC9" s="16"/>
      <c r="ED9" s="16"/>
      <c r="EE9" s="16"/>
      <c r="EF9" s="16"/>
      <c r="EG9" s="16"/>
      <c r="EH9" s="16"/>
      <c r="EI9" s="16"/>
      <c r="EJ9" s="16"/>
      <c r="EK9" s="16"/>
      <c r="EL9" s="16"/>
      <c r="EM9" s="16"/>
      <c r="EN9" s="29"/>
      <c r="EO9" s="411"/>
      <c r="EP9" s="411"/>
      <c r="EQ9" s="16"/>
      <c r="ER9" s="16"/>
      <c r="ES9" s="16"/>
      <c r="ET9" s="16"/>
      <c r="EU9" s="16"/>
      <c r="EV9" s="16"/>
      <c r="EW9" s="16"/>
      <c r="EX9" s="16"/>
      <c r="EY9" s="16"/>
      <c r="EZ9" s="16"/>
      <c r="FA9" s="16"/>
      <c r="FB9" s="16"/>
      <c r="FC9" s="16"/>
      <c r="FD9" s="16"/>
      <c r="FE9" s="16"/>
      <c r="FF9" s="16"/>
      <c r="FG9" s="16"/>
      <c r="FH9" s="16"/>
      <c r="FI9" s="16"/>
      <c r="FJ9" s="16"/>
      <c r="FK9" s="16"/>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c r="HI9" s="410"/>
      <c r="HJ9" s="410"/>
      <c r="HK9" s="1"/>
      <c r="HL9" s="1"/>
      <c r="HM9" s="1"/>
      <c r="HN9" s="1"/>
      <c r="HO9" s="1"/>
      <c r="HP9" s="1"/>
      <c r="HQ9" s="1"/>
      <c r="HR9" s="1"/>
      <c r="HS9" s="1"/>
      <c r="HT9" s="1"/>
      <c r="HU9" s="1"/>
      <c r="HV9" s="1"/>
      <c r="HW9" s="1"/>
      <c r="HX9" s="1"/>
      <c r="HY9" s="1"/>
      <c r="HZ9" s="1"/>
      <c r="IA9" s="1"/>
      <c r="IB9" s="1"/>
      <c r="IC9" s="1"/>
      <c r="ID9" s="1"/>
      <c r="IE9" s="1"/>
    </row>
    <row r="10" spans="1:239" ht="14.5" customHeight="1">
      <c r="A10" s="424"/>
      <c r="B10" s="424"/>
      <c r="C10" s="175"/>
      <c r="D10" s="175"/>
      <c r="E10" s="175"/>
      <c r="F10" s="175"/>
      <c r="G10" s="175"/>
      <c r="H10" s="175"/>
      <c r="I10" s="175"/>
      <c r="J10" s="175"/>
      <c r="K10" s="175"/>
      <c r="L10" s="175"/>
      <c r="M10" s="175"/>
      <c r="N10" s="175"/>
      <c r="O10" s="175"/>
      <c r="P10" s="175"/>
      <c r="Q10" s="175"/>
      <c r="R10" s="175"/>
      <c r="S10" s="175"/>
      <c r="T10" s="175"/>
      <c r="U10" s="175"/>
      <c r="V10" s="175"/>
      <c r="W10" s="175"/>
      <c r="X10" s="175"/>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1"/>
      <c r="BV10" s="411"/>
      <c r="BW10" s="16"/>
      <c r="BX10" s="16"/>
      <c r="BY10" s="16"/>
      <c r="BZ10" s="16"/>
      <c r="CA10" s="16"/>
      <c r="CB10" s="16"/>
      <c r="CC10" s="16"/>
      <c r="CD10" s="16"/>
      <c r="CE10" s="16"/>
      <c r="CF10" s="16"/>
      <c r="CG10" s="16"/>
      <c r="CH10" s="16"/>
      <c r="CI10" s="16"/>
      <c r="CJ10" s="16"/>
      <c r="CK10" s="16"/>
      <c r="CL10" s="16"/>
      <c r="CM10" s="16"/>
      <c r="CN10" s="16"/>
      <c r="CO10" s="16"/>
      <c r="CP10" s="16"/>
      <c r="CQ10" s="16"/>
      <c r="CR10" s="29"/>
      <c r="CS10" s="411"/>
      <c r="CT10" s="411"/>
      <c r="CU10" s="16"/>
      <c r="CV10" s="16"/>
      <c r="CW10" s="16"/>
      <c r="CX10" s="16"/>
      <c r="CY10" s="16"/>
      <c r="CZ10" s="16"/>
      <c r="DA10" s="16"/>
      <c r="DB10" s="16"/>
      <c r="DC10" s="16"/>
      <c r="DD10" s="16"/>
      <c r="DE10" s="16"/>
      <c r="DF10" s="16"/>
      <c r="DG10" s="16"/>
      <c r="DH10" s="16"/>
      <c r="DI10" s="16"/>
      <c r="DJ10" s="16"/>
      <c r="DK10" s="16"/>
      <c r="DL10" s="16"/>
      <c r="DM10" s="16"/>
      <c r="DN10" s="16"/>
      <c r="DO10" s="16"/>
      <c r="DP10" s="29"/>
      <c r="DQ10" s="411"/>
      <c r="DR10" s="411"/>
      <c r="DS10" s="16"/>
      <c r="DT10" s="16"/>
      <c r="DU10" s="16"/>
      <c r="DV10" s="16"/>
      <c r="DW10" s="16"/>
      <c r="DX10" s="16"/>
      <c r="DY10" s="16"/>
      <c r="DZ10" s="16"/>
      <c r="EA10" s="16"/>
      <c r="EB10" s="16"/>
      <c r="EC10" s="16"/>
      <c r="ED10" s="16"/>
      <c r="EE10" s="16"/>
      <c r="EF10" s="16"/>
      <c r="EG10" s="16"/>
      <c r="EH10" s="16"/>
      <c r="EI10" s="16"/>
      <c r="EJ10" s="16"/>
      <c r="EK10" s="16"/>
      <c r="EL10" s="16"/>
      <c r="EM10" s="16"/>
      <c r="EN10" s="29"/>
      <c r="EO10" s="411"/>
      <c r="EP10" s="411"/>
      <c r="EQ10" s="16"/>
      <c r="ER10" s="16"/>
      <c r="ES10" s="16"/>
      <c r="ET10" s="16"/>
      <c r="EU10" s="16"/>
      <c r="EV10" s="16"/>
      <c r="EW10" s="16"/>
      <c r="EX10" s="16"/>
      <c r="EY10" s="16"/>
      <c r="EZ10" s="16"/>
      <c r="FA10" s="16"/>
      <c r="FB10" s="16"/>
      <c r="FC10" s="16"/>
      <c r="FD10" s="16"/>
      <c r="FE10" s="16"/>
      <c r="FF10" s="16"/>
      <c r="FG10" s="16"/>
      <c r="FH10" s="16"/>
      <c r="FI10" s="16"/>
      <c r="FJ10" s="16"/>
      <c r="FK10" s="16"/>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c r="HI10" s="410"/>
      <c r="HJ10" s="410"/>
      <c r="HK10" s="1"/>
      <c r="HL10" s="1"/>
      <c r="HM10" s="1"/>
      <c r="HN10" s="1"/>
      <c r="HO10" s="1"/>
      <c r="HP10" s="1"/>
      <c r="HQ10" s="1"/>
      <c r="HR10" s="1"/>
      <c r="HS10" s="1"/>
      <c r="HT10" s="1"/>
      <c r="HU10" s="1"/>
      <c r="HV10" s="1"/>
      <c r="HW10" s="1"/>
      <c r="HX10" s="1"/>
      <c r="HY10" s="1"/>
      <c r="HZ10" s="1"/>
      <c r="IA10" s="1"/>
      <c r="IB10" s="1"/>
      <c r="IC10" s="1"/>
      <c r="ID10" s="1"/>
      <c r="IE10" s="1"/>
    </row>
    <row r="11" spans="1:239" ht="14.5" customHeight="1">
      <c r="A11" s="424"/>
      <c r="B11" s="424"/>
      <c r="C11" s="178">
        <v>2000</v>
      </c>
      <c r="D11" s="178">
        <v>2001</v>
      </c>
      <c r="E11" s="178">
        <v>2002</v>
      </c>
      <c r="F11" s="178">
        <v>2003</v>
      </c>
      <c r="G11" s="178">
        <v>2004</v>
      </c>
      <c r="H11" s="178">
        <v>2005</v>
      </c>
      <c r="I11" s="178">
        <v>2006</v>
      </c>
      <c r="J11" s="178">
        <v>2007</v>
      </c>
      <c r="K11" s="178">
        <v>2008</v>
      </c>
      <c r="L11" s="178">
        <v>2009</v>
      </c>
      <c r="M11" s="178">
        <v>2010</v>
      </c>
      <c r="N11" s="178">
        <v>2011</v>
      </c>
      <c r="O11" s="178">
        <v>2012</v>
      </c>
      <c r="P11" s="178">
        <v>2013</v>
      </c>
      <c r="Q11" s="178">
        <v>2014</v>
      </c>
      <c r="R11" s="178">
        <v>2015</v>
      </c>
      <c r="S11" s="178">
        <v>2016</v>
      </c>
      <c r="T11" s="178">
        <v>2017</v>
      </c>
      <c r="U11" s="178">
        <v>2018</v>
      </c>
      <c r="V11" s="178">
        <v>2019</v>
      </c>
      <c r="W11" s="178">
        <v>2020</v>
      </c>
      <c r="X11" s="178"/>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1"/>
      <c r="BV11" s="411"/>
      <c r="BW11" s="19">
        <v>2000</v>
      </c>
      <c r="BX11" s="19">
        <v>2001</v>
      </c>
      <c r="BY11" s="19">
        <v>2002</v>
      </c>
      <c r="BZ11" s="19">
        <v>2003</v>
      </c>
      <c r="CA11" s="19">
        <v>2004</v>
      </c>
      <c r="CB11" s="19">
        <v>2005</v>
      </c>
      <c r="CC11" s="19">
        <v>2006</v>
      </c>
      <c r="CD11" s="19">
        <v>2007</v>
      </c>
      <c r="CE11" s="19">
        <v>2008</v>
      </c>
      <c r="CF11" s="19">
        <v>2009</v>
      </c>
      <c r="CG11" s="19">
        <v>2010</v>
      </c>
      <c r="CH11" s="19">
        <v>2011</v>
      </c>
      <c r="CI11" s="19">
        <v>2012</v>
      </c>
      <c r="CJ11" s="19">
        <v>2013</v>
      </c>
      <c r="CK11" s="19">
        <v>2014</v>
      </c>
      <c r="CL11" s="19">
        <v>2015</v>
      </c>
      <c r="CM11" s="19">
        <v>2016</v>
      </c>
      <c r="CN11" s="19">
        <v>2017</v>
      </c>
      <c r="CO11" s="19">
        <v>2018</v>
      </c>
      <c r="CP11" s="19">
        <v>2019</v>
      </c>
      <c r="CQ11" s="19">
        <v>2020</v>
      </c>
      <c r="CR11" s="29"/>
      <c r="CS11" s="411"/>
      <c r="CT11" s="411"/>
      <c r="CU11" s="19">
        <v>2000</v>
      </c>
      <c r="CV11" s="19">
        <v>2001</v>
      </c>
      <c r="CW11" s="19">
        <v>2002</v>
      </c>
      <c r="CX11" s="19">
        <v>2003</v>
      </c>
      <c r="CY11" s="19">
        <v>2004</v>
      </c>
      <c r="CZ11" s="19">
        <v>2005</v>
      </c>
      <c r="DA11" s="19">
        <v>2006</v>
      </c>
      <c r="DB11" s="19">
        <v>2007</v>
      </c>
      <c r="DC11" s="19">
        <v>2008</v>
      </c>
      <c r="DD11" s="19">
        <v>2009</v>
      </c>
      <c r="DE11" s="19">
        <v>2010</v>
      </c>
      <c r="DF11" s="19">
        <v>2011</v>
      </c>
      <c r="DG11" s="19">
        <v>2012</v>
      </c>
      <c r="DH11" s="19">
        <v>2013</v>
      </c>
      <c r="DI11" s="19">
        <v>2014</v>
      </c>
      <c r="DJ11" s="19">
        <v>2015</v>
      </c>
      <c r="DK11" s="19">
        <v>2016</v>
      </c>
      <c r="DL11" s="19">
        <v>2017</v>
      </c>
      <c r="DM11" s="19">
        <v>2018</v>
      </c>
      <c r="DN11" s="19">
        <v>2019</v>
      </c>
      <c r="DO11" s="19">
        <v>2020</v>
      </c>
      <c r="DP11" s="29"/>
      <c r="DQ11" s="411"/>
      <c r="DR11" s="411"/>
      <c r="DS11" s="19">
        <v>2000</v>
      </c>
      <c r="DT11" s="19">
        <v>2001</v>
      </c>
      <c r="DU11" s="19">
        <v>2002</v>
      </c>
      <c r="DV11" s="19">
        <v>2003</v>
      </c>
      <c r="DW11" s="19">
        <v>2004</v>
      </c>
      <c r="DX11" s="19">
        <v>2005</v>
      </c>
      <c r="DY11" s="19">
        <v>2006</v>
      </c>
      <c r="DZ11" s="19">
        <v>2007</v>
      </c>
      <c r="EA11" s="19">
        <v>2008</v>
      </c>
      <c r="EB11" s="19">
        <v>2009</v>
      </c>
      <c r="EC11" s="19">
        <v>2010</v>
      </c>
      <c r="ED11" s="19">
        <v>2011</v>
      </c>
      <c r="EE11" s="19">
        <v>2012</v>
      </c>
      <c r="EF11" s="19">
        <v>2013</v>
      </c>
      <c r="EG11" s="19">
        <v>2014</v>
      </c>
      <c r="EH11" s="19">
        <v>2015</v>
      </c>
      <c r="EI11" s="19">
        <v>2016</v>
      </c>
      <c r="EJ11" s="19">
        <v>2017</v>
      </c>
      <c r="EK11" s="19">
        <v>2018</v>
      </c>
      <c r="EL11" s="19">
        <v>2019</v>
      </c>
      <c r="EM11" s="19">
        <v>2020</v>
      </c>
      <c r="EN11" s="29"/>
      <c r="EO11" s="411"/>
      <c r="EP11" s="411"/>
      <c r="EQ11" s="19">
        <v>2000</v>
      </c>
      <c r="ER11" s="19">
        <v>2001</v>
      </c>
      <c r="ES11" s="19">
        <v>2002</v>
      </c>
      <c r="ET11" s="19">
        <v>2003</v>
      </c>
      <c r="EU11" s="19">
        <v>2004</v>
      </c>
      <c r="EV11" s="19">
        <v>2005</v>
      </c>
      <c r="EW11" s="19">
        <v>2006</v>
      </c>
      <c r="EX11" s="19">
        <v>2007</v>
      </c>
      <c r="EY11" s="19">
        <v>2008</v>
      </c>
      <c r="EZ11" s="19">
        <v>2009</v>
      </c>
      <c r="FA11" s="19">
        <v>2010</v>
      </c>
      <c r="FB11" s="19">
        <v>2011</v>
      </c>
      <c r="FC11" s="19">
        <v>2012</v>
      </c>
      <c r="FD11" s="19">
        <v>2013</v>
      </c>
      <c r="FE11" s="19">
        <v>2014</v>
      </c>
      <c r="FF11" s="19">
        <v>2015</v>
      </c>
      <c r="FG11" s="19">
        <v>2016</v>
      </c>
      <c r="FH11" s="19">
        <v>2017</v>
      </c>
      <c r="FI11" s="19">
        <v>2018</v>
      </c>
      <c r="FJ11" s="19">
        <v>2019</v>
      </c>
      <c r="FK11" s="19">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c r="HI11" s="410"/>
      <c r="HJ11" s="410"/>
      <c r="HK11" s="4">
        <v>2000</v>
      </c>
      <c r="HL11" s="4">
        <v>2001</v>
      </c>
      <c r="HM11" s="4">
        <v>2002</v>
      </c>
      <c r="HN11" s="4">
        <v>2003</v>
      </c>
      <c r="HO11" s="4">
        <v>2004</v>
      </c>
      <c r="HP11" s="4">
        <v>2005</v>
      </c>
      <c r="HQ11" s="4">
        <v>2006</v>
      </c>
      <c r="HR11" s="4">
        <v>2007</v>
      </c>
      <c r="HS11" s="4">
        <v>2008</v>
      </c>
      <c r="HT11" s="4">
        <v>2009</v>
      </c>
      <c r="HU11" s="4">
        <v>2010</v>
      </c>
      <c r="HV11" s="4">
        <v>2011</v>
      </c>
      <c r="HW11" s="4">
        <v>2012</v>
      </c>
      <c r="HX11" s="4">
        <v>2013</v>
      </c>
      <c r="HY11" s="4">
        <v>2014</v>
      </c>
      <c r="HZ11" s="4">
        <v>2015</v>
      </c>
      <c r="IA11" s="4">
        <v>2016</v>
      </c>
      <c r="IB11" s="4">
        <v>2017</v>
      </c>
      <c r="IC11" s="4">
        <v>2018</v>
      </c>
      <c r="ID11" s="4">
        <v>2019</v>
      </c>
      <c r="IE11" s="4">
        <v>2020</v>
      </c>
    </row>
    <row r="12" spans="1:239" ht="14.5" customHeight="1">
      <c r="A12" s="427"/>
      <c r="B12" s="427"/>
      <c r="C12" s="175"/>
      <c r="D12" s="175"/>
      <c r="E12" s="175"/>
      <c r="F12" s="175"/>
      <c r="G12" s="175"/>
      <c r="H12" s="175"/>
      <c r="I12" s="175"/>
      <c r="J12" s="175"/>
      <c r="K12" s="175"/>
      <c r="L12" s="175"/>
      <c r="M12" s="175"/>
      <c r="N12" s="175"/>
      <c r="O12" s="175"/>
      <c r="P12" s="175"/>
      <c r="Q12" s="175"/>
      <c r="R12" s="175"/>
      <c r="S12" s="175"/>
      <c r="T12" s="175"/>
      <c r="U12" s="175"/>
      <c r="V12" s="175"/>
      <c r="W12" s="175"/>
      <c r="X12" s="175"/>
      <c r="Y12" s="412"/>
      <c r="Z12" s="412"/>
      <c r="AA12" s="1"/>
      <c r="AB12" s="1"/>
      <c r="AC12" s="1"/>
      <c r="AD12" s="1"/>
      <c r="AE12" s="1"/>
      <c r="AF12" s="1"/>
      <c r="AG12" s="1"/>
      <c r="AH12" s="1"/>
      <c r="AI12" s="1"/>
      <c r="AJ12" s="1"/>
      <c r="AK12" s="1"/>
      <c r="AL12" s="1"/>
      <c r="AM12" s="1"/>
      <c r="AN12" s="1"/>
      <c r="AO12" s="1"/>
      <c r="AP12" s="1"/>
      <c r="AQ12" s="1"/>
      <c r="AR12" s="1"/>
      <c r="AS12" s="1"/>
      <c r="AT12" s="1"/>
      <c r="AU12" s="1"/>
      <c r="AW12" s="412"/>
      <c r="AX12" s="412"/>
      <c r="AY12" s="1"/>
      <c r="AZ12" s="1"/>
      <c r="BA12" s="1"/>
      <c r="BB12" s="1"/>
      <c r="BC12" s="1"/>
      <c r="BD12" s="1"/>
      <c r="BE12" s="1"/>
      <c r="BF12" s="1"/>
      <c r="BG12" s="1"/>
      <c r="BH12" s="1"/>
      <c r="BI12" s="1"/>
      <c r="BJ12" s="1"/>
      <c r="BK12" s="1"/>
      <c r="BL12" s="1"/>
      <c r="BM12" s="1"/>
      <c r="BN12" s="1"/>
      <c r="BO12" s="1"/>
      <c r="BP12" s="1"/>
      <c r="BQ12" s="1"/>
      <c r="BR12" s="1"/>
      <c r="BS12" s="1"/>
      <c r="BU12" s="413"/>
      <c r="BV12" s="413"/>
      <c r="BW12" s="16"/>
      <c r="BX12" s="16"/>
      <c r="BY12" s="16"/>
      <c r="BZ12" s="16"/>
      <c r="CA12" s="16"/>
      <c r="CB12" s="16"/>
      <c r="CC12" s="16"/>
      <c r="CD12" s="16"/>
      <c r="CE12" s="16"/>
      <c r="CF12" s="16"/>
      <c r="CG12" s="16"/>
      <c r="CH12" s="16"/>
      <c r="CI12" s="16"/>
      <c r="CJ12" s="16"/>
      <c r="CK12" s="16"/>
      <c r="CL12" s="16"/>
      <c r="CM12" s="16"/>
      <c r="CN12" s="16"/>
      <c r="CO12" s="16"/>
      <c r="CP12" s="16"/>
      <c r="CQ12" s="16"/>
      <c r="CR12" s="29"/>
      <c r="CS12" s="413"/>
      <c r="CT12" s="413"/>
      <c r="CU12" s="16"/>
      <c r="CV12" s="16"/>
      <c r="CW12" s="16"/>
      <c r="CX12" s="16"/>
      <c r="CY12" s="16"/>
      <c r="CZ12" s="16"/>
      <c r="DA12" s="16"/>
      <c r="DB12" s="16"/>
      <c r="DC12" s="16"/>
      <c r="DD12" s="16"/>
      <c r="DE12" s="16"/>
      <c r="DF12" s="16"/>
      <c r="DG12" s="16"/>
      <c r="DH12" s="16"/>
      <c r="DI12" s="16"/>
      <c r="DJ12" s="16"/>
      <c r="DK12" s="16"/>
      <c r="DL12" s="16"/>
      <c r="DM12" s="16"/>
      <c r="DN12" s="16"/>
      <c r="DO12" s="16"/>
      <c r="DP12" s="29"/>
      <c r="DQ12" s="413"/>
      <c r="DR12" s="413"/>
      <c r="DS12" s="16"/>
      <c r="DT12" s="16"/>
      <c r="DU12" s="16"/>
      <c r="DV12" s="16"/>
      <c r="DW12" s="16"/>
      <c r="DX12" s="16"/>
      <c r="DY12" s="16"/>
      <c r="DZ12" s="16"/>
      <c r="EA12" s="16"/>
      <c r="EB12" s="16"/>
      <c r="EC12" s="16"/>
      <c r="ED12" s="16"/>
      <c r="EE12" s="16"/>
      <c r="EF12" s="16"/>
      <c r="EG12" s="16"/>
      <c r="EH12" s="16"/>
      <c r="EI12" s="16"/>
      <c r="EJ12" s="16"/>
      <c r="EK12" s="16"/>
      <c r="EL12" s="16"/>
      <c r="EM12" s="16"/>
      <c r="EN12" s="29"/>
      <c r="EO12" s="413"/>
      <c r="EP12" s="413"/>
      <c r="EQ12" s="16"/>
      <c r="ER12" s="16"/>
      <c r="ES12" s="16"/>
      <c r="ET12" s="16"/>
      <c r="EU12" s="16"/>
      <c r="EV12" s="16"/>
      <c r="EW12" s="16"/>
      <c r="EX12" s="16"/>
      <c r="EY12" s="16"/>
      <c r="EZ12" s="16"/>
      <c r="FA12" s="16"/>
      <c r="FB12" s="16"/>
      <c r="FC12" s="16"/>
      <c r="FD12" s="16"/>
      <c r="FE12" s="16"/>
      <c r="FF12" s="16"/>
      <c r="FG12" s="16"/>
      <c r="FH12" s="16"/>
      <c r="FI12" s="16"/>
      <c r="FJ12" s="16"/>
      <c r="FK12" s="16"/>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c r="HI12" s="412"/>
      <c r="HJ12" s="412"/>
      <c r="HK12" s="1"/>
      <c r="HL12" s="1"/>
      <c r="HM12" s="1"/>
      <c r="HN12" s="1"/>
      <c r="HO12" s="1"/>
      <c r="HP12" s="1"/>
      <c r="HQ12" s="1"/>
      <c r="HR12" s="1"/>
      <c r="HS12" s="1"/>
      <c r="HT12" s="1"/>
      <c r="HU12" s="1"/>
      <c r="HV12" s="1"/>
      <c r="HW12" s="1"/>
      <c r="HX12" s="1"/>
      <c r="HY12" s="1"/>
      <c r="HZ12" s="1"/>
      <c r="IA12" s="1"/>
      <c r="IB12" s="1"/>
      <c r="IC12" s="1"/>
      <c r="ID12" s="1"/>
      <c r="IE12" s="1"/>
    </row>
    <row r="13" spans="1:239" ht="14.5">
      <c r="A13" s="180"/>
      <c r="B13" s="180" t="s">
        <v>336</v>
      </c>
      <c r="C13" s="180">
        <v>6.7</v>
      </c>
      <c r="D13" s="180">
        <v>6.6</v>
      </c>
      <c r="E13" s="180">
        <v>7</v>
      </c>
      <c r="F13" s="180">
        <v>7.2</v>
      </c>
      <c r="G13" s="180">
        <v>6.9</v>
      </c>
      <c r="H13" s="180">
        <v>7.4</v>
      </c>
      <c r="I13" s="180">
        <v>7.1</v>
      </c>
      <c r="J13" s="180">
        <v>8.6999999999999993</v>
      </c>
      <c r="K13" s="180">
        <v>9.5</v>
      </c>
      <c r="L13" s="180">
        <v>9</v>
      </c>
      <c r="M13" s="180">
        <v>9.4</v>
      </c>
      <c r="N13" s="180">
        <v>11.3</v>
      </c>
      <c r="O13" s="180">
        <v>12.7</v>
      </c>
      <c r="P13" s="180">
        <v>11.5</v>
      </c>
      <c r="Q13" s="180">
        <v>13.2</v>
      </c>
      <c r="R13" s="180">
        <v>14.2</v>
      </c>
      <c r="S13" s="180">
        <v>14.2</v>
      </c>
      <c r="T13" s="180">
        <v>15</v>
      </c>
      <c r="U13" s="180">
        <v>13.4</v>
      </c>
      <c r="V13" s="180">
        <v>12.7</v>
      </c>
      <c r="W13" s="180">
        <v>11.3</v>
      </c>
      <c r="X13" s="180"/>
      <c r="Y13" s="6"/>
      <c r="Z13" s="6" t="s">
        <v>336</v>
      </c>
      <c r="AA13" s="6">
        <v>2.1</v>
      </c>
      <c r="AB13" s="6">
        <v>2.2000000000000002</v>
      </c>
      <c r="AC13" s="6">
        <v>2.5</v>
      </c>
      <c r="AD13" s="6">
        <v>2.6</v>
      </c>
      <c r="AE13" s="6">
        <v>2.7</v>
      </c>
      <c r="AF13" s="6">
        <v>2.8</v>
      </c>
      <c r="AG13" s="6">
        <v>2.7</v>
      </c>
      <c r="AH13" s="6">
        <v>2.7</v>
      </c>
      <c r="AI13" s="6">
        <v>2.8</v>
      </c>
      <c r="AJ13" s="6">
        <v>2.6</v>
      </c>
      <c r="AK13" s="6">
        <v>2.8</v>
      </c>
      <c r="AL13" s="6">
        <v>3.1</v>
      </c>
      <c r="AM13" s="6">
        <v>3.1</v>
      </c>
      <c r="AN13" s="6">
        <v>2.7</v>
      </c>
      <c r="AO13" s="6">
        <v>2.7</v>
      </c>
      <c r="AP13" s="6">
        <v>2.8</v>
      </c>
      <c r="AQ13" s="6">
        <v>3.1</v>
      </c>
      <c r="AR13" s="6">
        <v>3.4</v>
      </c>
      <c r="AS13" s="6">
        <v>3.2</v>
      </c>
      <c r="AT13" s="6">
        <v>3.3</v>
      </c>
      <c r="AU13" s="6">
        <v>3.1</v>
      </c>
      <c r="AW13" s="6"/>
      <c r="AX13" s="6" t="s">
        <v>336</v>
      </c>
      <c r="AY13" s="6">
        <v>14</v>
      </c>
      <c r="AZ13" s="6">
        <v>13</v>
      </c>
      <c r="BA13" s="6">
        <v>13.7</v>
      </c>
      <c r="BB13" s="6">
        <v>14.3</v>
      </c>
      <c r="BC13" s="6">
        <v>14.6</v>
      </c>
      <c r="BD13" s="6">
        <v>14.4</v>
      </c>
      <c r="BE13" s="6">
        <v>14.5</v>
      </c>
      <c r="BF13" s="6">
        <v>13.8</v>
      </c>
      <c r="BG13" s="6">
        <v>14.5</v>
      </c>
      <c r="BH13" s="6">
        <v>13.1</v>
      </c>
      <c r="BI13" s="6">
        <v>13.9</v>
      </c>
      <c r="BJ13" s="6">
        <v>15.9</v>
      </c>
      <c r="BK13" s="6">
        <v>16.3</v>
      </c>
      <c r="BL13" s="6">
        <v>14.2</v>
      </c>
      <c r="BM13" s="6">
        <v>13.1</v>
      </c>
      <c r="BN13" s="6">
        <v>17</v>
      </c>
      <c r="BO13" s="6">
        <v>18.100000000000001</v>
      </c>
      <c r="BP13" s="6">
        <v>19.3</v>
      </c>
      <c r="BQ13" s="6">
        <v>20.3</v>
      </c>
      <c r="BR13" s="6">
        <v>20.399999999999999</v>
      </c>
      <c r="BS13" s="6">
        <v>18</v>
      </c>
      <c r="BU13" s="21"/>
      <c r="BV13" s="21" t="s">
        <v>337</v>
      </c>
      <c r="BW13" s="21">
        <v>11.5</v>
      </c>
      <c r="BX13" s="21">
        <v>11.2</v>
      </c>
      <c r="BY13" s="21">
        <v>11.8</v>
      </c>
      <c r="BZ13" s="21">
        <v>12.2</v>
      </c>
      <c r="CA13" s="21">
        <v>12.3</v>
      </c>
      <c r="CB13" s="21">
        <v>12.4</v>
      </c>
      <c r="CC13" s="21">
        <v>12.1</v>
      </c>
      <c r="CD13" s="21">
        <v>12.3</v>
      </c>
      <c r="CE13" s="21">
        <v>12.6</v>
      </c>
      <c r="CF13" s="21">
        <v>11.5</v>
      </c>
      <c r="CG13" s="21">
        <v>12.6</v>
      </c>
      <c r="CH13" s="21">
        <v>15.7</v>
      </c>
      <c r="CI13" s="21">
        <v>15.6</v>
      </c>
      <c r="CJ13" s="21">
        <v>12.8</v>
      </c>
      <c r="CK13" s="21">
        <v>11.5</v>
      </c>
      <c r="CL13" s="21">
        <v>14.5</v>
      </c>
      <c r="CM13" s="21">
        <v>17.3</v>
      </c>
      <c r="CN13" s="21">
        <v>15.6</v>
      </c>
      <c r="CO13" s="21">
        <v>15.8</v>
      </c>
      <c r="CP13" s="21">
        <v>15.7</v>
      </c>
      <c r="CQ13" s="21">
        <v>13.9</v>
      </c>
      <c r="CR13" s="29"/>
      <c r="CS13" s="21"/>
      <c r="CT13" s="21" t="s">
        <v>337</v>
      </c>
      <c r="CU13" s="21">
        <v>63.5</v>
      </c>
      <c r="CV13" s="21">
        <v>64.8</v>
      </c>
      <c r="CW13" s="21">
        <v>67.2</v>
      </c>
      <c r="CX13" s="21">
        <v>71.099999999999994</v>
      </c>
      <c r="CY13" s="21">
        <v>71.8</v>
      </c>
      <c r="CZ13" s="21">
        <v>73.099999999999994</v>
      </c>
      <c r="DA13" s="21">
        <v>72.8</v>
      </c>
      <c r="DB13" s="21">
        <v>77.5</v>
      </c>
      <c r="DC13" s="21">
        <v>74.099999999999994</v>
      </c>
      <c r="DD13" s="21">
        <v>77.400000000000006</v>
      </c>
      <c r="DE13" s="21">
        <v>79.099999999999994</v>
      </c>
      <c r="DF13" s="21">
        <v>85.1</v>
      </c>
      <c r="DG13" s="21">
        <v>84.7</v>
      </c>
      <c r="DH13" s="21">
        <v>86.1</v>
      </c>
      <c r="DI13" s="21">
        <v>83.7</v>
      </c>
      <c r="DJ13" s="21">
        <v>88.5</v>
      </c>
      <c r="DK13" s="21">
        <v>94.4</v>
      </c>
      <c r="DL13" s="21">
        <v>102.3</v>
      </c>
      <c r="DM13" s="21">
        <v>105.7</v>
      </c>
      <c r="DN13" s="21">
        <v>110.5</v>
      </c>
      <c r="DO13" s="21">
        <v>95.9</v>
      </c>
      <c r="DP13" s="29"/>
      <c r="DQ13" s="21"/>
      <c r="DR13" s="21" t="s">
        <v>337</v>
      </c>
      <c r="DS13" s="21">
        <v>131.69999999999999</v>
      </c>
      <c r="DT13" s="21">
        <v>132.6</v>
      </c>
      <c r="DU13" s="21">
        <v>141.30000000000001</v>
      </c>
      <c r="DV13" s="21">
        <v>146.19999999999999</v>
      </c>
      <c r="DW13" s="21">
        <v>154.5</v>
      </c>
      <c r="DX13" s="21">
        <v>163</v>
      </c>
      <c r="DY13" s="21">
        <v>161.80000000000001</v>
      </c>
      <c r="DZ13" s="21">
        <v>167</v>
      </c>
      <c r="EA13" s="21">
        <v>168</v>
      </c>
      <c r="EB13" s="21">
        <v>177.5</v>
      </c>
      <c r="EC13" s="21">
        <v>185.4</v>
      </c>
      <c r="ED13" s="21">
        <v>188.5</v>
      </c>
      <c r="EE13" s="21">
        <v>178.9</v>
      </c>
      <c r="EF13" s="21">
        <v>194.6</v>
      </c>
      <c r="EG13" s="21">
        <v>193.3</v>
      </c>
      <c r="EH13" s="21">
        <v>201.1</v>
      </c>
      <c r="EI13" s="21">
        <v>212.8</v>
      </c>
      <c r="EJ13" s="21">
        <v>217.6</v>
      </c>
      <c r="EK13" s="21">
        <v>230.3</v>
      </c>
      <c r="EL13" s="21">
        <v>240.9</v>
      </c>
      <c r="EM13" s="21">
        <v>196.4</v>
      </c>
      <c r="EN13" s="29"/>
      <c r="EO13" s="21"/>
      <c r="EP13" s="21" t="s">
        <v>337</v>
      </c>
      <c r="EQ13" s="21">
        <v>14.3</v>
      </c>
      <c r="ER13" s="21">
        <v>13.9</v>
      </c>
      <c r="ES13" s="21">
        <v>14.9</v>
      </c>
      <c r="ET13" s="21">
        <v>15.4</v>
      </c>
      <c r="EU13" s="21">
        <v>16</v>
      </c>
      <c r="EV13" s="21">
        <v>15.4</v>
      </c>
      <c r="EW13" s="21">
        <v>16.600000000000001</v>
      </c>
      <c r="EX13" s="21">
        <v>16.8</v>
      </c>
      <c r="EY13" s="21">
        <v>16</v>
      </c>
      <c r="EZ13" s="21">
        <v>16.7</v>
      </c>
      <c r="FA13" s="21">
        <v>19</v>
      </c>
      <c r="FB13" s="21">
        <v>18.600000000000001</v>
      </c>
      <c r="FC13" s="21">
        <v>23.8</v>
      </c>
      <c r="FD13" s="21">
        <v>24.7</v>
      </c>
      <c r="FE13" s="21">
        <v>25.4</v>
      </c>
      <c r="FF13" s="21">
        <v>25</v>
      </c>
      <c r="FG13" s="21">
        <v>26.3</v>
      </c>
      <c r="FH13" s="21">
        <v>26.5</v>
      </c>
      <c r="FI13" s="21">
        <v>29.6</v>
      </c>
      <c r="FJ13" s="21">
        <v>30.1</v>
      </c>
      <c r="FK13" s="21">
        <v>27.5</v>
      </c>
      <c r="FM13" s="6"/>
      <c r="FN13" s="6" t="s">
        <v>336</v>
      </c>
      <c r="FO13" s="6">
        <v>15</v>
      </c>
      <c r="FP13" s="6">
        <v>14.7</v>
      </c>
      <c r="FQ13" s="6">
        <v>16.5</v>
      </c>
      <c r="FR13" s="6">
        <v>17.399999999999999</v>
      </c>
      <c r="FS13" s="6">
        <v>16.899999999999999</v>
      </c>
      <c r="FT13" s="6">
        <v>16.7</v>
      </c>
      <c r="FU13" s="6">
        <v>17.100000000000001</v>
      </c>
      <c r="FV13" s="6">
        <v>19.3</v>
      </c>
      <c r="FW13" s="6">
        <v>21.4</v>
      </c>
      <c r="FX13" s="6">
        <v>22.8</v>
      </c>
      <c r="FY13" s="6">
        <v>24.1</v>
      </c>
      <c r="FZ13" s="6">
        <v>20.8</v>
      </c>
      <c r="GA13" s="6">
        <v>24.7</v>
      </c>
      <c r="GB13" s="6">
        <v>26.5</v>
      </c>
      <c r="GC13" s="6">
        <v>25.3</v>
      </c>
      <c r="GD13" s="6">
        <v>27.7</v>
      </c>
      <c r="GE13" s="6">
        <v>29.1</v>
      </c>
      <c r="GF13" s="6">
        <v>29.8</v>
      </c>
      <c r="GG13" s="6">
        <v>29.5</v>
      </c>
      <c r="GH13" s="6">
        <v>29.8</v>
      </c>
      <c r="GI13" s="6">
        <v>27.3</v>
      </c>
      <c r="GK13" s="6"/>
      <c r="GL13" s="6" t="s">
        <v>336</v>
      </c>
      <c r="GM13" s="6">
        <v>51.3</v>
      </c>
      <c r="GN13" s="6">
        <v>53.9</v>
      </c>
      <c r="GO13" s="6">
        <v>55.9</v>
      </c>
      <c r="GP13" s="6">
        <v>53</v>
      </c>
      <c r="GQ13" s="6">
        <v>51.8</v>
      </c>
      <c r="GR13" s="6">
        <v>54.9</v>
      </c>
      <c r="GS13" s="6">
        <v>53</v>
      </c>
      <c r="GT13" s="6">
        <v>57.8</v>
      </c>
      <c r="GU13" s="6">
        <v>56.5</v>
      </c>
      <c r="GV13" s="6">
        <v>55.4</v>
      </c>
      <c r="GW13" s="6">
        <v>55.5</v>
      </c>
      <c r="GX13" s="6">
        <v>52.4</v>
      </c>
      <c r="GY13" s="6">
        <v>57.9</v>
      </c>
      <c r="GZ13" s="6">
        <v>63.4</v>
      </c>
      <c r="HA13" s="6">
        <v>67.7</v>
      </c>
      <c r="HB13" s="6">
        <v>66.2</v>
      </c>
      <c r="HC13" s="6">
        <v>71.3</v>
      </c>
      <c r="HD13" s="6">
        <v>74.400000000000006</v>
      </c>
      <c r="HE13" s="6">
        <v>77.400000000000006</v>
      </c>
      <c r="HF13" s="6">
        <v>81.7</v>
      </c>
      <c r="HG13" s="6">
        <v>69.400000000000006</v>
      </c>
      <c r="HI13" s="6"/>
      <c r="HJ13" s="6" t="s">
        <v>336</v>
      </c>
      <c r="HK13" s="6">
        <v>52.1</v>
      </c>
      <c r="HL13" s="6">
        <v>51.1</v>
      </c>
      <c r="HM13" s="6">
        <v>52.4</v>
      </c>
      <c r="HN13" s="6">
        <v>52.5</v>
      </c>
      <c r="HO13" s="6">
        <v>55.1</v>
      </c>
      <c r="HP13" s="6">
        <v>52.9</v>
      </c>
      <c r="HQ13" s="6">
        <v>47.9</v>
      </c>
      <c r="HR13" s="6">
        <v>51.3</v>
      </c>
      <c r="HS13" s="6">
        <v>49.7</v>
      </c>
      <c r="HT13" s="6">
        <v>50.4</v>
      </c>
      <c r="HU13" s="6">
        <v>52.1</v>
      </c>
      <c r="HV13" s="6">
        <v>49.7</v>
      </c>
      <c r="HW13" s="6">
        <v>51.5</v>
      </c>
      <c r="HX13" s="6">
        <v>53.8</v>
      </c>
      <c r="HY13" s="6">
        <v>56.4</v>
      </c>
      <c r="HZ13" s="6">
        <v>59.6</v>
      </c>
      <c r="IA13" s="6">
        <v>67.400000000000006</v>
      </c>
      <c r="IB13" s="6">
        <v>69.599999999999994</v>
      </c>
      <c r="IC13" s="6">
        <v>72.2</v>
      </c>
      <c r="ID13" s="6">
        <v>72.7</v>
      </c>
      <c r="IE13" s="6">
        <v>67.400000000000006</v>
      </c>
    </row>
    <row r="14" spans="1:239" ht="14.5">
      <c r="A14" s="175"/>
      <c r="B14" s="182" t="s">
        <v>231</v>
      </c>
      <c r="C14" s="175"/>
      <c r="D14" s="175"/>
      <c r="E14" s="175"/>
      <c r="F14" s="175"/>
      <c r="G14" s="175"/>
      <c r="H14" s="175"/>
      <c r="I14" s="175"/>
      <c r="J14" s="175"/>
      <c r="K14" s="175"/>
      <c r="L14" s="175"/>
      <c r="M14" s="175"/>
      <c r="N14" s="175"/>
      <c r="O14" s="175"/>
      <c r="P14" s="175"/>
      <c r="Q14" s="175"/>
      <c r="R14" s="175"/>
      <c r="S14" s="175"/>
      <c r="T14" s="175"/>
      <c r="U14" s="175"/>
      <c r="V14" s="175"/>
      <c r="W14" s="175"/>
      <c r="X14" s="175"/>
      <c r="Y14" s="1"/>
      <c r="Z14" s="123" t="s">
        <v>231</v>
      </c>
      <c r="AA14" s="1"/>
      <c r="AB14" s="1"/>
      <c r="AC14" s="1"/>
      <c r="AD14" s="1"/>
      <c r="AE14" s="1"/>
      <c r="AF14" s="1"/>
      <c r="AG14" s="1"/>
      <c r="AH14" s="1"/>
      <c r="AI14" s="1"/>
      <c r="AJ14" s="1"/>
      <c r="AK14" s="1"/>
      <c r="AL14" s="1"/>
      <c r="AM14" s="1"/>
      <c r="AN14" s="1"/>
      <c r="AO14" s="1"/>
      <c r="AP14" s="1"/>
      <c r="AQ14" s="1"/>
      <c r="AR14" s="1"/>
      <c r="AS14" s="1"/>
      <c r="AT14" s="1"/>
      <c r="AU14" s="1"/>
      <c r="AW14" s="1"/>
      <c r="AX14" s="123" t="s">
        <v>231</v>
      </c>
      <c r="AY14" s="1"/>
      <c r="AZ14" s="1"/>
      <c r="BA14" s="1"/>
      <c r="BB14" s="1"/>
      <c r="BC14" s="1"/>
      <c r="BD14" s="1"/>
      <c r="BE14" s="1"/>
      <c r="BF14" s="1"/>
      <c r="BG14" s="1"/>
      <c r="BH14" s="1"/>
      <c r="BI14" s="1"/>
      <c r="BJ14" s="1"/>
      <c r="BK14" s="1"/>
      <c r="BL14" s="1"/>
      <c r="BM14" s="1"/>
      <c r="BN14" s="1"/>
      <c r="BO14" s="1"/>
      <c r="BP14" s="1"/>
      <c r="BQ14" s="1"/>
      <c r="BR14" s="1"/>
      <c r="BS14" s="1"/>
      <c r="BU14" s="16"/>
      <c r="BV14" s="196" t="s">
        <v>232</v>
      </c>
      <c r="BW14" s="16"/>
      <c r="BX14" s="16"/>
      <c r="BY14" s="16"/>
      <c r="BZ14" s="16"/>
      <c r="CA14" s="16"/>
      <c r="CB14" s="16"/>
      <c r="CC14" s="16"/>
      <c r="CD14" s="16"/>
      <c r="CE14" s="16"/>
      <c r="CF14" s="16"/>
      <c r="CG14" s="16"/>
      <c r="CH14" s="16"/>
      <c r="CI14" s="16"/>
      <c r="CJ14" s="16"/>
      <c r="CK14" s="16"/>
      <c r="CL14" s="16"/>
      <c r="CM14" s="16"/>
      <c r="CN14" s="16"/>
      <c r="CO14" s="16"/>
      <c r="CP14" s="16"/>
      <c r="CQ14" s="16"/>
      <c r="CR14" s="29"/>
      <c r="CS14" s="16"/>
      <c r="CT14" s="196" t="s">
        <v>232</v>
      </c>
      <c r="CU14" s="16"/>
      <c r="CV14" s="16"/>
      <c r="CW14" s="16"/>
      <c r="CX14" s="16"/>
      <c r="CY14" s="16"/>
      <c r="CZ14" s="16"/>
      <c r="DA14" s="16"/>
      <c r="DB14" s="16"/>
      <c r="DC14" s="16"/>
      <c r="DD14" s="16"/>
      <c r="DE14" s="16"/>
      <c r="DF14" s="16"/>
      <c r="DG14" s="16"/>
      <c r="DH14" s="16"/>
      <c r="DI14" s="16"/>
      <c r="DJ14" s="16"/>
      <c r="DK14" s="16"/>
      <c r="DL14" s="16"/>
      <c r="DM14" s="16"/>
      <c r="DN14" s="16"/>
      <c r="DO14" s="16"/>
      <c r="DP14" s="29"/>
      <c r="DQ14" s="16"/>
      <c r="DR14" s="196" t="s">
        <v>232</v>
      </c>
      <c r="DS14" s="16"/>
      <c r="DT14" s="16"/>
      <c r="DU14" s="16"/>
      <c r="DV14" s="16"/>
      <c r="DW14" s="16"/>
      <c r="DX14" s="16"/>
      <c r="DY14" s="16"/>
      <c r="DZ14" s="16"/>
      <c r="EA14" s="16"/>
      <c r="EB14" s="16"/>
      <c r="EC14" s="16"/>
      <c r="ED14" s="16"/>
      <c r="EE14" s="16"/>
      <c r="EF14" s="16"/>
      <c r="EG14" s="16"/>
      <c r="EH14" s="16"/>
      <c r="EI14" s="16"/>
      <c r="EJ14" s="16"/>
      <c r="EK14" s="16"/>
      <c r="EL14" s="16"/>
      <c r="EM14" s="16"/>
      <c r="EN14" s="29"/>
      <c r="EO14" s="16"/>
      <c r="EP14" s="196" t="s">
        <v>232</v>
      </c>
      <c r="EQ14" s="16"/>
      <c r="ER14" s="16"/>
      <c r="ES14" s="16"/>
      <c r="ET14" s="16"/>
      <c r="EU14" s="16"/>
      <c r="EV14" s="16"/>
      <c r="EW14" s="16"/>
      <c r="EX14" s="16"/>
      <c r="EY14" s="16"/>
      <c r="EZ14" s="16"/>
      <c r="FA14" s="16"/>
      <c r="FB14" s="16"/>
      <c r="FC14" s="16"/>
      <c r="FD14" s="16"/>
      <c r="FE14" s="16"/>
      <c r="FF14" s="16"/>
      <c r="FG14" s="16"/>
      <c r="FH14" s="16"/>
      <c r="FI14" s="16"/>
      <c r="FJ14" s="16"/>
      <c r="FK14" s="16"/>
      <c r="FM14" s="1"/>
      <c r="FN14" s="123" t="s">
        <v>231</v>
      </c>
      <c r="FO14" s="1"/>
      <c r="FP14" s="1"/>
      <c r="FQ14" s="1"/>
      <c r="FR14" s="1"/>
      <c r="FS14" s="1"/>
      <c r="FT14" s="1"/>
      <c r="FU14" s="1"/>
      <c r="FV14" s="1"/>
      <c r="FW14" s="1"/>
      <c r="FX14" s="1"/>
      <c r="FY14" s="1"/>
      <c r="FZ14" s="1"/>
      <c r="GA14" s="1"/>
      <c r="GB14" s="1"/>
      <c r="GC14" s="1"/>
      <c r="GD14" s="1"/>
      <c r="GE14" s="1"/>
      <c r="GF14" s="1"/>
      <c r="GG14" s="1"/>
      <c r="GH14" s="1"/>
      <c r="GI14" s="1"/>
      <c r="GK14" s="1"/>
      <c r="GL14" s="123" t="s">
        <v>231</v>
      </c>
      <c r="GM14" s="1"/>
      <c r="GN14" s="1"/>
      <c r="GO14" s="1"/>
      <c r="GP14" s="1"/>
      <c r="GQ14" s="1"/>
      <c r="GR14" s="1"/>
      <c r="GS14" s="1"/>
      <c r="GT14" s="1"/>
      <c r="GU14" s="1"/>
      <c r="GV14" s="1"/>
      <c r="GW14" s="1"/>
      <c r="GX14" s="1"/>
      <c r="GY14" s="1"/>
      <c r="GZ14" s="1"/>
      <c r="HA14" s="1"/>
      <c r="HB14" s="1"/>
      <c r="HC14" s="1"/>
      <c r="HD14" s="1"/>
      <c r="HE14" s="1"/>
      <c r="HF14" s="1"/>
      <c r="HG14" s="1"/>
      <c r="HI14" s="1"/>
      <c r="HJ14" s="123" t="s">
        <v>231</v>
      </c>
      <c r="HK14" s="1"/>
      <c r="HL14" s="1"/>
      <c r="HM14" s="1"/>
      <c r="HN14" s="1"/>
      <c r="HO14" s="1"/>
      <c r="HP14" s="1"/>
      <c r="HQ14" s="1"/>
      <c r="HR14" s="1"/>
      <c r="HS14" s="1"/>
      <c r="HT14" s="1"/>
      <c r="HU14" s="1"/>
      <c r="HV14" s="1"/>
      <c r="HW14" s="1"/>
      <c r="HX14" s="1"/>
      <c r="HY14" s="1"/>
      <c r="HZ14" s="1"/>
      <c r="IA14" s="1"/>
      <c r="IB14" s="1"/>
      <c r="IC14" s="1"/>
      <c r="ID14" s="1"/>
      <c r="IE14" s="1"/>
    </row>
    <row r="15" spans="1:239" ht="14.5">
      <c r="A15" s="175"/>
      <c r="B15" s="183" t="s">
        <v>233</v>
      </c>
      <c r="C15" s="175">
        <v>0</v>
      </c>
      <c r="D15" s="175">
        <v>0</v>
      </c>
      <c r="E15" s="175">
        <v>0</v>
      </c>
      <c r="F15" s="175">
        <v>0</v>
      </c>
      <c r="G15" s="175">
        <v>0</v>
      </c>
      <c r="H15" s="175">
        <v>0</v>
      </c>
      <c r="I15" s="175">
        <v>0</v>
      </c>
      <c r="J15" s="175">
        <v>0</v>
      </c>
      <c r="K15" s="175">
        <v>0</v>
      </c>
      <c r="L15" s="175">
        <v>0</v>
      </c>
      <c r="M15" s="175">
        <v>0</v>
      </c>
      <c r="N15" s="175">
        <v>0</v>
      </c>
      <c r="O15" s="175">
        <v>0</v>
      </c>
      <c r="P15" s="175">
        <v>0</v>
      </c>
      <c r="Q15" s="175">
        <v>0</v>
      </c>
      <c r="R15" s="175">
        <v>0</v>
      </c>
      <c r="S15" s="175">
        <v>0</v>
      </c>
      <c r="T15" s="175">
        <v>0</v>
      </c>
      <c r="U15" s="175">
        <v>0</v>
      </c>
      <c r="V15" s="175">
        <v>0</v>
      </c>
      <c r="W15" s="175">
        <v>0</v>
      </c>
      <c r="X15" s="175"/>
      <c r="Y15" s="1"/>
      <c r="Z15" s="124" t="s">
        <v>233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124" t="s">
        <v>233</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6"/>
      <c r="BV15" s="197" t="s">
        <v>234</v>
      </c>
      <c r="BW15" s="16">
        <v>0</v>
      </c>
      <c r="BX15" s="16">
        <v>0</v>
      </c>
      <c r="BY15" s="16">
        <v>0</v>
      </c>
      <c r="BZ15" s="16">
        <v>0</v>
      </c>
      <c r="CA15" s="16">
        <v>0</v>
      </c>
      <c r="CB15" s="16">
        <v>0</v>
      </c>
      <c r="CC15" s="16">
        <v>0</v>
      </c>
      <c r="CD15" s="16">
        <v>0</v>
      </c>
      <c r="CE15" s="16">
        <v>0</v>
      </c>
      <c r="CF15" s="16">
        <v>0</v>
      </c>
      <c r="CG15" s="16">
        <v>0</v>
      </c>
      <c r="CH15" s="16">
        <v>0</v>
      </c>
      <c r="CI15" s="16">
        <v>0</v>
      </c>
      <c r="CJ15" s="16">
        <v>0</v>
      </c>
      <c r="CK15" s="16">
        <v>0</v>
      </c>
      <c r="CL15" s="16">
        <v>0</v>
      </c>
      <c r="CM15" s="16">
        <v>0</v>
      </c>
      <c r="CN15" s="16">
        <v>0</v>
      </c>
      <c r="CO15" s="16">
        <v>0</v>
      </c>
      <c r="CP15" s="16">
        <v>0</v>
      </c>
      <c r="CQ15" s="16">
        <v>0</v>
      </c>
      <c r="CR15" s="29"/>
      <c r="CS15" s="16"/>
      <c r="CT15" s="197" t="s">
        <v>234</v>
      </c>
      <c r="CU15" s="16">
        <v>0</v>
      </c>
      <c r="CV15" s="16">
        <v>0</v>
      </c>
      <c r="CW15" s="16">
        <v>0</v>
      </c>
      <c r="CX15" s="16">
        <v>0</v>
      </c>
      <c r="CY15" s="16">
        <v>0</v>
      </c>
      <c r="CZ15" s="16">
        <v>0</v>
      </c>
      <c r="DA15" s="16">
        <v>0</v>
      </c>
      <c r="DB15" s="16">
        <v>0</v>
      </c>
      <c r="DC15" s="16">
        <v>0</v>
      </c>
      <c r="DD15" s="16">
        <v>0</v>
      </c>
      <c r="DE15" s="16">
        <v>0</v>
      </c>
      <c r="DF15" s="16">
        <v>0</v>
      </c>
      <c r="DG15" s="16">
        <v>0</v>
      </c>
      <c r="DH15" s="16">
        <v>0</v>
      </c>
      <c r="DI15" s="16">
        <v>0</v>
      </c>
      <c r="DJ15" s="16">
        <v>0</v>
      </c>
      <c r="DK15" s="16">
        <v>0</v>
      </c>
      <c r="DL15" s="16">
        <v>0</v>
      </c>
      <c r="DM15" s="16">
        <v>0</v>
      </c>
      <c r="DN15" s="16">
        <v>0</v>
      </c>
      <c r="DO15" s="16">
        <v>0</v>
      </c>
      <c r="DP15" s="29"/>
      <c r="DQ15" s="16"/>
      <c r="DR15" s="197" t="s">
        <v>234</v>
      </c>
      <c r="DS15" s="16">
        <v>0</v>
      </c>
      <c r="DT15" s="16">
        <v>0</v>
      </c>
      <c r="DU15" s="16">
        <v>0</v>
      </c>
      <c r="DV15" s="16">
        <v>0</v>
      </c>
      <c r="DW15" s="16">
        <v>0</v>
      </c>
      <c r="DX15" s="16">
        <v>0</v>
      </c>
      <c r="DY15" s="16">
        <v>0</v>
      </c>
      <c r="DZ15" s="16">
        <v>0</v>
      </c>
      <c r="EA15" s="16">
        <v>0</v>
      </c>
      <c r="EB15" s="16">
        <v>0</v>
      </c>
      <c r="EC15" s="16">
        <v>0</v>
      </c>
      <c r="ED15" s="16">
        <v>0</v>
      </c>
      <c r="EE15" s="16">
        <v>0</v>
      </c>
      <c r="EF15" s="16">
        <v>0</v>
      </c>
      <c r="EG15" s="16">
        <v>0</v>
      </c>
      <c r="EH15" s="16">
        <v>0</v>
      </c>
      <c r="EI15" s="16">
        <v>0</v>
      </c>
      <c r="EJ15" s="16">
        <v>0</v>
      </c>
      <c r="EK15" s="16">
        <v>0</v>
      </c>
      <c r="EL15" s="16">
        <v>0</v>
      </c>
      <c r="EM15" s="16">
        <v>0</v>
      </c>
      <c r="EN15" s="29"/>
      <c r="EO15" s="16"/>
      <c r="EP15" s="197" t="s">
        <v>234</v>
      </c>
      <c r="EQ15" s="16">
        <v>0</v>
      </c>
      <c r="ER15" s="16">
        <v>0</v>
      </c>
      <c r="ES15" s="16">
        <v>0</v>
      </c>
      <c r="ET15" s="16">
        <v>0</v>
      </c>
      <c r="EU15" s="16">
        <v>0</v>
      </c>
      <c r="EV15" s="16">
        <v>0</v>
      </c>
      <c r="EW15" s="16">
        <v>0</v>
      </c>
      <c r="EX15" s="16">
        <v>0</v>
      </c>
      <c r="EY15" s="16">
        <v>0</v>
      </c>
      <c r="EZ15" s="16">
        <v>0</v>
      </c>
      <c r="FA15" s="16">
        <v>0</v>
      </c>
      <c r="FB15" s="16">
        <v>0</v>
      </c>
      <c r="FC15" s="16">
        <v>0</v>
      </c>
      <c r="FD15" s="16">
        <v>0</v>
      </c>
      <c r="FE15" s="16">
        <v>0</v>
      </c>
      <c r="FF15" s="16">
        <v>0</v>
      </c>
      <c r="FG15" s="16">
        <v>0</v>
      </c>
      <c r="FH15" s="16">
        <v>0</v>
      </c>
      <c r="FI15" s="16">
        <v>0</v>
      </c>
      <c r="FJ15" s="16">
        <v>0</v>
      </c>
      <c r="FK15" s="16">
        <v>0</v>
      </c>
      <c r="FM15" s="1"/>
      <c r="FN15" s="124" t="s">
        <v>233</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124" t="s">
        <v>233</v>
      </c>
      <c r="GM15" s="1">
        <v>0</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v>
      </c>
      <c r="HG15" s="1">
        <v>0</v>
      </c>
      <c r="HI15" s="1"/>
      <c r="HJ15" s="124" t="s">
        <v>233</v>
      </c>
      <c r="HK15" s="1">
        <v>0</v>
      </c>
      <c r="HL15" s="1">
        <v>0</v>
      </c>
      <c r="HM15" s="1">
        <v>0</v>
      </c>
      <c r="HN15" s="1">
        <v>0</v>
      </c>
      <c r="HO15" s="1">
        <v>0</v>
      </c>
      <c r="HP15" s="1">
        <v>0</v>
      </c>
      <c r="HQ15" s="1">
        <v>0</v>
      </c>
      <c r="HR15" s="1">
        <v>0</v>
      </c>
      <c r="HS15" s="1">
        <v>0</v>
      </c>
      <c r="HT15" s="1">
        <v>0</v>
      </c>
      <c r="HU15" s="1">
        <v>0</v>
      </c>
      <c r="HV15" s="1">
        <v>0</v>
      </c>
      <c r="HW15" s="1">
        <v>0</v>
      </c>
      <c r="HX15" s="1">
        <v>0</v>
      </c>
      <c r="HY15" s="1">
        <v>0</v>
      </c>
      <c r="HZ15" s="1">
        <v>0</v>
      </c>
      <c r="IA15" s="1">
        <v>0</v>
      </c>
      <c r="IB15" s="1">
        <v>0</v>
      </c>
      <c r="IC15" s="1">
        <v>0</v>
      </c>
      <c r="ID15" s="1">
        <v>0</v>
      </c>
      <c r="IE15" s="1">
        <v>0</v>
      </c>
    </row>
    <row r="16" spans="1:239" ht="14.5">
      <c r="A16" s="175"/>
      <c r="B16" s="184" t="s">
        <v>235</v>
      </c>
      <c r="C16" s="175">
        <v>6.6</v>
      </c>
      <c r="D16" s="175">
        <v>6.5</v>
      </c>
      <c r="E16" s="175">
        <v>6.8</v>
      </c>
      <c r="F16" s="175">
        <v>7</v>
      </c>
      <c r="G16" s="175">
        <v>6.7</v>
      </c>
      <c r="H16" s="175">
        <v>7.2</v>
      </c>
      <c r="I16" s="175">
        <v>7.1</v>
      </c>
      <c r="J16" s="175">
        <v>8.6</v>
      </c>
      <c r="K16" s="175">
        <v>9.4</v>
      </c>
      <c r="L16" s="175">
        <v>9</v>
      </c>
      <c r="M16" s="175">
        <v>9.4</v>
      </c>
      <c r="N16" s="175">
        <v>10.8</v>
      </c>
      <c r="O16" s="175">
        <v>12.3</v>
      </c>
      <c r="P16" s="175">
        <v>11.2</v>
      </c>
      <c r="Q16" s="175">
        <v>12.8</v>
      </c>
      <c r="R16" s="175">
        <v>14.1</v>
      </c>
      <c r="S16" s="175">
        <v>14.1</v>
      </c>
      <c r="T16" s="175">
        <v>14.9</v>
      </c>
      <c r="U16" s="175">
        <v>13.3</v>
      </c>
      <c r="V16" s="175">
        <v>12.5</v>
      </c>
      <c r="W16" s="175">
        <v>11.2</v>
      </c>
      <c r="X16" s="175"/>
      <c r="Y16" s="1"/>
      <c r="Z16" s="190" t="s">
        <v>235</v>
      </c>
      <c r="AA16" s="1">
        <v>2.1</v>
      </c>
      <c r="AB16" s="1">
        <v>2.1</v>
      </c>
      <c r="AC16" s="1">
        <v>2.4</v>
      </c>
      <c r="AD16" s="1">
        <v>2.5</v>
      </c>
      <c r="AE16" s="1">
        <v>2.7</v>
      </c>
      <c r="AF16" s="1">
        <v>2.7</v>
      </c>
      <c r="AG16" s="1">
        <v>2.7</v>
      </c>
      <c r="AH16" s="1">
        <v>2.7</v>
      </c>
      <c r="AI16" s="1">
        <v>2.8</v>
      </c>
      <c r="AJ16" s="1">
        <v>2.6</v>
      </c>
      <c r="AK16" s="1">
        <v>2.7</v>
      </c>
      <c r="AL16" s="1">
        <v>3</v>
      </c>
      <c r="AM16" s="1">
        <v>3</v>
      </c>
      <c r="AN16" s="1">
        <v>2.7</v>
      </c>
      <c r="AO16" s="1">
        <v>2.2999999999999998</v>
      </c>
      <c r="AP16" s="1">
        <v>2.7</v>
      </c>
      <c r="AQ16" s="1">
        <v>3.1</v>
      </c>
      <c r="AR16" s="1">
        <v>3.3</v>
      </c>
      <c r="AS16" s="1">
        <v>3.2</v>
      </c>
      <c r="AT16" s="1">
        <v>3.3</v>
      </c>
      <c r="AU16" s="1">
        <v>3.1</v>
      </c>
      <c r="AW16" s="1"/>
      <c r="AX16" s="190" t="s">
        <v>235</v>
      </c>
      <c r="AY16" s="1">
        <v>13.8</v>
      </c>
      <c r="AZ16" s="1">
        <v>12.7</v>
      </c>
      <c r="BA16" s="1">
        <v>13.4</v>
      </c>
      <c r="BB16" s="1">
        <v>14</v>
      </c>
      <c r="BC16" s="1">
        <v>14.2</v>
      </c>
      <c r="BD16" s="1">
        <v>14.2</v>
      </c>
      <c r="BE16" s="1">
        <v>14.4</v>
      </c>
      <c r="BF16" s="1">
        <v>13.8</v>
      </c>
      <c r="BG16" s="1">
        <v>14.4</v>
      </c>
      <c r="BH16" s="1">
        <v>13.1</v>
      </c>
      <c r="BI16" s="1">
        <v>13.8</v>
      </c>
      <c r="BJ16" s="1">
        <v>15.2</v>
      </c>
      <c r="BK16" s="1">
        <v>15.7</v>
      </c>
      <c r="BL16" s="1">
        <v>14</v>
      </c>
      <c r="BM16" s="1">
        <v>13</v>
      </c>
      <c r="BN16" s="1">
        <v>16.899999999999999</v>
      </c>
      <c r="BO16" s="1">
        <v>18</v>
      </c>
      <c r="BP16" s="1">
        <v>19.2</v>
      </c>
      <c r="BQ16" s="1">
        <v>20.2</v>
      </c>
      <c r="BR16" s="1">
        <v>20.2</v>
      </c>
      <c r="BS16" s="1">
        <v>17.899999999999999</v>
      </c>
      <c r="BU16" s="16"/>
      <c r="BV16" s="198" t="s">
        <v>236</v>
      </c>
      <c r="BW16" s="16">
        <v>11.1</v>
      </c>
      <c r="BX16" s="16">
        <v>10.8</v>
      </c>
      <c r="BY16" s="16">
        <v>11.4</v>
      </c>
      <c r="BZ16" s="16">
        <v>11.8</v>
      </c>
      <c r="CA16" s="16">
        <v>11.9</v>
      </c>
      <c r="CB16" s="16">
        <v>12</v>
      </c>
      <c r="CC16" s="16">
        <v>11.9</v>
      </c>
      <c r="CD16" s="16">
        <v>12.2</v>
      </c>
      <c r="CE16" s="16">
        <v>12.6</v>
      </c>
      <c r="CF16" s="16">
        <v>11.4</v>
      </c>
      <c r="CG16" s="16">
        <v>12.5</v>
      </c>
      <c r="CH16" s="16">
        <v>15</v>
      </c>
      <c r="CI16" s="16">
        <v>15</v>
      </c>
      <c r="CJ16" s="16">
        <v>12.5</v>
      </c>
      <c r="CK16" s="16">
        <v>11.4</v>
      </c>
      <c r="CL16" s="16">
        <v>14.4</v>
      </c>
      <c r="CM16" s="16">
        <v>17.2</v>
      </c>
      <c r="CN16" s="16">
        <v>15.5</v>
      </c>
      <c r="CO16" s="16">
        <v>15.7</v>
      </c>
      <c r="CP16" s="16">
        <v>15.6</v>
      </c>
      <c r="CQ16" s="16">
        <v>13.8</v>
      </c>
      <c r="CR16" s="29"/>
      <c r="CS16" s="16"/>
      <c r="CT16" s="198" t="s">
        <v>236</v>
      </c>
      <c r="CU16" s="16">
        <v>62.4</v>
      </c>
      <c r="CV16" s="16">
        <v>63.8</v>
      </c>
      <c r="CW16" s="16">
        <v>66.3</v>
      </c>
      <c r="CX16" s="16">
        <v>70.099999999999994</v>
      </c>
      <c r="CY16" s="16">
        <v>71</v>
      </c>
      <c r="CZ16" s="16">
        <v>72.2</v>
      </c>
      <c r="DA16" s="16">
        <v>72.2</v>
      </c>
      <c r="DB16" s="16">
        <v>77</v>
      </c>
      <c r="DC16" s="16">
        <v>73.599999999999994</v>
      </c>
      <c r="DD16" s="16">
        <v>76.8</v>
      </c>
      <c r="DE16" s="16">
        <v>78.5</v>
      </c>
      <c r="DF16" s="16">
        <v>81.400000000000006</v>
      </c>
      <c r="DG16" s="16">
        <v>81.2</v>
      </c>
      <c r="DH16" s="16">
        <v>82.5</v>
      </c>
      <c r="DI16" s="16">
        <v>80</v>
      </c>
      <c r="DJ16" s="16">
        <v>87.5</v>
      </c>
      <c r="DK16" s="16">
        <v>93.2</v>
      </c>
      <c r="DL16" s="16">
        <v>101</v>
      </c>
      <c r="DM16" s="16">
        <v>104.3</v>
      </c>
      <c r="DN16" s="16">
        <v>109.2</v>
      </c>
      <c r="DO16" s="16">
        <v>94.6</v>
      </c>
      <c r="DP16" s="29"/>
      <c r="DQ16" s="16"/>
      <c r="DR16" s="198" t="s">
        <v>236</v>
      </c>
      <c r="DS16" s="16">
        <v>129.9</v>
      </c>
      <c r="DT16" s="16">
        <v>130.80000000000001</v>
      </c>
      <c r="DU16" s="16">
        <v>139.69999999999999</v>
      </c>
      <c r="DV16" s="16">
        <v>144.5</v>
      </c>
      <c r="DW16" s="16">
        <v>152.69999999999999</v>
      </c>
      <c r="DX16" s="16">
        <v>161</v>
      </c>
      <c r="DY16" s="16">
        <v>160.80000000000001</v>
      </c>
      <c r="DZ16" s="16">
        <v>160</v>
      </c>
      <c r="EA16" s="16">
        <v>159.5</v>
      </c>
      <c r="EB16" s="16">
        <v>168.8</v>
      </c>
      <c r="EC16" s="16">
        <v>175.7</v>
      </c>
      <c r="ED16" s="16">
        <v>177</v>
      </c>
      <c r="EE16" s="16">
        <v>167</v>
      </c>
      <c r="EF16" s="16">
        <v>182.4</v>
      </c>
      <c r="EG16" s="16">
        <v>180.2</v>
      </c>
      <c r="EH16" s="16">
        <v>198.5</v>
      </c>
      <c r="EI16" s="16">
        <v>209.8</v>
      </c>
      <c r="EJ16" s="16">
        <v>214.4</v>
      </c>
      <c r="EK16" s="16">
        <v>226.7</v>
      </c>
      <c r="EL16" s="16">
        <v>237.3</v>
      </c>
      <c r="EM16" s="16">
        <v>192.9</v>
      </c>
      <c r="EN16" s="29"/>
      <c r="EO16" s="16"/>
      <c r="EP16" s="198" t="s">
        <v>236</v>
      </c>
      <c r="EQ16" s="16">
        <v>14</v>
      </c>
      <c r="ER16" s="16">
        <v>13.6</v>
      </c>
      <c r="ES16" s="16">
        <v>14.6</v>
      </c>
      <c r="ET16" s="16">
        <v>15.1</v>
      </c>
      <c r="EU16" s="16">
        <v>15.8</v>
      </c>
      <c r="EV16" s="16">
        <v>15.1</v>
      </c>
      <c r="EW16" s="16">
        <v>16.399999999999999</v>
      </c>
      <c r="EX16" s="16">
        <v>16.7</v>
      </c>
      <c r="EY16" s="16">
        <v>14.6</v>
      </c>
      <c r="EZ16" s="16">
        <v>15.3</v>
      </c>
      <c r="FA16" s="16">
        <v>17.5</v>
      </c>
      <c r="FB16" s="16">
        <v>17</v>
      </c>
      <c r="FC16" s="16">
        <v>22.2</v>
      </c>
      <c r="FD16" s="16">
        <v>23.2</v>
      </c>
      <c r="FE16" s="16">
        <v>23.8</v>
      </c>
      <c r="FF16" s="16">
        <v>24.9</v>
      </c>
      <c r="FG16" s="16">
        <v>26.3</v>
      </c>
      <c r="FH16" s="16">
        <v>26.4</v>
      </c>
      <c r="FI16" s="16">
        <v>29.5</v>
      </c>
      <c r="FJ16" s="16">
        <v>30</v>
      </c>
      <c r="FK16" s="16">
        <v>27.4</v>
      </c>
      <c r="FM16" s="1"/>
      <c r="FN16" s="202" t="s">
        <v>235</v>
      </c>
      <c r="FO16" s="1">
        <v>14.1</v>
      </c>
      <c r="FP16" s="1">
        <v>13.9</v>
      </c>
      <c r="FQ16" s="1">
        <v>15.5</v>
      </c>
      <c r="FR16" s="1">
        <v>16.2</v>
      </c>
      <c r="FS16" s="1">
        <v>15.9</v>
      </c>
      <c r="FT16" s="1">
        <v>15.6</v>
      </c>
      <c r="FU16" s="1">
        <v>16.600000000000001</v>
      </c>
      <c r="FV16" s="1">
        <v>18.8</v>
      </c>
      <c r="FW16" s="1">
        <v>20.9</v>
      </c>
      <c r="FX16" s="1">
        <v>22.2</v>
      </c>
      <c r="FY16" s="1">
        <v>23.6</v>
      </c>
      <c r="FZ16" s="1">
        <v>19</v>
      </c>
      <c r="GA16" s="1">
        <v>22.8</v>
      </c>
      <c r="GB16" s="1">
        <v>24.5</v>
      </c>
      <c r="GC16" s="1">
        <v>23.2</v>
      </c>
      <c r="GD16" s="1">
        <v>27.3</v>
      </c>
      <c r="GE16" s="1">
        <v>28.8</v>
      </c>
      <c r="GF16" s="1">
        <v>29.5</v>
      </c>
      <c r="GG16" s="1">
        <v>29.2</v>
      </c>
      <c r="GH16" s="1">
        <v>29.4</v>
      </c>
      <c r="GI16" s="1">
        <v>27</v>
      </c>
      <c r="GK16" s="1"/>
      <c r="GL16" s="202" t="s">
        <v>235</v>
      </c>
      <c r="GM16" s="1">
        <v>48.5</v>
      </c>
      <c r="GN16" s="1">
        <v>50.7</v>
      </c>
      <c r="GO16" s="1">
        <v>52.4</v>
      </c>
      <c r="GP16" s="1">
        <v>50.2</v>
      </c>
      <c r="GQ16" s="1">
        <v>49.5</v>
      </c>
      <c r="GR16" s="1">
        <v>52.4</v>
      </c>
      <c r="GS16" s="1">
        <v>52.2</v>
      </c>
      <c r="GT16" s="1">
        <v>57.1</v>
      </c>
      <c r="GU16" s="1">
        <v>55.8</v>
      </c>
      <c r="GV16" s="1">
        <v>54.6</v>
      </c>
      <c r="GW16" s="1">
        <v>54.7</v>
      </c>
      <c r="GX16" s="1">
        <v>49.6</v>
      </c>
      <c r="GY16" s="1">
        <v>54.1</v>
      </c>
      <c r="GZ16" s="1">
        <v>60.2</v>
      </c>
      <c r="HA16" s="1">
        <v>64</v>
      </c>
      <c r="HB16" s="1">
        <v>65.2</v>
      </c>
      <c r="HC16" s="1">
        <v>70.3</v>
      </c>
      <c r="HD16" s="1">
        <v>73.5</v>
      </c>
      <c r="HE16" s="1">
        <v>76.3</v>
      </c>
      <c r="HF16" s="1">
        <v>80.599999999999994</v>
      </c>
      <c r="HG16" s="1">
        <v>68.099999999999994</v>
      </c>
      <c r="HI16" s="1"/>
      <c r="HJ16" s="202" t="s">
        <v>235</v>
      </c>
      <c r="HK16" s="1">
        <v>49</v>
      </c>
      <c r="HL16" s="1">
        <v>47.5</v>
      </c>
      <c r="HM16" s="1">
        <v>48.7</v>
      </c>
      <c r="HN16" s="1">
        <v>49.1</v>
      </c>
      <c r="HO16" s="1">
        <v>52.2</v>
      </c>
      <c r="HP16" s="1">
        <v>50.2</v>
      </c>
      <c r="HQ16" s="1">
        <v>47</v>
      </c>
      <c r="HR16" s="1">
        <v>50.2</v>
      </c>
      <c r="HS16" s="1">
        <v>48.3</v>
      </c>
      <c r="HT16" s="1">
        <v>49.4</v>
      </c>
      <c r="HU16" s="1">
        <v>49.3</v>
      </c>
      <c r="HV16" s="1">
        <v>46.7</v>
      </c>
      <c r="HW16" s="1">
        <v>48.5</v>
      </c>
      <c r="HX16" s="1">
        <v>50.9</v>
      </c>
      <c r="HY16" s="1">
        <v>53.3</v>
      </c>
      <c r="HZ16" s="1">
        <v>58.3</v>
      </c>
      <c r="IA16" s="1">
        <v>65.900000000000006</v>
      </c>
      <c r="IB16" s="1">
        <v>67.8</v>
      </c>
      <c r="IC16" s="1">
        <v>70.099999999999994</v>
      </c>
      <c r="ID16" s="1">
        <v>70.400000000000006</v>
      </c>
      <c r="IE16" s="1">
        <v>65.099999999999994</v>
      </c>
    </row>
    <row r="17" spans="1:239" ht="14.5">
      <c r="A17" s="175"/>
      <c r="B17" s="184" t="s">
        <v>237</v>
      </c>
      <c r="C17" s="175">
        <v>0.2</v>
      </c>
      <c r="D17" s="175">
        <v>0.1</v>
      </c>
      <c r="E17" s="175">
        <v>0.1</v>
      </c>
      <c r="F17" s="175">
        <v>0.2</v>
      </c>
      <c r="G17" s="175">
        <v>0.2</v>
      </c>
      <c r="H17" s="175">
        <v>0.2</v>
      </c>
      <c r="I17" s="175">
        <v>0.1</v>
      </c>
      <c r="J17" s="175">
        <v>0.1</v>
      </c>
      <c r="K17" s="175">
        <v>0.1</v>
      </c>
      <c r="L17" s="175">
        <v>0.1</v>
      </c>
      <c r="M17" s="175">
        <v>0</v>
      </c>
      <c r="N17" s="175">
        <v>0.1</v>
      </c>
      <c r="O17" s="175">
        <v>0</v>
      </c>
      <c r="P17" s="175">
        <v>0</v>
      </c>
      <c r="Q17" s="175">
        <v>0</v>
      </c>
      <c r="R17" s="175">
        <v>0.1</v>
      </c>
      <c r="S17" s="175">
        <v>0.1</v>
      </c>
      <c r="T17" s="175">
        <v>0.1</v>
      </c>
      <c r="U17" s="175">
        <v>0.1</v>
      </c>
      <c r="V17" s="175">
        <v>0.1</v>
      </c>
      <c r="W17" s="175">
        <v>0.1</v>
      </c>
      <c r="X17" s="175"/>
      <c r="Y17" s="1"/>
      <c r="Z17" s="190" t="s">
        <v>237</v>
      </c>
      <c r="AA17" s="1">
        <v>0.1</v>
      </c>
      <c r="AB17" s="1">
        <v>0.1</v>
      </c>
      <c r="AC17" s="1">
        <v>0.1</v>
      </c>
      <c r="AD17" s="1">
        <v>0.1</v>
      </c>
      <c r="AE17" s="1">
        <v>0</v>
      </c>
      <c r="AF17" s="1">
        <v>0.1</v>
      </c>
      <c r="AG17" s="1">
        <v>0</v>
      </c>
      <c r="AH17" s="1">
        <v>0</v>
      </c>
      <c r="AI17" s="1">
        <v>0</v>
      </c>
      <c r="AJ17" s="1">
        <v>0</v>
      </c>
      <c r="AK17" s="1">
        <v>0</v>
      </c>
      <c r="AL17" s="1">
        <v>0</v>
      </c>
      <c r="AM17" s="1">
        <v>0</v>
      </c>
      <c r="AN17" s="1">
        <v>0</v>
      </c>
      <c r="AO17" s="1">
        <v>0</v>
      </c>
      <c r="AP17" s="1">
        <v>0</v>
      </c>
      <c r="AQ17" s="1">
        <v>0</v>
      </c>
      <c r="AR17" s="1">
        <v>0</v>
      </c>
      <c r="AS17" s="1">
        <v>0</v>
      </c>
      <c r="AT17" s="1">
        <v>0</v>
      </c>
      <c r="AU17" s="1">
        <v>0</v>
      </c>
      <c r="AW17" s="1"/>
      <c r="AX17" s="190" t="s">
        <v>237</v>
      </c>
      <c r="AY17" s="1">
        <v>0.3</v>
      </c>
      <c r="AZ17" s="1">
        <v>0.2</v>
      </c>
      <c r="BA17" s="1">
        <v>0.3</v>
      </c>
      <c r="BB17" s="1">
        <v>0.3</v>
      </c>
      <c r="BC17" s="1">
        <v>0.3</v>
      </c>
      <c r="BD17" s="1">
        <v>0.3</v>
      </c>
      <c r="BE17" s="1">
        <v>0.1</v>
      </c>
      <c r="BF17" s="1">
        <v>0.1</v>
      </c>
      <c r="BG17" s="1">
        <v>0.1</v>
      </c>
      <c r="BH17" s="1">
        <v>0.1</v>
      </c>
      <c r="BI17" s="1">
        <v>0.1</v>
      </c>
      <c r="BJ17" s="1">
        <v>0.1</v>
      </c>
      <c r="BK17" s="1">
        <v>0.1</v>
      </c>
      <c r="BL17" s="1">
        <v>0.1</v>
      </c>
      <c r="BM17" s="1">
        <v>0.1</v>
      </c>
      <c r="BN17" s="1">
        <v>0.1</v>
      </c>
      <c r="BO17" s="1">
        <v>0.1</v>
      </c>
      <c r="BP17" s="1">
        <v>0.1</v>
      </c>
      <c r="BQ17" s="1">
        <v>0.1</v>
      </c>
      <c r="BR17" s="1">
        <v>0.1</v>
      </c>
      <c r="BS17" s="1">
        <v>0.1</v>
      </c>
      <c r="BU17" s="16"/>
      <c r="BV17" s="198" t="s">
        <v>238</v>
      </c>
      <c r="BW17" s="16">
        <v>0.4</v>
      </c>
      <c r="BX17" s="16">
        <v>0.4</v>
      </c>
      <c r="BY17" s="16">
        <v>0.4</v>
      </c>
      <c r="BZ17" s="16">
        <v>0.5</v>
      </c>
      <c r="CA17" s="16">
        <v>0.3</v>
      </c>
      <c r="CB17" s="16">
        <v>0.4</v>
      </c>
      <c r="CC17" s="16">
        <v>0.1</v>
      </c>
      <c r="CD17" s="16">
        <v>0.1</v>
      </c>
      <c r="CE17" s="16">
        <v>0.1</v>
      </c>
      <c r="CF17" s="16">
        <v>0.1</v>
      </c>
      <c r="CG17" s="16">
        <v>0.1</v>
      </c>
      <c r="CH17" s="16">
        <v>0.1</v>
      </c>
      <c r="CI17" s="16">
        <v>0.1</v>
      </c>
      <c r="CJ17" s="16">
        <v>0.1</v>
      </c>
      <c r="CK17" s="16">
        <v>0.1</v>
      </c>
      <c r="CL17" s="16">
        <v>0.1</v>
      </c>
      <c r="CM17" s="16">
        <v>0.1</v>
      </c>
      <c r="CN17" s="16">
        <v>0.1</v>
      </c>
      <c r="CO17" s="16">
        <v>0.1</v>
      </c>
      <c r="CP17" s="16">
        <v>0.1</v>
      </c>
      <c r="CQ17" s="16">
        <v>0.1</v>
      </c>
      <c r="CR17" s="29"/>
      <c r="CS17" s="16"/>
      <c r="CT17" s="198" t="s">
        <v>238</v>
      </c>
      <c r="CU17" s="16">
        <v>1</v>
      </c>
      <c r="CV17" s="16">
        <v>0.9</v>
      </c>
      <c r="CW17" s="16">
        <v>0.8</v>
      </c>
      <c r="CX17" s="16">
        <v>0.9</v>
      </c>
      <c r="CY17" s="16">
        <v>0.8</v>
      </c>
      <c r="CZ17" s="16">
        <v>0.9</v>
      </c>
      <c r="DA17" s="16">
        <v>0.5</v>
      </c>
      <c r="DB17" s="16">
        <v>0.4</v>
      </c>
      <c r="DC17" s="16">
        <v>0.5</v>
      </c>
      <c r="DD17" s="16">
        <v>0.5</v>
      </c>
      <c r="DE17" s="16">
        <v>0.6</v>
      </c>
      <c r="DF17" s="16">
        <v>0.6</v>
      </c>
      <c r="DG17" s="16">
        <v>0.6</v>
      </c>
      <c r="DH17" s="16">
        <v>0.6</v>
      </c>
      <c r="DI17" s="16">
        <v>0.6</v>
      </c>
      <c r="DJ17" s="16">
        <v>0.9</v>
      </c>
      <c r="DK17" s="16">
        <v>1.2</v>
      </c>
      <c r="DL17" s="16">
        <v>1.2</v>
      </c>
      <c r="DM17" s="16">
        <v>1.3</v>
      </c>
      <c r="DN17" s="16">
        <v>1.3</v>
      </c>
      <c r="DO17" s="16">
        <v>1.3</v>
      </c>
      <c r="DP17" s="29"/>
      <c r="DQ17" s="16"/>
      <c r="DR17" s="198" t="s">
        <v>238</v>
      </c>
      <c r="DS17" s="16">
        <v>1.4</v>
      </c>
      <c r="DT17" s="16">
        <v>1.4</v>
      </c>
      <c r="DU17" s="16">
        <v>1.4</v>
      </c>
      <c r="DV17" s="16">
        <v>1.4</v>
      </c>
      <c r="DW17" s="16">
        <v>1.5</v>
      </c>
      <c r="DX17" s="16">
        <v>1.8</v>
      </c>
      <c r="DY17" s="16">
        <v>0.4</v>
      </c>
      <c r="DZ17" s="16">
        <v>0.4</v>
      </c>
      <c r="EA17" s="16">
        <v>0.5</v>
      </c>
      <c r="EB17" s="16">
        <v>0.7</v>
      </c>
      <c r="EC17" s="16">
        <v>0.8</v>
      </c>
      <c r="ED17" s="16">
        <v>1</v>
      </c>
      <c r="EE17" s="16">
        <v>1.1000000000000001</v>
      </c>
      <c r="EF17" s="16">
        <v>1.3</v>
      </c>
      <c r="EG17" s="16">
        <v>1.6</v>
      </c>
      <c r="EH17" s="16">
        <v>2.1</v>
      </c>
      <c r="EI17" s="16">
        <v>2.4</v>
      </c>
      <c r="EJ17" s="16">
        <v>2.6</v>
      </c>
      <c r="EK17" s="16">
        <v>3.1</v>
      </c>
      <c r="EL17" s="16">
        <v>3.1</v>
      </c>
      <c r="EM17" s="16">
        <v>2.9</v>
      </c>
      <c r="EN17" s="29"/>
      <c r="EO17" s="16"/>
      <c r="EP17" s="198" t="s">
        <v>238</v>
      </c>
      <c r="EQ17" s="16">
        <v>0.2</v>
      </c>
      <c r="ER17" s="16">
        <v>0.2</v>
      </c>
      <c r="ES17" s="16">
        <v>0.2</v>
      </c>
      <c r="ET17" s="16">
        <v>0.3</v>
      </c>
      <c r="EU17" s="16">
        <v>0.2</v>
      </c>
      <c r="EV17" s="16">
        <v>0.3</v>
      </c>
      <c r="EW17" s="16">
        <v>0.1</v>
      </c>
      <c r="EX17" s="16">
        <v>0.1</v>
      </c>
      <c r="EY17" s="16">
        <v>0.1</v>
      </c>
      <c r="EZ17" s="16">
        <v>0.1</v>
      </c>
      <c r="FA17" s="16">
        <v>0.1</v>
      </c>
      <c r="FB17" s="16">
        <v>0.1</v>
      </c>
      <c r="FC17" s="16">
        <v>0.1</v>
      </c>
      <c r="FD17" s="16">
        <v>0.1</v>
      </c>
      <c r="FE17" s="16">
        <v>0.1</v>
      </c>
      <c r="FF17" s="16">
        <v>0.1</v>
      </c>
      <c r="FG17" s="16">
        <v>0.1</v>
      </c>
      <c r="FH17" s="16">
        <v>0.1</v>
      </c>
      <c r="FI17" s="16">
        <v>0.1</v>
      </c>
      <c r="FJ17" s="16">
        <v>0.1</v>
      </c>
      <c r="FK17" s="16">
        <v>0.1</v>
      </c>
      <c r="FM17" s="1"/>
      <c r="FN17" s="202" t="s">
        <v>237</v>
      </c>
      <c r="FO17" s="1">
        <v>0.9</v>
      </c>
      <c r="FP17" s="1">
        <v>0.7</v>
      </c>
      <c r="FQ17" s="1">
        <v>0.9</v>
      </c>
      <c r="FR17" s="1">
        <v>1.1000000000000001</v>
      </c>
      <c r="FS17" s="1">
        <v>1</v>
      </c>
      <c r="FT17" s="1">
        <v>1.1000000000000001</v>
      </c>
      <c r="FU17" s="1">
        <v>0.5</v>
      </c>
      <c r="FV17" s="1">
        <v>0.5</v>
      </c>
      <c r="FW17" s="1">
        <v>0.5</v>
      </c>
      <c r="FX17" s="1">
        <v>0.5</v>
      </c>
      <c r="FY17" s="1">
        <v>0.4</v>
      </c>
      <c r="FZ17" s="1">
        <v>0.4</v>
      </c>
      <c r="GA17" s="1">
        <v>0.3</v>
      </c>
      <c r="GB17" s="1">
        <v>0.3</v>
      </c>
      <c r="GC17" s="1">
        <v>0.3</v>
      </c>
      <c r="GD17" s="1">
        <v>0.3</v>
      </c>
      <c r="GE17" s="1">
        <v>0.3</v>
      </c>
      <c r="GF17" s="1">
        <v>0.3</v>
      </c>
      <c r="GG17" s="1">
        <v>0.4</v>
      </c>
      <c r="GH17" s="1">
        <v>0.3</v>
      </c>
      <c r="GI17" s="1">
        <v>0.4</v>
      </c>
      <c r="GK17" s="1"/>
      <c r="GL17" s="202" t="s">
        <v>237</v>
      </c>
      <c r="GM17" s="1">
        <v>2.2000000000000002</v>
      </c>
      <c r="GN17" s="1">
        <v>2.7</v>
      </c>
      <c r="GO17" s="1">
        <v>3.2</v>
      </c>
      <c r="GP17" s="1">
        <v>2.4</v>
      </c>
      <c r="GQ17" s="1">
        <v>2</v>
      </c>
      <c r="GR17" s="1">
        <v>2.4</v>
      </c>
      <c r="GS17" s="1">
        <v>0.4</v>
      </c>
      <c r="GT17" s="1">
        <v>0.5</v>
      </c>
      <c r="GU17" s="1">
        <v>0.5</v>
      </c>
      <c r="GV17" s="1">
        <v>0.6</v>
      </c>
      <c r="GW17" s="1">
        <v>0.7</v>
      </c>
      <c r="GX17" s="1">
        <v>0.6</v>
      </c>
      <c r="GY17" s="1">
        <v>0.6</v>
      </c>
      <c r="GZ17" s="1">
        <v>0.6</v>
      </c>
      <c r="HA17" s="1">
        <v>0.7</v>
      </c>
      <c r="HB17" s="1">
        <v>0.8</v>
      </c>
      <c r="HC17" s="1">
        <v>0.8</v>
      </c>
      <c r="HD17" s="1">
        <v>0.8</v>
      </c>
      <c r="HE17" s="1">
        <v>1</v>
      </c>
      <c r="HF17" s="1">
        <v>1</v>
      </c>
      <c r="HG17" s="1">
        <v>1.1000000000000001</v>
      </c>
      <c r="HI17" s="1"/>
      <c r="HJ17" s="202" t="s">
        <v>237</v>
      </c>
      <c r="HK17" s="1">
        <v>2.5</v>
      </c>
      <c r="HL17" s="1">
        <v>3</v>
      </c>
      <c r="HM17" s="1">
        <v>3.1</v>
      </c>
      <c r="HN17" s="1">
        <v>3</v>
      </c>
      <c r="HO17" s="1">
        <v>2.5</v>
      </c>
      <c r="HP17" s="1">
        <v>2.2999999999999998</v>
      </c>
      <c r="HQ17" s="1">
        <v>0.5</v>
      </c>
      <c r="HR17" s="1">
        <v>0.5</v>
      </c>
      <c r="HS17" s="1">
        <v>0.6</v>
      </c>
      <c r="HT17" s="1">
        <v>0.6</v>
      </c>
      <c r="HU17" s="1">
        <v>0.6</v>
      </c>
      <c r="HV17" s="1">
        <v>0.6</v>
      </c>
      <c r="HW17" s="1">
        <v>0.6</v>
      </c>
      <c r="HX17" s="1">
        <v>0.8</v>
      </c>
      <c r="HY17" s="1">
        <v>0.9</v>
      </c>
      <c r="HZ17" s="1">
        <v>1.1000000000000001</v>
      </c>
      <c r="IA17" s="1">
        <v>1.3</v>
      </c>
      <c r="IB17" s="1">
        <v>1.5</v>
      </c>
      <c r="IC17" s="1">
        <v>1.7</v>
      </c>
      <c r="ID17" s="1">
        <v>1.8</v>
      </c>
      <c r="IE17" s="1">
        <v>2</v>
      </c>
    </row>
    <row r="18" spans="1:239" ht="14.5">
      <c r="A18" s="175"/>
      <c r="B18" s="184" t="s">
        <v>239</v>
      </c>
      <c r="C18" s="176" t="s">
        <v>240</v>
      </c>
      <c r="D18" s="176" t="s">
        <v>240</v>
      </c>
      <c r="E18" s="176" t="s">
        <v>240</v>
      </c>
      <c r="F18" s="176" t="s">
        <v>240</v>
      </c>
      <c r="G18" s="176" t="s">
        <v>240</v>
      </c>
      <c r="H18" s="176" t="s">
        <v>240</v>
      </c>
      <c r="I18" s="176" t="s">
        <v>240</v>
      </c>
      <c r="J18" s="176" t="s">
        <v>240</v>
      </c>
      <c r="K18" s="176" t="s">
        <v>240</v>
      </c>
      <c r="L18" s="176" t="s">
        <v>240</v>
      </c>
      <c r="M18" s="176" t="s">
        <v>240</v>
      </c>
      <c r="N18" s="176">
        <v>0.4</v>
      </c>
      <c r="O18" s="176">
        <v>0.4</v>
      </c>
      <c r="P18" s="176">
        <v>0.2</v>
      </c>
      <c r="Q18" s="176">
        <v>0.3</v>
      </c>
      <c r="R18" s="176" t="s">
        <v>240</v>
      </c>
      <c r="S18" s="176" t="s">
        <v>240</v>
      </c>
      <c r="T18" s="176" t="s">
        <v>240</v>
      </c>
      <c r="U18" s="176" t="s">
        <v>240</v>
      </c>
      <c r="V18" s="176" t="s">
        <v>240</v>
      </c>
      <c r="W18" s="176" t="s">
        <v>240</v>
      </c>
      <c r="X18" s="176"/>
      <c r="Y18" s="1"/>
      <c r="Z18" s="190" t="s">
        <v>239</v>
      </c>
      <c r="AA18" s="2" t="s">
        <v>240</v>
      </c>
      <c r="AB18" s="2" t="s">
        <v>240</v>
      </c>
      <c r="AC18" s="2" t="s">
        <v>240</v>
      </c>
      <c r="AD18" s="2" t="s">
        <v>240</v>
      </c>
      <c r="AE18" s="2" t="s">
        <v>240</v>
      </c>
      <c r="AF18" s="2" t="s">
        <v>240</v>
      </c>
      <c r="AG18" s="2" t="s">
        <v>240</v>
      </c>
      <c r="AH18" s="2" t="s">
        <v>240</v>
      </c>
      <c r="AI18" s="2" t="s">
        <v>240</v>
      </c>
      <c r="AJ18" s="2" t="s">
        <v>240</v>
      </c>
      <c r="AK18" s="2" t="s">
        <v>240</v>
      </c>
      <c r="AL18" s="2">
        <v>0.1</v>
      </c>
      <c r="AM18" s="2">
        <v>0.1</v>
      </c>
      <c r="AN18" s="2">
        <v>0</v>
      </c>
      <c r="AO18" s="2">
        <v>0.3</v>
      </c>
      <c r="AP18" s="2" t="s">
        <v>240</v>
      </c>
      <c r="AQ18" s="2" t="s">
        <v>240</v>
      </c>
      <c r="AR18" s="2" t="s">
        <v>240</v>
      </c>
      <c r="AS18" s="2" t="s">
        <v>240</v>
      </c>
      <c r="AT18" s="2" t="s">
        <v>240</v>
      </c>
      <c r="AU18" s="2" t="s">
        <v>240</v>
      </c>
      <c r="AW18" s="1"/>
      <c r="AX18" s="190" t="s">
        <v>239</v>
      </c>
      <c r="AY18" s="2" t="s">
        <v>240</v>
      </c>
      <c r="AZ18" s="2" t="s">
        <v>240</v>
      </c>
      <c r="BA18" s="2" t="s">
        <v>240</v>
      </c>
      <c r="BB18" s="2" t="s">
        <v>240</v>
      </c>
      <c r="BC18" s="2" t="s">
        <v>240</v>
      </c>
      <c r="BD18" s="2" t="s">
        <v>240</v>
      </c>
      <c r="BE18" s="2" t="s">
        <v>240</v>
      </c>
      <c r="BF18" s="2" t="s">
        <v>240</v>
      </c>
      <c r="BG18" s="2" t="s">
        <v>240</v>
      </c>
      <c r="BH18" s="2" t="s">
        <v>240</v>
      </c>
      <c r="BI18" s="2" t="s">
        <v>240</v>
      </c>
      <c r="BJ18" s="2">
        <v>0.6</v>
      </c>
      <c r="BK18" s="2">
        <v>0.6</v>
      </c>
      <c r="BL18" s="2">
        <v>0.2</v>
      </c>
      <c r="BM18" s="2">
        <v>0</v>
      </c>
      <c r="BN18" s="2" t="s">
        <v>240</v>
      </c>
      <c r="BO18" s="2" t="s">
        <v>240</v>
      </c>
      <c r="BP18" s="2" t="s">
        <v>240</v>
      </c>
      <c r="BQ18" s="2" t="s">
        <v>240</v>
      </c>
      <c r="BR18" s="2" t="s">
        <v>240</v>
      </c>
      <c r="BS18" s="2" t="s">
        <v>240</v>
      </c>
      <c r="BU18" s="16"/>
      <c r="BV18" s="198" t="s">
        <v>241</v>
      </c>
      <c r="BW18" s="17" t="s">
        <v>242</v>
      </c>
      <c r="BX18" s="17" t="s">
        <v>242</v>
      </c>
      <c r="BY18" s="17" t="s">
        <v>242</v>
      </c>
      <c r="BZ18" s="17" t="s">
        <v>242</v>
      </c>
      <c r="CA18" s="17" t="s">
        <v>242</v>
      </c>
      <c r="CB18" s="17" t="s">
        <v>242</v>
      </c>
      <c r="CC18" s="17" t="s">
        <v>242</v>
      </c>
      <c r="CD18" s="17" t="s">
        <v>242</v>
      </c>
      <c r="CE18" s="17" t="s">
        <v>242</v>
      </c>
      <c r="CF18" s="17" t="s">
        <v>242</v>
      </c>
      <c r="CG18" s="17" t="s">
        <v>242</v>
      </c>
      <c r="CH18" s="17">
        <v>0.6</v>
      </c>
      <c r="CI18" s="17">
        <v>0.5</v>
      </c>
      <c r="CJ18" s="17">
        <v>0.2</v>
      </c>
      <c r="CK18" s="17">
        <v>0.1</v>
      </c>
      <c r="CL18" s="17" t="s">
        <v>242</v>
      </c>
      <c r="CM18" s="17" t="s">
        <v>242</v>
      </c>
      <c r="CN18" s="17" t="s">
        <v>242</v>
      </c>
      <c r="CO18" s="17" t="s">
        <v>242</v>
      </c>
      <c r="CP18" s="17" t="s">
        <v>242</v>
      </c>
      <c r="CQ18" s="17" t="s">
        <v>242</v>
      </c>
      <c r="CR18" s="29"/>
      <c r="CS18" s="16"/>
      <c r="CT18" s="198" t="s">
        <v>241</v>
      </c>
      <c r="CU18" s="17" t="s">
        <v>242</v>
      </c>
      <c r="CV18" s="17" t="s">
        <v>242</v>
      </c>
      <c r="CW18" s="17" t="s">
        <v>242</v>
      </c>
      <c r="CX18" s="17" t="s">
        <v>242</v>
      </c>
      <c r="CY18" s="17" t="s">
        <v>242</v>
      </c>
      <c r="CZ18" s="17" t="s">
        <v>242</v>
      </c>
      <c r="DA18" s="17" t="s">
        <v>242</v>
      </c>
      <c r="DB18" s="17" t="s">
        <v>242</v>
      </c>
      <c r="DC18" s="17" t="s">
        <v>242</v>
      </c>
      <c r="DD18" s="17" t="s">
        <v>242</v>
      </c>
      <c r="DE18" s="17" t="s">
        <v>242</v>
      </c>
      <c r="DF18" s="17">
        <v>3</v>
      </c>
      <c r="DG18" s="17">
        <v>2.9</v>
      </c>
      <c r="DH18" s="17">
        <v>2.9</v>
      </c>
      <c r="DI18" s="17">
        <v>3</v>
      </c>
      <c r="DJ18" s="17" t="s">
        <v>242</v>
      </c>
      <c r="DK18" s="17" t="s">
        <v>242</v>
      </c>
      <c r="DL18" s="17" t="s">
        <v>242</v>
      </c>
      <c r="DM18" s="17" t="s">
        <v>242</v>
      </c>
      <c r="DN18" s="17" t="s">
        <v>242</v>
      </c>
      <c r="DO18" s="17" t="s">
        <v>242</v>
      </c>
      <c r="DP18" s="29"/>
      <c r="DQ18" s="16"/>
      <c r="DR18" s="198" t="s">
        <v>241</v>
      </c>
      <c r="DS18" s="17" t="s">
        <v>242</v>
      </c>
      <c r="DT18" s="17" t="s">
        <v>242</v>
      </c>
      <c r="DU18" s="17" t="s">
        <v>242</v>
      </c>
      <c r="DV18" s="17" t="s">
        <v>242</v>
      </c>
      <c r="DW18" s="17" t="s">
        <v>242</v>
      </c>
      <c r="DX18" s="17" t="s">
        <v>242</v>
      </c>
      <c r="DY18" s="17" t="s">
        <v>242</v>
      </c>
      <c r="DZ18" s="17">
        <v>6</v>
      </c>
      <c r="EA18" s="17">
        <v>7.4</v>
      </c>
      <c r="EB18" s="17">
        <v>7.6</v>
      </c>
      <c r="EC18" s="17">
        <v>8.4</v>
      </c>
      <c r="ED18" s="17">
        <v>9.8000000000000007</v>
      </c>
      <c r="EE18" s="17">
        <v>10</v>
      </c>
      <c r="EF18" s="17">
        <v>10.4</v>
      </c>
      <c r="EG18" s="17">
        <v>11</v>
      </c>
      <c r="EH18" s="17" t="s">
        <v>242</v>
      </c>
      <c r="EI18" s="17" t="s">
        <v>242</v>
      </c>
      <c r="EJ18" s="17" t="s">
        <v>242</v>
      </c>
      <c r="EK18" s="17" t="s">
        <v>242</v>
      </c>
      <c r="EL18" s="17" t="s">
        <v>242</v>
      </c>
      <c r="EM18" s="17" t="s">
        <v>242</v>
      </c>
      <c r="EN18" s="29"/>
      <c r="EO18" s="16"/>
      <c r="EP18" s="198" t="s">
        <v>241</v>
      </c>
      <c r="EQ18" s="17" t="s">
        <v>242</v>
      </c>
      <c r="ER18" s="17" t="s">
        <v>242</v>
      </c>
      <c r="ES18" s="17" t="s">
        <v>242</v>
      </c>
      <c r="ET18" s="17" t="s">
        <v>242</v>
      </c>
      <c r="EU18" s="17" t="s">
        <v>242</v>
      </c>
      <c r="EV18" s="17" t="s">
        <v>242</v>
      </c>
      <c r="EW18" s="17" t="s">
        <v>242</v>
      </c>
      <c r="EX18" s="17" t="s">
        <v>242</v>
      </c>
      <c r="EY18" s="17">
        <v>1.2</v>
      </c>
      <c r="EZ18" s="17">
        <v>1.3</v>
      </c>
      <c r="FA18" s="17">
        <v>1.4</v>
      </c>
      <c r="FB18" s="17">
        <v>1.5</v>
      </c>
      <c r="FC18" s="17">
        <v>1.5</v>
      </c>
      <c r="FD18" s="17">
        <v>1.5</v>
      </c>
      <c r="FE18" s="17">
        <v>1.5</v>
      </c>
      <c r="FF18" s="17" t="s">
        <v>242</v>
      </c>
      <c r="FG18" s="17" t="s">
        <v>242</v>
      </c>
      <c r="FH18" s="17" t="s">
        <v>242</v>
      </c>
      <c r="FI18" s="17" t="s">
        <v>242</v>
      </c>
      <c r="FJ18" s="17" t="s">
        <v>242</v>
      </c>
      <c r="FK18" s="17" t="s">
        <v>242</v>
      </c>
      <c r="FM18" s="1"/>
      <c r="FN18" s="202" t="s">
        <v>239</v>
      </c>
      <c r="FO18" s="2" t="s">
        <v>240</v>
      </c>
      <c r="FP18" s="2" t="s">
        <v>240</v>
      </c>
      <c r="FQ18" s="2" t="s">
        <v>240</v>
      </c>
      <c r="FR18" s="2" t="s">
        <v>240</v>
      </c>
      <c r="FS18" s="2" t="s">
        <v>240</v>
      </c>
      <c r="FT18" s="2" t="s">
        <v>240</v>
      </c>
      <c r="FU18" s="2" t="s">
        <v>240</v>
      </c>
      <c r="FV18" s="2" t="s">
        <v>240</v>
      </c>
      <c r="FW18" s="2" t="s">
        <v>240</v>
      </c>
      <c r="FX18" s="2" t="s">
        <v>240</v>
      </c>
      <c r="FY18" s="2" t="s">
        <v>240</v>
      </c>
      <c r="FZ18" s="2">
        <v>1.4</v>
      </c>
      <c r="GA18" s="2">
        <v>1.5</v>
      </c>
      <c r="GB18" s="2">
        <v>1.6</v>
      </c>
      <c r="GC18" s="2">
        <v>1.7</v>
      </c>
      <c r="GD18" s="2" t="s">
        <v>240</v>
      </c>
      <c r="GE18" s="2" t="s">
        <v>240</v>
      </c>
      <c r="GF18" s="2" t="s">
        <v>240</v>
      </c>
      <c r="GG18" s="2" t="s">
        <v>240</v>
      </c>
      <c r="GH18" s="2" t="s">
        <v>240</v>
      </c>
      <c r="GI18" s="2" t="s">
        <v>240</v>
      </c>
      <c r="GK18" s="1"/>
      <c r="GL18" s="202" t="s">
        <v>239</v>
      </c>
      <c r="GM18" s="2" t="s">
        <v>240</v>
      </c>
      <c r="GN18" s="2" t="s">
        <v>240</v>
      </c>
      <c r="GO18" s="2" t="s">
        <v>240</v>
      </c>
      <c r="GP18" s="2" t="s">
        <v>240</v>
      </c>
      <c r="GQ18" s="2" t="s">
        <v>240</v>
      </c>
      <c r="GR18" s="2" t="s">
        <v>240</v>
      </c>
      <c r="GS18" s="2" t="s">
        <v>240</v>
      </c>
      <c r="GT18" s="2" t="s">
        <v>240</v>
      </c>
      <c r="GU18" s="2" t="s">
        <v>240</v>
      </c>
      <c r="GV18" s="2" t="s">
        <v>240</v>
      </c>
      <c r="GW18" s="2" t="s">
        <v>240</v>
      </c>
      <c r="GX18" s="2">
        <v>2</v>
      </c>
      <c r="GY18" s="2">
        <v>3</v>
      </c>
      <c r="GZ18" s="2">
        <v>2.2999999999999998</v>
      </c>
      <c r="HA18" s="2">
        <v>2.9</v>
      </c>
      <c r="HB18" s="2" t="s">
        <v>240</v>
      </c>
      <c r="HC18" s="2" t="s">
        <v>240</v>
      </c>
      <c r="HD18" s="2" t="s">
        <v>240</v>
      </c>
      <c r="HE18" s="2" t="s">
        <v>240</v>
      </c>
      <c r="HF18" s="2" t="s">
        <v>240</v>
      </c>
      <c r="HG18" s="2" t="s">
        <v>240</v>
      </c>
      <c r="HI18" s="1"/>
      <c r="HJ18" s="202" t="s">
        <v>239</v>
      </c>
      <c r="HK18" s="2" t="s">
        <v>240</v>
      </c>
      <c r="HL18" s="2" t="s">
        <v>240</v>
      </c>
      <c r="HM18" s="2" t="s">
        <v>240</v>
      </c>
      <c r="HN18" s="2" t="s">
        <v>240</v>
      </c>
      <c r="HO18" s="2" t="s">
        <v>240</v>
      </c>
      <c r="HP18" s="2" t="s">
        <v>240</v>
      </c>
      <c r="HQ18" s="2" t="s">
        <v>240</v>
      </c>
      <c r="HR18" s="2" t="s">
        <v>240</v>
      </c>
      <c r="HS18" s="2" t="s">
        <v>240</v>
      </c>
      <c r="HT18" s="2" t="s">
        <v>240</v>
      </c>
      <c r="HU18" s="2">
        <v>1.8</v>
      </c>
      <c r="HV18" s="2">
        <v>2</v>
      </c>
      <c r="HW18" s="2">
        <v>1.9</v>
      </c>
      <c r="HX18" s="2">
        <v>1.8</v>
      </c>
      <c r="HY18" s="2">
        <v>1.9</v>
      </c>
      <c r="HZ18" s="2" t="s">
        <v>240</v>
      </c>
      <c r="IA18" s="2" t="s">
        <v>240</v>
      </c>
      <c r="IB18" s="2" t="s">
        <v>240</v>
      </c>
      <c r="IC18" s="2" t="s">
        <v>240</v>
      </c>
      <c r="ID18" s="2" t="s">
        <v>240</v>
      </c>
      <c r="IE18" s="2" t="s">
        <v>240</v>
      </c>
    </row>
    <row r="19" spans="1:239" ht="14.5">
      <c r="A19" s="175"/>
      <c r="B19" s="184" t="s">
        <v>243</v>
      </c>
      <c r="C19" s="175">
        <v>0</v>
      </c>
      <c r="D19" s="176" t="s">
        <v>240</v>
      </c>
      <c r="E19" s="176" t="s">
        <v>240</v>
      </c>
      <c r="F19" s="176" t="s">
        <v>240</v>
      </c>
      <c r="G19" s="176" t="s">
        <v>240</v>
      </c>
      <c r="H19" s="176" t="s">
        <v>240</v>
      </c>
      <c r="I19" s="176" t="s">
        <v>240</v>
      </c>
      <c r="J19" s="176" t="s">
        <v>240</v>
      </c>
      <c r="K19" s="176" t="s">
        <v>240</v>
      </c>
      <c r="L19" s="176" t="s">
        <v>240</v>
      </c>
      <c r="M19" s="176" t="s">
        <v>240</v>
      </c>
      <c r="N19" s="176" t="s">
        <v>240</v>
      </c>
      <c r="O19" s="176" t="s">
        <v>240</v>
      </c>
      <c r="P19" s="176" t="s">
        <v>240</v>
      </c>
      <c r="Q19" s="176" t="s">
        <v>240</v>
      </c>
      <c r="R19" s="176" t="s">
        <v>240</v>
      </c>
      <c r="S19" s="176" t="s">
        <v>240</v>
      </c>
      <c r="T19" s="176" t="s">
        <v>240</v>
      </c>
      <c r="U19" s="176" t="s">
        <v>240</v>
      </c>
      <c r="V19" s="176" t="s">
        <v>240</v>
      </c>
      <c r="W19" s="176" t="s">
        <v>240</v>
      </c>
      <c r="X19" s="176"/>
      <c r="Y19" s="1"/>
      <c r="Z19" s="190" t="s">
        <v>243</v>
      </c>
      <c r="AA19" s="1">
        <v>0</v>
      </c>
      <c r="AB19" s="2" t="s">
        <v>240</v>
      </c>
      <c r="AC19" s="2" t="s">
        <v>240</v>
      </c>
      <c r="AD19" s="2" t="s">
        <v>240</v>
      </c>
      <c r="AE19" s="2" t="s">
        <v>240</v>
      </c>
      <c r="AF19" s="2" t="s">
        <v>240</v>
      </c>
      <c r="AG19" s="2" t="s">
        <v>240</v>
      </c>
      <c r="AH19" s="2" t="s">
        <v>240</v>
      </c>
      <c r="AI19" s="2" t="s">
        <v>240</v>
      </c>
      <c r="AJ19" s="2" t="s">
        <v>240</v>
      </c>
      <c r="AK19" s="2" t="s">
        <v>240</v>
      </c>
      <c r="AL19" s="2" t="s">
        <v>240</v>
      </c>
      <c r="AM19" s="2" t="s">
        <v>240</v>
      </c>
      <c r="AN19" s="2" t="s">
        <v>240</v>
      </c>
      <c r="AO19" s="2" t="s">
        <v>240</v>
      </c>
      <c r="AP19" s="2" t="s">
        <v>240</v>
      </c>
      <c r="AQ19" s="2" t="s">
        <v>240</v>
      </c>
      <c r="AR19" s="2" t="s">
        <v>240</v>
      </c>
      <c r="AS19" s="2" t="s">
        <v>240</v>
      </c>
      <c r="AT19" s="2" t="s">
        <v>240</v>
      </c>
      <c r="AU19" s="2" t="s">
        <v>240</v>
      </c>
      <c r="AW19" s="1"/>
      <c r="AX19" s="190" t="s">
        <v>243</v>
      </c>
      <c r="AY19" s="1">
        <v>0</v>
      </c>
      <c r="AZ19" s="2" t="s">
        <v>240</v>
      </c>
      <c r="BA19" s="2" t="s">
        <v>240</v>
      </c>
      <c r="BB19" s="2" t="s">
        <v>240</v>
      </c>
      <c r="BC19" s="2" t="s">
        <v>240</v>
      </c>
      <c r="BD19" s="2" t="s">
        <v>240</v>
      </c>
      <c r="BE19" s="2" t="s">
        <v>240</v>
      </c>
      <c r="BF19" s="2" t="s">
        <v>240</v>
      </c>
      <c r="BG19" s="2" t="s">
        <v>240</v>
      </c>
      <c r="BH19" s="2" t="s">
        <v>240</v>
      </c>
      <c r="BI19" s="2" t="s">
        <v>240</v>
      </c>
      <c r="BJ19" s="2" t="s">
        <v>240</v>
      </c>
      <c r="BK19" s="2" t="s">
        <v>240</v>
      </c>
      <c r="BL19" s="2" t="s">
        <v>240</v>
      </c>
      <c r="BM19" s="2" t="s">
        <v>240</v>
      </c>
      <c r="BN19" s="2" t="s">
        <v>240</v>
      </c>
      <c r="BO19" s="2" t="s">
        <v>240</v>
      </c>
      <c r="BP19" s="2" t="s">
        <v>240</v>
      </c>
      <c r="BQ19" s="2" t="s">
        <v>240</v>
      </c>
      <c r="BR19" s="2" t="s">
        <v>240</v>
      </c>
      <c r="BS19" s="2" t="s">
        <v>240</v>
      </c>
      <c r="BU19" s="16"/>
      <c r="BV19" s="198" t="s">
        <v>244</v>
      </c>
      <c r="BW19" s="16">
        <v>0</v>
      </c>
      <c r="BX19" s="17" t="s">
        <v>242</v>
      </c>
      <c r="BY19" s="17" t="s">
        <v>242</v>
      </c>
      <c r="BZ19" s="17" t="s">
        <v>242</v>
      </c>
      <c r="CA19" s="17" t="s">
        <v>242</v>
      </c>
      <c r="CB19" s="17" t="s">
        <v>242</v>
      </c>
      <c r="CC19" s="17" t="s">
        <v>242</v>
      </c>
      <c r="CD19" s="17" t="s">
        <v>242</v>
      </c>
      <c r="CE19" s="17" t="s">
        <v>242</v>
      </c>
      <c r="CF19" s="17" t="s">
        <v>242</v>
      </c>
      <c r="CG19" s="17" t="s">
        <v>242</v>
      </c>
      <c r="CH19" s="17" t="s">
        <v>242</v>
      </c>
      <c r="CI19" s="17" t="s">
        <v>242</v>
      </c>
      <c r="CJ19" s="17" t="s">
        <v>242</v>
      </c>
      <c r="CK19" s="17" t="s">
        <v>242</v>
      </c>
      <c r="CL19" s="17" t="s">
        <v>242</v>
      </c>
      <c r="CM19" s="17" t="s">
        <v>242</v>
      </c>
      <c r="CN19" s="17" t="s">
        <v>242</v>
      </c>
      <c r="CO19" s="17" t="s">
        <v>242</v>
      </c>
      <c r="CP19" s="17" t="s">
        <v>242</v>
      </c>
      <c r="CQ19" s="17" t="s">
        <v>242</v>
      </c>
      <c r="CR19" s="29"/>
      <c r="CS19" s="16"/>
      <c r="CT19" s="198" t="s">
        <v>244</v>
      </c>
      <c r="CU19" s="16">
        <v>0</v>
      </c>
      <c r="CV19" s="17" t="s">
        <v>242</v>
      </c>
      <c r="CW19" s="17" t="s">
        <v>242</v>
      </c>
      <c r="CX19" s="17" t="s">
        <v>242</v>
      </c>
      <c r="CY19" s="17" t="s">
        <v>242</v>
      </c>
      <c r="CZ19" s="17" t="s">
        <v>242</v>
      </c>
      <c r="DA19" s="17" t="s">
        <v>242</v>
      </c>
      <c r="DB19" s="17" t="s">
        <v>242</v>
      </c>
      <c r="DC19" s="17" t="s">
        <v>242</v>
      </c>
      <c r="DD19" s="17" t="s">
        <v>242</v>
      </c>
      <c r="DE19" s="17" t="s">
        <v>242</v>
      </c>
      <c r="DF19" s="17" t="s">
        <v>242</v>
      </c>
      <c r="DG19" s="17" t="s">
        <v>242</v>
      </c>
      <c r="DH19" s="17" t="s">
        <v>242</v>
      </c>
      <c r="DI19" s="17" t="s">
        <v>242</v>
      </c>
      <c r="DJ19" s="17" t="s">
        <v>242</v>
      </c>
      <c r="DK19" s="17" t="s">
        <v>242</v>
      </c>
      <c r="DL19" s="17" t="s">
        <v>242</v>
      </c>
      <c r="DM19" s="17" t="s">
        <v>242</v>
      </c>
      <c r="DN19" s="17" t="s">
        <v>242</v>
      </c>
      <c r="DO19" s="17" t="s">
        <v>242</v>
      </c>
      <c r="DP19" s="29"/>
      <c r="DQ19" s="16"/>
      <c r="DR19" s="198" t="s">
        <v>244</v>
      </c>
      <c r="DS19" s="16">
        <v>0</v>
      </c>
      <c r="DT19" s="17" t="s">
        <v>242</v>
      </c>
      <c r="DU19" s="17" t="s">
        <v>242</v>
      </c>
      <c r="DV19" s="17" t="s">
        <v>242</v>
      </c>
      <c r="DW19" s="17" t="s">
        <v>242</v>
      </c>
      <c r="DX19" s="17" t="s">
        <v>242</v>
      </c>
      <c r="DY19" s="17" t="s">
        <v>242</v>
      </c>
      <c r="DZ19" s="17" t="s">
        <v>242</v>
      </c>
      <c r="EA19" s="17" t="s">
        <v>242</v>
      </c>
      <c r="EB19" s="17" t="s">
        <v>242</v>
      </c>
      <c r="EC19" s="17" t="s">
        <v>242</v>
      </c>
      <c r="ED19" s="17" t="s">
        <v>242</v>
      </c>
      <c r="EE19" s="17" t="s">
        <v>242</v>
      </c>
      <c r="EF19" s="17" t="s">
        <v>242</v>
      </c>
      <c r="EG19" s="17" t="s">
        <v>242</v>
      </c>
      <c r="EH19" s="17" t="s">
        <v>242</v>
      </c>
      <c r="EI19" s="17" t="s">
        <v>242</v>
      </c>
      <c r="EJ19" s="17" t="s">
        <v>242</v>
      </c>
      <c r="EK19" s="17" t="s">
        <v>242</v>
      </c>
      <c r="EL19" s="17" t="s">
        <v>242</v>
      </c>
      <c r="EM19" s="17" t="s">
        <v>242</v>
      </c>
      <c r="EN19" s="29"/>
      <c r="EO19" s="16"/>
      <c r="EP19" s="198" t="s">
        <v>244</v>
      </c>
      <c r="EQ19" s="16">
        <v>0</v>
      </c>
      <c r="ER19" s="17" t="s">
        <v>242</v>
      </c>
      <c r="ES19" s="17" t="s">
        <v>242</v>
      </c>
      <c r="ET19" s="17" t="s">
        <v>242</v>
      </c>
      <c r="EU19" s="17" t="s">
        <v>242</v>
      </c>
      <c r="EV19" s="17" t="s">
        <v>242</v>
      </c>
      <c r="EW19" s="17" t="s">
        <v>242</v>
      </c>
      <c r="EX19" s="17" t="s">
        <v>242</v>
      </c>
      <c r="EY19" s="17" t="s">
        <v>242</v>
      </c>
      <c r="EZ19" s="17" t="s">
        <v>242</v>
      </c>
      <c r="FA19" s="17" t="s">
        <v>242</v>
      </c>
      <c r="FB19" s="17" t="s">
        <v>242</v>
      </c>
      <c r="FC19" s="17" t="s">
        <v>242</v>
      </c>
      <c r="FD19" s="17" t="s">
        <v>242</v>
      </c>
      <c r="FE19" s="17" t="s">
        <v>242</v>
      </c>
      <c r="FF19" s="17" t="s">
        <v>242</v>
      </c>
      <c r="FG19" s="17" t="s">
        <v>242</v>
      </c>
      <c r="FH19" s="17" t="s">
        <v>242</v>
      </c>
      <c r="FI19" s="17" t="s">
        <v>242</v>
      </c>
      <c r="FJ19" s="17" t="s">
        <v>242</v>
      </c>
      <c r="FK19" s="17" t="s">
        <v>242</v>
      </c>
      <c r="FM19" s="1"/>
      <c r="FN19" s="202" t="s">
        <v>243</v>
      </c>
      <c r="FO19" s="1">
        <v>0</v>
      </c>
      <c r="FP19" s="2" t="s">
        <v>240</v>
      </c>
      <c r="FQ19" s="2" t="s">
        <v>240</v>
      </c>
      <c r="FR19" s="2" t="s">
        <v>240</v>
      </c>
      <c r="FS19" s="2" t="s">
        <v>240</v>
      </c>
      <c r="FT19" s="2" t="s">
        <v>240</v>
      </c>
      <c r="FU19" s="2" t="s">
        <v>240</v>
      </c>
      <c r="FV19" s="2" t="s">
        <v>240</v>
      </c>
      <c r="FW19" s="2" t="s">
        <v>240</v>
      </c>
      <c r="FX19" s="2" t="s">
        <v>240</v>
      </c>
      <c r="FY19" s="2" t="s">
        <v>240</v>
      </c>
      <c r="FZ19" s="2" t="s">
        <v>240</v>
      </c>
      <c r="GA19" s="2" t="s">
        <v>240</v>
      </c>
      <c r="GB19" s="2" t="s">
        <v>240</v>
      </c>
      <c r="GC19" s="2" t="s">
        <v>240</v>
      </c>
      <c r="GD19" s="2" t="s">
        <v>240</v>
      </c>
      <c r="GE19" s="2" t="s">
        <v>240</v>
      </c>
      <c r="GF19" s="2" t="s">
        <v>240</v>
      </c>
      <c r="GG19" s="2" t="s">
        <v>240</v>
      </c>
      <c r="GH19" s="2" t="s">
        <v>240</v>
      </c>
      <c r="GI19" s="2" t="s">
        <v>240</v>
      </c>
      <c r="GK19" s="1"/>
      <c r="GL19" s="202" t="s">
        <v>243</v>
      </c>
      <c r="GM19" s="1">
        <v>0</v>
      </c>
      <c r="GN19" s="2" t="s">
        <v>240</v>
      </c>
      <c r="GO19" s="2" t="s">
        <v>240</v>
      </c>
      <c r="GP19" s="2" t="s">
        <v>240</v>
      </c>
      <c r="GQ19" s="2" t="s">
        <v>240</v>
      </c>
      <c r="GR19" s="2" t="s">
        <v>240</v>
      </c>
      <c r="GS19" s="2" t="s">
        <v>240</v>
      </c>
      <c r="GT19" s="2" t="s">
        <v>240</v>
      </c>
      <c r="GU19" s="2" t="s">
        <v>240</v>
      </c>
      <c r="GV19" s="2" t="s">
        <v>240</v>
      </c>
      <c r="GW19" s="2" t="s">
        <v>240</v>
      </c>
      <c r="GX19" s="2" t="s">
        <v>240</v>
      </c>
      <c r="GY19" s="2" t="s">
        <v>240</v>
      </c>
      <c r="GZ19" s="2" t="s">
        <v>240</v>
      </c>
      <c r="HA19" s="2" t="s">
        <v>240</v>
      </c>
      <c r="HB19" s="2" t="s">
        <v>240</v>
      </c>
      <c r="HC19" s="2" t="s">
        <v>240</v>
      </c>
      <c r="HD19" s="2" t="s">
        <v>240</v>
      </c>
      <c r="HE19" s="2" t="s">
        <v>240</v>
      </c>
      <c r="HF19" s="2" t="s">
        <v>240</v>
      </c>
      <c r="HG19" s="2" t="s">
        <v>240</v>
      </c>
      <c r="HI19" s="1"/>
      <c r="HJ19" s="202" t="s">
        <v>243</v>
      </c>
      <c r="HK19" s="1">
        <v>0</v>
      </c>
      <c r="HL19" s="2" t="s">
        <v>240</v>
      </c>
      <c r="HM19" s="2" t="s">
        <v>240</v>
      </c>
      <c r="HN19" s="2" t="s">
        <v>240</v>
      </c>
      <c r="HO19" s="2" t="s">
        <v>240</v>
      </c>
      <c r="HP19" s="2" t="s">
        <v>240</v>
      </c>
      <c r="HQ19" s="2" t="s">
        <v>240</v>
      </c>
      <c r="HR19" s="2" t="s">
        <v>240</v>
      </c>
      <c r="HS19" s="2" t="s">
        <v>240</v>
      </c>
      <c r="HT19" s="2" t="s">
        <v>240</v>
      </c>
      <c r="HU19" s="2" t="s">
        <v>240</v>
      </c>
      <c r="HV19" s="2" t="s">
        <v>240</v>
      </c>
      <c r="HW19" s="2" t="s">
        <v>240</v>
      </c>
      <c r="HX19" s="2" t="s">
        <v>240</v>
      </c>
      <c r="HY19" s="2" t="s">
        <v>240</v>
      </c>
      <c r="HZ19" s="2" t="s">
        <v>240</v>
      </c>
      <c r="IA19" s="2" t="s">
        <v>240</v>
      </c>
      <c r="IB19" s="2" t="s">
        <v>240</v>
      </c>
      <c r="IC19" s="2" t="s">
        <v>240</v>
      </c>
      <c r="ID19" s="2" t="s">
        <v>240</v>
      </c>
      <c r="IE19" s="2" t="s">
        <v>240</v>
      </c>
    </row>
    <row r="20" spans="1:239" ht="14.5">
      <c r="A20" s="175"/>
      <c r="B20" s="184" t="s">
        <v>245</v>
      </c>
      <c r="C20" s="175">
        <v>0</v>
      </c>
      <c r="D20" s="175">
        <v>0</v>
      </c>
      <c r="E20" s="175">
        <v>0</v>
      </c>
      <c r="F20" s="175">
        <v>0</v>
      </c>
      <c r="G20" s="175">
        <v>0</v>
      </c>
      <c r="H20" s="175">
        <v>0</v>
      </c>
      <c r="I20" s="175">
        <v>0</v>
      </c>
      <c r="J20" s="175">
        <v>0</v>
      </c>
      <c r="K20" s="175">
        <v>0</v>
      </c>
      <c r="L20" s="175">
        <v>0</v>
      </c>
      <c r="M20" s="175">
        <v>0</v>
      </c>
      <c r="N20" s="175">
        <v>0</v>
      </c>
      <c r="O20" s="175">
        <v>0</v>
      </c>
      <c r="P20" s="175">
        <v>0</v>
      </c>
      <c r="Q20" s="175">
        <v>0</v>
      </c>
      <c r="R20" s="175">
        <v>0</v>
      </c>
      <c r="S20" s="175">
        <v>0</v>
      </c>
      <c r="T20" s="175">
        <v>0</v>
      </c>
      <c r="U20" s="175">
        <v>0</v>
      </c>
      <c r="V20" s="175">
        <v>0</v>
      </c>
      <c r="W20" s="175">
        <v>0</v>
      </c>
      <c r="X20" s="175"/>
      <c r="Y20" s="1"/>
      <c r="Z20" s="190" t="s">
        <v>245</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190" t="s">
        <v>245</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16"/>
      <c r="BV20" s="198" t="s">
        <v>246</v>
      </c>
      <c r="BW20" s="16">
        <v>0</v>
      </c>
      <c r="BX20" s="16">
        <v>0</v>
      </c>
      <c r="BY20" s="16">
        <v>0</v>
      </c>
      <c r="BZ20" s="16">
        <v>0</v>
      </c>
      <c r="CA20" s="16">
        <v>0</v>
      </c>
      <c r="CB20" s="16">
        <v>0</v>
      </c>
      <c r="CC20" s="16">
        <v>0</v>
      </c>
      <c r="CD20" s="16">
        <v>0</v>
      </c>
      <c r="CE20" s="16">
        <v>0</v>
      </c>
      <c r="CF20" s="16">
        <v>0</v>
      </c>
      <c r="CG20" s="16">
        <v>0</v>
      </c>
      <c r="CH20" s="16">
        <v>0</v>
      </c>
      <c r="CI20" s="16">
        <v>0</v>
      </c>
      <c r="CJ20" s="16">
        <v>0</v>
      </c>
      <c r="CK20" s="16">
        <v>0</v>
      </c>
      <c r="CL20" s="16">
        <v>0</v>
      </c>
      <c r="CM20" s="16">
        <v>0</v>
      </c>
      <c r="CN20" s="16">
        <v>0</v>
      </c>
      <c r="CO20" s="16">
        <v>0</v>
      </c>
      <c r="CP20" s="16">
        <v>0</v>
      </c>
      <c r="CQ20" s="16">
        <v>0</v>
      </c>
      <c r="CR20" s="29"/>
      <c r="CS20" s="16"/>
      <c r="CT20" s="198" t="s">
        <v>246</v>
      </c>
      <c r="CU20" s="16">
        <v>0</v>
      </c>
      <c r="CV20" s="16">
        <v>0.1</v>
      </c>
      <c r="CW20" s="16">
        <v>0</v>
      </c>
      <c r="CX20" s="16">
        <v>0</v>
      </c>
      <c r="CY20" s="16">
        <v>0</v>
      </c>
      <c r="CZ20" s="16">
        <v>0</v>
      </c>
      <c r="DA20" s="16">
        <v>0.1</v>
      </c>
      <c r="DB20" s="16">
        <v>0.1</v>
      </c>
      <c r="DC20" s="16">
        <v>0.1</v>
      </c>
      <c r="DD20" s="16">
        <v>0</v>
      </c>
      <c r="DE20" s="16">
        <v>0</v>
      </c>
      <c r="DF20" s="16">
        <v>0</v>
      </c>
      <c r="DG20" s="16">
        <v>0.1</v>
      </c>
      <c r="DH20" s="16">
        <v>0.1</v>
      </c>
      <c r="DI20" s="16">
        <v>0.1</v>
      </c>
      <c r="DJ20" s="16">
        <v>0.1</v>
      </c>
      <c r="DK20" s="16">
        <v>0.1</v>
      </c>
      <c r="DL20" s="16">
        <v>0.1</v>
      </c>
      <c r="DM20" s="16">
        <v>0.1</v>
      </c>
      <c r="DN20" s="16">
        <v>0.1</v>
      </c>
      <c r="DO20" s="16">
        <v>0</v>
      </c>
      <c r="DP20" s="29"/>
      <c r="DQ20" s="16"/>
      <c r="DR20" s="198" t="s">
        <v>246</v>
      </c>
      <c r="DS20" s="16">
        <v>0.4</v>
      </c>
      <c r="DT20" s="16">
        <v>0.5</v>
      </c>
      <c r="DU20" s="16">
        <v>0.3</v>
      </c>
      <c r="DV20" s="16">
        <v>0.3</v>
      </c>
      <c r="DW20" s="16">
        <v>0.3</v>
      </c>
      <c r="DX20" s="16">
        <v>0.3</v>
      </c>
      <c r="DY20" s="16">
        <v>0.5</v>
      </c>
      <c r="DZ20" s="16">
        <v>0.6</v>
      </c>
      <c r="EA20" s="16">
        <v>0.6</v>
      </c>
      <c r="EB20" s="16">
        <v>0.5</v>
      </c>
      <c r="EC20" s="16">
        <v>0.6</v>
      </c>
      <c r="ED20" s="16">
        <v>0.7</v>
      </c>
      <c r="EE20" s="16">
        <v>0.8</v>
      </c>
      <c r="EF20" s="16">
        <v>0.6</v>
      </c>
      <c r="EG20" s="16">
        <v>0.5</v>
      </c>
      <c r="EH20" s="16">
        <v>0.5</v>
      </c>
      <c r="EI20" s="16">
        <v>0.7</v>
      </c>
      <c r="EJ20" s="16">
        <v>0.7</v>
      </c>
      <c r="EK20" s="16">
        <v>0.5</v>
      </c>
      <c r="EL20" s="16">
        <v>0.5</v>
      </c>
      <c r="EM20" s="16">
        <v>0.5</v>
      </c>
      <c r="EN20" s="29"/>
      <c r="EO20" s="16"/>
      <c r="EP20" s="198" t="s">
        <v>246</v>
      </c>
      <c r="EQ20" s="16">
        <v>0.1</v>
      </c>
      <c r="ER20" s="16">
        <v>0.1</v>
      </c>
      <c r="ES20" s="16">
        <v>0</v>
      </c>
      <c r="ET20" s="16">
        <v>0</v>
      </c>
      <c r="EU20" s="16">
        <v>0</v>
      </c>
      <c r="EV20" s="16">
        <v>0</v>
      </c>
      <c r="EW20" s="16">
        <v>0</v>
      </c>
      <c r="EX20" s="16">
        <v>0</v>
      </c>
      <c r="EY20" s="16">
        <v>0</v>
      </c>
      <c r="EZ20" s="16">
        <v>0</v>
      </c>
      <c r="FA20" s="16">
        <v>0</v>
      </c>
      <c r="FB20" s="16">
        <v>0</v>
      </c>
      <c r="FC20" s="16">
        <v>0</v>
      </c>
      <c r="FD20" s="16">
        <v>0</v>
      </c>
      <c r="FE20" s="16">
        <v>0</v>
      </c>
      <c r="FF20" s="16">
        <v>0</v>
      </c>
      <c r="FG20" s="16">
        <v>0</v>
      </c>
      <c r="FH20" s="16">
        <v>0</v>
      </c>
      <c r="FI20" s="16">
        <v>0</v>
      </c>
      <c r="FJ20" s="16">
        <v>0</v>
      </c>
      <c r="FK20" s="16">
        <v>0</v>
      </c>
      <c r="FM20" s="1"/>
      <c r="FN20" s="202" t="s">
        <v>245</v>
      </c>
      <c r="FO20" s="1">
        <v>0.1</v>
      </c>
      <c r="FP20" s="1">
        <v>0.1</v>
      </c>
      <c r="FQ20" s="1">
        <v>0</v>
      </c>
      <c r="FR20" s="1">
        <v>0</v>
      </c>
      <c r="FS20" s="1">
        <v>0</v>
      </c>
      <c r="FT20" s="1">
        <v>0</v>
      </c>
      <c r="FU20" s="1">
        <v>0</v>
      </c>
      <c r="FV20" s="1">
        <v>0</v>
      </c>
      <c r="FW20" s="1">
        <v>0</v>
      </c>
      <c r="FX20" s="1">
        <v>0</v>
      </c>
      <c r="FY20" s="1">
        <v>0</v>
      </c>
      <c r="FZ20" s="1">
        <v>0</v>
      </c>
      <c r="GA20" s="1">
        <v>0</v>
      </c>
      <c r="GB20" s="1">
        <v>0</v>
      </c>
      <c r="GC20" s="1">
        <v>0</v>
      </c>
      <c r="GD20" s="1">
        <v>0</v>
      </c>
      <c r="GE20" s="1">
        <v>0</v>
      </c>
      <c r="GF20" s="1">
        <v>0</v>
      </c>
      <c r="GG20" s="1">
        <v>0</v>
      </c>
      <c r="GH20" s="1">
        <v>0</v>
      </c>
      <c r="GI20" s="1">
        <v>0</v>
      </c>
      <c r="GK20" s="1"/>
      <c r="GL20" s="202" t="s">
        <v>245</v>
      </c>
      <c r="GM20" s="1">
        <v>0.5</v>
      </c>
      <c r="GN20" s="1">
        <v>0.5</v>
      </c>
      <c r="GO20" s="1">
        <v>0.4</v>
      </c>
      <c r="GP20" s="1">
        <v>0.3</v>
      </c>
      <c r="GQ20" s="1">
        <v>0.3</v>
      </c>
      <c r="GR20" s="1">
        <v>0.2</v>
      </c>
      <c r="GS20" s="1">
        <v>0.3</v>
      </c>
      <c r="GT20" s="1">
        <v>0.3</v>
      </c>
      <c r="GU20" s="1">
        <v>0.2</v>
      </c>
      <c r="GV20" s="1">
        <v>0.2</v>
      </c>
      <c r="GW20" s="1">
        <v>0.1</v>
      </c>
      <c r="GX20" s="1">
        <v>0.2</v>
      </c>
      <c r="GY20" s="1">
        <v>0.1</v>
      </c>
      <c r="GZ20" s="1">
        <v>0.2</v>
      </c>
      <c r="HA20" s="1">
        <v>0.1</v>
      </c>
      <c r="HB20" s="1">
        <v>0.2</v>
      </c>
      <c r="HC20" s="1">
        <v>0.1</v>
      </c>
      <c r="HD20" s="1">
        <v>0.1</v>
      </c>
      <c r="HE20" s="1">
        <v>0.1</v>
      </c>
      <c r="HF20" s="1">
        <v>0.1</v>
      </c>
      <c r="HG20" s="1">
        <v>0.1</v>
      </c>
      <c r="HI20" s="1"/>
      <c r="HJ20" s="202" t="s">
        <v>245</v>
      </c>
      <c r="HK20" s="1">
        <v>0.6</v>
      </c>
      <c r="HL20" s="1">
        <v>0.6</v>
      </c>
      <c r="HM20" s="1">
        <v>0.5</v>
      </c>
      <c r="HN20" s="1">
        <v>0.4</v>
      </c>
      <c r="HO20" s="1">
        <v>0.4</v>
      </c>
      <c r="HP20" s="1">
        <v>0.3</v>
      </c>
      <c r="HQ20" s="1">
        <v>0.4</v>
      </c>
      <c r="HR20" s="1">
        <v>0.6</v>
      </c>
      <c r="HS20" s="1">
        <v>0.7</v>
      </c>
      <c r="HT20" s="1">
        <v>0.5</v>
      </c>
      <c r="HU20" s="1">
        <v>0.5</v>
      </c>
      <c r="HV20" s="1">
        <v>0.4</v>
      </c>
      <c r="HW20" s="1">
        <v>0.4</v>
      </c>
      <c r="HX20" s="1">
        <v>0.4</v>
      </c>
      <c r="HY20" s="1">
        <v>0.3</v>
      </c>
      <c r="HZ20" s="1">
        <v>0.3</v>
      </c>
      <c r="IA20" s="1">
        <v>0.3</v>
      </c>
      <c r="IB20" s="1">
        <v>0.3</v>
      </c>
      <c r="IC20" s="1">
        <v>0.5</v>
      </c>
      <c r="ID20" s="1">
        <v>0.4</v>
      </c>
      <c r="IE20" s="1">
        <v>0.3</v>
      </c>
    </row>
    <row r="21" spans="1:239" ht="14.5" customHeight="1">
      <c r="A21" s="424"/>
      <c r="B21" s="424"/>
      <c r="C21" s="175"/>
      <c r="D21" s="175"/>
      <c r="E21" s="175"/>
      <c r="F21" s="175"/>
      <c r="G21" s="175"/>
      <c r="H21" s="175"/>
      <c r="I21" s="175"/>
      <c r="J21" s="175"/>
      <c r="K21" s="175"/>
      <c r="L21" s="175"/>
      <c r="M21" s="175"/>
      <c r="N21" s="175"/>
      <c r="O21" s="175"/>
      <c r="P21" s="175"/>
      <c r="Q21" s="175"/>
      <c r="R21" s="175"/>
      <c r="S21" s="175"/>
      <c r="T21" s="175"/>
      <c r="U21" s="175"/>
      <c r="V21" s="175"/>
      <c r="W21" s="175"/>
      <c r="X21" s="175"/>
      <c r="Y21" s="410"/>
      <c r="Z21" s="410"/>
      <c r="AA21" s="1"/>
      <c r="AB21" s="1"/>
      <c r="AC21" s="1"/>
      <c r="AD21" s="1"/>
      <c r="AE21" s="1"/>
      <c r="AF21" s="1"/>
      <c r="AG21" s="1"/>
      <c r="AH21" s="1"/>
      <c r="AI21" s="1"/>
      <c r="AJ21" s="1"/>
      <c r="AK21" s="1"/>
      <c r="AL21" s="1"/>
      <c r="AM21" s="1"/>
      <c r="AN21" s="1"/>
      <c r="AO21" s="1"/>
      <c r="AP21" s="1"/>
      <c r="AQ21" s="1"/>
      <c r="AR21" s="1"/>
      <c r="AS21" s="1"/>
      <c r="AT21" s="1"/>
      <c r="AU21" s="1"/>
      <c r="AW21" s="410"/>
      <c r="AX21" s="410"/>
      <c r="AY21" s="1"/>
      <c r="AZ21" s="1"/>
      <c r="BA21" s="1"/>
      <c r="BB21" s="1"/>
      <c r="BC21" s="1"/>
      <c r="BD21" s="1"/>
      <c r="BE21" s="1"/>
      <c r="BF21" s="1"/>
      <c r="BG21" s="1"/>
      <c r="BH21" s="1"/>
      <c r="BI21" s="1"/>
      <c r="BJ21" s="1"/>
      <c r="BK21" s="1"/>
      <c r="BL21" s="1"/>
      <c r="BM21" s="1"/>
      <c r="BN21" s="1"/>
      <c r="BO21" s="1"/>
      <c r="BP21" s="1"/>
      <c r="BQ21" s="1"/>
      <c r="BR21" s="1"/>
      <c r="BS21" s="1"/>
      <c r="BU21" s="411"/>
      <c r="BV21" s="411"/>
      <c r="BW21" s="16"/>
      <c r="BX21" s="16"/>
      <c r="BY21" s="16"/>
      <c r="BZ21" s="16"/>
      <c r="CA21" s="16"/>
      <c r="CB21" s="16"/>
      <c r="CC21" s="16"/>
      <c r="CD21" s="16"/>
      <c r="CE21" s="16"/>
      <c r="CF21" s="16"/>
      <c r="CG21" s="16"/>
      <c r="CH21" s="16"/>
      <c r="CI21" s="16"/>
      <c r="CJ21" s="16"/>
      <c r="CK21" s="16"/>
      <c r="CL21" s="16"/>
      <c r="CM21" s="16"/>
      <c r="CN21" s="16"/>
      <c r="CO21" s="16"/>
      <c r="CP21" s="16"/>
      <c r="CQ21" s="16"/>
      <c r="CR21" s="29"/>
      <c r="CS21" s="411"/>
      <c r="CT21" s="411"/>
      <c r="CU21" s="16"/>
      <c r="CV21" s="16"/>
      <c r="CW21" s="16"/>
      <c r="CX21" s="16"/>
      <c r="CY21" s="16"/>
      <c r="CZ21" s="16"/>
      <c r="DA21" s="16"/>
      <c r="DB21" s="16"/>
      <c r="DC21" s="16"/>
      <c r="DD21" s="16"/>
      <c r="DE21" s="16"/>
      <c r="DF21" s="16"/>
      <c r="DG21" s="16"/>
      <c r="DH21" s="16"/>
      <c r="DI21" s="16"/>
      <c r="DJ21" s="16"/>
      <c r="DK21" s="16"/>
      <c r="DL21" s="16"/>
      <c r="DM21" s="16"/>
      <c r="DN21" s="16"/>
      <c r="DO21" s="16"/>
      <c r="DP21" s="29"/>
      <c r="DQ21" s="411"/>
      <c r="DR21" s="411"/>
      <c r="DS21" s="16"/>
      <c r="DT21" s="16"/>
      <c r="DU21" s="16"/>
      <c r="DV21" s="16"/>
      <c r="DW21" s="16"/>
      <c r="DX21" s="16"/>
      <c r="DY21" s="16"/>
      <c r="DZ21" s="16"/>
      <c r="EA21" s="16"/>
      <c r="EB21" s="16"/>
      <c r="EC21" s="16"/>
      <c r="ED21" s="16"/>
      <c r="EE21" s="16"/>
      <c r="EF21" s="16"/>
      <c r="EG21" s="16"/>
      <c r="EH21" s="16"/>
      <c r="EI21" s="16"/>
      <c r="EJ21" s="16"/>
      <c r="EK21" s="16"/>
      <c r="EL21" s="16"/>
      <c r="EM21" s="16"/>
      <c r="EN21" s="29"/>
      <c r="EO21" s="411"/>
      <c r="EP21" s="411"/>
      <c r="EQ21" s="16"/>
      <c r="ER21" s="16"/>
      <c r="ES21" s="16"/>
      <c r="ET21" s="16"/>
      <c r="EU21" s="16"/>
      <c r="EV21" s="16"/>
      <c r="EW21" s="16"/>
      <c r="EX21" s="16"/>
      <c r="EY21" s="16"/>
      <c r="EZ21" s="16"/>
      <c r="FA21" s="16"/>
      <c r="FB21" s="16"/>
      <c r="FC21" s="16"/>
      <c r="FD21" s="16"/>
      <c r="FE21" s="16"/>
      <c r="FF21" s="16"/>
      <c r="FG21" s="16"/>
      <c r="FH21" s="16"/>
      <c r="FI21" s="16"/>
      <c r="FJ21" s="16"/>
      <c r="FK21" s="16"/>
      <c r="FM21" s="410"/>
      <c r="FN21" s="410"/>
      <c r="FO21" s="1"/>
      <c r="FP21" s="1"/>
      <c r="FQ21" s="1"/>
      <c r="FR21" s="1"/>
      <c r="FS21" s="1"/>
      <c r="FT21" s="1"/>
      <c r="FU21" s="1"/>
      <c r="FV21" s="1"/>
      <c r="FW21" s="1"/>
      <c r="FX21" s="1"/>
      <c r="FY21" s="1"/>
      <c r="FZ21" s="1"/>
      <c r="GA21" s="1"/>
      <c r="GB21" s="1"/>
      <c r="GC21" s="1"/>
      <c r="GD21" s="1"/>
      <c r="GE21" s="1"/>
      <c r="GF21" s="1"/>
      <c r="GG21" s="1"/>
      <c r="GH21" s="1"/>
      <c r="GI21" s="1"/>
      <c r="GK21" s="410"/>
      <c r="GL21" s="410"/>
      <c r="GM21" s="1"/>
      <c r="GN21" s="1"/>
      <c r="GO21" s="1"/>
      <c r="GP21" s="1"/>
      <c r="GQ21" s="1"/>
      <c r="GR21" s="1"/>
      <c r="GS21" s="1"/>
      <c r="GT21" s="1"/>
      <c r="GU21" s="1"/>
      <c r="GV21" s="1"/>
      <c r="GW21" s="1"/>
      <c r="GX21" s="1"/>
      <c r="GY21" s="1"/>
      <c r="GZ21" s="1"/>
      <c r="HA21" s="1"/>
      <c r="HB21" s="1"/>
      <c r="HC21" s="1"/>
      <c r="HD21" s="1"/>
      <c r="HE21" s="1"/>
      <c r="HF21" s="1"/>
      <c r="HG21" s="1"/>
      <c r="HI21" s="410"/>
      <c r="HJ21" s="410"/>
      <c r="HK21" s="1"/>
      <c r="HL21" s="1"/>
      <c r="HM21" s="1"/>
      <c r="HN21" s="1"/>
      <c r="HO21" s="1"/>
      <c r="HP21" s="1"/>
      <c r="HQ21" s="1"/>
      <c r="HR21" s="1"/>
      <c r="HS21" s="1"/>
      <c r="HT21" s="1"/>
      <c r="HU21" s="1"/>
      <c r="HV21" s="1"/>
      <c r="HW21" s="1"/>
      <c r="HX21" s="1"/>
      <c r="HY21" s="1"/>
      <c r="HZ21" s="1"/>
      <c r="IA21" s="1"/>
      <c r="IB21" s="1"/>
      <c r="IC21" s="1"/>
      <c r="ID21" s="1"/>
      <c r="IE21" s="1"/>
    </row>
    <row r="22" spans="1:239" ht="14.5">
      <c r="A22" s="175"/>
      <c r="B22" s="182" t="s">
        <v>247</v>
      </c>
      <c r="C22" s="175"/>
      <c r="D22" s="175"/>
      <c r="E22" s="175"/>
      <c r="F22" s="175"/>
      <c r="G22" s="175"/>
      <c r="H22" s="175"/>
      <c r="I22" s="175"/>
      <c r="J22" s="175"/>
      <c r="K22" s="175"/>
      <c r="L22" s="175"/>
      <c r="M22" s="175"/>
      <c r="N22" s="175"/>
      <c r="O22" s="175"/>
      <c r="P22" s="175"/>
      <c r="Q22" s="175"/>
      <c r="R22" s="175"/>
      <c r="S22" s="175"/>
      <c r="T22" s="175"/>
      <c r="U22" s="175"/>
      <c r="V22" s="175"/>
      <c r="W22" s="175"/>
      <c r="X22" s="175"/>
      <c r="Y22" s="1"/>
      <c r="Z22" s="123" t="s">
        <v>247</v>
      </c>
      <c r="AA22" s="1"/>
      <c r="AB22" s="1"/>
      <c r="AC22" s="1"/>
      <c r="AD22" s="1"/>
      <c r="AE22" s="1"/>
      <c r="AF22" s="1"/>
      <c r="AG22" s="1"/>
      <c r="AH22" s="1"/>
      <c r="AI22" s="1"/>
      <c r="AJ22" s="1"/>
      <c r="AK22" s="1"/>
      <c r="AL22" s="1"/>
      <c r="AM22" s="1"/>
      <c r="AN22" s="1"/>
      <c r="AO22" s="1"/>
      <c r="AP22" s="1"/>
      <c r="AQ22" s="1"/>
      <c r="AR22" s="1"/>
      <c r="AS22" s="1"/>
      <c r="AT22" s="1"/>
      <c r="AU22" s="1"/>
      <c r="AW22" s="1"/>
      <c r="AX22" s="123" t="s">
        <v>247</v>
      </c>
      <c r="AY22" s="1"/>
      <c r="AZ22" s="1"/>
      <c r="BA22" s="1"/>
      <c r="BB22" s="1"/>
      <c r="BC22" s="1"/>
      <c r="BD22" s="1"/>
      <c r="BE22" s="1"/>
      <c r="BF22" s="1"/>
      <c r="BG22" s="1"/>
      <c r="BH22" s="1"/>
      <c r="BI22" s="1"/>
      <c r="BJ22" s="1"/>
      <c r="BK22" s="1"/>
      <c r="BL22" s="1"/>
      <c r="BM22" s="1"/>
      <c r="BN22" s="1"/>
      <c r="BO22" s="1"/>
      <c r="BP22" s="1"/>
      <c r="BQ22" s="1"/>
      <c r="BR22" s="1"/>
      <c r="BS22" s="1"/>
      <c r="BU22" s="16"/>
      <c r="BV22" s="196" t="s">
        <v>248</v>
      </c>
      <c r="BW22" s="16"/>
      <c r="BX22" s="16"/>
      <c r="BY22" s="16"/>
      <c r="BZ22" s="16"/>
      <c r="CA22" s="16"/>
      <c r="CB22" s="16"/>
      <c r="CC22" s="16"/>
      <c r="CD22" s="16"/>
      <c r="CE22" s="16"/>
      <c r="CF22" s="16"/>
      <c r="CG22" s="16"/>
      <c r="CH22" s="16"/>
      <c r="CI22" s="16"/>
      <c r="CJ22" s="16"/>
      <c r="CK22" s="16"/>
      <c r="CL22" s="16"/>
      <c r="CM22" s="16"/>
      <c r="CN22" s="16"/>
      <c r="CO22" s="16"/>
      <c r="CP22" s="16"/>
      <c r="CQ22" s="16"/>
      <c r="CR22" s="29"/>
      <c r="CS22" s="16"/>
      <c r="CT22" s="196" t="s">
        <v>248</v>
      </c>
      <c r="CU22" s="16"/>
      <c r="CV22" s="16"/>
      <c r="CW22" s="16"/>
      <c r="CX22" s="16"/>
      <c r="CY22" s="16"/>
      <c r="CZ22" s="16"/>
      <c r="DA22" s="16"/>
      <c r="DB22" s="16"/>
      <c r="DC22" s="16"/>
      <c r="DD22" s="16"/>
      <c r="DE22" s="16"/>
      <c r="DF22" s="16"/>
      <c r="DG22" s="16"/>
      <c r="DH22" s="16"/>
      <c r="DI22" s="16"/>
      <c r="DJ22" s="16"/>
      <c r="DK22" s="16"/>
      <c r="DL22" s="16"/>
      <c r="DM22" s="16"/>
      <c r="DN22" s="16"/>
      <c r="DO22" s="16"/>
      <c r="DP22" s="29"/>
      <c r="DQ22" s="16"/>
      <c r="DR22" s="196" t="s">
        <v>248</v>
      </c>
      <c r="DS22" s="16"/>
      <c r="DT22" s="16"/>
      <c r="DU22" s="16"/>
      <c r="DV22" s="16"/>
      <c r="DW22" s="16"/>
      <c r="DX22" s="16"/>
      <c r="DY22" s="16"/>
      <c r="DZ22" s="16"/>
      <c r="EA22" s="16"/>
      <c r="EB22" s="16"/>
      <c r="EC22" s="16"/>
      <c r="ED22" s="16"/>
      <c r="EE22" s="16"/>
      <c r="EF22" s="16"/>
      <c r="EG22" s="16"/>
      <c r="EH22" s="16"/>
      <c r="EI22" s="16"/>
      <c r="EJ22" s="16"/>
      <c r="EK22" s="16"/>
      <c r="EL22" s="16"/>
      <c r="EM22" s="16"/>
      <c r="EN22" s="29"/>
      <c r="EO22" s="16"/>
      <c r="EP22" s="196" t="s">
        <v>248</v>
      </c>
      <c r="EQ22" s="16"/>
      <c r="ER22" s="16"/>
      <c r="ES22" s="16"/>
      <c r="ET22" s="16"/>
      <c r="EU22" s="16"/>
      <c r="EV22" s="16"/>
      <c r="EW22" s="16"/>
      <c r="EX22" s="16"/>
      <c r="EY22" s="16"/>
      <c r="EZ22" s="16"/>
      <c r="FA22" s="16"/>
      <c r="FB22" s="16"/>
      <c r="FC22" s="16"/>
      <c r="FD22" s="16"/>
      <c r="FE22" s="16"/>
      <c r="FF22" s="16"/>
      <c r="FG22" s="16"/>
      <c r="FH22" s="16"/>
      <c r="FI22" s="16"/>
      <c r="FJ22" s="16"/>
      <c r="FK22" s="16"/>
      <c r="FM22" s="1"/>
      <c r="FN22" s="123" t="s">
        <v>247</v>
      </c>
      <c r="FO22" s="1"/>
      <c r="FP22" s="1"/>
      <c r="FQ22" s="1"/>
      <c r="FR22" s="1"/>
      <c r="FS22" s="1"/>
      <c r="FT22" s="1"/>
      <c r="FU22" s="1"/>
      <c r="FV22" s="1"/>
      <c r="FW22" s="1"/>
      <c r="FX22" s="1"/>
      <c r="FY22" s="1"/>
      <c r="FZ22" s="1"/>
      <c r="GA22" s="1"/>
      <c r="GB22" s="1"/>
      <c r="GC22" s="1"/>
      <c r="GD22" s="1"/>
      <c r="GE22" s="1"/>
      <c r="GF22" s="1"/>
      <c r="GG22" s="1"/>
      <c r="GH22" s="1"/>
      <c r="GI22" s="1"/>
      <c r="GK22" s="1"/>
      <c r="GL22" s="123" t="s">
        <v>247</v>
      </c>
      <c r="GM22" s="1"/>
      <c r="GN22" s="1"/>
      <c r="GO22" s="1"/>
      <c r="GP22" s="1"/>
      <c r="GQ22" s="1"/>
      <c r="GR22" s="1"/>
      <c r="GS22" s="1"/>
      <c r="GT22" s="1"/>
      <c r="GU22" s="1"/>
      <c r="GV22" s="1"/>
      <c r="GW22" s="1"/>
      <c r="GX22" s="1"/>
      <c r="GY22" s="1"/>
      <c r="GZ22" s="1"/>
      <c r="HA22" s="1"/>
      <c r="HB22" s="1"/>
      <c r="HC22" s="1"/>
      <c r="HD22" s="1"/>
      <c r="HE22" s="1"/>
      <c r="HF22" s="1"/>
      <c r="HG22" s="1"/>
      <c r="HI22" s="1"/>
      <c r="HJ22" s="123" t="s">
        <v>247</v>
      </c>
      <c r="HK22" s="1"/>
      <c r="HL22" s="1"/>
      <c r="HM22" s="1"/>
      <c r="HN22" s="1"/>
      <c r="HO22" s="1"/>
      <c r="HP22" s="1"/>
      <c r="HQ22" s="1"/>
      <c r="HR22" s="1"/>
      <c r="HS22" s="1"/>
      <c r="HT22" s="1"/>
      <c r="HU22" s="1"/>
      <c r="HV22" s="1"/>
      <c r="HW22" s="1"/>
      <c r="HX22" s="1"/>
      <c r="HY22" s="1"/>
      <c r="HZ22" s="1"/>
      <c r="IA22" s="1"/>
      <c r="IB22" s="1"/>
      <c r="IC22" s="1"/>
      <c r="ID22" s="1"/>
      <c r="IE22" s="1"/>
    </row>
    <row r="23" spans="1:239" ht="14.5">
      <c r="A23" s="175"/>
      <c r="B23" s="183" t="s">
        <v>233</v>
      </c>
      <c r="C23" s="175">
        <v>0</v>
      </c>
      <c r="D23" s="175">
        <v>0</v>
      </c>
      <c r="E23" s="175">
        <v>0</v>
      </c>
      <c r="F23" s="175">
        <v>0</v>
      </c>
      <c r="G23" s="175">
        <v>0</v>
      </c>
      <c r="H23" s="175">
        <v>0</v>
      </c>
      <c r="I23" s="175">
        <v>0</v>
      </c>
      <c r="J23" s="175">
        <v>0</v>
      </c>
      <c r="K23" s="175">
        <v>0</v>
      </c>
      <c r="L23" s="175">
        <v>0</v>
      </c>
      <c r="M23" s="175">
        <v>0</v>
      </c>
      <c r="N23" s="175">
        <v>0</v>
      </c>
      <c r="O23" s="175">
        <v>0</v>
      </c>
      <c r="P23" s="175">
        <v>0</v>
      </c>
      <c r="Q23" s="175">
        <v>0</v>
      </c>
      <c r="R23" s="175">
        <v>0</v>
      </c>
      <c r="S23" s="175">
        <v>0</v>
      </c>
      <c r="T23" s="175">
        <v>0</v>
      </c>
      <c r="U23" s="175">
        <v>0</v>
      </c>
      <c r="V23" s="175">
        <v>0</v>
      </c>
      <c r="W23" s="175">
        <v>0</v>
      </c>
      <c r="X23" s="175"/>
      <c r="Y23" s="1"/>
      <c r="Z23" s="124" t="s">
        <v>233</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W23" s="1"/>
      <c r="AX23" s="124" t="s">
        <v>233</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U23" s="16"/>
      <c r="BV23" s="197" t="s">
        <v>234</v>
      </c>
      <c r="BW23" s="16">
        <v>0</v>
      </c>
      <c r="BX23" s="16">
        <v>0</v>
      </c>
      <c r="BY23" s="16">
        <v>0</v>
      </c>
      <c r="BZ23" s="16">
        <v>0</v>
      </c>
      <c r="CA23" s="16">
        <v>0</v>
      </c>
      <c r="CB23" s="16">
        <v>0</v>
      </c>
      <c r="CC23" s="16">
        <v>0</v>
      </c>
      <c r="CD23" s="16">
        <v>0</v>
      </c>
      <c r="CE23" s="16">
        <v>0</v>
      </c>
      <c r="CF23" s="16">
        <v>0</v>
      </c>
      <c r="CG23" s="16">
        <v>0</v>
      </c>
      <c r="CH23" s="16">
        <v>0</v>
      </c>
      <c r="CI23" s="16">
        <v>0</v>
      </c>
      <c r="CJ23" s="16">
        <v>0</v>
      </c>
      <c r="CK23" s="16">
        <v>0</v>
      </c>
      <c r="CL23" s="16">
        <v>0</v>
      </c>
      <c r="CM23" s="16">
        <v>0</v>
      </c>
      <c r="CN23" s="16">
        <v>0</v>
      </c>
      <c r="CO23" s="16">
        <v>0</v>
      </c>
      <c r="CP23" s="16">
        <v>0</v>
      </c>
      <c r="CQ23" s="16">
        <v>0</v>
      </c>
      <c r="CR23" s="29"/>
      <c r="CS23" s="16"/>
      <c r="CT23" s="197" t="s">
        <v>234</v>
      </c>
      <c r="CU23" s="16">
        <v>0</v>
      </c>
      <c r="CV23" s="16">
        <v>0</v>
      </c>
      <c r="CW23" s="16">
        <v>0</v>
      </c>
      <c r="CX23" s="16">
        <v>0</v>
      </c>
      <c r="CY23" s="16">
        <v>0</v>
      </c>
      <c r="CZ23" s="16">
        <v>0</v>
      </c>
      <c r="DA23" s="16">
        <v>0</v>
      </c>
      <c r="DB23" s="16">
        <v>0</v>
      </c>
      <c r="DC23" s="16">
        <v>0</v>
      </c>
      <c r="DD23" s="16">
        <v>0</v>
      </c>
      <c r="DE23" s="16">
        <v>0</v>
      </c>
      <c r="DF23" s="16">
        <v>0</v>
      </c>
      <c r="DG23" s="16">
        <v>0</v>
      </c>
      <c r="DH23" s="16">
        <v>0</v>
      </c>
      <c r="DI23" s="16">
        <v>0</v>
      </c>
      <c r="DJ23" s="16">
        <v>0</v>
      </c>
      <c r="DK23" s="16">
        <v>0</v>
      </c>
      <c r="DL23" s="16">
        <v>0</v>
      </c>
      <c r="DM23" s="16">
        <v>0</v>
      </c>
      <c r="DN23" s="16">
        <v>0</v>
      </c>
      <c r="DO23" s="16">
        <v>0</v>
      </c>
      <c r="DP23" s="29"/>
      <c r="DQ23" s="16"/>
      <c r="DR23" s="197" t="s">
        <v>234</v>
      </c>
      <c r="DS23" s="16">
        <v>0</v>
      </c>
      <c r="DT23" s="16">
        <v>0</v>
      </c>
      <c r="DU23" s="16">
        <v>0</v>
      </c>
      <c r="DV23" s="16">
        <v>0</v>
      </c>
      <c r="DW23" s="16">
        <v>0</v>
      </c>
      <c r="DX23" s="16">
        <v>0</v>
      </c>
      <c r="DY23" s="16">
        <v>0</v>
      </c>
      <c r="DZ23" s="16">
        <v>0</v>
      </c>
      <c r="EA23" s="16">
        <v>0</v>
      </c>
      <c r="EB23" s="16">
        <v>0</v>
      </c>
      <c r="EC23" s="16">
        <v>0</v>
      </c>
      <c r="ED23" s="16">
        <v>0</v>
      </c>
      <c r="EE23" s="16">
        <v>0</v>
      </c>
      <c r="EF23" s="16">
        <v>0</v>
      </c>
      <c r="EG23" s="16">
        <v>0</v>
      </c>
      <c r="EH23" s="16">
        <v>0</v>
      </c>
      <c r="EI23" s="16">
        <v>0</v>
      </c>
      <c r="EJ23" s="16">
        <v>0</v>
      </c>
      <c r="EK23" s="16">
        <v>0</v>
      </c>
      <c r="EL23" s="16">
        <v>0</v>
      </c>
      <c r="EM23" s="16">
        <v>0</v>
      </c>
      <c r="EN23" s="29"/>
      <c r="EO23" s="16"/>
      <c r="EP23" s="197" t="s">
        <v>234</v>
      </c>
      <c r="EQ23" s="16">
        <v>0</v>
      </c>
      <c r="ER23" s="16">
        <v>0</v>
      </c>
      <c r="ES23" s="16">
        <v>0</v>
      </c>
      <c r="ET23" s="16">
        <v>0</v>
      </c>
      <c r="EU23" s="16">
        <v>0</v>
      </c>
      <c r="EV23" s="16">
        <v>0</v>
      </c>
      <c r="EW23" s="16">
        <v>0</v>
      </c>
      <c r="EX23" s="16">
        <v>0</v>
      </c>
      <c r="EY23" s="16">
        <v>0</v>
      </c>
      <c r="EZ23" s="16">
        <v>0</v>
      </c>
      <c r="FA23" s="16">
        <v>0</v>
      </c>
      <c r="FB23" s="16">
        <v>0</v>
      </c>
      <c r="FC23" s="16">
        <v>0</v>
      </c>
      <c r="FD23" s="16">
        <v>0</v>
      </c>
      <c r="FE23" s="16">
        <v>0</v>
      </c>
      <c r="FF23" s="16">
        <v>0</v>
      </c>
      <c r="FG23" s="16">
        <v>0</v>
      </c>
      <c r="FH23" s="16">
        <v>0</v>
      </c>
      <c r="FI23" s="16">
        <v>0</v>
      </c>
      <c r="FJ23" s="16">
        <v>0</v>
      </c>
      <c r="FK23" s="16">
        <v>0</v>
      </c>
      <c r="FM23" s="1"/>
      <c r="FN23" s="124" t="s">
        <v>233</v>
      </c>
      <c r="FO23" s="1">
        <v>0</v>
      </c>
      <c r="FP23" s="1">
        <v>0</v>
      </c>
      <c r="FQ23" s="1">
        <v>0</v>
      </c>
      <c r="FR23" s="1">
        <v>0</v>
      </c>
      <c r="FS23" s="1">
        <v>0</v>
      </c>
      <c r="FT23" s="1">
        <v>0</v>
      </c>
      <c r="FU23" s="1">
        <v>0</v>
      </c>
      <c r="FV23" s="1">
        <v>0</v>
      </c>
      <c r="FW23" s="1">
        <v>0</v>
      </c>
      <c r="FX23" s="1">
        <v>0</v>
      </c>
      <c r="FY23" s="1">
        <v>0</v>
      </c>
      <c r="FZ23" s="1">
        <v>0</v>
      </c>
      <c r="GA23" s="1">
        <v>0</v>
      </c>
      <c r="GB23" s="1">
        <v>0</v>
      </c>
      <c r="GC23" s="1">
        <v>0</v>
      </c>
      <c r="GD23" s="1">
        <v>0</v>
      </c>
      <c r="GE23" s="1">
        <v>0</v>
      </c>
      <c r="GF23" s="1">
        <v>0</v>
      </c>
      <c r="GG23" s="1">
        <v>0</v>
      </c>
      <c r="GH23" s="1">
        <v>0</v>
      </c>
      <c r="GI23" s="1">
        <v>0</v>
      </c>
      <c r="GK23" s="1"/>
      <c r="GL23" s="124" t="s">
        <v>233</v>
      </c>
      <c r="GM23" s="1">
        <v>0</v>
      </c>
      <c r="GN23" s="1">
        <v>0</v>
      </c>
      <c r="GO23" s="1">
        <v>0</v>
      </c>
      <c r="GP23" s="1">
        <v>0</v>
      </c>
      <c r="GQ23" s="1">
        <v>0</v>
      </c>
      <c r="GR23" s="1">
        <v>0</v>
      </c>
      <c r="GS23" s="1">
        <v>0</v>
      </c>
      <c r="GT23" s="1">
        <v>0</v>
      </c>
      <c r="GU23" s="1">
        <v>0</v>
      </c>
      <c r="GV23" s="1">
        <v>0</v>
      </c>
      <c r="GW23" s="1">
        <v>0</v>
      </c>
      <c r="GX23" s="1">
        <v>0</v>
      </c>
      <c r="GY23" s="1">
        <v>0</v>
      </c>
      <c r="GZ23" s="1">
        <v>0</v>
      </c>
      <c r="HA23" s="1">
        <v>0</v>
      </c>
      <c r="HB23" s="1">
        <v>0</v>
      </c>
      <c r="HC23" s="1">
        <v>0</v>
      </c>
      <c r="HD23" s="1">
        <v>0</v>
      </c>
      <c r="HE23" s="1">
        <v>0</v>
      </c>
      <c r="HF23" s="1">
        <v>0</v>
      </c>
      <c r="HG23" s="1">
        <v>0</v>
      </c>
      <c r="HI23" s="1"/>
      <c r="HJ23" s="124" t="s">
        <v>233</v>
      </c>
      <c r="HK23" s="1">
        <v>0</v>
      </c>
      <c r="HL23" s="1">
        <v>0</v>
      </c>
      <c r="HM23" s="1">
        <v>0</v>
      </c>
      <c r="HN23" s="1">
        <v>0</v>
      </c>
      <c r="HO23" s="1">
        <v>0</v>
      </c>
      <c r="HP23" s="1">
        <v>0</v>
      </c>
      <c r="HQ23" s="1">
        <v>0</v>
      </c>
      <c r="HR23" s="1">
        <v>0</v>
      </c>
      <c r="HS23" s="1">
        <v>0</v>
      </c>
      <c r="HT23" s="1">
        <v>0</v>
      </c>
      <c r="HU23" s="1">
        <v>0</v>
      </c>
      <c r="HV23" s="1">
        <v>0</v>
      </c>
      <c r="HW23" s="1">
        <v>0</v>
      </c>
      <c r="HX23" s="1">
        <v>0</v>
      </c>
      <c r="HY23" s="1">
        <v>0</v>
      </c>
      <c r="HZ23" s="1">
        <v>0</v>
      </c>
      <c r="IA23" s="1">
        <v>0</v>
      </c>
      <c r="IB23" s="1">
        <v>0</v>
      </c>
      <c r="IC23" s="1">
        <v>0</v>
      </c>
      <c r="ID23" s="1">
        <v>0</v>
      </c>
      <c r="IE23" s="1">
        <v>0</v>
      </c>
    </row>
    <row r="24" spans="1:239" ht="14.5">
      <c r="A24" s="175"/>
      <c r="B24" s="184" t="s">
        <v>235</v>
      </c>
      <c r="C24" s="175">
        <v>97.6</v>
      </c>
      <c r="D24" s="175">
        <v>98.1</v>
      </c>
      <c r="E24" s="175">
        <v>98</v>
      </c>
      <c r="F24" s="175">
        <v>97.4</v>
      </c>
      <c r="G24" s="175">
        <v>97.3</v>
      </c>
      <c r="H24" s="175">
        <v>97.6</v>
      </c>
      <c r="I24" s="175">
        <v>99.1</v>
      </c>
      <c r="J24" s="175">
        <v>99.3</v>
      </c>
      <c r="K24" s="175">
        <v>99.2</v>
      </c>
      <c r="L24" s="175">
        <v>99.4</v>
      </c>
      <c r="M24" s="175">
        <v>99.5</v>
      </c>
      <c r="N24" s="175">
        <v>96.1</v>
      </c>
      <c r="O24" s="175">
        <v>96.4</v>
      </c>
      <c r="P24" s="175">
        <v>97.8</v>
      </c>
      <c r="Q24" s="175">
        <v>97.1</v>
      </c>
      <c r="R24" s="175">
        <v>99.6</v>
      </c>
      <c r="S24" s="175">
        <v>99.5</v>
      </c>
      <c r="T24" s="175">
        <v>99.5</v>
      </c>
      <c r="U24" s="175">
        <v>99.3</v>
      </c>
      <c r="V24" s="175">
        <v>99.2</v>
      </c>
      <c r="W24" s="175">
        <v>99.2</v>
      </c>
      <c r="X24" s="175"/>
      <c r="Y24" s="1"/>
      <c r="Z24" s="190" t="s">
        <v>235</v>
      </c>
      <c r="AA24" s="1">
        <v>97.5</v>
      </c>
      <c r="AB24" s="1">
        <v>97.2</v>
      </c>
      <c r="AC24" s="1">
        <v>97.1</v>
      </c>
      <c r="AD24" s="1">
        <v>97.2</v>
      </c>
      <c r="AE24" s="1">
        <v>98.3</v>
      </c>
      <c r="AF24" s="1">
        <v>98.1</v>
      </c>
      <c r="AG24" s="1">
        <v>99.5</v>
      </c>
      <c r="AH24" s="1">
        <v>99.7</v>
      </c>
      <c r="AI24" s="1">
        <v>99.7</v>
      </c>
      <c r="AJ24" s="1">
        <v>99.6</v>
      </c>
      <c r="AK24" s="1">
        <v>99.7</v>
      </c>
      <c r="AL24" s="1">
        <v>96.1</v>
      </c>
      <c r="AM24" s="1">
        <v>96.2</v>
      </c>
      <c r="AN24" s="1">
        <v>98.9</v>
      </c>
      <c r="AO24" s="1">
        <v>86.6</v>
      </c>
      <c r="AP24" s="1">
        <v>99.3</v>
      </c>
      <c r="AQ24" s="1">
        <v>99.2</v>
      </c>
      <c r="AR24" s="1">
        <v>99.2</v>
      </c>
      <c r="AS24" s="1">
        <v>99.1</v>
      </c>
      <c r="AT24" s="1">
        <v>99.2</v>
      </c>
      <c r="AU24" s="1">
        <v>99.1</v>
      </c>
      <c r="AW24" s="1"/>
      <c r="AX24" s="190" t="s">
        <v>235</v>
      </c>
      <c r="AY24" s="1">
        <v>98.2</v>
      </c>
      <c r="AZ24" s="1">
        <v>98.1</v>
      </c>
      <c r="BA24" s="1">
        <v>97.9</v>
      </c>
      <c r="BB24" s="1">
        <v>97.5</v>
      </c>
      <c r="BC24" s="1">
        <v>97.6</v>
      </c>
      <c r="BD24" s="1">
        <v>98.2</v>
      </c>
      <c r="BE24" s="1">
        <v>99.5</v>
      </c>
      <c r="BF24" s="1">
        <v>99.5</v>
      </c>
      <c r="BG24" s="1">
        <v>99.5</v>
      </c>
      <c r="BH24" s="1">
        <v>99.4</v>
      </c>
      <c r="BI24" s="1">
        <v>99.5</v>
      </c>
      <c r="BJ24" s="1">
        <v>96</v>
      </c>
      <c r="BK24" s="1">
        <v>96.1</v>
      </c>
      <c r="BL24" s="1">
        <v>98.4</v>
      </c>
      <c r="BM24" s="1">
        <v>99.2</v>
      </c>
      <c r="BN24" s="1">
        <v>99.4</v>
      </c>
      <c r="BO24" s="1">
        <v>99.4</v>
      </c>
      <c r="BP24" s="1">
        <v>99.4</v>
      </c>
      <c r="BQ24" s="1">
        <v>99.3</v>
      </c>
      <c r="BR24" s="1">
        <v>99.3</v>
      </c>
      <c r="BS24" s="1">
        <v>99.2</v>
      </c>
      <c r="BU24" s="16"/>
      <c r="BV24" s="198" t="s">
        <v>236</v>
      </c>
      <c r="BW24" s="16">
        <v>96.2</v>
      </c>
      <c r="BX24" s="16">
        <v>96.5</v>
      </c>
      <c r="BY24" s="16">
        <v>96.7</v>
      </c>
      <c r="BZ24" s="16">
        <v>96.2</v>
      </c>
      <c r="CA24" s="16">
        <v>97.1</v>
      </c>
      <c r="CB24" s="16">
        <v>96.6</v>
      </c>
      <c r="CC24" s="16">
        <v>99</v>
      </c>
      <c r="CD24" s="16">
        <v>99.2</v>
      </c>
      <c r="CE24" s="16">
        <v>99.4</v>
      </c>
      <c r="CF24" s="16">
        <v>99.2</v>
      </c>
      <c r="CG24" s="16">
        <v>99.3</v>
      </c>
      <c r="CH24" s="16">
        <v>95.7</v>
      </c>
      <c r="CI24" s="16">
        <v>96</v>
      </c>
      <c r="CJ24" s="16">
        <v>97.8</v>
      </c>
      <c r="CK24" s="16">
        <v>98.6</v>
      </c>
      <c r="CL24" s="16">
        <v>99.5</v>
      </c>
      <c r="CM24" s="16">
        <v>99.4</v>
      </c>
      <c r="CN24" s="16">
        <v>99.5</v>
      </c>
      <c r="CO24" s="16">
        <v>99.4</v>
      </c>
      <c r="CP24" s="16">
        <v>99.5</v>
      </c>
      <c r="CQ24" s="16">
        <v>99.4</v>
      </c>
      <c r="CR24" s="29"/>
      <c r="CS24" s="16"/>
      <c r="CT24" s="198" t="s">
        <v>236</v>
      </c>
      <c r="CU24" s="16">
        <v>98.3</v>
      </c>
      <c r="CV24" s="16">
        <v>98.5</v>
      </c>
      <c r="CW24" s="16">
        <v>98.8</v>
      </c>
      <c r="CX24" s="16">
        <v>98.7</v>
      </c>
      <c r="CY24" s="16">
        <v>98.8</v>
      </c>
      <c r="CZ24" s="16">
        <v>98.7</v>
      </c>
      <c r="DA24" s="16">
        <v>99.3</v>
      </c>
      <c r="DB24" s="16">
        <v>99.3</v>
      </c>
      <c r="DC24" s="16">
        <v>99.2</v>
      </c>
      <c r="DD24" s="16">
        <v>99.3</v>
      </c>
      <c r="DE24" s="16">
        <v>99.2</v>
      </c>
      <c r="DF24" s="16">
        <v>95.7</v>
      </c>
      <c r="DG24" s="16">
        <v>95.9</v>
      </c>
      <c r="DH24" s="16">
        <v>95.8</v>
      </c>
      <c r="DI24" s="16">
        <v>95.5</v>
      </c>
      <c r="DJ24" s="16">
        <v>98.9</v>
      </c>
      <c r="DK24" s="16">
        <v>98.7</v>
      </c>
      <c r="DL24" s="16">
        <v>98.7</v>
      </c>
      <c r="DM24" s="16">
        <v>98.7</v>
      </c>
      <c r="DN24" s="16">
        <v>98.8</v>
      </c>
      <c r="DO24" s="16">
        <v>98.6</v>
      </c>
      <c r="DP24" s="29"/>
      <c r="DQ24" s="16"/>
      <c r="DR24" s="198" t="s">
        <v>236</v>
      </c>
      <c r="DS24" s="16">
        <v>98.6</v>
      </c>
      <c r="DT24" s="16">
        <v>98.6</v>
      </c>
      <c r="DU24" s="16">
        <v>98.8</v>
      </c>
      <c r="DV24" s="16">
        <v>98.8</v>
      </c>
      <c r="DW24" s="16">
        <v>98.8</v>
      </c>
      <c r="DX24" s="16">
        <v>98.7</v>
      </c>
      <c r="DY24" s="16">
        <v>99.4</v>
      </c>
      <c r="DZ24" s="16">
        <v>95.8</v>
      </c>
      <c r="EA24" s="16">
        <v>94.9</v>
      </c>
      <c r="EB24" s="16">
        <v>95.1</v>
      </c>
      <c r="EC24" s="16">
        <v>94.7</v>
      </c>
      <c r="ED24" s="16">
        <v>93.9</v>
      </c>
      <c r="EE24" s="16">
        <v>93.4</v>
      </c>
      <c r="EF24" s="16">
        <v>93.7</v>
      </c>
      <c r="EG24" s="16">
        <v>93.2</v>
      </c>
      <c r="EH24" s="16">
        <v>98.7</v>
      </c>
      <c r="EI24" s="16">
        <v>98.6</v>
      </c>
      <c r="EJ24" s="16">
        <v>98.5</v>
      </c>
      <c r="EK24" s="16">
        <v>98.4</v>
      </c>
      <c r="EL24" s="16">
        <v>98.5</v>
      </c>
      <c r="EM24" s="16">
        <v>98.2</v>
      </c>
      <c r="EN24" s="29"/>
      <c r="EO24" s="16"/>
      <c r="EP24" s="198" t="s">
        <v>236</v>
      </c>
      <c r="EQ24" s="16">
        <v>97.9</v>
      </c>
      <c r="ER24" s="16">
        <v>98.2</v>
      </c>
      <c r="ES24" s="16">
        <v>98.2</v>
      </c>
      <c r="ET24" s="16">
        <v>98</v>
      </c>
      <c r="EU24" s="16">
        <v>98.3</v>
      </c>
      <c r="EV24" s="16">
        <v>98.2</v>
      </c>
      <c r="EW24" s="16">
        <v>99.2</v>
      </c>
      <c r="EX24" s="16">
        <v>99.2</v>
      </c>
      <c r="EY24" s="16">
        <v>91.6</v>
      </c>
      <c r="EZ24" s="16">
        <v>91.5</v>
      </c>
      <c r="FA24" s="16">
        <v>92.1</v>
      </c>
      <c r="FB24" s="16">
        <v>91.5</v>
      </c>
      <c r="FC24" s="16">
        <v>93.3</v>
      </c>
      <c r="FD24" s="16">
        <v>93.8</v>
      </c>
      <c r="FE24" s="16">
        <v>93.7</v>
      </c>
      <c r="FF24" s="16">
        <v>99.7</v>
      </c>
      <c r="FG24" s="16">
        <v>99.7</v>
      </c>
      <c r="FH24" s="16">
        <v>99.6</v>
      </c>
      <c r="FI24" s="16">
        <v>99.6</v>
      </c>
      <c r="FJ24" s="16">
        <v>99.6</v>
      </c>
      <c r="FK24" s="16">
        <v>99.6</v>
      </c>
      <c r="FM24" s="1"/>
      <c r="FN24" s="202" t="s">
        <v>235</v>
      </c>
      <c r="FO24" s="1">
        <v>93.9</v>
      </c>
      <c r="FP24" s="1">
        <v>94.6</v>
      </c>
      <c r="FQ24" s="1">
        <v>94.1</v>
      </c>
      <c r="FR24" s="1">
        <v>93.4</v>
      </c>
      <c r="FS24" s="1">
        <v>93.9</v>
      </c>
      <c r="FT24" s="1">
        <v>93.2</v>
      </c>
      <c r="FU24" s="1">
        <v>97.1</v>
      </c>
      <c r="FV24" s="1">
        <v>97.5</v>
      </c>
      <c r="FW24" s="1">
        <v>97.8</v>
      </c>
      <c r="FX24" s="1">
        <v>97.6</v>
      </c>
      <c r="FY24" s="1">
        <v>98.1</v>
      </c>
      <c r="FZ24" s="1">
        <v>91.3</v>
      </c>
      <c r="GA24" s="1">
        <v>92.4</v>
      </c>
      <c r="GB24" s="1">
        <v>92.7</v>
      </c>
      <c r="GC24" s="1">
        <v>92</v>
      </c>
      <c r="GD24" s="1">
        <v>98.8</v>
      </c>
      <c r="GE24" s="1">
        <v>98.9</v>
      </c>
      <c r="GF24" s="1">
        <v>98.8</v>
      </c>
      <c r="GG24" s="1">
        <v>98.7</v>
      </c>
      <c r="GH24" s="1">
        <v>98.8</v>
      </c>
      <c r="GI24" s="1">
        <v>98.6</v>
      </c>
      <c r="GK24" s="1"/>
      <c r="GL24" s="202" t="s">
        <v>235</v>
      </c>
      <c r="GM24" s="1">
        <v>94.7</v>
      </c>
      <c r="GN24" s="1">
        <v>94</v>
      </c>
      <c r="GO24" s="1">
        <v>93.6</v>
      </c>
      <c r="GP24" s="1">
        <v>94.8</v>
      </c>
      <c r="GQ24" s="1">
        <v>95.6</v>
      </c>
      <c r="GR24" s="1">
        <v>95.3</v>
      </c>
      <c r="GS24" s="1">
        <v>98.6</v>
      </c>
      <c r="GT24" s="1">
        <v>98.7</v>
      </c>
      <c r="GU24" s="1">
        <v>98.7</v>
      </c>
      <c r="GV24" s="1">
        <v>98.5</v>
      </c>
      <c r="GW24" s="1">
        <v>98.5</v>
      </c>
      <c r="GX24" s="1">
        <v>94.7</v>
      </c>
      <c r="GY24" s="1">
        <v>93.6</v>
      </c>
      <c r="GZ24" s="1">
        <v>95.1</v>
      </c>
      <c r="HA24" s="1">
        <v>94.5</v>
      </c>
      <c r="HB24" s="1">
        <v>98.6</v>
      </c>
      <c r="HC24" s="1">
        <v>98.7</v>
      </c>
      <c r="HD24" s="1">
        <v>98.7</v>
      </c>
      <c r="HE24" s="1">
        <v>98.6</v>
      </c>
      <c r="HF24" s="1">
        <v>98.6</v>
      </c>
      <c r="HG24" s="1">
        <v>98.2</v>
      </c>
      <c r="HI24" s="1"/>
      <c r="HJ24" s="202" t="s">
        <v>235</v>
      </c>
      <c r="HK24" s="1">
        <v>94</v>
      </c>
      <c r="HL24" s="1">
        <v>92.9</v>
      </c>
      <c r="HM24" s="1">
        <v>93.1</v>
      </c>
      <c r="HN24" s="1">
        <v>93.5</v>
      </c>
      <c r="HO24" s="1">
        <v>94.8</v>
      </c>
      <c r="HP24" s="1">
        <v>94.9</v>
      </c>
      <c r="HQ24" s="1">
        <v>98.2</v>
      </c>
      <c r="HR24" s="1">
        <v>97.8</v>
      </c>
      <c r="HS24" s="1">
        <v>97.3</v>
      </c>
      <c r="HT24" s="1">
        <v>98</v>
      </c>
      <c r="HU24" s="1">
        <v>94.6</v>
      </c>
      <c r="HV24" s="1">
        <v>93.9</v>
      </c>
      <c r="HW24" s="1">
        <v>94.3</v>
      </c>
      <c r="HX24" s="1">
        <v>94.5</v>
      </c>
      <c r="HY24" s="1">
        <v>94.4</v>
      </c>
      <c r="HZ24" s="1">
        <v>97.7</v>
      </c>
      <c r="IA24" s="1">
        <v>97.7</v>
      </c>
      <c r="IB24" s="1">
        <v>97.5</v>
      </c>
      <c r="IC24" s="1">
        <v>97</v>
      </c>
      <c r="ID24" s="1">
        <v>96.9</v>
      </c>
      <c r="IE24" s="1">
        <v>96.6</v>
      </c>
    </row>
    <row r="25" spans="1:239" ht="14.5">
      <c r="A25" s="175"/>
      <c r="B25" s="184" t="s">
        <v>237</v>
      </c>
      <c r="C25" s="175">
        <v>2.4</v>
      </c>
      <c r="D25" s="175">
        <v>1.9</v>
      </c>
      <c r="E25" s="175">
        <v>2</v>
      </c>
      <c r="F25" s="175">
        <v>2.6</v>
      </c>
      <c r="G25" s="175">
        <v>2.7</v>
      </c>
      <c r="H25" s="175">
        <v>2.4</v>
      </c>
      <c r="I25" s="175">
        <v>0.9</v>
      </c>
      <c r="J25" s="175">
        <v>0.7</v>
      </c>
      <c r="K25" s="175">
        <v>0.7</v>
      </c>
      <c r="L25" s="175">
        <v>0.6</v>
      </c>
      <c r="M25" s="175">
        <v>0.5</v>
      </c>
      <c r="N25" s="175">
        <v>0.5</v>
      </c>
      <c r="O25" s="175">
        <v>0.3</v>
      </c>
      <c r="P25" s="175">
        <v>0.3</v>
      </c>
      <c r="Q25" s="175">
        <v>0.3</v>
      </c>
      <c r="R25" s="175">
        <v>0.4</v>
      </c>
      <c r="S25" s="175">
        <v>0.5</v>
      </c>
      <c r="T25" s="175">
        <v>0.5</v>
      </c>
      <c r="U25" s="175">
        <v>0.7</v>
      </c>
      <c r="V25" s="175">
        <v>0.8</v>
      </c>
      <c r="W25" s="175">
        <v>0.8</v>
      </c>
      <c r="X25" s="175"/>
      <c r="Y25" s="1"/>
      <c r="Z25" s="190" t="s">
        <v>237</v>
      </c>
      <c r="AA25" s="1">
        <v>2.5</v>
      </c>
      <c r="AB25" s="1">
        <v>2.7</v>
      </c>
      <c r="AC25" s="1">
        <v>2.9</v>
      </c>
      <c r="AD25" s="1">
        <v>2.8</v>
      </c>
      <c r="AE25" s="1">
        <v>1.7</v>
      </c>
      <c r="AF25" s="1">
        <v>1.9</v>
      </c>
      <c r="AG25" s="1">
        <v>0.5</v>
      </c>
      <c r="AH25" s="1">
        <v>0.3</v>
      </c>
      <c r="AI25" s="1">
        <v>0.3</v>
      </c>
      <c r="AJ25" s="1">
        <v>0.4</v>
      </c>
      <c r="AK25" s="1">
        <v>0.3</v>
      </c>
      <c r="AL25" s="1">
        <v>0.4</v>
      </c>
      <c r="AM25" s="1">
        <v>0.3</v>
      </c>
      <c r="AN25" s="1">
        <v>0.3</v>
      </c>
      <c r="AO25" s="1">
        <v>0.4</v>
      </c>
      <c r="AP25" s="1">
        <v>0.7</v>
      </c>
      <c r="AQ25" s="1">
        <v>0.8</v>
      </c>
      <c r="AR25" s="1">
        <v>0.8</v>
      </c>
      <c r="AS25" s="1">
        <v>0.9</v>
      </c>
      <c r="AT25" s="1">
        <v>0.8</v>
      </c>
      <c r="AU25" s="1">
        <v>0.9</v>
      </c>
      <c r="AW25" s="1"/>
      <c r="AX25" s="190" t="s">
        <v>237</v>
      </c>
      <c r="AY25" s="1">
        <v>1.8</v>
      </c>
      <c r="AZ25" s="1">
        <v>1.8</v>
      </c>
      <c r="BA25" s="1">
        <v>2.1</v>
      </c>
      <c r="BB25" s="1">
        <v>2.4</v>
      </c>
      <c r="BC25" s="1">
        <v>2.2999999999999998</v>
      </c>
      <c r="BD25" s="1">
        <v>1.8</v>
      </c>
      <c r="BE25" s="1">
        <v>0.4</v>
      </c>
      <c r="BF25" s="1">
        <v>0.4</v>
      </c>
      <c r="BG25" s="1">
        <v>0.4</v>
      </c>
      <c r="BH25" s="1">
        <v>0.5</v>
      </c>
      <c r="BI25" s="1">
        <v>0.4</v>
      </c>
      <c r="BJ25" s="1">
        <v>0.5</v>
      </c>
      <c r="BK25" s="1">
        <v>0.4</v>
      </c>
      <c r="BL25" s="1">
        <v>0.4</v>
      </c>
      <c r="BM25" s="1">
        <v>0.5</v>
      </c>
      <c r="BN25" s="1">
        <v>0.5</v>
      </c>
      <c r="BO25" s="1">
        <v>0.6</v>
      </c>
      <c r="BP25" s="1">
        <v>0.6</v>
      </c>
      <c r="BQ25" s="1">
        <v>0.7</v>
      </c>
      <c r="BR25" s="1">
        <v>0.7</v>
      </c>
      <c r="BS25" s="1">
        <v>0.8</v>
      </c>
      <c r="BU25" s="16"/>
      <c r="BV25" s="198" t="s">
        <v>238</v>
      </c>
      <c r="BW25" s="16">
        <v>3.6</v>
      </c>
      <c r="BX25" s="16">
        <v>3.3</v>
      </c>
      <c r="BY25" s="16">
        <v>3.2</v>
      </c>
      <c r="BZ25" s="16">
        <v>3.7</v>
      </c>
      <c r="CA25" s="16">
        <v>2.8</v>
      </c>
      <c r="CB25" s="16">
        <v>3.4</v>
      </c>
      <c r="CC25" s="16">
        <v>1</v>
      </c>
      <c r="CD25" s="16">
        <v>0.7</v>
      </c>
      <c r="CE25" s="16">
        <v>0.6</v>
      </c>
      <c r="CF25" s="16">
        <v>0.8</v>
      </c>
      <c r="CG25" s="16">
        <v>0.7</v>
      </c>
      <c r="CH25" s="16">
        <v>0.7</v>
      </c>
      <c r="CI25" s="16">
        <v>0.5</v>
      </c>
      <c r="CJ25" s="16">
        <v>0.4</v>
      </c>
      <c r="CK25" s="16">
        <v>0.5</v>
      </c>
      <c r="CL25" s="16">
        <v>0.5</v>
      </c>
      <c r="CM25" s="16">
        <v>0.6</v>
      </c>
      <c r="CN25" s="16">
        <v>0.5</v>
      </c>
      <c r="CO25" s="16">
        <v>0.6</v>
      </c>
      <c r="CP25" s="16">
        <v>0.5</v>
      </c>
      <c r="CQ25" s="16">
        <v>0.6</v>
      </c>
      <c r="CR25" s="29"/>
      <c r="CS25" s="16"/>
      <c r="CT25" s="198" t="s">
        <v>238</v>
      </c>
      <c r="CU25" s="16">
        <v>1.6</v>
      </c>
      <c r="CV25" s="16">
        <v>1.4</v>
      </c>
      <c r="CW25" s="16">
        <v>1.2</v>
      </c>
      <c r="CX25" s="16">
        <v>1.3</v>
      </c>
      <c r="CY25" s="16">
        <v>1.1000000000000001</v>
      </c>
      <c r="CZ25" s="16">
        <v>1.2</v>
      </c>
      <c r="DA25" s="16">
        <v>0.6</v>
      </c>
      <c r="DB25" s="16">
        <v>0.6</v>
      </c>
      <c r="DC25" s="16">
        <v>0.7</v>
      </c>
      <c r="DD25" s="16">
        <v>0.7</v>
      </c>
      <c r="DE25" s="16">
        <v>0.7</v>
      </c>
      <c r="DF25" s="16">
        <v>0.7</v>
      </c>
      <c r="DG25" s="16">
        <v>0.7</v>
      </c>
      <c r="DH25" s="16">
        <v>0.7</v>
      </c>
      <c r="DI25" s="16">
        <v>0.8</v>
      </c>
      <c r="DJ25" s="16">
        <v>1</v>
      </c>
      <c r="DK25" s="16">
        <v>1.2</v>
      </c>
      <c r="DL25" s="16">
        <v>1.2</v>
      </c>
      <c r="DM25" s="16">
        <v>1.2</v>
      </c>
      <c r="DN25" s="16">
        <v>1.2</v>
      </c>
      <c r="DO25" s="16">
        <v>1.4</v>
      </c>
      <c r="DP25" s="29"/>
      <c r="DQ25" s="16"/>
      <c r="DR25" s="198" t="s">
        <v>238</v>
      </c>
      <c r="DS25" s="16">
        <v>1.1000000000000001</v>
      </c>
      <c r="DT25" s="16">
        <v>1</v>
      </c>
      <c r="DU25" s="16">
        <v>1</v>
      </c>
      <c r="DV25" s="16">
        <v>1</v>
      </c>
      <c r="DW25" s="16">
        <v>1</v>
      </c>
      <c r="DX25" s="16">
        <v>1.1000000000000001</v>
      </c>
      <c r="DY25" s="16">
        <v>0.3</v>
      </c>
      <c r="DZ25" s="16">
        <v>0.3</v>
      </c>
      <c r="EA25" s="16">
        <v>0.3</v>
      </c>
      <c r="EB25" s="16">
        <v>0.4</v>
      </c>
      <c r="EC25" s="16">
        <v>0.4</v>
      </c>
      <c r="ED25" s="16">
        <v>0.5</v>
      </c>
      <c r="EE25" s="16">
        <v>0.6</v>
      </c>
      <c r="EF25" s="16">
        <v>0.7</v>
      </c>
      <c r="EG25" s="16">
        <v>0.8</v>
      </c>
      <c r="EH25" s="16">
        <v>1</v>
      </c>
      <c r="EI25" s="16">
        <v>1.1000000000000001</v>
      </c>
      <c r="EJ25" s="16">
        <v>1.2</v>
      </c>
      <c r="EK25" s="16">
        <v>1.3</v>
      </c>
      <c r="EL25" s="16">
        <v>1.3</v>
      </c>
      <c r="EM25" s="16">
        <v>1.5</v>
      </c>
      <c r="EN25" s="29"/>
      <c r="EO25" s="16"/>
      <c r="EP25" s="198" t="s">
        <v>238</v>
      </c>
      <c r="EQ25" s="16">
        <v>1.7</v>
      </c>
      <c r="ER25" s="16">
        <v>1.4</v>
      </c>
      <c r="ES25" s="16">
        <v>1.5</v>
      </c>
      <c r="ET25" s="16">
        <v>1.8</v>
      </c>
      <c r="EU25" s="16">
        <v>1.5</v>
      </c>
      <c r="EV25" s="16">
        <v>1.8</v>
      </c>
      <c r="EW25" s="16">
        <v>0.6</v>
      </c>
      <c r="EX25" s="16">
        <v>0.6</v>
      </c>
      <c r="EY25" s="16">
        <v>0.7</v>
      </c>
      <c r="EZ25" s="16">
        <v>0.7</v>
      </c>
      <c r="FA25" s="16">
        <v>0.5</v>
      </c>
      <c r="FB25" s="16">
        <v>0.5</v>
      </c>
      <c r="FC25" s="16">
        <v>0.4</v>
      </c>
      <c r="FD25" s="16">
        <v>0.3</v>
      </c>
      <c r="FE25" s="16">
        <v>0.2</v>
      </c>
      <c r="FF25" s="16">
        <v>0.2</v>
      </c>
      <c r="FG25" s="16">
        <v>0.3</v>
      </c>
      <c r="FH25" s="16">
        <v>0.3</v>
      </c>
      <c r="FI25" s="16">
        <v>0.3</v>
      </c>
      <c r="FJ25" s="16">
        <v>0.3</v>
      </c>
      <c r="FK25" s="16">
        <v>0.3</v>
      </c>
      <c r="FM25" s="1"/>
      <c r="FN25" s="202" t="s">
        <v>237</v>
      </c>
      <c r="FO25" s="1">
        <v>5.7</v>
      </c>
      <c r="FP25" s="1">
        <v>5</v>
      </c>
      <c r="FQ25" s="1">
        <v>5.7</v>
      </c>
      <c r="FR25" s="1">
        <v>6.5</v>
      </c>
      <c r="FS25" s="1">
        <v>6</v>
      </c>
      <c r="FT25" s="1">
        <v>6.7</v>
      </c>
      <c r="FU25" s="1">
        <v>2.8</v>
      </c>
      <c r="FV25" s="1">
        <v>2.4</v>
      </c>
      <c r="FW25" s="1">
        <v>2.2000000000000002</v>
      </c>
      <c r="FX25" s="1">
        <v>2.2999999999999998</v>
      </c>
      <c r="FY25" s="1">
        <v>1.8</v>
      </c>
      <c r="FZ25" s="1">
        <v>1.8</v>
      </c>
      <c r="GA25" s="1">
        <v>1.3</v>
      </c>
      <c r="GB25" s="1">
        <v>1.2</v>
      </c>
      <c r="GC25" s="1">
        <v>1.1000000000000001</v>
      </c>
      <c r="GD25" s="1">
        <v>1.1000000000000001</v>
      </c>
      <c r="GE25" s="1">
        <v>1</v>
      </c>
      <c r="GF25" s="1">
        <v>1.1000000000000001</v>
      </c>
      <c r="GG25" s="1">
        <v>1.2</v>
      </c>
      <c r="GH25" s="1">
        <v>1.1000000000000001</v>
      </c>
      <c r="GI25" s="1">
        <v>1.3</v>
      </c>
      <c r="GK25" s="1"/>
      <c r="GL25" s="202" t="s">
        <v>237</v>
      </c>
      <c r="GM25" s="1">
        <v>4.3</v>
      </c>
      <c r="GN25" s="1">
        <v>5.0999999999999996</v>
      </c>
      <c r="GO25" s="1">
        <v>5.7</v>
      </c>
      <c r="GP25" s="1">
        <v>4.5999999999999996</v>
      </c>
      <c r="GQ25" s="1">
        <v>3.8</v>
      </c>
      <c r="GR25" s="1">
        <v>4.3</v>
      </c>
      <c r="GS25" s="1">
        <v>0.8</v>
      </c>
      <c r="GT25" s="1">
        <v>0.8</v>
      </c>
      <c r="GU25" s="1">
        <v>0.9</v>
      </c>
      <c r="GV25" s="1">
        <v>1.2</v>
      </c>
      <c r="GW25" s="1">
        <v>1.2</v>
      </c>
      <c r="GX25" s="1">
        <v>1.2</v>
      </c>
      <c r="GY25" s="1">
        <v>1</v>
      </c>
      <c r="GZ25" s="1">
        <v>1</v>
      </c>
      <c r="HA25" s="1">
        <v>1.1000000000000001</v>
      </c>
      <c r="HB25" s="1">
        <v>1.2</v>
      </c>
      <c r="HC25" s="1">
        <v>1.1000000000000001</v>
      </c>
      <c r="HD25" s="1">
        <v>1.1000000000000001</v>
      </c>
      <c r="HE25" s="1">
        <v>1.3</v>
      </c>
      <c r="HF25" s="1">
        <v>1.3</v>
      </c>
      <c r="HG25" s="1">
        <v>1.6</v>
      </c>
      <c r="HI25" s="1"/>
      <c r="HJ25" s="202" t="s">
        <v>237</v>
      </c>
      <c r="HK25" s="1">
        <v>4.9000000000000004</v>
      </c>
      <c r="HL25" s="1">
        <v>5.9</v>
      </c>
      <c r="HM25" s="1">
        <v>5.9</v>
      </c>
      <c r="HN25" s="1">
        <v>5.6</v>
      </c>
      <c r="HO25" s="1">
        <v>4.5</v>
      </c>
      <c r="HP25" s="1">
        <v>4.4000000000000004</v>
      </c>
      <c r="HQ25" s="1">
        <v>1</v>
      </c>
      <c r="HR25" s="1">
        <v>1</v>
      </c>
      <c r="HS25" s="1">
        <v>1.3</v>
      </c>
      <c r="HT25" s="1">
        <v>1.1000000000000001</v>
      </c>
      <c r="HU25" s="1">
        <v>1.1000000000000001</v>
      </c>
      <c r="HV25" s="1">
        <v>1.2</v>
      </c>
      <c r="HW25" s="1">
        <v>1.2</v>
      </c>
      <c r="HX25" s="1">
        <v>1.4</v>
      </c>
      <c r="HY25" s="1">
        <v>1.6</v>
      </c>
      <c r="HZ25" s="1">
        <v>1.8</v>
      </c>
      <c r="IA25" s="1">
        <v>1.9</v>
      </c>
      <c r="IB25" s="1">
        <v>2.1</v>
      </c>
      <c r="IC25" s="1">
        <v>2.4</v>
      </c>
      <c r="ID25" s="1">
        <v>2.5</v>
      </c>
      <c r="IE25" s="1">
        <v>2.9</v>
      </c>
    </row>
    <row r="26" spans="1:239" ht="14.5">
      <c r="A26" s="175"/>
      <c r="B26" s="184" t="s">
        <v>239</v>
      </c>
      <c r="C26" s="176" t="s">
        <v>240</v>
      </c>
      <c r="D26" s="176" t="s">
        <v>240</v>
      </c>
      <c r="E26" s="176" t="s">
        <v>240</v>
      </c>
      <c r="F26" s="176" t="s">
        <v>240</v>
      </c>
      <c r="G26" s="176" t="s">
        <v>240</v>
      </c>
      <c r="H26" s="176" t="s">
        <v>240</v>
      </c>
      <c r="I26" s="176" t="s">
        <v>240</v>
      </c>
      <c r="J26" s="176" t="s">
        <v>240</v>
      </c>
      <c r="K26" s="176" t="s">
        <v>240</v>
      </c>
      <c r="L26" s="176" t="s">
        <v>240</v>
      </c>
      <c r="M26" s="176" t="s">
        <v>240</v>
      </c>
      <c r="N26" s="176">
        <v>3.4</v>
      </c>
      <c r="O26" s="176">
        <v>3.3</v>
      </c>
      <c r="P26" s="176">
        <v>1.9</v>
      </c>
      <c r="Q26" s="176">
        <v>2.6</v>
      </c>
      <c r="R26" s="176" t="s">
        <v>240</v>
      </c>
      <c r="S26" s="176" t="s">
        <v>240</v>
      </c>
      <c r="T26" s="176" t="s">
        <v>240</v>
      </c>
      <c r="U26" s="176" t="s">
        <v>240</v>
      </c>
      <c r="V26" s="176" t="s">
        <v>240</v>
      </c>
      <c r="W26" s="176" t="s">
        <v>240</v>
      </c>
      <c r="X26" s="176"/>
      <c r="Y26" s="1"/>
      <c r="Z26" s="190" t="s">
        <v>239</v>
      </c>
      <c r="AA26" s="2" t="s">
        <v>240</v>
      </c>
      <c r="AB26" s="2" t="s">
        <v>240</v>
      </c>
      <c r="AC26" s="2" t="s">
        <v>240</v>
      </c>
      <c r="AD26" s="2" t="s">
        <v>240</v>
      </c>
      <c r="AE26" s="2" t="s">
        <v>240</v>
      </c>
      <c r="AF26" s="2" t="s">
        <v>240</v>
      </c>
      <c r="AG26" s="2" t="s">
        <v>240</v>
      </c>
      <c r="AH26" s="2" t="s">
        <v>240</v>
      </c>
      <c r="AI26" s="2" t="s">
        <v>240</v>
      </c>
      <c r="AJ26" s="2" t="s">
        <v>240</v>
      </c>
      <c r="AK26" s="2" t="s">
        <v>240</v>
      </c>
      <c r="AL26" s="2">
        <v>3.5</v>
      </c>
      <c r="AM26" s="2">
        <v>3.5</v>
      </c>
      <c r="AN26" s="2">
        <v>0.8</v>
      </c>
      <c r="AO26" s="2">
        <v>13</v>
      </c>
      <c r="AP26" s="2" t="s">
        <v>240</v>
      </c>
      <c r="AQ26" s="2" t="s">
        <v>240</v>
      </c>
      <c r="AR26" s="2" t="s">
        <v>240</v>
      </c>
      <c r="AS26" s="2" t="s">
        <v>240</v>
      </c>
      <c r="AT26" s="2" t="s">
        <v>240</v>
      </c>
      <c r="AU26" s="2" t="s">
        <v>240</v>
      </c>
      <c r="AW26" s="1"/>
      <c r="AX26" s="190" t="s">
        <v>239</v>
      </c>
      <c r="AY26" s="2" t="s">
        <v>240</v>
      </c>
      <c r="AZ26" s="2" t="s">
        <v>240</v>
      </c>
      <c r="BA26" s="2" t="s">
        <v>240</v>
      </c>
      <c r="BB26" s="2" t="s">
        <v>240</v>
      </c>
      <c r="BC26" s="2" t="s">
        <v>240</v>
      </c>
      <c r="BD26" s="2" t="s">
        <v>240</v>
      </c>
      <c r="BE26" s="2" t="s">
        <v>240</v>
      </c>
      <c r="BF26" s="2" t="s">
        <v>240</v>
      </c>
      <c r="BG26" s="2" t="s">
        <v>240</v>
      </c>
      <c r="BH26" s="2" t="s">
        <v>240</v>
      </c>
      <c r="BI26" s="2" t="s">
        <v>240</v>
      </c>
      <c r="BJ26" s="2">
        <v>3.5</v>
      </c>
      <c r="BK26" s="2">
        <v>3.5</v>
      </c>
      <c r="BL26" s="2">
        <v>1.1000000000000001</v>
      </c>
      <c r="BM26" s="2">
        <v>0.3</v>
      </c>
      <c r="BN26" s="2" t="s">
        <v>240</v>
      </c>
      <c r="BO26" s="2" t="s">
        <v>240</v>
      </c>
      <c r="BP26" s="2" t="s">
        <v>240</v>
      </c>
      <c r="BQ26" s="2" t="s">
        <v>240</v>
      </c>
      <c r="BR26" s="2" t="s">
        <v>240</v>
      </c>
      <c r="BS26" s="2" t="s">
        <v>240</v>
      </c>
      <c r="BU26" s="16"/>
      <c r="BV26" s="198" t="s">
        <v>241</v>
      </c>
      <c r="BW26" s="17" t="s">
        <v>242</v>
      </c>
      <c r="BX26" s="17" t="s">
        <v>242</v>
      </c>
      <c r="BY26" s="17" t="s">
        <v>242</v>
      </c>
      <c r="BZ26" s="17" t="s">
        <v>242</v>
      </c>
      <c r="CA26" s="17" t="s">
        <v>242</v>
      </c>
      <c r="CB26" s="17" t="s">
        <v>242</v>
      </c>
      <c r="CC26" s="17" t="s">
        <v>242</v>
      </c>
      <c r="CD26" s="17" t="s">
        <v>242</v>
      </c>
      <c r="CE26" s="17" t="s">
        <v>242</v>
      </c>
      <c r="CF26" s="17" t="s">
        <v>242</v>
      </c>
      <c r="CG26" s="17" t="s">
        <v>242</v>
      </c>
      <c r="CH26" s="17">
        <v>3.5</v>
      </c>
      <c r="CI26" s="17">
        <v>3.5</v>
      </c>
      <c r="CJ26" s="17">
        <v>1.7</v>
      </c>
      <c r="CK26" s="17">
        <v>1</v>
      </c>
      <c r="CL26" s="17" t="s">
        <v>242</v>
      </c>
      <c r="CM26" s="17" t="s">
        <v>242</v>
      </c>
      <c r="CN26" s="17" t="s">
        <v>242</v>
      </c>
      <c r="CO26" s="17" t="s">
        <v>242</v>
      </c>
      <c r="CP26" s="17" t="s">
        <v>242</v>
      </c>
      <c r="CQ26" s="17" t="s">
        <v>242</v>
      </c>
      <c r="CR26" s="29"/>
      <c r="CS26" s="16"/>
      <c r="CT26" s="198" t="s">
        <v>241</v>
      </c>
      <c r="CU26" s="17" t="s">
        <v>242</v>
      </c>
      <c r="CV26" s="17" t="s">
        <v>242</v>
      </c>
      <c r="CW26" s="17" t="s">
        <v>242</v>
      </c>
      <c r="CX26" s="17" t="s">
        <v>242</v>
      </c>
      <c r="CY26" s="17" t="s">
        <v>242</v>
      </c>
      <c r="CZ26" s="17" t="s">
        <v>242</v>
      </c>
      <c r="DA26" s="17" t="s">
        <v>242</v>
      </c>
      <c r="DB26" s="17" t="s">
        <v>242</v>
      </c>
      <c r="DC26" s="17" t="s">
        <v>242</v>
      </c>
      <c r="DD26" s="17" t="s">
        <v>242</v>
      </c>
      <c r="DE26" s="17" t="s">
        <v>242</v>
      </c>
      <c r="DF26" s="17">
        <v>3.5</v>
      </c>
      <c r="DG26" s="17">
        <v>3.4</v>
      </c>
      <c r="DH26" s="17">
        <v>3.3</v>
      </c>
      <c r="DI26" s="17">
        <v>3.6</v>
      </c>
      <c r="DJ26" s="17" t="s">
        <v>242</v>
      </c>
      <c r="DK26" s="17" t="s">
        <v>242</v>
      </c>
      <c r="DL26" s="17" t="s">
        <v>242</v>
      </c>
      <c r="DM26" s="17" t="s">
        <v>242</v>
      </c>
      <c r="DN26" s="17" t="s">
        <v>242</v>
      </c>
      <c r="DO26" s="17" t="s">
        <v>242</v>
      </c>
      <c r="DP26" s="29"/>
      <c r="DQ26" s="16"/>
      <c r="DR26" s="198" t="s">
        <v>241</v>
      </c>
      <c r="DS26" s="17" t="s">
        <v>242</v>
      </c>
      <c r="DT26" s="17" t="s">
        <v>242</v>
      </c>
      <c r="DU26" s="17" t="s">
        <v>242</v>
      </c>
      <c r="DV26" s="17" t="s">
        <v>242</v>
      </c>
      <c r="DW26" s="17" t="s">
        <v>242</v>
      </c>
      <c r="DX26" s="17" t="s">
        <v>242</v>
      </c>
      <c r="DY26" s="17" t="s">
        <v>242</v>
      </c>
      <c r="DZ26" s="17">
        <v>3.6</v>
      </c>
      <c r="EA26" s="17">
        <v>4.4000000000000004</v>
      </c>
      <c r="EB26" s="17">
        <v>4.3</v>
      </c>
      <c r="EC26" s="17">
        <v>4.5</v>
      </c>
      <c r="ED26" s="17">
        <v>5.2</v>
      </c>
      <c r="EE26" s="17">
        <v>5.6</v>
      </c>
      <c r="EF26" s="17">
        <v>5.3</v>
      </c>
      <c r="EG26" s="17">
        <v>5.7</v>
      </c>
      <c r="EH26" s="17" t="s">
        <v>242</v>
      </c>
      <c r="EI26" s="17" t="s">
        <v>242</v>
      </c>
      <c r="EJ26" s="17" t="s">
        <v>242</v>
      </c>
      <c r="EK26" s="17" t="s">
        <v>242</v>
      </c>
      <c r="EL26" s="17" t="s">
        <v>242</v>
      </c>
      <c r="EM26" s="17" t="s">
        <v>242</v>
      </c>
      <c r="EN26" s="29"/>
      <c r="EO26" s="16"/>
      <c r="EP26" s="198" t="s">
        <v>241</v>
      </c>
      <c r="EQ26" s="17" t="s">
        <v>242</v>
      </c>
      <c r="ER26" s="17" t="s">
        <v>242</v>
      </c>
      <c r="ES26" s="17" t="s">
        <v>242</v>
      </c>
      <c r="ET26" s="17" t="s">
        <v>242</v>
      </c>
      <c r="EU26" s="17" t="s">
        <v>242</v>
      </c>
      <c r="EV26" s="17" t="s">
        <v>242</v>
      </c>
      <c r="EW26" s="17" t="s">
        <v>242</v>
      </c>
      <c r="EX26" s="17" t="s">
        <v>242</v>
      </c>
      <c r="EY26" s="17">
        <v>7.5</v>
      </c>
      <c r="EZ26" s="17">
        <v>7.6</v>
      </c>
      <c r="FA26" s="17">
        <v>7.3</v>
      </c>
      <c r="FB26" s="17">
        <v>8</v>
      </c>
      <c r="FC26" s="17">
        <v>6.2</v>
      </c>
      <c r="FD26" s="17">
        <v>5.9</v>
      </c>
      <c r="FE26" s="17">
        <v>6</v>
      </c>
      <c r="FF26" s="17" t="s">
        <v>242</v>
      </c>
      <c r="FG26" s="17" t="s">
        <v>242</v>
      </c>
      <c r="FH26" s="17" t="s">
        <v>242</v>
      </c>
      <c r="FI26" s="17" t="s">
        <v>242</v>
      </c>
      <c r="FJ26" s="17" t="s">
        <v>242</v>
      </c>
      <c r="FK26" s="17" t="s">
        <v>242</v>
      </c>
      <c r="FM26" s="1"/>
      <c r="FN26" s="202" t="s">
        <v>239</v>
      </c>
      <c r="FO26" s="2" t="s">
        <v>240</v>
      </c>
      <c r="FP26" s="2" t="s">
        <v>240</v>
      </c>
      <c r="FQ26" s="2" t="s">
        <v>240</v>
      </c>
      <c r="FR26" s="2" t="s">
        <v>240</v>
      </c>
      <c r="FS26" s="2" t="s">
        <v>240</v>
      </c>
      <c r="FT26" s="2" t="s">
        <v>240</v>
      </c>
      <c r="FU26" s="2" t="s">
        <v>240</v>
      </c>
      <c r="FV26" s="2" t="s">
        <v>240</v>
      </c>
      <c r="FW26" s="2" t="s">
        <v>240</v>
      </c>
      <c r="FX26" s="2" t="s">
        <v>240</v>
      </c>
      <c r="FY26" s="2" t="s">
        <v>240</v>
      </c>
      <c r="FZ26" s="2">
        <v>6.8</v>
      </c>
      <c r="GA26" s="2">
        <v>6.2</v>
      </c>
      <c r="GB26" s="2">
        <v>6.1</v>
      </c>
      <c r="GC26" s="2">
        <v>6.8</v>
      </c>
      <c r="GD26" s="2" t="s">
        <v>240</v>
      </c>
      <c r="GE26" s="2" t="s">
        <v>240</v>
      </c>
      <c r="GF26" s="2" t="s">
        <v>240</v>
      </c>
      <c r="GG26" s="2" t="s">
        <v>240</v>
      </c>
      <c r="GH26" s="2" t="s">
        <v>240</v>
      </c>
      <c r="GI26" s="2" t="s">
        <v>240</v>
      </c>
      <c r="GK26" s="1"/>
      <c r="GL26" s="202" t="s">
        <v>239</v>
      </c>
      <c r="GM26" s="2" t="s">
        <v>240</v>
      </c>
      <c r="GN26" s="2" t="s">
        <v>240</v>
      </c>
      <c r="GO26" s="2" t="s">
        <v>240</v>
      </c>
      <c r="GP26" s="2" t="s">
        <v>240</v>
      </c>
      <c r="GQ26" s="2" t="s">
        <v>240</v>
      </c>
      <c r="GR26" s="2" t="s">
        <v>240</v>
      </c>
      <c r="GS26" s="2" t="s">
        <v>240</v>
      </c>
      <c r="GT26" s="2" t="s">
        <v>240</v>
      </c>
      <c r="GU26" s="2" t="s">
        <v>240</v>
      </c>
      <c r="GV26" s="2" t="s">
        <v>240</v>
      </c>
      <c r="GW26" s="2" t="s">
        <v>240</v>
      </c>
      <c r="GX26" s="2">
        <v>3.8</v>
      </c>
      <c r="GY26" s="2">
        <v>5.2</v>
      </c>
      <c r="GZ26" s="2">
        <v>3.7</v>
      </c>
      <c r="HA26" s="2">
        <v>4.2</v>
      </c>
      <c r="HB26" s="2" t="s">
        <v>240</v>
      </c>
      <c r="HC26" s="2" t="s">
        <v>240</v>
      </c>
      <c r="HD26" s="2" t="s">
        <v>240</v>
      </c>
      <c r="HE26" s="2" t="s">
        <v>240</v>
      </c>
      <c r="HF26" s="2" t="s">
        <v>240</v>
      </c>
      <c r="HG26" s="2" t="s">
        <v>240</v>
      </c>
      <c r="HI26" s="1"/>
      <c r="HJ26" s="202" t="s">
        <v>239</v>
      </c>
      <c r="HK26" s="2" t="s">
        <v>240</v>
      </c>
      <c r="HL26" s="2" t="s">
        <v>240</v>
      </c>
      <c r="HM26" s="2" t="s">
        <v>240</v>
      </c>
      <c r="HN26" s="2" t="s">
        <v>240</v>
      </c>
      <c r="HO26" s="2" t="s">
        <v>240</v>
      </c>
      <c r="HP26" s="2" t="s">
        <v>240</v>
      </c>
      <c r="HQ26" s="2" t="s">
        <v>240</v>
      </c>
      <c r="HR26" s="2" t="s">
        <v>240</v>
      </c>
      <c r="HS26" s="2" t="s">
        <v>240</v>
      </c>
      <c r="HT26" s="2" t="s">
        <v>240</v>
      </c>
      <c r="HU26" s="2">
        <v>3.4</v>
      </c>
      <c r="HV26" s="2">
        <v>4</v>
      </c>
      <c r="HW26" s="2">
        <v>3.7</v>
      </c>
      <c r="HX26" s="2">
        <v>3.4</v>
      </c>
      <c r="HY26" s="2">
        <v>3.5</v>
      </c>
      <c r="HZ26" s="2" t="s">
        <v>240</v>
      </c>
      <c r="IA26" s="2" t="s">
        <v>240</v>
      </c>
      <c r="IB26" s="2" t="s">
        <v>240</v>
      </c>
      <c r="IC26" s="2" t="s">
        <v>240</v>
      </c>
      <c r="ID26" s="2" t="s">
        <v>240</v>
      </c>
      <c r="IE26" s="2" t="s">
        <v>240</v>
      </c>
    </row>
    <row r="27" spans="1:239" ht="14.5">
      <c r="A27" s="175"/>
      <c r="B27" s="184" t="s">
        <v>243</v>
      </c>
      <c r="C27" s="175">
        <v>0</v>
      </c>
      <c r="D27" s="176" t="s">
        <v>240</v>
      </c>
      <c r="E27" s="176" t="s">
        <v>240</v>
      </c>
      <c r="F27" s="176" t="s">
        <v>240</v>
      </c>
      <c r="G27" s="176" t="s">
        <v>240</v>
      </c>
      <c r="H27" s="176" t="s">
        <v>240</v>
      </c>
      <c r="I27" s="176" t="s">
        <v>240</v>
      </c>
      <c r="J27" s="176" t="s">
        <v>240</v>
      </c>
      <c r="K27" s="176" t="s">
        <v>240</v>
      </c>
      <c r="L27" s="176" t="s">
        <v>240</v>
      </c>
      <c r="M27" s="176" t="s">
        <v>240</v>
      </c>
      <c r="N27" s="176" t="s">
        <v>240</v>
      </c>
      <c r="O27" s="176" t="s">
        <v>240</v>
      </c>
      <c r="P27" s="176" t="s">
        <v>240</v>
      </c>
      <c r="Q27" s="176" t="s">
        <v>240</v>
      </c>
      <c r="R27" s="176" t="s">
        <v>240</v>
      </c>
      <c r="S27" s="176" t="s">
        <v>240</v>
      </c>
      <c r="T27" s="176" t="s">
        <v>240</v>
      </c>
      <c r="U27" s="176" t="s">
        <v>240</v>
      </c>
      <c r="V27" s="176" t="s">
        <v>240</v>
      </c>
      <c r="W27" s="176" t="s">
        <v>240</v>
      </c>
      <c r="X27" s="176"/>
      <c r="Y27" s="1"/>
      <c r="Z27" s="190" t="s">
        <v>243</v>
      </c>
      <c r="AA27" s="1">
        <v>0</v>
      </c>
      <c r="AB27" s="2" t="s">
        <v>240</v>
      </c>
      <c r="AC27" s="2" t="s">
        <v>240</v>
      </c>
      <c r="AD27" s="2" t="s">
        <v>240</v>
      </c>
      <c r="AE27" s="2" t="s">
        <v>240</v>
      </c>
      <c r="AF27" s="2" t="s">
        <v>240</v>
      </c>
      <c r="AG27" s="2" t="s">
        <v>240</v>
      </c>
      <c r="AH27" s="2" t="s">
        <v>240</v>
      </c>
      <c r="AI27" s="2" t="s">
        <v>240</v>
      </c>
      <c r="AJ27" s="2" t="s">
        <v>240</v>
      </c>
      <c r="AK27" s="2" t="s">
        <v>240</v>
      </c>
      <c r="AL27" s="2" t="s">
        <v>240</v>
      </c>
      <c r="AM27" s="2" t="s">
        <v>240</v>
      </c>
      <c r="AN27" s="2" t="s">
        <v>240</v>
      </c>
      <c r="AO27" s="2" t="s">
        <v>240</v>
      </c>
      <c r="AP27" s="2" t="s">
        <v>240</v>
      </c>
      <c r="AQ27" s="2" t="s">
        <v>240</v>
      </c>
      <c r="AR27" s="2" t="s">
        <v>240</v>
      </c>
      <c r="AS27" s="2" t="s">
        <v>240</v>
      </c>
      <c r="AT27" s="2" t="s">
        <v>240</v>
      </c>
      <c r="AU27" s="2" t="s">
        <v>240</v>
      </c>
      <c r="AW27" s="1"/>
      <c r="AX27" s="190" t="s">
        <v>243</v>
      </c>
      <c r="AY27" s="1">
        <v>0</v>
      </c>
      <c r="AZ27" s="2" t="s">
        <v>240</v>
      </c>
      <c r="BA27" s="2" t="s">
        <v>240</v>
      </c>
      <c r="BB27" s="2" t="s">
        <v>240</v>
      </c>
      <c r="BC27" s="2" t="s">
        <v>240</v>
      </c>
      <c r="BD27" s="2" t="s">
        <v>240</v>
      </c>
      <c r="BE27" s="2" t="s">
        <v>240</v>
      </c>
      <c r="BF27" s="2" t="s">
        <v>240</v>
      </c>
      <c r="BG27" s="2" t="s">
        <v>240</v>
      </c>
      <c r="BH27" s="2" t="s">
        <v>240</v>
      </c>
      <c r="BI27" s="2" t="s">
        <v>240</v>
      </c>
      <c r="BJ27" s="2" t="s">
        <v>240</v>
      </c>
      <c r="BK27" s="2" t="s">
        <v>240</v>
      </c>
      <c r="BL27" s="2" t="s">
        <v>240</v>
      </c>
      <c r="BM27" s="2" t="s">
        <v>240</v>
      </c>
      <c r="BN27" s="2" t="s">
        <v>240</v>
      </c>
      <c r="BO27" s="2" t="s">
        <v>240</v>
      </c>
      <c r="BP27" s="2" t="s">
        <v>240</v>
      </c>
      <c r="BQ27" s="2" t="s">
        <v>240</v>
      </c>
      <c r="BR27" s="2" t="s">
        <v>240</v>
      </c>
      <c r="BS27" s="2" t="s">
        <v>240</v>
      </c>
      <c r="BU27" s="16"/>
      <c r="BV27" s="198" t="s">
        <v>244</v>
      </c>
      <c r="BW27" s="16">
        <v>0</v>
      </c>
      <c r="BX27" s="17" t="s">
        <v>242</v>
      </c>
      <c r="BY27" s="17" t="s">
        <v>242</v>
      </c>
      <c r="BZ27" s="17" t="s">
        <v>242</v>
      </c>
      <c r="CA27" s="17" t="s">
        <v>242</v>
      </c>
      <c r="CB27" s="17" t="s">
        <v>242</v>
      </c>
      <c r="CC27" s="17" t="s">
        <v>242</v>
      </c>
      <c r="CD27" s="17" t="s">
        <v>242</v>
      </c>
      <c r="CE27" s="17" t="s">
        <v>242</v>
      </c>
      <c r="CF27" s="17" t="s">
        <v>242</v>
      </c>
      <c r="CG27" s="17" t="s">
        <v>242</v>
      </c>
      <c r="CH27" s="17" t="s">
        <v>242</v>
      </c>
      <c r="CI27" s="17" t="s">
        <v>242</v>
      </c>
      <c r="CJ27" s="17" t="s">
        <v>242</v>
      </c>
      <c r="CK27" s="17" t="s">
        <v>242</v>
      </c>
      <c r="CL27" s="17" t="s">
        <v>242</v>
      </c>
      <c r="CM27" s="17" t="s">
        <v>242</v>
      </c>
      <c r="CN27" s="17" t="s">
        <v>242</v>
      </c>
      <c r="CO27" s="17" t="s">
        <v>242</v>
      </c>
      <c r="CP27" s="17" t="s">
        <v>242</v>
      </c>
      <c r="CQ27" s="17" t="s">
        <v>242</v>
      </c>
      <c r="CR27" s="29"/>
      <c r="CS27" s="16"/>
      <c r="CT27" s="198" t="s">
        <v>244</v>
      </c>
      <c r="CU27" s="16">
        <v>0</v>
      </c>
      <c r="CV27" s="17" t="s">
        <v>242</v>
      </c>
      <c r="CW27" s="17" t="s">
        <v>242</v>
      </c>
      <c r="CX27" s="17" t="s">
        <v>242</v>
      </c>
      <c r="CY27" s="17" t="s">
        <v>242</v>
      </c>
      <c r="CZ27" s="17" t="s">
        <v>242</v>
      </c>
      <c r="DA27" s="17" t="s">
        <v>242</v>
      </c>
      <c r="DB27" s="17" t="s">
        <v>242</v>
      </c>
      <c r="DC27" s="17" t="s">
        <v>242</v>
      </c>
      <c r="DD27" s="17" t="s">
        <v>242</v>
      </c>
      <c r="DE27" s="17" t="s">
        <v>242</v>
      </c>
      <c r="DF27" s="17" t="s">
        <v>242</v>
      </c>
      <c r="DG27" s="17" t="s">
        <v>242</v>
      </c>
      <c r="DH27" s="17" t="s">
        <v>242</v>
      </c>
      <c r="DI27" s="17" t="s">
        <v>242</v>
      </c>
      <c r="DJ27" s="17" t="s">
        <v>242</v>
      </c>
      <c r="DK27" s="17" t="s">
        <v>242</v>
      </c>
      <c r="DL27" s="17" t="s">
        <v>242</v>
      </c>
      <c r="DM27" s="17" t="s">
        <v>242</v>
      </c>
      <c r="DN27" s="17" t="s">
        <v>242</v>
      </c>
      <c r="DO27" s="17" t="s">
        <v>242</v>
      </c>
      <c r="DP27" s="29"/>
      <c r="DQ27" s="16"/>
      <c r="DR27" s="198" t="s">
        <v>244</v>
      </c>
      <c r="DS27" s="16">
        <v>0</v>
      </c>
      <c r="DT27" s="17" t="s">
        <v>242</v>
      </c>
      <c r="DU27" s="17" t="s">
        <v>242</v>
      </c>
      <c r="DV27" s="17" t="s">
        <v>242</v>
      </c>
      <c r="DW27" s="17" t="s">
        <v>242</v>
      </c>
      <c r="DX27" s="17" t="s">
        <v>242</v>
      </c>
      <c r="DY27" s="17" t="s">
        <v>242</v>
      </c>
      <c r="DZ27" s="17" t="s">
        <v>242</v>
      </c>
      <c r="EA27" s="17" t="s">
        <v>242</v>
      </c>
      <c r="EB27" s="17" t="s">
        <v>242</v>
      </c>
      <c r="EC27" s="17" t="s">
        <v>242</v>
      </c>
      <c r="ED27" s="17" t="s">
        <v>242</v>
      </c>
      <c r="EE27" s="17" t="s">
        <v>242</v>
      </c>
      <c r="EF27" s="17" t="s">
        <v>242</v>
      </c>
      <c r="EG27" s="17" t="s">
        <v>242</v>
      </c>
      <c r="EH27" s="17" t="s">
        <v>242</v>
      </c>
      <c r="EI27" s="17" t="s">
        <v>242</v>
      </c>
      <c r="EJ27" s="17" t="s">
        <v>242</v>
      </c>
      <c r="EK27" s="17" t="s">
        <v>242</v>
      </c>
      <c r="EL27" s="17" t="s">
        <v>242</v>
      </c>
      <c r="EM27" s="17" t="s">
        <v>242</v>
      </c>
      <c r="EN27" s="29"/>
      <c r="EO27" s="16"/>
      <c r="EP27" s="198" t="s">
        <v>244</v>
      </c>
      <c r="EQ27" s="16">
        <v>0</v>
      </c>
      <c r="ER27" s="17" t="s">
        <v>242</v>
      </c>
      <c r="ES27" s="17" t="s">
        <v>242</v>
      </c>
      <c r="ET27" s="17" t="s">
        <v>242</v>
      </c>
      <c r="EU27" s="17" t="s">
        <v>242</v>
      </c>
      <c r="EV27" s="17" t="s">
        <v>242</v>
      </c>
      <c r="EW27" s="17" t="s">
        <v>242</v>
      </c>
      <c r="EX27" s="17" t="s">
        <v>242</v>
      </c>
      <c r="EY27" s="17" t="s">
        <v>242</v>
      </c>
      <c r="EZ27" s="17" t="s">
        <v>242</v>
      </c>
      <c r="FA27" s="17" t="s">
        <v>242</v>
      </c>
      <c r="FB27" s="17" t="s">
        <v>242</v>
      </c>
      <c r="FC27" s="17" t="s">
        <v>242</v>
      </c>
      <c r="FD27" s="17" t="s">
        <v>242</v>
      </c>
      <c r="FE27" s="17" t="s">
        <v>242</v>
      </c>
      <c r="FF27" s="17" t="s">
        <v>242</v>
      </c>
      <c r="FG27" s="17" t="s">
        <v>242</v>
      </c>
      <c r="FH27" s="17" t="s">
        <v>242</v>
      </c>
      <c r="FI27" s="17" t="s">
        <v>242</v>
      </c>
      <c r="FJ27" s="17" t="s">
        <v>242</v>
      </c>
      <c r="FK27" s="17" t="s">
        <v>242</v>
      </c>
      <c r="FM27" s="1"/>
      <c r="FN27" s="202" t="s">
        <v>243</v>
      </c>
      <c r="FO27" s="1">
        <v>0</v>
      </c>
      <c r="FP27" s="2" t="s">
        <v>240</v>
      </c>
      <c r="FQ27" s="2" t="s">
        <v>240</v>
      </c>
      <c r="FR27" s="2" t="s">
        <v>240</v>
      </c>
      <c r="FS27" s="2" t="s">
        <v>240</v>
      </c>
      <c r="FT27" s="2" t="s">
        <v>240</v>
      </c>
      <c r="FU27" s="2" t="s">
        <v>240</v>
      </c>
      <c r="FV27" s="2" t="s">
        <v>240</v>
      </c>
      <c r="FW27" s="2" t="s">
        <v>240</v>
      </c>
      <c r="FX27" s="2" t="s">
        <v>240</v>
      </c>
      <c r="FY27" s="2" t="s">
        <v>240</v>
      </c>
      <c r="FZ27" s="2" t="s">
        <v>240</v>
      </c>
      <c r="GA27" s="2" t="s">
        <v>240</v>
      </c>
      <c r="GB27" s="2" t="s">
        <v>240</v>
      </c>
      <c r="GC27" s="2" t="s">
        <v>240</v>
      </c>
      <c r="GD27" s="2" t="s">
        <v>240</v>
      </c>
      <c r="GE27" s="2" t="s">
        <v>240</v>
      </c>
      <c r="GF27" s="2" t="s">
        <v>240</v>
      </c>
      <c r="GG27" s="2" t="s">
        <v>240</v>
      </c>
      <c r="GH27" s="2" t="s">
        <v>240</v>
      </c>
      <c r="GI27" s="2" t="s">
        <v>240</v>
      </c>
      <c r="GK27" s="1"/>
      <c r="GL27" s="202" t="s">
        <v>243</v>
      </c>
      <c r="GM27" s="1">
        <v>0</v>
      </c>
      <c r="GN27" s="2" t="s">
        <v>240</v>
      </c>
      <c r="GO27" s="2" t="s">
        <v>240</v>
      </c>
      <c r="GP27" s="2" t="s">
        <v>240</v>
      </c>
      <c r="GQ27" s="2" t="s">
        <v>240</v>
      </c>
      <c r="GR27" s="2" t="s">
        <v>240</v>
      </c>
      <c r="GS27" s="2" t="s">
        <v>240</v>
      </c>
      <c r="GT27" s="2" t="s">
        <v>240</v>
      </c>
      <c r="GU27" s="2" t="s">
        <v>240</v>
      </c>
      <c r="GV27" s="2" t="s">
        <v>240</v>
      </c>
      <c r="GW27" s="2" t="s">
        <v>240</v>
      </c>
      <c r="GX27" s="2" t="s">
        <v>240</v>
      </c>
      <c r="GY27" s="2" t="s">
        <v>240</v>
      </c>
      <c r="GZ27" s="2" t="s">
        <v>240</v>
      </c>
      <c r="HA27" s="2" t="s">
        <v>240</v>
      </c>
      <c r="HB27" s="2" t="s">
        <v>240</v>
      </c>
      <c r="HC27" s="2" t="s">
        <v>240</v>
      </c>
      <c r="HD27" s="2" t="s">
        <v>240</v>
      </c>
      <c r="HE27" s="2" t="s">
        <v>240</v>
      </c>
      <c r="HF27" s="2" t="s">
        <v>240</v>
      </c>
      <c r="HG27" s="2" t="s">
        <v>240</v>
      </c>
      <c r="HI27" s="1"/>
      <c r="HJ27" s="202" t="s">
        <v>243</v>
      </c>
      <c r="HK27" s="1">
        <v>0</v>
      </c>
      <c r="HL27" s="2" t="s">
        <v>240</v>
      </c>
      <c r="HM27" s="2" t="s">
        <v>240</v>
      </c>
      <c r="HN27" s="2" t="s">
        <v>240</v>
      </c>
      <c r="HO27" s="2" t="s">
        <v>240</v>
      </c>
      <c r="HP27" s="2" t="s">
        <v>240</v>
      </c>
      <c r="HQ27" s="2" t="s">
        <v>240</v>
      </c>
      <c r="HR27" s="2" t="s">
        <v>240</v>
      </c>
      <c r="HS27" s="2" t="s">
        <v>240</v>
      </c>
      <c r="HT27" s="2" t="s">
        <v>240</v>
      </c>
      <c r="HU27" s="2" t="s">
        <v>240</v>
      </c>
      <c r="HV27" s="2" t="s">
        <v>240</v>
      </c>
      <c r="HW27" s="2" t="s">
        <v>240</v>
      </c>
      <c r="HX27" s="2" t="s">
        <v>240</v>
      </c>
      <c r="HY27" s="2" t="s">
        <v>240</v>
      </c>
      <c r="HZ27" s="2" t="s">
        <v>240</v>
      </c>
      <c r="IA27" s="2" t="s">
        <v>240</v>
      </c>
      <c r="IB27" s="2" t="s">
        <v>240</v>
      </c>
      <c r="IC27" s="2" t="s">
        <v>240</v>
      </c>
      <c r="ID27" s="2" t="s">
        <v>240</v>
      </c>
      <c r="IE27" s="2" t="s">
        <v>240</v>
      </c>
    </row>
    <row r="28" spans="1:239" ht="14.5">
      <c r="A28" s="175"/>
      <c r="B28" s="184" t="s">
        <v>245</v>
      </c>
      <c r="C28" s="175">
        <v>0</v>
      </c>
      <c r="D28" s="175">
        <v>0</v>
      </c>
      <c r="E28" s="175">
        <v>0</v>
      </c>
      <c r="F28" s="175">
        <v>0</v>
      </c>
      <c r="G28" s="175">
        <v>0</v>
      </c>
      <c r="H28" s="175">
        <v>0</v>
      </c>
      <c r="I28" s="175">
        <v>0</v>
      </c>
      <c r="J28" s="175">
        <v>0</v>
      </c>
      <c r="K28" s="175">
        <v>0</v>
      </c>
      <c r="L28" s="175">
        <v>0</v>
      </c>
      <c r="M28" s="175">
        <v>0</v>
      </c>
      <c r="N28" s="175">
        <v>0</v>
      </c>
      <c r="O28" s="175">
        <v>0</v>
      </c>
      <c r="P28" s="175">
        <v>0</v>
      </c>
      <c r="Q28" s="175">
        <v>0</v>
      </c>
      <c r="R28" s="175">
        <v>0</v>
      </c>
      <c r="S28" s="175">
        <v>0</v>
      </c>
      <c r="T28" s="175">
        <v>0</v>
      </c>
      <c r="U28" s="175">
        <v>0</v>
      </c>
      <c r="V28" s="175">
        <v>0</v>
      </c>
      <c r="W28" s="175">
        <v>0</v>
      </c>
      <c r="X28" s="175"/>
      <c r="Y28" s="1"/>
      <c r="Z28" s="190" t="s">
        <v>245</v>
      </c>
      <c r="AA28" s="1">
        <v>0.1</v>
      </c>
      <c r="AB28" s="1">
        <v>0.1</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W28" s="1"/>
      <c r="AX28" s="190" t="s">
        <v>245</v>
      </c>
      <c r="AY28" s="1">
        <v>0.1</v>
      </c>
      <c r="AZ28" s="1">
        <v>0.1</v>
      </c>
      <c r="BA28" s="1">
        <v>0</v>
      </c>
      <c r="BB28" s="1">
        <v>0</v>
      </c>
      <c r="BC28" s="1">
        <v>0</v>
      </c>
      <c r="BD28" s="1">
        <v>0</v>
      </c>
      <c r="BE28" s="1">
        <v>0.1</v>
      </c>
      <c r="BF28" s="1">
        <v>0.1</v>
      </c>
      <c r="BG28" s="1">
        <v>0.1</v>
      </c>
      <c r="BH28" s="1">
        <v>0.1</v>
      </c>
      <c r="BI28" s="1">
        <v>0.1</v>
      </c>
      <c r="BJ28" s="1">
        <v>0</v>
      </c>
      <c r="BK28" s="1">
        <v>0</v>
      </c>
      <c r="BL28" s="1">
        <v>0</v>
      </c>
      <c r="BM28" s="1">
        <v>0</v>
      </c>
      <c r="BN28" s="1">
        <v>0</v>
      </c>
      <c r="BO28" s="1">
        <v>0</v>
      </c>
      <c r="BP28" s="1">
        <v>0</v>
      </c>
      <c r="BQ28" s="1">
        <v>0</v>
      </c>
      <c r="BR28" s="1">
        <v>0</v>
      </c>
      <c r="BS28" s="1">
        <v>0</v>
      </c>
      <c r="BU28" s="16"/>
      <c r="BV28" s="198" t="s">
        <v>246</v>
      </c>
      <c r="BW28" s="16">
        <v>0.1</v>
      </c>
      <c r="BX28" s="16">
        <v>0.1</v>
      </c>
      <c r="BY28" s="16">
        <v>0</v>
      </c>
      <c r="BZ28" s="16">
        <v>0</v>
      </c>
      <c r="CA28" s="16">
        <v>0</v>
      </c>
      <c r="CB28" s="16">
        <v>0</v>
      </c>
      <c r="CC28" s="16">
        <v>0</v>
      </c>
      <c r="CD28" s="16">
        <v>0</v>
      </c>
      <c r="CE28" s="16">
        <v>0</v>
      </c>
      <c r="CF28" s="16">
        <v>0</v>
      </c>
      <c r="CG28" s="16">
        <v>0</v>
      </c>
      <c r="CH28" s="16">
        <v>0</v>
      </c>
      <c r="CI28" s="16">
        <v>0</v>
      </c>
      <c r="CJ28" s="16">
        <v>0</v>
      </c>
      <c r="CK28" s="16">
        <v>0</v>
      </c>
      <c r="CL28" s="16">
        <v>0</v>
      </c>
      <c r="CM28" s="16">
        <v>0</v>
      </c>
      <c r="CN28" s="16">
        <v>0</v>
      </c>
      <c r="CO28" s="16">
        <v>0</v>
      </c>
      <c r="CP28" s="16">
        <v>0</v>
      </c>
      <c r="CQ28" s="16">
        <v>0</v>
      </c>
      <c r="CR28" s="29"/>
      <c r="CS28" s="16"/>
      <c r="CT28" s="198" t="s">
        <v>246</v>
      </c>
      <c r="CU28" s="16">
        <v>0.1</v>
      </c>
      <c r="CV28" s="16">
        <v>0.1</v>
      </c>
      <c r="CW28" s="16">
        <v>0</v>
      </c>
      <c r="CX28" s="16">
        <v>0</v>
      </c>
      <c r="CY28" s="16">
        <v>0</v>
      </c>
      <c r="CZ28" s="16">
        <v>0</v>
      </c>
      <c r="DA28" s="16">
        <v>0.1</v>
      </c>
      <c r="DB28" s="16">
        <v>0.1</v>
      </c>
      <c r="DC28" s="16">
        <v>0.1</v>
      </c>
      <c r="DD28" s="16">
        <v>0</v>
      </c>
      <c r="DE28" s="16">
        <v>0.1</v>
      </c>
      <c r="DF28" s="16">
        <v>0.1</v>
      </c>
      <c r="DG28" s="16">
        <v>0.1</v>
      </c>
      <c r="DH28" s="16">
        <v>0.1</v>
      </c>
      <c r="DI28" s="16">
        <v>0.1</v>
      </c>
      <c r="DJ28" s="16">
        <v>0.1</v>
      </c>
      <c r="DK28" s="16">
        <v>0.1</v>
      </c>
      <c r="DL28" s="16">
        <v>0.1</v>
      </c>
      <c r="DM28" s="16">
        <v>0.1</v>
      </c>
      <c r="DN28" s="16">
        <v>0.1</v>
      </c>
      <c r="DO28" s="16">
        <v>0.1</v>
      </c>
      <c r="DP28" s="29"/>
      <c r="DQ28" s="16"/>
      <c r="DR28" s="198" t="s">
        <v>246</v>
      </c>
      <c r="DS28" s="16">
        <v>0.3</v>
      </c>
      <c r="DT28" s="16">
        <v>0.4</v>
      </c>
      <c r="DU28" s="16">
        <v>0.2</v>
      </c>
      <c r="DV28" s="16">
        <v>0.2</v>
      </c>
      <c r="DW28" s="16">
        <v>0.2</v>
      </c>
      <c r="DX28" s="16">
        <v>0.2</v>
      </c>
      <c r="DY28" s="16">
        <v>0.3</v>
      </c>
      <c r="DZ28" s="16">
        <v>0.4</v>
      </c>
      <c r="EA28" s="16">
        <v>0.4</v>
      </c>
      <c r="EB28" s="16">
        <v>0.3</v>
      </c>
      <c r="EC28" s="16">
        <v>0.3</v>
      </c>
      <c r="ED28" s="16">
        <v>0.4</v>
      </c>
      <c r="EE28" s="16">
        <v>0.4</v>
      </c>
      <c r="EF28" s="16">
        <v>0.3</v>
      </c>
      <c r="EG28" s="16">
        <v>0.3</v>
      </c>
      <c r="EH28" s="16">
        <v>0.3</v>
      </c>
      <c r="EI28" s="16">
        <v>0.3</v>
      </c>
      <c r="EJ28" s="16">
        <v>0.3</v>
      </c>
      <c r="EK28" s="16">
        <v>0.2</v>
      </c>
      <c r="EL28" s="16">
        <v>0.2</v>
      </c>
      <c r="EM28" s="16">
        <v>0.3</v>
      </c>
      <c r="EN28" s="29"/>
      <c r="EO28" s="16"/>
      <c r="EP28" s="198" t="s">
        <v>246</v>
      </c>
      <c r="EQ28" s="16">
        <v>0.5</v>
      </c>
      <c r="ER28" s="16">
        <v>0.4</v>
      </c>
      <c r="ES28" s="16">
        <v>0.2</v>
      </c>
      <c r="ET28" s="16">
        <v>0.2</v>
      </c>
      <c r="EU28" s="16">
        <v>0.2</v>
      </c>
      <c r="EV28" s="16">
        <v>0.1</v>
      </c>
      <c r="EW28" s="16">
        <v>0.1</v>
      </c>
      <c r="EX28" s="16">
        <v>0.2</v>
      </c>
      <c r="EY28" s="16">
        <v>0.2</v>
      </c>
      <c r="EZ28" s="16">
        <v>0.1</v>
      </c>
      <c r="FA28" s="16">
        <v>0.1</v>
      </c>
      <c r="FB28" s="16">
        <v>0.1</v>
      </c>
      <c r="FC28" s="16">
        <v>0.1</v>
      </c>
      <c r="FD28" s="16">
        <v>0.1</v>
      </c>
      <c r="FE28" s="16">
        <v>0.1</v>
      </c>
      <c r="FF28" s="16">
        <v>0.1</v>
      </c>
      <c r="FG28" s="16">
        <v>0.1</v>
      </c>
      <c r="FH28" s="16">
        <v>0.1</v>
      </c>
      <c r="FI28" s="16">
        <v>0.1</v>
      </c>
      <c r="FJ28" s="16">
        <v>0.1</v>
      </c>
      <c r="FK28" s="16">
        <v>0.1</v>
      </c>
      <c r="FM28" s="1"/>
      <c r="FN28" s="202" t="s">
        <v>245</v>
      </c>
      <c r="FO28" s="1">
        <v>0.3</v>
      </c>
      <c r="FP28" s="1">
        <v>0.4</v>
      </c>
      <c r="FQ28" s="1">
        <v>0.2</v>
      </c>
      <c r="FR28" s="1">
        <v>0.1</v>
      </c>
      <c r="FS28" s="1">
        <v>0.1</v>
      </c>
      <c r="FT28" s="1">
        <v>0.1</v>
      </c>
      <c r="FU28" s="1">
        <v>0.1</v>
      </c>
      <c r="FV28" s="1">
        <v>0.1</v>
      </c>
      <c r="FW28" s="1">
        <v>0.1</v>
      </c>
      <c r="FX28" s="1">
        <v>0.1</v>
      </c>
      <c r="FY28" s="1">
        <v>0.1</v>
      </c>
      <c r="FZ28" s="1">
        <v>0.1</v>
      </c>
      <c r="GA28" s="1">
        <v>0.1</v>
      </c>
      <c r="GB28" s="1">
        <v>0.1</v>
      </c>
      <c r="GC28" s="1">
        <v>0.1</v>
      </c>
      <c r="GD28" s="1">
        <v>0.1</v>
      </c>
      <c r="GE28" s="1">
        <v>0.1</v>
      </c>
      <c r="GF28" s="1">
        <v>0.1</v>
      </c>
      <c r="GG28" s="1">
        <v>0.1</v>
      </c>
      <c r="GH28" s="1">
        <v>0.1</v>
      </c>
      <c r="GI28" s="1">
        <v>0</v>
      </c>
      <c r="GK28" s="1"/>
      <c r="GL28" s="202" t="s">
        <v>245</v>
      </c>
      <c r="GM28" s="1">
        <v>1</v>
      </c>
      <c r="GN28" s="1">
        <v>0.9</v>
      </c>
      <c r="GO28" s="1">
        <v>0.7</v>
      </c>
      <c r="GP28" s="1">
        <v>0.6</v>
      </c>
      <c r="GQ28" s="1">
        <v>0.6</v>
      </c>
      <c r="GR28" s="1">
        <v>0.3</v>
      </c>
      <c r="GS28" s="1">
        <v>0.6</v>
      </c>
      <c r="GT28" s="1">
        <v>0.5</v>
      </c>
      <c r="GU28" s="1">
        <v>0.4</v>
      </c>
      <c r="GV28" s="1">
        <v>0.3</v>
      </c>
      <c r="GW28" s="1">
        <v>0.2</v>
      </c>
      <c r="GX28" s="1">
        <v>0.3</v>
      </c>
      <c r="GY28" s="1">
        <v>0.3</v>
      </c>
      <c r="GZ28" s="1">
        <v>0.3</v>
      </c>
      <c r="HA28" s="1">
        <v>0.2</v>
      </c>
      <c r="HB28" s="1">
        <v>0.2</v>
      </c>
      <c r="HC28" s="1">
        <v>0.2</v>
      </c>
      <c r="HD28" s="1">
        <v>0.2</v>
      </c>
      <c r="HE28" s="1">
        <v>0.2</v>
      </c>
      <c r="HF28" s="1">
        <v>0.1</v>
      </c>
      <c r="HG28" s="1">
        <v>0.2</v>
      </c>
      <c r="HI28" s="1"/>
      <c r="HJ28" s="202" t="s">
        <v>245</v>
      </c>
      <c r="HK28" s="1">
        <v>1.1000000000000001</v>
      </c>
      <c r="HL28" s="1">
        <v>1.1000000000000001</v>
      </c>
      <c r="HM28" s="1">
        <v>1</v>
      </c>
      <c r="HN28" s="1">
        <v>0.8</v>
      </c>
      <c r="HO28" s="1">
        <v>0.7</v>
      </c>
      <c r="HP28" s="1">
        <v>0.6</v>
      </c>
      <c r="HQ28" s="1">
        <v>0.8</v>
      </c>
      <c r="HR28" s="1">
        <v>1.1000000000000001</v>
      </c>
      <c r="HS28" s="1">
        <v>1.4</v>
      </c>
      <c r="HT28" s="1">
        <v>0.9</v>
      </c>
      <c r="HU28" s="1">
        <v>0.9</v>
      </c>
      <c r="HV28" s="1">
        <v>0.9</v>
      </c>
      <c r="HW28" s="1">
        <v>0.8</v>
      </c>
      <c r="HX28" s="1">
        <v>0.7</v>
      </c>
      <c r="HY28" s="1">
        <v>0.5</v>
      </c>
      <c r="HZ28" s="1">
        <v>0.5</v>
      </c>
      <c r="IA28" s="1">
        <v>0.4</v>
      </c>
      <c r="IB28" s="1">
        <v>0.4</v>
      </c>
      <c r="IC28" s="1">
        <v>0.6</v>
      </c>
      <c r="ID28" s="1">
        <v>0.6</v>
      </c>
      <c r="IE28" s="1">
        <v>0.5</v>
      </c>
    </row>
    <row r="29" spans="1:239" ht="14.5" customHeight="1">
      <c r="A29" s="424"/>
      <c r="B29" s="424"/>
      <c r="C29" s="175"/>
      <c r="D29" s="175"/>
      <c r="E29" s="175"/>
      <c r="F29" s="175"/>
      <c r="G29" s="175"/>
      <c r="H29" s="175"/>
      <c r="I29" s="175"/>
      <c r="J29" s="175"/>
      <c r="K29" s="175"/>
      <c r="L29" s="175"/>
      <c r="M29" s="175"/>
      <c r="N29" s="175"/>
      <c r="O29" s="175"/>
      <c r="P29" s="175"/>
      <c r="Q29" s="175"/>
      <c r="R29" s="175"/>
      <c r="S29" s="175"/>
      <c r="T29" s="175"/>
      <c r="U29" s="175"/>
      <c r="V29" s="175"/>
      <c r="W29" s="175"/>
      <c r="X29" s="175"/>
      <c r="Y29" s="410"/>
      <c r="Z29" s="410"/>
      <c r="AA29" s="1"/>
      <c r="AB29" s="1"/>
      <c r="AC29" s="1"/>
      <c r="AD29" s="1"/>
      <c r="AE29" s="1"/>
      <c r="AF29" s="1"/>
      <c r="AG29" s="1"/>
      <c r="AH29" s="1"/>
      <c r="AI29" s="1"/>
      <c r="AJ29" s="1"/>
      <c r="AK29" s="1"/>
      <c r="AL29" s="1"/>
      <c r="AM29" s="1"/>
      <c r="AN29" s="1"/>
      <c r="AO29" s="1"/>
      <c r="AP29" s="1"/>
      <c r="AQ29" s="1"/>
      <c r="AR29" s="1"/>
      <c r="AS29" s="1"/>
      <c r="AT29" s="1"/>
      <c r="AU29" s="1"/>
      <c r="AW29" s="410"/>
      <c r="AX29" s="410"/>
      <c r="AY29" s="1"/>
      <c r="AZ29" s="1"/>
      <c r="BA29" s="1"/>
      <c r="BB29" s="1"/>
      <c r="BC29" s="1"/>
      <c r="BD29" s="1"/>
      <c r="BE29" s="1"/>
      <c r="BF29" s="1"/>
      <c r="BG29" s="1"/>
      <c r="BH29" s="1"/>
      <c r="BI29" s="1"/>
      <c r="BJ29" s="1"/>
      <c r="BK29" s="1"/>
      <c r="BL29" s="1"/>
      <c r="BM29" s="1"/>
      <c r="BN29" s="1"/>
      <c r="BO29" s="1"/>
      <c r="BP29" s="1"/>
      <c r="BQ29" s="1"/>
      <c r="BR29" s="1"/>
      <c r="BS29" s="1"/>
      <c r="BU29" s="411"/>
      <c r="BV29" s="411"/>
      <c r="BW29" s="16"/>
      <c r="BX29" s="16"/>
      <c r="BY29" s="16"/>
      <c r="BZ29" s="16"/>
      <c r="CA29" s="16"/>
      <c r="CB29" s="16"/>
      <c r="CC29" s="16"/>
      <c r="CD29" s="16"/>
      <c r="CE29" s="16"/>
      <c r="CF29" s="16"/>
      <c r="CG29" s="16"/>
      <c r="CH29" s="16"/>
      <c r="CI29" s="16"/>
      <c r="CJ29" s="16"/>
      <c r="CK29" s="16"/>
      <c r="CL29" s="16"/>
      <c r="CM29" s="16"/>
      <c r="CN29" s="16"/>
      <c r="CO29" s="16"/>
      <c r="CP29" s="16"/>
      <c r="CQ29" s="16"/>
      <c r="CR29" s="29"/>
      <c r="CS29" s="411"/>
      <c r="CT29" s="411"/>
      <c r="CU29" s="16"/>
      <c r="CV29" s="16"/>
      <c r="CW29" s="16"/>
      <c r="CX29" s="16"/>
      <c r="CY29" s="16"/>
      <c r="CZ29" s="16"/>
      <c r="DA29" s="16"/>
      <c r="DB29" s="16"/>
      <c r="DC29" s="16"/>
      <c r="DD29" s="16"/>
      <c r="DE29" s="16"/>
      <c r="DF29" s="16"/>
      <c r="DG29" s="16"/>
      <c r="DH29" s="16"/>
      <c r="DI29" s="16"/>
      <c r="DJ29" s="16"/>
      <c r="DK29" s="16"/>
      <c r="DL29" s="16"/>
      <c r="DM29" s="16"/>
      <c r="DN29" s="16"/>
      <c r="DO29" s="16"/>
      <c r="DP29" s="29"/>
      <c r="DQ29" s="411"/>
      <c r="DR29" s="411"/>
      <c r="DS29" s="16"/>
      <c r="DT29" s="16"/>
      <c r="DU29" s="16"/>
      <c r="DV29" s="16"/>
      <c r="DW29" s="16"/>
      <c r="DX29" s="16"/>
      <c r="DY29" s="16"/>
      <c r="DZ29" s="16"/>
      <c r="EA29" s="16"/>
      <c r="EB29" s="16"/>
      <c r="EC29" s="16"/>
      <c r="ED29" s="16"/>
      <c r="EE29" s="16"/>
      <c r="EF29" s="16"/>
      <c r="EG29" s="16"/>
      <c r="EH29" s="16"/>
      <c r="EI29" s="16"/>
      <c r="EJ29" s="16"/>
      <c r="EK29" s="16"/>
      <c r="EL29" s="16"/>
      <c r="EM29" s="16"/>
      <c r="EN29" s="29"/>
      <c r="EO29" s="411"/>
      <c r="EP29" s="411"/>
      <c r="EQ29" s="16"/>
      <c r="ER29" s="16"/>
      <c r="ES29" s="16"/>
      <c r="ET29" s="16"/>
      <c r="EU29" s="16"/>
      <c r="EV29" s="16"/>
      <c r="EW29" s="16"/>
      <c r="EX29" s="16"/>
      <c r="EY29" s="16"/>
      <c r="EZ29" s="16"/>
      <c r="FA29" s="16"/>
      <c r="FB29" s="16"/>
      <c r="FC29" s="16"/>
      <c r="FD29" s="16"/>
      <c r="FE29" s="16"/>
      <c r="FF29" s="16"/>
      <c r="FG29" s="16"/>
      <c r="FH29" s="16"/>
      <c r="FI29" s="16"/>
      <c r="FJ29" s="16"/>
      <c r="FK29" s="16"/>
      <c r="FM29" s="410"/>
      <c r="FN29" s="410"/>
      <c r="FO29" s="1"/>
      <c r="FP29" s="1"/>
      <c r="FQ29" s="1"/>
      <c r="FR29" s="1"/>
      <c r="FS29" s="1"/>
      <c r="FT29" s="1"/>
      <c r="FU29" s="1"/>
      <c r="FV29" s="1"/>
      <c r="FW29" s="1"/>
      <c r="FX29" s="1"/>
      <c r="FY29" s="1"/>
      <c r="FZ29" s="1"/>
      <c r="GA29" s="1"/>
      <c r="GB29" s="1"/>
      <c r="GC29" s="1"/>
      <c r="GD29" s="1"/>
      <c r="GE29" s="1"/>
      <c r="GF29" s="1"/>
      <c r="GG29" s="1"/>
      <c r="GH29" s="1"/>
      <c r="GI29" s="1"/>
      <c r="GK29" s="410"/>
      <c r="GL29" s="410"/>
      <c r="GM29" s="1"/>
      <c r="GN29" s="1"/>
      <c r="GO29" s="1"/>
      <c r="GP29" s="1"/>
      <c r="GQ29" s="1"/>
      <c r="GR29" s="1"/>
      <c r="GS29" s="1"/>
      <c r="GT29" s="1"/>
      <c r="GU29" s="1"/>
      <c r="GV29" s="1"/>
      <c r="GW29" s="1"/>
      <c r="GX29" s="1"/>
      <c r="GY29" s="1"/>
      <c r="GZ29" s="1"/>
      <c r="HA29" s="1"/>
      <c r="HB29" s="1"/>
      <c r="HC29" s="1"/>
      <c r="HD29" s="1"/>
      <c r="HE29" s="1"/>
      <c r="HF29" s="1"/>
      <c r="HG29" s="1"/>
      <c r="HI29" s="410"/>
      <c r="HJ29" s="410"/>
      <c r="HK29" s="1"/>
      <c r="HL29" s="1"/>
      <c r="HM29" s="1"/>
      <c r="HN29" s="1"/>
      <c r="HO29" s="1"/>
      <c r="HP29" s="1"/>
      <c r="HQ29" s="1"/>
      <c r="HR29" s="1"/>
      <c r="HS29" s="1"/>
      <c r="HT29" s="1"/>
      <c r="HU29" s="1"/>
      <c r="HV29" s="1"/>
      <c r="HW29" s="1"/>
      <c r="HX29" s="1"/>
      <c r="HY29" s="1"/>
      <c r="HZ29" s="1"/>
      <c r="IA29" s="1"/>
      <c r="IB29" s="1"/>
      <c r="IC29" s="1"/>
      <c r="ID29" s="1"/>
      <c r="IE29" s="1"/>
    </row>
    <row r="30" spans="1:239" ht="14.5">
      <c r="A30" s="175"/>
      <c r="B30" s="185" t="s">
        <v>317</v>
      </c>
      <c r="C30" s="175"/>
      <c r="D30" s="175"/>
      <c r="E30" s="175"/>
      <c r="F30" s="175"/>
      <c r="G30" s="175"/>
      <c r="H30" s="175"/>
      <c r="I30" s="175"/>
      <c r="J30" s="175"/>
      <c r="K30" s="175"/>
      <c r="L30" s="175"/>
      <c r="M30" s="175"/>
      <c r="N30" s="175"/>
      <c r="O30" s="175"/>
      <c r="P30" s="175"/>
      <c r="Q30" s="175"/>
      <c r="R30" s="175"/>
      <c r="S30" s="175"/>
      <c r="T30" s="175"/>
      <c r="U30" s="175"/>
      <c r="V30" s="175"/>
      <c r="W30" s="175"/>
      <c r="X30" s="175"/>
      <c r="Y30" s="1"/>
      <c r="Z30" s="7" t="s">
        <v>249</v>
      </c>
      <c r="AA30" s="1"/>
      <c r="AB30" s="1"/>
      <c r="AC30" s="1"/>
      <c r="AD30" s="1"/>
      <c r="AE30" s="1"/>
      <c r="AF30" s="1"/>
      <c r="AG30" s="1"/>
      <c r="AH30" s="1"/>
      <c r="AI30" s="1"/>
      <c r="AJ30" s="1"/>
      <c r="AK30" s="1"/>
      <c r="AL30" s="1"/>
      <c r="AM30" s="1"/>
      <c r="AN30" s="1"/>
      <c r="AO30" s="1"/>
      <c r="AP30" s="1"/>
      <c r="AQ30" s="1"/>
      <c r="AR30" s="1"/>
      <c r="AS30" s="1"/>
      <c r="AT30" s="1"/>
      <c r="AU30" s="1"/>
      <c r="AW30" s="1"/>
      <c r="AX30" s="7" t="s">
        <v>249</v>
      </c>
      <c r="AY30" s="1"/>
      <c r="AZ30" s="1"/>
      <c r="BA30" s="1"/>
      <c r="BB30" s="1"/>
      <c r="BC30" s="1"/>
      <c r="BD30" s="1"/>
      <c r="BE30" s="1"/>
      <c r="BF30" s="1"/>
      <c r="BG30" s="1"/>
      <c r="BH30" s="1"/>
      <c r="BI30" s="1"/>
      <c r="BJ30" s="1"/>
      <c r="BK30" s="1"/>
      <c r="BL30" s="1"/>
      <c r="BM30" s="1"/>
      <c r="BN30" s="1"/>
      <c r="BO30" s="1"/>
      <c r="BP30" s="1"/>
      <c r="BQ30" s="1"/>
      <c r="BR30" s="1"/>
      <c r="BS30" s="1"/>
      <c r="BU30" s="16"/>
      <c r="BV30" s="22" t="s">
        <v>250</v>
      </c>
      <c r="BW30" s="16"/>
      <c r="BX30" s="16"/>
      <c r="BY30" s="16"/>
      <c r="BZ30" s="16"/>
      <c r="CA30" s="16"/>
      <c r="CB30" s="16"/>
      <c r="CC30" s="16"/>
      <c r="CD30" s="16"/>
      <c r="CE30" s="16"/>
      <c r="CF30" s="16"/>
      <c r="CG30" s="16"/>
      <c r="CH30" s="16"/>
      <c r="CI30" s="16"/>
      <c r="CJ30" s="16"/>
      <c r="CK30" s="16"/>
      <c r="CL30" s="16"/>
      <c r="CM30" s="16"/>
      <c r="CN30" s="16"/>
      <c r="CO30" s="16"/>
      <c r="CP30" s="16"/>
      <c r="CQ30" s="16"/>
      <c r="CR30" s="29"/>
      <c r="CS30" s="16"/>
      <c r="CT30" s="22" t="s">
        <v>250</v>
      </c>
      <c r="CU30" s="16"/>
      <c r="CV30" s="16"/>
      <c r="CW30" s="16"/>
      <c r="CX30" s="16"/>
      <c r="CY30" s="16"/>
      <c r="CZ30" s="16"/>
      <c r="DA30" s="16"/>
      <c r="DB30" s="16"/>
      <c r="DC30" s="16"/>
      <c r="DD30" s="16"/>
      <c r="DE30" s="16"/>
      <c r="DF30" s="16"/>
      <c r="DG30" s="16"/>
      <c r="DH30" s="16"/>
      <c r="DI30" s="16"/>
      <c r="DJ30" s="16"/>
      <c r="DK30" s="16"/>
      <c r="DL30" s="16"/>
      <c r="DM30" s="16"/>
      <c r="DN30" s="16"/>
      <c r="DO30" s="16"/>
      <c r="DP30" s="29"/>
      <c r="DQ30" s="16"/>
      <c r="DR30" s="22" t="s">
        <v>250</v>
      </c>
      <c r="DS30" s="16"/>
      <c r="DT30" s="16"/>
      <c r="DU30" s="16"/>
      <c r="DV30" s="16"/>
      <c r="DW30" s="16"/>
      <c r="DX30" s="16"/>
      <c r="DY30" s="16"/>
      <c r="DZ30" s="16"/>
      <c r="EA30" s="16"/>
      <c r="EB30" s="16"/>
      <c r="EC30" s="16"/>
      <c r="ED30" s="16"/>
      <c r="EE30" s="16"/>
      <c r="EF30" s="16"/>
      <c r="EG30" s="16"/>
      <c r="EH30" s="16"/>
      <c r="EI30" s="16"/>
      <c r="EJ30" s="16"/>
      <c r="EK30" s="16"/>
      <c r="EL30" s="16"/>
      <c r="EM30" s="16"/>
      <c r="EN30" s="29"/>
      <c r="EO30" s="16"/>
      <c r="EP30" s="22" t="s">
        <v>250</v>
      </c>
      <c r="EQ30" s="16"/>
      <c r="ER30" s="16"/>
      <c r="ES30" s="16"/>
      <c r="ET30" s="16"/>
      <c r="EU30" s="16"/>
      <c r="EV30" s="16"/>
      <c r="EW30" s="16"/>
      <c r="EX30" s="16"/>
      <c r="EY30" s="16"/>
      <c r="EZ30" s="16"/>
      <c r="FA30" s="16"/>
      <c r="FB30" s="16"/>
      <c r="FC30" s="16"/>
      <c r="FD30" s="16"/>
      <c r="FE30" s="16"/>
      <c r="FF30" s="16"/>
      <c r="FG30" s="16"/>
      <c r="FH30" s="16"/>
      <c r="FI30" s="16"/>
      <c r="FJ30" s="16"/>
      <c r="FK30" s="16"/>
      <c r="FM30" s="1"/>
      <c r="FN30" s="7" t="s">
        <v>249</v>
      </c>
      <c r="FO30" s="1"/>
      <c r="FP30" s="1"/>
      <c r="FQ30" s="1"/>
      <c r="FR30" s="1"/>
      <c r="FS30" s="1"/>
      <c r="FT30" s="1"/>
      <c r="FU30" s="1"/>
      <c r="FV30" s="1"/>
      <c r="FW30" s="1"/>
      <c r="FX30" s="1"/>
      <c r="FY30" s="1"/>
      <c r="FZ30" s="1"/>
      <c r="GA30" s="1"/>
      <c r="GB30" s="1"/>
      <c r="GC30" s="1"/>
      <c r="GD30" s="1"/>
      <c r="GE30" s="1"/>
      <c r="GF30" s="1"/>
      <c r="GG30" s="1"/>
      <c r="GH30" s="1"/>
      <c r="GI30" s="1"/>
      <c r="GK30" s="1"/>
      <c r="GL30" s="7" t="s">
        <v>249</v>
      </c>
      <c r="GM30" s="1"/>
      <c r="GN30" s="1"/>
      <c r="GO30" s="1"/>
      <c r="GP30" s="1"/>
      <c r="GQ30" s="1"/>
      <c r="GR30" s="1"/>
      <c r="GS30" s="1"/>
      <c r="GT30" s="1"/>
      <c r="GU30" s="1"/>
      <c r="GV30" s="1"/>
      <c r="GW30" s="1"/>
      <c r="GX30" s="1"/>
      <c r="GY30" s="1"/>
      <c r="GZ30" s="1"/>
      <c r="HA30" s="1"/>
      <c r="HB30" s="1"/>
      <c r="HC30" s="1"/>
      <c r="HD30" s="1"/>
      <c r="HE30" s="1"/>
      <c r="HF30" s="1"/>
      <c r="HG30" s="1"/>
      <c r="HI30" s="1"/>
      <c r="HJ30" s="7" t="s">
        <v>249</v>
      </c>
      <c r="HK30" s="1"/>
      <c r="HL30" s="1"/>
      <c r="HM30" s="1"/>
      <c r="HN30" s="1"/>
      <c r="HO30" s="1"/>
      <c r="HP30" s="1"/>
      <c r="HQ30" s="1"/>
      <c r="HR30" s="1"/>
      <c r="HS30" s="1"/>
      <c r="HT30" s="1"/>
      <c r="HU30" s="1"/>
      <c r="HV30" s="1"/>
      <c r="HW30" s="1"/>
      <c r="HX30" s="1"/>
      <c r="HY30" s="1"/>
      <c r="HZ30" s="1"/>
      <c r="IA30" s="1"/>
      <c r="IB30" s="1"/>
      <c r="IC30" s="1"/>
      <c r="ID30" s="1"/>
      <c r="IE30" s="1"/>
    </row>
    <row r="31" spans="1:239" ht="14.5">
      <c r="A31" s="175"/>
      <c r="B31" s="186" t="s">
        <v>251</v>
      </c>
      <c r="C31" s="204">
        <v>2421</v>
      </c>
      <c r="D31" s="204">
        <v>2423</v>
      </c>
      <c r="E31" s="204">
        <v>2563</v>
      </c>
      <c r="F31" s="204">
        <v>2649</v>
      </c>
      <c r="G31" s="204">
        <v>2563</v>
      </c>
      <c r="H31" s="204">
        <v>2758</v>
      </c>
      <c r="I31" s="204">
        <v>2681</v>
      </c>
      <c r="J31" s="204">
        <v>3305</v>
      </c>
      <c r="K31" s="204">
        <v>3662</v>
      </c>
      <c r="L31" s="204">
        <v>3523</v>
      </c>
      <c r="M31" s="204">
        <v>3717</v>
      </c>
      <c r="N31" s="204">
        <v>4485</v>
      </c>
      <c r="O31" s="204">
        <v>5140</v>
      </c>
      <c r="P31" s="204">
        <v>4674</v>
      </c>
      <c r="Q31" s="204">
        <v>5473</v>
      </c>
      <c r="R31" s="204">
        <v>5928</v>
      </c>
      <c r="S31" s="204">
        <v>6004</v>
      </c>
      <c r="T31" s="204">
        <v>6418</v>
      </c>
      <c r="U31" s="204">
        <v>5774</v>
      </c>
      <c r="V31" s="204">
        <v>5518</v>
      </c>
      <c r="W31" s="204">
        <v>5209</v>
      </c>
      <c r="X31" s="175"/>
      <c r="Y31" s="1"/>
      <c r="Z31" s="8" t="s">
        <v>251</v>
      </c>
      <c r="AA31" s="1">
        <v>811</v>
      </c>
      <c r="AB31" s="1">
        <v>786</v>
      </c>
      <c r="AC31" s="1">
        <v>896</v>
      </c>
      <c r="AD31" s="1">
        <v>939</v>
      </c>
      <c r="AE31" s="1">
        <v>981</v>
      </c>
      <c r="AF31" s="11">
        <v>1004</v>
      </c>
      <c r="AG31" s="1">
        <v>986</v>
      </c>
      <c r="AH31" s="11">
        <v>1013</v>
      </c>
      <c r="AI31" s="11">
        <v>1059</v>
      </c>
      <c r="AJ31" s="1">
        <v>989</v>
      </c>
      <c r="AK31" s="11">
        <v>1059</v>
      </c>
      <c r="AL31" s="11">
        <v>1198</v>
      </c>
      <c r="AM31" s="11">
        <v>1216</v>
      </c>
      <c r="AN31" s="11">
        <v>1073</v>
      </c>
      <c r="AO31" s="11">
        <v>1078</v>
      </c>
      <c r="AP31" s="11">
        <v>1116</v>
      </c>
      <c r="AQ31" s="11">
        <v>1268</v>
      </c>
      <c r="AR31" s="11">
        <v>1400</v>
      </c>
      <c r="AS31" s="11">
        <v>1359</v>
      </c>
      <c r="AT31" s="11">
        <v>1418</v>
      </c>
      <c r="AU31" s="11">
        <v>1339</v>
      </c>
      <c r="AW31" s="1"/>
      <c r="AX31" s="8" t="s">
        <v>251</v>
      </c>
      <c r="AY31" s="11">
        <v>5593</v>
      </c>
      <c r="AZ31" s="11">
        <v>5246</v>
      </c>
      <c r="BA31" s="11">
        <v>5560</v>
      </c>
      <c r="BB31" s="11">
        <v>5826</v>
      </c>
      <c r="BC31" s="11">
        <v>5991</v>
      </c>
      <c r="BD31" s="11">
        <v>5961</v>
      </c>
      <c r="BE31" s="11">
        <v>6041</v>
      </c>
      <c r="BF31" s="11">
        <v>5798</v>
      </c>
      <c r="BG31" s="11">
        <v>6163</v>
      </c>
      <c r="BH31" s="11">
        <v>5641</v>
      </c>
      <c r="BI31" s="11">
        <v>6021</v>
      </c>
      <c r="BJ31" s="11">
        <v>6961</v>
      </c>
      <c r="BK31" s="11">
        <v>7199</v>
      </c>
      <c r="BL31" s="11">
        <v>6354</v>
      </c>
      <c r="BM31" s="11">
        <v>5924</v>
      </c>
      <c r="BN31" s="11">
        <v>7777</v>
      </c>
      <c r="BO31" s="11">
        <v>8399</v>
      </c>
      <c r="BP31" s="11">
        <v>9107</v>
      </c>
      <c r="BQ31" s="11">
        <v>9708</v>
      </c>
      <c r="BR31" s="11">
        <v>9841</v>
      </c>
      <c r="BS31" s="11">
        <v>8727</v>
      </c>
      <c r="BU31" s="16"/>
      <c r="BV31" s="23" t="s">
        <v>252</v>
      </c>
      <c r="BW31" s="26">
        <v>4492</v>
      </c>
      <c r="BX31" s="26">
        <v>4406</v>
      </c>
      <c r="BY31" s="26">
        <v>4677</v>
      </c>
      <c r="BZ31" s="26">
        <v>4852</v>
      </c>
      <c r="CA31" s="26">
        <v>4870</v>
      </c>
      <c r="CB31" s="26">
        <v>4968</v>
      </c>
      <c r="CC31" s="26">
        <v>4852</v>
      </c>
      <c r="CD31" s="26">
        <v>4984</v>
      </c>
      <c r="CE31" s="26">
        <v>5183</v>
      </c>
      <c r="CF31" s="26">
        <v>4758</v>
      </c>
      <c r="CG31" s="26">
        <v>5273</v>
      </c>
      <c r="CH31" s="26">
        <v>6643</v>
      </c>
      <c r="CI31" s="26">
        <v>6673</v>
      </c>
      <c r="CJ31" s="26">
        <v>5530</v>
      </c>
      <c r="CK31" s="26">
        <v>4984</v>
      </c>
      <c r="CL31" s="26">
        <v>6403</v>
      </c>
      <c r="CM31" s="26">
        <v>7732</v>
      </c>
      <c r="CN31" s="26">
        <v>7053</v>
      </c>
      <c r="CO31" s="26">
        <v>7245</v>
      </c>
      <c r="CP31" s="26">
        <v>7265</v>
      </c>
      <c r="CQ31" s="26">
        <v>6547</v>
      </c>
      <c r="CR31" s="29"/>
      <c r="CS31" s="16"/>
      <c r="CT31" s="23" t="s">
        <v>252</v>
      </c>
      <c r="CU31" s="26">
        <v>25368</v>
      </c>
      <c r="CV31" s="26">
        <v>26153</v>
      </c>
      <c r="CW31" s="26">
        <v>27277</v>
      </c>
      <c r="CX31" s="26">
        <v>28924</v>
      </c>
      <c r="CY31" s="26">
        <v>29374</v>
      </c>
      <c r="CZ31" s="26">
        <v>30151</v>
      </c>
      <c r="DA31" s="26">
        <v>30113</v>
      </c>
      <c r="DB31" s="26">
        <v>32366</v>
      </c>
      <c r="DC31" s="26">
        <v>31295</v>
      </c>
      <c r="DD31" s="26">
        <v>33034</v>
      </c>
      <c r="DE31" s="26">
        <v>34276</v>
      </c>
      <c r="DF31" s="26">
        <v>37185</v>
      </c>
      <c r="DG31" s="26">
        <v>37340</v>
      </c>
      <c r="DH31" s="26">
        <v>38421</v>
      </c>
      <c r="DI31" s="26">
        <v>37672</v>
      </c>
      <c r="DJ31" s="26">
        <v>39954</v>
      </c>
      <c r="DK31" s="26">
        <v>43096</v>
      </c>
      <c r="DL31" s="26">
        <v>47159</v>
      </c>
      <c r="DM31" s="26">
        <v>49275</v>
      </c>
      <c r="DN31" s="26">
        <v>52133</v>
      </c>
      <c r="DO31" s="26">
        <v>45836</v>
      </c>
      <c r="DP31" s="29"/>
      <c r="DQ31" s="16"/>
      <c r="DR31" s="23" t="s">
        <v>252</v>
      </c>
      <c r="DS31" s="26">
        <v>56790</v>
      </c>
      <c r="DT31" s="26">
        <v>58077</v>
      </c>
      <c r="DU31" s="26">
        <v>62188</v>
      </c>
      <c r="DV31" s="26">
        <v>64811</v>
      </c>
      <c r="DW31" s="26">
        <v>68787</v>
      </c>
      <c r="DX31" s="26">
        <v>73115</v>
      </c>
      <c r="DY31" s="26">
        <v>72848</v>
      </c>
      <c r="DZ31" s="26">
        <v>75897</v>
      </c>
      <c r="EA31" s="26">
        <v>77199</v>
      </c>
      <c r="EB31" s="26">
        <v>82091</v>
      </c>
      <c r="EC31" s="26">
        <v>86547</v>
      </c>
      <c r="ED31" s="26">
        <v>88675</v>
      </c>
      <c r="EE31" s="26">
        <v>84808</v>
      </c>
      <c r="EF31" s="26">
        <v>92974</v>
      </c>
      <c r="EG31" s="26">
        <v>92964</v>
      </c>
      <c r="EH31" s="26">
        <v>97755</v>
      </c>
      <c r="EI31" s="26">
        <v>104445</v>
      </c>
      <c r="EJ31" s="26">
        <v>107956</v>
      </c>
      <c r="EK31" s="26">
        <v>115697</v>
      </c>
      <c r="EL31" s="26">
        <v>122356</v>
      </c>
      <c r="EM31" s="26">
        <v>101064</v>
      </c>
      <c r="EN31" s="207">
        <f>EM31/22</f>
        <v>4593.8181818181802</v>
      </c>
      <c r="EO31" s="16"/>
      <c r="EP31" s="23" t="s">
        <v>252</v>
      </c>
      <c r="EQ31" s="26">
        <v>4730</v>
      </c>
      <c r="ER31" s="26">
        <v>4614</v>
      </c>
      <c r="ES31" s="26">
        <v>4963</v>
      </c>
      <c r="ET31" s="26">
        <v>5143</v>
      </c>
      <c r="EU31" s="26">
        <v>5344</v>
      </c>
      <c r="EV31" s="26">
        <v>5204</v>
      </c>
      <c r="EW31" s="26">
        <v>5624</v>
      </c>
      <c r="EX31" s="26">
        <v>5748</v>
      </c>
      <c r="EY31" s="26">
        <v>5520</v>
      </c>
      <c r="EZ31" s="26">
        <v>5837</v>
      </c>
      <c r="FA31" s="26">
        <v>6701</v>
      </c>
      <c r="FB31" s="26">
        <v>6710</v>
      </c>
      <c r="FC31" s="26">
        <v>8642</v>
      </c>
      <c r="FD31" s="26">
        <v>9090</v>
      </c>
      <c r="FE31" s="26">
        <v>9446</v>
      </c>
      <c r="FF31" s="26">
        <v>9388</v>
      </c>
      <c r="FG31" s="26">
        <v>10033</v>
      </c>
      <c r="FH31" s="26">
        <v>10211</v>
      </c>
      <c r="FI31" s="26">
        <v>11551</v>
      </c>
      <c r="FJ31" s="26">
        <v>11816</v>
      </c>
      <c r="FK31" s="26">
        <v>10876</v>
      </c>
      <c r="FM31" s="1"/>
      <c r="FN31" s="8" t="s">
        <v>251</v>
      </c>
      <c r="FO31" s="11">
        <v>5383</v>
      </c>
      <c r="FP31" s="11">
        <v>5301</v>
      </c>
      <c r="FQ31" s="11">
        <v>5941</v>
      </c>
      <c r="FR31" s="11">
        <v>6278</v>
      </c>
      <c r="FS31" s="11">
        <v>6159</v>
      </c>
      <c r="FT31" s="11">
        <v>6120</v>
      </c>
      <c r="FU31" s="11">
        <v>6317</v>
      </c>
      <c r="FV31" s="11">
        <v>7200</v>
      </c>
      <c r="FW31" s="11">
        <v>8091</v>
      </c>
      <c r="FX31" s="11">
        <v>8751</v>
      </c>
      <c r="FY31" s="11">
        <v>9351</v>
      </c>
      <c r="FZ31" s="11">
        <v>8153</v>
      </c>
      <c r="GA31" s="11">
        <v>9929</v>
      </c>
      <c r="GB31" s="11">
        <v>10751</v>
      </c>
      <c r="GC31" s="11">
        <v>10363</v>
      </c>
      <c r="GD31" s="11">
        <v>11458</v>
      </c>
      <c r="GE31" s="11">
        <v>12130</v>
      </c>
      <c r="GF31" s="11">
        <v>12519</v>
      </c>
      <c r="GG31" s="11">
        <v>12492</v>
      </c>
      <c r="GH31" s="11">
        <v>12687</v>
      </c>
      <c r="GI31" s="11">
        <v>11751</v>
      </c>
      <c r="GK31" s="1"/>
      <c r="GL31" s="8" t="s">
        <v>251</v>
      </c>
      <c r="GM31" s="11">
        <v>17412</v>
      </c>
      <c r="GN31" s="11">
        <v>18549</v>
      </c>
      <c r="GO31" s="11">
        <v>19352</v>
      </c>
      <c r="GP31" s="11">
        <v>18481</v>
      </c>
      <c r="GQ31" s="11">
        <v>18126</v>
      </c>
      <c r="GR31" s="11">
        <v>19427</v>
      </c>
      <c r="GS31" s="11">
        <v>18919</v>
      </c>
      <c r="GT31" s="11">
        <v>20917</v>
      </c>
      <c r="GU31" s="11">
        <v>20597</v>
      </c>
      <c r="GV31" s="11">
        <v>20393</v>
      </c>
      <c r="GW31" s="11">
        <v>20632</v>
      </c>
      <c r="GX31" s="11">
        <v>19590</v>
      </c>
      <c r="GY31" s="11">
        <v>21915</v>
      </c>
      <c r="GZ31" s="11">
        <v>24276</v>
      </c>
      <c r="HA31" s="11">
        <v>26189</v>
      </c>
      <c r="HB31" s="11">
        <v>25825</v>
      </c>
      <c r="HC31" s="11">
        <v>28003</v>
      </c>
      <c r="HD31" s="11">
        <v>29438</v>
      </c>
      <c r="HE31" s="11">
        <v>30843</v>
      </c>
      <c r="HF31" s="11">
        <v>32840</v>
      </c>
      <c r="HG31" s="11">
        <v>28009</v>
      </c>
      <c r="HI31" s="1"/>
      <c r="HJ31" s="8" t="s">
        <v>251</v>
      </c>
      <c r="HK31" s="11">
        <v>20364</v>
      </c>
      <c r="HL31" s="11">
        <v>20201</v>
      </c>
      <c r="HM31" s="11">
        <v>20718</v>
      </c>
      <c r="HN31" s="11">
        <v>20807</v>
      </c>
      <c r="HO31" s="11">
        <v>21899</v>
      </c>
      <c r="HP31" s="11">
        <v>21150</v>
      </c>
      <c r="HQ31" s="11">
        <v>19385</v>
      </c>
      <c r="HR31" s="11">
        <v>20894</v>
      </c>
      <c r="HS31" s="11">
        <v>20308</v>
      </c>
      <c r="HT31" s="11">
        <v>20793</v>
      </c>
      <c r="HU31" s="11">
        <v>21704</v>
      </c>
      <c r="HV31" s="11">
        <v>20840</v>
      </c>
      <c r="HW31" s="11">
        <v>21865</v>
      </c>
      <c r="HX31" s="11">
        <v>23036</v>
      </c>
      <c r="HY31" s="11">
        <v>24322</v>
      </c>
      <c r="HZ31" s="11">
        <v>25938</v>
      </c>
      <c r="IA31" s="11">
        <v>29665</v>
      </c>
      <c r="IB31" s="11">
        <v>30930</v>
      </c>
      <c r="IC31" s="11">
        <v>32370</v>
      </c>
      <c r="ID31" s="11">
        <v>33129</v>
      </c>
      <c r="IE31" s="11">
        <v>31043</v>
      </c>
    </row>
    <row r="32" spans="1:239" ht="14.5" customHeight="1">
      <c r="A32" s="424"/>
      <c r="B32" s="424"/>
      <c r="C32" s="175"/>
      <c r="D32" s="175"/>
      <c r="E32" s="175"/>
      <c r="F32" s="175"/>
      <c r="G32" s="175"/>
      <c r="H32" s="175"/>
      <c r="I32" s="175"/>
      <c r="J32" s="175"/>
      <c r="K32" s="175"/>
      <c r="L32" s="175"/>
      <c r="M32" s="175"/>
      <c r="N32" s="175"/>
      <c r="O32" s="175"/>
      <c r="P32" s="175"/>
      <c r="Q32" s="175"/>
      <c r="R32" s="175"/>
      <c r="S32" s="175"/>
      <c r="T32" s="175"/>
      <c r="U32" s="175"/>
      <c r="V32" s="175"/>
      <c r="W32" s="175"/>
      <c r="X32" s="175"/>
      <c r="Y32" s="410"/>
      <c r="Z32" s="410"/>
      <c r="AA32" s="1"/>
      <c r="AB32" s="1"/>
      <c r="AC32" s="1"/>
      <c r="AD32" s="1"/>
      <c r="AE32" s="1"/>
      <c r="AF32" s="1"/>
      <c r="AG32" s="1"/>
      <c r="AH32" s="1"/>
      <c r="AI32" s="1"/>
      <c r="AJ32" s="1"/>
      <c r="AK32" s="1"/>
      <c r="AL32" s="1"/>
      <c r="AM32" s="1"/>
      <c r="AN32" s="1"/>
      <c r="AO32" s="1"/>
      <c r="AP32" s="1"/>
      <c r="AQ32" s="1"/>
      <c r="AR32" s="1"/>
      <c r="AS32" s="1"/>
      <c r="AT32" s="1"/>
      <c r="AU32" s="1"/>
      <c r="AW32" s="410"/>
      <c r="AX32" s="410"/>
      <c r="AY32" s="1"/>
      <c r="AZ32" s="1"/>
      <c r="BA32" s="1"/>
      <c r="BB32" s="1"/>
      <c r="BC32" s="1"/>
      <c r="BD32" s="1"/>
      <c r="BE32" s="1"/>
      <c r="BF32" s="1"/>
      <c r="BG32" s="1"/>
      <c r="BH32" s="1"/>
      <c r="BI32" s="1"/>
      <c r="BJ32" s="1"/>
      <c r="BK32" s="1"/>
      <c r="BL32" s="1"/>
      <c r="BM32" s="1"/>
      <c r="BN32" s="1"/>
      <c r="BO32" s="1"/>
      <c r="BP32" s="1"/>
      <c r="BQ32" s="1"/>
      <c r="BR32" s="1"/>
      <c r="BS32" s="1"/>
      <c r="BU32" s="411"/>
      <c r="BV32" s="411"/>
      <c r="BW32" s="16"/>
      <c r="BX32" s="16"/>
      <c r="BY32" s="16"/>
      <c r="BZ32" s="16"/>
      <c r="CA32" s="16"/>
      <c r="CB32" s="16"/>
      <c r="CC32" s="16"/>
      <c r="CD32" s="16"/>
      <c r="CE32" s="16"/>
      <c r="CF32" s="16"/>
      <c r="CG32" s="16"/>
      <c r="CH32" s="16"/>
      <c r="CI32" s="16"/>
      <c r="CJ32" s="16"/>
      <c r="CK32" s="16"/>
      <c r="CL32" s="16"/>
      <c r="CM32" s="16"/>
      <c r="CN32" s="16"/>
      <c r="CO32" s="16"/>
      <c r="CP32" s="16"/>
      <c r="CQ32" s="16"/>
      <c r="CR32" s="29"/>
      <c r="CS32" s="411"/>
      <c r="CT32" s="411"/>
      <c r="CU32" s="16"/>
      <c r="CV32" s="16"/>
      <c r="CW32" s="16"/>
      <c r="CX32" s="16"/>
      <c r="CY32" s="16"/>
      <c r="CZ32" s="16"/>
      <c r="DA32" s="16"/>
      <c r="DB32" s="16"/>
      <c r="DC32" s="16"/>
      <c r="DD32" s="16"/>
      <c r="DE32" s="16"/>
      <c r="DF32" s="16"/>
      <c r="DG32" s="16"/>
      <c r="DH32" s="16"/>
      <c r="DI32" s="16"/>
      <c r="DJ32" s="16"/>
      <c r="DK32" s="16"/>
      <c r="DL32" s="16"/>
      <c r="DM32" s="16"/>
      <c r="DN32" s="16"/>
      <c r="DO32" s="16"/>
      <c r="DP32" s="29"/>
      <c r="DQ32" s="411"/>
      <c r="DR32" s="411"/>
      <c r="DS32" s="16"/>
      <c r="DT32" s="16"/>
      <c r="DU32" s="16"/>
      <c r="DV32" s="16"/>
      <c r="DW32" s="16"/>
      <c r="DX32" s="16"/>
      <c r="DY32" s="16"/>
      <c r="DZ32" s="16"/>
      <c r="EA32" s="16"/>
      <c r="EB32" s="16"/>
      <c r="EC32" s="16"/>
      <c r="ED32" s="16"/>
      <c r="EE32" s="16"/>
      <c r="EF32" s="16"/>
      <c r="EG32" s="16"/>
      <c r="EH32" s="16"/>
      <c r="EI32" s="16"/>
      <c r="EJ32" s="16"/>
      <c r="EK32" s="16"/>
      <c r="EL32" s="16"/>
      <c r="EM32" s="16"/>
      <c r="EN32" s="29"/>
      <c r="EO32" s="411"/>
      <c r="EP32" s="411"/>
      <c r="EQ32" s="16"/>
      <c r="ER32" s="16"/>
      <c r="ES32" s="16"/>
      <c r="ET32" s="16"/>
      <c r="EU32" s="16"/>
      <c r="EV32" s="16"/>
      <c r="EW32" s="16"/>
      <c r="EX32" s="16"/>
      <c r="EY32" s="16"/>
      <c r="EZ32" s="16"/>
      <c r="FA32" s="16"/>
      <c r="FB32" s="16"/>
      <c r="FC32" s="16"/>
      <c r="FD32" s="16"/>
      <c r="FE32" s="16"/>
      <c r="FF32" s="16"/>
      <c r="FG32" s="16"/>
      <c r="FH32" s="16"/>
      <c r="FI32" s="16"/>
      <c r="FJ32" s="16"/>
      <c r="FK32" s="16"/>
      <c r="FM32" s="410"/>
      <c r="FN32" s="410"/>
      <c r="FO32" s="1"/>
      <c r="FP32" s="1"/>
      <c r="FQ32" s="1"/>
      <c r="FR32" s="1"/>
      <c r="FS32" s="1"/>
      <c r="FT32" s="1"/>
      <c r="FU32" s="1"/>
      <c r="FV32" s="1"/>
      <c r="FW32" s="1"/>
      <c r="FX32" s="1"/>
      <c r="FY32" s="1"/>
      <c r="FZ32" s="1"/>
      <c r="GA32" s="1"/>
      <c r="GB32" s="1"/>
      <c r="GC32" s="1"/>
      <c r="GD32" s="1"/>
      <c r="GE32" s="1"/>
      <c r="GF32" s="1"/>
      <c r="GG32" s="1"/>
      <c r="GH32" s="1"/>
      <c r="GI32" s="1"/>
      <c r="GK32" s="410"/>
      <c r="GL32" s="410"/>
      <c r="GM32" s="1"/>
      <c r="GN32" s="1"/>
      <c r="GO32" s="1"/>
      <c r="GP32" s="1"/>
      <c r="GQ32" s="1"/>
      <c r="GR32" s="1"/>
      <c r="GS32" s="1"/>
      <c r="GT32" s="1"/>
      <c r="GU32" s="1"/>
      <c r="GV32" s="1"/>
      <c r="GW32" s="1"/>
      <c r="GX32" s="1"/>
      <c r="GY32" s="1"/>
      <c r="GZ32" s="1"/>
      <c r="HA32" s="1"/>
      <c r="HB32" s="1"/>
      <c r="HC32" s="1"/>
      <c r="HD32" s="1"/>
      <c r="HE32" s="1"/>
      <c r="HF32" s="1"/>
      <c r="HG32" s="1"/>
      <c r="HI32" s="410"/>
      <c r="HJ32" s="410"/>
      <c r="HK32" s="1"/>
      <c r="HL32" s="1"/>
      <c r="HM32" s="1"/>
      <c r="HN32" s="1"/>
      <c r="HO32" s="1"/>
      <c r="HP32" s="1"/>
      <c r="HQ32" s="1"/>
      <c r="HR32" s="1"/>
      <c r="HS32" s="1"/>
      <c r="HT32" s="1"/>
      <c r="HU32" s="1"/>
      <c r="HV32" s="1"/>
      <c r="HW32" s="1"/>
      <c r="HX32" s="1"/>
      <c r="HY32" s="1"/>
      <c r="HZ32" s="1"/>
      <c r="IA32" s="1"/>
      <c r="IB32" s="1"/>
      <c r="IC32" s="1"/>
      <c r="ID32" s="1"/>
      <c r="IE32" s="1"/>
    </row>
    <row r="33" spans="1:242" ht="14.5">
      <c r="A33" s="179"/>
      <c r="B33" s="185" t="s">
        <v>253</v>
      </c>
      <c r="C33" s="180">
        <v>2.78</v>
      </c>
      <c r="D33" s="180">
        <v>2.74</v>
      </c>
      <c r="E33" s="180">
        <v>2.72</v>
      </c>
      <c r="F33" s="180">
        <v>2.72</v>
      </c>
      <c r="G33" s="180">
        <v>2.69</v>
      </c>
      <c r="H33" s="180">
        <v>2.68</v>
      </c>
      <c r="I33" s="180">
        <v>2.66</v>
      </c>
      <c r="J33" s="180">
        <v>2.63</v>
      </c>
      <c r="K33" s="180">
        <v>2.6</v>
      </c>
      <c r="L33" s="180">
        <v>2.56</v>
      </c>
      <c r="M33" s="180">
        <v>2.5299999999999998</v>
      </c>
      <c r="N33" s="180">
        <v>2.5099999999999998</v>
      </c>
      <c r="O33" s="180">
        <v>2.48</v>
      </c>
      <c r="P33" s="180">
        <v>2.4500000000000002</v>
      </c>
      <c r="Q33" s="180">
        <v>2.42</v>
      </c>
      <c r="R33" s="180">
        <v>2.39</v>
      </c>
      <c r="S33" s="180">
        <v>2.36</v>
      </c>
      <c r="T33" s="180">
        <v>2.34</v>
      </c>
      <c r="U33" s="180">
        <v>2.3199999999999998</v>
      </c>
      <c r="V33" s="180">
        <v>2.29</v>
      </c>
      <c r="W33" s="180">
        <v>2.17</v>
      </c>
      <c r="X33" s="180"/>
      <c r="Y33" s="5"/>
      <c r="Z33" s="7" t="s">
        <v>253</v>
      </c>
      <c r="AA33" s="6">
        <v>2.6</v>
      </c>
      <c r="AB33" s="6">
        <v>2.79</v>
      </c>
      <c r="AC33" s="6">
        <v>2.78</v>
      </c>
      <c r="AD33" s="6">
        <v>2.77</v>
      </c>
      <c r="AE33" s="6">
        <v>2.75</v>
      </c>
      <c r="AF33" s="6">
        <v>2.75</v>
      </c>
      <c r="AG33" s="6">
        <v>2.73</v>
      </c>
      <c r="AH33" s="6">
        <v>2.71</v>
      </c>
      <c r="AI33" s="6">
        <v>2.63</v>
      </c>
      <c r="AJ33" s="6">
        <v>2.63</v>
      </c>
      <c r="AK33" s="6">
        <v>2.6</v>
      </c>
      <c r="AL33" s="6">
        <v>2.57</v>
      </c>
      <c r="AM33" s="6">
        <v>2.5499999999999998</v>
      </c>
      <c r="AN33" s="6">
        <v>2.52</v>
      </c>
      <c r="AO33" s="6">
        <v>2.4900000000000002</v>
      </c>
      <c r="AP33" s="6">
        <v>2.4700000000000002</v>
      </c>
      <c r="AQ33" s="6">
        <v>2.44</v>
      </c>
      <c r="AR33" s="6">
        <v>2.4</v>
      </c>
      <c r="AS33" s="6">
        <v>2.37</v>
      </c>
      <c r="AT33" s="6">
        <v>2.34</v>
      </c>
      <c r="AU33" s="6">
        <v>2.31</v>
      </c>
      <c r="AW33" s="5"/>
      <c r="AX33" s="7" t="s">
        <v>253</v>
      </c>
      <c r="AY33" s="6">
        <v>2.5099999999999998</v>
      </c>
      <c r="AZ33" s="6">
        <v>2.48</v>
      </c>
      <c r="BA33" s="6">
        <v>2.4700000000000002</v>
      </c>
      <c r="BB33" s="6">
        <v>2.46</v>
      </c>
      <c r="BC33" s="6">
        <v>2.44</v>
      </c>
      <c r="BD33" s="6">
        <v>2.42</v>
      </c>
      <c r="BE33" s="6">
        <v>2.4</v>
      </c>
      <c r="BF33" s="6">
        <v>2.38</v>
      </c>
      <c r="BG33" s="6">
        <v>2.35</v>
      </c>
      <c r="BH33" s="6">
        <v>2.33</v>
      </c>
      <c r="BI33" s="6">
        <v>2.31</v>
      </c>
      <c r="BJ33" s="6">
        <v>2.2799999999999998</v>
      </c>
      <c r="BK33" s="6">
        <v>2.2599999999999998</v>
      </c>
      <c r="BL33" s="6">
        <v>2.2400000000000002</v>
      </c>
      <c r="BM33" s="6">
        <v>2.21</v>
      </c>
      <c r="BN33" s="6">
        <v>2.1800000000000002</v>
      </c>
      <c r="BO33" s="6">
        <v>2.15</v>
      </c>
      <c r="BP33" s="6">
        <v>2.12</v>
      </c>
      <c r="BQ33" s="6">
        <v>2.09</v>
      </c>
      <c r="BR33" s="6">
        <v>2.0699999999999998</v>
      </c>
      <c r="BS33" s="6">
        <v>2.06</v>
      </c>
      <c r="BU33" s="20"/>
      <c r="BV33" s="22" t="s">
        <v>254</v>
      </c>
      <c r="BW33" s="21">
        <v>2.56</v>
      </c>
      <c r="BX33" s="21">
        <v>2.54</v>
      </c>
      <c r="BY33" s="21">
        <v>2.5299999999999998</v>
      </c>
      <c r="BZ33" s="21">
        <v>2.52</v>
      </c>
      <c r="CA33" s="21">
        <v>2.52</v>
      </c>
      <c r="CB33" s="21">
        <v>2.5</v>
      </c>
      <c r="CC33" s="21">
        <v>2.4900000000000002</v>
      </c>
      <c r="CD33" s="21">
        <v>2.46</v>
      </c>
      <c r="CE33" s="21">
        <v>2.44</v>
      </c>
      <c r="CF33" s="21">
        <v>2.42</v>
      </c>
      <c r="CG33" s="21">
        <v>2.39</v>
      </c>
      <c r="CH33" s="21">
        <v>2.36</v>
      </c>
      <c r="CI33" s="21">
        <v>2.34</v>
      </c>
      <c r="CJ33" s="21">
        <v>2.31</v>
      </c>
      <c r="CK33" s="21">
        <v>2.31</v>
      </c>
      <c r="CL33" s="21">
        <v>2.2599999999999998</v>
      </c>
      <c r="CM33" s="21">
        <v>2.23</v>
      </c>
      <c r="CN33" s="21">
        <v>2.21</v>
      </c>
      <c r="CO33" s="21">
        <v>2.1800000000000002</v>
      </c>
      <c r="CP33" s="21">
        <v>2.15</v>
      </c>
      <c r="CQ33" s="21">
        <v>2.12</v>
      </c>
      <c r="CR33" s="29"/>
      <c r="CS33" s="20"/>
      <c r="CT33" s="22" t="s">
        <v>254</v>
      </c>
      <c r="CU33" s="21">
        <v>2.5</v>
      </c>
      <c r="CV33" s="21">
        <v>2.48</v>
      </c>
      <c r="CW33" s="21">
        <v>2.46</v>
      </c>
      <c r="CX33" s="21">
        <v>2.46</v>
      </c>
      <c r="CY33" s="21">
        <v>2.4500000000000002</v>
      </c>
      <c r="CZ33" s="21">
        <v>2.42</v>
      </c>
      <c r="DA33" s="21">
        <v>2.42</v>
      </c>
      <c r="DB33" s="21">
        <v>2.4</v>
      </c>
      <c r="DC33" s="21">
        <v>2.37</v>
      </c>
      <c r="DD33" s="21">
        <v>2.34</v>
      </c>
      <c r="DE33" s="21">
        <v>2.31</v>
      </c>
      <c r="DF33" s="21">
        <v>2.29</v>
      </c>
      <c r="DG33" s="21">
        <v>2.27</v>
      </c>
      <c r="DH33" s="21">
        <v>2.2400000000000002</v>
      </c>
      <c r="DI33" s="21">
        <v>2.2200000000000002</v>
      </c>
      <c r="DJ33" s="21">
        <v>2.21</v>
      </c>
      <c r="DK33" s="21">
        <v>2.19</v>
      </c>
      <c r="DL33" s="21">
        <v>2.17</v>
      </c>
      <c r="DM33" s="21">
        <v>2.14</v>
      </c>
      <c r="DN33" s="21">
        <v>2.12</v>
      </c>
      <c r="DO33" s="21">
        <v>2.09</v>
      </c>
      <c r="DP33" s="29"/>
      <c r="DQ33" s="20"/>
      <c r="DR33" s="22" t="s">
        <v>254</v>
      </c>
      <c r="DS33" s="21">
        <v>2.3199999999999998</v>
      </c>
      <c r="DT33" s="21">
        <v>2.2799999999999998</v>
      </c>
      <c r="DU33" s="21">
        <v>2.27</v>
      </c>
      <c r="DV33" s="21">
        <v>2.2599999999999998</v>
      </c>
      <c r="DW33" s="21">
        <v>2.25</v>
      </c>
      <c r="DX33" s="21">
        <v>2.23</v>
      </c>
      <c r="DY33" s="21">
        <v>2.2200000000000002</v>
      </c>
      <c r="DZ33" s="21">
        <v>2.2000000000000002</v>
      </c>
      <c r="EA33" s="21">
        <v>2.1800000000000002</v>
      </c>
      <c r="EB33" s="21">
        <v>2.16</v>
      </c>
      <c r="EC33" s="21">
        <v>2.14</v>
      </c>
      <c r="ED33" s="21">
        <v>2.13</v>
      </c>
      <c r="EE33" s="21">
        <v>2.11</v>
      </c>
      <c r="EF33" s="21">
        <v>2.09</v>
      </c>
      <c r="EG33" s="21">
        <v>2.08</v>
      </c>
      <c r="EH33" s="21">
        <v>2.06</v>
      </c>
      <c r="EI33" s="21">
        <v>2.04</v>
      </c>
      <c r="EJ33" s="21">
        <v>2.02</v>
      </c>
      <c r="EK33" s="21">
        <v>1.99</v>
      </c>
      <c r="EL33" s="21">
        <v>1.97</v>
      </c>
      <c r="EM33" s="21">
        <v>1.94</v>
      </c>
      <c r="EN33" s="29"/>
      <c r="EO33" s="20"/>
      <c r="EP33" s="22" t="s">
        <v>254</v>
      </c>
      <c r="EQ33" s="21">
        <v>3.03</v>
      </c>
      <c r="ER33" s="21">
        <v>3.01</v>
      </c>
      <c r="ES33" s="21">
        <v>3</v>
      </c>
      <c r="ET33" s="21">
        <v>3</v>
      </c>
      <c r="EU33" s="21">
        <v>3</v>
      </c>
      <c r="EV33" s="21">
        <v>2.96</v>
      </c>
      <c r="EW33" s="21">
        <v>2.95</v>
      </c>
      <c r="EX33" s="21">
        <v>2.92</v>
      </c>
      <c r="EY33" s="21">
        <v>2.9</v>
      </c>
      <c r="EZ33" s="21">
        <v>2.86</v>
      </c>
      <c r="FA33" s="21">
        <v>2.84</v>
      </c>
      <c r="FB33" s="21">
        <v>2.78</v>
      </c>
      <c r="FC33" s="21">
        <v>2.75</v>
      </c>
      <c r="FD33" s="21">
        <v>2.72</v>
      </c>
      <c r="FE33" s="21">
        <v>2.69</v>
      </c>
      <c r="FF33" s="21">
        <v>2.66</v>
      </c>
      <c r="FG33" s="21">
        <v>2.63</v>
      </c>
      <c r="FH33" s="21">
        <v>2.6</v>
      </c>
      <c r="FI33" s="21">
        <v>2.57</v>
      </c>
      <c r="FJ33" s="21">
        <v>2.54</v>
      </c>
      <c r="FK33" s="21">
        <v>2.5299999999999998</v>
      </c>
      <c r="FM33" s="5"/>
      <c r="FN33" s="7" t="s">
        <v>253</v>
      </c>
      <c r="FO33" s="6">
        <v>2.79</v>
      </c>
      <c r="FP33" s="6">
        <v>2.78</v>
      </c>
      <c r="FQ33" s="6">
        <v>2.77</v>
      </c>
      <c r="FR33" s="6">
        <v>2.76</v>
      </c>
      <c r="FS33" s="6">
        <v>2.75</v>
      </c>
      <c r="FT33" s="6">
        <v>2.74</v>
      </c>
      <c r="FU33" s="6">
        <v>2.71</v>
      </c>
      <c r="FV33" s="6">
        <v>2.68</v>
      </c>
      <c r="FW33" s="6">
        <v>2.64</v>
      </c>
      <c r="FX33" s="6">
        <v>2.6</v>
      </c>
      <c r="FY33" s="6">
        <v>2.58</v>
      </c>
      <c r="FZ33" s="6">
        <v>2.5499999999999998</v>
      </c>
      <c r="GA33" s="6">
        <v>2.4900000000000002</v>
      </c>
      <c r="GB33" s="6">
        <v>2.46</v>
      </c>
      <c r="GC33" s="6">
        <v>2.44</v>
      </c>
      <c r="GD33" s="6">
        <v>2.41</v>
      </c>
      <c r="GE33" s="6">
        <v>2.4</v>
      </c>
      <c r="GF33" s="6">
        <v>2.38</v>
      </c>
      <c r="GG33" s="6">
        <v>2.36</v>
      </c>
      <c r="GH33" s="6">
        <v>2.35</v>
      </c>
      <c r="GI33" s="6">
        <v>2.33</v>
      </c>
      <c r="GK33" s="5"/>
      <c r="GL33" s="7" t="s">
        <v>253</v>
      </c>
      <c r="GM33" s="6">
        <v>2.94</v>
      </c>
      <c r="GN33" s="6">
        <v>2.91</v>
      </c>
      <c r="GO33" s="6">
        <v>2.89</v>
      </c>
      <c r="GP33" s="6">
        <v>2.87</v>
      </c>
      <c r="GQ33" s="6">
        <v>2.86</v>
      </c>
      <c r="GR33" s="6">
        <v>2.83</v>
      </c>
      <c r="GS33" s="6">
        <v>2.8</v>
      </c>
      <c r="GT33" s="6">
        <v>2.77</v>
      </c>
      <c r="GU33" s="6">
        <v>2.74</v>
      </c>
      <c r="GV33" s="6">
        <v>2.72</v>
      </c>
      <c r="GW33" s="6">
        <v>2.69</v>
      </c>
      <c r="GX33" s="6">
        <v>2.68</v>
      </c>
      <c r="GY33" s="6">
        <v>2.64</v>
      </c>
      <c r="GZ33" s="6">
        <v>2.61</v>
      </c>
      <c r="HA33" s="6">
        <v>2.59</v>
      </c>
      <c r="HB33" s="6">
        <v>2.56</v>
      </c>
      <c r="HC33" s="6">
        <v>2.5499999999999998</v>
      </c>
      <c r="HD33" s="6">
        <v>2.5299999999999998</v>
      </c>
      <c r="HE33" s="6">
        <v>2.5099999999999998</v>
      </c>
      <c r="HF33" s="6">
        <v>2.4900000000000002</v>
      </c>
      <c r="HG33" s="6">
        <v>2.48</v>
      </c>
      <c r="HI33" s="5"/>
      <c r="HJ33" s="7" t="s">
        <v>253</v>
      </c>
      <c r="HK33" s="6">
        <v>2.56</v>
      </c>
      <c r="HL33" s="6">
        <v>2.5299999999999998</v>
      </c>
      <c r="HM33" s="6">
        <v>2.5299999999999998</v>
      </c>
      <c r="HN33" s="6">
        <v>2.52</v>
      </c>
      <c r="HO33" s="6">
        <v>2.5099999999999998</v>
      </c>
      <c r="HP33" s="6">
        <v>2.5</v>
      </c>
      <c r="HQ33" s="6">
        <v>2.4700000000000002</v>
      </c>
      <c r="HR33" s="6">
        <v>2.46</v>
      </c>
      <c r="HS33" s="6">
        <v>2.4500000000000002</v>
      </c>
      <c r="HT33" s="6">
        <v>2.4300000000000002</v>
      </c>
      <c r="HU33" s="6">
        <v>2.4</v>
      </c>
      <c r="HV33" s="6">
        <v>2.39</v>
      </c>
      <c r="HW33" s="6">
        <v>2.35</v>
      </c>
      <c r="HX33" s="6">
        <v>2.34</v>
      </c>
      <c r="HY33" s="6">
        <v>2.3199999999999998</v>
      </c>
      <c r="HZ33" s="6">
        <v>2.2999999999999998</v>
      </c>
      <c r="IA33" s="6">
        <v>2.27</v>
      </c>
      <c r="IB33" s="6">
        <v>2.25</v>
      </c>
      <c r="IC33" s="6">
        <v>2.23</v>
      </c>
      <c r="ID33" s="6">
        <v>2.19</v>
      </c>
      <c r="IE33" s="6">
        <v>2.17</v>
      </c>
    </row>
    <row r="34" spans="1:242" ht="14.5" customHeight="1">
      <c r="A34" s="424"/>
      <c r="B34" s="424"/>
      <c r="C34" s="175"/>
      <c r="D34" s="175"/>
      <c r="E34" s="175"/>
      <c r="F34" s="175"/>
      <c r="G34" s="175"/>
      <c r="H34" s="175"/>
      <c r="I34" s="175"/>
      <c r="J34" s="175"/>
      <c r="K34" s="175"/>
      <c r="L34" s="175"/>
      <c r="M34" s="175"/>
      <c r="N34" s="175"/>
      <c r="O34" s="175"/>
      <c r="P34" s="175"/>
      <c r="Q34" s="175"/>
      <c r="R34" s="175"/>
      <c r="S34" s="175"/>
      <c r="T34" s="175"/>
      <c r="U34" s="175"/>
      <c r="V34" s="175"/>
      <c r="W34" s="175"/>
      <c r="X34" s="175"/>
      <c r="Y34" s="410"/>
      <c r="Z34" s="410"/>
      <c r="AA34" s="1"/>
      <c r="AB34" s="1"/>
      <c r="AC34" s="1"/>
      <c r="AD34" s="1"/>
      <c r="AE34" s="1"/>
      <c r="AF34" s="1"/>
      <c r="AG34" s="1"/>
      <c r="AH34" s="1"/>
      <c r="AI34" s="1"/>
      <c r="AJ34" s="1"/>
      <c r="AK34" s="1"/>
      <c r="AL34" s="1"/>
      <c r="AM34" s="1"/>
      <c r="AN34" s="1"/>
      <c r="AO34" s="1"/>
      <c r="AP34" s="1"/>
      <c r="AQ34" s="1"/>
      <c r="AR34" s="1"/>
      <c r="AS34" s="1"/>
      <c r="AT34" s="1"/>
      <c r="AU34" s="1"/>
      <c r="AW34" s="410"/>
      <c r="AX34" s="410"/>
      <c r="AY34" s="1"/>
      <c r="AZ34" s="1"/>
      <c r="BA34" s="1"/>
      <c r="BB34" s="1"/>
      <c r="BC34" s="1"/>
      <c r="BD34" s="1"/>
      <c r="BE34" s="1"/>
      <c r="BF34" s="1"/>
      <c r="BG34" s="1"/>
      <c r="BH34" s="1"/>
      <c r="BI34" s="1"/>
      <c r="BJ34" s="1"/>
      <c r="BK34" s="1"/>
      <c r="BL34" s="1"/>
      <c r="BM34" s="1"/>
      <c r="BN34" s="1"/>
      <c r="BO34" s="1"/>
      <c r="BP34" s="1"/>
      <c r="BQ34" s="1"/>
      <c r="BR34" s="1"/>
      <c r="BS34" s="1"/>
      <c r="BU34" s="411"/>
      <c r="BV34" s="411"/>
      <c r="BW34" s="16"/>
      <c r="BX34" s="16"/>
      <c r="BY34" s="16"/>
      <c r="BZ34" s="16"/>
      <c r="CA34" s="16"/>
      <c r="CB34" s="16"/>
      <c r="CC34" s="16"/>
      <c r="CD34" s="16"/>
      <c r="CE34" s="16"/>
      <c r="CF34" s="16"/>
      <c r="CG34" s="16"/>
      <c r="CH34" s="16"/>
      <c r="CI34" s="16"/>
      <c r="CJ34" s="16"/>
      <c r="CK34" s="16"/>
      <c r="CL34" s="16"/>
      <c r="CM34" s="16"/>
      <c r="CN34" s="16"/>
      <c r="CO34" s="16"/>
      <c r="CP34" s="16"/>
      <c r="CQ34" s="16"/>
      <c r="CR34" s="29"/>
      <c r="CS34" s="411"/>
      <c r="CT34" s="411"/>
      <c r="CU34" s="16"/>
      <c r="CV34" s="16"/>
      <c r="CW34" s="16"/>
      <c r="CX34" s="16"/>
      <c r="CY34" s="16"/>
      <c r="CZ34" s="16"/>
      <c r="DA34" s="16"/>
      <c r="DB34" s="16"/>
      <c r="DC34" s="16"/>
      <c r="DD34" s="16"/>
      <c r="DE34" s="16"/>
      <c r="DF34" s="16"/>
      <c r="DG34" s="16"/>
      <c r="DH34" s="16"/>
      <c r="DI34" s="16"/>
      <c r="DJ34" s="16"/>
      <c r="DK34" s="16"/>
      <c r="DL34" s="16"/>
      <c r="DM34" s="16"/>
      <c r="DN34" s="16"/>
      <c r="DO34" s="16"/>
      <c r="DP34" s="29"/>
      <c r="DQ34" s="411"/>
      <c r="DR34" s="411"/>
      <c r="DS34" s="16"/>
      <c r="DT34" s="16"/>
      <c r="DU34" s="16"/>
      <c r="DV34" s="16"/>
      <c r="DW34" s="16"/>
      <c r="DX34" s="16"/>
      <c r="DY34" s="16"/>
      <c r="DZ34" s="16"/>
      <c r="EA34" s="16"/>
      <c r="EB34" s="16"/>
      <c r="EC34" s="16"/>
      <c r="ED34" s="16"/>
      <c r="EE34" s="16"/>
      <c r="EF34" s="16"/>
      <c r="EG34" s="16"/>
      <c r="EH34" s="16"/>
      <c r="EI34" s="16"/>
      <c r="EJ34" s="16"/>
      <c r="EK34" s="16"/>
      <c r="EL34" s="16"/>
      <c r="EM34" s="16"/>
      <c r="EN34" s="29"/>
      <c r="EO34" s="411"/>
      <c r="EP34" s="411"/>
      <c r="EQ34" s="16"/>
      <c r="ER34" s="16"/>
      <c r="ES34" s="16"/>
      <c r="ET34" s="16"/>
      <c r="EU34" s="16"/>
      <c r="EV34" s="16"/>
      <c r="EW34" s="16"/>
      <c r="EX34" s="16"/>
      <c r="EY34" s="16"/>
      <c r="EZ34" s="16"/>
      <c r="FA34" s="16"/>
      <c r="FB34" s="16"/>
      <c r="FC34" s="16"/>
      <c r="FD34" s="16"/>
      <c r="FE34" s="16"/>
      <c r="FF34" s="16"/>
      <c r="FG34" s="16"/>
      <c r="FH34" s="16"/>
      <c r="FI34" s="16"/>
      <c r="FJ34" s="16"/>
      <c r="FK34" s="16"/>
      <c r="FM34" s="410"/>
      <c r="FN34" s="410"/>
      <c r="FO34" s="1"/>
      <c r="FP34" s="1"/>
      <c r="FQ34" s="1"/>
      <c r="FR34" s="1"/>
      <c r="FS34" s="1"/>
      <c r="FT34" s="1"/>
      <c r="FU34" s="1"/>
      <c r="FV34" s="1"/>
      <c r="FW34" s="1"/>
      <c r="FX34" s="1"/>
      <c r="FY34" s="1"/>
      <c r="FZ34" s="1"/>
      <c r="GA34" s="1"/>
      <c r="GB34" s="1"/>
      <c r="GC34" s="1"/>
      <c r="GD34" s="1"/>
      <c r="GE34" s="1"/>
      <c r="GF34" s="1"/>
      <c r="GG34" s="1"/>
      <c r="GH34" s="1"/>
      <c r="GI34" s="1"/>
      <c r="GK34" s="410"/>
      <c r="GL34" s="410"/>
      <c r="GM34" s="1"/>
      <c r="GN34" s="1"/>
      <c r="GO34" s="1"/>
      <c r="GP34" s="1"/>
      <c r="GQ34" s="1"/>
      <c r="GR34" s="1"/>
      <c r="GS34" s="1"/>
      <c r="GT34" s="1"/>
      <c r="GU34" s="1"/>
      <c r="GV34" s="1"/>
      <c r="GW34" s="1"/>
      <c r="GX34" s="1"/>
      <c r="GY34" s="1"/>
      <c r="GZ34" s="1"/>
      <c r="HA34" s="1"/>
      <c r="HB34" s="1"/>
      <c r="HC34" s="1"/>
      <c r="HD34" s="1"/>
      <c r="HE34" s="1"/>
      <c r="HF34" s="1"/>
      <c r="HG34" s="1"/>
      <c r="HI34" s="410"/>
      <c r="HJ34" s="410"/>
      <c r="HK34" s="1"/>
      <c r="HL34" s="1"/>
      <c r="HM34" s="1"/>
      <c r="HN34" s="1"/>
      <c r="HO34" s="1"/>
      <c r="HP34" s="1"/>
      <c r="HQ34" s="1"/>
      <c r="HR34" s="1"/>
      <c r="HS34" s="1"/>
      <c r="HT34" s="1"/>
      <c r="HU34" s="1"/>
      <c r="HV34" s="1"/>
      <c r="HW34" s="1"/>
      <c r="HX34" s="1"/>
      <c r="HY34" s="1"/>
      <c r="HZ34" s="1"/>
      <c r="IA34" s="1"/>
      <c r="IB34" s="1"/>
      <c r="IC34" s="1"/>
      <c r="ID34" s="1"/>
      <c r="IE34" s="1"/>
    </row>
    <row r="35" spans="1:242" ht="14.5" customHeight="1">
      <c r="A35" s="424"/>
      <c r="B35" s="424"/>
      <c r="C35" s="175"/>
      <c r="D35" s="175"/>
      <c r="E35" s="175"/>
      <c r="F35" s="175"/>
      <c r="G35" s="175"/>
      <c r="H35" s="175"/>
      <c r="I35" s="175"/>
      <c r="J35" s="175"/>
      <c r="K35" s="175"/>
      <c r="L35" s="175"/>
      <c r="M35" s="175"/>
      <c r="N35" s="175"/>
      <c r="O35" s="175"/>
      <c r="P35" s="175"/>
      <c r="Q35" s="175"/>
      <c r="R35" s="175"/>
      <c r="S35" s="175"/>
      <c r="T35" s="175"/>
      <c r="U35" s="175"/>
      <c r="V35" s="175"/>
      <c r="W35" s="175"/>
      <c r="X35" s="175"/>
      <c r="Y35" s="410"/>
      <c r="Z35" s="410"/>
      <c r="AA35" s="1"/>
      <c r="AB35" s="1"/>
      <c r="AC35" s="1"/>
      <c r="AD35" s="1"/>
      <c r="AE35" s="1"/>
      <c r="AF35" s="1"/>
      <c r="AG35" s="1"/>
      <c r="AH35" s="1"/>
      <c r="AI35" s="1"/>
      <c r="AJ35" s="1"/>
      <c r="AK35" s="1"/>
      <c r="AL35" s="1"/>
      <c r="AM35" s="1"/>
      <c r="AN35" s="1"/>
      <c r="AO35" s="1"/>
      <c r="AP35" s="1"/>
      <c r="AQ35" s="1"/>
      <c r="AR35" s="1"/>
      <c r="AS35" s="1"/>
      <c r="AT35" s="1"/>
      <c r="AU35" s="1"/>
      <c r="AW35" s="410"/>
      <c r="AX35" s="410"/>
      <c r="AY35" s="1"/>
      <c r="AZ35" s="1"/>
      <c r="BA35" s="1"/>
      <c r="BB35" s="1"/>
      <c r="BC35" s="1"/>
      <c r="BD35" s="1"/>
      <c r="BE35" s="1"/>
      <c r="BF35" s="1"/>
      <c r="BG35" s="1"/>
      <c r="BH35" s="1"/>
      <c r="BI35" s="1"/>
      <c r="BJ35" s="1"/>
      <c r="BK35" s="1"/>
      <c r="BL35" s="1"/>
      <c r="BM35" s="1"/>
      <c r="BN35" s="1"/>
      <c r="BO35" s="1"/>
      <c r="BP35" s="1"/>
      <c r="BQ35" s="1"/>
      <c r="BR35" s="1"/>
      <c r="BS35" s="1"/>
      <c r="BU35" s="411"/>
      <c r="BV35" s="411"/>
      <c r="BW35" s="16"/>
      <c r="BX35" s="16"/>
      <c r="BY35" s="16"/>
      <c r="BZ35" s="16"/>
      <c r="CA35" s="16"/>
      <c r="CB35" s="16"/>
      <c r="CC35" s="16"/>
      <c r="CD35" s="16"/>
      <c r="CE35" s="16"/>
      <c r="CF35" s="16"/>
      <c r="CG35" s="16"/>
      <c r="CH35" s="16"/>
      <c r="CI35" s="16"/>
      <c r="CJ35" s="16"/>
      <c r="CK35" s="16"/>
      <c r="CL35" s="16"/>
      <c r="CM35" s="16"/>
      <c r="CN35" s="16"/>
      <c r="CO35" s="16"/>
      <c r="CP35" s="16"/>
      <c r="CQ35" s="16"/>
      <c r="CR35" s="29"/>
      <c r="CS35" s="411"/>
      <c r="CT35" s="411"/>
      <c r="CU35" s="16"/>
      <c r="CV35" s="16"/>
      <c r="CW35" s="16"/>
      <c r="CX35" s="16"/>
      <c r="CY35" s="16"/>
      <c r="CZ35" s="16"/>
      <c r="DA35" s="16"/>
      <c r="DB35" s="16"/>
      <c r="DC35" s="16"/>
      <c r="DD35" s="16"/>
      <c r="DE35" s="16"/>
      <c r="DF35" s="16"/>
      <c r="DG35" s="16"/>
      <c r="DH35" s="16"/>
      <c r="DI35" s="16"/>
      <c r="DJ35" s="16"/>
      <c r="DK35" s="16"/>
      <c r="DL35" s="16"/>
      <c r="DM35" s="16"/>
      <c r="DN35" s="16"/>
      <c r="DO35" s="16"/>
      <c r="DP35" s="29"/>
      <c r="DQ35" s="411"/>
      <c r="DR35" s="411"/>
      <c r="DS35" s="16"/>
      <c r="DT35" s="16"/>
      <c r="DU35" s="16"/>
      <c r="DV35" s="16"/>
      <c r="DW35" s="16"/>
      <c r="DX35" s="16"/>
      <c r="DY35" s="16"/>
      <c r="DZ35" s="16"/>
      <c r="EA35" s="16"/>
      <c r="EB35" s="16"/>
      <c r="EC35" s="16"/>
      <c r="ED35" s="16"/>
      <c r="EE35" s="16"/>
      <c r="EF35" s="16"/>
      <c r="EG35" s="16"/>
      <c r="EH35" s="16"/>
      <c r="EI35" s="16"/>
      <c r="EJ35" s="16"/>
      <c r="EK35" s="16"/>
      <c r="EL35" s="16"/>
      <c r="EM35" s="16"/>
      <c r="EN35" s="29"/>
      <c r="EO35" s="411"/>
      <c r="EP35" s="411"/>
      <c r="EQ35" s="16"/>
      <c r="ER35" s="16"/>
      <c r="ES35" s="16"/>
      <c r="ET35" s="16"/>
      <c r="EU35" s="16"/>
      <c r="EV35" s="16"/>
      <c r="EW35" s="16"/>
      <c r="EX35" s="16"/>
      <c r="EY35" s="16"/>
      <c r="EZ35" s="16"/>
      <c r="FA35" s="16"/>
      <c r="FB35" s="16"/>
      <c r="FC35" s="16"/>
      <c r="FD35" s="16"/>
      <c r="FE35" s="16"/>
      <c r="FF35" s="16"/>
      <c r="FG35" s="16"/>
      <c r="FH35" s="16"/>
      <c r="FI35" s="16"/>
      <c r="FJ35" s="16"/>
      <c r="FK35" s="16"/>
      <c r="FM35" s="410"/>
      <c r="FN35" s="410"/>
      <c r="FO35" s="1"/>
      <c r="FP35" s="1"/>
      <c r="FQ35" s="1"/>
      <c r="FR35" s="1"/>
      <c r="FS35" s="1"/>
      <c r="FT35" s="1"/>
      <c r="FU35" s="1"/>
      <c r="FV35" s="1"/>
      <c r="FW35" s="1"/>
      <c r="FX35" s="1"/>
      <c r="FY35" s="1"/>
      <c r="FZ35" s="1"/>
      <c r="GA35" s="1"/>
      <c r="GB35" s="1"/>
      <c r="GC35" s="1"/>
      <c r="GD35" s="1"/>
      <c r="GE35" s="1"/>
      <c r="GF35" s="1"/>
      <c r="GG35" s="1"/>
      <c r="GH35" s="1"/>
      <c r="GI35" s="1"/>
      <c r="GK35" s="410"/>
      <c r="GL35" s="410"/>
      <c r="GM35" s="1"/>
      <c r="GN35" s="1"/>
      <c r="GO35" s="1"/>
      <c r="GP35" s="1"/>
      <c r="GQ35" s="1"/>
      <c r="GR35" s="1"/>
      <c r="GS35" s="1"/>
      <c r="GT35" s="1"/>
      <c r="GU35" s="1"/>
      <c r="GV35" s="1"/>
      <c r="GW35" s="1"/>
      <c r="GX35" s="1"/>
      <c r="GY35" s="1"/>
      <c r="GZ35" s="1"/>
      <c r="HA35" s="1"/>
      <c r="HB35" s="1"/>
      <c r="HC35" s="1"/>
      <c r="HD35" s="1"/>
      <c r="HE35" s="1"/>
      <c r="HF35" s="1"/>
      <c r="HG35" s="1"/>
      <c r="HI35" s="410"/>
      <c r="HJ35" s="410"/>
      <c r="HK35" s="1"/>
      <c r="HL35" s="1"/>
      <c r="HM35" s="1"/>
      <c r="HN35" s="1"/>
      <c r="HO35" s="1"/>
      <c r="HP35" s="1"/>
      <c r="HQ35" s="1"/>
      <c r="HR35" s="1"/>
      <c r="HS35" s="1"/>
      <c r="HT35" s="1"/>
      <c r="HU35" s="1"/>
      <c r="HV35" s="1"/>
      <c r="HW35" s="1"/>
      <c r="HX35" s="1"/>
      <c r="HY35" s="1"/>
      <c r="HZ35" s="1"/>
      <c r="IA35" s="1"/>
      <c r="IB35" s="1"/>
      <c r="IC35" s="1"/>
      <c r="ID35" s="1"/>
      <c r="IE35" s="1"/>
    </row>
    <row r="36" spans="1:242" ht="93">
      <c r="A36" s="180"/>
      <c r="B36" s="205" t="s">
        <v>338</v>
      </c>
      <c r="C36" s="180">
        <v>0.5</v>
      </c>
      <c r="D36" s="180">
        <v>0.5</v>
      </c>
      <c r="E36" s="180">
        <v>0.5</v>
      </c>
      <c r="F36" s="180">
        <v>0.5</v>
      </c>
      <c r="G36" s="180">
        <v>0.5</v>
      </c>
      <c r="H36" s="180">
        <v>0.5</v>
      </c>
      <c r="I36" s="180">
        <v>0.5</v>
      </c>
      <c r="J36" s="180">
        <v>0.6</v>
      </c>
      <c r="K36" s="180">
        <v>0.7</v>
      </c>
      <c r="L36" s="180">
        <v>0.6</v>
      </c>
      <c r="M36" s="180">
        <v>0.6</v>
      </c>
      <c r="N36" s="180">
        <v>0.8</v>
      </c>
      <c r="O36" s="180">
        <v>0.9</v>
      </c>
      <c r="P36" s="180">
        <v>0.8</v>
      </c>
      <c r="Q36" s="180">
        <v>0.9</v>
      </c>
      <c r="R36" s="180">
        <v>1</v>
      </c>
      <c r="S36" s="180">
        <v>1</v>
      </c>
      <c r="T36" s="180">
        <v>1</v>
      </c>
      <c r="U36" s="180">
        <v>0.9</v>
      </c>
      <c r="V36" s="180">
        <v>0.8</v>
      </c>
      <c r="W36" s="180">
        <v>0.8</v>
      </c>
      <c r="X36" s="180"/>
      <c r="Y36" s="6"/>
      <c r="Z36" s="125" t="s">
        <v>339</v>
      </c>
      <c r="AA36" s="6">
        <v>0.1</v>
      </c>
      <c r="AB36" s="6">
        <v>0.2</v>
      </c>
      <c r="AC36" s="6">
        <v>0.2</v>
      </c>
      <c r="AD36" s="6">
        <v>0.2</v>
      </c>
      <c r="AE36" s="6">
        <v>0.2</v>
      </c>
      <c r="AF36" s="6">
        <v>0.2</v>
      </c>
      <c r="AG36" s="6">
        <v>0.2</v>
      </c>
      <c r="AH36" s="6">
        <v>0.2</v>
      </c>
      <c r="AI36" s="6">
        <v>0.2</v>
      </c>
      <c r="AJ36" s="6">
        <v>0.2</v>
      </c>
      <c r="AK36" s="6">
        <v>0.2</v>
      </c>
      <c r="AL36" s="6">
        <v>0.2</v>
      </c>
      <c r="AM36" s="6">
        <v>0.2</v>
      </c>
      <c r="AN36" s="6">
        <v>0.2</v>
      </c>
      <c r="AO36" s="6">
        <v>0.2</v>
      </c>
      <c r="AP36" s="6">
        <v>0.2</v>
      </c>
      <c r="AQ36" s="6">
        <v>0.2</v>
      </c>
      <c r="AR36" s="6">
        <v>0.2</v>
      </c>
      <c r="AS36" s="6">
        <v>0.2</v>
      </c>
      <c r="AT36" s="6">
        <v>0.2</v>
      </c>
      <c r="AU36" s="6">
        <v>0.2</v>
      </c>
      <c r="AW36" s="6"/>
      <c r="AX36" s="125" t="s">
        <v>339</v>
      </c>
      <c r="AY36" s="6">
        <v>1</v>
      </c>
      <c r="AZ36" s="6">
        <v>0.9</v>
      </c>
      <c r="BA36" s="6">
        <v>1</v>
      </c>
      <c r="BB36" s="6">
        <v>1</v>
      </c>
      <c r="BC36" s="6">
        <v>1</v>
      </c>
      <c r="BD36" s="6">
        <v>1</v>
      </c>
      <c r="BE36" s="6">
        <v>1</v>
      </c>
      <c r="BF36" s="6">
        <v>1</v>
      </c>
      <c r="BG36" s="6">
        <v>1</v>
      </c>
      <c r="BH36" s="6">
        <v>0.9</v>
      </c>
      <c r="BI36" s="6">
        <v>0.9</v>
      </c>
      <c r="BJ36" s="6">
        <v>1.1000000000000001</v>
      </c>
      <c r="BK36" s="6">
        <v>1.1000000000000001</v>
      </c>
      <c r="BL36" s="6">
        <v>1</v>
      </c>
      <c r="BM36" s="6">
        <v>0.9</v>
      </c>
      <c r="BN36" s="6">
        <v>1.1000000000000001</v>
      </c>
      <c r="BO36" s="6">
        <v>1.2</v>
      </c>
      <c r="BP36" s="6">
        <v>1.3</v>
      </c>
      <c r="BQ36" s="6">
        <v>1.4</v>
      </c>
      <c r="BR36" s="6">
        <v>1.4</v>
      </c>
      <c r="BS36" s="6">
        <v>1.2</v>
      </c>
      <c r="BU36" s="21"/>
      <c r="BV36" s="206" t="s">
        <v>339</v>
      </c>
      <c r="BW36" s="21">
        <v>0.8</v>
      </c>
      <c r="BX36" s="21">
        <v>0.8</v>
      </c>
      <c r="BY36" s="21">
        <v>0.8</v>
      </c>
      <c r="BZ36" s="21">
        <v>0.9</v>
      </c>
      <c r="CA36" s="21">
        <v>0.9</v>
      </c>
      <c r="CB36" s="21">
        <v>0.9</v>
      </c>
      <c r="CC36" s="21">
        <v>0.8</v>
      </c>
      <c r="CD36" s="21">
        <v>0.8</v>
      </c>
      <c r="CE36" s="21">
        <v>0.9</v>
      </c>
      <c r="CF36" s="21">
        <v>0.8</v>
      </c>
      <c r="CG36" s="21">
        <v>0.9</v>
      </c>
      <c r="CH36" s="21">
        <v>1.1000000000000001</v>
      </c>
      <c r="CI36" s="21">
        <v>1.1000000000000001</v>
      </c>
      <c r="CJ36" s="21">
        <v>0.9</v>
      </c>
      <c r="CK36" s="21">
        <v>0.8</v>
      </c>
      <c r="CL36" s="21">
        <v>1</v>
      </c>
      <c r="CM36" s="21">
        <v>1.2</v>
      </c>
      <c r="CN36" s="21">
        <v>1</v>
      </c>
      <c r="CO36" s="21">
        <v>1.1000000000000001</v>
      </c>
      <c r="CP36" s="21">
        <v>1</v>
      </c>
      <c r="CQ36" s="21">
        <v>0.9</v>
      </c>
      <c r="CR36" s="29"/>
      <c r="CS36" s="21"/>
      <c r="CT36" s="206" t="s">
        <v>339</v>
      </c>
      <c r="CU36" s="21">
        <v>4.5</v>
      </c>
      <c r="CV36" s="21">
        <v>4.5999999999999996</v>
      </c>
      <c r="CW36" s="21">
        <v>4.8</v>
      </c>
      <c r="CX36" s="21">
        <v>5</v>
      </c>
      <c r="CY36" s="21">
        <v>5.0999999999999996</v>
      </c>
      <c r="CZ36" s="21">
        <v>5.0999999999999996</v>
      </c>
      <c r="DA36" s="21">
        <v>5.0999999999999996</v>
      </c>
      <c r="DB36" s="21">
        <v>5.4</v>
      </c>
      <c r="DC36" s="21">
        <v>5.0999999999999996</v>
      </c>
      <c r="DD36" s="21">
        <v>5.3</v>
      </c>
      <c r="DE36" s="21">
        <v>5.4</v>
      </c>
      <c r="DF36" s="21">
        <v>5.8</v>
      </c>
      <c r="DG36" s="21">
        <v>5.7</v>
      </c>
      <c r="DH36" s="21">
        <v>5.8</v>
      </c>
      <c r="DI36" s="21">
        <v>5.6</v>
      </c>
      <c r="DJ36" s="21">
        <v>5.9</v>
      </c>
      <c r="DK36" s="21">
        <v>6.3</v>
      </c>
      <c r="DL36" s="21">
        <v>6.9</v>
      </c>
      <c r="DM36" s="21">
        <v>7.1</v>
      </c>
      <c r="DN36" s="21">
        <v>7.4</v>
      </c>
      <c r="DO36" s="21">
        <v>6.4</v>
      </c>
      <c r="DP36" s="29"/>
      <c r="DQ36" s="21"/>
      <c r="DR36" s="206" t="s">
        <v>339</v>
      </c>
      <c r="DS36" s="21">
        <v>9.3000000000000007</v>
      </c>
      <c r="DT36" s="21">
        <v>9.4</v>
      </c>
      <c r="DU36" s="21">
        <v>10</v>
      </c>
      <c r="DV36" s="21">
        <v>10.4</v>
      </c>
      <c r="DW36" s="21">
        <v>10.9</v>
      </c>
      <c r="DX36" s="21">
        <v>11.4</v>
      </c>
      <c r="DY36" s="21">
        <v>11.2</v>
      </c>
      <c r="DZ36" s="21">
        <v>11.5</v>
      </c>
      <c r="EA36" s="21">
        <v>11.5</v>
      </c>
      <c r="EB36" s="21">
        <v>12.1</v>
      </c>
      <c r="EC36" s="21">
        <v>12.6</v>
      </c>
      <c r="ED36" s="21">
        <v>12.8</v>
      </c>
      <c r="EE36" s="21">
        <v>12.1</v>
      </c>
      <c r="EF36" s="21">
        <v>13.1</v>
      </c>
      <c r="EG36" s="21">
        <v>13</v>
      </c>
      <c r="EH36" s="21">
        <v>13.5</v>
      </c>
      <c r="EI36" s="21">
        <v>14.3</v>
      </c>
      <c r="EJ36" s="21">
        <v>14.6</v>
      </c>
      <c r="EK36" s="21">
        <v>15.5</v>
      </c>
      <c r="EL36" s="21">
        <v>16.2</v>
      </c>
      <c r="EM36" s="21">
        <v>13.2</v>
      </c>
      <c r="EN36" s="29"/>
      <c r="EO36" s="21"/>
      <c r="EP36" s="206" t="s">
        <v>339</v>
      </c>
      <c r="EQ36" s="21">
        <v>1</v>
      </c>
      <c r="ER36" s="21">
        <v>1</v>
      </c>
      <c r="ES36" s="21">
        <v>1.1000000000000001</v>
      </c>
      <c r="ET36" s="21">
        <v>1.1000000000000001</v>
      </c>
      <c r="EU36" s="21">
        <v>1.1000000000000001</v>
      </c>
      <c r="EV36" s="21">
        <v>1.1000000000000001</v>
      </c>
      <c r="EW36" s="21">
        <v>1.2</v>
      </c>
      <c r="EX36" s="21">
        <v>1.2</v>
      </c>
      <c r="EY36" s="21">
        <v>1.1000000000000001</v>
      </c>
      <c r="EZ36" s="21">
        <v>1.1000000000000001</v>
      </c>
      <c r="FA36" s="21">
        <v>1.3</v>
      </c>
      <c r="FB36" s="21">
        <v>1.3</v>
      </c>
      <c r="FC36" s="21">
        <v>1.6</v>
      </c>
      <c r="FD36" s="21">
        <v>1.7</v>
      </c>
      <c r="FE36" s="21">
        <v>1.7</v>
      </c>
      <c r="FF36" s="21">
        <v>1.7</v>
      </c>
      <c r="FG36" s="21">
        <v>1.8</v>
      </c>
      <c r="FH36" s="21">
        <v>1.8</v>
      </c>
      <c r="FI36" s="21">
        <v>2</v>
      </c>
      <c r="FJ36" s="21">
        <v>2</v>
      </c>
      <c r="FK36" s="21">
        <v>1.8</v>
      </c>
      <c r="FM36" s="6"/>
      <c r="FN36" s="125" t="s">
        <v>339</v>
      </c>
      <c r="FO36" s="6">
        <v>1.1000000000000001</v>
      </c>
      <c r="FP36" s="6">
        <v>1</v>
      </c>
      <c r="FQ36" s="6">
        <v>1.2</v>
      </c>
      <c r="FR36" s="6">
        <v>1.2</v>
      </c>
      <c r="FS36" s="6">
        <v>1.2</v>
      </c>
      <c r="FT36" s="6">
        <v>1.2</v>
      </c>
      <c r="FU36" s="6">
        <v>1.2</v>
      </c>
      <c r="FV36" s="6">
        <v>1.3</v>
      </c>
      <c r="FW36" s="6">
        <v>1.5</v>
      </c>
      <c r="FX36" s="6">
        <v>1.6</v>
      </c>
      <c r="FY36" s="6">
        <v>1.6</v>
      </c>
      <c r="FZ36" s="6">
        <v>1.4</v>
      </c>
      <c r="GA36" s="6">
        <v>1.7</v>
      </c>
      <c r="GB36" s="6">
        <v>1.8</v>
      </c>
      <c r="GC36" s="6">
        <v>1.7</v>
      </c>
      <c r="GD36" s="6">
        <v>1.9</v>
      </c>
      <c r="GE36" s="6">
        <v>2</v>
      </c>
      <c r="GF36" s="6">
        <v>2</v>
      </c>
      <c r="GG36" s="6">
        <v>2</v>
      </c>
      <c r="GH36" s="6">
        <v>2</v>
      </c>
      <c r="GI36" s="6">
        <v>1.8</v>
      </c>
      <c r="GK36" s="6"/>
      <c r="GL36" s="125" t="s">
        <v>339</v>
      </c>
      <c r="GM36" s="6">
        <v>3.6</v>
      </c>
      <c r="GN36" s="6">
        <v>3.8</v>
      </c>
      <c r="GO36" s="6">
        <v>4</v>
      </c>
      <c r="GP36" s="6">
        <v>3.7</v>
      </c>
      <c r="GQ36" s="6">
        <v>3.6</v>
      </c>
      <c r="GR36" s="6">
        <v>3.8</v>
      </c>
      <c r="GS36" s="6">
        <v>3.7</v>
      </c>
      <c r="GT36" s="6">
        <v>4</v>
      </c>
      <c r="GU36" s="6">
        <v>3.9</v>
      </c>
      <c r="GV36" s="6">
        <v>3.8</v>
      </c>
      <c r="GW36" s="6">
        <v>3.8</v>
      </c>
      <c r="GX36" s="6">
        <v>3.6</v>
      </c>
      <c r="GY36" s="6">
        <v>3.9</v>
      </c>
      <c r="GZ36" s="6">
        <v>4.3</v>
      </c>
      <c r="HA36" s="6">
        <v>4.5</v>
      </c>
      <c r="HB36" s="6">
        <v>4.4000000000000004</v>
      </c>
      <c r="HC36" s="6">
        <v>4.8</v>
      </c>
      <c r="HD36" s="6">
        <v>5</v>
      </c>
      <c r="HE36" s="6">
        <v>5.2</v>
      </c>
      <c r="HF36" s="6">
        <v>5.5</v>
      </c>
      <c r="HG36" s="6">
        <v>4.7</v>
      </c>
      <c r="HI36" s="6"/>
      <c r="HJ36" s="125" t="s">
        <v>339</v>
      </c>
      <c r="HK36" s="6">
        <v>3.7</v>
      </c>
      <c r="HL36" s="6">
        <v>3.6</v>
      </c>
      <c r="HM36" s="6">
        <v>3.7</v>
      </c>
      <c r="HN36" s="6">
        <v>3.7</v>
      </c>
      <c r="HO36" s="6">
        <v>3.9</v>
      </c>
      <c r="HP36" s="6">
        <v>3.7</v>
      </c>
      <c r="HQ36" s="6">
        <v>3.3</v>
      </c>
      <c r="HR36" s="6">
        <v>3.5</v>
      </c>
      <c r="HS36" s="6">
        <v>3.4</v>
      </c>
      <c r="HT36" s="6">
        <v>3.4</v>
      </c>
      <c r="HU36" s="6">
        <v>3.5</v>
      </c>
      <c r="HV36" s="6">
        <v>3.4</v>
      </c>
      <c r="HW36" s="6">
        <v>3.5</v>
      </c>
      <c r="HX36" s="6">
        <v>3.6</v>
      </c>
      <c r="HY36" s="6">
        <v>3.8</v>
      </c>
      <c r="HZ36" s="6">
        <v>4</v>
      </c>
      <c r="IA36" s="6">
        <v>4.5</v>
      </c>
      <c r="IB36" s="6">
        <v>4.7</v>
      </c>
      <c r="IC36" s="6">
        <v>4.8</v>
      </c>
      <c r="ID36" s="6">
        <v>4.9000000000000004</v>
      </c>
      <c r="IE36" s="6">
        <v>4.5</v>
      </c>
    </row>
    <row r="37" spans="1:242" ht="15">
      <c r="A37" s="175"/>
      <c r="B37" s="182" t="s">
        <v>324</v>
      </c>
      <c r="C37" s="175"/>
      <c r="D37" s="175"/>
      <c r="E37" s="175"/>
      <c r="F37" s="175"/>
      <c r="G37" s="175"/>
      <c r="H37" s="175"/>
      <c r="I37" s="175"/>
      <c r="J37" s="175"/>
      <c r="K37" s="175"/>
      <c r="L37" s="175"/>
      <c r="M37" s="175"/>
      <c r="N37" s="175"/>
      <c r="O37" s="175"/>
      <c r="P37" s="175"/>
      <c r="Q37" s="175"/>
      <c r="R37" s="175"/>
      <c r="S37" s="175"/>
      <c r="T37" s="175"/>
      <c r="U37" s="175"/>
      <c r="V37" s="175"/>
      <c r="W37" s="175"/>
      <c r="X37" s="175"/>
      <c r="Y37" s="1"/>
      <c r="Z37" s="123" t="s">
        <v>256</v>
      </c>
      <c r="AA37" s="1"/>
      <c r="AB37" s="1"/>
      <c r="AC37" s="1"/>
      <c r="AD37" s="1"/>
      <c r="AE37" s="1"/>
      <c r="AF37" s="1"/>
      <c r="AG37" s="1"/>
      <c r="AH37" s="1"/>
      <c r="AI37" s="1"/>
      <c r="AJ37" s="1"/>
      <c r="AK37" s="1"/>
      <c r="AL37" s="1"/>
      <c r="AM37" s="1"/>
      <c r="AN37" s="1"/>
      <c r="AO37" s="1"/>
      <c r="AP37" s="1"/>
      <c r="AQ37" s="1"/>
      <c r="AR37" s="1"/>
      <c r="AS37" s="1"/>
      <c r="AT37" s="1"/>
      <c r="AU37" s="1"/>
      <c r="AW37" s="1"/>
      <c r="AX37" s="123" t="s">
        <v>256</v>
      </c>
      <c r="AY37" s="1"/>
      <c r="AZ37" s="1"/>
      <c r="BA37" s="1"/>
      <c r="BB37" s="1"/>
      <c r="BC37" s="1"/>
      <c r="BD37" s="1"/>
      <c r="BE37" s="1"/>
      <c r="BF37" s="1"/>
      <c r="BG37" s="1"/>
      <c r="BH37" s="1"/>
      <c r="BI37" s="1"/>
      <c r="BJ37" s="1"/>
      <c r="BK37" s="1"/>
      <c r="BL37" s="1"/>
      <c r="BM37" s="1"/>
      <c r="BN37" s="1"/>
      <c r="BO37" s="1"/>
      <c r="BP37" s="1"/>
      <c r="BQ37" s="1"/>
      <c r="BR37" s="1"/>
      <c r="BS37" s="1"/>
      <c r="BU37" s="16"/>
      <c r="BV37" s="196" t="s">
        <v>256</v>
      </c>
      <c r="BW37" s="16"/>
      <c r="BX37" s="16"/>
      <c r="BY37" s="16"/>
      <c r="BZ37" s="16"/>
      <c r="CA37" s="16"/>
      <c r="CB37" s="16"/>
      <c r="CC37" s="16"/>
      <c r="CD37" s="16"/>
      <c r="CE37" s="16"/>
      <c r="CF37" s="16"/>
      <c r="CG37" s="16"/>
      <c r="CH37" s="16"/>
      <c r="CI37" s="16"/>
      <c r="CJ37" s="16"/>
      <c r="CK37" s="16"/>
      <c r="CL37" s="16"/>
      <c r="CM37" s="16"/>
      <c r="CN37" s="16"/>
      <c r="CO37" s="16"/>
      <c r="CP37" s="16"/>
      <c r="CQ37" s="16"/>
      <c r="CR37" s="29"/>
      <c r="CS37" s="16"/>
      <c r="CT37" s="196" t="s">
        <v>256</v>
      </c>
      <c r="CU37" s="16"/>
      <c r="CV37" s="16"/>
      <c r="CW37" s="16"/>
      <c r="CX37" s="16"/>
      <c r="CY37" s="16"/>
      <c r="CZ37" s="16"/>
      <c r="DA37" s="16"/>
      <c r="DB37" s="16"/>
      <c r="DC37" s="16"/>
      <c r="DD37" s="16"/>
      <c r="DE37" s="16"/>
      <c r="DF37" s="16"/>
      <c r="DG37" s="16"/>
      <c r="DH37" s="16"/>
      <c r="DI37" s="16"/>
      <c r="DJ37" s="16"/>
      <c r="DK37" s="16"/>
      <c r="DL37" s="16"/>
      <c r="DM37" s="16"/>
      <c r="DN37" s="16"/>
      <c r="DO37" s="16"/>
      <c r="DP37" s="29"/>
      <c r="DQ37" s="16"/>
      <c r="DR37" s="196" t="s">
        <v>256</v>
      </c>
      <c r="DS37" s="16"/>
      <c r="DT37" s="16"/>
      <c r="DU37" s="16"/>
      <c r="DV37" s="16"/>
      <c r="DW37" s="16"/>
      <c r="DX37" s="16"/>
      <c r="DY37" s="16"/>
      <c r="DZ37" s="16"/>
      <c r="EA37" s="16"/>
      <c r="EB37" s="16"/>
      <c r="EC37" s="16"/>
      <c r="ED37" s="16"/>
      <c r="EE37" s="16"/>
      <c r="EF37" s="16"/>
      <c r="EG37" s="16"/>
      <c r="EH37" s="16"/>
      <c r="EI37" s="16"/>
      <c r="EJ37" s="16"/>
      <c r="EK37" s="16"/>
      <c r="EL37" s="16"/>
      <c r="EM37" s="16"/>
      <c r="EN37" s="29"/>
      <c r="EO37" s="16"/>
      <c r="EP37" s="196" t="s">
        <v>256</v>
      </c>
      <c r="EQ37" s="16"/>
      <c r="ER37" s="16"/>
      <c r="ES37" s="16"/>
      <c r="ET37" s="16"/>
      <c r="EU37" s="16"/>
      <c r="EV37" s="16"/>
      <c r="EW37" s="16"/>
      <c r="EX37" s="16"/>
      <c r="EY37" s="16"/>
      <c r="EZ37" s="16"/>
      <c r="FA37" s="16"/>
      <c r="FB37" s="16"/>
      <c r="FC37" s="16"/>
      <c r="FD37" s="16"/>
      <c r="FE37" s="16"/>
      <c r="FF37" s="16"/>
      <c r="FG37" s="16"/>
      <c r="FH37" s="16"/>
      <c r="FI37" s="16"/>
      <c r="FJ37" s="16"/>
      <c r="FK37" s="16"/>
      <c r="FM37" s="1"/>
      <c r="FN37" s="123" t="s">
        <v>256</v>
      </c>
      <c r="FO37" s="1"/>
      <c r="FP37" s="1"/>
      <c r="FQ37" s="1"/>
      <c r="FR37" s="1"/>
      <c r="FS37" s="1"/>
      <c r="FT37" s="1"/>
      <c r="FU37" s="1"/>
      <c r="FV37" s="1"/>
      <c r="FW37" s="1"/>
      <c r="FX37" s="1"/>
      <c r="FY37" s="1"/>
      <c r="FZ37" s="1"/>
      <c r="GA37" s="1"/>
      <c r="GB37" s="1"/>
      <c r="GC37" s="1"/>
      <c r="GD37" s="1"/>
      <c r="GE37" s="1"/>
      <c r="GF37" s="1"/>
      <c r="GG37" s="1"/>
      <c r="GH37" s="1"/>
      <c r="GI37" s="1"/>
      <c r="GK37" s="1"/>
      <c r="GL37" s="123" t="s">
        <v>256</v>
      </c>
      <c r="GM37" s="1"/>
      <c r="GN37" s="1"/>
      <c r="GO37" s="1"/>
      <c r="GP37" s="1"/>
      <c r="GQ37" s="1"/>
      <c r="GR37" s="1"/>
      <c r="GS37" s="1"/>
      <c r="GT37" s="1"/>
      <c r="GU37" s="1"/>
      <c r="GV37" s="1"/>
      <c r="GW37" s="1"/>
      <c r="GX37" s="1"/>
      <c r="GY37" s="1"/>
      <c r="GZ37" s="1"/>
      <c r="HA37" s="1"/>
      <c r="HB37" s="1"/>
      <c r="HC37" s="1"/>
      <c r="HD37" s="1"/>
      <c r="HE37" s="1"/>
      <c r="HF37" s="1"/>
      <c r="HG37" s="1"/>
      <c r="HI37" s="1"/>
      <c r="HJ37" s="123" t="s">
        <v>256</v>
      </c>
      <c r="HK37" s="1"/>
      <c r="HL37" s="1"/>
      <c r="HM37" s="1"/>
      <c r="HN37" s="1"/>
      <c r="HO37" s="1"/>
      <c r="HP37" s="1"/>
      <c r="HQ37" s="1"/>
      <c r="HR37" s="1"/>
      <c r="HS37" s="1"/>
      <c r="HT37" s="1"/>
      <c r="HU37" s="1"/>
      <c r="HV37" s="1"/>
      <c r="HW37" s="1"/>
      <c r="HX37" s="1"/>
      <c r="HY37" s="1"/>
      <c r="HZ37" s="1"/>
      <c r="IA37" s="1"/>
      <c r="IB37" s="1"/>
      <c r="IC37" s="1"/>
      <c r="ID37" s="1"/>
      <c r="IE37" s="1"/>
    </row>
    <row r="38" spans="1:242" ht="14.5">
      <c r="A38" s="175"/>
      <c r="B38" s="183" t="s">
        <v>233</v>
      </c>
      <c r="C38" s="175">
        <v>0</v>
      </c>
      <c r="D38" s="175">
        <v>0</v>
      </c>
      <c r="E38" s="175">
        <v>0</v>
      </c>
      <c r="F38" s="175">
        <v>0</v>
      </c>
      <c r="G38" s="175">
        <v>0</v>
      </c>
      <c r="H38" s="175">
        <v>0</v>
      </c>
      <c r="I38" s="175">
        <v>0</v>
      </c>
      <c r="J38" s="175">
        <v>0</v>
      </c>
      <c r="K38" s="175">
        <v>0</v>
      </c>
      <c r="L38" s="175">
        <v>0</v>
      </c>
      <c r="M38" s="175">
        <v>0</v>
      </c>
      <c r="N38" s="175">
        <v>0</v>
      </c>
      <c r="O38" s="175">
        <v>0</v>
      </c>
      <c r="P38" s="175">
        <v>0</v>
      </c>
      <c r="Q38" s="175">
        <v>0</v>
      </c>
      <c r="R38" s="175">
        <v>0</v>
      </c>
      <c r="S38" s="175">
        <v>0</v>
      </c>
      <c r="T38" s="175">
        <v>0</v>
      </c>
      <c r="U38" s="175">
        <v>0</v>
      </c>
      <c r="V38" s="175">
        <v>0</v>
      </c>
      <c r="W38" s="175">
        <v>0</v>
      </c>
      <c r="X38" s="175"/>
      <c r="Y38" s="1"/>
      <c r="Z38" s="124" t="s">
        <v>233</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194">
        <f t="shared" ref="AV38:AV43" si="0">AU15</f>
        <v>0</v>
      </c>
      <c r="AW38" s="195"/>
      <c r="AX38" s="124" t="s">
        <v>233</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94">
        <f t="shared" ref="BT38:BT43" si="1">BS15</f>
        <v>0</v>
      </c>
      <c r="BU38" s="195"/>
      <c r="BV38" s="197" t="s">
        <v>234</v>
      </c>
      <c r="BW38" s="16">
        <v>0</v>
      </c>
      <c r="BX38" s="16">
        <v>0</v>
      </c>
      <c r="BY38" s="16">
        <v>0</v>
      </c>
      <c r="BZ38" s="16">
        <v>0</v>
      </c>
      <c r="CA38" s="16">
        <v>0</v>
      </c>
      <c r="CB38" s="16">
        <v>0</v>
      </c>
      <c r="CC38" s="16">
        <v>0</v>
      </c>
      <c r="CD38" s="16">
        <v>0</v>
      </c>
      <c r="CE38" s="16">
        <v>0</v>
      </c>
      <c r="CF38" s="16">
        <v>0</v>
      </c>
      <c r="CG38" s="16">
        <v>0</v>
      </c>
      <c r="CH38" s="16">
        <v>0</v>
      </c>
      <c r="CI38" s="16">
        <v>0</v>
      </c>
      <c r="CJ38" s="16">
        <v>0</v>
      </c>
      <c r="CK38" s="16">
        <v>0</v>
      </c>
      <c r="CL38" s="16">
        <v>0</v>
      </c>
      <c r="CM38" s="16">
        <v>0</v>
      </c>
      <c r="CN38" s="16">
        <v>0</v>
      </c>
      <c r="CO38" s="16">
        <v>0</v>
      </c>
      <c r="CP38" s="16">
        <v>0</v>
      </c>
      <c r="CQ38" s="16">
        <v>0</v>
      </c>
      <c r="CR38" s="194">
        <f t="shared" ref="CR38:CR43" si="2">CQ15</f>
        <v>0</v>
      </c>
      <c r="CS38" s="195"/>
      <c r="CT38" s="197" t="s">
        <v>234</v>
      </c>
      <c r="CU38" s="16">
        <v>0</v>
      </c>
      <c r="CV38" s="16">
        <v>0</v>
      </c>
      <c r="CW38" s="16">
        <v>0</v>
      </c>
      <c r="CX38" s="16">
        <v>0</v>
      </c>
      <c r="CY38" s="16">
        <v>0</v>
      </c>
      <c r="CZ38" s="16">
        <v>0</v>
      </c>
      <c r="DA38" s="16">
        <v>0</v>
      </c>
      <c r="DB38" s="16">
        <v>0</v>
      </c>
      <c r="DC38" s="16">
        <v>0</v>
      </c>
      <c r="DD38" s="16">
        <v>0</v>
      </c>
      <c r="DE38" s="16">
        <v>0</v>
      </c>
      <c r="DF38" s="16">
        <v>0</v>
      </c>
      <c r="DG38" s="16">
        <v>0</v>
      </c>
      <c r="DH38" s="16">
        <v>0</v>
      </c>
      <c r="DI38" s="16">
        <v>0</v>
      </c>
      <c r="DJ38" s="16">
        <v>0</v>
      </c>
      <c r="DK38" s="16">
        <v>0</v>
      </c>
      <c r="DL38" s="16">
        <v>0</v>
      </c>
      <c r="DM38" s="16">
        <v>0</v>
      </c>
      <c r="DN38" s="16">
        <v>0</v>
      </c>
      <c r="DO38" s="16">
        <v>0</v>
      </c>
      <c r="DP38" s="194">
        <f t="shared" ref="DP38:DP43" si="3">DO15</f>
        <v>0</v>
      </c>
      <c r="DQ38" s="195"/>
      <c r="DR38" s="197" t="s">
        <v>234</v>
      </c>
      <c r="DS38" s="16">
        <v>0</v>
      </c>
      <c r="DT38" s="16">
        <v>0</v>
      </c>
      <c r="DU38" s="16">
        <v>0</v>
      </c>
      <c r="DV38" s="16">
        <v>0</v>
      </c>
      <c r="DW38" s="16">
        <v>0</v>
      </c>
      <c r="DX38" s="16">
        <v>0</v>
      </c>
      <c r="DY38" s="16">
        <v>0</v>
      </c>
      <c r="DZ38" s="16">
        <v>0</v>
      </c>
      <c r="EA38" s="16">
        <v>0</v>
      </c>
      <c r="EB38" s="16">
        <v>0</v>
      </c>
      <c r="EC38" s="16">
        <v>0</v>
      </c>
      <c r="ED38" s="16">
        <v>0</v>
      </c>
      <c r="EE38" s="16">
        <v>0</v>
      </c>
      <c r="EF38" s="16">
        <v>0</v>
      </c>
      <c r="EG38" s="16">
        <v>0</v>
      </c>
      <c r="EH38" s="16">
        <v>0</v>
      </c>
      <c r="EI38" s="16">
        <v>0</v>
      </c>
      <c r="EJ38" s="16">
        <v>0</v>
      </c>
      <c r="EK38" s="16">
        <v>0</v>
      </c>
      <c r="EL38" s="16">
        <v>0</v>
      </c>
      <c r="EM38" s="16">
        <v>0</v>
      </c>
      <c r="EN38" s="194">
        <f t="shared" ref="EN38:EN43" si="4">EM15</f>
        <v>0</v>
      </c>
      <c r="EO38" s="195"/>
      <c r="EP38" s="197" t="s">
        <v>234</v>
      </c>
      <c r="EQ38" s="16">
        <v>0</v>
      </c>
      <c r="ER38" s="16">
        <v>0</v>
      </c>
      <c r="ES38" s="16">
        <v>0</v>
      </c>
      <c r="ET38" s="16">
        <v>0</v>
      </c>
      <c r="EU38" s="16">
        <v>0</v>
      </c>
      <c r="EV38" s="16">
        <v>0</v>
      </c>
      <c r="EW38" s="16">
        <v>0</v>
      </c>
      <c r="EX38" s="16">
        <v>0</v>
      </c>
      <c r="EY38" s="16">
        <v>0</v>
      </c>
      <c r="EZ38" s="16">
        <v>0</v>
      </c>
      <c r="FA38" s="16">
        <v>0</v>
      </c>
      <c r="FB38" s="16">
        <v>0</v>
      </c>
      <c r="FC38" s="16">
        <v>0</v>
      </c>
      <c r="FD38" s="16">
        <v>0</v>
      </c>
      <c r="FE38" s="16">
        <v>0</v>
      </c>
      <c r="FF38" s="16">
        <v>0</v>
      </c>
      <c r="FG38" s="16">
        <v>0</v>
      </c>
      <c r="FH38" s="16">
        <v>0</v>
      </c>
      <c r="FI38" s="16">
        <v>0</v>
      </c>
      <c r="FJ38" s="16">
        <v>0</v>
      </c>
      <c r="FK38" s="16">
        <v>0</v>
      </c>
      <c r="FL38" s="194">
        <f t="shared" ref="FL38:FL43" si="5">FK15</f>
        <v>0</v>
      </c>
      <c r="FM38" s="195"/>
      <c r="FN38" s="124" t="s">
        <v>233</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J38" s="194">
        <f t="shared" ref="GJ38:GJ43" si="6">GI15</f>
        <v>0</v>
      </c>
      <c r="GK38" s="195"/>
      <c r="GL38" s="124" t="s">
        <v>233</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c r="HH38" s="194">
        <f t="shared" ref="HH38:HH43" si="7">HG15</f>
        <v>0</v>
      </c>
      <c r="HI38" s="195"/>
      <c r="HJ38" s="124" t="s">
        <v>233</v>
      </c>
      <c r="HK38" s="1">
        <v>0</v>
      </c>
      <c r="HL38" s="1">
        <v>0</v>
      </c>
      <c r="HM38" s="1">
        <v>0</v>
      </c>
      <c r="HN38" s="1">
        <v>0</v>
      </c>
      <c r="HO38" s="1">
        <v>0</v>
      </c>
      <c r="HP38" s="1">
        <v>0</v>
      </c>
      <c r="HQ38" s="1">
        <v>0</v>
      </c>
      <c r="HR38" s="1">
        <v>0</v>
      </c>
      <c r="HS38" s="1">
        <v>0</v>
      </c>
      <c r="HT38" s="1">
        <v>0</v>
      </c>
      <c r="HU38" s="1">
        <v>0</v>
      </c>
      <c r="HV38" s="1">
        <v>0</v>
      </c>
      <c r="HW38" s="1">
        <v>0</v>
      </c>
      <c r="HX38" s="1">
        <v>0</v>
      </c>
      <c r="HY38" s="1">
        <v>0</v>
      </c>
      <c r="HZ38" s="1">
        <v>0</v>
      </c>
      <c r="IA38" s="1">
        <v>0</v>
      </c>
      <c r="IB38" s="1">
        <v>0</v>
      </c>
      <c r="IC38" s="1">
        <v>0</v>
      </c>
      <c r="ID38" s="1">
        <v>0</v>
      </c>
      <c r="IE38" s="1">
        <v>0</v>
      </c>
      <c r="IF38" s="194">
        <f t="shared" ref="IF38:IF43" si="8">IE15</f>
        <v>0</v>
      </c>
      <c r="IG38" s="195"/>
      <c r="IH38" t="e">
        <f t="shared" ref="IH38:IH43" si="9">AVERAGE(AW38,BU38,CS38,DQ38,EO38,FM38,GK38,HI38,IG38)</f>
        <v>#DIV/0!</v>
      </c>
    </row>
    <row r="39" spans="1:242" ht="14.5">
      <c r="A39" s="175"/>
      <c r="B39" s="184" t="s">
        <v>235</v>
      </c>
      <c r="C39" s="175">
        <v>0.5</v>
      </c>
      <c r="D39" s="175">
        <v>0.5</v>
      </c>
      <c r="E39" s="175">
        <v>0.5</v>
      </c>
      <c r="F39" s="175">
        <v>0.5</v>
      </c>
      <c r="G39" s="175">
        <v>0.5</v>
      </c>
      <c r="H39" s="175">
        <v>0.5</v>
      </c>
      <c r="I39" s="175">
        <v>0.5</v>
      </c>
      <c r="J39" s="175">
        <v>0.6</v>
      </c>
      <c r="K39" s="175">
        <v>0.6</v>
      </c>
      <c r="L39" s="175">
        <v>0.6</v>
      </c>
      <c r="M39" s="175">
        <v>0.6</v>
      </c>
      <c r="N39" s="175">
        <v>0.7</v>
      </c>
      <c r="O39" s="175">
        <v>0.8</v>
      </c>
      <c r="P39" s="175">
        <v>0.8</v>
      </c>
      <c r="Q39" s="175">
        <v>0.9</v>
      </c>
      <c r="R39" s="175">
        <v>0.9</v>
      </c>
      <c r="S39" s="175">
        <v>0.9</v>
      </c>
      <c r="T39" s="175">
        <v>1</v>
      </c>
      <c r="U39" s="175">
        <v>0.9</v>
      </c>
      <c r="V39" s="175">
        <v>0.8</v>
      </c>
      <c r="W39" s="175">
        <v>0.8</v>
      </c>
      <c r="X39" s="175"/>
      <c r="Y39" s="1"/>
      <c r="Z39" s="190" t="s">
        <v>235</v>
      </c>
      <c r="AA39" s="1">
        <v>0.1</v>
      </c>
      <c r="AB39" s="1">
        <v>0.2</v>
      </c>
      <c r="AC39" s="1">
        <v>0.2</v>
      </c>
      <c r="AD39" s="1">
        <v>0.2</v>
      </c>
      <c r="AE39" s="1">
        <v>0.2</v>
      </c>
      <c r="AF39" s="1">
        <v>0.2</v>
      </c>
      <c r="AG39" s="1">
        <v>0.2</v>
      </c>
      <c r="AH39" s="1">
        <v>0.2</v>
      </c>
      <c r="AI39" s="1">
        <v>0.2</v>
      </c>
      <c r="AJ39" s="1">
        <v>0.2</v>
      </c>
      <c r="AK39" s="1">
        <v>0.2</v>
      </c>
      <c r="AL39" s="1">
        <v>0.2</v>
      </c>
      <c r="AM39" s="1">
        <v>0.2</v>
      </c>
      <c r="AN39" s="1">
        <v>0.2</v>
      </c>
      <c r="AO39" s="1">
        <v>0.2</v>
      </c>
      <c r="AP39" s="1">
        <v>0.2</v>
      </c>
      <c r="AQ39" s="1">
        <v>0.2</v>
      </c>
      <c r="AR39" s="1">
        <v>0.2</v>
      </c>
      <c r="AS39" s="1">
        <v>0.2</v>
      </c>
      <c r="AT39" s="1">
        <v>0.2</v>
      </c>
      <c r="AU39" s="1">
        <v>0.2</v>
      </c>
      <c r="AV39" s="194">
        <f t="shared" si="0"/>
        <v>3.1</v>
      </c>
      <c r="AW39" s="195">
        <f>IF(AU39*1000/AV39&gt;0,AU39*1000/AV39,)</f>
        <v>64.516129032258107</v>
      </c>
      <c r="AX39" s="190" t="s">
        <v>235</v>
      </c>
      <c r="AY39" s="1">
        <v>1</v>
      </c>
      <c r="AZ39" s="1">
        <v>0.9</v>
      </c>
      <c r="BA39" s="1">
        <v>1</v>
      </c>
      <c r="BB39" s="1">
        <v>1</v>
      </c>
      <c r="BC39" s="1">
        <v>1</v>
      </c>
      <c r="BD39" s="1">
        <v>1</v>
      </c>
      <c r="BE39" s="1">
        <v>1</v>
      </c>
      <c r="BF39" s="1">
        <v>1</v>
      </c>
      <c r="BG39" s="1">
        <v>1</v>
      </c>
      <c r="BH39" s="1">
        <v>0.9</v>
      </c>
      <c r="BI39" s="1">
        <v>0.9</v>
      </c>
      <c r="BJ39" s="1">
        <v>1</v>
      </c>
      <c r="BK39" s="1">
        <v>1.1000000000000001</v>
      </c>
      <c r="BL39" s="1">
        <v>0.9</v>
      </c>
      <c r="BM39" s="1">
        <v>0.9</v>
      </c>
      <c r="BN39" s="1">
        <v>1.1000000000000001</v>
      </c>
      <c r="BO39" s="1">
        <v>1.2</v>
      </c>
      <c r="BP39" s="1">
        <v>1.3</v>
      </c>
      <c r="BQ39" s="1">
        <v>1.4</v>
      </c>
      <c r="BR39" s="1">
        <v>1.4</v>
      </c>
      <c r="BS39" s="1">
        <v>1.2</v>
      </c>
      <c r="BT39" s="194">
        <f t="shared" si="1"/>
        <v>17.899999999999999</v>
      </c>
      <c r="BU39" s="195">
        <f>IF(BS39*1000/BT39&gt;0,BS39*1000/BT39,)</f>
        <v>67.039106145251395</v>
      </c>
      <c r="BV39" s="198" t="s">
        <v>236</v>
      </c>
      <c r="BW39" s="16">
        <v>0.8</v>
      </c>
      <c r="BX39" s="16">
        <v>0.8</v>
      </c>
      <c r="BY39" s="16">
        <v>0.8</v>
      </c>
      <c r="BZ39" s="16">
        <v>0.8</v>
      </c>
      <c r="CA39" s="16">
        <v>0.8</v>
      </c>
      <c r="CB39" s="16">
        <v>0.8</v>
      </c>
      <c r="CC39" s="16">
        <v>0.8</v>
      </c>
      <c r="CD39" s="16">
        <v>0.8</v>
      </c>
      <c r="CE39" s="16">
        <v>0.9</v>
      </c>
      <c r="CF39" s="16">
        <v>0.8</v>
      </c>
      <c r="CG39" s="16">
        <v>0.9</v>
      </c>
      <c r="CH39" s="16">
        <v>1</v>
      </c>
      <c r="CI39" s="16">
        <v>1</v>
      </c>
      <c r="CJ39" s="16">
        <v>0.8</v>
      </c>
      <c r="CK39" s="16">
        <v>0.8</v>
      </c>
      <c r="CL39" s="16">
        <v>1</v>
      </c>
      <c r="CM39" s="16">
        <v>1.2</v>
      </c>
      <c r="CN39" s="16">
        <v>1</v>
      </c>
      <c r="CO39" s="16">
        <v>1.1000000000000001</v>
      </c>
      <c r="CP39" s="16">
        <v>1</v>
      </c>
      <c r="CQ39" s="16">
        <v>0.9</v>
      </c>
      <c r="CR39" s="194">
        <f t="shared" si="2"/>
        <v>13.8</v>
      </c>
      <c r="CS39" s="195">
        <f>IF(CQ39*1000/CR39&gt;0,CQ39*1000/CR39,)</f>
        <v>65.2173913043478</v>
      </c>
      <c r="CT39" s="198" t="s">
        <v>236</v>
      </c>
      <c r="CU39" s="16">
        <v>4.4000000000000004</v>
      </c>
      <c r="CV39" s="16">
        <v>4.5</v>
      </c>
      <c r="CW39" s="16">
        <v>4.7</v>
      </c>
      <c r="CX39" s="16">
        <v>5</v>
      </c>
      <c r="CY39" s="16">
        <v>5</v>
      </c>
      <c r="CZ39" s="16">
        <v>5.0999999999999996</v>
      </c>
      <c r="DA39" s="16">
        <v>5</v>
      </c>
      <c r="DB39" s="16">
        <v>5.3</v>
      </c>
      <c r="DC39" s="16">
        <v>5.0999999999999996</v>
      </c>
      <c r="DD39" s="16">
        <v>5.3</v>
      </c>
      <c r="DE39" s="16">
        <v>5.4</v>
      </c>
      <c r="DF39" s="16">
        <v>5.5</v>
      </c>
      <c r="DG39" s="16">
        <v>5.5</v>
      </c>
      <c r="DH39" s="16">
        <v>5.6</v>
      </c>
      <c r="DI39" s="16">
        <v>5.4</v>
      </c>
      <c r="DJ39" s="16">
        <v>5.9</v>
      </c>
      <c r="DK39" s="16">
        <v>6.2</v>
      </c>
      <c r="DL39" s="16">
        <v>6.8</v>
      </c>
      <c r="DM39" s="16">
        <v>7</v>
      </c>
      <c r="DN39" s="16">
        <v>7.3</v>
      </c>
      <c r="DO39" s="16">
        <v>6.3</v>
      </c>
      <c r="DP39" s="194">
        <f t="shared" si="3"/>
        <v>94.6</v>
      </c>
      <c r="DQ39" s="195">
        <f>IF(DO39*1000/DP39&gt;0,DO39*1000/DP39,)</f>
        <v>66.596194503171205</v>
      </c>
      <c r="DR39" s="198" t="s">
        <v>236</v>
      </c>
      <c r="DS39" s="16">
        <v>9.1999999999999993</v>
      </c>
      <c r="DT39" s="16">
        <v>9.3000000000000007</v>
      </c>
      <c r="DU39" s="16">
        <v>9.9</v>
      </c>
      <c r="DV39" s="16">
        <v>10.199999999999999</v>
      </c>
      <c r="DW39" s="16">
        <v>10.7</v>
      </c>
      <c r="DX39" s="16">
        <v>11.3</v>
      </c>
      <c r="DY39" s="16">
        <v>11.2</v>
      </c>
      <c r="DZ39" s="16">
        <v>11.1</v>
      </c>
      <c r="EA39" s="16">
        <v>11</v>
      </c>
      <c r="EB39" s="16">
        <v>11.6</v>
      </c>
      <c r="EC39" s="16">
        <v>12</v>
      </c>
      <c r="ED39" s="16">
        <v>12</v>
      </c>
      <c r="EE39" s="16">
        <v>11.3</v>
      </c>
      <c r="EF39" s="16">
        <v>12.3</v>
      </c>
      <c r="EG39" s="16">
        <v>12.1</v>
      </c>
      <c r="EH39" s="16">
        <v>13.3</v>
      </c>
      <c r="EI39" s="16">
        <v>14.1</v>
      </c>
      <c r="EJ39" s="16">
        <v>14.4</v>
      </c>
      <c r="EK39" s="16">
        <v>15.2</v>
      </c>
      <c r="EL39" s="16">
        <v>15.9</v>
      </c>
      <c r="EM39" s="16">
        <v>12.9</v>
      </c>
      <c r="EN39" s="194">
        <f t="shared" si="4"/>
        <v>192.9</v>
      </c>
      <c r="EO39" s="195">
        <f>IF(EM39*1000/EN39&gt;0,EM39*1000/EN39,)</f>
        <v>66.874027993779194</v>
      </c>
      <c r="EP39" s="198" t="s">
        <v>236</v>
      </c>
      <c r="EQ39" s="16">
        <v>1</v>
      </c>
      <c r="ER39" s="16">
        <v>1</v>
      </c>
      <c r="ES39" s="16">
        <v>1</v>
      </c>
      <c r="ET39" s="16">
        <v>1.1000000000000001</v>
      </c>
      <c r="EU39" s="16">
        <v>1.1000000000000001</v>
      </c>
      <c r="EV39" s="16">
        <v>1.1000000000000001</v>
      </c>
      <c r="EW39" s="16">
        <v>1.1000000000000001</v>
      </c>
      <c r="EX39" s="16">
        <v>1.2</v>
      </c>
      <c r="EY39" s="16">
        <v>1</v>
      </c>
      <c r="EZ39" s="16">
        <v>1</v>
      </c>
      <c r="FA39" s="16">
        <v>1.2</v>
      </c>
      <c r="FB39" s="16">
        <v>1.2</v>
      </c>
      <c r="FC39" s="16">
        <v>1.5</v>
      </c>
      <c r="FD39" s="16">
        <v>1.6</v>
      </c>
      <c r="FE39" s="16">
        <v>1.6</v>
      </c>
      <c r="FF39" s="16">
        <v>1.7</v>
      </c>
      <c r="FG39" s="16">
        <v>1.8</v>
      </c>
      <c r="FH39" s="16">
        <v>1.8</v>
      </c>
      <c r="FI39" s="16">
        <v>2</v>
      </c>
      <c r="FJ39" s="16">
        <v>2</v>
      </c>
      <c r="FK39" s="16">
        <v>1.8</v>
      </c>
      <c r="FL39" s="194">
        <f t="shared" si="5"/>
        <v>27.4</v>
      </c>
      <c r="FM39" s="195">
        <f>IF(FK39*1000/FL39&gt;0,FK39*1000/FL39,)</f>
        <v>65.693430656934297</v>
      </c>
      <c r="FN39" s="202" t="s">
        <v>235</v>
      </c>
      <c r="FO39" s="1">
        <v>1</v>
      </c>
      <c r="FP39" s="1">
        <v>1</v>
      </c>
      <c r="FQ39" s="1">
        <v>1.1000000000000001</v>
      </c>
      <c r="FR39" s="1">
        <v>1.1000000000000001</v>
      </c>
      <c r="FS39" s="1">
        <v>1.1000000000000001</v>
      </c>
      <c r="FT39" s="1">
        <v>1.1000000000000001</v>
      </c>
      <c r="FU39" s="1">
        <v>1.2</v>
      </c>
      <c r="FV39" s="1">
        <v>1.3</v>
      </c>
      <c r="FW39" s="1">
        <v>1.4</v>
      </c>
      <c r="FX39" s="1">
        <v>1.5</v>
      </c>
      <c r="FY39" s="1">
        <v>1.6</v>
      </c>
      <c r="FZ39" s="1">
        <v>1.3</v>
      </c>
      <c r="GA39" s="1">
        <v>1.5</v>
      </c>
      <c r="GB39" s="1">
        <v>1.6</v>
      </c>
      <c r="GC39" s="1">
        <v>1.6</v>
      </c>
      <c r="GD39" s="1">
        <v>1.8</v>
      </c>
      <c r="GE39" s="1">
        <v>1.9</v>
      </c>
      <c r="GF39" s="1">
        <v>2</v>
      </c>
      <c r="GG39" s="1">
        <v>2</v>
      </c>
      <c r="GH39" s="1">
        <v>2</v>
      </c>
      <c r="GI39" s="1">
        <v>1.8</v>
      </c>
      <c r="GJ39" s="194">
        <f t="shared" si="6"/>
        <v>27</v>
      </c>
      <c r="GK39" s="195">
        <f>IF(GI39*1000/GJ39&gt;0,GI39*1000/GJ39,)</f>
        <v>66.6666666666667</v>
      </c>
      <c r="GL39" s="202" t="s">
        <v>235</v>
      </c>
      <c r="GM39" s="1">
        <v>3.4</v>
      </c>
      <c r="GN39" s="1">
        <v>3.6</v>
      </c>
      <c r="GO39" s="1">
        <v>3.7</v>
      </c>
      <c r="GP39" s="1">
        <v>3.6</v>
      </c>
      <c r="GQ39" s="1">
        <v>3.5</v>
      </c>
      <c r="GR39" s="1">
        <v>3.7</v>
      </c>
      <c r="GS39" s="1">
        <v>3.6</v>
      </c>
      <c r="GT39" s="1">
        <v>3.9</v>
      </c>
      <c r="GU39" s="1">
        <v>3.8</v>
      </c>
      <c r="GV39" s="1">
        <v>3.7</v>
      </c>
      <c r="GW39" s="1">
        <v>3.7</v>
      </c>
      <c r="GX39" s="1">
        <v>3.4</v>
      </c>
      <c r="GY39" s="1">
        <v>3.7</v>
      </c>
      <c r="GZ39" s="1">
        <v>4.0999999999999996</v>
      </c>
      <c r="HA39" s="1">
        <v>4.3</v>
      </c>
      <c r="HB39" s="1">
        <v>4.4000000000000004</v>
      </c>
      <c r="HC39" s="1">
        <v>4.7</v>
      </c>
      <c r="HD39" s="1">
        <v>4.9000000000000004</v>
      </c>
      <c r="HE39" s="1">
        <v>5.0999999999999996</v>
      </c>
      <c r="HF39" s="1">
        <v>5.4</v>
      </c>
      <c r="HG39" s="1">
        <v>4.5999999999999996</v>
      </c>
      <c r="HH39" s="194">
        <f t="shared" si="7"/>
        <v>68.099999999999994</v>
      </c>
      <c r="HI39" s="195">
        <f>IF(HG39*1000/HH39&gt;0,HG39*1000/HH39,)</f>
        <v>67.547723935389101</v>
      </c>
      <c r="HJ39" s="202" t="s">
        <v>235</v>
      </c>
      <c r="HK39" s="1">
        <v>3.5</v>
      </c>
      <c r="HL39" s="1">
        <v>3.4</v>
      </c>
      <c r="HM39" s="1">
        <v>3.5</v>
      </c>
      <c r="HN39" s="1">
        <v>3.5</v>
      </c>
      <c r="HO39" s="1">
        <v>3.7</v>
      </c>
      <c r="HP39" s="1">
        <v>3.5</v>
      </c>
      <c r="HQ39" s="1">
        <v>3.3</v>
      </c>
      <c r="HR39" s="1">
        <v>3.5</v>
      </c>
      <c r="HS39" s="1">
        <v>3.3</v>
      </c>
      <c r="HT39" s="1">
        <v>3.4</v>
      </c>
      <c r="HU39" s="1">
        <v>3.4</v>
      </c>
      <c r="HV39" s="1">
        <v>3.2</v>
      </c>
      <c r="HW39" s="1">
        <v>3.3</v>
      </c>
      <c r="HX39" s="1">
        <v>3.4</v>
      </c>
      <c r="HY39" s="1">
        <v>3.6</v>
      </c>
      <c r="HZ39" s="1">
        <v>3.9</v>
      </c>
      <c r="IA39" s="1">
        <v>4.4000000000000004</v>
      </c>
      <c r="IB39" s="1">
        <v>4.5</v>
      </c>
      <c r="IC39" s="1">
        <v>4.7</v>
      </c>
      <c r="ID39" s="1">
        <v>4.7</v>
      </c>
      <c r="IE39" s="1">
        <v>4.4000000000000004</v>
      </c>
      <c r="IF39" s="194">
        <f t="shared" si="8"/>
        <v>65.099999999999994</v>
      </c>
      <c r="IG39" s="195">
        <f>IF(IE39*1000/IF39&gt;0,IE39*1000/IF39,)</f>
        <v>67.588325652841803</v>
      </c>
      <c r="IH39">
        <f t="shared" si="9"/>
        <v>66.415443987848803</v>
      </c>
    </row>
    <row r="40" spans="1:242" ht="14.5">
      <c r="A40" s="175"/>
      <c r="B40" s="184" t="s">
        <v>237</v>
      </c>
      <c r="C40" s="175">
        <v>0</v>
      </c>
      <c r="D40" s="175">
        <v>0</v>
      </c>
      <c r="E40" s="175">
        <v>0</v>
      </c>
      <c r="F40" s="175">
        <v>0</v>
      </c>
      <c r="G40" s="175">
        <v>0</v>
      </c>
      <c r="H40" s="175">
        <v>0</v>
      </c>
      <c r="I40" s="175">
        <v>0</v>
      </c>
      <c r="J40" s="175">
        <v>0</v>
      </c>
      <c r="K40" s="175">
        <v>0</v>
      </c>
      <c r="L40" s="175">
        <v>0</v>
      </c>
      <c r="M40" s="175">
        <v>0</v>
      </c>
      <c r="N40" s="175">
        <v>0</v>
      </c>
      <c r="O40" s="175">
        <v>0</v>
      </c>
      <c r="P40" s="175">
        <v>0</v>
      </c>
      <c r="Q40" s="175">
        <v>0</v>
      </c>
      <c r="R40" s="175">
        <v>0</v>
      </c>
      <c r="S40" s="175">
        <v>0</v>
      </c>
      <c r="T40" s="175">
        <v>0</v>
      </c>
      <c r="U40" s="175">
        <v>0</v>
      </c>
      <c r="V40" s="175">
        <v>0</v>
      </c>
      <c r="W40" s="175">
        <v>0</v>
      </c>
      <c r="X40" s="175"/>
      <c r="Y40" s="1"/>
      <c r="Z40" s="190" t="s">
        <v>237</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194">
        <f t="shared" si="0"/>
        <v>0</v>
      </c>
      <c r="AW40" s="195"/>
      <c r="AX40" s="190" t="s">
        <v>237</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94">
        <f t="shared" si="1"/>
        <v>0.1</v>
      </c>
      <c r="BU40" s="195"/>
      <c r="BV40" s="198" t="s">
        <v>238</v>
      </c>
      <c r="BW40" s="16">
        <v>0</v>
      </c>
      <c r="BX40" s="16">
        <v>0</v>
      </c>
      <c r="BY40" s="16">
        <v>0</v>
      </c>
      <c r="BZ40" s="16">
        <v>0</v>
      </c>
      <c r="CA40" s="16">
        <v>0</v>
      </c>
      <c r="CB40" s="16">
        <v>0</v>
      </c>
      <c r="CC40" s="16">
        <v>0</v>
      </c>
      <c r="CD40" s="16">
        <v>0</v>
      </c>
      <c r="CE40" s="16">
        <v>0</v>
      </c>
      <c r="CF40" s="16">
        <v>0</v>
      </c>
      <c r="CG40" s="16">
        <v>0</v>
      </c>
      <c r="CH40" s="16">
        <v>0</v>
      </c>
      <c r="CI40" s="16">
        <v>0</v>
      </c>
      <c r="CJ40" s="16">
        <v>0</v>
      </c>
      <c r="CK40" s="16">
        <v>0</v>
      </c>
      <c r="CL40" s="16">
        <v>0</v>
      </c>
      <c r="CM40" s="16">
        <v>0</v>
      </c>
      <c r="CN40" s="16">
        <v>0</v>
      </c>
      <c r="CO40" s="16">
        <v>0</v>
      </c>
      <c r="CP40" s="16">
        <v>0</v>
      </c>
      <c r="CQ40" s="16">
        <v>0</v>
      </c>
      <c r="CR40" s="194">
        <f t="shared" si="2"/>
        <v>0.1</v>
      </c>
      <c r="CS40" s="195"/>
      <c r="CT40" s="198" t="s">
        <v>238</v>
      </c>
      <c r="CU40" s="16">
        <v>0.1</v>
      </c>
      <c r="CV40" s="16">
        <v>0.1</v>
      </c>
      <c r="CW40" s="16">
        <v>0.1</v>
      </c>
      <c r="CX40" s="16">
        <v>0.1</v>
      </c>
      <c r="CY40" s="16">
        <v>0.1</v>
      </c>
      <c r="CZ40" s="16">
        <v>0.1</v>
      </c>
      <c r="DA40" s="16">
        <v>0</v>
      </c>
      <c r="DB40" s="16">
        <v>0</v>
      </c>
      <c r="DC40" s="16">
        <v>0</v>
      </c>
      <c r="DD40" s="16">
        <v>0</v>
      </c>
      <c r="DE40" s="16">
        <v>0</v>
      </c>
      <c r="DF40" s="16">
        <v>0</v>
      </c>
      <c r="DG40" s="16">
        <v>0</v>
      </c>
      <c r="DH40" s="16">
        <v>0</v>
      </c>
      <c r="DI40" s="16">
        <v>0</v>
      </c>
      <c r="DJ40" s="16">
        <v>0.1</v>
      </c>
      <c r="DK40" s="16">
        <v>0.1</v>
      </c>
      <c r="DL40" s="16">
        <v>0.1</v>
      </c>
      <c r="DM40" s="16">
        <v>0.1</v>
      </c>
      <c r="DN40" s="16">
        <v>0.1</v>
      </c>
      <c r="DO40" s="16">
        <v>0.1</v>
      </c>
      <c r="DP40" s="194">
        <f t="shared" si="3"/>
        <v>1.3</v>
      </c>
      <c r="DQ40" s="195">
        <f>IF(DO40*1000/DP40&gt;0,DO40*1000/DP40,)</f>
        <v>76.923076923076906</v>
      </c>
      <c r="DR40" s="198" t="s">
        <v>238</v>
      </c>
      <c r="DS40" s="16">
        <v>0.1</v>
      </c>
      <c r="DT40" s="16">
        <v>0.1</v>
      </c>
      <c r="DU40" s="16">
        <v>0.1</v>
      </c>
      <c r="DV40" s="16">
        <v>0.1</v>
      </c>
      <c r="DW40" s="16">
        <v>0.1</v>
      </c>
      <c r="DX40" s="16">
        <v>0.1</v>
      </c>
      <c r="DY40" s="16">
        <v>0</v>
      </c>
      <c r="DZ40" s="16">
        <v>0</v>
      </c>
      <c r="EA40" s="16">
        <v>0</v>
      </c>
      <c r="EB40" s="16">
        <v>0</v>
      </c>
      <c r="EC40" s="16">
        <v>0.1</v>
      </c>
      <c r="ED40" s="16">
        <v>0.1</v>
      </c>
      <c r="EE40" s="16">
        <v>0.1</v>
      </c>
      <c r="EF40" s="16">
        <v>0.1</v>
      </c>
      <c r="EG40" s="16">
        <v>0.1</v>
      </c>
      <c r="EH40" s="16">
        <v>0.2</v>
      </c>
      <c r="EI40" s="16">
        <v>0.2</v>
      </c>
      <c r="EJ40" s="16">
        <v>0.2</v>
      </c>
      <c r="EK40" s="16">
        <v>0.2</v>
      </c>
      <c r="EL40" s="16">
        <v>0.2</v>
      </c>
      <c r="EM40" s="16">
        <v>0.2</v>
      </c>
      <c r="EN40" s="194">
        <f t="shared" si="4"/>
        <v>2.9</v>
      </c>
      <c r="EO40" s="195">
        <f>IF(EM40*1000/EN40&gt;0,EM40*1000/EN40,)</f>
        <v>68.965517241379303</v>
      </c>
      <c r="EP40" s="198" t="s">
        <v>238</v>
      </c>
      <c r="EQ40" s="16">
        <v>0</v>
      </c>
      <c r="ER40" s="16">
        <v>0</v>
      </c>
      <c r="ES40" s="16">
        <v>0</v>
      </c>
      <c r="ET40" s="16">
        <v>0</v>
      </c>
      <c r="EU40" s="16">
        <v>0</v>
      </c>
      <c r="EV40" s="16">
        <v>0</v>
      </c>
      <c r="EW40" s="16">
        <v>0</v>
      </c>
      <c r="EX40" s="16">
        <v>0</v>
      </c>
      <c r="EY40" s="16">
        <v>0</v>
      </c>
      <c r="EZ40" s="16">
        <v>0</v>
      </c>
      <c r="FA40" s="16">
        <v>0</v>
      </c>
      <c r="FB40" s="16">
        <v>0</v>
      </c>
      <c r="FC40" s="16">
        <v>0</v>
      </c>
      <c r="FD40" s="16">
        <v>0</v>
      </c>
      <c r="FE40" s="16">
        <v>0</v>
      </c>
      <c r="FF40" s="16">
        <v>0</v>
      </c>
      <c r="FG40" s="16">
        <v>0</v>
      </c>
      <c r="FH40" s="16">
        <v>0</v>
      </c>
      <c r="FI40" s="16">
        <v>0</v>
      </c>
      <c r="FJ40" s="16">
        <v>0</v>
      </c>
      <c r="FK40" s="16">
        <v>0</v>
      </c>
      <c r="FL40" s="194">
        <f t="shared" si="5"/>
        <v>0.1</v>
      </c>
      <c r="FM40" s="195"/>
      <c r="FN40" s="202" t="s">
        <v>237</v>
      </c>
      <c r="FO40" s="1">
        <v>0.1</v>
      </c>
      <c r="FP40" s="1">
        <v>0.1</v>
      </c>
      <c r="FQ40" s="1">
        <v>0.1</v>
      </c>
      <c r="FR40" s="1">
        <v>0.1</v>
      </c>
      <c r="FS40" s="1">
        <v>0.1</v>
      </c>
      <c r="FT40" s="1">
        <v>0.1</v>
      </c>
      <c r="FU40" s="1">
        <v>0</v>
      </c>
      <c r="FV40" s="1">
        <v>0</v>
      </c>
      <c r="FW40" s="1">
        <v>0</v>
      </c>
      <c r="FX40" s="1">
        <v>0</v>
      </c>
      <c r="FY40" s="1">
        <v>0</v>
      </c>
      <c r="FZ40" s="1">
        <v>0</v>
      </c>
      <c r="GA40" s="1">
        <v>0</v>
      </c>
      <c r="GB40" s="1">
        <v>0</v>
      </c>
      <c r="GC40" s="1">
        <v>0</v>
      </c>
      <c r="GD40" s="1">
        <v>0</v>
      </c>
      <c r="GE40" s="1">
        <v>0</v>
      </c>
      <c r="GF40" s="1">
        <v>0</v>
      </c>
      <c r="GG40" s="1">
        <v>0</v>
      </c>
      <c r="GH40" s="1">
        <v>0</v>
      </c>
      <c r="GI40" s="1">
        <v>0</v>
      </c>
      <c r="GJ40" s="194">
        <f t="shared" si="6"/>
        <v>0.4</v>
      </c>
      <c r="GK40" s="195"/>
      <c r="GL40" s="202" t="s">
        <v>237</v>
      </c>
      <c r="GM40" s="1">
        <v>0.2</v>
      </c>
      <c r="GN40" s="1">
        <v>0.2</v>
      </c>
      <c r="GO40" s="1">
        <v>0.2</v>
      </c>
      <c r="GP40" s="1">
        <v>0.2</v>
      </c>
      <c r="GQ40" s="1">
        <v>0.1</v>
      </c>
      <c r="GR40" s="1">
        <v>0.2</v>
      </c>
      <c r="GS40" s="1">
        <v>0</v>
      </c>
      <c r="GT40" s="1">
        <v>0</v>
      </c>
      <c r="GU40" s="1">
        <v>0</v>
      </c>
      <c r="GV40" s="1">
        <v>0</v>
      </c>
      <c r="GW40" s="1">
        <v>0</v>
      </c>
      <c r="GX40" s="1">
        <v>0</v>
      </c>
      <c r="GY40" s="1">
        <v>0</v>
      </c>
      <c r="GZ40" s="1">
        <v>0</v>
      </c>
      <c r="HA40" s="1">
        <v>0.1</v>
      </c>
      <c r="HB40" s="1">
        <v>0.1</v>
      </c>
      <c r="HC40" s="1">
        <v>0.1</v>
      </c>
      <c r="HD40" s="1">
        <v>0.1</v>
      </c>
      <c r="HE40" s="1">
        <v>0.1</v>
      </c>
      <c r="HF40" s="1">
        <v>0.1</v>
      </c>
      <c r="HG40" s="1">
        <v>0.1</v>
      </c>
      <c r="HH40" s="194">
        <f t="shared" si="7"/>
        <v>1.1000000000000001</v>
      </c>
      <c r="HI40" s="195">
        <f>IF(HG40*1000/HH40&gt;0,HG40*1000/HH40,)</f>
        <v>90.909090909090907</v>
      </c>
      <c r="HJ40" s="202" t="s">
        <v>237</v>
      </c>
      <c r="HK40" s="1">
        <v>0.2</v>
      </c>
      <c r="HL40" s="1">
        <v>0.2</v>
      </c>
      <c r="HM40" s="1">
        <v>0.2</v>
      </c>
      <c r="HN40" s="1">
        <v>0.2</v>
      </c>
      <c r="HO40" s="1">
        <v>0.2</v>
      </c>
      <c r="HP40" s="1">
        <v>0.2</v>
      </c>
      <c r="HQ40" s="1">
        <v>0</v>
      </c>
      <c r="HR40" s="1">
        <v>0</v>
      </c>
      <c r="HS40" s="1">
        <v>0</v>
      </c>
      <c r="HT40" s="1">
        <v>0</v>
      </c>
      <c r="HU40" s="1">
        <v>0</v>
      </c>
      <c r="HV40" s="1">
        <v>0</v>
      </c>
      <c r="HW40" s="1">
        <v>0</v>
      </c>
      <c r="HX40" s="1">
        <v>0.1</v>
      </c>
      <c r="HY40" s="1">
        <v>0.1</v>
      </c>
      <c r="HZ40" s="1">
        <v>0.1</v>
      </c>
      <c r="IA40" s="1">
        <v>0.1</v>
      </c>
      <c r="IB40" s="1">
        <v>0.1</v>
      </c>
      <c r="IC40" s="1">
        <v>0.1</v>
      </c>
      <c r="ID40" s="1">
        <v>0.1</v>
      </c>
      <c r="IE40" s="1">
        <v>0.1</v>
      </c>
      <c r="IF40" s="194">
        <f t="shared" si="8"/>
        <v>2</v>
      </c>
      <c r="IG40" s="195">
        <f>IF(IE40*1000/IF40&gt;0,IE40*1000/IF40,)</f>
        <v>50</v>
      </c>
      <c r="IH40">
        <f t="shared" si="9"/>
        <v>71.6994212683868</v>
      </c>
    </row>
    <row r="41" spans="1:242" ht="14.5">
      <c r="A41" s="175"/>
      <c r="B41" s="184" t="s">
        <v>239</v>
      </c>
      <c r="C41" s="176" t="s">
        <v>240</v>
      </c>
      <c r="D41" s="176" t="s">
        <v>240</v>
      </c>
      <c r="E41" s="176" t="s">
        <v>240</v>
      </c>
      <c r="F41" s="176" t="s">
        <v>240</v>
      </c>
      <c r="G41" s="176" t="s">
        <v>240</v>
      </c>
      <c r="H41" s="176" t="s">
        <v>240</v>
      </c>
      <c r="I41" s="176" t="s">
        <v>240</v>
      </c>
      <c r="J41" s="176" t="s">
        <v>240</v>
      </c>
      <c r="K41" s="176" t="s">
        <v>240</v>
      </c>
      <c r="L41" s="176" t="s">
        <v>240</v>
      </c>
      <c r="M41" s="176" t="s">
        <v>240</v>
      </c>
      <c r="N41" s="176">
        <v>0</v>
      </c>
      <c r="O41" s="176">
        <v>0</v>
      </c>
      <c r="P41" s="176">
        <v>0</v>
      </c>
      <c r="Q41" s="176">
        <v>0</v>
      </c>
      <c r="R41" s="176" t="s">
        <v>240</v>
      </c>
      <c r="S41" s="176" t="s">
        <v>240</v>
      </c>
      <c r="T41" s="176" t="s">
        <v>240</v>
      </c>
      <c r="U41" s="176" t="s">
        <v>240</v>
      </c>
      <c r="V41" s="176" t="s">
        <v>240</v>
      </c>
      <c r="W41" s="176" t="s">
        <v>240</v>
      </c>
      <c r="X41" s="176"/>
      <c r="Y41" s="1"/>
      <c r="Z41" s="190" t="s">
        <v>239</v>
      </c>
      <c r="AA41" s="2" t="s">
        <v>240</v>
      </c>
      <c r="AB41" s="2" t="s">
        <v>240</v>
      </c>
      <c r="AC41" s="2" t="s">
        <v>240</v>
      </c>
      <c r="AD41" s="2" t="s">
        <v>240</v>
      </c>
      <c r="AE41" s="2" t="s">
        <v>240</v>
      </c>
      <c r="AF41" s="2" t="s">
        <v>240</v>
      </c>
      <c r="AG41" s="2" t="s">
        <v>240</v>
      </c>
      <c r="AH41" s="2" t="s">
        <v>240</v>
      </c>
      <c r="AI41" s="2" t="s">
        <v>240</v>
      </c>
      <c r="AJ41" s="2" t="s">
        <v>240</v>
      </c>
      <c r="AK41" s="2" t="s">
        <v>240</v>
      </c>
      <c r="AL41" s="2">
        <v>0</v>
      </c>
      <c r="AM41" s="2">
        <v>0</v>
      </c>
      <c r="AN41" s="2">
        <v>0</v>
      </c>
      <c r="AO41" s="2">
        <v>0</v>
      </c>
      <c r="AP41" s="2" t="s">
        <v>240</v>
      </c>
      <c r="AQ41" s="2" t="s">
        <v>240</v>
      </c>
      <c r="AR41" s="2" t="s">
        <v>240</v>
      </c>
      <c r="AS41" s="2" t="s">
        <v>240</v>
      </c>
      <c r="AT41" s="2" t="s">
        <v>240</v>
      </c>
      <c r="AU41" s="2" t="s">
        <v>240</v>
      </c>
      <c r="AV41" s="194" t="str">
        <f t="shared" si="0"/>
        <v>n.a.</v>
      </c>
      <c r="AW41" s="195"/>
      <c r="AX41" s="190" t="s">
        <v>239</v>
      </c>
      <c r="AY41" s="2" t="s">
        <v>240</v>
      </c>
      <c r="AZ41" s="2" t="s">
        <v>240</v>
      </c>
      <c r="BA41" s="2" t="s">
        <v>240</v>
      </c>
      <c r="BB41" s="2" t="s">
        <v>240</v>
      </c>
      <c r="BC41" s="2" t="s">
        <v>240</v>
      </c>
      <c r="BD41" s="2" t="s">
        <v>240</v>
      </c>
      <c r="BE41" s="2" t="s">
        <v>240</v>
      </c>
      <c r="BF41" s="2" t="s">
        <v>240</v>
      </c>
      <c r="BG41" s="2" t="s">
        <v>240</v>
      </c>
      <c r="BH41" s="2" t="s">
        <v>240</v>
      </c>
      <c r="BI41" s="2" t="s">
        <v>240</v>
      </c>
      <c r="BJ41" s="2">
        <v>0</v>
      </c>
      <c r="BK41" s="2">
        <v>0</v>
      </c>
      <c r="BL41" s="2">
        <v>0</v>
      </c>
      <c r="BM41" s="2">
        <v>0</v>
      </c>
      <c r="BN41" s="2" t="s">
        <v>240</v>
      </c>
      <c r="BO41" s="2" t="s">
        <v>240</v>
      </c>
      <c r="BP41" s="2" t="s">
        <v>240</v>
      </c>
      <c r="BQ41" s="2" t="s">
        <v>240</v>
      </c>
      <c r="BR41" s="2" t="s">
        <v>240</v>
      </c>
      <c r="BS41" s="2" t="s">
        <v>240</v>
      </c>
      <c r="BT41" s="194" t="str">
        <f t="shared" si="1"/>
        <v>n.a.</v>
      </c>
      <c r="BU41" s="195"/>
      <c r="BV41" s="198" t="s">
        <v>241</v>
      </c>
      <c r="BW41" s="17" t="s">
        <v>242</v>
      </c>
      <c r="BX41" s="17" t="s">
        <v>242</v>
      </c>
      <c r="BY41" s="17" t="s">
        <v>242</v>
      </c>
      <c r="BZ41" s="17" t="s">
        <v>242</v>
      </c>
      <c r="CA41" s="17" t="s">
        <v>242</v>
      </c>
      <c r="CB41" s="17" t="s">
        <v>242</v>
      </c>
      <c r="CC41" s="17" t="s">
        <v>242</v>
      </c>
      <c r="CD41" s="17" t="s">
        <v>242</v>
      </c>
      <c r="CE41" s="17" t="s">
        <v>242</v>
      </c>
      <c r="CF41" s="17" t="s">
        <v>242</v>
      </c>
      <c r="CG41" s="17" t="s">
        <v>242</v>
      </c>
      <c r="CH41" s="17">
        <v>0</v>
      </c>
      <c r="CI41" s="17">
        <v>0</v>
      </c>
      <c r="CJ41" s="17">
        <v>0</v>
      </c>
      <c r="CK41" s="17">
        <v>0</v>
      </c>
      <c r="CL41" s="17" t="s">
        <v>242</v>
      </c>
      <c r="CM41" s="17" t="s">
        <v>242</v>
      </c>
      <c r="CN41" s="17" t="s">
        <v>242</v>
      </c>
      <c r="CO41" s="17" t="s">
        <v>242</v>
      </c>
      <c r="CP41" s="17" t="s">
        <v>242</v>
      </c>
      <c r="CQ41" s="17" t="s">
        <v>242</v>
      </c>
      <c r="CR41" s="194" t="str">
        <f t="shared" si="2"/>
        <v>n.a.</v>
      </c>
      <c r="CS41" s="195"/>
      <c r="CT41" s="198" t="s">
        <v>241</v>
      </c>
      <c r="CU41" s="17" t="s">
        <v>242</v>
      </c>
      <c r="CV41" s="17" t="s">
        <v>242</v>
      </c>
      <c r="CW41" s="17" t="s">
        <v>242</v>
      </c>
      <c r="CX41" s="17" t="s">
        <v>242</v>
      </c>
      <c r="CY41" s="17" t="s">
        <v>242</v>
      </c>
      <c r="CZ41" s="17" t="s">
        <v>242</v>
      </c>
      <c r="DA41" s="17" t="s">
        <v>242</v>
      </c>
      <c r="DB41" s="17" t="s">
        <v>242</v>
      </c>
      <c r="DC41" s="17" t="s">
        <v>242</v>
      </c>
      <c r="DD41" s="17" t="s">
        <v>242</v>
      </c>
      <c r="DE41" s="17" t="s">
        <v>242</v>
      </c>
      <c r="DF41" s="17">
        <v>0.2</v>
      </c>
      <c r="DG41" s="17">
        <v>0.2</v>
      </c>
      <c r="DH41" s="17">
        <v>0.2</v>
      </c>
      <c r="DI41" s="17">
        <v>0.2</v>
      </c>
      <c r="DJ41" s="17" t="s">
        <v>242</v>
      </c>
      <c r="DK41" s="17" t="s">
        <v>242</v>
      </c>
      <c r="DL41" s="17" t="s">
        <v>242</v>
      </c>
      <c r="DM41" s="17" t="s">
        <v>242</v>
      </c>
      <c r="DN41" s="17" t="s">
        <v>242</v>
      </c>
      <c r="DO41" s="17" t="s">
        <v>242</v>
      </c>
      <c r="DP41" s="194" t="str">
        <f t="shared" si="3"/>
        <v>n.a.</v>
      </c>
      <c r="DQ41" s="195"/>
      <c r="DR41" s="198" t="s">
        <v>241</v>
      </c>
      <c r="DS41" s="17" t="s">
        <v>242</v>
      </c>
      <c r="DT41" s="17" t="s">
        <v>242</v>
      </c>
      <c r="DU41" s="17" t="s">
        <v>242</v>
      </c>
      <c r="DV41" s="17" t="s">
        <v>242</v>
      </c>
      <c r="DW41" s="17" t="s">
        <v>242</v>
      </c>
      <c r="DX41" s="17" t="s">
        <v>242</v>
      </c>
      <c r="DY41" s="17" t="s">
        <v>242</v>
      </c>
      <c r="DZ41" s="17">
        <v>0.4</v>
      </c>
      <c r="EA41" s="17">
        <v>0.5</v>
      </c>
      <c r="EB41" s="17">
        <v>0.5</v>
      </c>
      <c r="EC41" s="17">
        <v>0.6</v>
      </c>
      <c r="ED41" s="17">
        <v>0.7</v>
      </c>
      <c r="EE41" s="17">
        <v>0.7</v>
      </c>
      <c r="EF41" s="17">
        <v>0.7</v>
      </c>
      <c r="EG41" s="17">
        <v>0.7</v>
      </c>
      <c r="EH41" s="17" t="s">
        <v>242</v>
      </c>
      <c r="EI41" s="17" t="s">
        <v>242</v>
      </c>
      <c r="EJ41" s="17" t="s">
        <v>242</v>
      </c>
      <c r="EK41" s="17" t="s">
        <v>242</v>
      </c>
      <c r="EL41" s="17" t="s">
        <v>242</v>
      </c>
      <c r="EM41" s="17" t="s">
        <v>242</v>
      </c>
      <c r="EN41" s="194" t="str">
        <f t="shared" si="4"/>
        <v>n.a.</v>
      </c>
      <c r="EO41" s="195"/>
      <c r="EP41" s="198" t="s">
        <v>241</v>
      </c>
      <c r="EQ41" s="17" t="s">
        <v>242</v>
      </c>
      <c r="ER41" s="17" t="s">
        <v>242</v>
      </c>
      <c r="ES41" s="17" t="s">
        <v>242</v>
      </c>
      <c r="ET41" s="17" t="s">
        <v>242</v>
      </c>
      <c r="EU41" s="17" t="s">
        <v>242</v>
      </c>
      <c r="EV41" s="17" t="s">
        <v>242</v>
      </c>
      <c r="EW41" s="17" t="s">
        <v>242</v>
      </c>
      <c r="EX41" s="17" t="s">
        <v>242</v>
      </c>
      <c r="EY41" s="17">
        <v>0.1</v>
      </c>
      <c r="EZ41" s="17">
        <v>0.1</v>
      </c>
      <c r="FA41" s="17">
        <v>0.1</v>
      </c>
      <c r="FB41" s="17">
        <v>0.1</v>
      </c>
      <c r="FC41" s="17">
        <v>0.1</v>
      </c>
      <c r="FD41" s="17">
        <v>0.1</v>
      </c>
      <c r="FE41" s="17">
        <v>0.1</v>
      </c>
      <c r="FF41" s="17" t="s">
        <v>242</v>
      </c>
      <c r="FG41" s="17" t="s">
        <v>242</v>
      </c>
      <c r="FH41" s="17" t="s">
        <v>242</v>
      </c>
      <c r="FI41" s="17" t="s">
        <v>242</v>
      </c>
      <c r="FJ41" s="17" t="s">
        <v>242</v>
      </c>
      <c r="FK41" s="17" t="s">
        <v>242</v>
      </c>
      <c r="FL41" s="194" t="str">
        <f t="shared" si="5"/>
        <v>n.a.</v>
      </c>
      <c r="FM41" s="195"/>
      <c r="FN41" s="202" t="s">
        <v>239</v>
      </c>
      <c r="FO41" s="2" t="s">
        <v>240</v>
      </c>
      <c r="FP41" s="2" t="s">
        <v>240</v>
      </c>
      <c r="FQ41" s="2" t="s">
        <v>240</v>
      </c>
      <c r="FR41" s="2" t="s">
        <v>240</v>
      </c>
      <c r="FS41" s="2" t="s">
        <v>240</v>
      </c>
      <c r="FT41" s="2" t="s">
        <v>240</v>
      </c>
      <c r="FU41" s="2" t="s">
        <v>240</v>
      </c>
      <c r="FV41" s="2" t="s">
        <v>240</v>
      </c>
      <c r="FW41" s="2" t="s">
        <v>240</v>
      </c>
      <c r="FX41" s="2" t="s">
        <v>240</v>
      </c>
      <c r="FY41" s="2" t="s">
        <v>240</v>
      </c>
      <c r="FZ41" s="2">
        <v>0.1</v>
      </c>
      <c r="GA41" s="2">
        <v>0.1</v>
      </c>
      <c r="GB41" s="2">
        <v>0.1</v>
      </c>
      <c r="GC41" s="2">
        <v>0.1</v>
      </c>
      <c r="GD41" s="2" t="s">
        <v>240</v>
      </c>
      <c r="GE41" s="2" t="s">
        <v>240</v>
      </c>
      <c r="GF41" s="2" t="s">
        <v>240</v>
      </c>
      <c r="GG41" s="2" t="s">
        <v>240</v>
      </c>
      <c r="GH41" s="2" t="s">
        <v>240</v>
      </c>
      <c r="GI41" s="2" t="s">
        <v>240</v>
      </c>
      <c r="GJ41" s="194" t="str">
        <f t="shared" si="6"/>
        <v>n.a.</v>
      </c>
      <c r="GK41" s="195"/>
      <c r="GL41" s="202" t="s">
        <v>239</v>
      </c>
      <c r="GM41" s="2" t="s">
        <v>240</v>
      </c>
      <c r="GN41" s="2" t="s">
        <v>240</v>
      </c>
      <c r="GO41" s="2" t="s">
        <v>240</v>
      </c>
      <c r="GP41" s="2" t="s">
        <v>240</v>
      </c>
      <c r="GQ41" s="2" t="s">
        <v>240</v>
      </c>
      <c r="GR41" s="2" t="s">
        <v>240</v>
      </c>
      <c r="GS41" s="2" t="s">
        <v>240</v>
      </c>
      <c r="GT41" s="2" t="s">
        <v>240</v>
      </c>
      <c r="GU41" s="2" t="s">
        <v>240</v>
      </c>
      <c r="GV41" s="2" t="s">
        <v>240</v>
      </c>
      <c r="GW41" s="2" t="s">
        <v>240</v>
      </c>
      <c r="GX41" s="2">
        <v>0.1</v>
      </c>
      <c r="GY41" s="2">
        <v>0.2</v>
      </c>
      <c r="GZ41" s="2">
        <v>0.2</v>
      </c>
      <c r="HA41" s="2">
        <v>0.2</v>
      </c>
      <c r="HB41" s="2" t="s">
        <v>240</v>
      </c>
      <c r="HC41" s="2" t="s">
        <v>240</v>
      </c>
      <c r="HD41" s="2" t="s">
        <v>240</v>
      </c>
      <c r="HE41" s="2" t="s">
        <v>240</v>
      </c>
      <c r="HF41" s="2" t="s">
        <v>240</v>
      </c>
      <c r="HG41" s="2" t="s">
        <v>240</v>
      </c>
      <c r="HH41" s="194" t="str">
        <f t="shared" si="7"/>
        <v>n.a.</v>
      </c>
      <c r="HI41" s="195"/>
      <c r="HJ41" s="202" t="s">
        <v>239</v>
      </c>
      <c r="HK41" s="2" t="s">
        <v>240</v>
      </c>
      <c r="HL41" s="2" t="s">
        <v>240</v>
      </c>
      <c r="HM41" s="2" t="s">
        <v>240</v>
      </c>
      <c r="HN41" s="2" t="s">
        <v>240</v>
      </c>
      <c r="HO41" s="2" t="s">
        <v>240</v>
      </c>
      <c r="HP41" s="2" t="s">
        <v>240</v>
      </c>
      <c r="HQ41" s="2" t="s">
        <v>240</v>
      </c>
      <c r="HR41" s="2" t="s">
        <v>240</v>
      </c>
      <c r="HS41" s="2" t="s">
        <v>240</v>
      </c>
      <c r="HT41" s="2" t="s">
        <v>240</v>
      </c>
      <c r="HU41" s="2">
        <v>0.1</v>
      </c>
      <c r="HV41" s="2">
        <v>0.1</v>
      </c>
      <c r="HW41" s="2">
        <v>0.1</v>
      </c>
      <c r="HX41" s="2">
        <v>0.1</v>
      </c>
      <c r="HY41" s="2">
        <v>0.1</v>
      </c>
      <c r="HZ41" s="2" t="s">
        <v>240</v>
      </c>
      <c r="IA41" s="2" t="s">
        <v>240</v>
      </c>
      <c r="IB41" s="2" t="s">
        <v>240</v>
      </c>
      <c r="IC41" s="2" t="s">
        <v>240</v>
      </c>
      <c r="ID41" s="2" t="s">
        <v>240</v>
      </c>
      <c r="IE41" s="2" t="s">
        <v>240</v>
      </c>
      <c r="IF41" s="194" t="str">
        <f t="shared" si="8"/>
        <v>n.a.</v>
      </c>
      <c r="IG41" s="195"/>
      <c r="IH41" t="e">
        <f t="shared" si="9"/>
        <v>#DIV/0!</v>
      </c>
    </row>
    <row r="42" spans="1:242" ht="14.5">
      <c r="A42" s="175"/>
      <c r="B42" s="184" t="s">
        <v>243</v>
      </c>
      <c r="C42" s="175">
        <v>0</v>
      </c>
      <c r="D42" s="176" t="s">
        <v>240</v>
      </c>
      <c r="E42" s="176" t="s">
        <v>240</v>
      </c>
      <c r="F42" s="176" t="s">
        <v>240</v>
      </c>
      <c r="G42" s="176" t="s">
        <v>240</v>
      </c>
      <c r="H42" s="176" t="s">
        <v>240</v>
      </c>
      <c r="I42" s="176" t="s">
        <v>240</v>
      </c>
      <c r="J42" s="176" t="s">
        <v>240</v>
      </c>
      <c r="K42" s="176" t="s">
        <v>240</v>
      </c>
      <c r="L42" s="176" t="s">
        <v>240</v>
      </c>
      <c r="M42" s="176" t="s">
        <v>240</v>
      </c>
      <c r="N42" s="176" t="s">
        <v>240</v>
      </c>
      <c r="O42" s="176" t="s">
        <v>240</v>
      </c>
      <c r="P42" s="176" t="s">
        <v>240</v>
      </c>
      <c r="Q42" s="176" t="s">
        <v>240</v>
      </c>
      <c r="R42" s="176" t="s">
        <v>240</v>
      </c>
      <c r="S42" s="176" t="s">
        <v>240</v>
      </c>
      <c r="T42" s="176" t="s">
        <v>240</v>
      </c>
      <c r="U42" s="176" t="s">
        <v>240</v>
      </c>
      <c r="V42" s="176" t="s">
        <v>240</v>
      </c>
      <c r="W42" s="176" t="s">
        <v>240</v>
      </c>
      <c r="X42" s="176"/>
      <c r="Y42" s="1"/>
      <c r="Z42" s="190" t="s">
        <v>243</v>
      </c>
      <c r="AA42" s="1">
        <v>0</v>
      </c>
      <c r="AB42" s="2" t="s">
        <v>240</v>
      </c>
      <c r="AC42" s="2" t="s">
        <v>240</v>
      </c>
      <c r="AD42" s="2" t="s">
        <v>240</v>
      </c>
      <c r="AE42" s="2" t="s">
        <v>240</v>
      </c>
      <c r="AF42" s="2" t="s">
        <v>240</v>
      </c>
      <c r="AG42" s="2" t="s">
        <v>240</v>
      </c>
      <c r="AH42" s="2" t="s">
        <v>240</v>
      </c>
      <c r="AI42" s="2" t="s">
        <v>240</v>
      </c>
      <c r="AJ42" s="2" t="s">
        <v>240</v>
      </c>
      <c r="AK42" s="2" t="s">
        <v>240</v>
      </c>
      <c r="AL42" s="2" t="s">
        <v>240</v>
      </c>
      <c r="AM42" s="2" t="s">
        <v>240</v>
      </c>
      <c r="AN42" s="2" t="s">
        <v>240</v>
      </c>
      <c r="AO42" s="2" t="s">
        <v>240</v>
      </c>
      <c r="AP42" s="2" t="s">
        <v>240</v>
      </c>
      <c r="AQ42" s="2" t="s">
        <v>240</v>
      </c>
      <c r="AR42" s="2" t="s">
        <v>240</v>
      </c>
      <c r="AS42" s="2" t="s">
        <v>240</v>
      </c>
      <c r="AT42" s="2" t="s">
        <v>240</v>
      </c>
      <c r="AU42" s="2" t="s">
        <v>240</v>
      </c>
      <c r="AV42" s="194" t="str">
        <f t="shared" si="0"/>
        <v>n.a.</v>
      </c>
      <c r="AW42" s="195"/>
      <c r="AX42" s="190" t="s">
        <v>243</v>
      </c>
      <c r="AY42" s="1">
        <v>0</v>
      </c>
      <c r="AZ42" s="2" t="s">
        <v>240</v>
      </c>
      <c r="BA42" s="2" t="s">
        <v>240</v>
      </c>
      <c r="BB42" s="2" t="s">
        <v>240</v>
      </c>
      <c r="BC42" s="2" t="s">
        <v>240</v>
      </c>
      <c r="BD42" s="2" t="s">
        <v>240</v>
      </c>
      <c r="BE42" s="2" t="s">
        <v>240</v>
      </c>
      <c r="BF42" s="2" t="s">
        <v>240</v>
      </c>
      <c r="BG42" s="2" t="s">
        <v>240</v>
      </c>
      <c r="BH42" s="2" t="s">
        <v>240</v>
      </c>
      <c r="BI42" s="2" t="s">
        <v>240</v>
      </c>
      <c r="BJ42" s="2" t="s">
        <v>240</v>
      </c>
      <c r="BK42" s="2" t="s">
        <v>240</v>
      </c>
      <c r="BL42" s="2" t="s">
        <v>240</v>
      </c>
      <c r="BM42" s="2" t="s">
        <v>240</v>
      </c>
      <c r="BN42" s="2" t="s">
        <v>240</v>
      </c>
      <c r="BO42" s="2" t="s">
        <v>240</v>
      </c>
      <c r="BP42" s="2" t="s">
        <v>240</v>
      </c>
      <c r="BQ42" s="2" t="s">
        <v>240</v>
      </c>
      <c r="BR42" s="2" t="s">
        <v>240</v>
      </c>
      <c r="BS42" s="2" t="s">
        <v>240</v>
      </c>
      <c r="BT42" s="194" t="str">
        <f t="shared" si="1"/>
        <v>n.a.</v>
      </c>
      <c r="BU42" s="195"/>
      <c r="BV42" s="198" t="s">
        <v>244</v>
      </c>
      <c r="BW42" s="16">
        <v>0</v>
      </c>
      <c r="BX42" s="17" t="s">
        <v>242</v>
      </c>
      <c r="BY42" s="17" t="s">
        <v>242</v>
      </c>
      <c r="BZ42" s="17" t="s">
        <v>242</v>
      </c>
      <c r="CA42" s="17" t="s">
        <v>242</v>
      </c>
      <c r="CB42" s="17" t="s">
        <v>242</v>
      </c>
      <c r="CC42" s="17" t="s">
        <v>242</v>
      </c>
      <c r="CD42" s="17" t="s">
        <v>242</v>
      </c>
      <c r="CE42" s="17" t="s">
        <v>242</v>
      </c>
      <c r="CF42" s="17" t="s">
        <v>242</v>
      </c>
      <c r="CG42" s="17" t="s">
        <v>242</v>
      </c>
      <c r="CH42" s="17" t="s">
        <v>242</v>
      </c>
      <c r="CI42" s="17" t="s">
        <v>242</v>
      </c>
      <c r="CJ42" s="17" t="s">
        <v>242</v>
      </c>
      <c r="CK42" s="17" t="s">
        <v>242</v>
      </c>
      <c r="CL42" s="17" t="s">
        <v>242</v>
      </c>
      <c r="CM42" s="17" t="s">
        <v>242</v>
      </c>
      <c r="CN42" s="17" t="s">
        <v>242</v>
      </c>
      <c r="CO42" s="17" t="s">
        <v>242</v>
      </c>
      <c r="CP42" s="17" t="s">
        <v>242</v>
      </c>
      <c r="CQ42" s="17" t="s">
        <v>242</v>
      </c>
      <c r="CR42" s="194" t="str">
        <f t="shared" si="2"/>
        <v>n.a.</v>
      </c>
      <c r="CS42" s="195"/>
      <c r="CT42" s="198" t="s">
        <v>244</v>
      </c>
      <c r="CU42" s="16">
        <v>0</v>
      </c>
      <c r="CV42" s="17" t="s">
        <v>242</v>
      </c>
      <c r="CW42" s="17" t="s">
        <v>242</v>
      </c>
      <c r="CX42" s="17" t="s">
        <v>242</v>
      </c>
      <c r="CY42" s="17" t="s">
        <v>242</v>
      </c>
      <c r="CZ42" s="17" t="s">
        <v>242</v>
      </c>
      <c r="DA42" s="17" t="s">
        <v>242</v>
      </c>
      <c r="DB42" s="17" t="s">
        <v>242</v>
      </c>
      <c r="DC42" s="17" t="s">
        <v>242</v>
      </c>
      <c r="DD42" s="17" t="s">
        <v>242</v>
      </c>
      <c r="DE42" s="17" t="s">
        <v>242</v>
      </c>
      <c r="DF42" s="17" t="s">
        <v>242</v>
      </c>
      <c r="DG42" s="17" t="s">
        <v>242</v>
      </c>
      <c r="DH42" s="17" t="s">
        <v>242</v>
      </c>
      <c r="DI42" s="17" t="s">
        <v>242</v>
      </c>
      <c r="DJ42" s="17" t="s">
        <v>242</v>
      </c>
      <c r="DK42" s="17" t="s">
        <v>242</v>
      </c>
      <c r="DL42" s="17" t="s">
        <v>242</v>
      </c>
      <c r="DM42" s="17" t="s">
        <v>242</v>
      </c>
      <c r="DN42" s="17" t="s">
        <v>242</v>
      </c>
      <c r="DO42" s="17" t="s">
        <v>242</v>
      </c>
      <c r="DP42" s="194" t="str">
        <f t="shared" si="3"/>
        <v>n.a.</v>
      </c>
      <c r="DQ42" s="195"/>
      <c r="DR42" s="198" t="s">
        <v>244</v>
      </c>
      <c r="DS42" s="16">
        <v>0</v>
      </c>
      <c r="DT42" s="17" t="s">
        <v>242</v>
      </c>
      <c r="DU42" s="17" t="s">
        <v>242</v>
      </c>
      <c r="DV42" s="17" t="s">
        <v>242</v>
      </c>
      <c r="DW42" s="17" t="s">
        <v>242</v>
      </c>
      <c r="DX42" s="17" t="s">
        <v>242</v>
      </c>
      <c r="DY42" s="17" t="s">
        <v>242</v>
      </c>
      <c r="DZ42" s="17" t="s">
        <v>242</v>
      </c>
      <c r="EA42" s="17" t="s">
        <v>242</v>
      </c>
      <c r="EB42" s="17" t="s">
        <v>242</v>
      </c>
      <c r="EC42" s="17" t="s">
        <v>242</v>
      </c>
      <c r="ED42" s="17" t="s">
        <v>242</v>
      </c>
      <c r="EE42" s="17" t="s">
        <v>242</v>
      </c>
      <c r="EF42" s="17" t="s">
        <v>242</v>
      </c>
      <c r="EG42" s="17" t="s">
        <v>242</v>
      </c>
      <c r="EH42" s="17" t="s">
        <v>242</v>
      </c>
      <c r="EI42" s="17" t="s">
        <v>242</v>
      </c>
      <c r="EJ42" s="17" t="s">
        <v>242</v>
      </c>
      <c r="EK42" s="17" t="s">
        <v>242</v>
      </c>
      <c r="EL42" s="17" t="s">
        <v>242</v>
      </c>
      <c r="EM42" s="17" t="s">
        <v>242</v>
      </c>
      <c r="EN42" s="194" t="str">
        <f t="shared" si="4"/>
        <v>n.a.</v>
      </c>
      <c r="EO42" s="195"/>
      <c r="EP42" s="198" t="s">
        <v>244</v>
      </c>
      <c r="EQ42" s="16">
        <v>0</v>
      </c>
      <c r="ER42" s="17" t="s">
        <v>242</v>
      </c>
      <c r="ES42" s="17" t="s">
        <v>242</v>
      </c>
      <c r="ET42" s="17" t="s">
        <v>242</v>
      </c>
      <c r="EU42" s="17" t="s">
        <v>242</v>
      </c>
      <c r="EV42" s="17" t="s">
        <v>242</v>
      </c>
      <c r="EW42" s="17" t="s">
        <v>242</v>
      </c>
      <c r="EX42" s="17" t="s">
        <v>242</v>
      </c>
      <c r="EY42" s="17" t="s">
        <v>242</v>
      </c>
      <c r="EZ42" s="17" t="s">
        <v>242</v>
      </c>
      <c r="FA42" s="17" t="s">
        <v>242</v>
      </c>
      <c r="FB42" s="17" t="s">
        <v>242</v>
      </c>
      <c r="FC42" s="17" t="s">
        <v>242</v>
      </c>
      <c r="FD42" s="17" t="s">
        <v>242</v>
      </c>
      <c r="FE42" s="17" t="s">
        <v>242</v>
      </c>
      <c r="FF42" s="17" t="s">
        <v>242</v>
      </c>
      <c r="FG42" s="17" t="s">
        <v>242</v>
      </c>
      <c r="FH42" s="17" t="s">
        <v>242</v>
      </c>
      <c r="FI42" s="17" t="s">
        <v>242</v>
      </c>
      <c r="FJ42" s="17" t="s">
        <v>242</v>
      </c>
      <c r="FK42" s="17" t="s">
        <v>242</v>
      </c>
      <c r="FL42" s="194" t="str">
        <f t="shared" si="5"/>
        <v>n.a.</v>
      </c>
      <c r="FM42" s="195"/>
      <c r="FN42" s="202" t="s">
        <v>243</v>
      </c>
      <c r="FO42" s="1">
        <v>0</v>
      </c>
      <c r="FP42" s="2" t="s">
        <v>240</v>
      </c>
      <c r="FQ42" s="2" t="s">
        <v>240</v>
      </c>
      <c r="FR42" s="2" t="s">
        <v>240</v>
      </c>
      <c r="FS42" s="2" t="s">
        <v>240</v>
      </c>
      <c r="FT42" s="2" t="s">
        <v>240</v>
      </c>
      <c r="FU42" s="2" t="s">
        <v>240</v>
      </c>
      <c r="FV42" s="2" t="s">
        <v>240</v>
      </c>
      <c r="FW42" s="2" t="s">
        <v>240</v>
      </c>
      <c r="FX42" s="2" t="s">
        <v>240</v>
      </c>
      <c r="FY42" s="2" t="s">
        <v>240</v>
      </c>
      <c r="FZ42" s="2" t="s">
        <v>240</v>
      </c>
      <c r="GA42" s="2" t="s">
        <v>240</v>
      </c>
      <c r="GB42" s="2" t="s">
        <v>240</v>
      </c>
      <c r="GC42" s="2" t="s">
        <v>240</v>
      </c>
      <c r="GD42" s="2" t="s">
        <v>240</v>
      </c>
      <c r="GE42" s="2" t="s">
        <v>240</v>
      </c>
      <c r="GF42" s="2" t="s">
        <v>240</v>
      </c>
      <c r="GG42" s="2" t="s">
        <v>240</v>
      </c>
      <c r="GH42" s="2" t="s">
        <v>240</v>
      </c>
      <c r="GI42" s="2" t="s">
        <v>240</v>
      </c>
      <c r="GJ42" s="194" t="str">
        <f t="shared" si="6"/>
        <v>n.a.</v>
      </c>
      <c r="GK42" s="195"/>
      <c r="GL42" s="202" t="s">
        <v>243</v>
      </c>
      <c r="GM42" s="1">
        <v>0</v>
      </c>
      <c r="GN42" s="2" t="s">
        <v>240</v>
      </c>
      <c r="GO42" s="2" t="s">
        <v>240</v>
      </c>
      <c r="GP42" s="2" t="s">
        <v>240</v>
      </c>
      <c r="GQ42" s="2" t="s">
        <v>240</v>
      </c>
      <c r="GR42" s="2" t="s">
        <v>240</v>
      </c>
      <c r="GS42" s="2" t="s">
        <v>240</v>
      </c>
      <c r="GT42" s="2" t="s">
        <v>240</v>
      </c>
      <c r="GU42" s="2" t="s">
        <v>240</v>
      </c>
      <c r="GV42" s="2" t="s">
        <v>240</v>
      </c>
      <c r="GW42" s="2" t="s">
        <v>240</v>
      </c>
      <c r="GX42" s="2" t="s">
        <v>240</v>
      </c>
      <c r="GY42" s="2" t="s">
        <v>240</v>
      </c>
      <c r="GZ42" s="2" t="s">
        <v>240</v>
      </c>
      <c r="HA42" s="2" t="s">
        <v>240</v>
      </c>
      <c r="HB42" s="2" t="s">
        <v>240</v>
      </c>
      <c r="HC42" s="2" t="s">
        <v>240</v>
      </c>
      <c r="HD42" s="2" t="s">
        <v>240</v>
      </c>
      <c r="HE42" s="2" t="s">
        <v>240</v>
      </c>
      <c r="HF42" s="2" t="s">
        <v>240</v>
      </c>
      <c r="HG42" s="2" t="s">
        <v>240</v>
      </c>
      <c r="HH42" s="194" t="str">
        <f t="shared" si="7"/>
        <v>n.a.</v>
      </c>
      <c r="HI42" s="195"/>
      <c r="HJ42" s="202" t="s">
        <v>243</v>
      </c>
      <c r="HK42" s="1">
        <v>0</v>
      </c>
      <c r="HL42" s="2" t="s">
        <v>240</v>
      </c>
      <c r="HM42" s="2" t="s">
        <v>240</v>
      </c>
      <c r="HN42" s="2" t="s">
        <v>240</v>
      </c>
      <c r="HO42" s="2" t="s">
        <v>240</v>
      </c>
      <c r="HP42" s="2" t="s">
        <v>240</v>
      </c>
      <c r="HQ42" s="2" t="s">
        <v>240</v>
      </c>
      <c r="HR42" s="2" t="s">
        <v>240</v>
      </c>
      <c r="HS42" s="2" t="s">
        <v>240</v>
      </c>
      <c r="HT42" s="2" t="s">
        <v>240</v>
      </c>
      <c r="HU42" s="2" t="s">
        <v>240</v>
      </c>
      <c r="HV42" s="2" t="s">
        <v>240</v>
      </c>
      <c r="HW42" s="2" t="s">
        <v>240</v>
      </c>
      <c r="HX42" s="2" t="s">
        <v>240</v>
      </c>
      <c r="HY42" s="2" t="s">
        <v>240</v>
      </c>
      <c r="HZ42" s="2" t="s">
        <v>240</v>
      </c>
      <c r="IA42" s="2" t="s">
        <v>240</v>
      </c>
      <c r="IB42" s="2" t="s">
        <v>240</v>
      </c>
      <c r="IC42" s="2" t="s">
        <v>240</v>
      </c>
      <c r="ID42" s="2" t="s">
        <v>240</v>
      </c>
      <c r="IE42" s="2" t="s">
        <v>240</v>
      </c>
      <c r="IF42" s="194" t="str">
        <f t="shared" si="8"/>
        <v>n.a.</v>
      </c>
      <c r="IG42" s="195"/>
      <c r="IH42" t="e">
        <f t="shared" si="9"/>
        <v>#DIV/0!</v>
      </c>
    </row>
    <row r="43" spans="1:242" ht="14.5">
      <c r="A43" s="175"/>
      <c r="B43" s="184" t="s">
        <v>245</v>
      </c>
      <c r="C43" s="175">
        <v>0</v>
      </c>
      <c r="D43" s="175">
        <v>0</v>
      </c>
      <c r="E43" s="175">
        <v>0</v>
      </c>
      <c r="F43" s="175">
        <v>0</v>
      </c>
      <c r="G43" s="175">
        <v>0</v>
      </c>
      <c r="H43" s="175">
        <v>0</v>
      </c>
      <c r="I43" s="175">
        <v>0</v>
      </c>
      <c r="J43" s="175">
        <v>0</v>
      </c>
      <c r="K43" s="175">
        <v>0</v>
      </c>
      <c r="L43" s="175">
        <v>0</v>
      </c>
      <c r="M43" s="175">
        <v>0</v>
      </c>
      <c r="N43" s="175">
        <v>0</v>
      </c>
      <c r="O43" s="175">
        <v>0</v>
      </c>
      <c r="P43" s="175">
        <v>0</v>
      </c>
      <c r="Q43" s="175">
        <v>0</v>
      </c>
      <c r="R43" s="175">
        <v>0</v>
      </c>
      <c r="S43" s="175">
        <v>0</v>
      </c>
      <c r="T43" s="175">
        <v>0</v>
      </c>
      <c r="U43" s="175">
        <v>0</v>
      </c>
      <c r="V43" s="175">
        <v>0</v>
      </c>
      <c r="W43" s="175">
        <v>0</v>
      </c>
      <c r="X43" s="175"/>
      <c r="Y43" s="1"/>
      <c r="Z43" s="190" t="s">
        <v>245</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94">
        <f t="shared" si="0"/>
        <v>0</v>
      </c>
      <c r="AW43" s="195"/>
      <c r="AX43" s="190" t="s">
        <v>245</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94">
        <f t="shared" si="1"/>
        <v>0</v>
      </c>
      <c r="BU43" s="195"/>
      <c r="BV43" s="198" t="s">
        <v>246</v>
      </c>
      <c r="BW43" s="16">
        <v>0</v>
      </c>
      <c r="BX43" s="16">
        <v>0</v>
      </c>
      <c r="BY43" s="16">
        <v>0</v>
      </c>
      <c r="BZ43" s="16">
        <v>0</v>
      </c>
      <c r="CA43" s="16">
        <v>0</v>
      </c>
      <c r="CB43" s="16">
        <v>0</v>
      </c>
      <c r="CC43" s="16">
        <v>0</v>
      </c>
      <c r="CD43" s="16">
        <v>0</v>
      </c>
      <c r="CE43" s="16">
        <v>0</v>
      </c>
      <c r="CF43" s="16">
        <v>0</v>
      </c>
      <c r="CG43" s="16">
        <v>0</v>
      </c>
      <c r="CH43" s="16">
        <v>0</v>
      </c>
      <c r="CI43" s="16">
        <v>0</v>
      </c>
      <c r="CJ43" s="16">
        <v>0</v>
      </c>
      <c r="CK43" s="16">
        <v>0</v>
      </c>
      <c r="CL43" s="16">
        <v>0</v>
      </c>
      <c r="CM43" s="16">
        <v>0</v>
      </c>
      <c r="CN43" s="16">
        <v>0</v>
      </c>
      <c r="CO43" s="16">
        <v>0</v>
      </c>
      <c r="CP43" s="16">
        <v>0</v>
      </c>
      <c r="CQ43" s="16">
        <v>0</v>
      </c>
      <c r="CR43" s="194">
        <f t="shared" si="2"/>
        <v>0</v>
      </c>
      <c r="CS43" s="195"/>
      <c r="CT43" s="198" t="s">
        <v>246</v>
      </c>
      <c r="CU43" s="16">
        <v>0</v>
      </c>
      <c r="CV43" s="16">
        <v>0</v>
      </c>
      <c r="CW43" s="16">
        <v>0</v>
      </c>
      <c r="CX43" s="16">
        <v>0</v>
      </c>
      <c r="CY43" s="16">
        <v>0</v>
      </c>
      <c r="CZ43" s="16">
        <v>0</v>
      </c>
      <c r="DA43" s="16">
        <v>0</v>
      </c>
      <c r="DB43" s="16">
        <v>0</v>
      </c>
      <c r="DC43" s="16">
        <v>0</v>
      </c>
      <c r="DD43" s="16">
        <v>0</v>
      </c>
      <c r="DE43" s="16">
        <v>0</v>
      </c>
      <c r="DF43" s="16">
        <v>0</v>
      </c>
      <c r="DG43" s="16">
        <v>0</v>
      </c>
      <c r="DH43" s="16">
        <v>0</v>
      </c>
      <c r="DI43" s="16">
        <v>0</v>
      </c>
      <c r="DJ43" s="16">
        <v>0</v>
      </c>
      <c r="DK43" s="16">
        <v>0</v>
      </c>
      <c r="DL43" s="16">
        <v>0</v>
      </c>
      <c r="DM43" s="16">
        <v>0</v>
      </c>
      <c r="DN43" s="16">
        <v>0</v>
      </c>
      <c r="DO43" s="16">
        <v>0</v>
      </c>
      <c r="DP43" s="194">
        <f t="shared" si="3"/>
        <v>0</v>
      </c>
      <c r="DQ43" s="195"/>
      <c r="DR43" s="198" t="s">
        <v>246</v>
      </c>
      <c r="DS43" s="16">
        <v>0</v>
      </c>
      <c r="DT43" s="16">
        <v>0</v>
      </c>
      <c r="DU43" s="16">
        <v>0</v>
      </c>
      <c r="DV43" s="16">
        <v>0</v>
      </c>
      <c r="DW43" s="16">
        <v>0</v>
      </c>
      <c r="DX43" s="16">
        <v>0</v>
      </c>
      <c r="DY43" s="16">
        <v>0</v>
      </c>
      <c r="DZ43" s="16">
        <v>0</v>
      </c>
      <c r="EA43" s="16">
        <v>0</v>
      </c>
      <c r="EB43" s="16">
        <v>0</v>
      </c>
      <c r="EC43" s="16">
        <v>0</v>
      </c>
      <c r="ED43" s="16">
        <v>0</v>
      </c>
      <c r="EE43" s="16">
        <v>0</v>
      </c>
      <c r="EF43" s="16">
        <v>0</v>
      </c>
      <c r="EG43" s="16">
        <v>0</v>
      </c>
      <c r="EH43" s="16">
        <v>0</v>
      </c>
      <c r="EI43" s="16">
        <v>0</v>
      </c>
      <c r="EJ43" s="16">
        <v>0</v>
      </c>
      <c r="EK43" s="16">
        <v>0</v>
      </c>
      <c r="EL43" s="16">
        <v>0</v>
      </c>
      <c r="EM43" s="16">
        <v>0</v>
      </c>
      <c r="EN43" s="194">
        <f t="shared" si="4"/>
        <v>0.5</v>
      </c>
      <c r="EO43" s="195"/>
      <c r="EP43" s="198" t="s">
        <v>246</v>
      </c>
      <c r="EQ43" s="16">
        <v>0</v>
      </c>
      <c r="ER43" s="16">
        <v>0</v>
      </c>
      <c r="ES43" s="16">
        <v>0</v>
      </c>
      <c r="ET43" s="16">
        <v>0</v>
      </c>
      <c r="EU43" s="16">
        <v>0</v>
      </c>
      <c r="EV43" s="16">
        <v>0</v>
      </c>
      <c r="EW43" s="16">
        <v>0</v>
      </c>
      <c r="EX43" s="16">
        <v>0</v>
      </c>
      <c r="EY43" s="16">
        <v>0</v>
      </c>
      <c r="EZ43" s="16">
        <v>0</v>
      </c>
      <c r="FA43" s="16">
        <v>0</v>
      </c>
      <c r="FB43" s="16">
        <v>0</v>
      </c>
      <c r="FC43" s="16">
        <v>0</v>
      </c>
      <c r="FD43" s="16">
        <v>0</v>
      </c>
      <c r="FE43" s="16">
        <v>0</v>
      </c>
      <c r="FF43" s="16">
        <v>0</v>
      </c>
      <c r="FG43" s="16">
        <v>0</v>
      </c>
      <c r="FH43" s="16">
        <v>0</v>
      </c>
      <c r="FI43" s="16">
        <v>0</v>
      </c>
      <c r="FJ43" s="16">
        <v>0</v>
      </c>
      <c r="FK43" s="16">
        <v>0</v>
      </c>
      <c r="FL43" s="194">
        <f t="shared" si="5"/>
        <v>0</v>
      </c>
      <c r="FM43" s="195"/>
      <c r="FN43" s="202" t="s">
        <v>245</v>
      </c>
      <c r="FO43" s="1">
        <v>0</v>
      </c>
      <c r="FP43" s="1">
        <v>0</v>
      </c>
      <c r="FQ43" s="1">
        <v>0</v>
      </c>
      <c r="FR43" s="1">
        <v>0</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J43" s="194">
        <f t="shared" si="6"/>
        <v>0</v>
      </c>
      <c r="GK43" s="195"/>
      <c r="GL43" s="202" t="s">
        <v>245</v>
      </c>
      <c r="GM43" s="1">
        <v>0</v>
      </c>
      <c r="GN43" s="1">
        <v>0</v>
      </c>
      <c r="GO43" s="1">
        <v>0</v>
      </c>
      <c r="GP43" s="1">
        <v>0</v>
      </c>
      <c r="GQ43" s="1">
        <v>0</v>
      </c>
      <c r="GR43" s="1">
        <v>0</v>
      </c>
      <c r="GS43" s="1">
        <v>0</v>
      </c>
      <c r="GT43" s="1">
        <v>0</v>
      </c>
      <c r="GU43" s="1">
        <v>0</v>
      </c>
      <c r="GV43" s="1">
        <v>0</v>
      </c>
      <c r="GW43" s="1">
        <v>0</v>
      </c>
      <c r="GX43" s="1">
        <v>0</v>
      </c>
      <c r="GY43" s="1">
        <v>0</v>
      </c>
      <c r="GZ43" s="1">
        <v>0</v>
      </c>
      <c r="HA43" s="1">
        <v>0</v>
      </c>
      <c r="HB43" s="1">
        <v>0</v>
      </c>
      <c r="HC43" s="1">
        <v>0</v>
      </c>
      <c r="HD43" s="1">
        <v>0</v>
      </c>
      <c r="HE43" s="1">
        <v>0</v>
      </c>
      <c r="HF43" s="1">
        <v>0</v>
      </c>
      <c r="HG43" s="1">
        <v>0</v>
      </c>
      <c r="HH43" s="194">
        <f t="shared" si="7"/>
        <v>0.1</v>
      </c>
      <c r="HI43" s="195"/>
      <c r="HJ43" s="202" t="s">
        <v>245</v>
      </c>
      <c r="HK43" s="1">
        <v>0</v>
      </c>
      <c r="HL43" s="1">
        <v>0</v>
      </c>
      <c r="HM43" s="1">
        <v>0</v>
      </c>
      <c r="HN43" s="1">
        <v>0</v>
      </c>
      <c r="HO43" s="1">
        <v>0</v>
      </c>
      <c r="HP43" s="1">
        <v>0</v>
      </c>
      <c r="HQ43" s="1">
        <v>0</v>
      </c>
      <c r="HR43" s="1">
        <v>0</v>
      </c>
      <c r="HS43" s="1">
        <v>0</v>
      </c>
      <c r="HT43" s="1">
        <v>0</v>
      </c>
      <c r="HU43" s="1">
        <v>0</v>
      </c>
      <c r="HV43" s="1">
        <v>0</v>
      </c>
      <c r="HW43" s="1">
        <v>0</v>
      </c>
      <c r="HX43" s="1">
        <v>0</v>
      </c>
      <c r="HY43" s="1">
        <v>0</v>
      </c>
      <c r="HZ43" s="1">
        <v>0</v>
      </c>
      <c r="IA43" s="1">
        <v>0</v>
      </c>
      <c r="IB43" s="1">
        <v>0</v>
      </c>
      <c r="IC43" s="1">
        <v>0</v>
      </c>
      <c r="ID43" s="1">
        <v>0</v>
      </c>
      <c r="IE43" s="1">
        <v>0</v>
      </c>
      <c r="IF43" s="194">
        <f t="shared" si="8"/>
        <v>0.3</v>
      </c>
      <c r="IG43" s="195"/>
      <c r="IH43" t="e">
        <f t="shared" si="9"/>
        <v>#DIV/0!</v>
      </c>
    </row>
    <row r="44" spans="1:242" ht="14.5" customHeight="1">
      <c r="A44" s="424"/>
      <c r="B44" s="424"/>
      <c r="C44" s="175"/>
      <c r="D44" s="175"/>
      <c r="E44" s="175"/>
      <c r="F44" s="175"/>
      <c r="G44" s="175"/>
      <c r="H44" s="175"/>
      <c r="I44" s="175"/>
      <c r="J44" s="175"/>
      <c r="K44" s="175"/>
      <c r="L44" s="175"/>
      <c r="M44" s="175"/>
      <c r="N44" s="175"/>
      <c r="O44" s="175"/>
      <c r="P44" s="175"/>
      <c r="Q44" s="175"/>
      <c r="R44" s="175"/>
      <c r="S44" s="175"/>
      <c r="T44" s="175"/>
      <c r="U44" s="175"/>
      <c r="V44" s="175"/>
      <c r="W44" s="175"/>
      <c r="X44" s="175"/>
      <c r="Y44" s="410"/>
      <c r="Z44" s="410"/>
      <c r="AA44" s="1"/>
      <c r="AB44" s="1"/>
      <c r="AC44" s="1"/>
      <c r="AD44" s="1"/>
      <c r="AE44" s="1"/>
      <c r="AF44" s="1"/>
      <c r="AG44" s="1"/>
      <c r="AH44" s="1"/>
      <c r="AI44" s="1"/>
      <c r="AJ44" s="1"/>
      <c r="AK44" s="1"/>
      <c r="AL44" s="1"/>
      <c r="AM44" s="1"/>
      <c r="AN44" s="1"/>
      <c r="AO44" s="1"/>
      <c r="AP44" s="1"/>
      <c r="AQ44" s="1"/>
      <c r="AR44" s="1"/>
      <c r="AS44" s="1"/>
      <c r="AT44" s="1"/>
      <c r="AU44" s="1"/>
      <c r="AW44" s="410"/>
      <c r="AX44" s="410"/>
      <c r="AY44" s="1"/>
      <c r="AZ44" s="1"/>
      <c r="BA44" s="1"/>
      <c r="BB44" s="1"/>
      <c r="BC44" s="1"/>
      <c r="BD44" s="1"/>
      <c r="BE44" s="1"/>
      <c r="BF44" s="1"/>
      <c r="BG44" s="1"/>
      <c r="BH44" s="1"/>
      <c r="BI44" s="1"/>
      <c r="BJ44" s="1"/>
      <c r="BK44" s="1"/>
      <c r="BL44" s="1"/>
      <c r="BM44" s="1"/>
      <c r="BN44" s="1"/>
      <c r="BO44" s="1"/>
      <c r="BP44" s="1"/>
      <c r="BQ44" s="1"/>
      <c r="BR44" s="1"/>
      <c r="BS44" s="1"/>
      <c r="BU44" s="411"/>
      <c r="BV44" s="411"/>
      <c r="BW44" s="16"/>
      <c r="BX44" s="16"/>
      <c r="BY44" s="16"/>
      <c r="BZ44" s="16"/>
      <c r="CA44" s="16"/>
      <c r="CB44" s="16"/>
      <c r="CC44" s="16"/>
      <c r="CD44" s="16"/>
      <c r="CE44" s="16"/>
      <c r="CF44" s="16"/>
      <c r="CG44" s="16"/>
      <c r="CH44" s="16"/>
      <c r="CI44" s="16"/>
      <c r="CJ44" s="16"/>
      <c r="CK44" s="16"/>
      <c r="CL44" s="16"/>
      <c r="CM44" s="16"/>
      <c r="CN44" s="16"/>
      <c r="CO44" s="16"/>
      <c r="CP44" s="16"/>
      <c r="CQ44" s="16"/>
      <c r="CR44" s="29"/>
      <c r="CS44" s="411"/>
      <c r="CT44" s="411"/>
      <c r="CU44" s="16"/>
      <c r="CV44" s="16"/>
      <c r="CW44" s="16"/>
      <c r="CX44" s="16"/>
      <c r="CY44" s="16"/>
      <c r="CZ44" s="16"/>
      <c r="DA44" s="16"/>
      <c r="DB44" s="16"/>
      <c r="DC44" s="16"/>
      <c r="DD44" s="16"/>
      <c r="DE44" s="16"/>
      <c r="DF44" s="16"/>
      <c r="DG44" s="16"/>
      <c r="DH44" s="16"/>
      <c r="DI44" s="16"/>
      <c r="DJ44" s="16"/>
      <c r="DK44" s="16"/>
      <c r="DL44" s="16"/>
      <c r="DM44" s="16"/>
      <c r="DN44" s="16"/>
      <c r="DO44" s="16"/>
      <c r="DP44" s="29"/>
      <c r="DQ44" s="411"/>
      <c r="DR44" s="411"/>
      <c r="DS44" s="16"/>
      <c r="DT44" s="16"/>
      <c r="DU44" s="16"/>
      <c r="DV44" s="16"/>
      <c r="DW44" s="16"/>
      <c r="DX44" s="16"/>
      <c r="DY44" s="16"/>
      <c r="DZ44" s="16"/>
      <c r="EA44" s="16"/>
      <c r="EB44" s="16"/>
      <c r="EC44" s="16"/>
      <c r="ED44" s="16"/>
      <c r="EE44" s="16"/>
      <c r="EF44" s="16"/>
      <c r="EG44" s="16"/>
      <c r="EH44" s="16"/>
      <c r="EI44" s="16"/>
      <c r="EJ44" s="16"/>
      <c r="EK44" s="16"/>
      <c r="EL44" s="16"/>
      <c r="EM44" s="16"/>
      <c r="EN44" s="29"/>
      <c r="EO44" s="411"/>
      <c r="EP44" s="411"/>
      <c r="EQ44" s="16"/>
      <c r="ER44" s="16"/>
      <c r="ES44" s="16"/>
      <c r="ET44" s="16"/>
      <c r="EU44" s="16"/>
      <c r="EV44" s="16"/>
      <c r="EW44" s="16"/>
      <c r="EX44" s="16"/>
      <c r="EY44" s="16"/>
      <c r="EZ44" s="16"/>
      <c r="FA44" s="16"/>
      <c r="FB44" s="16"/>
      <c r="FC44" s="16"/>
      <c r="FD44" s="16"/>
      <c r="FE44" s="16"/>
      <c r="FF44" s="16"/>
      <c r="FG44" s="16"/>
      <c r="FH44" s="16"/>
      <c r="FI44" s="16"/>
      <c r="FJ44" s="16"/>
      <c r="FK44" s="16"/>
      <c r="FM44" s="410"/>
      <c r="FN44" s="410"/>
      <c r="FO44" s="1"/>
      <c r="FP44" s="1"/>
      <c r="FQ44" s="1"/>
      <c r="FR44" s="1"/>
      <c r="FS44" s="1"/>
      <c r="FT44" s="1"/>
      <c r="FU44" s="1"/>
      <c r="FV44" s="1"/>
      <c r="FW44" s="1"/>
      <c r="FX44" s="1"/>
      <c r="FY44" s="1"/>
      <c r="FZ44" s="1"/>
      <c r="GA44" s="1"/>
      <c r="GB44" s="1"/>
      <c r="GC44" s="1"/>
      <c r="GD44" s="1"/>
      <c r="GE44" s="1"/>
      <c r="GF44" s="1"/>
      <c r="GG44" s="1"/>
      <c r="GH44" s="1"/>
      <c r="GI44" s="1"/>
      <c r="GK44" s="410"/>
      <c r="GL44" s="410"/>
      <c r="GM44" s="1"/>
      <c r="GN44" s="1"/>
      <c r="GO44" s="1"/>
      <c r="GP44" s="1"/>
      <c r="GQ44" s="1"/>
      <c r="GR44" s="1"/>
      <c r="GS44" s="1"/>
      <c r="GT44" s="1"/>
      <c r="GU44" s="1"/>
      <c r="GV44" s="1"/>
      <c r="GW44" s="1"/>
      <c r="GX44" s="1"/>
      <c r="GY44" s="1"/>
      <c r="GZ44" s="1"/>
      <c r="HA44" s="1"/>
      <c r="HB44" s="1"/>
      <c r="HC44" s="1"/>
      <c r="HD44" s="1"/>
      <c r="HE44" s="1"/>
      <c r="HF44" s="1"/>
      <c r="HG44" s="1"/>
      <c r="HI44" s="410"/>
      <c r="HJ44" s="410"/>
      <c r="HK44" s="1"/>
      <c r="HL44" s="1"/>
      <c r="HM44" s="1"/>
      <c r="HN44" s="1"/>
      <c r="HO44" s="1"/>
      <c r="HP44" s="1"/>
      <c r="HQ44" s="1"/>
      <c r="HR44" s="1"/>
      <c r="HS44" s="1"/>
      <c r="HT44" s="1"/>
      <c r="HU44" s="1"/>
      <c r="HV44" s="1"/>
      <c r="HW44" s="1"/>
      <c r="HX44" s="1"/>
      <c r="HY44" s="1"/>
      <c r="HZ44" s="1"/>
      <c r="IA44" s="1"/>
      <c r="IB44" s="1"/>
      <c r="IC44" s="1"/>
      <c r="ID44" s="1"/>
      <c r="IE44" s="1"/>
    </row>
    <row r="45" spans="1:242" ht="14.5">
      <c r="A45" s="175"/>
      <c r="B45" s="182" t="s">
        <v>247</v>
      </c>
      <c r="C45" s="175"/>
      <c r="D45" s="175"/>
      <c r="E45" s="175"/>
      <c r="F45" s="175"/>
      <c r="G45" s="175"/>
      <c r="H45" s="175"/>
      <c r="I45" s="175"/>
      <c r="J45" s="175"/>
      <c r="K45" s="175"/>
      <c r="L45" s="175"/>
      <c r="M45" s="175"/>
      <c r="N45" s="175"/>
      <c r="O45" s="175"/>
      <c r="P45" s="175"/>
      <c r="Q45" s="175"/>
      <c r="R45" s="175"/>
      <c r="S45" s="175"/>
      <c r="T45" s="175"/>
      <c r="U45" s="175"/>
      <c r="V45" s="175"/>
      <c r="W45" s="175"/>
      <c r="X45" s="175"/>
      <c r="Y45" s="1"/>
      <c r="Z45" s="123" t="s">
        <v>247</v>
      </c>
      <c r="AA45" s="1"/>
      <c r="AB45" s="1"/>
      <c r="AC45" s="1"/>
      <c r="AD45" s="1"/>
      <c r="AE45" s="1"/>
      <c r="AF45" s="1"/>
      <c r="AG45" s="1"/>
      <c r="AH45" s="1"/>
      <c r="AI45" s="1"/>
      <c r="AJ45" s="1"/>
      <c r="AK45" s="1"/>
      <c r="AL45" s="1"/>
      <c r="AM45" s="1"/>
      <c r="AN45" s="1"/>
      <c r="AO45" s="1"/>
      <c r="AP45" s="1"/>
      <c r="AQ45" s="1"/>
      <c r="AR45" s="1"/>
      <c r="AS45" s="1"/>
      <c r="AT45" s="1"/>
      <c r="AU45" s="1"/>
      <c r="AW45" s="1"/>
      <c r="AX45" s="123" t="s">
        <v>247</v>
      </c>
      <c r="AY45" s="1"/>
      <c r="AZ45" s="1"/>
      <c r="BA45" s="1"/>
      <c r="BB45" s="1"/>
      <c r="BC45" s="1"/>
      <c r="BD45" s="1"/>
      <c r="BE45" s="1"/>
      <c r="BF45" s="1"/>
      <c r="BG45" s="1"/>
      <c r="BH45" s="1"/>
      <c r="BI45" s="1"/>
      <c r="BJ45" s="1"/>
      <c r="BK45" s="1"/>
      <c r="BL45" s="1"/>
      <c r="BM45" s="1"/>
      <c r="BN45" s="1"/>
      <c r="BO45" s="1"/>
      <c r="BP45" s="1"/>
      <c r="BQ45" s="1"/>
      <c r="BR45" s="1"/>
      <c r="BS45" s="1"/>
      <c r="BU45" s="16"/>
      <c r="BV45" s="196" t="s">
        <v>248</v>
      </c>
      <c r="BW45" s="16"/>
      <c r="BX45" s="16"/>
      <c r="BY45" s="16"/>
      <c r="BZ45" s="16"/>
      <c r="CA45" s="16"/>
      <c r="CB45" s="16"/>
      <c r="CC45" s="16"/>
      <c r="CD45" s="16"/>
      <c r="CE45" s="16"/>
      <c r="CF45" s="16"/>
      <c r="CG45" s="16"/>
      <c r="CH45" s="16"/>
      <c r="CI45" s="16"/>
      <c r="CJ45" s="16"/>
      <c r="CK45" s="16"/>
      <c r="CL45" s="16"/>
      <c r="CM45" s="16"/>
      <c r="CN45" s="16"/>
      <c r="CO45" s="16"/>
      <c r="CP45" s="16"/>
      <c r="CQ45" s="16"/>
      <c r="CR45" s="29"/>
      <c r="CS45" s="16"/>
      <c r="CT45" s="196" t="s">
        <v>248</v>
      </c>
      <c r="CU45" s="16"/>
      <c r="CV45" s="16"/>
      <c r="CW45" s="16"/>
      <c r="CX45" s="16"/>
      <c r="CY45" s="16"/>
      <c r="CZ45" s="16"/>
      <c r="DA45" s="16"/>
      <c r="DB45" s="16"/>
      <c r="DC45" s="16"/>
      <c r="DD45" s="16"/>
      <c r="DE45" s="16"/>
      <c r="DF45" s="16"/>
      <c r="DG45" s="16"/>
      <c r="DH45" s="16"/>
      <c r="DI45" s="16"/>
      <c r="DJ45" s="16"/>
      <c r="DK45" s="16"/>
      <c r="DL45" s="16"/>
      <c r="DM45" s="16"/>
      <c r="DN45" s="16"/>
      <c r="DO45" s="16"/>
      <c r="DP45" s="29"/>
      <c r="DQ45" s="16"/>
      <c r="DR45" s="196" t="s">
        <v>248</v>
      </c>
      <c r="DS45" s="16"/>
      <c r="DT45" s="16"/>
      <c r="DU45" s="16"/>
      <c r="DV45" s="16"/>
      <c r="DW45" s="16"/>
      <c r="DX45" s="16"/>
      <c r="DY45" s="16"/>
      <c r="DZ45" s="16"/>
      <c r="EA45" s="16"/>
      <c r="EB45" s="16"/>
      <c r="EC45" s="16"/>
      <c r="ED45" s="16"/>
      <c r="EE45" s="16"/>
      <c r="EF45" s="16"/>
      <c r="EG45" s="16"/>
      <c r="EH45" s="16"/>
      <c r="EI45" s="16"/>
      <c r="EJ45" s="16"/>
      <c r="EK45" s="16"/>
      <c r="EL45" s="16"/>
      <c r="EM45" s="16"/>
      <c r="EN45" s="29"/>
      <c r="EO45" s="16"/>
      <c r="EP45" s="196" t="s">
        <v>248</v>
      </c>
      <c r="EQ45" s="16"/>
      <c r="ER45" s="16"/>
      <c r="ES45" s="16"/>
      <c r="ET45" s="16"/>
      <c r="EU45" s="16"/>
      <c r="EV45" s="16"/>
      <c r="EW45" s="16"/>
      <c r="EX45" s="16"/>
      <c r="EY45" s="16"/>
      <c r="EZ45" s="16"/>
      <c r="FA45" s="16"/>
      <c r="FB45" s="16"/>
      <c r="FC45" s="16"/>
      <c r="FD45" s="16"/>
      <c r="FE45" s="16"/>
      <c r="FF45" s="16"/>
      <c r="FG45" s="16"/>
      <c r="FH45" s="16"/>
      <c r="FI45" s="16"/>
      <c r="FJ45" s="16"/>
      <c r="FK45" s="16"/>
      <c r="FM45" s="1"/>
      <c r="FN45" s="123" t="s">
        <v>247</v>
      </c>
      <c r="FO45" s="1"/>
      <c r="FP45" s="1"/>
      <c r="FQ45" s="1"/>
      <c r="FR45" s="1"/>
      <c r="FS45" s="1"/>
      <c r="FT45" s="1"/>
      <c r="FU45" s="1"/>
      <c r="FV45" s="1"/>
      <c r="FW45" s="1"/>
      <c r="FX45" s="1"/>
      <c r="FY45" s="1"/>
      <c r="FZ45" s="1"/>
      <c r="GA45" s="1"/>
      <c r="GB45" s="1"/>
      <c r="GC45" s="1"/>
      <c r="GD45" s="1"/>
      <c r="GE45" s="1"/>
      <c r="GF45" s="1"/>
      <c r="GG45" s="1"/>
      <c r="GH45" s="1"/>
      <c r="GI45" s="1"/>
      <c r="GK45" s="1"/>
      <c r="GL45" s="123" t="s">
        <v>247</v>
      </c>
      <c r="GM45" s="1"/>
      <c r="GN45" s="1"/>
      <c r="GO45" s="1"/>
      <c r="GP45" s="1"/>
      <c r="GQ45" s="1"/>
      <c r="GR45" s="1"/>
      <c r="GS45" s="1"/>
      <c r="GT45" s="1"/>
      <c r="GU45" s="1"/>
      <c r="GV45" s="1"/>
      <c r="GW45" s="1"/>
      <c r="GX45" s="1"/>
      <c r="GY45" s="1"/>
      <c r="GZ45" s="1"/>
      <c r="HA45" s="1"/>
      <c r="HB45" s="1"/>
      <c r="HC45" s="1"/>
      <c r="HD45" s="1"/>
      <c r="HE45" s="1"/>
      <c r="HF45" s="1"/>
      <c r="HG45" s="1"/>
      <c r="HI45" s="1"/>
      <c r="HJ45" s="123" t="s">
        <v>247</v>
      </c>
      <c r="HK45" s="1"/>
      <c r="HL45" s="1"/>
      <c r="HM45" s="1"/>
      <c r="HN45" s="1"/>
      <c r="HO45" s="1"/>
      <c r="HP45" s="1"/>
      <c r="HQ45" s="1"/>
      <c r="HR45" s="1"/>
      <c r="HS45" s="1"/>
      <c r="HT45" s="1"/>
      <c r="HU45" s="1"/>
      <c r="HV45" s="1"/>
      <c r="HW45" s="1"/>
      <c r="HX45" s="1"/>
      <c r="HY45" s="1"/>
      <c r="HZ45" s="1"/>
      <c r="IA45" s="1"/>
      <c r="IB45" s="1"/>
      <c r="IC45" s="1"/>
      <c r="ID45" s="1"/>
      <c r="IE45" s="1"/>
    </row>
    <row r="46" spans="1:242" ht="14.5">
      <c r="A46" s="175"/>
      <c r="B46" s="183" t="s">
        <v>233</v>
      </c>
      <c r="C46" s="175">
        <v>0</v>
      </c>
      <c r="D46" s="175">
        <v>0</v>
      </c>
      <c r="E46" s="175">
        <v>0</v>
      </c>
      <c r="F46" s="175">
        <v>0</v>
      </c>
      <c r="G46" s="175">
        <v>0</v>
      </c>
      <c r="H46" s="175">
        <v>0</v>
      </c>
      <c r="I46" s="175">
        <v>0</v>
      </c>
      <c r="J46" s="175">
        <v>0</v>
      </c>
      <c r="K46" s="175">
        <v>0</v>
      </c>
      <c r="L46" s="175">
        <v>0</v>
      </c>
      <c r="M46" s="175">
        <v>0</v>
      </c>
      <c r="N46" s="175">
        <v>0</v>
      </c>
      <c r="O46" s="175">
        <v>0</v>
      </c>
      <c r="P46" s="175">
        <v>0</v>
      </c>
      <c r="Q46" s="175">
        <v>0</v>
      </c>
      <c r="R46" s="175">
        <v>0</v>
      </c>
      <c r="S46" s="175">
        <v>0</v>
      </c>
      <c r="T46" s="175">
        <v>0</v>
      </c>
      <c r="U46" s="175">
        <v>0</v>
      </c>
      <c r="V46" s="175">
        <v>0</v>
      </c>
      <c r="W46" s="175">
        <v>0</v>
      </c>
      <c r="X46" s="175"/>
      <c r="Y46" s="1"/>
      <c r="Z46" s="124" t="s">
        <v>233</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1"/>
      <c r="AX46" s="124" t="s">
        <v>233</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16"/>
      <c r="BV46" s="197" t="s">
        <v>234</v>
      </c>
      <c r="BW46" s="16">
        <v>0</v>
      </c>
      <c r="BX46" s="16">
        <v>0</v>
      </c>
      <c r="BY46" s="16">
        <v>0</v>
      </c>
      <c r="BZ46" s="16">
        <v>0</v>
      </c>
      <c r="CA46" s="16">
        <v>0</v>
      </c>
      <c r="CB46" s="16">
        <v>0</v>
      </c>
      <c r="CC46" s="16">
        <v>0</v>
      </c>
      <c r="CD46" s="16">
        <v>0</v>
      </c>
      <c r="CE46" s="16">
        <v>0</v>
      </c>
      <c r="CF46" s="16">
        <v>0</v>
      </c>
      <c r="CG46" s="16">
        <v>0</v>
      </c>
      <c r="CH46" s="16">
        <v>0</v>
      </c>
      <c r="CI46" s="16">
        <v>0</v>
      </c>
      <c r="CJ46" s="16">
        <v>0</v>
      </c>
      <c r="CK46" s="16">
        <v>0</v>
      </c>
      <c r="CL46" s="16">
        <v>0</v>
      </c>
      <c r="CM46" s="16">
        <v>0</v>
      </c>
      <c r="CN46" s="16">
        <v>0</v>
      </c>
      <c r="CO46" s="16">
        <v>0</v>
      </c>
      <c r="CP46" s="16">
        <v>0</v>
      </c>
      <c r="CQ46" s="16">
        <v>0</v>
      </c>
      <c r="CR46" s="29"/>
      <c r="CS46" s="16"/>
      <c r="CT46" s="197" t="s">
        <v>234</v>
      </c>
      <c r="CU46" s="16">
        <v>0</v>
      </c>
      <c r="CV46" s="16">
        <v>0</v>
      </c>
      <c r="CW46" s="16">
        <v>0</v>
      </c>
      <c r="CX46" s="16">
        <v>0</v>
      </c>
      <c r="CY46" s="16">
        <v>0</v>
      </c>
      <c r="CZ46" s="16">
        <v>0</v>
      </c>
      <c r="DA46" s="16">
        <v>0</v>
      </c>
      <c r="DB46" s="16">
        <v>0</v>
      </c>
      <c r="DC46" s="16">
        <v>0</v>
      </c>
      <c r="DD46" s="16">
        <v>0</v>
      </c>
      <c r="DE46" s="16">
        <v>0</v>
      </c>
      <c r="DF46" s="16">
        <v>0</v>
      </c>
      <c r="DG46" s="16">
        <v>0</v>
      </c>
      <c r="DH46" s="16">
        <v>0</v>
      </c>
      <c r="DI46" s="16">
        <v>0</v>
      </c>
      <c r="DJ46" s="16">
        <v>0</v>
      </c>
      <c r="DK46" s="16">
        <v>0</v>
      </c>
      <c r="DL46" s="16">
        <v>0</v>
      </c>
      <c r="DM46" s="16">
        <v>0</v>
      </c>
      <c r="DN46" s="16">
        <v>0</v>
      </c>
      <c r="DO46" s="16">
        <v>0</v>
      </c>
      <c r="DP46" s="29"/>
      <c r="DQ46" s="16"/>
      <c r="DR46" s="197" t="s">
        <v>234</v>
      </c>
      <c r="DS46" s="16">
        <v>0</v>
      </c>
      <c r="DT46" s="16">
        <v>0</v>
      </c>
      <c r="DU46" s="16">
        <v>0</v>
      </c>
      <c r="DV46" s="16">
        <v>0</v>
      </c>
      <c r="DW46" s="16">
        <v>0</v>
      </c>
      <c r="DX46" s="16">
        <v>0</v>
      </c>
      <c r="DY46" s="16">
        <v>0</v>
      </c>
      <c r="DZ46" s="16">
        <v>0</v>
      </c>
      <c r="EA46" s="16">
        <v>0</v>
      </c>
      <c r="EB46" s="16">
        <v>0</v>
      </c>
      <c r="EC46" s="16">
        <v>0</v>
      </c>
      <c r="ED46" s="16">
        <v>0</v>
      </c>
      <c r="EE46" s="16">
        <v>0</v>
      </c>
      <c r="EF46" s="16">
        <v>0</v>
      </c>
      <c r="EG46" s="16">
        <v>0</v>
      </c>
      <c r="EH46" s="16">
        <v>0</v>
      </c>
      <c r="EI46" s="16">
        <v>0</v>
      </c>
      <c r="EJ46" s="16">
        <v>0</v>
      </c>
      <c r="EK46" s="16">
        <v>0</v>
      </c>
      <c r="EL46" s="16">
        <v>0</v>
      </c>
      <c r="EM46" s="16">
        <v>0</v>
      </c>
      <c r="EN46" s="29"/>
      <c r="EO46" s="16"/>
      <c r="EP46" s="197" t="s">
        <v>234</v>
      </c>
      <c r="EQ46" s="16">
        <v>0</v>
      </c>
      <c r="ER46" s="16">
        <v>0</v>
      </c>
      <c r="ES46" s="16">
        <v>0</v>
      </c>
      <c r="ET46" s="16">
        <v>0</v>
      </c>
      <c r="EU46" s="16">
        <v>0</v>
      </c>
      <c r="EV46" s="16">
        <v>0</v>
      </c>
      <c r="EW46" s="16">
        <v>0</v>
      </c>
      <c r="EX46" s="16">
        <v>0</v>
      </c>
      <c r="EY46" s="16">
        <v>0</v>
      </c>
      <c r="EZ46" s="16">
        <v>0</v>
      </c>
      <c r="FA46" s="16">
        <v>0</v>
      </c>
      <c r="FB46" s="16">
        <v>0</v>
      </c>
      <c r="FC46" s="16">
        <v>0</v>
      </c>
      <c r="FD46" s="16">
        <v>0</v>
      </c>
      <c r="FE46" s="16">
        <v>0</v>
      </c>
      <c r="FF46" s="16">
        <v>0</v>
      </c>
      <c r="FG46" s="16">
        <v>0</v>
      </c>
      <c r="FH46" s="16">
        <v>0</v>
      </c>
      <c r="FI46" s="16">
        <v>0</v>
      </c>
      <c r="FJ46" s="16">
        <v>0</v>
      </c>
      <c r="FK46" s="16">
        <v>0</v>
      </c>
      <c r="FM46" s="1"/>
      <c r="FN46" s="124" t="s">
        <v>233</v>
      </c>
      <c r="FO46" s="1">
        <v>0</v>
      </c>
      <c r="FP46" s="1">
        <v>0</v>
      </c>
      <c r="FQ46" s="1">
        <v>0</v>
      </c>
      <c r="FR46" s="1">
        <v>0</v>
      </c>
      <c r="FS46" s="1">
        <v>0</v>
      </c>
      <c r="FT46" s="1">
        <v>0</v>
      </c>
      <c r="FU46" s="1">
        <v>0</v>
      </c>
      <c r="FV46" s="1">
        <v>0</v>
      </c>
      <c r="FW46" s="1">
        <v>0</v>
      </c>
      <c r="FX46" s="1">
        <v>0</v>
      </c>
      <c r="FY46" s="1">
        <v>0</v>
      </c>
      <c r="FZ46" s="1">
        <v>0</v>
      </c>
      <c r="GA46" s="1">
        <v>0</v>
      </c>
      <c r="GB46" s="1">
        <v>0</v>
      </c>
      <c r="GC46" s="1">
        <v>0</v>
      </c>
      <c r="GD46" s="1">
        <v>0</v>
      </c>
      <c r="GE46" s="1">
        <v>0</v>
      </c>
      <c r="GF46" s="1">
        <v>0</v>
      </c>
      <c r="GG46" s="1">
        <v>0</v>
      </c>
      <c r="GH46" s="1">
        <v>0</v>
      </c>
      <c r="GI46" s="1">
        <v>0</v>
      </c>
      <c r="GK46" s="1"/>
      <c r="GL46" s="124" t="s">
        <v>233</v>
      </c>
      <c r="GM46" s="1">
        <v>0</v>
      </c>
      <c r="GN46" s="1">
        <v>0</v>
      </c>
      <c r="GO46" s="1">
        <v>0</v>
      </c>
      <c r="GP46" s="1">
        <v>0</v>
      </c>
      <c r="GQ46" s="1">
        <v>0</v>
      </c>
      <c r="GR46" s="1">
        <v>0</v>
      </c>
      <c r="GS46" s="1">
        <v>0</v>
      </c>
      <c r="GT46" s="1">
        <v>0</v>
      </c>
      <c r="GU46" s="1">
        <v>0</v>
      </c>
      <c r="GV46" s="1">
        <v>0</v>
      </c>
      <c r="GW46" s="1">
        <v>0</v>
      </c>
      <c r="GX46" s="1">
        <v>0</v>
      </c>
      <c r="GY46" s="1">
        <v>0</v>
      </c>
      <c r="GZ46" s="1">
        <v>0</v>
      </c>
      <c r="HA46" s="1">
        <v>0</v>
      </c>
      <c r="HB46" s="1">
        <v>0</v>
      </c>
      <c r="HC46" s="1">
        <v>0</v>
      </c>
      <c r="HD46" s="1">
        <v>0</v>
      </c>
      <c r="HE46" s="1">
        <v>0</v>
      </c>
      <c r="HF46" s="1">
        <v>0</v>
      </c>
      <c r="HG46" s="1">
        <v>0</v>
      </c>
      <c r="HI46" s="1"/>
      <c r="HJ46" s="124" t="s">
        <v>233</v>
      </c>
      <c r="HK46" s="1">
        <v>0</v>
      </c>
      <c r="HL46" s="1">
        <v>0</v>
      </c>
      <c r="HM46" s="1">
        <v>0</v>
      </c>
      <c r="HN46" s="1">
        <v>0</v>
      </c>
      <c r="HO46" s="1">
        <v>0</v>
      </c>
      <c r="HP46" s="1">
        <v>0</v>
      </c>
      <c r="HQ46" s="1">
        <v>0</v>
      </c>
      <c r="HR46" s="1">
        <v>0</v>
      </c>
      <c r="HS46" s="1">
        <v>0</v>
      </c>
      <c r="HT46" s="1">
        <v>0</v>
      </c>
      <c r="HU46" s="1">
        <v>0</v>
      </c>
      <c r="HV46" s="1">
        <v>0</v>
      </c>
      <c r="HW46" s="1">
        <v>0</v>
      </c>
      <c r="HX46" s="1">
        <v>0</v>
      </c>
      <c r="HY46" s="1">
        <v>0</v>
      </c>
      <c r="HZ46" s="1">
        <v>0</v>
      </c>
      <c r="IA46" s="1">
        <v>0</v>
      </c>
      <c r="IB46" s="1">
        <v>0</v>
      </c>
      <c r="IC46" s="1">
        <v>0</v>
      </c>
      <c r="ID46" s="1">
        <v>0</v>
      </c>
      <c r="IE46" s="1">
        <v>0</v>
      </c>
    </row>
    <row r="47" spans="1:242" ht="14.5">
      <c r="A47" s="175"/>
      <c r="B47" s="184" t="s">
        <v>235</v>
      </c>
      <c r="C47" s="175">
        <v>97.6</v>
      </c>
      <c r="D47" s="175">
        <v>98.1</v>
      </c>
      <c r="E47" s="175">
        <v>98</v>
      </c>
      <c r="F47" s="175">
        <v>97.4</v>
      </c>
      <c r="G47" s="175">
        <v>97.3</v>
      </c>
      <c r="H47" s="175">
        <v>97.5</v>
      </c>
      <c r="I47" s="175">
        <v>99.1</v>
      </c>
      <c r="J47" s="175">
        <v>99.2</v>
      </c>
      <c r="K47" s="175">
        <v>99.2</v>
      </c>
      <c r="L47" s="175">
        <v>99.4</v>
      </c>
      <c r="M47" s="175">
        <v>99.4</v>
      </c>
      <c r="N47" s="175">
        <v>96.1</v>
      </c>
      <c r="O47" s="175">
        <v>96.4</v>
      </c>
      <c r="P47" s="175">
        <v>97.8</v>
      </c>
      <c r="Q47" s="175">
        <v>97.1</v>
      </c>
      <c r="R47" s="175">
        <v>99.5</v>
      </c>
      <c r="S47" s="175">
        <v>99.5</v>
      </c>
      <c r="T47" s="175">
        <v>99.5</v>
      </c>
      <c r="U47" s="175">
        <v>99.2</v>
      </c>
      <c r="V47" s="175">
        <v>99.1</v>
      </c>
      <c r="W47" s="175">
        <v>99.1</v>
      </c>
      <c r="X47" s="175"/>
      <c r="Y47" s="1"/>
      <c r="Z47" s="190" t="s">
        <v>235</v>
      </c>
      <c r="AA47" s="1">
        <v>97.4</v>
      </c>
      <c r="AB47" s="1">
        <v>97.2</v>
      </c>
      <c r="AC47" s="1">
        <v>97.1</v>
      </c>
      <c r="AD47" s="1">
        <v>97.2</v>
      </c>
      <c r="AE47" s="1">
        <v>98.2</v>
      </c>
      <c r="AF47" s="1">
        <v>98.1</v>
      </c>
      <c r="AG47" s="1">
        <v>99.5</v>
      </c>
      <c r="AH47" s="1">
        <v>99.6</v>
      </c>
      <c r="AI47" s="1">
        <v>99.7</v>
      </c>
      <c r="AJ47" s="1">
        <v>99.5</v>
      </c>
      <c r="AK47" s="1">
        <v>99.7</v>
      </c>
      <c r="AL47" s="1">
        <v>96.1</v>
      </c>
      <c r="AM47" s="1">
        <v>96.2</v>
      </c>
      <c r="AN47" s="1">
        <v>98.9</v>
      </c>
      <c r="AO47" s="1">
        <v>86.7</v>
      </c>
      <c r="AP47" s="1">
        <v>99.3</v>
      </c>
      <c r="AQ47" s="1">
        <v>99.1</v>
      </c>
      <c r="AR47" s="1">
        <v>99.1</v>
      </c>
      <c r="AS47" s="1">
        <v>99.1</v>
      </c>
      <c r="AT47" s="1">
        <v>99.2</v>
      </c>
      <c r="AU47" s="1">
        <v>99.1</v>
      </c>
      <c r="AW47" s="1"/>
      <c r="AX47" s="190" t="s">
        <v>235</v>
      </c>
      <c r="AY47" s="1">
        <v>98.1</v>
      </c>
      <c r="AZ47" s="1">
        <v>98.1</v>
      </c>
      <c r="BA47" s="1">
        <v>97.9</v>
      </c>
      <c r="BB47" s="1">
        <v>97.5</v>
      </c>
      <c r="BC47" s="1">
        <v>97.6</v>
      </c>
      <c r="BD47" s="1">
        <v>98.1</v>
      </c>
      <c r="BE47" s="1">
        <v>99.5</v>
      </c>
      <c r="BF47" s="1">
        <v>99.5</v>
      </c>
      <c r="BG47" s="1">
        <v>99.5</v>
      </c>
      <c r="BH47" s="1">
        <v>99.4</v>
      </c>
      <c r="BI47" s="1">
        <v>99.5</v>
      </c>
      <c r="BJ47" s="1">
        <v>96</v>
      </c>
      <c r="BK47" s="1">
        <v>96.2</v>
      </c>
      <c r="BL47" s="1">
        <v>98.4</v>
      </c>
      <c r="BM47" s="1">
        <v>99.2</v>
      </c>
      <c r="BN47" s="1">
        <v>99.4</v>
      </c>
      <c r="BO47" s="1">
        <v>99.4</v>
      </c>
      <c r="BP47" s="1">
        <v>99.3</v>
      </c>
      <c r="BQ47" s="1">
        <v>99.3</v>
      </c>
      <c r="BR47" s="1">
        <v>99.3</v>
      </c>
      <c r="BS47" s="1">
        <v>99.1</v>
      </c>
      <c r="BU47" s="16"/>
      <c r="BV47" s="198" t="s">
        <v>236</v>
      </c>
      <c r="BW47" s="16">
        <v>96.2</v>
      </c>
      <c r="BX47" s="16">
        <v>96.5</v>
      </c>
      <c r="BY47" s="16">
        <v>96.7</v>
      </c>
      <c r="BZ47" s="16">
        <v>96.2</v>
      </c>
      <c r="CA47" s="16">
        <v>97.1</v>
      </c>
      <c r="CB47" s="16">
        <v>96.5</v>
      </c>
      <c r="CC47" s="16">
        <v>98.9</v>
      </c>
      <c r="CD47" s="16">
        <v>99.2</v>
      </c>
      <c r="CE47" s="16">
        <v>99.3</v>
      </c>
      <c r="CF47" s="16">
        <v>99.2</v>
      </c>
      <c r="CG47" s="16">
        <v>99.2</v>
      </c>
      <c r="CH47" s="16">
        <v>95.7</v>
      </c>
      <c r="CI47" s="16">
        <v>96</v>
      </c>
      <c r="CJ47" s="16">
        <v>97.8</v>
      </c>
      <c r="CK47" s="16">
        <v>98.6</v>
      </c>
      <c r="CL47" s="16">
        <v>99.5</v>
      </c>
      <c r="CM47" s="16">
        <v>99.4</v>
      </c>
      <c r="CN47" s="16">
        <v>99.4</v>
      </c>
      <c r="CO47" s="16">
        <v>99.4</v>
      </c>
      <c r="CP47" s="16">
        <v>99.4</v>
      </c>
      <c r="CQ47" s="16">
        <v>99.3</v>
      </c>
      <c r="CR47" s="29"/>
      <c r="CS47" s="16"/>
      <c r="CT47" s="198" t="s">
        <v>236</v>
      </c>
      <c r="CU47" s="16">
        <v>98.3</v>
      </c>
      <c r="CV47" s="16">
        <v>98.5</v>
      </c>
      <c r="CW47" s="16">
        <v>98.8</v>
      </c>
      <c r="CX47" s="16">
        <v>98.7</v>
      </c>
      <c r="CY47" s="16">
        <v>98.8</v>
      </c>
      <c r="CZ47" s="16">
        <v>98.7</v>
      </c>
      <c r="DA47" s="16">
        <v>99.3</v>
      </c>
      <c r="DB47" s="16">
        <v>99.3</v>
      </c>
      <c r="DC47" s="16">
        <v>99.2</v>
      </c>
      <c r="DD47" s="16">
        <v>99.3</v>
      </c>
      <c r="DE47" s="16">
        <v>99.2</v>
      </c>
      <c r="DF47" s="16">
        <v>95.7</v>
      </c>
      <c r="DG47" s="16">
        <v>95.9</v>
      </c>
      <c r="DH47" s="16">
        <v>95.8</v>
      </c>
      <c r="DI47" s="16">
        <v>95.5</v>
      </c>
      <c r="DJ47" s="16">
        <v>98.9</v>
      </c>
      <c r="DK47" s="16">
        <v>98.6</v>
      </c>
      <c r="DL47" s="16">
        <v>98.7</v>
      </c>
      <c r="DM47" s="16">
        <v>98.7</v>
      </c>
      <c r="DN47" s="16">
        <v>98.7</v>
      </c>
      <c r="DO47" s="16">
        <v>98.5</v>
      </c>
      <c r="DP47" s="29"/>
      <c r="DQ47" s="16"/>
      <c r="DR47" s="198" t="s">
        <v>236</v>
      </c>
      <c r="DS47" s="16">
        <v>98.6</v>
      </c>
      <c r="DT47" s="16">
        <v>98.6</v>
      </c>
      <c r="DU47" s="16">
        <v>98.9</v>
      </c>
      <c r="DV47" s="16">
        <v>98.8</v>
      </c>
      <c r="DW47" s="16">
        <v>98.8</v>
      </c>
      <c r="DX47" s="16">
        <v>98.7</v>
      </c>
      <c r="DY47" s="16">
        <v>99.4</v>
      </c>
      <c r="DZ47" s="16">
        <v>95.8</v>
      </c>
      <c r="EA47" s="16">
        <v>95</v>
      </c>
      <c r="EB47" s="16">
        <v>95.1</v>
      </c>
      <c r="EC47" s="16">
        <v>94.8</v>
      </c>
      <c r="ED47" s="16">
        <v>94</v>
      </c>
      <c r="EE47" s="16">
        <v>93.4</v>
      </c>
      <c r="EF47" s="16">
        <v>93.7</v>
      </c>
      <c r="EG47" s="16">
        <v>93.3</v>
      </c>
      <c r="EH47" s="16">
        <v>98.7</v>
      </c>
      <c r="EI47" s="16">
        <v>98.5</v>
      </c>
      <c r="EJ47" s="16">
        <v>98.5</v>
      </c>
      <c r="EK47" s="16">
        <v>98.4</v>
      </c>
      <c r="EL47" s="16">
        <v>98.4</v>
      </c>
      <c r="EM47" s="16">
        <v>98.2</v>
      </c>
      <c r="EN47" s="29"/>
      <c r="EO47" s="16"/>
      <c r="EP47" s="198" t="s">
        <v>236</v>
      </c>
      <c r="EQ47" s="16">
        <v>97.9</v>
      </c>
      <c r="ER47" s="16">
        <v>98.3</v>
      </c>
      <c r="ES47" s="16">
        <v>98.3</v>
      </c>
      <c r="ET47" s="16">
        <v>98</v>
      </c>
      <c r="EU47" s="16">
        <v>98.3</v>
      </c>
      <c r="EV47" s="16">
        <v>98.1</v>
      </c>
      <c r="EW47" s="16">
        <v>99.2</v>
      </c>
      <c r="EX47" s="16">
        <v>99.2</v>
      </c>
      <c r="EY47" s="16">
        <v>91.6</v>
      </c>
      <c r="EZ47" s="16">
        <v>91.5</v>
      </c>
      <c r="FA47" s="16">
        <v>92.1</v>
      </c>
      <c r="FB47" s="16">
        <v>91.5</v>
      </c>
      <c r="FC47" s="16">
        <v>93.4</v>
      </c>
      <c r="FD47" s="16">
        <v>93.8</v>
      </c>
      <c r="FE47" s="16">
        <v>93.8</v>
      </c>
      <c r="FF47" s="16">
        <v>99.7</v>
      </c>
      <c r="FG47" s="16">
        <v>99.7</v>
      </c>
      <c r="FH47" s="16">
        <v>99.6</v>
      </c>
      <c r="FI47" s="16">
        <v>99.6</v>
      </c>
      <c r="FJ47" s="16">
        <v>99.6</v>
      </c>
      <c r="FK47" s="16">
        <v>99.6</v>
      </c>
      <c r="FM47" s="1"/>
      <c r="FN47" s="202" t="s">
        <v>235</v>
      </c>
      <c r="FO47" s="1">
        <v>93.9</v>
      </c>
      <c r="FP47" s="1">
        <v>94.6</v>
      </c>
      <c r="FQ47" s="1">
        <v>94.1</v>
      </c>
      <c r="FR47" s="1">
        <v>93.3</v>
      </c>
      <c r="FS47" s="1">
        <v>93.8</v>
      </c>
      <c r="FT47" s="1">
        <v>93.1</v>
      </c>
      <c r="FU47" s="1">
        <v>97</v>
      </c>
      <c r="FV47" s="1">
        <v>97.4</v>
      </c>
      <c r="FW47" s="1">
        <v>97.7</v>
      </c>
      <c r="FX47" s="1">
        <v>97.5</v>
      </c>
      <c r="FY47" s="1">
        <v>98</v>
      </c>
      <c r="FZ47" s="1">
        <v>91.3</v>
      </c>
      <c r="GA47" s="1">
        <v>92.4</v>
      </c>
      <c r="GB47" s="1">
        <v>92.7</v>
      </c>
      <c r="GC47" s="1">
        <v>92.1</v>
      </c>
      <c r="GD47" s="1">
        <v>98.8</v>
      </c>
      <c r="GE47" s="1">
        <v>98.9</v>
      </c>
      <c r="GF47" s="1">
        <v>98.8</v>
      </c>
      <c r="GG47" s="1">
        <v>98.7</v>
      </c>
      <c r="GH47" s="1">
        <v>98.7</v>
      </c>
      <c r="GI47" s="1">
        <v>98.5</v>
      </c>
      <c r="GK47" s="1"/>
      <c r="GL47" s="202" t="s">
        <v>235</v>
      </c>
      <c r="GM47" s="1">
        <v>94.8</v>
      </c>
      <c r="GN47" s="1">
        <v>94</v>
      </c>
      <c r="GO47" s="1">
        <v>93.7</v>
      </c>
      <c r="GP47" s="1">
        <v>94.8</v>
      </c>
      <c r="GQ47" s="1">
        <v>95.6</v>
      </c>
      <c r="GR47" s="1">
        <v>95.3</v>
      </c>
      <c r="GS47" s="1">
        <v>98.7</v>
      </c>
      <c r="GT47" s="1">
        <v>98.7</v>
      </c>
      <c r="GU47" s="1">
        <v>98.7</v>
      </c>
      <c r="GV47" s="1">
        <v>98.5</v>
      </c>
      <c r="GW47" s="1">
        <v>98.5</v>
      </c>
      <c r="GX47" s="1">
        <v>94.6</v>
      </c>
      <c r="GY47" s="1">
        <v>93.6</v>
      </c>
      <c r="GZ47" s="1">
        <v>95.1</v>
      </c>
      <c r="HA47" s="1">
        <v>94.5</v>
      </c>
      <c r="HB47" s="1">
        <v>98.5</v>
      </c>
      <c r="HC47" s="1">
        <v>98.6</v>
      </c>
      <c r="HD47" s="1">
        <v>98.6</v>
      </c>
      <c r="HE47" s="1">
        <v>98.5</v>
      </c>
      <c r="HF47" s="1">
        <v>98.5</v>
      </c>
      <c r="HG47" s="1">
        <v>98.1</v>
      </c>
      <c r="HI47" s="1"/>
      <c r="HJ47" s="202" t="s">
        <v>235</v>
      </c>
      <c r="HK47" s="1">
        <v>94.1</v>
      </c>
      <c r="HL47" s="1">
        <v>93</v>
      </c>
      <c r="HM47" s="1">
        <v>93.1</v>
      </c>
      <c r="HN47" s="1">
        <v>93.6</v>
      </c>
      <c r="HO47" s="1">
        <v>94.8</v>
      </c>
      <c r="HP47" s="1">
        <v>94.9</v>
      </c>
      <c r="HQ47" s="1">
        <v>98.3</v>
      </c>
      <c r="HR47" s="1">
        <v>97.9</v>
      </c>
      <c r="HS47" s="1">
        <v>97.4</v>
      </c>
      <c r="HT47" s="1">
        <v>98</v>
      </c>
      <c r="HU47" s="1">
        <v>94.6</v>
      </c>
      <c r="HV47" s="1">
        <v>94</v>
      </c>
      <c r="HW47" s="1">
        <v>94.3</v>
      </c>
      <c r="HX47" s="1">
        <v>94.5</v>
      </c>
      <c r="HY47" s="1">
        <v>94.4</v>
      </c>
      <c r="HZ47" s="1">
        <v>97.6</v>
      </c>
      <c r="IA47" s="1">
        <v>97.6</v>
      </c>
      <c r="IB47" s="1">
        <v>97.4</v>
      </c>
      <c r="IC47" s="1">
        <v>96.9</v>
      </c>
      <c r="ID47" s="1">
        <v>96.8</v>
      </c>
      <c r="IE47" s="1">
        <v>96.4</v>
      </c>
    </row>
    <row r="48" spans="1:242" ht="14.5">
      <c r="A48" s="175"/>
      <c r="B48" s="184" t="s">
        <v>237</v>
      </c>
      <c r="C48" s="175">
        <v>2.4</v>
      </c>
      <c r="D48" s="175">
        <v>1.9</v>
      </c>
      <c r="E48" s="175">
        <v>2</v>
      </c>
      <c r="F48" s="175">
        <v>2.6</v>
      </c>
      <c r="G48" s="175">
        <v>2.7</v>
      </c>
      <c r="H48" s="175">
        <v>2.5</v>
      </c>
      <c r="I48" s="175">
        <v>0.9</v>
      </c>
      <c r="J48" s="175">
        <v>0.7</v>
      </c>
      <c r="K48" s="175">
        <v>0.8</v>
      </c>
      <c r="L48" s="175">
        <v>0.6</v>
      </c>
      <c r="M48" s="175">
        <v>0.6</v>
      </c>
      <c r="N48" s="175">
        <v>0.5</v>
      </c>
      <c r="O48" s="175">
        <v>0.3</v>
      </c>
      <c r="P48" s="175">
        <v>0.3</v>
      </c>
      <c r="Q48" s="175">
        <v>0.3</v>
      </c>
      <c r="R48" s="175">
        <v>0.5</v>
      </c>
      <c r="S48" s="175">
        <v>0.5</v>
      </c>
      <c r="T48" s="175">
        <v>0.5</v>
      </c>
      <c r="U48" s="175">
        <v>0.8</v>
      </c>
      <c r="V48" s="175">
        <v>0.8</v>
      </c>
      <c r="W48" s="175">
        <v>0.8</v>
      </c>
      <c r="X48" s="175"/>
      <c r="Y48" s="1"/>
      <c r="Z48" s="190" t="s">
        <v>237</v>
      </c>
      <c r="AA48" s="1">
        <v>2.5</v>
      </c>
      <c r="AB48" s="1">
        <v>2.7</v>
      </c>
      <c r="AC48" s="1">
        <v>2.9</v>
      </c>
      <c r="AD48" s="1">
        <v>2.8</v>
      </c>
      <c r="AE48" s="1">
        <v>1.8</v>
      </c>
      <c r="AF48" s="1">
        <v>1.9</v>
      </c>
      <c r="AG48" s="1">
        <v>0.5</v>
      </c>
      <c r="AH48" s="1">
        <v>0.4</v>
      </c>
      <c r="AI48" s="1">
        <v>0.3</v>
      </c>
      <c r="AJ48" s="1">
        <v>0.5</v>
      </c>
      <c r="AK48" s="1">
        <v>0.3</v>
      </c>
      <c r="AL48" s="1">
        <v>0.4</v>
      </c>
      <c r="AM48" s="1">
        <v>0.3</v>
      </c>
      <c r="AN48" s="1">
        <v>0.3</v>
      </c>
      <c r="AO48" s="1">
        <v>0.4</v>
      </c>
      <c r="AP48" s="1">
        <v>0.7</v>
      </c>
      <c r="AQ48" s="1">
        <v>0.9</v>
      </c>
      <c r="AR48" s="1">
        <v>0.9</v>
      </c>
      <c r="AS48" s="1">
        <v>0.9</v>
      </c>
      <c r="AT48" s="1">
        <v>0.8</v>
      </c>
      <c r="AU48" s="1">
        <v>0.9</v>
      </c>
      <c r="AW48" s="1"/>
      <c r="AX48" s="190" t="s">
        <v>237</v>
      </c>
      <c r="AY48" s="1">
        <v>1.8</v>
      </c>
      <c r="AZ48" s="1">
        <v>1.8</v>
      </c>
      <c r="BA48" s="1">
        <v>2.1</v>
      </c>
      <c r="BB48" s="1">
        <v>2.5</v>
      </c>
      <c r="BC48" s="1">
        <v>2.4</v>
      </c>
      <c r="BD48" s="1">
        <v>1.9</v>
      </c>
      <c r="BE48" s="1">
        <v>0.4</v>
      </c>
      <c r="BF48" s="1">
        <v>0.4</v>
      </c>
      <c r="BG48" s="1">
        <v>0.5</v>
      </c>
      <c r="BH48" s="1">
        <v>0.5</v>
      </c>
      <c r="BI48" s="1">
        <v>0.5</v>
      </c>
      <c r="BJ48" s="1">
        <v>0.5</v>
      </c>
      <c r="BK48" s="1">
        <v>0.4</v>
      </c>
      <c r="BL48" s="1">
        <v>0.5</v>
      </c>
      <c r="BM48" s="1">
        <v>0.5</v>
      </c>
      <c r="BN48" s="1">
        <v>0.6</v>
      </c>
      <c r="BO48" s="1">
        <v>0.6</v>
      </c>
      <c r="BP48" s="1">
        <v>0.7</v>
      </c>
      <c r="BQ48" s="1">
        <v>0.7</v>
      </c>
      <c r="BR48" s="1">
        <v>0.7</v>
      </c>
      <c r="BS48" s="1">
        <v>0.9</v>
      </c>
      <c r="BU48" s="16"/>
      <c r="BV48" s="198" t="s">
        <v>238</v>
      </c>
      <c r="BW48" s="16">
        <v>3.7</v>
      </c>
      <c r="BX48" s="16">
        <v>3.4</v>
      </c>
      <c r="BY48" s="16">
        <v>3.3</v>
      </c>
      <c r="BZ48" s="16">
        <v>3.8</v>
      </c>
      <c r="CA48" s="16">
        <v>2.9</v>
      </c>
      <c r="CB48" s="16">
        <v>3.5</v>
      </c>
      <c r="CC48" s="16">
        <v>1.1000000000000001</v>
      </c>
      <c r="CD48" s="16">
        <v>0.8</v>
      </c>
      <c r="CE48" s="16">
        <v>0.6</v>
      </c>
      <c r="CF48" s="16">
        <v>0.8</v>
      </c>
      <c r="CG48" s="16">
        <v>0.8</v>
      </c>
      <c r="CH48" s="16">
        <v>0.8</v>
      </c>
      <c r="CI48" s="16">
        <v>0.5</v>
      </c>
      <c r="CJ48" s="16">
        <v>0.4</v>
      </c>
      <c r="CK48" s="16">
        <v>0.5</v>
      </c>
      <c r="CL48" s="16">
        <v>0.5</v>
      </c>
      <c r="CM48" s="16">
        <v>0.6</v>
      </c>
      <c r="CN48" s="16">
        <v>0.5</v>
      </c>
      <c r="CO48" s="16">
        <v>0.6</v>
      </c>
      <c r="CP48" s="16">
        <v>0.5</v>
      </c>
      <c r="CQ48" s="16">
        <v>0.6</v>
      </c>
      <c r="CR48" s="29"/>
      <c r="CS48" s="16"/>
      <c r="CT48" s="198" t="s">
        <v>238</v>
      </c>
      <c r="CU48" s="16">
        <v>1.7</v>
      </c>
      <c r="CV48" s="16">
        <v>1.4</v>
      </c>
      <c r="CW48" s="16">
        <v>1.2</v>
      </c>
      <c r="CX48" s="16">
        <v>1.3</v>
      </c>
      <c r="CY48" s="16">
        <v>1.2</v>
      </c>
      <c r="CZ48" s="16">
        <v>1.3</v>
      </c>
      <c r="DA48" s="16">
        <v>0.7</v>
      </c>
      <c r="DB48" s="16">
        <v>0.6</v>
      </c>
      <c r="DC48" s="16">
        <v>0.7</v>
      </c>
      <c r="DD48" s="16">
        <v>0.7</v>
      </c>
      <c r="DE48" s="16">
        <v>0.7</v>
      </c>
      <c r="DF48" s="16">
        <v>0.7</v>
      </c>
      <c r="DG48" s="16">
        <v>0.7</v>
      </c>
      <c r="DH48" s="16">
        <v>0.8</v>
      </c>
      <c r="DI48" s="16">
        <v>0.8</v>
      </c>
      <c r="DJ48" s="16">
        <v>1.1000000000000001</v>
      </c>
      <c r="DK48" s="16">
        <v>1.3</v>
      </c>
      <c r="DL48" s="16">
        <v>1.3</v>
      </c>
      <c r="DM48" s="16">
        <v>1.3</v>
      </c>
      <c r="DN48" s="16">
        <v>1.2</v>
      </c>
      <c r="DO48" s="16">
        <v>1.5</v>
      </c>
      <c r="DP48" s="29"/>
      <c r="DQ48" s="16"/>
      <c r="DR48" s="198" t="s">
        <v>238</v>
      </c>
      <c r="DS48" s="16">
        <v>1.1000000000000001</v>
      </c>
      <c r="DT48" s="16">
        <v>1</v>
      </c>
      <c r="DU48" s="16">
        <v>1</v>
      </c>
      <c r="DV48" s="16">
        <v>1</v>
      </c>
      <c r="DW48" s="16">
        <v>1</v>
      </c>
      <c r="DX48" s="16">
        <v>1.1000000000000001</v>
      </c>
      <c r="DY48" s="16">
        <v>0.3</v>
      </c>
      <c r="DZ48" s="16">
        <v>0.3</v>
      </c>
      <c r="EA48" s="16">
        <v>0.3</v>
      </c>
      <c r="EB48" s="16">
        <v>0.4</v>
      </c>
      <c r="EC48" s="16">
        <v>0.5</v>
      </c>
      <c r="ED48" s="16">
        <v>0.5</v>
      </c>
      <c r="EE48" s="16">
        <v>0.6</v>
      </c>
      <c r="EF48" s="16">
        <v>0.7</v>
      </c>
      <c r="EG48" s="16">
        <v>0.9</v>
      </c>
      <c r="EH48" s="16">
        <v>1.1000000000000001</v>
      </c>
      <c r="EI48" s="16">
        <v>1.2</v>
      </c>
      <c r="EJ48" s="16">
        <v>1.3</v>
      </c>
      <c r="EK48" s="16">
        <v>1.4</v>
      </c>
      <c r="EL48" s="16">
        <v>1.4</v>
      </c>
      <c r="EM48" s="16">
        <v>1.6</v>
      </c>
      <c r="EN48" s="29"/>
      <c r="EO48" s="16"/>
      <c r="EP48" s="198" t="s">
        <v>238</v>
      </c>
      <c r="EQ48" s="16">
        <v>1.7</v>
      </c>
      <c r="ER48" s="16">
        <v>1.4</v>
      </c>
      <c r="ES48" s="16">
        <v>1.6</v>
      </c>
      <c r="ET48" s="16">
        <v>1.8</v>
      </c>
      <c r="EU48" s="16">
        <v>1.5</v>
      </c>
      <c r="EV48" s="16">
        <v>1.8</v>
      </c>
      <c r="EW48" s="16">
        <v>0.6</v>
      </c>
      <c r="EX48" s="16">
        <v>0.7</v>
      </c>
      <c r="EY48" s="16">
        <v>0.8</v>
      </c>
      <c r="EZ48" s="16">
        <v>0.7</v>
      </c>
      <c r="FA48" s="16">
        <v>0.6</v>
      </c>
      <c r="FB48" s="16">
        <v>0.5</v>
      </c>
      <c r="FC48" s="16">
        <v>0.4</v>
      </c>
      <c r="FD48" s="16">
        <v>0.3</v>
      </c>
      <c r="FE48" s="16">
        <v>0.3</v>
      </c>
      <c r="FF48" s="16">
        <v>0.3</v>
      </c>
      <c r="FG48" s="16">
        <v>0.3</v>
      </c>
      <c r="FH48" s="16">
        <v>0.3</v>
      </c>
      <c r="FI48" s="16">
        <v>0.3</v>
      </c>
      <c r="FJ48" s="16">
        <v>0.3</v>
      </c>
      <c r="FK48" s="16">
        <v>0.3</v>
      </c>
      <c r="FM48" s="1"/>
      <c r="FN48" s="202" t="s">
        <v>237</v>
      </c>
      <c r="FO48" s="1">
        <v>5.8</v>
      </c>
      <c r="FP48" s="1">
        <v>5.0999999999999996</v>
      </c>
      <c r="FQ48" s="1">
        <v>5.8</v>
      </c>
      <c r="FR48" s="1">
        <v>6.6</v>
      </c>
      <c r="FS48" s="1">
        <v>6.1</v>
      </c>
      <c r="FT48" s="1">
        <v>6.9</v>
      </c>
      <c r="FU48" s="1">
        <v>2.9</v>
      </c>
      <c r="FV48" s="1">
        <v>2.5</v>
      </c>
      <c r="FW48" s="1">
        <v>2.2000000000000002</v>
      </c>
      <c r="FX48" s="1">
        <v>2.4</v>
      </c>
      <c r="FY48" s="1">
        <v>1.9</v>
      </c>
      <c r="FZ48" s="1">
        <v>1.9</v>
      </c>
      <c r="GA48" s="1">
        <v>1.4</v>
      </c>
      <c r="GB48" s="1">
        <v>1.2</v>
      </c>
      <c r="GC48" s="1">
        <v>1.2</v>
      </c>
      <c r="GD48" s="1">
        <v>1.2</v>
      </c>
      <c r="GE48" s="1">
        <v>1.1000000000000001</v>
      </c>
      <c r="GF48" s="1">
        <v>1.2</v>
      </c>
      <c r="GG48" s="1">
        <v>1.3</v>
      </c>
      <c r="GH48" s="1">
        <v>1.2</v>
      </c>
      <c r="GI48" s="1">
        <v>1.4</v>
      </c>
      <c r="GK48" s="1"/>
      <c r="GL48" s="202" t="s">
        <v>237</v>
      </c>
      <c r="GM48" s="1">
        <v>4.3</v>
      </c>
      <c r="GN48" s="1">
        <v>5.0999999999999996</v>
      </c>
      <c r="GO48" s="1">
        <v>5.8</v>
      </c>
      <c r="GP48" s="1">
        <v>4.5999999999999996</v>
      </c>
      <c r="GQ48" s="1">
        <v>3.9</v>
      </c>
      <c r="GR48" s="1">
        <v>4.4000000000000004</v>
      </c>
      <c r="GS48" s="1">
        <v>0.8</v>
      </c>
      <c r="GT48" s="1">
        <v>0.8</v>
      </c>
      <c r="GU48" s="1">
        <v>1</v>
      </c>
      <c r="GV48" s="1">
        <v>1.2</v>
      </c>
      <c r="GW48" s="1">
        <v>1.3</v>
      </c>
      <c r="GX48" s="1">
        <v>1.3</v>
      </c>
      <c r="GY48" s="1">
        <v>1</v>
      </c>
      <c r="GZ48" s="1">
        <v>1</v>
      </c>
      <c r="HA48" s="1">
        <v>1.1000000000000001</v>
      </c>
      <c r="HB48" s="1">
        <v>1.3</v>
      </c>
      <c r="HC48" s="1">
        <v>1.2</v>
      </c>
      <c r="HD48" s="1">
        <v>1.2</v>
      </c>
      <c r="HE48" s="1">
        <v>1.4</v>
      </c>
      <c r="HF48" s="1">
        <v>1.4</v>
      </c>
      <c r="HG48" s="1">
        <v>1.7</v>
      </c>
      <c r="HI48" s="1"/>
      <c r="HJ48" s="202" t="s">
        <v>237</v>
      </c>
      <c r="HK48" s="1">
        <v>4.9000000000000004</v>
      </c>
      <c r="HL48" s="1">
        <v>6</v>
      </c>
      <c r="HM48" s="1">
        <v>6</v>
      </c>
      <c r="HN48" s="1">
        <v>5.7</v>
      </c>
      <c r="HO48" s="1">
        <v>4.5</v>
      </c>
      <c r="HP48" s="1">
        <v>4.5</v>
      </c>
      <c r="HQ48" s="1">
        <v>1</v>
      </c>
      <c r="HR48" s="1">
        <v>1.1000000000000001</v>
      </c>
      <c r="HS48" s="1">
        <v>1.3</v>
      </c>
      <c r="HT48" s="1">
        <v>1.2</v>
      </c>
      <c r="HU48" s="1">
        <v>1.2</v>
      </c>
      <c r="HV48" s="1">
        <v>1.2</v>
      </c>
      <c r="HW48" s="1">
        <v>1.3</v>
      </c>
      <c r="HX48" s="1">
        <v>1.5</v>
      </c>
      <c r="HY48" s="1">
        <v>1.7</v>
      </c>
      <c r="HZ48" s="1">
        <v>1.9</v>
      </c>
      <c r="IA48" s="1">
        <v>2.1</v>
      </c>
      <c r="IB48" s="1">
        <v>2.2000000000000002</v>
      </c>
      <c r="IC48" s="1">
        <v>2.5</v>
      </c>
      <c r="ID48" s="1">
        <v>2.7</v>
      </c>
      <c r="IE48" s="1">
        <v>3.1</v>
      </c>
    </row>
    <row r="49" spans="1:239" ht="14.5">
      <c r="A49" s="175"/>
      <c r="B49" s="184" t="s">
        <v>239</v>
      </c>
      <c r="C49" s="176" t="s">
        <v>240</v>
      </c>
      <c r="D49" s="176" t="s">
        <v>240</v>
      </c>
      <c r="E49" s="176" t="s">
        <v>240</v>
      </c>
      <c r="F49" s="176" t="s">
        <v>240</v>
      </c>
      <c r="G49" s="176" t="s">
        <v>240</v>
      </c>
      <c r="H49" s="176" t="s">
        <v>240</v>
      </c>
      <c r="I49" s="176" t="s">
        <v>240</v>
      </c>
      <c r="J49" s="176" t="s">
        <v>240</v>
      </c>
      <c r="K49" s="176" t="s">
        <v>240</v>
      </c>
      <c r="L49" s="176" t="s">
        <v>240</v>
      </c>
      <c r="M49" s="176" t="s">
        <v>240</v>
      </c>
      <c r="N49" s="176">
        <v>3.4</v>
      </c>
      <c r="O49" s="176">
        <v>3.3</v>
      </c>
      <c r="P49" s="176">
        <v>1.9</v>
      </c>
      <c r="Q49" s="176">
        <v>2.6</v>
      </c>
      <c r="R49" s="176" t="s">
        <v>240</v>
      </c>
      <c r="S49" s="176" t="s">
        <v>240</v>
      </c>
      <c r="T49" s="176" t="s">
        <v>240</v>
      </c>
      <c r="U49" s="176" t="s">
        <v>240</v>
      </c>
      <c r="V49" s="176" t="s">
        <v>240</v>
      </c>
      <c r="W49" s="176" t="s">
        <v>240</v>
      </c>
      <c r="X49" s="176"/>
      <c r="Y49" s="1"/>
      <c r="Z49" s="190" t="s">
        <v>239</v>
      </c>
      <c r="AA49" s="2" t="s">
        <v>240</v>
      </c>
      <c r="AB49" s="2" t="s">
        <v>240</v>
      </c>
      <c r="AC49" s="2" t="s">
        <v>240</v>
      </c>
      <c r="AD49" s="2" t="s">
        <v>240</v>
      </c>
      <c r="AE49" s="2" t="s">
        <v>240</v>
      </c>
      <c r="AF49" s="2" t="s">
        <v>240</v>
      </c>
      <c r="AG49" s="2" t="s">
        <v>240</v>
      </c>
      <c r="AH49" s="2" t="s">
        <v>240</v>
      </c>
      <c r="AI49" s="2" t="s">
        <v>240</v>
      </c>
      <c r="AJ49" s="2" t="s">
        <v>240</v>
      </c>
      <c r="AK49" s="2" t="s">
        <v>240</v>
      </c>
      <c r="AL49" s="2">
        <v>3.5</v>
      </c>
      <c r="AM49" s="2">
        <v>3.5</v>
      </c>
      <c r="AN49" s="2">
        <v>0.8</v>
      </c>
      <c r="AO49" s="2">
        <v>12.8</v>
      </c>
      <c r="AP49" s="2" t="s">
        <v>240</v>
      </c>
      <c r="AQ49" s="2" t="s">
        <v>240</v>
      </c>
      <c r="AR49" s="2" t="s">
        <v>240</v>
      </c>
      <c r="AS49" s="2" t="s">
        <v>240</v>
      </c>
      <c r="AT49" s="2" t="s">
        <v>240</v>
      </c>
      <c r="AU49" s="2" t="s">
        <v>240</v>
      </c>
      <c r="AW49" s="1"/>
      <c r="AX49" s="190" t="s">
        <v>239</v>
      </c>
      <c r="AY49" s="2" t="s">
        <v>240</v>
      </c>
      <c r="AZ49" s="2" t="s">
        <v>240</v>
      </c>
      <c r="BA49" s="2" t="s">
        <v>240</v>
      </c>
      <c r="BB49" s="2" t="s">
        <v>240</v>
      </c>
      <c r="BC49" s="2" t="s">
        <v>240</v>
      </c>
      <c r="BD49" s="2" t="s">
        <v>240</v>
      </c>
      <c r="BE49" s="2" t="s">
        <v>240</v>
      </c>
      <c r="BF49" s="2" t="s">
        <v>240</v>
      </c>
      <c r="BG49" s="2" t="s">
        <v>240</v>
      </c>
      <c r="BH49" s="2" t="s">
        <v>240</v>
      </c>
      <c r="BI49" s="2" t="s">
        <v>240</v>
      </c>
      <c r="BJ49" s="2">
        <v>3.4</v>
      </c>
      <c r="BK49" s="2">
        <v>3.4</v>
      </c>
      <c r="BL49" s="2">
        <v>1.1000000000000001</v>
      </c>
      <c r="BM49" s="2">
        <v>0.2</v>
      </c>
      <c r="BN49" s="2" t="s">
        <v>240</v>
      </c>
      <c r="BO49" s="2" t="s">
        <v>240</v>
      </c>
      <c r="BP49" s="2" t="s">
        <v>240</v>
      </c>
      <c r="BQ49" s="2" t="s">
        <v>240</v>
      </c>
      <c r="BR49" s="2" t="s">
        <v>240</v>
      </c>
      <c r="BS49" s="2" t="s">
        <v>240</v>
      </c>
      <c r="BU49" s="16"/>
      <c r="BV49" s="198" t="s">
        <v>241</v>
      </c>
      <c r="BW49" s="17" t="s">
        <v>242</v>
      </c>
      <c r="BX49" s="17" t="s">
        <v>242</v>
      </c>
      <c r="BY49" s="17" t="s">
        <v>242</v>
      </c>
      <c r="BZ49" s="17" t="s">
        <v>242</v>
      </c>
      <c r="CA49" s="17" t="s">
        <v>242</v>
      </c>
      <c r="CB49" s="17" t="s">
        <v>242</v>
      </c>
      <c r="CC49" s="17" t="s">
        <v>242</v>
      </c>
      <c r="CD49" s="17" t="s">
        <v>242</v>
      </c>
      <c r="CE49" s="17" t="s">
        <v>242</v>
      </c>
      <c r="CF49" s="17" t="s">
        <v>242</v>
      </c>
      <c r="CG49" s="17" t="s">
        <v>242</v>
      </c>
      <c r="CH49" s="17">
        <v>3.5</v>
      </c>
      <c r="CI49" s="17">
        <v>3.5</v>
      </c>
      <c r="CJ49" s="17">
        <v>1.7</v>
      </c>
      <c r="CK49" s="17">
        <v>0.9</v>
      </c>
      <c r="CL49" s="17" t="s">
        <v>242</v>
      </c>
      <c r="CM49" s="17" t="s">
        <v>242</v>
      </c>
      <c r="CN49" s="17" t="s">
        <v>242</v>
      </c>
      <c r="CO49" s="17" t="s">
        <v>242</v>
      </c>
      <c r="CP49" s="17" t="s">
        <v>242</v>
      </c>
      <c r="CQ49" s="17" t="s">
        <v>242</v>
      </c>
      <c r="CR49" s="29"/>
      <c r="CS49" s="16"/>
      <c r="CT49" s="198" t="s">
        <v>241</v>
      </c>
      <c r="CU49" s="17" t="s">
        <v>242</v>
      </c>
      <c r="CV49" s="17" t="s">
        <v>242</v>
      </c>
      <c r="CW49" s="17" t="s">
        <v>242</v>
      </c>
      <c r="CX49" s="17" t="s">
        <v>242</v>
      </c>
      <c r="CY49" s="17" t="s">
        <v>242</v>
      </c>
      <c r="CZ49" s="17" t="s">
        <v>242</v>
      </c>
      <c r="DA49" s="17" t="s">
        <v>242</v>
      </c>
      <c r="DB49" s="17" t="s">
        <v>242</v>
      </c>
      <c r="DC49" s="17" t="s">
        <v>242</v>
      </c>
      <c r="DD49" s="17" t="s">
        <v>242</v>
      </c>
      <c r="DE49" s="17" t="s">
        <v>242</v>
      </c>
      <c r="DF49" s="17">
        <v>3.5</v>
      </c>
      <c r="DG49" s="17">
        <v>3.3</v>
      </c>
      <c r="DH49" s="17">
        <v>3.3</v>
      </c>
      <c r="DI49" s="17">
        <v>3.6</v>
      </c>
      <c r="DJ49" s="17" t="s">
        <v>242</v>
      </c>
      <c r="DK49" s="17" t="s">
        <v>242</v>
      </c>
      <c r="DL49" s="17" t="s">
        <v>242</v>
      </c>
      <c r="DM49" s="17" t="s">
        <v>242</v>
      </c>
      <c r="DN49" s="17" t="s">
        <v>242</v>
      </c>
      <c r="DO49" s="17" t="s">
        <v>242</v>
      </c>
      <c r="DP49" s="29"/>
      <c r="DQ49" s="16"/>
      <c r="DR49" s="198" t="s">
        <v>241</v>
      </c>
      <c r="DS49" s="17" t="s">
        <v>242</v>
      </c>
      <c r="DT49" s="17" t="s">
        <v>242</v>
      </c>
      <c r="DU49" s="17" t="s">
        <v>242</v>
      </c>
      <c r="DV49" s="17" t="s">
        <v>242</v>
      </c>
      <c r="DW49" s="17" t="s">
        <v>242</v>
      </c>
      <c r="DX49" s="17" t="s">
        <v>242</v>
      </c>
      <c r="DY49" s="17" t="s">
        <v>242</v>
      </c>
      <c r="DZ49" s="17">
        <v>3.6</v>
      </c>
      <c r="EA49" s="17">
        <v>4.4000000000000004</v>
      </c>
      <c r="EB49" s="17">
        <v>4.2</v>
      </c>
      <c r="EC49" s="17">
        <v>4.5</v>
      </c>
      <c r="ED49" s="17">
        <v>5.0999999999999996</v>
      </c>
      <c r="EE49" s="17">
        <v>5.5</v>
      </c>
      <c r="EF49" s="17">
        <v>5.3</v>
      </c>
      <c r="EG49" s="17">
        <v>5.6</v>
      </c>
      <c r="EH49" s="17" t="s">
        <v>242</v>
      </c>
      <c r="EI49" s="17" t="s">
        <v>242</v>
      </c>
      <c r="EJ49" s="17" t="s">
        <v>242</v>
      </c>
      <c r="EK49" s="17" t="s">
        <v>242</v>
      </c>
      <c r="EL49" s="17" t="s">
        <v>242</v>
      </c>
      <c r="EM49" s="17" t="s">
        <v>242</v>
      </c>
      <c r="EN49" s="29"/>
      <c r="EO49" s="16"/>
      <c r="EP49" s="198" t="s">
        <v>241</v>
      </c>
      <c r="EQ49" s="17" t="s">
        <v>242</v>
      </c>
      <c r="ER49" s="17" t="s">
        <v>242</v>
      </c>
      <c r="ES49" s="17" t="s">
        <v>242</v>
      </c>
      <c r="ET49" s="17" t="s">
        <v>242</v>
      </c>
      <c r="EU49" s="17" t="s">
        <v>242</v>
      </c>
      <c r="EV49" s="17" t="s">
        <v>242</v>
      </c>
      <c r="EW49" s="17" t="s">
        <v>242</v>
      </c>
      <c r="EX49" s="17" t="s">
        <v>242</v>
      </c>
      <c r="EY49" s="17">
        <v>7.5</v>
      </c>
      <c r="EZ49" s="17">
        <v>7.6</v>
      </c>
      <c r="FA49" s="17">
        <v>7.3</v>
      </c>
      <c r="FB49" s="17">
        <v>7.9</v>
      </c>
      <c r="FC49" s="17">
        <v>6.2</v>
      </c>
      <c r="FD49" s="17">
        <v>5.8</v>
      </c>
      <c r="FE49" s="17">
        <v>5.9</v>
      </c>
      <c r="FF49" s="17" t="s">
        <v>242</v>
      </c>
      <c r="FG49" s="17" t="s">
        <v>242</v>
      </c>
      <c r="FH49" s="17" t="s">
        <v>242</v>
      </c>
      <c r="FI49" s="17" t="s">
        <v>242</v>
      </c>
      <c r="FJ49" s="17" t="s">
        <v>242</v>
      </c>
      <c r="FK49" s="17" t="s">
        <v>242</v>
      </c>
      <c r="FM49" s="1"/>
      <c r="FN49" s="202" t="s">
        <v>239</v>
      </c>
      <c r="FO49" s="2" t="s">
        <v>240</v>
      </c>
      <c r="FP49" s="2" t="s">
        <v>240</v>
      </c>
      <c r="FQ49" s="2" t="s">
        <v>240</v>
      </c>
      <c r="FR49" s="2" t="s">
        <v>240</v>
      </c>
      <c r="FS49" s="2" t="s">
        <v>240</v>
      </c>
      <c r="FT49" s="2" t="s">
        <v>240</v>
      </c>
      <c r="FU49" s="2" t="s">
        <v>240</v>
      </c>
      <c r="FV49" s="2" t="s">
        <v>240</v>
      </c>
      <c r="FW49" s="2" t="s">
        <v>240</v>
      </c>
      <c r="FX49" s="2" t="s">
        <v>240</v>
      </c>
      <c r="FY49" s="2" t="s">
        <v>240</v>
      </c>
      <c r="FZ49" s="2">
        <v>6.7</v>
      </c>
      <c r="GA49" s="2">
        <v>6.1</v>
      </c>
      <c r="GB49" s="2">
        <v>6</v>
      </c>
      <c r="GC49" s="2">
        <v>6.7</v>
      </c>
      <c r="GD49" s="2" t="s">
        <v>240</v>
      </c>
      <c r="GE49" s="2" t="s">
        <v>240</v>
      </c>
      <c r="GF49" s="2" t="s">
        <v>240</v>
      </c>
      <c r="GG49" s="2" t="s">
        <v>240</v>
      </c>
      <c r="GH49" s="2" t="s">
        <v>240</v>
      </c>
      <c r="GI49" s="2" t="s">
        <v>240</v>
      </c>
      <c r="GK49" s="1"/>
      <c r="GL49" s="202" t="s">
        <v>239</v>
      </c>
      <c r="GM49" s="2" t="s">
        <v>240</v>
      </c>
      <c r="GN49" s="2" t="s">
        <v>240</v>
      </c>
      <c r="GO49" s="2" t="s">
        <v>240</v>
      </c>
      <c r="GP49" s="2" t="s">
        <v>240</v>
      </c>
      <c r="GQ49" s="2" t="s">
        <v>240</v>
      </c>
      <c r="GR49" s="2" t="s">
        <v>240</v>
      </c>
      <c r="GS49" s="2" t="s">
        <v>240</v>
      </c>
      <c r="GT49" s="2" t="s">
        <v>240</v>
      </c>
      <c r="GU49" s="2" t="s">
        <v>240</v>
      </c>
      <c r="GV49" s="2" t="s">
        <v>240</v>
      </c>
      <c r="GW49" s="2" t="s">
        <v>240</v>
      </c>
      <c r="GX49" s="2">
        <v>3.8</v>
      </c>
      <c r="GY49" s="2">
        <v>5.0999999999999996</v>
      </c>
      <c r="GZ49" s="2">
        <v>3.6</v>
      </c>
      <c r="HA49" s="2">
        <v>4.2</v>
      </c>
      <c r="HB49" s="2" t="s">
        <v>240</v>
      </c>
      <c r="HC49" s="2" t="s">
        <v>240</v>
      </c>
      <c r="HD49" s="2" t="s">
        <v>240</v>
      </c>
      <c r="HE49" s="2" t="s">
        <v>240</v>
      </c>
      <c r="HF49" s="2" t="s">
        <v>240</v>
      </c>
      <c r="HG49" s="2" t="s">
        <v>240</v>
      </c>
      <c r="HI49" s="1"/>
      <c r="HJ49" s="202" t="s">
        <v>239</v>
      </c>
      <c r="HK49" s="2" t="s">
        <v>240</v>
      </c>
      <c r="HL49" s="2" t="s">
        <v>240</v>
      </c>
      <c r="HM49" s="2" t="s">
        <v>240</v>
      </c>
      <c r="HN49" s="2" t="s">
        <v>240</v>
      </c>
      <c r="HO49" s="2" t="s">
        <v>240</v>
      </c>
      <c r="HP49" s="2" t="s">
        <v>240</v>
      </c>
      <c r="HQ49" s="2" t="s">
        <v>240</v>
      </c>
      <c r="HR49" s="2" t="s">
        <v>240</v>
      </c>
      <c r="HS49" s="2" t="s">
        <v>240</v>
      </c>
      <c r="HT49" s="2" t="s">
        <v>240</v>
      </c>
      <c r="HU49" s="2">
        <v>3.4</v>
      </c>
      <c r="HV49" s="2">
        <v>4</v>
      </c>
      <c r="HW49" s="2">
        <v>3.7</v>
      </c>
      <c r="HX49" s="2">
        <v>3.3</v>
      </c>
      <c r="HY49" s="2">
        <v>3.4</v>
      </c>
      <c r="HZ49" s="2" t="s">
        <v>240</v>
      </c>
      <c r="IA49" s="2" t="s">
        <v>240</v>
      </c>
      <c r="IB49" s="2" t="s">
        <v>240</v>
      </c>
      <c r="IC49" s="2" t="s">
        <v>240</v>
      </c>
      <c r="ID49" s="2" t="s">
        <v>240</v>
      </c>
      <c r="IE49" s="2" t="s">
        <v>240</v>
      </c>
    </row>
    <row r="50" spans="1:239" ht="14.5">
      <c r="A50" s="175"/>
      <c r="B50" s="184" t="s">
        <v>243</v>
      </c>
      <c r="C50" s="175">
        <v>0</v>
      </c>
      <c r="D50" s="176" t="s">
        <v>240</v>
      </c>
      <c r="E50" s="176" t="s">
        <v>240</v>
      </c>
      <c r="F50" s="176" t="s">
        <v>240</v>
      </c>
      <c r="G50" s="176" t="s">
        <v>240</v>
      </c>
      <c r="H50" s="176" t="s">
        <v>240</v>
      </c>
      <c r="I50" s="176" t="s">
        <v>240</v>
      </c>
      <c r="J50" s="176" t="s">
        <v>240</v>
      </c>
      <c r="K50" s="176" t="s">
        <v>240</v>
      </c>
      <c r="L50" s="176" t="s">
        <v>240</v>
      </c>
      <c r="M50" s="176" t="s">
        <v>240</v>
      </c>
      <c r="N50" s="176" t="s">
        <v>240</v>
      </c>
      <c r="O50" s="176" t="s">
        <v>240</v>
      </c>
      <c r="P50" s="176" t="s">
        <v>240</v>
      </c>
      <c r="Q50" s="176" t="s">
        <v>240</v>
      </c>
      <c r="R50" s="176" t="s">
        <v>240</v>
      </c>
      <c r="S50" s="176" t="s">
        <v>240</v>
      </c>
      <c r="T50" s="176" t="s">
        <v>240</v>
      </c>
      <c r="U50" s="176" t="s">
        <v>240</v>
      </c>
      <c r="V50" s="176" t="s">
        <v>240</v>
      </c>
      <c r="W50" s="176" t="s">
        <v>240</v>
      </c>
      <c r="X50" s="176"/>
      <c r="Y50" s="1"/>
      <c r="Z50" s="190" t="s">
        <v>243</v>
      </c>
      <c r="AA50" s="1">
        <v>0</v>
      </c>
      <c r="AB50" s="2" t="s">
        <v>240</v>
      </c>
      <c r="AC50" s="2" t="s">
        <v>240</v>
      </c>
      <c r="AD50" s="2" t="s">
        <v>240</v>
      </c>
      <c r="AE50" s="2" t="s">
        <v>240</v>
      </c>
      <c r="AF50" s="2" t="s">
        <v>240</v>
      </c>
      <c r="AG50" s="2" t="s">
        <v>240</v>
      </c>
      <c r="AH50" s="2" t="s">
        <v>240</v>
      </c>
      <c r="AI50" s="2" t="s">
        <v>240</v>
      </c>
      <c r="AJ50" s="2" t="s">
        <v>240</v>
      </c>
      <c r="AK50" s="2" t="s">
        <v>240</v>
      </c>
      <c r="AL50" s="2" t="s">
        <v>240</v>
      </c>
      <c r="AM50" s="2" t="s">
        <v>240</v>
      </c>
      <c r="AN50" s="2" t="s">
        <v>240</v>
      </c>
      <c r="AO50" s="2" t="s">
        <v>240</v>
      </c>
      <c r="AP50" s="2" t="s">
        <v>240</v>
      </c>
      <c r="AQ50" s="2" t="s">
        <v>240</v>
      </c>
      <c r="AR50" s="2" t="s">
        <v>240</v>
      </c>
      <c r="AS50" s="2" t="s">
        <v>240</v>
      </c>
      <c r="AT50" s="2" t="s">
        <v>240</v>
      </c>
      <c r="AU50" s="2" t="s">
        <v>240</v>
      </c>
      <c r="AW50" s="1"/>
      <c r="AX50" s="190" t="s">
        <v>243</v>
      </c>
      <c r="AY50" s="1">
        <v>0</v>
      </c>
      <c r="AZ50" s="2" t="s">
        <v>240</v>
      </c>
      <c r="BA50" s="2" t="s">
        <v>240</v>
      </c>
      <c r="BB50" s="2" t="s">
        <v>240</v>
      </c>
      <c r="BC50" s="2" t="s">
        <v>240</v>
      </c>
      <c r="BD50" s="2" t="s">
        <v>240</v>
      </c>
      <c r="BE50" s="2" t="s">
        <v>240</v>
      </c>
      <c r="BF50" s="2" t="s">
        <v>240</v>
      </c>
      <c r="BG50" s="2" t="s">
        <v>240</v>
      </c>
      <c r="BH50" s="2" t="s">
        <v>240</v>
      </c>
      <c r="BI50" s="2" t="s">
        <v>240</v>
      </c>
      <c r="BJ50" s="2" t="s">
        <v>240</v>
      </c>
      <c r="BK50" s="2" t="s">
        <v>240</v>
      </c>
      <c r="BL50" s="2" t="s">
        <v>240</v>
      </c>
      <c r="BM50" s="2" t="s">
        <v>240</v>
      </c>
      <c r="BN50" s="2" t="s">
        <v>240</v>
      </c>
      <c r="BO50" s="2" t="s">
        <v>240</v>
      </c>
      <c r="BP50" s="2" t="s">
        <v>240</v>
      </c>
      <c r="BQ50" s="2" t="s">
        <v>240</v>
      </c>
      <c r="BR50" s="2" t="s">
        <v>240</v>
      </c>
      <c r="BS50" s="2" t="s">
        <v>240</v>
      </c>
      <c r="BU50" s="16"/>
      <c r="BV50" s="198" t="s">
        <v>244</v>
      </c>
      <c r="BW50" s="16">
        <v>0</v>
      </c>
      <c r="BX50" s="17" t="s">
        <v>242</v>
      </c>
      <c r="BY50" s="17" t="s">
        <v>242</v>
      </c>
      <c r="BZ50" s="17" t="s">
        <v>242</v>
      </c>
      <c r="CA50" s="17" t="s">
        <v>242</v>
      </c>
      <c r="CB50" s="17" t="s">
        <v>242</v>
      </c>
      <c r="CC50" s="17" t="s">
        <v>242</v>
      </c>
      <c r="CD50" s="17" t="s">
        <v>242</v>
      </c>
      <c r="CE50" s="17" t="s">
        <v>242</v>
      </c>
      <c r="CF50" s="17" t="s">
        <v>242</v>
      </c>
      <c r="CG50" s="17" t="s">
        <v>242</v>
      </c>
      <c r="CH50" s="17" t="s">
        <v>242</v>
      </c>
      <c r="CI50" s="17" t="s">
        <v>242</v>
      </c>
      <c r="CJ50" s="17" t="s">
        <v>242</v>
      </c>
      <c r="CK50" s="17" t="s">
        <v>242</v>
      </c>
      <c r="CL50" s="17" t="s">
        <v>242</v>
      </c>
      <c r="CM50" s="17" t="s">
        <v>242</v>
      </c>
      <c r="CN50" s="17" t="s">
        <v>242</v>
      </c>
      <c r="CO50" s="17" t="s">
        <v>242</v>
      </c>
      <c r="CP50" s="17" t="s">
        <v>242</v>
      </c>
      <c r="CQ50" s="17" t="s">
        <v>242</v>
      </c>
      <c r="CR50" s="29"/>
      <c r="CS50" s="16"/>
      <c r="CT50" s="198" t="s">
        <v>244</v>
      </c>
      <c r="CU50" s="16">
        <v>0</v>
      </c>
      <c r="CV50" s="17" t="s">
        <v>242</v>
      </c>
      <c r="CW50" s="17" t="s">
        <v>242</v>
      </c>
      <c r="CX50" s="17" t="s">
        <v>242</v>
      </c>
      <c r="CY50" s="17" t="s">
        <v>242</v>
      </c>
      <c r="CZ50" s="17" t="s">
        <v>242</v>
      </c>
      <c r="DA50" s="17" t="s">
        <v>242</v>
      </c>
      <c r="DB50" s="17" t="s">
        <v>242</v>
      </c>
      <c r="DC50" s="17" t="s">
        <v>242</v>
      </c>
      <c r="DD50" s="17" t="s">
        <v>242</v>
      </c>
      <c r="DE50" s="17" t="s">
        <v>242</v>
      </c>
      <c r="DF50" s="17" t="s">
        <v>242</v>
      </c>
      <c r="DG50" s="17" t="s">
        <v>242</v>
      </c>
      <c r="DH50" s="17" t="s">
        <v>242</v>
      </c>
      <c r="DI50" s="17" t="s">
        <v>242</v>
      </c>
      <c r="DJ50" s="17" t="s">
        <v>242</v>
      </c>
      <c r="DK50" s="17" t="s">
        <v>242</v>
      </c>
      <c r="DL50" s="17" t="s">
        <v>242</v>
      </c>
      <c r="DM50" s="17" t="s">
        <v>242</v>
      </c>
      <c r="DN50" s="17" t="s">
        <v>242</v>
      </c>
      <c r="DO50" s="17" t="s">
        <v>242</v>
      </c>
      <c r="DP50" s="29"/>
      <c r="DQ50" s="16"/>
      <c r="DR50" s="198" t="s">
        <v>244</v>
      </c>
      <c r="DS50" s="16">
        <v>0</v>
      </c>
      <c r="DT50" s="17" t="s">
        <v>242</v>
      </c>
      <c r="DU50" s="17" t="s">
        <v>242</v>
      </c>
      <c r="DV50" s="17" t="s">
        <v>242</v>
      </c>
      <c r="DW50" s="17" t="s">
        <v>242</v>
      </c>
      <c r="DX50" s="17" t="s">
        <v>242</v>
      </c>
      <c r="DY50" s="17" t="s">
        <v>242</v>
      </c>
      <c r="DZ50" s="17" t="s">
        <v>242</v>
      </c>
      <c r="EA50" s="17" t="s">
        <v>242</v>
      </c>
      <c r="EB50" s="17" t="s">
        <v>242</v>
      </c>
      <c r="EC50" s="17" t="s">
        <v>242</v>
      </c>
      <c r="ED50" s="17" t="s">
        <v>242</v>
      </c>
      <c r="EE50" s="17" t="s">
        <v>242</v>
      </c>
      <c r="EF50" s="17" t="s">
        <v>242</v>
      </c>
      <c r="EG50" s="17" t="s">
        <v>242</v>
      </c>
      <c r="EH50" s="17" t="s">
        <v>242</v>
      </c>
      <c r="EI50" s="17" t="s">
        <v>242</v>
      </c>
      <c r="EJ50" s="17" t="s">
        <v>242</v>
      </c>
      <c r="EK50" s="17" t="s">
        <v>242</v>
      </c>
      <c r="EL50" s="17" t="s">
        <v>242</v>
      </c>
      <c r="EM50" s="17" t="s">
        <v>242</v>
      </c>
      <c r="EN50" s="29"/>
      <c r="EO50" s="16"/>
      <c r="EP50" s="198" t="s">
        <v>244</v>
      </c>
      <c r="EQ50" s="16">
        <v>0</v>
      </c>
      <c r="ER50" s="17" t="s">
        <v>242</v>
      </c>
      <c r="ES50" s="17" t="s">
        <v>242</v>
      </c>
      <c r="ET50" s="17" t="s">
        <v>242</v>
      </c>
      <c r="EU50" s="17" t="s">
        <v>242</v>
      </c>
      <c r="EV50" s="17" t="s">
        <v>242</v>
      </c>
      <c r="EW50" s="17" t="s">
        <v>242</v>
      </c>
      <c r="EX50" s="17" t="s">
        <v>242</v>
      </c>
      <c r="EY50" s="17" t="s">
        <v>242</v>
      </c>
      <c r="EZ50" s="17" t="s">
        <v>242</v>
      </c>
      <c r="FA50" s="17" t="s">
        <v>242</v>
      </c>
      <c r="FB50" s="17" t="s">
        <v>242</v>
      </c>
      <c r="FC50" s="17" t="s">
        <v>242</v>
      </c>
      <c r="FD50" s="17" t="s">
        <v>242</v>
      </c>
      <c r="FE50" s="17" t="s">
        <v>242</v>
      </c>
      <c r="FF50" s="17" t="s">
        <v>242</v>
      </c>
      <c r="FG50" s="17" t="s">
        <v>242</v>
      </c>
      <c r="FH50" s="17" t="s">
        <v>242</v>
      </c>
      <c r="FI50" s="17" t="s">
        <v>242</v>
      </c>
      <c r="FJ50" s="17" t="s">
        <v>242</v>
      </c>
      <c r="FK50" s="17" t="s">
        <v>242</v>
      </c>
      <c r="FM50" s="1"/>
      <c r="FN50" s="202" t="s">
        <v>243</v>
      </c>
      <c r="FO50" s="1">
        <v>0</v>
      </c>
      <c r="FP50" s="2" t="s">
        <v>240</v>
      </c>
      <c r="FQ50" s="2" t="s">
        <v>240</v>
      </c>
      <c r="FR50" s="2" t="s">
        <v>240</v>
      </c>
      <c r="FS50" s="2" t="s">
        <v>240</v>
      </c>
      <c r="FT50" s="2" t="s">
        <v>240</v>
      </c>
      <c r="FU50" s="2" t="s">
        <v>240</v>
      </c>
      <c r="FV50" s="2" t="s">
        <v>240</v>
      </c>
      <c r="FW50" s="2" t="s">
        <v>240</v>
      </c>
      <c r="FX50" s="2" t="s">
        <v>240</v>
      </c>
      <c r="FY50" s="2" t="s">
        <v>240</v>
      </c>
      <c r="FZ50" s="2" t="s">
        <v>240</v>
      </c>
      <c r="GA50" s="2" t="s">
        <v>240</v>
      </c>
      <c r="GB50" s="2" t="s">
        <v>240</v>
      </c>
      <c r="GC50" s="2" t="s">
        <v>240</v>
      </c>
      <c r="GD50" s="2" t="s">
        <v>240</v>
      </c>
      <c r="GE50" s="2" t="s">
        <v>240</v>
      </c>
      <c r="GF50" s="2" t="s">
        <v>240</v>
      </c>
      <c r="GG50" s="2" t="s">
        <v>240</v>
      </c>
      <c r="GH50" s="2" t="s">
        <v>240</v>
      </c>
      <c r="GI50" s="2" t="s">
        <v>240</v>
      </c>
      <c r="GK50" s="1"/>
      <c r="GL50" s="202" t="s">
        <v>243</v>
      </c>
      <c r="GM50" s="1">
        <v>0</v>
      </c>
      <c r="GN50" s="2" t="s">
        <v>240</v>
      </c>
      <c r="GO50" s="2" t="s">
        <v>240</v>
      </c>
      <c r="GP50" s="2" t="s">
        <v>240</v>
      </c>
      <c r="GQ50" s="2" t="s">
        <v>240</v>
      </c>
      <c r="GR50" s="2" t="s">
        <v>240</v>
      </c>
      <c r="GS50" s="2" t="s">
        <v>240</v>
      </c>
      <c r="GT50" s="2" t="s">
        <v>240</v>
      </c>
      <c r="GU50" s="2" t="s">
        <v>240</v>
      </c>
      <c r="GV50" s="2" t="s">
        <v>240</v>
      </c>
      <c r="GW50" s="2" t="s">
        <v>240</v>
      </c>
      <c r="GX50" s="2" t="s">
        <v>240</v>
      </c>
      <c r="GY50" s="2" t="s">
        <v>240</v>
      </c>
      <c r="GZ50" s="2" t="s">
        <v>240</v>
      </c>
      <c r="HA50" s="2" t="s">
        <v>240</v>
      </c>
      <c r="HB50" s="2" t="s">
        <v>240</v>
      </c>
      <c r="HC50" s="2" t="s">
        <v>240</v>
      </c>
      <c r="HD50" s="2" t="s">
        <v>240</v>
      </c>
      <c r="HE50" s="2" t="s">
        <v>240</v>
      </c>
      <c r="HF50" s="2" t="s">
        <v>240</v>
      </c>
      <c r="HG50" s="2" t="s">
        <v>240</v>
      </c>
      <c r="HI50" s="1"/>
      <c r="HJ50" s="202" t="s">
        <v>243</v>
      </c>
      <c r="HK50" s="1">
        <v>0</v>
      </c>
      <c r="HL50" s="2" t="s">
        <v>240</v>
      </c>
      <c r="HM50" s="2" t="s">
        <v>240</v>
      </c>
      <c r="HN50" s="2" t="s">
        <v>240</v>
      </c>
      <c r="HO50" s="2" t="s">
        <v>240</v>
      </c>
      <c r="HP50" s="2" t="s">
        <v>240</v>
      </c>
      <c r="HQ50" s="2" t="s">
        <v>240</v>
      </c>
      <c r="HR50" s="2" t="s">
        <v>240</v>
      </c>
      <c r="HS50" s="2" t="s">
        <v>240</v>
      </c>
      <c r="HT50" s="2" t="s">
        <v>240</v>
      </c>
      <c r="HU50" s="2" t="s">
        <v>240</v>
      </c>
      <c r="HV50" s="2" t="s">
        <v>240</v>
      </c>
      <c r="HW50" s="2" t="s">
        <v>240</v>
      </c>
      <c r="HX50" s="2" t="s">
        <v>240</v>
      </c>
      <c r="HY50" s="2" t="s">
        <v>240</v>
      </c>
      <c r="HZ50" s="2" t="s">
        <v>240</v>
      </c>
      <c r="IA50" s="2" t="s">
        <v>240</v>
      </c>
      <c r="IB50" s="2" t="s">
        <v>240</v>
      </c>
      <c r="IC50" s="2" t="s">
        <v>240</v>
      </c>
      <c r="ID50" s="2" t="s">
        <v>240</v>
      </c>
      <c r="IE50" s="2" t="s">
        <v>240</v>
      </c>
    </row>
    <row r="51" spans="1:239" ht="14.5">
      <c r="A51" s="175"/>
      <c r="B51" s="184" t="s">
        <v>245</v>
      </c>
      <c r="C51" s="175">
        <v>0</v>
      </c>
      <c r="D51" s="175">
        <v>0</v>
      </c>
      <c r="E51" s="175">
        <v>0</v>
      </c>
      <c r="F51" s="175">
        <v>0</v>
      </c>
      <c r="G51" s="175">
        <v>0</v>
      </c>
      <c r="H51" s="175">
        <v>0</v>
      </c>
      <c r="I51" s="175">
        <v>0</v>
      </c>
      <c r="J51" s="175">
        <v>0</v>
      </c>
      <c r="K51" s="175">
        <v>0</v>
      </c>
      <c r="L51" s="175">
        <v>0</v>
      </c>
      <c r="M51" s="175">
        <v>0</v>
      </c>
      <c r="N51" s="175">
        <v>0</v>
      </c>
      <c r="O51" s="175">
        <v>0</v>
      </c>
      <c r="P51" s="175">
        <v>0</v>
      </c>
      <c r="Q51" s="175">
        <v>0</v>
      </c>
      <c r="R51" s="175">
        <v>0</v>
      </c>
      <c r="S51" s="175">
        <v>0</v>
      </c>
      <c r="T51" s="175">
        <v>0</v>
      </c>
      <c r="U51" s="175">
        <v>0</v>
      </c>
      <c r="V51" s="175">
        <v>0</v>
      </c>
      <c r="W51" s="175">
        <v>0</v>
      </c>
      <c r="X51" s="175"/>
      <c r="Y51" s="1"/>
      <c r="Z51" s="190" t="s">
        <v>245</v>
      </c>
      <c r="AA51" s="1">
        <v>0.1</v>
      </c>
      <c r="AB51" s="1">
        <v>0.1</v>
      </c>
      <c r="AC51" s="1">
        <v>0</v>
      </c>
      <c r="AD51" s="1">
        <v>0</v>
      </c>
      <c r="AE51" s="1">
        <v>0</v>
      </c>
      <c r="AF51" s="1">
        <v>0</v>
      </c>
      <c r="AG51" s="1">
        <v>0</v>
      </c>
      <c r="AH51" s="1">
        <v>0</v>
      </c>
      <c r="AI51" s="1">
        <v>0</v>
      </c>
      <c r="AJ51" s="1">
        <v>0</v>
      </c>
      <c r="AK51" s="1">
        <v>0</v>
      </c>
      <c r="AL51" s="1">
        <v>0</v>
      </c>
      <c r="AM51" s="1">
        <v>0</v>
      </c>
      <c r="AN51" s="1">
        <v>0</v>
      </c>
      <c r="AO51" s="1">
        <v>0</v>
      </c>
      <c r="AP51" s="1">
        <v>0</v>
      </c>
      <c r="AQ51" s="1">
        <v>0</v>
      </c>
      <c r="AR51" s="1">
        <v>0</v>
      </c>
      <c r="AS51" s="1">
        <v>0</v>
      </c>
      <c r="AT51" s="1">
        <v>0</v>
      </c>
      <c r="AU51" s="1">
        <v>0</v>
      </c>
      <c r="AW51" s="1"/>
      <c r="AX51" s="190" t="s">
        <v>245</v>
      </c>
      <c r="AY51" s="1">
        <v>0</v>
      </c>
      <c r="AZ51" s="1">
        <v>0.1</v>
      </c>
      <c r="BA51" s="1">
        <v>0</v>
      </c>
      <c r="BB51" s="1">
        <v>0</v>
      </c>
      <c r="BC51" s="1">
        <v>0</v>
      </c>
      <c r="BD51" s="1">
        <v>0</v>
      </c>
      <c r="BE51" s="1">
        <v>0.1</v>
      </c>
      <c r="BF51" s="1">
        <v>0.1</v>
      </c>
      <c r="BG51" s="1">
        <v>0.1</v>
      </c>
      <c r="BH51" s="1">
        <v>0.1</v>
      </c>
      <c r="BI51" s="1">
        <v>0.1</v>
      </c>
      <c r="BJ51" s="1">
        <v>0</v>
      </c>
      <c r="BK51" s="1">
        <v>0</v>
      </c>
      <c r="BL51" s="1">
        <v>0</v>
      </c>
      <c r="BM51" s="1">
        <v>0</v>
      </c>
      <c r="BN51" s="1">
        <v>0</v>
      </c>
      <c r="BO51" s="1">
        <v>0</v>
      </c>
      <c r="BP51" s="1">
        <v>0</v>
      </c>
      <c r="BQ51" s="1">
        <v>0</v>
      </c>
      <c r="BR51" s="1">
        <v>0</v>
      </c>
      <c r="BS51" s="1">
        <v>0</v>
      </c>
      <c r="BU51" s="16"/>
      <c r="BV51" s="198" t="s">
        <v>246</v>
      </c>
      <c r="BW51" s="16">
        <v>0.1</v>
      </c>
      <c r="BX51" s="16">
        <v>0.1</v>
      </c>
      <c r="BY51" s="16">
        <v>0</v>
      </c>
      <c r="BZ51" s="16">
        <v>0</v>
      </c>
      <c r="CA51" s="16">
        <v>0</v>
      </c>
      <c r="CB51" s="16">
        <v>0</v>
      </c>
      <c r="CC51" s="16">
        <v>0</v>
      </c>
      <c r="CD51" s="16">
        <v>0</v>
      </c>
      <c r="CE51" s="16">
        <v>0</v>
      </c>
      <c r="CF51" s="16">
        <v>0</v>
      </c>
      <c r="CG51" s="16">
        <v>0</v>
      </c>
      <c r="CH51" s="16">
        <v>0</v>
      </c>
      <c r="CI51" s="16">
        <v>0</v>
      </c>
      <c r="CJ51" s="16">
        <v>0</v>
      </c>
      <c r="CK51" s="16">
        <v>0</v>
      </c>
      <c r="CL51" s="16">
        <v>0</v>
      </c>
      <c r="CM51" s="16">
        <v>0</v>
      </c>
      <c r="CN51" s="16">
        <v>0</v>
      </c>
      <c r="CO51" s="16">
        <v>0</v>
      </c>
      <c r="CP51" s="16">
        <v>0</v>
      </c>
      <c r="CQ51" s="16">
        <v>0</v>
      </c>
      <c r="CR51" s="29"/>
      <c r="CS51" s="16"/>
      <c r="CT51" s="198" t="s">
        <v>246</v>
      </c>
      <c r="CU51" s="16">
        <v>0.1</v>
      </c>
      <c r="CV51" s="16">
        <v>0.1</v>
      </c>
      <c r="CW51" s="16">
        <v>0</v>
      </c>
      <c r="CX51" s="16">
        <v>0</v>
      </c>
      <c r="CY51" s="16">
        <v>0</v>
      </c>
      <c r="CZ51" s="16">
        <v>0</v>
      </c>
      <c r="DA51" s="16">
        <v>0.1</v>
      </c>
      <c r="DB51" s="16">
        <v>0.1</v>
      </c>
      <c r="DC51" s="16">
        <v>0.1</v>
      </c>
      <c r="DD51" s="16">
        <v>0</v>
      </c>
      <c r="DE51" s="16">
        <v>0.1</v>
      </c>
      <c r="DF51" s="16">
        <v>0.1</v>
      </c>
      <c r="DG51" s="16">
        <v>0.1</v>
      </c>
      <c r="DH51" s="16">
        <v>0.1</v>
      </c>
      <c r="DI51" s="16">
        <v>0.1</v>
      </c>
      <c r="DJ51" s="16">
        <v>0.1</v>
      </c>
      <c r="DK51" s="16">
        <v>0.1</v>
      </c>
      <c r="DL51" s="16">
        <v>0.1</v>
      </c>
      <c r="DM51" s="16">
        <v>0.1</v>
      </c>
      <c r="DN51" s="16">
        <v>0.1</v>
      </c>
      <c r="DO51" s="16">
        <v>0</v>
      </c>
      <c r="DP51" s="29"/>
      <c r="DQ51" s="16"/>
      <c r="DR51" s="198" t="s">
        <v>246</v>
      </c>
      <c r="DS51" s="16">
        <v>0.3</v>
      </c>
      <c r="DT51" s="16">
        <v>0.3</v>
      </c>
      <c r="DU51" s="16">
        <v>0.2</v>
      </c>
      <c r="DV51" s="16">
        <v>0.2</v>
      </c>
      <c r="DW51" s="16">
        <v>0.2</v>
      </c>
      <c r="DX51" s="16">
        <v>0.1</v>
      </c>
      <c r="DY51" s="16">
        <v>0.3</v>
      </c>
      <c r="DZ51" s="16">
        <v>0.3</v>
      </c>
      <c r="EA51" s="16">
        <v>0.3</v>
      </c>
      <c r="EB51" s="16">
        <v>0.3</v>
      </c>
      <c r="EC51" s="16">
        <v>0.3</v>
      </c>
      <c r="ED51" s="16">
        <v>0.3</v>
      </c>
      <c r="EE51" s="16">
        <v>0.4</v>
      </c>
      <c r="EF51" s="16">
        <v>0.3</v>
      </c>
      <c r="EG51" s="16">
        <v>0.2</v>
      </c>
      <c r="EH51" s="16">
        <v>0.2</v>
      </c>
      <c r="EI51" s="16">
        <v>0.3</v>
      </c>
      <c r="EJ51" s="16">
        <v>0.3</v>
      </c>
      <c r="EK51" s="16">
        <v>0.2</v>
      </c>
      <c r="EL51" s="16">
        <v>0.2</v>
      </c>
      <c r="EM51" s="16">
        <v>0.2</v>
      </c>
      <c r="EN51" s="29"/>
      <c r="EO51" s="16"/>
      <c r="EP51" s="198" t="s">
        <v>246</v>
      </c>
      <c r="EQ51" s="16">
        <v>0.4</v>
      </c>
      <c r="ER51" s="16">
        <v>0.3</v>
      </c>
      <c r="ES51" s="16">
        <v>0.2</v>
      </c>
      <c r="ET51" s="16">
        <v>0.2</v>
      </c>
      <c r="EU51" s="16">
        <v>0.2</v>
      </c>
      <c r="EV51" s="16">
        <v>0.1</v>
      </c>
      <c r="EW51" s="16">
        <v>0.1</v>
      </c>
      <c r="EX51" s="16">
        <v>0.1</v>
      </c>
      <c r="EY51" s="16">
        <v>0.2</v>
      </c>
      <c r="EZ51" s="16">
        <v>0.1</v>
      </c>
      <c r="FA51" s="16">
        <v>0.1</v>
      </c>
      <c r="FB51" s="16">
        <v>0.1</v>
      </c>
      <c r="FC51" s="16">
        <v>0.1</v>
      </c>
      <c r="FD51" s="16">
        <v>0.1</v>
      </c>
      <c r="FE51" s="16">
        <v>0.1</v>
      </c>
      <c r="FF51" s="16">
        <v>0.1</v>
      </c>
      <c r="FG51" s="16">
        <v>0</v>
      </c>
      <c r="FH51" s="16">
        <v>0.1</v>
      </c>
      <c r="FI51" s="16">
        <v>0.1</v>
      </c>
      <c r="FJ51" s="16">
        <v>0.1</v>
      </c>
      <c r="FK51" s="16">
        <v>0.1</v>
      </c>
      <c r="FM51" s="1"/>
      <c r="FN51" s="202" t="s">
        <v>245</v>
      </c>
      <c r="FO51" s="1">
        <v>0.3</v>
      </c>
      <c r="FP51" s="1">
        <v>0.3</v>
      </c>
      <c r="FQ51" s="1">
        <v>0.2</v>
      </c>
      <c r="FR51" s="1">
        <v>0.1</v>
      </c>
      <c r="FS51" s="1">
        <v>0.1</v>
      </c>
      <c r="FT51" s="1">
        <v>0.1</v>
      </c>
      <c r="FU51" s="1">
        <v>0.1</v>
      </c>
      <c r="FV51" s="1">
        <v>0.1</v>
      </c>
      <c r="FW51" s="1">
        <v>0.1</v>
      </c>
      <c r="FX51" s="1">
        <v>0.1</v>
      </c>
      <c r="FY51" s="1">
        <v>0.1</v>
      </c>
      <c r="FZ51" s="1">
        <v>0.1</v>
      </c>
      <c r="GA51" s="1">
        <v>0.1</v>
      </c>
      <c r="GB51" s="1">
        <v>0.1</v>
      </c>
      <c r="GC51" s="1">
        <v>0.1</v>
      </c>
      <c r="GD51" s="1">
        <v>0.1</v>
      </c>
      <c r="GE51" s="1">
        <v>0.1</v>
      </c>
      <c r="GF51" s="1">
        <v>0</v>
      </c>
      <c r="GG51" s="1">
        <v>0.1</v>
      </c>
      <c r="GH51" s="1">
        <v>0.1</v>
      </c>
      <c r="GI51" s="1">
        <v>0</v>
      </c>
      <c r="GK51" s="1"/>
      <c r="GL51" s="202" t="s">
        <v>245</v>
      </c>
      <c r="GM51" s="1">
        <v>0.9</v>
      </c>
      <c r="GN51" s="1">
        <v>0.8</v>
      </c>
      <c r="GO51" s="1">
        <v>0.6</v>
      </c>
      <c r="GP51" s="1">
        <v>0.5</v>
      </c>
      <c r="GQ51" s="1">
        <v>0.5</v>
      </c>
      <c r="GR51" s="1">
        <v>0.3</v>
      </c>
      <c r="GS51" s="1">
        <v>0.5</v>
      </c>
      <c r="GT51" s="1">
        <v>0.5</v>
      </c>
      <c r="GU51" s="1">
        <v>0.3</v>
      </c>
      <c r="GV51" s="1">
        <v>0.3</v>
      </c>
      <c r="GW51" s="1">
        <v>0.2</v>
      </c>
      <c r="GX51" s="1">
        <v>0.3</v>
      </c>
      <c r="GY51" s="1">
        <v>0.2</v>
      </c>
      <c r="GZ51" s="1">
        <v>0.3</v>
      </c>
      <c r="HA51" s="1">
        <v>0.2</v>
      </c>
      <c r="HB51" s="1">
        <v>0.2</v>
      </c>
      <c r="HC51" s="1">
        <v>0.2</v>
      </c>
      <c r="HD51" s="1">
        <v>0.2</v>
      </c>
      <c r="HE51" s="1">
        <v>0.1</v>
      </c>
      <c r="HF51" s="1">
        <v>0.1</v>
      </c>
      <c r="HG51" s="1">
        <v>0.1</v>
      </c>
      <c r="HI51" s="1"/>
      <c r="HJ51" s="202" t="s">
        <v>245</v>
      </c>
      <c r="HK51" s="1">
        <v>1</v>
      </c>
      <c r="HL51" s="1">
        <v>1</v>
      </c>
      <c r="HM51" s="1">
        <v>0.8</v>
      </c>
      <c r="HN51" s="1">
        <v>0.7</v>
      </c>
      <c r="HO51" s="1">
        <v>0.6</v>
      </c>
      <c r="HP51" s="1">
        <v>0.5</v>
      </c>
      <c r="HQ51" s="1">
        <v>0.7</v>
      </c>
      <c r="HR51" s="1">
        <v>1</v>
      </c>
      <c r="HS51" s="1">
        <v>1.2</v>
      </c>
      <c r="HT51" s="1">
        <v>0.8</v>
      </c>
      <c r="HU51" s="1">
        <v>0.8</v>
      </c>
      <c r="HV51" s="1">
        <v>0.8</v>
      </c>
      <c r="HW51" s="1">
        <v>0.7</v>
      </c>
      <c r="HX51" s="1">
        <v>0.6</v>
      </c>
      <c r="HY51" s="1">
        <v>0.5</v>
      </c>
      <c r="HZ51" s="1">
        <v>0.5</v>
      </c>
      <c r="IA51" s="1">
        <v>0.4</v>
      </c>
      <c r="IB51" s="1">
        <v>0.4</v>
      </c>
      <c r="IC51" s="1">
        <v>0.6</v>
      </c>
      <c r="ID51" s="1">
        <v>0.5</v>
      </c>
      <c r="IE51" s="1">
        <v>0.5</v>
      </c>
    </row>
    <row r="52" spans="1:239" ht="14.5" customHeight="1">
      <c r="A52" s="424"/>
      <c r="B52" s="424"/>
      <c r="C52" s="175"/>
      <c r="D52" s="175"/>
      <c r="E52" s="175"/>
      <c r="F52" s="175"/>
      <c r="G52" s="175"/>
      <c r="H52" s="175"/>
      <c r="I52" s="175"/>
      <c r="J52" s="175"/>
      <c r="K52" s="175"/>
      <c r="L52" s="175"/>
      <c r="M52" s="175"/>
      <c r="N52" s="175"/>
      <c r="O52" s="175"/>
      <c r="P52" s="175"/>
      <c r="Q52" s="175"/>
      <c r="R52" s="175"/>
      <c r="S52" s="175"/>
      <c r="T52" s="175"/>
      <c r="U52" s="175"/>
      <c r="V52" s="175"/>
      <c r="W52" s="175"/>
      <c r="X52" s="175"/>
      <c r="Y52" s="410"/>
      <c r="Z52" s="410"/>
      <c r="AA52" s="1"/>
      <c r="AB52" s="1"/>
      <c r="AC52" s="1"/>
      <c r="AD52" s="1"/>
      <c r="AE52" s="1"/>
      <c r="AF52" s="1"/>
      <c r="AG52" s="1"/>
      <c r="AH52" s="1"/>
      <c r="AI52" s="1"/>
      <c r="AJ52" s="1"/>
      <c r="AK52" s="1"/>
      <c r="AL52" s="1"/>
      <c r="AM52" s="1"/>
      <c r="AN52" s="1"/>
      <c r="AO52" s="1"/>
      <c r="AP52" s="1"/>
      <c r="AQ52" s="1"/>
      <c r="AR52" s="1"/>
      <c r="AS52" s="1"/>
      <c r="AT52" s="1"/>
      <c r="AU52" s="1"/>
      <c r="AW52" s="410"/>
      <c r="AX52" s="410"/>
      <c r="AY52" s="1"/>
      <c r="AZ52" s="1"/>
      <c r="BA52" s="1"/>
      <c r="BB52" s="1"/>
      <c r="BC52" s="1"/>
      <c r="BD52" s="1"/>
      <c r="BE52" s="1"/>
      <c r="BF52" s="1"/>
      <c r="BG52" s="1"/>
      <c r="BH52" s="1"/>
      <c r="BI52" s="1"/>
      <c r="BJ52" s="1"/>
      <c r="BK52" s="1"/>
      <c r="BL52" s="1"/>
      <c r="BM52" s="1"/>
      <c r="BN52" s="1"/>
      <c r="BO52" s="1"/>
      <c r="BP52" s="1"/>
      <c r="BQ52" s="1"/>
      <c r="BR52" s="1"/>
      <c r="BS52" s="1"/>
      <c r="BU52" s="411"/>
      <c r="BV52" s="411"/>
      <c r="BW52" s="16"/>
      <c r="BX52" s="16"/>
      <c r="BY52" s="16"/>
      <c r="BZ52" s="16"/>
      <c r="CA52" s="16"/>
      <c r="CB52" s="16"/>
      <c r="CC52" s="16"/>
      <c r="CD52" s="16"/>
      <c r="CE52" s="16"/>
      <c r="CF52" s="16"/>
      <c r="CG52" s="16"/>
      <c r="CH52" s="16"/>
      <c r="CI52" s="16"/>
      <c r="CJ52" s="16"/>
      <c r="CK52" s="16"/>
      <c r="CL52" s="16"/>
      <c r="CM52" s="16"/>
      <c r="CN52" s="16"/>
      <c r="CO52" s="16"/>
      <c r="CP52" s="16"/>
      <c r="CQ52" s="16"/>
      <c r="CR52" s="29"/>
      <c r="CS52" s="411"/>
      <c r="CT52" s="411"/>
      <c r="CU52" s="16"/>
      <c r="CV52" s="16"/>
      <c r="CW52" s="16"/>
      <c r="CX52" s="16"/>
      <c r="CY52" s="16"/>
      <c r="CZ52" s="16"/>
      <c r="DA52" s="16"/>
      <c r="DB52" s="16"/>
      <c r="DC52" s="16"/>
      <c r="DD52" s="16"/>
      <c r="DE52" s="16"/>
      <c r="DF52" s="16"/>
      <c r="DG52" s="16"/>
      <c r="DH52" s="16"/>
      <c r="DI52" s="16"/>
      <c r="DJ52" s="16"/>
      <c r="DK52" s="16"/>
      <c r="DL52" s="16"/>
      <c r="DM52" s="16"/>
      <c r="DN52" s="16"/>
      <c r="DO52" s="16"/>
      <c r="DP52" s="29"/>
      <c r="DQ52" s="411"/>
      <c r="DR52" s="411"/>
      <c r="DS52" s="16"/>
      <c r="DT52" s="16"/>
      <c r="DU52" s="16"/>
      <c r="DV52" s="16"/>
      <c r="DW52" s="16"/>
      <c r="DX52" s="16"/>
      <c r="DY52" s="16"/>
      <c r="DZ52" s="16"/>
      <c r="EA52" s="16"/>
      <c r="EB52" s="16"/>
      <c r="EC52" s="16"/>
      <c r="ED52" s="16"/>
      <c r="EE52" s="16"/>
      <c r="EF52" s="16"/>
      <c r="EG52" s="16"/>
      <c r="EH52" s="16"/>
      <c r="EI52" s="16"/>
      <c r="EJ52" s="16"/>
      <c r="EK52" s="16"/>
      <c r="EL52" s="16"/>
      <c r="EM52" s="16"/>
      <c r="EN52" s="29"/>
      <c r="EO52" s="411"/>
      <c r="EP52" s="411"/>
      <c r="EQ52" s="16"/>
      <c r="ER52" s="16"/>
      <c r="ES52" s="16"/>
      <c r="ET52" s="16"/>
      <c r="EU52" s="16"/>
      <c r="EV52" s="16"/>
      <c r="EW52" s="16"/>
      <c r="EX52" s="16"/>
      <c r="EY52" s="16"/>
      <c r="EZ52" s="16"/>
      <c r="FA52" s="16"/>
      <c r="FB52" s="16"/>
      <c r="FC52" s="16"/>
      <c r="FD52" s="16"/>
      <c r="FE52" s="16"/>
      <c r="FF52" s="16"/>
      <c r="FG52" s="16"/>
      <c r="FH52" s="16"/>
      <c r="FI52" s="16"/>
      <c r="FJ52" s="16"/>
      <c r="FK52" s="16"/>
      <c r="FM52" s="410"/>
      <c r="FN52" s="410"/>
      <c r="FO52" s="1"/>
      <c r="FP52" s="1"/>
      <c r="FQ52" s="1"/>
      <c r="FR52" s="1"/>
      <c r="FS52" s="1"/>
      <c r="FT52" s="1"/>
      <c r="FU52" s="1"/>
      <c r="FV52" s="1"/>
      <c r="FW52" s="1"/>
      <c r="FX52" s="1"/>
      <c r="FY52" s="1"/>
      <c r="FZ52" s="1"/>
      <c r="GA52" s="1"/>
      <c r="GB52" s="1"/>
      <c r="GC52" s="1"/>
      <c r="GD52" s="1"/>
      <c r="GE52" s="1"/>
      <c r="GF52" s="1"/>
      <c r="GG52" s="1"/>
      <c r="GH52" s="1"/>
      <c r="GI52" s="1"/>
      <c r="GK52" s="410"/>
      <c r="GL52" s="410"/>
      <c r="GM52" s="1"/>
      <c r="GN52" s="1"/>
      <c r="GO52" s="1"/>
      <c r="GP52" s="1"/>
      <c r="GQ52" s="1"/>
      <c r="GR52" s="1"/>
      <c r="GS52" s="1"/>
      <c r="GT52" s="1"/>
      <c r="GU52" s="1"/>
      <c r="GV52" s="1"/>
      <c r="GW52" s="1"/>
      <c r="GX52" s="1"/>
      <c r="GY52" s="1"/>
      <c r="GZ52" s="1"/>
      <c r="HA52" s="1"/>
      <c r="HB52" s="1"/>
      <c r="HC52" s="1"/>
      <c r="HD52" s="1"/>
      <c r="HE52" s="1"/>
      <c r="HF52" s="1"/>
      <c r="HG52" s="1"/>
      <c r="HI52" s="410"/>
      <c r="HJ52" s="410"/>
      <c r="HK52" s="1"/>
      <c r="HL52" s="1"/>
      <c r="HM52" s="1"/>
      <c r="HN52" s="1"/>
      <c r="HO52" s="1"/>
      <c r="HP52" s="1"/>
      <c r="HQ52" s="1"/>
      <c r="HR52" s="1"/>
      <c r="HS52" s="1"/>
      <c r="HT52" s="1"/>
      <c r="HU52" s="1"/>
      <c r="HV52" s="1"/>
      <c r="HW52" s="1"/>
      <c r="HX52" s="1"/>
      <c r="HY52" s="1"/>
      <c r="HZ52" s="1"/>
      <c r="IA52" s="1"/>
      <c r="IB52" s="1"/>
      <c r="IC52" s="1"/>
      <c r="ID52" s="1"/>
      <c r="IE52" s="1"/>
    </row>
    <row r="53" spans="1:239" ht="14.5">
      <c r="A53" s="180"/>
      <c r="B53" s="180" t="s">
        <v>258</v>
      </c>
      <c r="C53" s="180">
        <v>70.7</v>
      </c>
      <c r="D53" s="180">
        <v>70.8</v>
      </c>
      <c r="E53" s="180">
        <v>70.8</v>
      </c>
      <c r="F53" s="180">
        <v>70.8</v>
      </c>
      <c r="G53" s="180">
        <v>70.400000000000006</v>
      </c>
      <c r="H53" s="180">
        <v>70</v>
      </c>
      <c r="I53" s="180">
        <v>69.5</v>
      </c>
      <c r="J53" s="180">
        <v>69.099999999999994</v>
      </c>
      <c r="K53" s="180">
        <v>68.7</v>
      </c>
      <c r="L53" s="180">
        <v>68.5</v>
      </c>
      <c r="M53" s="180">
        <v>68.2</v>
      </c>
      <c r="N53" s="180">
        <v>67.8</v>
      </c>
      <c r="O53" s="180">
        <v>67.5</v>
      </c>
      <c r="P53" s="180">
        <v>67.3</v>
      </c>
      <c r="Q53" s="180">
        <v>67</v>
      </c>
      <c r="R53" s="180">
        <v>67.099999999999994</v>
      </c>
      <c r="S53" s="180">
        <v>67.099999999999994</v>
      </c>
      <c r="T53" s="180">
        <v>67.099999999999994</v>
      </c>
      <c r="U53" s="180">
        <v>67.099999999999994</v>
      </c>
      <c r="V53" s="180">
        <v>67.099999999999994</v>
      </c>
      <c r="W53" s="180">
        <v>70.2</v>
      </c>
      <c r="X53" s="180"/>
      <c r="Y53" s="6"/>
      <c r="Z53" s="6" t="s">
        <v>258</v>
      </c>
      <c r="AA53" s="6">
        <v>70.7</v>
      </c>
      <c r="AB53" s="6">
        <v>70.8</v>
      </c>
      <c r="AC53" s="6">
        <v>70.8</v>
      </c>
      <c r="AD53" s="6">
        <v>70.8</v>
      </c>
      <c r="AE53" s="6">
        <v>70.400000000000006</v>
      </c>
      <c r="AF53" s="6">
        <v>70</v>
      </c>
      <c r="AG53" s="6">
        <v>69.5</v>
      </c>
      <c r="AH53" s="6">
        <v>69.099999999999994</v>
      </c>
      <c r="AI53" s="6">
        <v>68.7</v>
      </c>
      <c r="AJ53" s="6">
        <v>68.5</v>
      </c>
      <c r="AK53" s="6">
        <v>68.2</v>
      </c>
      <c r="AL53" s="6">
        <v>67.8</v>
      </c>
      <c r="AM53" s="6">
        <v>67.5</v>
      </c>
      <c r="AN53" s="6">
        <v>67.3</v>
      </c>
      <c r="AO53" s="6">
        <v>66.900000000000006</v>
      </c>
      <c r="AP53" s="6">
        <v>67.099999999999994</v>
      </c>
      <c r="AQ53" s="6">
        <v>67.099999999999994</v>
      </c>
      <c r="AR53" s="6">
        <v>67.099999999999994</v>
      </c>
      <c r="AS53" s="6">
        <v>67.099999999999994</v>
      </c>
      <c r="AT53" s="6">
        <v>67.099999999999994</v>
      </c>
      <c r="AU53" s="6">
        <v>67.099999999999994</v>
      </c>
      <c r="AW53" s="6"/>
      <c r="AX53" s="6" t="s">
        <v>258</v>
      </c>
      <c r="AY53" s="6">
        <v>70.7</v>
      </c>
      <c r="AZ53" s="6">
        <v>70.8</v>
      </c>
      <c r="BA53" s="6">
        <v>70.8</v>
      </c>
      <c r="BB53" s="6">
        <v>70.8</v>
      </c>
      <c r="BC53" s="6">
        <v>70.400000000000006</v>
      </c>
      <c r="BD53" s="6">
        <v>70</v>
      </c>
      <c r="BE53" s="6">
        <v>69.5</v>
      </c>
      <c r="BF53" s="6">
        <v>69.099999999999994</v>
      </c>
      <c r="BG53" s="6">
        <v>68.7</v>
      </c>
      <c r="BH53" s="6">
        <v>68.5</v>
      </c>
      <c r="BI53" s="6">
        <v>68.2</v>
      </c>
      <c r="BJ53" s="6">
        <v>67.8</v>
      </c>
      <c r="BK53" s="6">
        <v>67.5</v>
      </c>
      <c r="BL53" s="6">
        <v>67.3</v>
      </c>
      <c r="BM53" s="6">
        <v>67.099999999999994</v>
      </c>
      <c r="BN53" s="6">
        <v>67.099999999999994</v>
      </c>
      <c r="BO53" s="6">
        <v>67.099999999999994</v>
      </c>
      <c r="BP53" s="6">
        <v>67.099999999999994</v>
      </c>
      <c r="BQ53" s="6">
        <v>67.099999999999994</v>
      </c>
      <c r="BR53" s="6">
        <v>67.099999999999994</v>
      </c>
      <c r="BS53" s="6">
        <v>67.099999999999994</v>
      </c>
      <c r="BU53" s="21"/>
      <c r="BV53" s="21" t="s">
        <v>340</v>
      </c>
      <c r="BW53" s="21">
        <v>70.7</v>
      </c>
      <c r="BX53" s="21">
        <v>70.8</v>
      </c>
      <c r="BY53" s="21">
        <v>70.8</v>
      </c>
      <c r="BZ53" s="21">
        <v>70.8</v>
      </c>
      <c r="CA53" s="21">
        <v>70.400000000000006</v>
      </c>
      <c r="CB53" s="21">
        <v>70</v>
      </c>
      <c r="CC53" s="21">
        <v>69.5</v>
      </c>
      <c r="CD53" s="21">
        <v>69.099999999999994</v>
      </c>
      <c r="CE53" s="21">
        <v>68.7</v>
      </c>
      <c r="CF53" s="21">
        <v>68.5</v>
      </c>
      <c r="CG53" s="21">
        <v>68.2</v>
      </c>
      <c r="CH53" s="21">
        <v>67.8</v>
      </c>
      <c r="CI53" s="21">
        <v>67.5</v>
      </c>
      <c r="CJ53" s="21">
        <v>67.3</v>
      </c>
      <c r="CK53" s="21">
        <v>67.099999999999994</v>
      </c>
      <c r="CL53" s="21">
        <v>67.099999999999994</v>
      </c>
      <c r="CM53" s="21">
        <v>67.099999999999994</v>
      </c>
      <c r="CN53" s="21">
        <v>67.099999999999994</v>
      </c>
      <c r="CO53" s="21">
        <v>67.099999999999994</v>
      </c>
      <c r="CP53" s="21">
        <v>67.099999999999994</v>
      </c>
      <c r="CQ53" s="21">
        <v>67.099999999999994</v>
      </c>
      <c r="CR53" s="29"/>
      <c r="CS53" s="21"/>
      <c r="CT53" s="21" t="s">
        <v>340</v>
      </c>
      <c r="CU53" s="21">
        <v>70.7</v>
      </c>
      <c r="CV53" s="21">
        <v>70.8</v>
      </c>
      <c r="CW53" s="21">
        <v>70.8</v>
      </c>
      <c r="CX53" s="21">
        <v>70.8</v>
      </c>
      <c r="CY53" s="21">
        <v>70.3</v>
      </c>
      <c r="CZ53" s="21">
        <v>70</v>
      </c>
      <c r="DA53" s="21">
        <v>69.5</v>
      </c>
      <c r="DB53" s="21">
        <v>69.099999999999994</v>
      </c>
      <c r="DC53" s="21">
        <v>68.7</v>
      </c>
      <c r="DD53" s="21">
        <v>68.5</v>
      </c>
      <c r="DE53" s="21">
        <v>68.2</v>
      </c>
      <c r="DF53" s="21">
        <v>67.8</v>
      </c>
      <c r="DG53" s="21">
        <v>67.5</v>
      </c>
      <c r="DH53" s="21">
        <v>67.3</v>
      </c>
      <c r="DI53" s="21">
        <v>67</v>
      </c>
      <c r="DJ53" s="21">
        <v>67.099999999999994</v>
      </c>
      <c r="DK53" s="21">
        <v>67.099999999999994</v>
      </c>
      <c r="DL53" s="21">
        <v>67.099999999999994</v>
      </c>
      <c r="DM53" s="21">
        <v>67.099999999999994</v>
      </c>
      <c r="DN53" s="21">
        <v>67.099999999999994</v>
      </c>
      <c r="DO53" s="21">
        <v>67.099999999999994</v>
      </c>
      <c r="DP53" s="29"/>
      <c r="DQ53" s="21"/>
      <c r="DR53" s="21" t="s">
        <v>340</v>
      </c>
      <c r="DS53" s="21">
        <v>70.7</v>
      </c>
      <c r="DT53" s="21">
        <v>70.8</v>
      </c>
      <c r="DU53" s="21">
        <v>70.8</v>
      </c>
      <c r="DV53" s="21">
        <v>70.8</v>
      </c>
      <c r="DW53" s="21">
        <v>70.3</v>
      </c>
      <c r="DX53" s="21">
        <v>70</v>
      </c>
      <c r="DY53" s="21">
        <v>69.5</v>
      </c>
      <c r="DZ53" s="21">
        <v>69.099999999999994</v>
      </c>
      <c r="EA53" s="21">
        <v>68.7</v>
      </c>
      <c r="EB53" s="21">
        <v>68.400000000000006</v>
      </c>
      <c r="EC53" s="21">
        <v>68.099999999999994</v>
      </c>
      <c r="ED53" s="21">
        <v>67.8</v>
      </c>
      <c r="EE53" s="21">
        <v>67.5</v>
      </c>
      <c r="EF53" s="21">
        <v>67.3</v>
      </c>
      <c r="EG53" s="21">
        <v>67</v>
      </c>
      <c r="EH53" s="21">
        <v>67.099999999999994</v>
      </c>
      <c r="EI53" s="21">
        <v>67.099999999999994</v>
      </c>
      <c r="EJ53" s="21">
        <v>67.099999999999994</v>
      </c>
      <c r="EK53" s="21">
        <v>67.099999999999994</v>
      </c>
      <c r="EL53" s="21">
        <v>67.099999999999994</v>
      </c>
      <c r="EM53" s="21">
        <v>67.099999999999994</v>
      </c>
      <c r="EN53" s="29"/>
      <c r="EO53" s="21"/>
      <c r="EP53" s="21" t="s">
        <v>340</v>
      </c>
      <c r="EQ53" s="21">
        <v>70.7</v>
      </c>
      <c r="ER53" s="21">
        <v>70.8</v>
      </c>
      <c r="ES53" s="21">
        <v>70.8</v>
      </c>
      <c r="ET53" s="21">
        <v>70.8</v>
      </c>
      <c r="EU53" s="21">
        <v>70.3</v>
      </c>
      <c r="EV53" s="21">
        <v>70</v>
      </c>
      <c r="EW53" s="21">
        <v>69.5</v>
      </c>
      <c r="EX53" s="21">
        <v>69.099999999999994</v>
      </c>
      <c r="EY53" s="21">
        <v>68.7</v>
      </c>
      <c r="EZ53" s="21">
        <v>68.400000000000006</v>
      </c>
      <c r="FA53" s="21">
        <v>68.099999999999994</v>
      </c>
      <c r="FB53" s="21">
        <v>67.8</v>
      </c>
      <c r="FC53" s="21">
        <v>67.5</v>
      </c>
      <c r="FD53" s="21">
        <v>67.2</v>
      </c>
      <c r="FE53" s="21">
        <v>67</v>
      </c>
      <c r="FF53" s="21">
        <v>67.099999999999994</v>
      </c>
      <c r="FG53" s="21">
        <v>67.099999999999994</v>
      </c>
      <c r="FH53" s="21">
        <v>67.099999999999994</v>
      </c>
      <c r="FI53" s="21">
        <v>67.099999999999994</v>
      </c>
      <c r="FJ53" s="21">
        <v>67.099999999999994</v>
      </c>
      <c r="FK53" s="21">
        <v>67.099999999999994</v>
      </c>
      <c r="FM53" s="6"/>
      <c r="FN53" s="6" t="s">
        <v>258</v>
      </c>
      <c r="FO53" s="6">
        <v>70.7</v>
      </c>
      <c r="FP53" s="6">
        <v>70.8</v>
      </c>
      <c r="FQ53" s="6">
        <v>70.8</v>
      </c>
      <c r="FR53" s="6">
        <v>70.900000000000006</v>
      </c>
      <c r="FS53" s="6">
        <v>70.400000000000006</v>
      </c>
      <c r="FT53" s="6">
        <v>70.099999999999994</v>
      </c>
      <c r="FU53" s="6">
        <v>69.599999999999994</v>
      </c>
      <c r="FV53" s="6">
        <v>69.2</v>
      </c>
      <c r="FW53" s="6">
        <v>68.8</v>
      </c>
      <c r="FX53" s="6">
        <v>68.5</v>
      </c>
      <c r="FY53" s="6">
        <v>68.2</v>
      </c>
      <c r="FZ53" s="6">
        <v>67.8</v>
      </c>
      <c r="GA53" s="6">
        <v>67.5</v>
      </c>
      <c r="GB53" s="6">
        <v>67.3</v>
      </c>
      <c r="GC53" s="6">
        <v>67</v>
      </c>
      <c r="GD53" s="6">
        <v>67.099999999999994</v>
      </c>
      <c r="GE53" s="6">
        <v>67.099999999999994</v>
      </c>
      <c r="GF53" s="6">
        <v>67.099999999999994</v>
      </c>
      <c r="GG53" s="6">
        <v>67.099999999999994</v>
      </c>
      <c r="GH53" s="6">
        <v>67.099999999999994</v>
      </c>
      <c r="GI53" s="6">
        <v>67.099999999999994</v>
      </c>
      <c r="GK53" s="6"/>
      <c r="GL53" s="6" t="s">
        <v>258</v>
      </c>
      <c r="GM53" s="6">
        <v>70.7</v>
      </c>
      <c r="GN53" s="6">
        <v>70.8</v>
      </c>
      <c r="GO53" s="6">
        <v>70.8</v>
      </c>
      <c r="GP53" s="6">
        <v>70.8</v>
      </c>
      <c r="GQ53" s="6">
        <v>70.3</v>
      </c>
      <c r="GR53" s="6">
        <v>70</v>
      </c>
      <c r="GS53" s="6">
        <v>69.5</v>
      </c>
      <c r="GT53" s="6">
        <v>69.099999999999994</v>
      </c>
      <c r="GU53" s="6">
        <v>68.7</v>
      </c>
      <c r="GV53" s="6">
        <v>68.5</v>
      </c>
      <c r="GW53" s="6">
        <v>68.2</v>
      </c>
      <c r="GX53" s="6">
        <v>67.8</v>
      </c>
      <c r="GY53" s="6">
        <v>67.5</v>
      </c>
      <c r="GZ53" s="6">
        <v>67.3</v>
      </c>
      <c r="HA53" s="6">
        <v>67</v>
      </c>
      <c r="HB53" s="6">
        <v>67.099999999999994</v>
      </c>
      <c r="HC53" s="6">
        <v>67.099999999999994</v>
      </c>
      <c r="HD53" s="6">
        <v>67.099999999999994</v>
      </c>
      <c r="HE53" s="6">
        <v>67.099999999999994</v>
      </c>
      <c r="HF53" s="6">
        <v>67.099999999999994</v>
      </c>
      <c r="HG53" s="6">
        <v>67.099999999999994</v>
      </c>
      <c r="HI53" s="6"/>
      <c r="HJ53" s="6" t="s">
        <v>258</v>
      </c>
      <c r="HK53" s="6">
        <v>70.599999999999994</v>
      </c>
      <c r="HL53" s="6">
        <v>70.7</v>
      </c>
      <c r="HM53" s="6">
        <v>70.8</v>
      </c>
      <c r="HN53" s="6">
        <v>70.8</v>
      </c>
      <c r="HO53" s="6">
        <v>70.3</v>
      </c>
      <c r="HP53" s="6">
        <v>70</v>
      </c>
      <c r="HQ53" s="6">
        <v>69.5</v>
      </c>
      <c r="HR53" s="6">
        <v>69</v>
      </c>
      <c r="HS53" s="6">
        <v>68.7</v>
      </c>
      <c r="HT53" s="6">
        <v>68.400000000000006</v>
      </c>
      <c r="HU53" s="6">
        <v>68.099999999999994</v>
      </c>
      <c r="HV53" s="6">
        <v>67.8</v>
      </c>
      <c r="HW53" s="6">
        <v>67.5</v>
      </c>
      <c r="HX53" s="6">
        <v>67.3</v>
      </c>
      <c r="HY53" s="6">
        <v>67.099999999999994</v>
      </c>
      <c r="HZ53" s="6">
        <v>67.099999999999994</v>
      </c>
      <c r="IA53" s="6">
        <v>67.099999999999994</v>
      </c>
      <c r="IB53" s="6">
        <v>67.099999999999994</v>
      </c>
      <c r="IC53" s="6">
        <v>67.099999999999994</v>
      </c>
      <c r="ID53" s="6">
        <v>67.099999999999994</v>
      </c>
      <c r="IE53" s="6">
        <v>67.2</v>
      </c>
    </row>
    <row r="54" spans="1:239" ht="14.5" customHeight="1">
      <c r="A54" s="424"/>
      <c r="B54" s="424"/>
      <c r="C54" s="175"/>
      <c r="D54" s="175"/>
      <c r="E54" s="175"/>
      <c r="F54" s="175"/>
      <c r="G54" s="175"/>
      <c r="H54" s="175"/>
      <c r="I54" s="175"/>
      <c r="J54" s="175"/>
      <c r="K54" s="175"/>
      <c r="L54" s="175"/>
      <c r="M54" s="175"/>
      <c r="N54" s="175"/>
      <c r="O54" s="175"/>
      <c r="P54" s="175"/>
      <c r="Q54" s="175"/>
      <c r="R54" s="175"/>
      <c r="S54" s="175"/>
      <c r="T54" s="175"/>
      <c r="U54" s="175"/>
      <c r="V54" s="175"/>
      <c r="W54" s="175"/>
      <c r="X54" s="175"/>
      <c r="Y54" s="410"/>
      <c r="Z54" s="410"/>
      <c r="AA54" s="1"/>
      <c r="AB54" s="1"/>
      <c r="AC54" s="1"/>
      <c r="AD54" s="1"/>
      <c r="AE54" s="1"/>
      <c r="AF54" s="1"/>
      <c r="AG54" s="1"/>
      <c r="AH54" s="1"/>
      <c r="AI54" s="1"/>
      <c r="AJ54" s="1"/>
      <c r="AK54" s="1"/>
      <c r="AL54" s="1"/>
      <c r="AM54" s="1"/>
      <c r="AN54" s="1"/>
      <c r="AO54" s="1"/>
      <c r="AP54" s="1"/>
      <c r="AQ54" s="1"/>
      <c r="AR54" s="1"/>
      <c r="AS54" s="1"/>
      <c r="AT54" s="1"/>
      <c r="AU54" s="1"/>
      <c r="AW54" s="410"/>
      <c r="AX54" s="410"/>
      <c r="AY54" s="1"/>
      <c r="AZ54" s="1"/>
      <c r="BA54" s="1"/>
      <c r="BB54" s="1"/>
      <c r="BC54" s="1"/>
      <c r="BD54" s="1"/>
      <c r="BE54" s="1"/>
      <c r="BF54" s="1"/>
      <c r="BG54" s="1"/>
      <c r="BH54" s="1"/>
      <c r="BI54" s="1"/>
      <c r="BJ54" s="1"/>
      <c r="BK54" s="1"/>
      <c r="BL54" s="1"/>
      <c r="BM54" s="1"/>
      <c r="BN54" s="1"/>
      <c r="BO54" s="1"/>
      <c r="BP54" s="1"/>
      <c r="BQ54" s="1"/>
      <c r="BR54" s="1"/>
      <c r="BS54" s="1"/>
      <c r="BU54" s="411"/>
      <c r="BV54" s="411"/>
      <c r="BW54" s="16"/>
      <c r="BX54" s="16"/>
      <c r="BY54" s="16"/>
      <c r="BZ54" s="16"/>
      <c r="CA54" s="16"/>
      <c r="CB54" s="16"/>
      <c r="CC54" s="16"/>
      <c r="CD54" s="16"/>
      <c r="CE54" s="16"/>
      <c r="CF54" s="16"/>
      <c r="CG54" s="16"/>
      <c r="CH54" s="16"/>
      <c r="CI54" s="16"/>
      <c r="CJ54" s="16"/>
      <c r="CK54" s="16"/>
      <c r="CL54" s="16"/>
      <c r="CM54" s="16"/>
      <c r="CN54" s="16"/>
      <c r="CO54" s="16"/>
      <c r="CP54" s="16"/>
      <c r="CQ54" s="16"/>
      <c r="CR54" s="29"/>
      <c r="CS54" s="411"/>
      <c r="CT54" s="411"/>
      <c r="CU54" s="16"/>
      <c r="CV54" s="16"/>
      <c r="CW54" s="16"/>
      <c r="CX54" s="16"/>
      <c r="CY54" s="16"/>
      <c r="CZ54" s="16"/>
      <c r="DA54" s="16"/>
      <c r="DB54" s="16"/>
      <c r="DC54" s="16"/>
      <c r="DD54" s="16"/>
      <c r="DE54" s="16"/>
      <c r="DF54" s="16"/>
      <c r="DG54" s="16"/>
      <c r="DH54" s="16"/>
      <c r="DI54" s="16"/>
      <c r="DJ54" s="16"/>
      <c r="DK54" s="16"/>
      <c r="DL54" s="16"/>
      <c r="DM54" s="16"/>
      <c r="DN54" s="16"/>
      <c r="DO54" s="16"/>
      <c r="DP54" s="29"/>
      <c r="DQ54" s="411"/>
      <c r="DR54" s="411"/>
      <c r="DS54" s="16"/>
      <c r="DT54" s="16"/>
      <c r="DU54" s="16"/>
      <c r="DV54" s="16"/>
      <c r="DW54" s="16"/>
      <c r="DX54" s="16"/>
      <c r="DY54" s="16"/>
      <c r="DZ54" s="16"/>
      <c r="EA54" s="16"/>
      <c r="EB54" s="16"/>
      <c r="EC54" s="16"/>
      <c r="ED54" s="16"/>
      <c r="EE54" s="16"/>
      <c r="EF54" s="16"/>
      <c r="EG54" s="16"/>
      <c r="EH54" s="16"/>
      <c r="EI54" s="16"/>
      <c r="EJ54" s="16"/>
      <c r="EK54" s="16"/>
      <c r="EL54" s="16"/>
      <c r="EM54" s="16"/>
      <c r="EN54" s="29"/>
      <c r="EO54" s="411"/>
      <c r="EP54" s="411"/>
      <c r="EQ54" s="16"/>
      <c r="ER54" s="16"/>
      <c r="ES54" s="16"/>
      <c r="ET54" s="16"/>
      <c r="EU54" s="16"/>
      <c r="EV54" s="16"/>
      <c r="EW54" s="16"/>
      <c r="EX54" s="16"/>
      <c r="EY54" s="16"/>
      <c r="EZ54" s="16"/>
      <c r="FA54" s="16"/>
      <c r="FB54" s="16"/>
      <c r="FC54" s="16"/>
      <c r="FD54" s="16"/>
      <c r="FE54" s="16"/>
      <c r="FF54" s="16"/>
      <c r="FG54" s="16"/>
      <c r="FH54" s="16"/>
      <c r="FI54" s="16"/>
      <c r="FJ54" s="16"/>
      <c r="FK54" s="16"/>
      <c r="FM54" s="410"/>
      <c r="FN54" s="410"/>
      <c r="FO54" s="1"/>
      <c r="FP54" s="1"/>
      <c r="FQ54" s="1"/>
      <c r="FR54" s="1"/>
      <c r="FS54" s="1"/>
      <c r="FT54" s="1"/>
      <c r="FU54" s="1"/>
      <c r="FV54" s="1"/>
      <c r="FW54" s="1"/>
      <c r="FX54" s="1"/>
      <c r="FY54" s="1"/>
      <c r="FZ54" s="1"/>
      <c r="GA54" s="1"/>
      <c r="GB54" s="1"/>
      <c r="GC54" s="1"/>
      <c r="GD54" s="1"/>
      <c r="GE54" s="1"/>
      <c r="GF54" s="1"/>
      <c r="GG54" s="1"/>
      <c r="GH54" s="1"/>
      <c r="GI54" s="1"/>
      <c r="GK54" s="410"/>
      <c r="GL54" s="410"/>
      <c r="GM54" s="1"/>
      <c r="GN54" s="1"/>
      <c r="GO54" s="1"/>
      <c r="GP54" s="1"/>
      <c r="GQ54" s="1"/>
      <c r="GR54" s="1"/>
      <c r="GS54" s="1"/>
      <c r="GT54" s="1"/>
      <c r="GU54" s="1"/>
      <c r="GV54" s="1"/>
      <c r="GW54" s="1"/>
      <c r="GX54" s="1"/>
      <c r="GY54" s="1"/>
      <c r="GZ54" s="1"/>
      <c r="HA54" s="1"/>
      <c r="HB54" s="1"/>
      <c r="HC54" s="1"/>
      <c r="HD54" s="1"/>
      <c r="HE54" s="1"/>
      <c r="HF54" s="1"/>
      <c r="HG54" s="1"/>
      <c r="HI54" s="410"/>
      <c r="HJ54" s="410"/>
      <c r="HK54" s="1"/>
      <c r="HL54" s="1"/>
      <c r="HM54" s="1"/>
      <c r="HN54" s="1"/>
      <c r="HO54" s="1"/>
      <c r="HP54" s="1"/>
      <c r="HQ54" s="1"/>
      <c r="HR54" s="1"/>
      <c r="HS54" s="1"/>
      <c r="HT54" s="1"/>
      <c r="HU54" s="1"/>
      <c r="HV54" s="1"/>
      <c r="HW54" s="1"/>
      <c r="HX54" s="1"/>
      <c r="HY54" s="1"/>
      <c r="HZ54" s="1"/>
      <c r="IA54" s="1"/>
      <c r="IB54" s="1"/>
      <c r="IC54" s="1"/>
      <c r="ID54" s="1"/>
      <c r="IE54" s="1"/>
    </row>
    <row r="55" spans="1:239" ht="14.5" customHeight="1">
      <c r="A55" s="427"/>
      <c r="B55" s="427"/>
      <c r="C55" s="175"/>
      <c r="D55" s="175"/>
      <c r="E55" s="175"/>
      <c r="F55" s="175"/>
      <c r="G55" s="175"/>
      <c r="H55" s="175"/>
      <c r="I55" s="175"/>
      <c r="J55" s="175"/>
      <c r="K55" s="175"/>
      <c r="L55" s="175"/>
      <c r="M55" s="175"/>
      <c r="N55" s="175"/>
      <c r="O55" s="175"/>
      <c r="P55" s="175"/>
      <c r="Q55" s="175"/>
      <c r="R55" s="175"/>
      <c r="S55" s="175"/>
      <c r="T55" s="175"/>
      <c r="U55" s="175"/>
      <c r="V55" s="175"/>
      <c r="W55" s="175"/>
      <c r="X55" s="175"/>
      <c r="Y55" s="412"/>
      <c r="Z55" s="412"/>
      <c r="AA55" s="1"/>
      <c r="AB55" s="1"/>
      <c r="AC55" s="1"/>
      <c r="AD55" s="1"/>
      <c r="AE55" s="1"/>
      <c r="AF55" s="1"/>
      <c r="AG55" s="1"/>
      <c r="AH55" s="1"/>
      <c r="AI55" s="1"/>
      <c r="AJ55" s="1"/>
      <c r="AK55" s="1"/>
      <c r="AL55" s="1"/>
      <c r="AM55" s="1"/>
      <c r="AN55" s="1"/>
      <c r="AO55" s="1"/>
      <c r="AP55" s="1"/>
      <c r="AQ55" s="1"/>
      <c r="AR55" s="1"/>
      <c r="AS55" s="1"/>
      <c r="AT55" s="1"/>
      <c r="AU55" s="1"/>
      <c r="AW55" s="412"/>
      <c r="AX55" s="412"/>
      <c r="AY55" s="1"/>
      <c r="AZ55" s="1"/>
      <c r="BA55" s="1"/>
      <c r="BB55" s="1"/>
      <c r="BC55" s="1"/>
      <c r="BD55" s="1"/>
      <c r="BE55" s="1"/>
      <c r="BF55" s="1"/>
      <c r="BG55" s="1"/>
      <c r="BH55" s="1"/>
      <c r="BI55" s="1"/>
      <c r="BJ55" s="1"/>
      <c r="BK55" s="1"/>
      <c r="BL55" s="1"/>
      <c r="BM55" s="1"/>
      <c r="BN55" s="1"/>
      <c r="BO55" s="1"/>
      <c r="BP55" s="1"/>
      <c r="BQ55" s="1"/>
      <c r="BR55" s="1"/>
      <c r="BS55" s="1"/>
      <c r="BU55" s="413"/>
      <c r="BV55" s="413"/>
      <c r="BW55" s="16"/>
      <c r="BX55" s="16"/>
      <c r="BY55" s="16"/>
      <c r="BZ55" s="16"/>
      <c r="CA55" s="16"/>
      <c r="CB55" s="16"/>
      <c r="CC55" s="16"/>
      <c r="CD55" s="16"/>
      <c r="CE55" s="16"/>
      <c r="CF55" s="16"/>
      <c r="CG55" s="16"/>
      <c r="CH55" s="16"/>
      <c r="CI55" s="16"/>
      <c r="CJ55" s="16"/>
      <c r="CK55" s="16"/>
      <c r="CL55" s="16"/>
      <c r="CM55" s="16"/>
      <c r="CN55" s="16"/>
      <c r="CO55" s="16"/>
      <c r="CP55" s="16"/>
      <c r="CQ55" s="16"/>
      <c r="CR55" s="29"/>
      <c r="CS55" s="413"/>
      <c r="CT55" s="413"/>
      <c r="CU55" s="16"/>
      <c r="CV55" s="16"/>
      <c r="CW55" s="16"/>
      <c r="CX55" s="16"/>
      <c r="CY55" s="16"/>
      <c r="CZ55" s="16"/>
      <c r="DA55" s="16"/>
      <c r="DB55" s="16"/>
      <c r="DC55" s="16"/>
      <c r="DD55" s="16"/>
      <c r="DE55" s="16"/>
      <c r="DF55" s="16"/>
      <c r="DG55" s="16"/>
      <c r="DH55" s="16"/>
      <c r="DI55" s="16"/>
      <c r="DJ55" s="16"/>
      <c r="DK55" s="16"/>
      <c r="DL55" s="16"/>
      <c r="DM55" s="16"/>
      <c r="DN55" s="16"/>
      <c r="DO55" s="16"/>
      <c r="DP55" s="29"/>
      <c r="DQ55" s="413"/>
      <c r="DR55" s="413"/>
      <c r="DS55" s="16"/>
      <c r="DT55" s="16"/>
      <c r="DU55" s="16"/>
      <c r="DV55" s="16"/>
      <c r="DW55" s="16"/>
      <c r="DX55" s="16"/>
      <c r="DY55" s="16"/>
      <c r="DZ55" s="16"/>
      <c r="EA55" s="16"/>
      <c r="EB55" s="16"/>
      <c r="EC55" s="16"/>
      <c r="ED55" s="16"/>
      <c r="EE55" s="16"/>
      <c r="EF55" s="16"/>
      <c r="EG55" s="16"/>
      <c r="EH55" s="16"/>
      <c r="EI55" s="16"/>
      <c r="EJ55" s="16"/>
      <c r="EK55" s="16"/>
      <c r="EL55" s="16"/>
      <c r="EM55" s="16"/>
      <c r="EN55" s="29"/>
      <c r="EO55" s="413"/>
      <c r="EP55" s="413"/>
      <c r="EQ55" s="16"/>
      <c r="ER55" s="16"/>
      <c r="ES55" s="16"/>
      <c r="ET55" s="16"/>
      <c r="EU55" s="16"/>
      <c r="EV55" s="16"/>
      <c r="EW55" s="16"/>
      <c r="EX55" s="16"/>
      <c r="EY55" s="16"/>
      <c r="EZ55" s="16"/>
      <c r="FA55" s="16"/>
      <c r="FB55" s="16"/>
      <c r="FC55" s="16"/>
      <c r="FD55" s="16"/>
      <c r="FE55" s="16"/>
      <c r="FF55" s="16"/>
      <c r="FG55" s="16"/>
      <c r="FH55" s="16"/>
      <c r="FI55" s="16"/>
      <c r="FJ55" s="16"/>
      <c r="FK55" s="16"/>
      <c r="FM55" s="412"/>
      <c r="FN55" s="412"/>
      <c r="FO55" s="1"/>
      <c r="FP55" s="1"/>
      <c r="FQ55" s="1"/>
      <c r="FR55" s="1"/>
      <c r="FS55" s="1"/>
      <c r="FT55" s="1"/>
      <c r="FU55" s="1"/>
      <c r="FV55" s="1"/>
      <c r="FW55" s="1"/>
      <c r="FX55" s="1"/>
      <c r="FY55" s="1"/>
      <c r="FZ55" s="1"/>
      <c r="GA55" s="1"/>
      <c r="GB55" s="1"/>
      <c r="GC55" s="1"/>
      <c r="GD55" s="1"/>
      <c r="GE55" s="1"/>
      <c r="GF55" s="1"/>
      <c r="GG55" s="1"/>
      <c r="GH55" s="1"/>
      <c r="GI55" s="1"/>
      <c r="GK55" s="412"/>
      <c r="GL55" s="412"/>
      <c r="GM55" s="1"/>
      <c r="GN55" s="1"/>
      <c r="GO55" s="1"/>
      <c r="GP55" s="1"/>
      <c r="GQ55" s="1"/>
      <c r="GR55" s="1"/>
      <c r="GS55" s="1"/>
      <c r="GT55" s="1"/>
      <c r="GU55" s="1"/>
      <c r="GV55" s="1"/>
      <c r="GW55" s="1"/>
      <c r="GX55" s="1"/>
      <c r="GY55" s="1"/>
      <c r="GZ55" s="1"/>
      <c r="HA55" s="1"/>
      <c r="HB55" s="1"/>
      <c r="HC55" s="1"/>
      <c r="HD55" s="1"/>
      <c r="HE55" s="1"/>
      <c r="HF55" s="1"/>
      <c r="HG55" s="1"/>
      <c r="HI55" s="412"/>
      <c r="HJ55" s="412"/>
      <c r="HK55" s="1"/>
      <c r="HL55" s="1"/>
      <c r="HM55" s="1"/>
      <c r="HN55" s="1"/>
      <c r="HO55" s="1"/>
      <c r="HP55" s="1"/>
      <c r="HQ55" s="1"/>
      <c r="HR55" s="1"/>
      <c r="HS55" s="1"/>
      <c r="HT55" s="1"/>
      <c r="HU55" s="1"/>
      <c r="HV55" s="1"/>
      <c r="HW55" s="1"/>
      <c r="HX55" s="1"/>
      <c r="HY55" s="1"/>
      <c r="HZ55" s="1"/>
      <c r="IA55" s="1"/>
      <c r="IB55" s="1"/>
      <c r="IC55" s="1"/>
      <c r="ID55" s="1"/>
      <c r="IE55" s="1"/>
    </row>
  </sheetData>
  <mergeCells count="210">
    <mergeCell ref="HI1:HJ1"/>
    <mergeCell ref="A2:B2"/>
    <mergeCell ref="Y2:Z2"/>
    <mergeCell ref="AW2:AX2"/>
    <mergeCell ref="BU2:BV2"/>
    <mergeCell ref="CS2:CT2"/>
    <mergeCell ref="DQ2:DR2"/>
    <mergeCell ref="EO2:EP2"/>
    <mergeCell ref="FM2:FN2"/>
    <mergeCell ref="GK2:GL2"/>
    <mergeCell ref="HI2:HJ2"/>
    <mergeCell ref="A1:B1"/>
    <mergeCell ref="Y1:Z1"/>
    <mergeCell ref="AW1:AX1"/>
    <mergeCell ref="BU1:BV1"/>
    <mergeCell ref="CS1:CT1"/>
    <mergeCell ref="DQ1:DR1"/>
    <mergeCell ref="EO1:EP1"/>
    <mergeCell ref="FM1:FN1"/>
    <mergeCell ref="GK1:GL1"/>
    <mergeCell ref="HI3:HJ3"/>
    <mergeCell ref="A4:B4"/>
    <mergeCell ref="Y4:Z4"/>
    <mergeCell ref="AW4:AX4"/>
    <mergeCell ref="BU4:BV4"/>
    <mergeCell ref="CS4:CT4"/>
    <mergeCell ref="DQ4:DR4"/>
    <mergeCell ref="EO4:EP4"/>
    <mergeCell ref="FM4:FN4"/>
    <mergeCell ref="GK4:GL4"/>
    <mergeCell ref="HI4:HJ4"/>
    <mergeCell ref="A3:B3"/>
    <mergeCell ref="Y3:Z3"/>
    <mergeCell ref="AW3:AX3"/>
    <mergeCell ref="BU3:BV3"/>
    <mergeCell ref="CS3:CT3"/>
    <mergeCell ref="DQ3:DR3"/>
    <mergeCell ref="EO3:EP3"/>
    <mergeCell ref="FM3:FN3"/>
    <mergeCell ref="GK3:GL3"/>
    <mergeCell ref="HI5:HJ5"/>
    <mergeCell ref="A6:B6"/>
    <mergeCell ref="Y6:Z6"/>
    <mergeCell ref="AW6:AX6"/>
    <mergeCell ref="BU6:BV6"/>
    <mergeCell ref="CS6:CT6"/>
    <mergeCell ref="DQ6:DR6"/>
    <mergeCell ref="EO6:EP6"/>
    <mergeCell ref="FM6:FN6"/>
    <mergeCell ref="GK6:GL6"/>
    <mergeCell ref="HI6:HJ6"/>
    <mergeCell ref="A5:B5"/>
    <mergeCell ref="Y5:Z5"/>
    <mergeCell ref="AW5:AX5"/>
    <mergeCell ref="BU5:BV5"/>
    <mergeCell ref="CS5:CT5"/>
    <mergeCell ref="DQ5:DR5"/>
    <mergeCell ref="EO5:EP5"/>
    <mergeCell ref="FM5:FN5"/>
    <mergeCell ref="GK5:GL5"/>
    <mergeCell ref="HI7:HJ7"/>
    <mergeCell ref="A8:B8"/>
    <mergeCell ref="Y8:Z8"/>
    <mergeCell ref="AW8:AX8"/>
    <mergeCell ref="BU8:BV8"/>
    <mergeCell ref="CS8:CT8"/>
    <mergeCell ref="DQ8:DR8"/>
    <mergeCell ref="EO8:EP8"/>
    <mergeCell ref="FM8:FN8"/>
    <mergeCell ref="GK8:GL8"/>
    <mergeCell ref="HI8:HJ8"/>
    <mergeCell ref="A7:B7"/>
    <mergeCell ref="Y7:Z7"/>
    <mergeCell ref="AW7:AX7"/>
    <mergeCell ref="BU7:BV7"/>
    <mergeCell ref="CS7:CT7"/>
    <mergeCell ref="DQ7:DR7"/>
    <mergeCell ref="EO7:EP7"/>
    <mergeCell ref="FM7:FN7"/>
    <mergeCell ref="GK7:GL7"/>
    <mergeCell ref="HI9:HJ9"/>
    <mergeCell ref="A10:B10"/>
    <mergeCell ref="Y10:Z10"/>
    <mergeCell ref="AW10:AX10"/>
    <mergeCell ref="BU10:BV10"/>
    <mergeCell ref="CS10:CT10"/>
    <mergeCell ref="DQ10:DR10"/>
    <mergeCell ref="EO10:EP10"/>
    <mergeCell ref="FM10:FN10"/>
    <mergeCell ref="GK10:GL10"/>
    <mergeCell ref="HI10:HJ10"/>
    <mergeCell ref="A9:B9"/>
    <mergeCell ref="Y9:Z9"/>
    <mergeCell ref="AW9:AX9"/>
    <mergeCell ref="BU9:BV9"/>
    <mergeCell ref="CS9:CT9"/>
    <mergeCell ref="DQ9:DR9"/>
    <mergeCell ref="EO9:EP9"/>
    <mergeCell ref="FM9:FN9"/>
    <mergeCell ref="GK9:GL9"/>
    <mergeCell ref="HI11:HJ11"/>
    <mergeCell ref="A12:B12"/>
    <mergeCell ref="Y12:Z12"/>
    <mergeCell ref="AW12:AX12"/>
    <mergeCell ref="BU12:BV12"/>
    <mergeCell ref="CS12:CT12"/>
    <mergeCell ref="DQ12:DR12"/>
    <mergeCell ref="EO12:EP12"/>
    <mergeCell ref="FM12:FN12"/>
    <mergeCell ref="GK12:GL12"/>
    <mergeCell ref="HI12:HJ12"/>
    <mergeCell ref="A11:B11"/>
    <mergeCell ref="Y11:Z11"/>
    <mergeCell ref="AW11:AX11"/>
    <mergeCell ref="BU11:BV11"/>
    <mergeCell ref="CS11:CT11"/>
    <mergeCell ref="DQ11:DR11"/>
    <mergeCell ref="EO11:EP11"/>
    <mergeCell ref="FM11:FN11"/>
    <mergeCell ref="GK11:GL11"/>
    <mergeCell ref="HI21:HJ21"/>
    <mergeCell ref="A29:B29"/>
    <mergeCell ref="Y29:Z29"/>
    <mergeCell ref="AW29:AX29"/>
    <mergeCell ref="BU29:BV29"/>
    <mergeCell ref="CS29:CT29"/>
    <mergeCell ref="DQ29:DR29"/>
    <mergeCell ref="EO29:EP29"/>
    <mergeCell ref="FM29:FN29"/>
    <mergeCell ref="GK29:GL29"/>
    <mergeCell ref="HI29:HJ29"/>
    <mergeCell ref="A21:B21"/>
    <mergeCell ref="Y21:Z21"/>
    <mergeCell ref="AW21:AX21"/>
    <mergeCell ref="BU21:BV21"/>
    <mergeCell ref="CS21:CT21"/>
    <mergeCell ref="DQ21:DR21"/>
    <mergeCell ref="EO21:EP21"/>
    <mergeCell ref="FM21:FN21"/>
    <mergeCell ref="GK21:GL21"/>
    <mergeCell ref="HI32:HJ32"/>
    <mergeCell ref="A34:B34"/>
    <mergeCell ref="Y34:Z34"/>
    <mergeCell ref="AW34:AX34"/>
    <mergeCell ref="BU34:BV34"/>
    <mergeCell ref="CS34:CT34"/>
    <mergeCell ref="DQ34:DR34"/>
    <mergeCell ref="EO34:EP34"/>
    <mergeCell ref="FM34:FN34"/>
    <mergeCell ref="GK34:GL34"/>
    <mergeCell ref="HI34:HJ34"/>
    <mergeCell ref="A32:B32"/>
    <mergeCell ref="Y32:Z32"/>
    <mergeCell ref="AW32:AX32"/>
    <mergeCell ref="BU32:BV32"/>
    <mergeCell ref="CS32:CT32"/>
    <mergeCell ref="DQ32:DR32"/>
    <mergeCell ref="EO32:EP32"/>
    <mergeCell ref="FM32:FN32"/>
    <mergeCell ref="GK32:GL32"/>
    <mergeCell ref="HI35:HJ35"/>
    <mergeCell ref="A44:B44"/>
    <mergeCell ref="Y44:Z44"/>
    <mergeCell ref="AW44:AX44"/>
    <mergeCell ref="BU44:BV44"/>
    <mergeCell ref="CS44:CT44"/>
    <mergeCell ref="DQ44:DR44"/>
    <mergeCell ref="EO44:EP44"/>
    <mergeCell ref="FM44:FN44"/>
    <mergeCell ref="GK44:GL44"/>
    <mergeCell ref="HI44:HJ44"/>
    <mergeCell ref="A35:B35"/>
    <mergeCell ref="Y35:Z35"/>
    <mergeCell ref="AW35:AX35"/>
    <mergeCell ref="BU35:BV35"/>
    <mergeCell ref="CS35:CT35"/>
    <mergeCell ref="DQ35:DR35"/>
    <mergeCell ref="EO35:EP35"/>
    <mergeCell ref="FM35:FN35"/>
    <mergeCell ref="GK35:GL35"/>
    <mergeCell ref="HI52:HJ52"/>
    <mergeCell ref="A54:B54"/>
    <mergeCell ref="Y54:Z54"/>
    <mergeCell ref="AW54:AX54"/>
    <mergeCell ref="BU54:BV54"/>
    <mergeCell ref="CS54:CT54"/>
    <mergeCell ref="DQ54:DR54"/>
    <mergeCell ref="EO54:EP54"/>
    <mergeCell ref="FM54:FN54"/>
    <mergeCell ref="GK54:GL54"/>
    <mergeCell ref="HI54:HJ54"/>
    <mergeCell ref="A52:B52"/>
    <mergeCell ref="Y52:Z52"/>
    <mergeCell ref="AW52:AX52"/>
    <mergeCell ref="BU52:BV52"/>
    <mergeCell ref="CS52:CT52"/>
    <mergeCell ref="DQ52:DR52"/>
    <mergeCell ref="EO52:EP52"/>
    <mergeCell ref="FM52:FN52"/>
    <mergeCell ref="GK52:GL52"/>
    <mergeCell ref="HI55:HJ55"/>
    <mergeCell ref="A55:B55"/>
    <mergeCell ref="Y55:Z55"/>
    <mergeCell ref="AW55:AX55"/>
    <mergeCell ref="BU55:BV55"/>
    <mergeCell ref="CS55:CT55"/>
    <mergeCell ref="DQ55:DR55"/>
    <mergeCell ref="EO55:EP55"/>
    <mergeCell ref="FM55:FN55"/>
    <mergeCell ref="GK55:GL5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H55"/>
  <sheetViews>
    <sheetView workbookViewId="0">
      <selection activeCell="AY36" sqref="AY36"/>
    </sheetView>
  </sheetViews>
  <sheetFormatPr defaultColWidth="9" defaultRowHeight="12.5"/>
  <cols>
    <col min="4" max="22" width="9" hidden="1" customWidth="1"/>
    <col min="26" max="26" width="33.1796875" customWidth="1"/>
    <col min="28" max="46" width="9" hidden="1" customWidth="1"/>
    <col min="49" max="49" width="12.81640625"/>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36.81640625" customWidth="1"/>
    <col min="196" max="214" width="9" hidden="1" customWidth="1"/>
    <col min="218" max="218" width="36.81640625" customWidth="1"/>
    <col min="220" max="238" width="9" hidden="1" customWidth="1"/>
  </cols>
  <sheetData>
    <row r="1" spans="1:239" ht="14.5">
      <c r="A1" s="424"/>
      <c r="B1" s="424"/>
      <c r="C1" s="175"/>
      <c r="D1" s="175"/>
      <c r="E1" s="175"/>
      <c r="F1" s="175"/>
      <c r="G1" s="175"/>
      <c r="H1" s="175"/>
      <c r="I1" s="175"/>
      <c r="J1" s="175"/>
      <c r="K1" s="175"/>
      <c r="L1" s="175"/>
      <c r="M1" s="175"/>
      <c r="N1" s="175"/>
      <c r="O1" s="175"/>
      <c r="P1" s="175"/>
      <c r="Q1" s="175"/>
      <c r="R1" s="175"/>
      <c r="S1" s="175"/>
      <c r="T1" s="175"/>
      <c r="U1" s="175"/>
      <c r="V1" s="175"/>
      <c r="W1" s="175"/>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1"/>
      <c r="BV1" s="411"/>
      <c r="BW1" s="16"/>
      <c r="BX1" s="16"/>
      <c r="BY1" s="16"/>
      <c r="BZ1" s="16"/>
      <c r="CA1" s="16"/>
      <c r="CB1" s="16"/>
      <c r="CC1" s="16"/>
      <c r="CD1" s="16"/>
      <c r="CE1" s="16"/>
      <c r="CF1" s="16"/>
      <c r="CG1" s="16"/>
      <c r="CH1" s="16"/>
      <c r="CI1" s="16"/>
      <c r="CJ1" s="16"/>
      <c r="CK1" s="16"/>
      <c r="CL1" s="16"/>
      <c r="CM1" s="16"/>
      <c r="CN1" s="16"/>
      <c r="CO1" s="16"/>
      <c r="CP1" s="16"/>
      <c r="CQ1" s="16"/>
      <c r="CR1" s="29"/>
      <c r="CS1" s="411"/>
      <c r="CT1" s="411"/>
      <c r="CU1" s="16"/>
      <c r="CV1" s="16"/>
      <c r="CW1" s="16"/>
      <c r="CX1" s="16"/>
      <c r="CY1" s="16"/>
      <c r="CZ1" s="16"/>
      <c r="DA1" s="16"/>
      <c r="DB1" s="16"/>
      <c r="DC1" s="16"/>
      <c r="DD1" s="16"/>
      <c r="DE1" s="16"/>
      <c r="DF1" s="16"/>
      <c r="DG1" s="16"/>
      <c r="DH1" s="16"/>
      <c r="DI1" s="16"/>
      <c r="DJ1" s="16"/>
      <c r="DK1" s="16"/>
      <c r="DL1" s="16"/>
      <c r="DM1" s="16"/>
      <c r="DN1" s="16"/>
      <c r="DO1" s="16"/>
      <c r="DP1" s="29"/>
      <c r="DQ1" s="411"/>
      <c r="DR1" s="411"/>
      <c r="DS1" s="16"/>
      <c r="DT1" s="16"/>
      <c r="DU1" s="16"/>
      <c r="DV1" s="16"/>
      <c r="DW1" s="16"/>
      <c r="DX1" s="16"/>
      <c r="DY1" s="16"/>
      <c r="DZ1" s="16"/>
      <c r="EA1" s="16"/>
      <c r="EB1" s="16"/>
      <c r="EC1" s="16"/>
      <c r="ED1" s="16"/>
      <c r="EE1" s="16"/>
      <c r="EF1" s="16"/>
      <c r="EG1" s="16"/>
      <c r="EH1" s="16"/>
      <c r="EI1" s="16"/>
      <c r="EJ1" s="16"/>
      <c r="EK1" s="16"/>
      <c r="EL1" s="16"/>
      <c r="EM1" s="16"/>
      <c r="EN1" s="29"/>
      <c r="EO1" s="411"/>
      <c r="EP1" s="411"/>
      <c r="EQ1" s="16"/>
      <c r="ER1" s="16"/>
      <c r="ES1" s="16"/>
      <c r="ET1" s="16"/>
      <c r="EU1" s="16"/>
      <c r="EV1" s="16"/>
      <c r="EW1" s="16"/>
      <c r="EX1" s="16"/>
      <c r="EY1" s="16"/>
      <c r="EZ1" s="16"/>
      <c r="FA1" s="16"/>
      <c r="FB1" s="16"/>
      <c r="FC1" s="16"/>
      <c r="FD1" s="16"/>
      <c r="FE1" s="16"/>
      <c r="FF1" s="16"/>
      <c r="FG1" s="16"/>
      <c r="FH1" s="16"/>
      <c r="FI1" s="16"/>
      <c r="FJ1" s="16"/>
      <c r="FK1" s="16"/>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c r="HI1" s="410"/>
      <c r="HJ1" s="410"/>
      <c r="HK1" s="1"/>
      <c r="HL1" s="1"/>
      <c r="HM1" s="1"/>
      <c r="HN1" s="1"/>
      <c r="HO1" s="1"/>
      <c r="HP1" s="1"/>
      <c r="HQ1" s="1"/>
      <c r="HR1" s="1"/>
      <c r="HS1" s="1"/>
      <c r="HT1" s="1"/>
      <c r="HU1" s="1"/>
      <c r="HV1" s="1"/>
      <c r="HW1" s="1"/>
      <c r="HX1" s="1"/>
      <c r="HY1" s="1"/>
      <c r="HZ1" s="1"/>
      <c r="IA1" s="1"/>
      <c r="IB1" s="1"/>
      <c r="IC1" s="1"/>
      <c r="ID1" s="1"/>
      <c r="IE1" s="1"/>
    </row>
    <row r="2" spans="1:239" ht="14.5">
      <c r="A2" s="424"/>
      <c r="B2" s="424"/>
      <c r="C2" s="175"/>
      <c r="D2" s="175"/>
      <c r="E2" s="175"/>
      <c r="F2" s="175"/>
      <c r="G2" s="175"/>
      <c r="H2" s="175"/>
      <c r="I2" s="175"/>
      <c r="J2" s="175"/>
      <c r="K2" s="175"/>
      <c r="L2" s="175"/>
      <c r="M2" s="175"/>
      <c r="N2" s="175"/>
      <c r="O2" s="175"/>
      <c r="P2" s="175"/>
      <c r="Q2" s="175"/>
      <c r="R2" s="175"/>
      <c r="S2" s="175"/>
      <c r="T2" s="175"/>
      <c r="U2" s="175"/>
      <c r="V2" s="175"/>
      <c r="W2" s="175"/>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1"/>
      <c r="BV2" s="411"/>
      <c r="BW2" s="16"/>
      <c r="BX2" s="16"/>
      <c r="BY2" s="16"/>
      <c r="BZ2" s="16"/>
      <c r="CA2" s="16"/>
      <c r="CB2" s="16"/>
      <c r="CC2" s="16"/>
      <c r="CD2" s="16"/>
      <c r="CE2" s="16"/>
      <c r="CF2" s="16"/>
      <c r="CG2" s="16"/>
      <c r="CH2" s="16"/>
      <c r="CI2" s="16"/>
      <c r="CJ2" s="16"/>
      <c r="CK2" s="16"/>
      <c r="CL2" s="16"/>
      <c r="CM2" s="16"/>
      <c r="CN2" s="16"/>
      <c r="CO2" s="16"/>
      <c r="CP2" s="16"/>
      <c r="CQ2" s="16"/>
      <c r="CR2" s="29"/>
      <c r="CS2" s="411"/>
      <c r="CT2" s="411"/>
      <c r="CU2" s="16"/>
      <c r="CV2" s="16"/>
      <c r="CW2" s="16"/>
      <c r="CX2" s="16"/>
      <c r="CY2" s="16"/>
      <c r="CZ2" s="16"/>
      <c r="DA2" s="16"/>
      <c r="DB2" s="16"/>
      <c r="DC2" s="16"/>
      <c r="DD2" s="16"/>
      <c r="DE2" s="16"/>
      <c r="DF2" s="16"/>
      <c r="DG2" s="16"/>
      <c r="DH2" s="16"/>
      <c r="DI2" s="16"/>
      <c r="DJ2" s="16"/>
      <c r="DK2" s="16"/>
      <c r="DL2" s="16"/>
      <c r="DM2" s="16"/>
      <c r="DN2" s="16"/>
      <c r="DO2" s="16"/>
      <c r="DP2" s="29"/>
      <c r="DQ2" s="411"/>
      <c r="DR2" s="411"/>
      <c r="DS2" s="16"/>
      <c r="DT2" s="16"/>
      <c r="DU2" s="16"/>
      <c r="DV2" s="16"/>
      <c r="DW2" s="16"/>
      <c r="DX2" s="16"/>
      <c r="DY2" s="16"/>
      <c r="DZ2" s="16"/>
      <c r="EA2" s="16"/>
      <c r="EB2" s="16"/>
      <c r="EC2" s="16"/>
      <c r="ED2" s="16"/>
      <c r="EE2" s="16"/>
      <c r="EF2" s="16"/>
      <c r="EG2" s="16"/>
      <c r="EH2" s="16"/>
      <c r="EI2" s="16"/>
      <c r="EJ2" s="16"/>
      <c r="EK2" s="16"/>
      <c r="EL2" s="16"/>
      <c r="EM2" s="16"/>
      <c r="EN2" s="29"/>
      <c r="EO2" s="411"/>
      <c r="EP2" s="411"/>
      <c r="EQ2" s="16"/>
      <c r="ER2" s="16"/>
      <c r="ES2" s="16"/>
      <c r="ET2" s="16"/>
      <c r="EU2" s="16"/>
      <c r="EV2" s="16"/>
      <c r="EW2" s="16"/>
      <c r="EX2" s="16"/>
      <c r="EY2" s="16"/>
      <c r="EZ2" s="16"/>
      <c r="FA2" s="16"/>
      <c r="FB2" s="16"/>
      <c r="FC2" s="16"/>
      <c r="FD2" s="16"/>
      <c r="FE2" s="16"/>
      <c r="FF2" s="16"/>
      <c r="FG2" s="16"/>
      <c r="FH2" s="16"/>
      <c r="FI2" s="16"/>
      <c r="FJ2" s="16"/>
      <c r="FK2" s="16"/>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c r="HI2" s="410"/>
      <c r="HJ2" s="410"/>
      <c r="HK2" s="1"/>
      <c r="HL2" s="1"/>
      <c r="HM2" s="1"/>
      <c r="HN2" s="1"/>
      <c r="HO2" s="1"/>
      <c r="HP2" s="1"/>
      <c r="HQ2" s="1"/>
      <c r="HR2" s="1"/>
      <c r="HS2" s="1"/>
      <c r="HT2" s="1"/>
      <c r="HU2" s="1"/>
      <c r="HV2" s="1"/>
      <c r="HW2" s="1"/>
      <c r="HX2" s="1"/>
      <c r="HY2" s="1"/>
      <c r="HZ2" s="1"/>
      <c r="IA2" s="1"/>
      <c r="IB2" s="1"/>
      <c r="IC2" s="1"/>
      <c r="ID2" s="1"/>
      <c r="IE2" s="1"/>
    </row>
    <row r="3" spans="1:239" ht="14.5">
      <c r="A3" s="424"/>
      <c r="B3" s="424"/>
      <c r="C3" s="175"/>
      <c r="D3" s="175"/>
      <c r="E3" s="175"/>
      <c r="F3" s="175"/>
      <c r="G3" s="175"/>
      <c r="H3" s="175"/>
      <c r="I3" s="175"/>
      <c r="J3" s="175"/>
      <c r="K3" s="175"/>
      <c r="L3" s="175"/>
      <c r="M3" s="175"/>
      <c r="N3" s="175"/>
      <c r="O3" s="175"/>
      <c r="P3" s="175"/>
      <c r="Q3" s="175"/>
      <c r="R3" s="175"/>
      <c r="S3" s="175"/>
      <c r="T3" s="175"/>
      <c r="U3" s="175"/>
      <c r="V3" s="175"/>
      <c r="W3" s="175"/>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1"/>
      <c r="BV3" s="411"/>
      <c r="BW3" s="16"/>
      <c r="BX3" s="16"/>
      <c r="BY3" s="16"/>
      <c r="BZ3" s="16"/>
      <c r="CA3" s="16"/>
      <c r="CB3" s="16"/>
      <c r="CC3" s="16"/>
      <c r="CD3" s="16"/>
      <c r="CE3" s="16"/>
      <c r="CF3" s="16"/>
      <c r="CG3" s="16"/>
      <c r="CH3" s="16"/>
      <c r="CI3" s="16"/>
      <c r="CJ3" s="16"/>
      <c r="CK3" s="16"/>
      <c r="CL3" s="16"/>
      <c r="CM3" s="16"/>
      <c r="CN3" s="16"/>
      <c r="CO3" s="16"/>
      <c r="CP3" s="16"/>
      <c r="CQ3" s="16"/>
      <c r="CR3" s="29"/>
      <c r="CS3" s="411"/>
      <c r="CT3" s="411"/>
      <c r="CU3" s="16"/>
      <c r="CV3" s="16"/>
      <c r="CW3" s="16"/>
      <c r="CX3" s="16"/>
      <c r="CY3" s="16"/>
      <c r="CZ3" s="16"/>
      <c r="DA3" s="16"/>
      <c r="DB3" s="16"/>
      <c r="DC3" s="16"/>
      <c r="DD3" s="16"/>
      <c r="DE3" s="16"/>
      <c r="DF3" s="16"/>
      <c r="DG3" s="16"/>
      <c r="DH3" s="16"/>
      <c r="DI3" s="16"/>
      <c r="DJ3" s="16"/>
      <c r="DK3" s="16"/>
      <c r="DL3" s="16"/>
      <c r="DM3" s="16"/>
      <c r="DN3" s="16"/>
      <c r="DO3" s="16"/>
      <c r="DP3" s="29"/>
      <c r="DQ3" s="411"/>
      <c r="DR3" s="411"/>
      <c r="DS3" s="16"/>
      <c r="DT3" s="16"/>
      <c r="DU3" s="16"/>
      <c r="DV3" s="16"/>
      <c r="DW3" s="16"/>
      <c r="DX3" s="16"/>
      <c r="DY3" s="16"/>
      <c r="DZ3" s="16"/>
      <c r="EA3" s="16"/>
      <c r="EB3" s="16"/>
      <c r="EC3" s="16"/>
      <c r="ED3" s="16"/>
      <c r="EE3" s="16"/>
      <c r="EF3" s="16"/>
      <c r="EG3" s="16"/>
      <c r="EH3" s="16"/>
      <c r="EI3" s="16"/>
      <c r="EJ3" s="16"/>
      <c r="EK3" s="16"/>
      <c r="EL3" s="16"/>
      <c r="EM3" s="16"/>
      <c r="EN3" s="29"/>
      <c r="EO3" s="411"/>
      <c r="EP3" s="411"/>
      <c r="EQ3" s="16"/>
      <c r="ER3" s="16"/>
      <c r="ES3" s="16"/>
      <c r="ET3" s="16"/>
      <c r="EU3" s="16"/>
      <c r="EV3" s="16"/>
      <c r="EW3" s="16"/>
      <c r="EX3" s="16"/>
      <c r="EY3" s="16"/>
      <c r="EZ3" s="16"/>
      <c r="FA3" s="16"/>
      <c r="FB3" s="16"/>
      <c r="FC3" s="16"/>
      <c r="FD3" s="16"/>
      <c r="FE3" s="16"/>
      <c r="FF3" s="16"/>
      <c r="FG3" s="16"/>
      <c r="FH3" s="16"/>
      <c r="FI3" s="16"/>
      <c r="FJ3" s="16"/>
      <c r="FK3" s="16"/>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c r="HI3" s="410"/>
      <c r="HJ3" s="410"/>
      <c r="HK3" s="1"/>
      <c r="HL3" s="1"/>
      <c r="HM3" s="1"/>
      <c r="HN3" s="1"/>
      <c r="HO3" s="1"/>
      <c r="HP3" s="1"/>
      <c r="HQ3" s="1"/>
      <c r="HR3" s="1"/>
      <c r="HS3" s="1"/>
      <c r="HT3" s="1"/>
      <c r="HU3" s="1"/>
      <c r="HV3" s="1"/>
      <c r="HW3" s="1"/>
      <c r="HX3" s="1"/>
      <c r="HY3" s="1"/>
      <c r="HZ3" s="1"/>
      <c r="IA3" s="1"/>
      <c r="IB3" s="1"/>
      <c r="IC3" s="1"/>
      <c r="ID3" s="1"/>
      <c r="IE3" s="1"/>
    </row>
    <row r="4" spans="1:239" ht="14.5">
      <c r="A4" s="424"/>
      <c r="B4" s="424"/>
      <c r="C4" s="175"/>
      <c r="D4" s="175"/>
      <c r="E4" s="175"/>
      <c r="F4" s="175"/>
      <c r="G4" s="175"/>
      <c r="H4" s="175"/>
      <c r="I4" s="175"/>
      <c r="J4" s="175"/>
      <c r="K4" s="175"/>
      <c r="L4" s="175"/>
      <c r="M4" s="175"/>
      <c r="N4" s="175"/>
      <c r="O4" s="175"/>
      <c r="P4" s="175"/>
      <c r="Q4" s="175"/>
      <c r="R4" s="175"/>
      <c r="S4" s="175"/>
      <c r="T4" s="175"/>
      <c r="U4" s="175"/>
      <c r="V4" s="175"/>
      <c r="W4" s="175"/>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1"/>
      <c r="BV4" s="411"/>
      <c r="BW4" s="16"/>
      <c r="BX4" s="16"/>
      <c r="BY4" s="16"/>
      <c r="BZ4" s="16"/>
      <c r="CA4" s="16"/>
      <c r="CB4" s="16"/>
      <c r="CC4" s="16"/>
      <c r="CD4" s="16"/>
      <c r="CE4" s="16"/>
      <c r="CF4" s="16"/>
      <c r="CG4" s="16"/>
      <c r="CH4" s="16"/>
      <c r="CI4" s="16"/>
      <c r="CJ4" s="16"/>
      <c r="CK4" s="16"/>
      <c r="CL4" s="16"/>
      <c r="CM4" s="16"/>
      <c r="CN4" s="16"/>
      <c r="CO4" s="16"/>
      <c r="CP4" s="16"/>
      <c r="CQ4" s="16"/>
      <c r="CR4" s="29"/>
      <c r="CS4" s="411"/>
      <c r="CT4" s="411"/>
      <c r="CU4" s="16"/>
      <c r="CV4" s="16"/>
      <c r="CW4" s="16"/>
      <c r="CX4" s="16"/>
      <c r="CY4" s="16"/>
      <c r="CZ4" s="16"/>
      <c r="DA4" s="16"/>
      <c r="DB4" s="16"/>
      <c r="DC4" s="16"/>
      <c r="DD4" s="16"/>
      <c r="DE4" s="16"/>
      <c r="DF4" s="16"/>
      <c r="DG4" s="16"/>
      <c r="DH4" s="16"/>
      <c r="DI4" s="16"/>
      <c r="DJ4" s="16"/>
      <c r="DK4" s="16"/>
      <c r="DL4" s="16"/>
      <c r="DM4" s="16"/>
      <c r="DN4" s="16"/>
      <c r="DO4" s="16"/>
      <c r="DP4" s="29"/>
      <c r="DQ4" s="411"/>
      <c r="DR4" s="411"/>
      <c r="DS4" s="16"/>
      <c r="DT4" s="16"/>
      <c r="DU4" s="16"/>
      <c r="DV4" s="16"/>
      <c r="DW4" s="16"/>
      <c r="DX4" s="16"/>
      <c r="DY4" s="16"/>
      <c r="DZ4" s="16"/>
      <c r="EA4" s="16"/>
      <c r="EB4" s="16"/>
      <c r="EC4" s="16"/>
      <c r="ED4" s="16"/>
      <c r="EE4" s="16"/>
      <c r="EF4" s="16"/>
      <c r="EG4" s="16"/>
      <c r="EH4" s="16"/>
      <c r="EI4" s="16"/>
      <c r="EJ4" s="16"/>
      <c r="EK4" s="16"/>
      <c r="EL4" s="16"/>
      <c r="EM4" s="16"/>
      <c r="EN4" s="29"/>
      <c r="EO4" s="411"/>
      <c r="EP4" s="411"/>
      <c r="EQ4" s="16"/>
      <c r="ER4" s="16"/>
      <c r="ES4" s="16"/>
      <c r="ET4" s="16"/>
      <c r="EU4" s="16"/>
      <c r="EV4" s="16"/>
      <c r="EW4" s="16"/>
      <c r="EX4" s="16"/>
      <c r="EY4" s="16"/>
      <c r="EZ4" s="16"/>
      <c r="FA4" s="16"/>
      <c r="FB4" s="16"/>
      <c r="FC4" s="16"/>
      <c r="FD4" s="16"/>
      <c r="FE4" s="16"/>
      <c r="FF4" s="16"/>
      <c r="FG4" s="16"/>
      <c r="FH4" s="16"/>
      <c r="FI4" s="16"/>
      <c r="FJ4" s="16"/>
      <c r="FK4" s="16"/>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c r="HI4" s="410"/>
      <c r="HJ4" s="410"/>
      <c r="HK4" s="1"/>
      <c r="HL4" s="1"/>
      <c r="HM4" s="1"/>
      <c r="HN4" s="1"/>
      <c r="HO4" s="1"/>
      <c r="HP4" s="1"/>
      <c r="HQ4" s="1"/>
      <c r="HR4" s="1"/>
      <c r="HS4" s="1"/>
      <c r="HT4" s="1"/>
      <c r="HU4" s="1"/>
      <c r="HV4" s="1"/>
      <c r="HW4" s="1"/>
      <c r="HX4" s="1"/>
      <c r="HY4" s="1"/>
      <c r="HZ4" s="1"/>
      <c r="IA4" s="1"/>
      <c r="IB4" s="1"/>
      <c r="IC4" s="1"/>
      <c r="ID4" s="1"/>
      <c r="IE4" s="1"/>
    </row>
    <row r="5" spans="1:239" ht="18">
      <c r="A5" s="432" t="s">
        <v>214</v>
      </c>
      <c r="B5" s="432"/>
      <c r="C5" s="176"/>
      <c r="D5" s="176"/>
      <c r="E5" s="176"/>
      <c r="F5" s="176"/>
      <c r="G5" s="176"/>
      <c r="H5" s="176"/>
      <c r="I5" s="176"/>
      <c r="J5" s="176"/>
      <c r="K5" s="175"/>
      <c r="L5" s="176"/>
      <c r="M5" s="176"/>
      <c r="N5" s="176"/>
      <c r="O5" s="176"/>
      <c r="P5" s="175"/>
      <c r="Q5" s="176"/>
      <c r="R5" s="175"/>
      <c r="S5" s="175"/>
      <c r="T5" s="176"/>
      <c r="U5" s="175"/>
      <c r="V5" s="175"/>
      <c r="W5" s="176"/>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9" t="s">
        <v>216</v>
      </c>
      <c r="BV5" s="419"/>
      <c r="BW5" s="17"/>
      <c r="BX5" s="17"/>
      <c r="BY5" s="17"/>
      <c r="BZ5" s="17"/>
      <c r="CA5" s="17"/>
      <c r="CB5" s="17"/>
      <c r="CC5" s="17"/>
      <c r="CD5" s="17"/>
      <c r="CE5" s="16"/>
      <c r="CF5" s="17"/>
      <c r="CG5" s="17"/>
      <c r="CH5" s="17"/>
      <c r="CI5" s="17"/>
      <c r="CJ5" s="16"/>
      <c r="CK5" s="17"/>
      <c r="CL5" s="16"/>
      <c r="CM5" s="16"/>
      <c r="CN5" s="17"/>
      <c r="CO5" s="16"/>
      <c r="CP5" s="16"/>
      <c r="CQ5" s="17" t="s">
        <v>217</v>
      </c>
      <c r="CR5" s="29"/>
      <c r="CS5" s="419" t="s">
        <v>216</v>
      </c>
      <c r="CT5" s="419"/>
      <c r="CU5" s="17"/>
      <c r="CV5" s="17"/>
      <c r="CW5" s="17"/>
      <c r="CX5" s="17"/>
      <c r="CY5" s="17"/>
      <c r="CZ5" s="17"/>
      <c r="DA5" s="17"/>
      <c r="DB5" s="17"/>
      <c r="DC5" s="16"/>
      <c r="DD5" s="17"/>
      <c r="DE5" s="17"/>
      <c r="DF5" s="17"/>
      <c r="DG5" s="17"/>
      <c r="DH5" s="16"/>
      <c r="DI5" s="17"/>
      <c r="DJ5" s="16"/>
      <c r="DK5" s="16"/>
      <c r="DL5" s="17"/>
      <c r="DM5" s="16"/>
      <c r="DN5" s="16"/>
      <c r="DO5" s="17" t="s">
        <v>217</v>
      </c>
      <c r="DP5" s="29"/>
      <c r="DQ5" s="419" t="s">
        <v>216</v>
      </c>
      <c r="DR5" s="419"/>
      <c r="DS5" s="17"/>
      <c r="DT5" s="17"/>
      <c r="DU5" s="17"/>
      <c r="DV5" s="17"/>
      <c r="DW5" s="17"/>
      <c r="DX5" s="17"/>
      <c r="DY5" s="17"/>
      <c r="DZ5" s="17"/>
      <c r="EA5" s="16"/>
      <c r="EB5" s="17"/>
      <c r="EC5" s="17"/>
      <c r="ED5" s="17"/>
      <c r="EE5" s="17"/>
      <c r="EF5" s="16"/>
      <c r="EG5" s="17"/>
      <c r="EH5" s="16"/>
      <c r="EI5" s="16"/>
      <c r="EJ5" s="17"/>
      <c r="EK5" s="16"/>
      <c r="EL5" s="16"/>
      <c r="EM5" s="17" t="s">
        <v>217</v>
      </c>
      <c r="EN5" s="29"/>
      <c r="EO5" s="419" t="s">
        <v>216</v>
      </c>
      <c r="EP5" s="419"/>
      <c r="EQ5" s="17"/>
      <c r="ER5" s="17"/>
      <c r="ES5" s="17"/>
      <c r="ET5" s="17"/>
      <c r="EU5" s="17"/>
      <c r="EV5" s="17"/>
      <c r="EW5" s="17"/>
      <c r="EX5" s="17"/>
      <c r="EY5" s="16"/>
      <c r="EZ5" s="17"/>
      <c r="FA5" s="17"/>
      <c r="FB5" s="17"/>
      <c r="FC5" s="17"/>
      <c r="FD5" s="16"/>
      <c r="FE5" s="17"/>
      <c r="FF5" s="16"/>
      <c r="FG5" s="16"/>
      <c r="FH5" s="17"/>
      <c r="FI5" s="16"/>
      <c r="FJ5" s="16"/>
      <c r="FK5" s="17" t="s">
        <v>217</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c r="HI5" s="418" t="s">
        <v>214</v>
      </c>
      <c r="HJ5" s="418"/>
      <c r="HK5" s="2"/>
      <c r="HL5" s="2"/>
      <c r="HM5" s="2"/>
      <c r="HN5" s="2"/>
      <c r="HO5" s="2"/>
      <c r="HP5" s="2"/>
      <c r="HQ5" s="2"/>
      <c r="HR5" s="2"/>
      <c r="HS5" s="1"/>
      <c r="HT5" s="2"/>
      <c r="HU5" s="2"/>
      <c r="HV5" s="2"/>
      <c r="HW5" s="2"/>
      <c r="HX5" s="1"/>
      <c r="HY5" s="2"/>
      <c r="HZ5" s="1"/>
      <c r="IA5" s="1"/>
      <c r="IB5" s="2"/>
      <c r="IC5" s="1"/>
      <c r="ID5" s="1"/>
      <c r="IE5" s="2" t="s">
        <v>215</v>
      </c>
    </row>
    <row r="6" spans="1:239" ht="14.5">
      <c r="A6" s="424"/>
      <c r="B6" s="424"/>
      <c r="C6" s="175"/>
      <c r="D6" s="175"/>
      <c r="E6" s="175"/>
      <c r="F6" s="175"/>
      <c r="G6" s="175"/>
      <c r="H6" s="175"/>
      <c r="I6" s="175"/>
      <c r="J6" s="175"/>
      <c r="K6" s="175"/>
      <c r="L6" s="175"/>
      <c r="M6" s="175"/>
      <c r="N6" s="175"/>
      <c r="O6" s="175"/>
      <c r="P6" s="175"/>
      <c r="Q6" s="175"/>
      <c r="R6" s="175"/>
      <c r="S6" s="175"/>
      <c r="T6" s="175"/>
      <c r="U6" s="175"/>
      <c r="V6" s="175"/>
      <c r="W6" s="175"/>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1"/>
      <c r="BV6" s="411"/>
      <c r="BW6" s="16"/>
      <c r="BX6" s="16"/>
      <c r="BY6" s="16"/>
      <c r="BZ6" s="16"/>
      <c r="CA6" s="16"/>
      <c r="CB6" s="16"/>
      <c r="CC6" s="16"/>
      <c r="CD6" s="16"/>
      <c r="CE6" s="16"/>
      <c r="CF6" s="16"/>
      <c r="CG6" s="16"/>
      <c r="CH6" s="16"/>
      <c r="CI6" s="16"/>
      <c r="CJ6" s="16"/>
      <c r="CK6" s="16"/>
      <c r="CL6" s="16"/>
      <c r="CM6" s="16"/>
      <c r="CN6" s="16"/>
      <c r="CO6" s="16"/>
      <c r="CP6" s="16"/>
      <c r="CQ6" s="16"/>
      <c r="CR6" s="29"/>
      <c r="CS6" s="411"/>
      <c r="CT6" s="411"/>
      <c r="CU6" s="16"/>
      <c r="CV6" s="16"/>
      <c r="CW6" s="16"/>
      <c r="CX6" s="16"/>
      <c r="CY6" s="16"/>
      <c r="CZ6" s="16"/>
      <c r="DA6" s="16"/>
      <c r="DB6" s="16"/>
      <c r="DC6" s="16"/>
      <c r="DD6" s="16"/>
      <c r="DE6" s="16"/>
      <c r="DF6" s="16"/>
      <c r="DG6" s="16"/>
      <c r="DH6" s="16"/>
      <c r="DI6" s="16"/>
      <c r="DJ6" s="16"/>
      <c r="DK6" s="16"/>
      <c r="DL6" s="16"/>
      <c r="DM6" s="16"/>
      <c r="DN6" s="16"/>
      <c r="DO6" s="16"/>
      <c r="DP6" s="29"/>
      <c r="DQ6" s="411"/>
      <c r="DR6" s="411"/>
      <c r="DS6" s="16"/>
      <c r="DT6" s="16"/>
      <c r="DU6" s="16"/>
      <c r="DV6" s="16"/>
      <c r="DW6" s="16"/>
      <c r="DX6" s="16"/>
      <c r="DY6" s="16"/>
      <c r="DZ6" s="16"/>
      <c r="EA6" s="16"/>
      <c r="EB6" s="16"/>
      <c r="EC6" s="16"/>
      <c r="ED6" s="16"/>
      <c r="EE6" s="16"/>
      <c r="EF6" s="16"/>
      <c r="EG6" s="16"/>
      <c r="EH6" s="16"/>
      <c r="EI6" s="16"/>
      <c r="EJ6" s="16"/>
      <c r="EK6" s="16"/>
      <c r="EL6" s="16"/>
      <c r="EM6" s="16"/>
      <c r="EN6" s="29"/>
      <c r="EO6" s="411"/>
      <c r="EP6" s="411"/>
      <c r="EQ6" s="16"/>
      <c r="ER6" s="16"/>
      <c r="ES6" s="16"/>
      <c r="ET6" s="16"/>
      <c r="EU6" s="16"/>
      <c r="EV6" s="16"/>
      <c r="EW6" s="16"/>
      <c r="EX6" s="16"/>
      <c r="EY6" s="16"/>
      <c r="EZ6" s="16"/>
      <c r="FA6" s="16"/>
      <c r="FB6" s="16"/>
      <c r="FC6" s="16"/>
      <c r="FD6" s="16"/>
      <c r="FE6" s="16"/>
      <c r="FF6" s="16"/>
      <c r="FG6" s="16"/>
      <c r="FH6" s="16"/>
      <c r="FI6" s="16"/>
      <c r="FJ6" s="16"/>
      <c r="FK6" s="16"/>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c r="HI6" s="410"/>
      <c r="HJ6" s="410"/>
      <c r="HK6" s="1"/>
      <c r="HL6" s="1"/>
      <c r="HM6" s="1"/>
      <c r="HN6" s="1"/>
      <c r="HO6" s="1"/>
      <c r="HP6" s="1"/>
      <c r="HQ6" s="1"/>
      <c r="HR6" s="1"/>
      <c r="HS6" s="1"/>
      <c r="HT6" s="1"/>
      <c r="HU6" s="1"/>
      <c r="HV6" s="1"/>
      <c r="HW6" s="1"/>
      <c r="HX6" s="1"/>
      <c r="HY6" s="1"/>
      <c r="HZ6" s="1"/>
      <c r="IA6" s="1"/>
      <c r="IB6" s="1"/>
      <c r="IC6" s="1"/>
      <c r="ID6" s="1"/>
      <c r="IE6" s="1"/>
    </row>
    <row r="7" spans="1:239" ht="15.5">
      <c r="A7" s="431" t="s">
        <v>276</v>
      </c>
      <c r="B7" s="431"/>
      <c r="C7" s="176"/>
      <c r="D7" s="176"/>
      <c r="E7" s="176"/>
      <c r="F7" s="176"/>
      <c r="G7" s="176"/>
      <c r="H7" s="176"/>
      <c r="I7" s="176"/>
      <c r="J7" s="176"/>
      <c r="K7" s="176"/>
      <c r="L7" s="176"/>
      <c r="M7" s="176"/>
      <c r="N7" s="176"/>
      <c r="O7" s="176"/>
      <c r="P7" s="176"/>
      <c r="Q7" s="176"/>
      <c r="R7" s="176"/>
      <c r="S7" s="176"/>
      <c r="T7" s="176"/>
      <c r="U7" s="176"/>
      <c r="V7" s="176"/>
      <c r="W7" s="176"/>
      <c r="Y7" s="416" t="s">
        <v>218</v>
      </c>
      <c r="Z7" s="416"/>
      <c r="AA7" s="2"/>
      <c r="AB7" s="2"/>
      <c r="AC7" s="2"/>
      <c r="AD7" s="2"/>
      <c r="AE7" s="2"/>
      <c r="AF7" s="2"/>
      <c r="AG7" s="2"/>
      <c r="AH7" s="2"/>
      <c r="AI7" s="2"/>
      <c r="AJ7" s="2"/>
      <c r="AK7" s="2"/>
      <c r="AL7" s="2"/>
      <c r="AM7" s="2"/>
      <c r="AN7" s="2"/>
      <c r="AO7" s="2"/>
      <c r="AP7" s="2"/>
      <c r="AQ7" s="2"/>
      <c r="AR7" s="2"/>
      <c r="AS7" s="2"/>
      <c r="AT7" s="2"/>
      <c r="AU7" s="2"/>
      <c r="AW7" s="416" t="s">
        <v>219</v>
      </c>
      <c r="AX7" s="416"/>
      <c r="AY7" s="2"/>
      <c r="AZ7" s="2"/>
      <c r="BA7" s="2"/>
      <c r="BB7" s="2"/>
      <c r="BC7" s="2"/>
      <c r="BD7" s="2"/>
      <c r="BE7" s="2"/>
      <c r="BF7" s="2"/>
      <c r="BG7" s="2"/>
      <c r="BH7" s="2"/>
      <c r="BI7" s="2"/>
      <c r="BJ7" s="2"/>
      <c r="BK7" s="2"/>
      <c r="BL7" s="2"/>
      <c r="BM7" s="2"/>
      <c r="BN7" s="2"/>
      <c r="BO7" s="2"/>
      <c r="BP7" s="2"/>
      <c r="BQ7" s="2"/>
      <c r="BR7" s="2"/>
      <c r="BS7" s="2"/>
      <c r="BU7" s="417" t="s">
        <v>220</v>
      </c>
      <c r="BV7" s="417"/>
      <c r="BW7" s="17"/>
      <c r="BX7" s="17"/>
      <c r="BY7" s="17"/>
      <c r="BZ7" s="17"/>
      <c r="CA7" s="17"/>
      <c r="CB7" s="17"/>
      <c r="CC7" s="17"/>
      <c r="CD7" s="17"/>
      <c r="CE7" s="17"/>
      <c r="CF7" s="17"/>
      <c r="CG7" s="17"/>
      <c r="CH7" s="17"/>
      <c r="CI7" s="17"/>
      <c r="CJ7" s="17"/>
      <c r="CK7" s="17"/>
      <c r="CL7" s="17"/>
      <c r="CM7" s="17"/>
      <c r="CN7" s="17"/>
      <c r="CO7" s="17"/>
      <c r="CP7" s="17"/>
      <c r="CQ7" s="17"/>
      <c r="CR7" s="29"/>
      <c r="CS7" s="417" t="s">
        <v>221</v>
      </c>
      <c r="CT7" s="417"/>
      <c r="CU7" s="17"/>
      <c r="CV7" s="17"/>
      <c r="CW7" s="17"/>
      <c r="CX7" s="17"/>
      <c r="CY7" s="17"/>
      <c r="CZ7" s="17"/>
      <c r="DA7" s="17"/>
      <c r="DB7" s="17"/>
      <c r="DC7" s="17"/>
      <c r="DD7" s="17"/>
      <c r="DE7" s="17"/>
      <c r="DF7" s="17"/>
      <c r="DG7" s="17"/>
      <c r="DH7" s="17"/>
      <c r="DI7" s="17"/>
      <c r="DJ7" s="17"/>
      <c r="DK7" s="17"/>
      <c r="DL7" s="17"/>
      <c r="DM7" s="17"/>
      <c r="DN7" s="17"/>
      <c r="DO7" s="17"/>
      <c r="DP7" s="29"/>
      <c r="DQ7" s="417" t="s">
        <v>222</v>
      </c>
      <c r="DR7" s="417"/>
      <c r="DS7" s="17"/>
      <c r="DT7" s="17"/>
      <c r="DU7" s="17"/>
      <c r="DV7" s="17"/>
      <c r="DW7" s="17"/>
      <c r="DX7" s="17"/>
      <c r="DY7" s="17"/>
      <c r="DZ7" s="17"/>
      <c r="EA7" s="17"/>
      <c r="EB7" s="17"/>
      <c r="EC7" s="17"/>
      <c r="ED7" s="17"/>
      <c r="EE7" s="17"/>
      <c r="EF7" s="17"/>
      <c r="EG7" s="17"/>
      <c r="EH7" s="17"/>
      <c r="EI7" s="17"/>
      <c r="EJ7" s="17"/>
      <c r="EK7" s="17"/>
      <c r="EL7" s="17"/>
      <c r="EM7" s="17"/>
      <c r="EN7" s="29"/>
      <c r="EO7" s="417" t="s">
        <v>223</v>
      </c>
      <c r="EP7" s="417"/>
      <c r="EQ7" s="17"/>
      <c r="ER7" s="17"/>
      <c r="ES7" s="17"/>
      <c r="ET7" s="17"/>
      <c r="EU7" s="17"/>
      <c r="EV7" s="17"/>
      <c r="EW7" s="17"/>
      <c r="EX7" s="17"/>
      <c r="EY7" s="17"/>
      <c r="EZ7" s="17"/>
      <c r="FA7" s="17"/>
      <c r="FB7" s="17"/>
      <c r="FC7" s="17"/>
      <c r="FD7" s="17"/>
      <c r="FE7" s="17"/>
      <c r="FF7" s="17"/>
      <c r="FG7" s="17"/>
      <c r="FH7" s="17"/>
      <c r="FI7" s="17"/>
      <c r="FJ7" s="17"/>
      <c r="FK7" s="17"/>
      <c r="FM7" s="416" t="s">
        <v>270</v>
      </c>
      <c r="FN7" s="416"/>
      <c r="FO7" s="2"/>
      <c r="FP7" s="2"/>
      <c r="FQ7" s="2"/>
      <c r="FR7" s="2"/>
      <c r="FS7" s="2"/>
      <c r="FT7" s="2"/>
      <c r="FU7" s="2"/>
      <c r="FV7" s="2"/>
      <c r="FW7" s="2"/>
      <c r="FX7" s="2"/>
      <c r="FY7" s="2"/>
      <c r="FZ7" s="2"/>
      <c r="GA7" s="2"/>
      <c r="GB7" s="2"/>
      <c r="GC7" s="2"/>
      <c r="GD7" s="2"/>
      <c r="GE7" s="2"/>
      <c r="GF7" s="2"/>
      <c r="GG7" s="2"/>
      <c r="GH7" s="2"/>
      <c r="GI7" s="2"/>
      <c r="GK7" s="416" t="s">
        <v>225</v>
      </c>
      <c r="GL7" s="416"/>
      <c r="GM7" s="2"/>
      <c r="GN7" s="2"/>
      <c r="GO7" s="2"/>
      <c r="GP7" s="2"/>
      <c r="GQ7" s="2"/>
      <c r="GR7" s="2"/>
      <c r="GS7" s="2"/>
      <c r="GT7" s="2"/>
      <c r="GU7" s="2"/>
      <c r="GV7" s="2"/>
      <c r="GW7" s="2"/>
      <c r="GX7" s="2"/>
      <c r="GY7" s="2"/>
      <c r="GZ7" s="2"/>
      <c r="HA7" s="2"/>
      <c r="HB7" s="2"/>
      <c r="HC7" s="2"/>
      <c r="HD7" s="2"/>
      <c r="HE7" s="2"/>
      <c r="HF7" s="2"/>
      <c r="HG7" s="2"/>
      <c r="HI7" s="416" t="s">
        <v>226</v>
      </c>
      <c r="HJ7" s="416"/>
      <c r="HK7" s="2"/>
      <c r="HL7" s="2"/>
      <c r="HM7" s="2"/>
      <c r="HN7" s="2"/>
      <c r="HO7" s="2"/>
      <c r="HP7" s="2"/>
      <c r="HQ7" s="2"/>
      <c r="HR7" s="2"/>
      <c r="HS7" s="2"/>
      <c r="HT7" s="2"/>
      <c r="HU7" s="2"/>
      <c r="HV7" s="2"/>
      <c r="HW7" s="2"/>
      <c r="HX7" s="2"/>
      <c r="HY7" s="2"/>
      <c r="HZ7" s="2"/>
      <c r="IA7" s="2"/>
      <c r="IB7" s="2"/>
      <c r="IC7" s="2"/>
      <c r="ID7" s="2"/>
      <c r="IE7" s="2"/>
    </row>
    <row r="8" spans="1:239" ht="15.5">
      <c r="A8" s="431" t="s">
        <v>341</v>
      </c>
      <c r="B8" s="431"/>
      <c r="C8" s="177"/>
      <c r="D8" s="177"/>
      <c r="E8" s="177"/>
      <c r="F8" s="177"/>
      <c r="G8" s="177"/>
      <c r="H8" s="177"/>
      <c r="I8" s="177"/>
      <c r="J8" s="177"/>
      <c r="K8" s="177"/>
      <c r="L8" s="177"/>
      <c r="M8" s="177"/>
      <c r="N8" s="177"/>
      <c r="O8" s="177"/>
      <c r="P8" s="177"/>
      <c r="Q8" s="177"/>
      <c r="R8" s="177"/>
      <c r="S8" s="177"/>
      <c r="T8" s="177"/>
      <c r="U8" s="177"/>
      <c r="V8" s="177"/>
      <c r="W8" s="177"/>
      <c r="Y8" s="416" t="s">
        <v>341</v>
      </c>
      <c r="Z8" s="416"/>
      <c r="AA8" s="3"/>
      <c r="AB8" s="3"/>
      <c r="AC8" s="3"/>
      <c r="AD8" s="3"/>
      <c r="AE8" s="3"/>
      <c r="AF8" s="3"/>
      <c r="AG8" s="3"/>
      <c r="AH8" s="3"/>
      <c r="AI8" s="3"/>
      <c r="AJ8" s="3"/>
      <c r="AK8" s="3"/>
      <c r="AL8" s="3"/>
      <c r="AM8" s="3"/>
      <c r="AN8" s="3"/>
      <c r="AO8" s="3"/>
      <c r="AP8" s="3"/>
      <c r="AQ8" s="3"/>
      <c r="AR8" s="3"/>
      <c r="AS8" s="3"/>
      <c r="AT8" s="3"/>
      <c r="AU8" s="3"/>
      <c r="AW8" s="416" t="s">
        <v>341</v>
      </c>
      <c r="AX8" s="416"/>
      <c r="AY8" s="3"/>
      <c r="AZ8" s="3"/>
      <c r="BA8" s="3"/>
      <c r="BB8" s="3"/>
      <c r="BC8" s="3"/>
      <c r="BD8" s="3"/>
      <c r="BE8" s="3"/>
      <c r="BF8" s="3"/>
      <c r="BG8" s="3"/>
      <c r="BH8" s="3"/>
      <c r="BI8" s="3"/>
      <c r="BJ8" s="3"/>
      <c r="BK8" s="3"/>
      <c r="BL8" s="3"/>
      <c r="BM8" s="3"/>
      <c r="BN8" s="3"/>
      <c r="BO8" s="3"/>
      <c r="BP8" s="3"/>
      <c r="BQ8" s="3"/>
      <c r="BR8" s="3"/>
      <c r="BS8" s="3"/>
      <c r="BU8" s="417" t="s">
        <v>342</v>
      </c>
      <c r="BV8" s="417"/>
      <c r="BW8" s="18"/>
      <c r="BX8" s="18"/>
      <c r="BY8" s="18"/>
      <c r="BZ8" s="18"/>
      <c r="CA8" s="18"/>
      <c r="CB8" s="18"/>
      <c r="CC8" s="18"/>
      <c r="CD8" s="18"/>
      <c r="CE8" s="18"/>
      <c r="CF8" s="18"/>
      <c r="CG8" s="18"/>
      <c r="CH8" s="18"/>
      <c r="CI8" s="18"/>
      <c r="CJ8" s="18"/>
      <c r="CK8" s="18"/>
      <c r="CL8" s="18"/>
      <c r="CM8" s="18"/>
      <c r="CN8" s="18"/>
      <c r="CO8" s="18"/>
      <c r="CP8" s="18"/>
      <c r="CQ8" s="18"/>
      <c r="CR8" s="29"/>
      <c r="CS8" s="417" t="s">
        <v>342</v>
      </c>
      <c r="CT8" s="417"/>
      <c r="CU8" s="18"/>
      <c r="CV8" s="18"/>
      <c r="CW8" s="18"/>
      <c r="CX8" s="18"/>
      <c r="CY8" s="18"/>
      <c r="CZ8" s="18"/>
      <c r="DA8" s="18"/>
      <c r="DB8" s="18"/>
      <c r="DC8" s="18"/>
      <c r="DD8" s="18"/>
      <c r="DE8" s="18"/>
      <c r="DF8" s="18"/>
      <c r="DG8" s="18"/>
      <c r="DH8" s="18"/>
      <c r="DI8" s="18"/>
      <c r="DJ8" s="18"/>
      <c r="DK8" s="18"/>
      <c r="DL8" s="18"/>
      <c r="DM8" s="18"/>
      <c r="DN8" s="18"/>
      <c r="DO8" s="18"/>
      <c r="DP8" s="29"/>
      <c r="DQ8" s="417" t="s">
        <v>342</v>
      </c>
      <c r="DR8" s="417"/>
      <c r="DS8" s="18"/>
      <c r="DT8" s="18"/>
      <c r="DU8" s="18"/>
      <c r="DV8" s="18"/>
      <c r="DW8" s="18"/>
      <c r="DX8" s="18"/>
      <c r="DY8" s="18"/>
      <c r="DZ8" s="18"/>
      <c r="EA8" s="18"/>
      <c r="EB8" s="18"/>
      <c r="EC8" s="18"/>
      <c r="ED8" s="18"/>
      <c r="EE8" s="18"/>
      <c r="EF8" s="18"/>
      <c r="EG8" s="18"/>
      <c r="EH8" s="18"/>
      <c r="EI8" s="18"/>
      <c r="EJ8" s="18"/>
      <c r="EK8" s="18"/>
      <c r="EL8" s="18"/>
      <c r="EM8" s="18"/>
      <c r="EN8" s="29"/>
      <c r="EO8" s="417" t="s">
        <v>342</v>
      </c>
      <c r="EP8" s="417"/>
      <c r="EQ8" s="18"/>
      <c r="ER8" s="18"/>
      <c r="ES8" s="18"/>
      <c r="ET8" s="18"/>
      <c r="EU8" s="18"/>
      <c r="EV8" s="18"/>
      <c r="EW8" s="18"/>
      <c r="EX8" s="18"/>
      <c r="EY8" s="18"/>
      <c r="EZ8" s="18"/>
      <c r="FA8" s="18"/>
      <c r="FB8" s="18"/>
      <c r="FC8" s="18"/>
      <c r="FD8" s="18"/>
      <c r="FE8" s="18"/>
      <c r="FF8" s="18"/>
      <c r="FG8" s="18"/>
      <c r="FH8" s="18"/>
      <c r="FI8" s="18"/>
      <c r="FJ8" s="18"/>
      <c r="FK8" s="18"/>
      <c r="FM8" s="416" t="s">
        <v>341</v>
      </c>
      <c r="FN8" s="416"/>
      <c r="FO8" s="3"/>
      <c r="FP8" s="3"/>
      <c r="FQ8" s="3"/>
      <c r="FR8" s="3"/>
      <c r="FS8" s="3"/>
      <c r="FT8" s="3"/>
      <c r="FU8" s="3"/>
      <c r="FV8" s="3"/>
      <c r="FW8" s="3"/>
      <c r="FX8" s="3"/>
      <c r="FY8" s="3"/>
      <c r="FZ8" s="3"/>
      <c r="GA8" s="3"/>
      <c r="GB8" s="3"/>
      <c r="GC8" s="3"/>
      <c r="GD8" s="3"/>
      <c r="GE8" s="3"/>
      <c r="GF8" s="3"/>
      <c r="GG8" s="3"/>
      <c r="GH8" s="3"/>
      <c r="GI8" s="3"/>
      <c r="GK8" s="416" t="s">
        <v>341</v>
      </c>
      <c r="GL8" s="416"/>
      <c r="GM8" s="3"/>
      <c r="GN8" s="3"/>
      <c r="GO8" s="3"/>
      <c r="GP8" s="3"/>
      <c r="GQ8" s="3"/>
      <c r="GR8" s="3"/>
      <c r="GS8" s="3"/>
      <c r="GT8" s="3"/>
      <c r="GU8" s="3"/>
      <c r="GV8" s="3"/>
      <c r="GW8" s="3"/>
      <c r="GX8" s="3"/>
      <c r="GY8" s="3"/>
      <c r="GZ8" s="3"/>
      <c r="HA8" s="3"/>
      <c r="HB8" s="3"/>
      <c r="HC8" s="3"/>
      <c r="HD8" s="3"/>
      <c r="HE8" s="3"/>
      <c r="HF8" s="3"/>
      <c r="HG8" s="3"/>
      <c r="HI8" s="416" t="s">
        <v>341</v>
      </c>
      <c r="HJ8" s="416"/>
      <c r="HK8" s="3"/>
      <c r="HL8" s="3"/>
      <c r="HM8" s="3"/>
      <c r="HN8" s="3"/>
      <c r="HO8" s="3"/>
      <c r="HP8" s="3"/>
      <c r="HQ8" s="3"/>
      <c r="HR8" s="3"/>
      <c r="HS8" s="3"/>
      <c r="HT8" s="3"/>
      <c r="HU8" s="3"/>
      <c r="HV8" s="3"/>
      <c r="HW8" s="3"/>
      <c r="HX8" s="3"/>
      <c r="HY8" s="3"/>
      <c r="HZ8" s="3"/>
      <c r="IA8" s="3"/>
      <c r="IB8" s="3"/>
      <c r="IC8" s="3"/>
      <c r="ID8" s="3"/>
      <c r="IE8" s="3"/>
    </row>
    <row r="9" spans="1:239" ht="14.5">
      <c r="A9" s="424"/>
      <c r="B9" s="424"/>
      <c r="C9" s="175"/>
      <c r="D9" s="175"/>
      <c r="E9" s="175"/>
      <c r="F9" s="175"/>
      <c r="G9" s="175"/>
      <c r="H9" s="175"/>
      <c r="I9" s="175"/>
      <c r="J9" s="175"/>
      <c r="K9" s="175"/>
      <c r="L9" s="175"/>
      <c r="M9" s="175"/>
      <c r="N9" s="175"/>
      <c r="O9" s="175"/>
      <c r="P9" s="175"/>
      <c r="Q9" s="175"/>
      <c r="R9" s="175"/>
      <c r="S9" s="175"/>
      <c r="T9" s="175"/>
      <c r="U9" s="175"/>
      <c r="V9" s="175"/>
      <c r="W9" s="175"/>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1"/>
      <c r="BV9" s="411"/>
      <c r="BW9" s="16"/>
      <c r="BX9" s="16"/>
      <c r="BY9" s="16"/>
      <c r="BZ9" s="16"/>
      <c r="CA9" s="16"/>
      <c r="CB9" s="16"/>
      <c r="CC9" s="16"/>
      <c r="CD9" s="16"/>
      <c r="CE9" s="16"/>
      <c r="CF9" s="16"/>
      <c r="CG9" s="16"/>
      <c r="CH9" s="16"/>
      <c r="CI9" s="16"/>
      <c r="CJ9" s="16"/>
      <c r="CK9" s="16"/>
      <c r="CL9" s="16"/>
      <c r="CM9" s="16"/>
      <c r="CN9" s="16"/>
      <c r="CO9" s="16"/>
      <c r="CP9" s="16"/>
      <c r="CQ9" s="16"/>
      <c r="CR9" s="29"/>
      <c r="CS9" s="411"/>
      <c r="CT9" s="411"/>
      <c r="CU9" s="16"/>
      <c r="CV9" s="16"/>
      <c r="CW9" s="16"/>
      <c r="CX9" s="16"/>
      <c r="CY9" s="16"/>
      <c r="CZ9" s="16"/>
      <c r="DA9" s="16"/>
      <c r="DB9" s="16"/>
      <c r="DC9" s="16"/>
      <c r="DD9" s="16"/>
      <c r="DE9" s="16"/>
      <c r="DF9" s="16"/>
      <c r="DG9" s="16"/>
      <c r="DH9" s="16"/>
      <c r="DI9" s="16"/>
      <c r="DJ9" s="16"/>
      <c r="DK9" s="16"/>
      <c r="DL9" s="16"/>
      <c r="DM9" s="16"/>
      <c r="DN9" s="16"/>
      <c r="DO9" s="16"/>
      <c r="DP9" s="29"/>
      <c r="DQ9" s="411"/>
      <c r="DR9" s="411"/>
      <c r="DS9" s="16"/>
      <c r="DT9" s="16"/>
      <c r="DU9" s="16"/>
      <c r="DV9" s="16"/>
      <c r="DW9" s="16"/>
      <c r="DX9" s="16"/>
      <c r="DY9" s="16"/>
      <c r="DZ9" s="16"/>
      <c r="EA9" s="16"/>
      <c r="EB9" s="16"/>
      <c r="EC9" s="16"/>
      <c r="ED9" s="16"/>
      <c r="EE9" s="16"/>
      <c r="EF9" s="16"/>
      <c r="EG9" s="16"/>
      <c r="EH9" s="16"/>
      <c r="EI9" s="16"/>
      <c r="EJ9" s="16"/>
      <c r="EK9" s="16"/>
      <c r="EL9" s="16"/>
      <c r="EM9" s="16"/>
      <c r="EN9" s="29"/>
      <c r="EO9" s="411"/>
      <c r="EP9" s="411"/>
      <c r="EQ9" s="16"/>
      <c r="ER9" s="16"/>
      <c r="ES9" s="16"/>
      <c r="ET9" s="16"/>
      <c r="EU9" s="16"/>
      <c r="EV9" s="16"/>
      <c r="EW9" s="16"/>
      <c r="EX9" s="16"/>
      <c r="EY9" s="16"/>
      <c r="EZ9" s="16"/>
      <c r="FA9" s="16"/>
      <c r="FB9" s="16"/>
      <c r="FC9" s="16"/>
      <c r="FD9" s="16"/>
      <c r="FE9" s="16"/>
      <c r="FF9" s="16"/>
      <c r="FG9" s="16"/>
      <c r="FH9" s="16"/>
      <c r="FI9" s="16"/>
      <c r="FJ9" s="16"/>
      <c r="FK9" s="16"/>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c r="HI9" s="410"/>
      <c r="HJ9" s="410"/>
      <c r="HK9" s="1"/>
      <c r="HL9" s="1"/>
      <c r="HM9" s="1"/>
      <c r="HN9" s="1"/>
      <c r="HO9" s="1"/>
      <c r="HP9" s="1"/>
      <c r="HQ9" s="1"/>
      <c r="HR9" s="1"/>
      <c r="HS9" s="1"/>
      <c r="HT9" s="1"/>
      <c r="HU9" s="1"/>
      <c r="HV9" s="1"/>
      <c r="HW9" s="1"/>
      <c r="HX9" s="1"/>
      <c r="HY9" s="1"/>
      <c r="HZ9" s="1"/>
      <c r="IA9" s="1"/>
      <c r="IB9" s="1"/>
      <c r="IC9" s="1"/>
      <c r="ID9" s="1"/>
      <c r="IE9" s="1"/>
    </row>
    <row r="10" spans="1:239" ht="14.5">
      <c r="A10" s="424"/>
      <c r="B10" s="424"/>
      <c r="C10" s="175"/>
      <c r="D10" s="175"/>
      <c r="E10" s="175"/>
      <c r="F10" s="175"/>
      <c r="G10" s="175"/>
      <c r="H10" s="175"/>
      <c r="I10" s="175"/>
      <c r="J10" s="175"/>
      <c r="K10" s="175"/>
      <c r="L10" s="175"/>
      <c r="M10" s="175"/>
      <c r="N10" s="175"/>
      <c r="O10" s="175"/>
      <c r="P10" s="175"/>
      <c r="Q10" s="175"/>
      <c r="R10" s="175"/>
      <c r="S10" s="175"/>
      <c r="T10" s="175"/>
      <c r="U10" s="175"/>
      <c r="V10" s="175"/>
      <c r="W10" s="175"/>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1"/>
      <c r="BV10" s="411"/>
      <c r="BW10" s="16"/>
      <c r="BX10" s="16"/>
      <c r="BY10" s="16"/>
      <c r="BZ10" s="16"/>
      <c r="CA10" s="16"/>
      <c r="CB10" s="16"/>
      <c r="CC10" s="16"/>
      <c r="CD10" s="16"/>
      <c r="CE10" s="16"/>
      <c r="CF10" s="16"/>
      <c r="CG10" s="16"/>
      <c r="CH10" s="16"/>
      <c r="CI10" s="16"/>
      <c r="CJ10" s="16"/>
      <c r="CK10" s="16"/>
      <c r="CL10" s="16"/>
      <c r="CM10" s="16"/>
      <c r="CN10" s="16"/>
      <c r="CO10" s="16"/>
      <c r="CP10" s="16"/>
      <c r="CQ10" s="16"/>
      <c r="CR10" s="29"/>
      <c r="CS10" s="411"/>
      <c r="CT10" s="411"/>
      <c r="CU10" s="16"/>
      <c r="CV10" s="16"/>
      <c r="CW10" s="16"/>
      <c r="CX10" s="16"/>
      <c r="CY10" s="16"/>
      <c r="CZ10" s="16"/>
      <c r="DA10" s="16"/>
      <c r="DB10" s="16"/>
      <c r="DC10" s="16"/>
      <c r="DD10" s="16"/>
      <c r="DE10" s="16"/>
      <c r="DF10" s="16"/>
      <c r="DG10" s="16"/>
      <c r="DH10" s="16"/>
      <c r="DI10" s="16"/>
      <c r="DJ10" s="16"/>
      <c r="DK10" s="16"/>
      <c r="DL10" s="16"/>
      <c r="DM10" s="16"/>
      <c r="DN10" s="16"/>
      <c r="DO10" s="16"/>
      <c r="DP10" s="29"/>
      <c r="DQ10" s="411"/>
      <c r="DR10" s="411"/>
      <c r="DS10" s="16"/>
      <c r="DT10" s="16"/>
      <c r="DU10" s="16"/>
      <c r="DV10" s="16"/>
      <c r="DW10" s="16"/>
      <c r="DX10" s="16"/>
      <c r="DY10" s="16"/>
      <c r="DZ10" s="16"/>
      <c r="EA10" s="16"/>
      <c r="EB10" s="16"/>
      <c r="EC10" s="16"/>
      <c r="ED10" s="16"/>
      <c r="EE10" s="16"/>
      <c r="EF10" s="16"/>
      <c r="EG10" s="16"/>
      <c r="EH10" s="16"/>
      <c r="EI10" s="16"/>
      <c r="EJ10" s="16"/>
      <c r="EK10" s="16"/>
      <c r="EL10" s="16"/>
      <c r="EM10" s="16"/>
      <c r="EN10" s="29"/>
      <c r="EO10" s="411"/>
      <c r="EP10" s="411"/>
      <c r="EQ10" s="16"/>
      <c r="ER10" s="16"/>
      <c r="ES10" s="16"/>
      <c r="ET10" s="16"/>
      <c r="EU10" s="16"/>
      <c r="EV10" s="16"/>
      <c r="EW10" s="16"/>
      <c r="EX10" s="16"/>
      <c r="EY10" s="16"/>
      <c r="EZ10" s="16"/>
      <c r="FA10" s="16"/>
      <c r="FB10" s="16"/>
      <c r="FC10" s="16"/>
      <c r="FD10" s="16"/>
      <c r="FE10" s="16"/>
      <c r="FF10" s="16"/>
      <c r="FG10" s="16"/>
      <c r="FH10" s="16"/>
      <c r="FI10" s="16"/>
      <c r="FJ10" s="16"/>
      <c r="FK10" s="16"/>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c r="HI10" s="410"/>
      <c r="HJ10" s="410"/>
      <c r="HK10" s="1"/>
      <c r="HL10" s="1"/>
      <c r="HM10" s="1"/>
      <c r="HN10" s="1"/>
      <c r="HO10" s="1"/>
      <c r="HP10" s="1"/>
      <c r="HQ10" s="1"/>
      <c r="HR10" s="1"/>
      <c r="HS10" s="1"/>
      <c r="HT10" s="1"/>
      <c r="HU10" s="1"/>
      <c r="HV10" s="1"/>
      <c r="HW10" s="1"/>
      <c r="HX10" s="1"/>
      <c r="HY10" s="1"/>
      <c r="HZ10" s="1"/>
      <c r="IA10" s="1"/>
      <c r="IB10" s="1"/>
      <c r="IC10" s="1"/>
      <c r="ID10" s="1"/>
      <c r="IE10" s="1"/>
    </row>
    <row r="11" spans="1:239" ht="14.5">
      <c r="A11" s="424"/>
      <c r="B11" s="424"/>
      <c r="C11" s="178">
        <v>2000</v>
      </c>
      <c r="D11" s="178">
        <v>2001</v>
      </c>
      <c r="E11" s="178">
        <v>2002</v>
      </c>
      <c r="F11" s="178">
        <v>2003</v>
      </c>
      <c r="G11" s="178">
        <v>2004</v>
      </c>
      <c r="H11" s="178">
        <v>2005</v>
      </c>
      <c r="I11" s="178">
        <v>2006</v>
      </c>
      <c r="J11" s="178">
        <v>2007</v>
      </c>
      <c r="K11" s="178">
        <v>2008</v>
      </c>
      <c r="L11" s="178">
        <v>2009</v>
      </c>
      <c r="M11" s="178">
        <v>2010</v>
      </c>
      <c r="N11" s="178">
        <v>2011</v>
      </c>
      <c r="O11" s="178">
        <v>2012</v>
      </c>
      <c r="P11" s="178">
        <v>2013</v>
      </c>
      <c r="Q11" s="178">
        <v>2014</v>
      </c>
      <c r="R11" s="178">
        <v>2015</v>
      </c>
      <c r="S11" s="178">
        <v>2016</v>
      </c>
      <c r="T11" s="178">
        <v>2017</v>
      </c>
      <c r="U11" s="178">
        <v>2018</v>
      </c>
      <c r="V11" s="178">
        <v>2019</v>
      </c>
      <c r="W11" s="178">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1"/>
      <c r="BV11" s="411"/>
      <c r="BW11" s="19">
        <v>2000</v>
      </c>
      <c r="BX11" s="19">
        <v>2001</v>
      </c>
      <c r="BY11" s="19">
        <v>2002</v>
      </c>
      <c r="BZ11" s="19">
        <v>2003</v>
      </c>
      <c r="CA11" s="19">
        <v>2004</v>
      </c>
      <c r="CB11" s="19">
        <v>2005</v>
      </c>
      <c r="CC11" s="19">
        <v>2006</v>
      </c>
      <c r="CD11" s="19">
        <v>2007</v>
      </c>
      <c r="CE11" s="19">
        <v>2008</v>
      </c>
      <c r="CF11" s="19">
        <v>2009</v>
      </c>
      <c r="CG11" s="19">
        <v>2010</v>
      </c>
      <c r="CH11" s="19">
        <v>2011</v>
      </c>
      <c r="CI11" s="19">
        <v>2012</v>
      </c>
      <c r="CJ11" s="19">
        <v>2013</v>
      </c>
      <c r="CK11" s="19">
        <v>2014</v>
      </c>
      <c r="CL11" s="19">
        <v>2015</v>
      </c>
      <c r="CM11" s="19">
        <v>2016</v>
      </c>
      <c r="CN11" s="19">
        <v>2017</v>
      </c>
      <c r="CO11" s="19">
        <v>2018</v>
      </c>
      <c r="CP11" s="19">
        <v>2019</v>
      </c>
      <c r="CQ11" s="19">
        <v>2020</v>
      </c>
      <c r="CR11" s="29"/>
      <c r="CS11" s="411"/>
      <c r="CT11" s="411"/>
      <c r="CU11" s="19">
        <v>2000</v>
      </c>
      <c r="CV11" s="19">
        <v>2001</v>
      </c>
      <c r="CW11" s="19">
        <v>2002</v>
      </c>
      <c r="CX11" s="19">
        <v>2003</v>
      </c>
      <c r="CY11" s="19">
        <v>2004</v>
      </c>
      <c r="CZ11" s="19">
        <v>2005</v>
      </c>
      <c r="DA11" s="19">
        <v>2006</v>
      </c>
      <c r="DB11" s="19">
        <v>2007</v>
      </c>
      <c r="DC11" s="19">
        <v>2008</v>
      </c>
      <c r="DD11" s="19">
        <v>2009</v>
      </c>
      <c r="DE11" s="19">
        <v>2010</v>
      </c>
      <c r="DF11" s="19">
        <v>2011</v>
      </c>
      <c r="DG11" s="19">
        <v>2012</v>
      </c>
      <c r="DH11" s="19">
        <v>2013</v>
      </c>
      <c r="DI11" s="19">
        <v>2014</v>
      </c>
      <c r="DJ11" s="19">
        <v>2015</v>
      </c>
      <c r="DK11" s="19">
        <v>2016</v>
      </c>
      <c r="DL11" s="19">
        <v>2017</v>
      </c>
      <c r="DM11" s="19">
        <v>2018</v>
      </c>
      <c r="DN11" s="19">
        <v>2019</v>
      </c>
      <c r="DO11" s="19">
        <v>2020</v>
      </c>
      <c r="DP11" s="29"/>
      <c r="DQ11" s="411"/>
      <c r="DR11" s="411"/>
      <c r="DS11" s="19">
        <v>2000</v>
      </c>
      <c r="DT11" s="19">
        <v>2001</v>
      </c>
      <c r="DU11" s="19">
        <v>2002</v>
      </c>
      <c r="DV11" s="19">
        <v>2003</v>
      </c>
      <c r="DW11" s="19">
        <v>2004</v>
      </c>
      <c r="DX11" s="19">
        <v>2005</v>
      </c>
      <c r="DY11" s="19">
        <v>2006</v>
      </c>
      <c r="DZ11" s="19">
        <v>2007</v>
      </c>
      <c r="EA11" s="19">
        <v>2008</v>
      </c>
      <c r="EB11" s="19">
        <v>2009</v>
      </c>
      <c r="EC11" s="19">
        <v>2010</v>
      </c>
      <c r="ED11" s="19">
        <v>2011</v>
      </c>
      <c r="EE11" s="19">
        <v>2012</v>
      </c>
      <c r="EF11" s="19">
        <v>2013</v>
      </c>
      <c r="EG11" s="19">
        <v>2014</v>
      </c>
      <c r="EH11" s="19">
        <v>2015</v>
      </c>
      <c r="EI11" s="19">
        <v>2016</v>
      </c>
      <c r="EJ11" s="19">
        <v>2017</v>
      </c>
      <c r="EK11" s="19">
        <v>2018</v>
      </c>
      <c r="EL11" s="19">
        <v>2019</v>
      </c>
      <c r="EM11" s="19">
        <v>2020</v>
      </c>
      <c r="EN11" s="29"/>
      <c r="EO11" s="411"/>
      <c r="EP11" s="411"/>
      <c r="EQ11" s="19">
        <v>2000</v>
      </c>
      <c r="ER11" s="19">
        <v>2001</v>
      </c>
      <c r="ES11" s="19">
        <v>2002</v>
      </c>
      <c r="ET11" s="19">
        <v>2003</v>
      </c>
      <c r="EU11" s="19">
        <v>2004</v>
      </c>
      <c r="EV11" s="19">
        <v>2005</v>
      </c>
      <c r="EW11" s="19">
        <v>2006</v>
      </c>
      <c r="EX11" s="19">
        <v>2007</v>
      </c>
      <c r="EY11" s="19">
        <v>2008</v>
      </c>
      <c r="EZ11" s="19">
        <v>2009</v>
      </c>
      <c r="FA11" s="19">
        <v>2010</v>
      </c>
      <c r="FB11" s="19">
        <v>2011</v>
      </c>
      <c r="FC11" s="19">
        <v>2012</v>
      </c>
      <c r="FD11" s="19">
        <v>2013</v>
      </c>
      <c r="FE11" s="19">
        <v>2014</v>
      </c>
      <c r="FF11" s="19">
        <v>2015</v>
      </c>
      <c r="FG11" s="19">
        <v>2016</v>
      </c>
      <c r="FH11" s="19">
        <v>2017</v>
      </c>
      <c r="FI11" s="19">
        <v>2018</v>
      </c>
      <c r="FJ11" s="19">
        <v>2019</v>
      </c>
      <c r="FK11" s="19">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c r="HI11" s="410"/>
      <c r="HJ11" s="410"/>
      <c r="HK11" s="4">
        <v>2000</v>
      </c>
      <c r="HL11" s="4">
        <v>2001</v>
      </c>
      <c r="HM11" s="4">
        <v>2002</v>
      </c>
      <c r="HN11" s="4">
        <v>2003</v>
      </c>
      <c r="HO11" s="4">
        <v>2004</v>
      </c>
      <c r="HP11" s="4">
        <v>2005</v>
      </c>
      <c r="HQ11" s="4">
        <v>2006</v>
      </c>
      <c r="HR11" s="4">
        <v>2007</v>
      </c>
      <c r="HS11" s="4">
        <v>2008</v>
      </c>
      <c r="HT11" s="4">
        <v>2009</v>
      </c>
      <c r="HU11" s="4">
        <v>2010</v>
      </c>
      <c r="HV11" s="4">
        <v>2011</v>
      </c>
      <c r="HW11" s="4">
        <v>2012</v>
      </c>
      <c r="HX11" s="4">
        <v>2013</v>
      </c>
      <c r="HY11" s="4">
        <v>2014</v>
      </c>
      <c r="HZ11" s="4">
        <v>2015</v>
      </c>
      <c r="IA11" s="4">
        <v>2016</v>
      </c>
      <c r="IB11" s="4">
        <v>2017</v>
      </c>
      <c r="IC11" s="4">
        <v>2018</v>
      </c>
      <c r="ID11" s="4">
        <v>2019</v>
      </c>
      <c r="IE11" s="4">
        <v>2020</v>
      </c>
    </row>
    <row r="12" spans="1:239" ht="14.5">
      <c r="A12" s="427"/>
      <c r="B12" s="427"/>
      <c r="C12" s="175"/>
      <c r="D12" s="175"/>
      <c r="E12" s="175"/>
      <c r="F12" s="175"/>
      <c r="G12" s="175"/>
      <c r="H12" s="175"/>
      <c r="I12" s="175"/>
      <c r="J12" s="175"/>
      <c r="K12" s="175"/>
      <c r="L12" s="175"/>
      <c r="M12" s="175"/>
      <c r="N12" s="175"/>
      <c r="O12" s="175"/>
      <c r="P12" s="175"/>
      <c r="Q12" s="175"/>
      <c r="R12" s="175"/>
      <c r="S12" s="175"/>
      <c r="T12" s="175"/>
      <c r="U12" s="175"/>
      <c r="V12" s="175"/>
      <c r="W12" s="175"/>
      <c r="Y12" s="412"/>
      <c r="Z12" s="412"/>
      <c r="AA12" s="1"/>
      <c r="AB12" s="1"/>
      <c r="AC12" s="1"/>
      <c r="AD12" s="1"/>
      <c r="AE12" s="1"/>
      <c r="AF12" s="1"/>
      <c r="AG12" s="1"/>
      <c r="AH12" s="1"/>
      <c r="AI12" s="1"/>
      <c r="AJ12" s="1"/>
      <c r="AK12" s="1"/>
      <c r="AL12" s="1"/>
      <c r="AM12" s="1"/>
      <c r="AN12" s="1"/>
      <c r="AO12" s="1"/>
      <c r="AP12" s="1"/>
      <c r="AQ12" s="1"/>
      <c r="AR12" s="1"/>
      <c r="AS12" s="1"/>
      <c r="AT12" s="1"/>
      <c r="AU12" s="1"/>
      <c r="AW12" s="412"/>
      <c r="AX12" s="412"/>
      <c r="AY12" s="1"/>
      <c r="AZ12" s="1"/>
      <c r="BA12" s="1"/>
      <c r="BB12" s="1"/>
      <c r="BC12" s="1"/>
      <c r="BD12" s="1"/>
      <c r="BE12" s="1"/>
      <c r="BF12" s="1"/>
      <c r="BG12" s="1"/>
      <c r="BH12" s="1"/>
      <c r="BI12" s="1"/>
      <c r="BJ12" s="1"/>
      <c r="BK12" s="1"/>
      <c r="BL12" s="1"/>
      <c r="BM12" s="1"/>
      <c r="BN12" s="1"/>
      <c r="BO12" s="1"/>
      <c r="BP12" s="1"/>
      <c r="BQ12" s="1"/>
      <c r="BR12" s="1"/>
      <c r="BS12" s="1"/>
      <c r="BU12" s="413"/>
      <c r="BV12" s="413"/>
      <c r="BW12" s="16"/>
      <c r="BX12" s="16"/>
      <c r="BY12" s="16"/>
      <c r="BZ12" s="16"/>
      <c r="CA12" s="16"/>
      <c r="CB12" s="16"/>
      <c r="CC12" s="16"/>
      <c r="CD12" s="16"/>
      <c r="CE12" s="16"/>
      <c r="CF12" s="16"/>
      <c r="CG12" s="16"/>
      <c r="CH12" s="16"/>
      <c r="CI12" s="16"/>
      <c r="CJ12" s="16"/>
      <c r="CK12" s="16"/>
      <c r="CL12" s="16"/>
      <c r="CM12" s="16"/>
      <c r="CN12" s="16"/>
      <c r="CO12" s="16"/>
      <c r="CP12" s="16"/>
      <c r="CQ12" s="16"/>
      <c r="CR12" s="29"/>
      <c r="CS12" s="413"/>
      <c r="CT12" s="413"/>
      <c r="CU12" s="16"/>
      <c r="CV12" s="16"/>
      <c r="CW12" s="16"/>
      <c r="CX12" s="16"/>
      <c r="CY12" s="16"/>
      <c r="CZ12" s="16"/>
      <c r="DA12" s="16"/>
      <c r="DB12" s="16"/>
      <c r="DC12" s="16"/>
      <c r="DD12" s="16"/>
      <c r="DE12" s="16"/>
      <c r="DF12" s="16"/>
      <c r="DG12" s="16"/>
      <c r="DH12" s="16"/>
      <c r="DI12" s="16"/>
      <c r="DJ12" s="16"/>
      <c r="DK12" s="16"/>
      <c r="DL12" s="16"/>
      <c r="DM12" s="16"/>
      <c r="DN12" s="16"/>
      <c r="DO12" s="16"/>
      <c r="DP12" s="29"/>
      <c r="DQ12" s="413"/>
      <c r="DR12" s="413"/>
      <c r="DS12" s="16"/>
      <c r="DT12" s="16"/>
      <c r="DU12" s="16"/>
      <c r="DV12" s="16"/>
      <c r="DW12" s="16"/>
      <c r="DX12" s="16"/>
      <c r="DY12" s="16"/>
      <c r="DZ12" s="16"/>
      <c r="EA12" s="16"/>
      <c r="EB12" s="16"/>
      <c r="EC12" s="16"/>
      <c r="ED12" s="16"/>
      <c r="EE12" s="16"/>
      <c r="EF12" s="16"/>
      <c r="EG12" s="16"/>
      <c r="EH12" s="16"/>
      <c r="EI12" s="16"/>
      <c r="EJ12" s="16"/>
      <c r="EK12" s="16"/>
      <c r="EL12" s="16"/>
      <c r="EM12" s="16"/>
      <c r="EN12" s="29"/>
      <c r="EO12" s="413"/>
      <c r="EP12" s="413"/>
      <c r="EQ12" s="16"/>
      <c r="ER12" s="16"/>
      <c r="ES12" s="16"/>
      <c r="ET12" s="16"/>
      <c r="EU12" s="16"/>
      <c r="EV12" s="16"/>
      <c r="EW12" s="16"/>
      <c r="EX12" s="16"/>
      <c r="EY12" s="16"/>
      <c r="EZ12" s="16"/>
      <c r="FA12" s="16"/>
      <c r="FB12" s="16"/>
      <c r="FC12" s="16"/>
      <c r="FD12" s="16"/>
      <c r="FE12" s="16"/>
      <c r="FF12" s="16"/>
      <c r="FG12" s="16"/>
      <c r="FH12" s="16"/>
      <c r="FI12" s="16"/>
      <c r="FJ12" s="16"/>
      <c r="FK12" s="16"/>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c r="HI12" s="412"/>
      <c r="HJ12" s="412"/>
      <c r="HK12" s="1"/>
      <c r="HL12" s="1"/>
      <c r="HM12" s="1"/>
      <c r="HN12" s="1"/>
      <c r="HO12" s="1"/>
      <c r="HP12" s="1"/>
      <c r="HQ12" s="1"/>
      <c r="HR12" s="1"/>
      <c r="HS12" s="1"/>
      <c r="HT12" s="1"/>
      <c r="HU12" s="1"/>
      <c r="HV12" s="1"/>
      <c r="HW12" s="1"/>
      <c r="HX12" s="1"/>
      <c r="HY12" s="1"/>
      <c r="HZ12" s="1"/>
      <c r="IA12" s="1"/>
      <c r="IB12" s="1"/>
      <c r="IC12" s="1"/>
      <c r="ID12" s="1"/>
      <c r="IE12" s="1"/>
    </row>
    <row r="13" spans="1:239" ht="14.5">
      <c r="A13" s="180"/>
      <c r="B13" s="181" t="s">
        <v>343</v>
      </c>
      <c r="C13" s="180">
        <v>1.9</v>
      </c>
      <c r="D13" s="180">
        <v>1.9</v>
      </c>
      <c r="E13" s="180">
        <v>2</v>
      </c>
      <c r="F13" s="180">
        <v>2.1</v>
      </c>
      <c r="G13" s="180">
        <v>2</v>
      </c>
      <c r="H13" s="180">
        <v>2.1</v>
      </c>
      <c r="I13" s="180">
        <v>2.1</v>
      </c>
      <c r="J13" s="180">
        <v>2.5</v>
      </c>
      <c r="K13" s="180">
        <v>2.7</v>
      </c>
      <c r="L13" s="180">
        <v>2.6</v>
      </c>
      <c r="M13" s="180">
        <v>2.7</v>
      </c>
      <c r="N13" s="180">
        <v>3.2</v>
      </c>
      <c r="O13" s="180">
        <v>3.6</v>
      </c>
      <c r="P13" s="180">
        <v>3.3</v>
      </c>
      <c r="Q13" s="180">
        <v>3.8</v>
      </c>
      <c r="R13" s="180">
        <v>4</v>
      </c>
      <c r="S13" s="180">
        <v>4</v>
      </c>
      <c r="T13" s="180">
        <v>4.3</v>
      </c>
      <c r="U13" s="180">
        <v>3.8</v>
      </c>
      <c r="V13" s="180">
        <v>3.6</v>
      </c>
      <c r="W13" s="180">
        <v>3.2</v>
      </c>
      <c r="Y13" s="6"/>
      <c r="Z13" s="9" t="s">
        <v>343</v>
      </c>
      <c r="AA13" s="6">
        <v>0.6</v>
      </c>
      <c r="AB13" s="6">
        <v>0.7</v>
      </c>
      <c r="AC13" s="6">
        <v>0.7</v>
      </c>
      <c r="AD13" s="6">
        <v>0.8</v>
      </c>
      <c r="AE13" s="6">
        <v>0.8</v>
      </c>
      <c r="AF13" s="6">
        <v>0.8</v>
      </c>
      <c r="AG13" s="6">
        <v>0.8</v>
      </c>
      <c r="AH13" s="6">
        <v>0.8</v>
      </c>
      <c r="AI13" s="6">
        <v>0.8</v>
      </c>
      <c r="AJ13" s="6">
        <v>0.8</v>
      </c>
      <c r="AK13" s="6">
        <v>0.8</v>
      </c>
      <c r="AL13" s="6">
        <v>0.9</v>
      </c>
      <c r="AM13" s="6">
        <v>0.9</v>
      </c>
      <c r="AN13" s="6">
        <v>0.8</v>
      </c>
      <c r="AO13" s="6">
        <v>0.8</v>
      </c>
      <c r="AP13" s="6">
        <v>0.8</v>
      </c>
      <c r="AQ13" s="6">
        <v>0.9</v>
      </c>
      <c r="AR13" s="6">
        <v>1</v>
      </c>
      <c r="AS13" s="6">
        <v>0.9</v>
      </c>
      <c r="AT13" s="6">
        <v>1</v>
      </c>
      <c r="AU13" s="6">
        <v>0.9</v>
      </c>
      <c r="AW13" s="6"/>
      <c r="AX13" s="9" t="s">
        <v>343</v>
      </c>
      <c r="AY13" s="6">
        <v>4.0999999999999996</v>
      </c>
      <c r="AZ13" s="6">
        <v>3.8</v>
      </c>
      <c r="BA13" s="6">
        <v>4</v>
      </c>
      <c r="BB13" s="6">
        <v>4.0999999999999996</v>
      </c>
      <c r="BC13" s="6">
        <v>4.2</v>
      </c>
      <c r="BD13" s="6">
        <v>4.2</v>
      </c>
      <c r="BE13" s="6">
        <v>4.2</v>
      </c>
      <c r="BF13" s="6">
        <v>4</v>
      </c>
      <c r="BG13" s="6">
        <v>4.2</v>
      </c>
      <c r="BH13" s="6">
        <v>3.8</v>
      </c>
      <c r="BI13" s="6">
        <v>4</v>
      </c>
      <c r="BJ13" s="6">
        <v>4.5999999999999996</v>
      </c>
      <c r="BK13" s="6">
        <v>4.7</v>
      </c>
      <c r="BL13" s="6">
        <v>4.0999999999999996</v>
      </c>
      <c r="BM13" s="6">
        <v>3.8</v>
      </c>
      <c r="BN13" s="6">
        <v>4.9000000000000004</v>
      </c>
      <c r="BO13" s="6">
        <v>5.2</v>
      </c>
      <c r="BP13" s="6">
        <v>5.5</v>
      </c>
      <c r="BQ13" s="6">
        <v>5.8</v>
      </c>
      <c r="BR13" s="6">
        <v>5.8</v>
      </c>
      <c r="BS13" s="6">
        <v>5.2</v>
      </c>
      <c r="BU13" s="21"/>
      <c r="BV13" s="24" t="s">
        <v>344</v>
      </c>
      <c r="BW13" s="21">
        <v>3.4</v>
      </c>
      <c r="BX13" s="21">
        <v>3.3</v>
      </c>
      <c r="BY13" s="21">
        <v>3.4</v>
      </c>
      <c r="BZ13" s="21">
        <v>3.6</v>
      </c>
      <c r="CA13" s="21">
        <v>3.6</v>
      </c>
      <c r="CB13" s="21">
        <v>3.6</v>
      </c>
      <c r="CC13" s="21">
        <v>3.5</v>
      </c>
      <c r="CD13" s="21">
        <v>3.6</v>
      </c>
      <c r="CE13" s="21">
        <v>3.7</v>
      </c>
      <c r="CF13" s="21">
        <v>3.3</v>
      </c>
      <c r="CG13" s="21">
        <v>3.6</v>
      </c>
      <c r="CH13" s="21">
        <v>4.5</v>
      </c>
      <c r="CI13" s="21">
        <v>4.5</v>
      </c>
      <c r="CJ13" s="21">
        <v>3.7</v>
      </c>
      <c r="CK13" s="21">
        <v>3.3</v>
      </c>
      <c r="CL13" s="21">
        <v>4.2</v>
      </c>
      <c r="CM13" s="21">
        <v>5</v>
      </c>
      <c r="CN13" s="21">
        <v>4.5</v>
      </c>
      <c r="CO13" s="21">
        <v>4.5</v>
      </c>
      <c r="CP13" s="21">
        <v>4.5</v>
      </c>
      <c r="CQ13" s="21">
        <v>4</v>
      </c>
      <c r="CR13" s="29"/>
      <c r="CS13" s="21"/>
      <c r="CT13" s="24" t="s">
        <v>344</v>
      </c>
      <c r="CU13" s="21">
        <v>25.1</v>
      </c>
      <c r="CV13" s="21">
        <v>25.8</v>
      </c>
      <c r="CW13" s="21">
        <v>26.5</v>
      </c>
      <c r="CX13" s="21">
        <v>28</v>
      </c>
      <c r="CY13" s="21">
        <v>28.4</v>
      </c>
      <c r="CZ13" s="21">
        <v>28.8</v>
      </c>
      <c r="DA13" s="21">
        <v>28.8</v>
      </c>
      <c r="DB13" s="21">
        <v>30.7</v>
      </c>
      <c r="DC13" s="21">
        <v>29.3</v>
      </c>
      <c r="DD13" s="21">
        <v>30.5</v>
      </c>
      <c r="DE13" s="21">
        <v>31.2</v>
      </c>
      <c r="DF13" s="21">
        <v>33.5</v>
      </c>
      <c r="DG13" s="21">
        <v>33.4</v>
      </c>
      <c r="DH13" s="21">
        <v>34</v>
      </c>
      <c r="DI13" s="21">
        <v>33.1</v>
      </c>
      <c r="DJ13" s="21">
        <v>35</v>
      </c>
      <c r="DK13" s="21">
        <v>37.200000000000003</v>
      </c>
      <c r="DL13" s="21">
        <v>40.299999999999997</v>
      </c>
      <c r="DM13" s="21">
        <v>41.6</v>
      </c>
      <c r="DN13" s="21">
        <v>43.5</v>
      </c>
      <c r="DO13" s="21">
        <v>37.700000000000003</v>
      </c>
      <c r="DP13" s="29"/>
      <c r="DQ13" s="21"/>
      <c r="DR13" s="24" t="s">
        <v>344</v>
      </c>
      <c r="DS13" s="21">
        <v>44.6</v>
      </c>
      <c r="DT13" s="21">
        <v>45.1</v>
      </c>
      <c r="DU13" s="21">
        <v>47</v>
      </c>
      <c r="DV13" s="21">
        <v>48.7</v>
      </c>
      <c r="DW13" s="21">
        <v>51.6</v>
      </c>
      <c r="DX13" s="21">
        <v>54.1</v>
      </c>
      <c r="DY13" s="21">
        <v>55</v>
      </c>
      <c r="DZ13" s="21">
        <v>57</v>
      </c>
      <c r="EA13" s="21">
        <v>57.5</v>
      </c>
      <c r="EB13" s="21">
        <v>60.2</v>
      </c>
      <c r="EC13" s="21">
        <v>63</v>
      </c>
      <c r="ED13" s="21">
        <v>64.5</v>
      </c>
      <c r="EE13" s="21">
        <v>61.9</v>
      </c>
      <c r="EF13" s="21">
        <v>66.099999999999994</v>
      </c>
      <c r="EG13" s="21">
        <v>65.5</v>
      </c>
      <c r="EH13" s="21">
        <v>68</v>
      </c>
      <c r="EI13" s="21">
        <v>72.599999999999994</v>
      </c>
      <c r="EJ13" s="21">
        <v>74</v>
      </c>
      <c r="EK13" s="21">
        <v>77.3</v>
      </c>
      <c r="EL13" s="21">
        <v>80.7</v>
      </c>
      <c r="EM13" s="21">
        <v>66.2</v>
      </c>
      <c r="EN13" s="29"/>
      <c r="EO13" s="21"/>
      <c r="EP13" s="24" t="s">
        <v>344</v>
      </c>
      <c r="EQ13" s="21">
        <v>5</v>
      </c>
      <c r="ER13" s="21">
        <v>4.8</v>
      </c>
      <c r="ES13" s="21">
        <v>5.0999999999999996</v>
      </c>
      <c r="ET13" s="21">
        <v>5.3</v>
      </c>
      <c r="EU13" s="21">
        <v>5.5</v>
      </c>
      <c r="EV13" s="21">
        <v>5.2</v>
      </c>
      <c r="EW13" s="21">
        <v>5.6</v>
      </c>
      <c r="EX13" s="21">
        <v>5.7</v>
      </c>
      <c r="EY13" s="21">
        <v>5.4</v>
      </c>
      <c r="EZ13" s="21">
        <v>5.7</v>
      </c>
      <c r="FA13" s="21">
        <v>6.4</v>
      </c>
      <c r="FB13" s="21">
        <v>6.2</v>
      </c>
      <c r="FC13" s="21">
        <v>7.9</v>
      </c>
      <c r="FD13" s="21">
        <v>8.3000000000000007</v>
      </c>
      <c r="FE13" s="21">
        <v>8.5</v>
      </c>
      <c r="FF13" s="21">
        <v>8.3000000000000007</v>
      </c>
      <c r="FG13" s="21">
        <v>8.6999999999999993</v>
      </c>
      <c r="FH13" s="21">
        <v>8.8000000000000007</v>
      </c>
      <c r="FI13" s="21">
        <v>9.9</v>
      </c>
      <c r="FJ13" s="21">
        <v>10</v>
      </c>
      <c r="FK13" s="21">
        <v>9.1999999999999993</v>
      </c>
      <c r="FM13" s="6"/>
      <c r="FN13" s="9" t="s">
        <v>343</v>
      </c>
      <c r="FO13" s="6">
        <v>8.8000000000000007</v>
      </c>
      <c r="FP13" s="6">
        <v>8.6999999999999993</v>
      </c>
      <c r="FQ13" s="6">
        <v>9.6</v>
      </c>
      <c r="FR13" s="6">
        <v>10.1</v>
      </c>
      <c r="FS13" s="6">
        <v>9.8000000000000007</v>
      </c>
      <c r="FT13" s="6">
        <v>9.6999999999999993</v>
      </c>
      <c r="FU13" s="6">
        <v>9.9</v>
      </c>
      <c r="FV13" s="6">
        <v>11.1</v>
      </c>
      <c r="FW13" s="6">
        <v>12.3</v>
      </c>
      <c r="FX13" s="6">
        <v>13.1</v>
      </c>
      <c r="FY13" s="6">
        <v>13.8</v>
      </c>
      <c r="FZ13" s="6">
        <v>11.9</v>
      </c>
      <c r="GA13" s="6">
        <v>14.1</v>
      </c>
      <c r="GB13" s="6">
        <v>15</v>
      </c>
      <c r="GC13" s="6">
        <v>14.4</v>
      </c>
      <c r="GD13" s="6">
        <v>15.7</v>
      </c>
      <c r="GE13" s="6">
        <v>16.5</v>
      </c>
      <c r="GF13" s="6">
        <v>17</v>
      </c>
      <c r="GG13" s="6">
        <v>16.8</v>
      </c>
      <c r="GH13" s="6">
        <v>17</v>
      </c>
      <c r="GI13" s="6">
        <v>15.6</v>
      </c>
      <c r="GK13" s="6"/>
      <c r="GL13" s="9" t="s">
        <v>343</v>
      </c>
      <c r="GM13" s="6">
        <v>30.8</v>
      </c>
      <c r="GN13" s="6">
        <v>32.299999999999997</v>
      </c>
      <c r="GO13" s="6">
        <v>32.9</v>
      </c>
      <c r="GP13" s="6">
        <v>31</v>
      </c>
      <c r="GQ13" s="6">
        <v>30.3</v>
      </c>
      <c r="GR13" s="6">
        <v>31.6</v>
      </c>
      <c r="GS13" s="6">
        <v>30.9</v>
      </c>
      <c r="GT13" s="6">
        <v>33.6</v>
      </c>
      <c r="GU13" s="6">
        <v>32.5</v>
      </c>
      <c r="GV13" s="6">
        <v>31.7</v>
      </c>
      <c r="GW13" s="6">
        <v>31.7</v>
      </c>
      <c r="GX13" s="6">
        <v>30.2</v>
      </c>
      <c r="GY13" s="6">
        <v>33</v>
      </c>
      <c r="GZ13" s="6">
        <v>36.200000000000003</v>
      </c>
      <c r="HA13" s="6">
        <v>38.5</v>
      </c>
      <c r="HB13" s="6">
        <v>37.700000000000003</v>
      </c>
      <c r="HC13" s="6">
        <v>40.5</v>
      </c>
      <c r="HD13" s="6">
        <v>42.3</v>
      </c>
      <c r="HE13" s="6">
        <v>44</v>
      </c>
      <c r="HF13" s="6">
        <v>46.4</v>
      </c>
      <c r="HG13" s="6">
        <v>39.6</v>
      </c>
      <c r="HI13" s="6"/>
      <c r="HJ13" s="9" t="s">
        <v>343</v>
      </c>
      <c r="HK13" s="6">
        <v>21.6</v>
      </c>
      <c r="HL13" s="6">
        <v>21.3</v>
      </c>
      <c r="HM13" s="6">
        <v>21.6</v>
      </c>
      <c r="HN13" s="6">
        <v>21.4</v>
      </c>
      <c r="HO13" s="6">
        <v>22.3</v>
      </c>
      <c r="HP13" s="6">
        <v>21.2</v>
      </c>
      <c r="HQ13" s="6">
        <v>19.5</v>
      </c>
      <c r="HR13" s="6">
        <v>21.4</v>
      </c>
      <c r="HS13" s="6">
        <v>21.3</v>
      </c>
      <c r="HT13" s="6">
        <v>20.8</v>
      </c>
      <c r="HU13" s="6">
        <v>21.5</v>
      </c>
      <c r="HV13" s="6">
        <v>20.6</v>
      </c>
      <c r="HW13" s="6">
        <v>21.1</v>
      </c>
      <c r="HX13" s="6">
        <v>21.8</v>
      </c>
      <c r="HY13" s="6">
        <v>22.6</v>
      </c>
      <c r="HZ13" s="6">
        <v>23.8</v>
      </c>
      <c r="IA13" s="6">
        <v>26.6</v>
      </c>
      <c r="IB13" s="6">
        <v>27.4</v>
      </c>
      <c r="IC13" s="6">
        <v>29.1</v>
      </c>
      <c r="ID13" s="6">
        <v>29</v>
      </c>
      <c r="IE13" s="6">
        <v>26.7</v>
      </c>
    </row>
    <row r="14" spans="1:239" ht="14.5">
      <c r="A14" s="175"/>
      <c r="B14" s="182" t="s">
        <v>231</v>
      </c>
      <c r="C14" s="175"/>
      <c r="D14" s="175"/>
      <c r="E14" s="175"/>
      <c r="F14" s="175"/>
      <c r="G14" s="175"/>
      <c r="H14" s="175"/>
      <c r="I14" s="175"/>
      <c r="J14" s="175"/>
      <c r="K14" s="175"/>
      <c r="L14" s="175"/>
      <c r="M14" s="175"/>
      <c r="N14" s="175"/>
      <c r="O14" s="175"/>
      <c r="P14" s="175"/>
      <c r="Q14" s="175"/>
      <c r="R14" s="175"/>
      <c r="S14" s="175"/>
      <c r="T14" s="175"/>
      <c r="U14" s="175"/>
      <c r="V14" s="175"/>
      <c r="W14" s="175"/>
      <c r="Y14" s="1"/>
      <c r="Z14" s="123" t="s">
        <v>231</v>
      </c>
      <c r="AA14" s="1"/>
      <c r="AB14" s="1"/>
      <c r="AC14" s="1"/>
      <c r="AD14" s="1"/>
      <c r="AE14" s="1"/>
      <c r="AF14" s="1"/>
      <c r="AG14" s="1"/>
      <c r="AH14" s="1"/>
      <c r="AI14" s="1"/>
      <c r="AJ14" s="1"/>
      <c r="AK14" s="1"/>
      <c r="AL14" s="1"/>
      <c r="AM14" s="1"/>
      <c r="AN14" s="1"/>
      <c r="AO14" s="1"/>
      <c r="AP14" s="1"/>
      <c r="AQ14" s="1"/>
      <c r="AR14" s="1"/>
      <c r="AS14" s="1"/>
      <c r="AT14" s="1"/>
      <c r="AU14" s="1"/>
      <c r="AW14" s="1"/>
      <c r="AX14" s="123" t="s">
        <v>231</v>
      </c>
      <c r="AY14" s="1"/>
      <c r="AZ14" s="1"/>
      <c r="BA14" s="1"/>
      <c r="BB14" s="1"/>
      <c r="BC14" s="1"/>
      <c r="BD14" s="1"/>
      <c r="BE14" s="1"/>
      <c r="BF14" s="1"/>
      <c r="BG14" s="1"/>
      <c r="BH14" s="1"/>
      <c r="BI14" s="1"/>
      <c r="BJ14" s="1"/>
      <c r="BK14" s="1"/>
      <c r="BL14" s="1"/>
      <c r="BM14" s="1"/>
      <c r="BN14" s="1"/>
      <c r="BO14" s="1"/>
      <c r="BP14" s="1"/>
      <c r="BQ14" s="1"/>
      <c r="BR14" s="1"/>
      <c r="BS14" s="1"/>
      <c r="BU14" s="16"/>
      <c r="BV14" s="196" t="s">
        <v>232</v>
      </c>
      <c r="BW14" s="16"/>
      <c r="BX14" s="16"/>
      <c r="BY14" s="16"/>
      <c r="BZ14" s="16"/>
      <c r="CA14" s="16"/>
      <c r="CB14" s="16"/>
      <c r="CC14" s="16"/>
      <c r="CD14" s="16"/>
      <c r="CE14" s="16"/>
      <c r="CF14" s="16"/>
      <c r="CG14" s="16"/>
      <c r="CH14" s="16"/>
      <c r="CI14" s="16"/>
      <c r="CJ14" s="16"/>
      <c r="CK14" s="16"/>
      <c r="CL14" s="16"/>
      <c r="CM14" s="16"/>
      <c r="CN14" s="16"/>
      <c r="CO14" s="16"/>
      <c r="CP14" s="16"/>
      <c r="CQ14" s="16"/>
      <c r="CR14" s="29"/>
      <c r="CS14" s="16"/>
      <c r="CT14" s="196" t="s">
        <v>232</v>
      </c>
      <c r="CU14" s="16"/>
      <c r="CV14" s="16"/>
      <c r="CW14" s="16"/>
      <c r="CX14" s="16"/>
      <c r="CY14" s="16"/>
      <c r="CZ14" s="16"/>
      <c r="DA14" s="16"/>
      <c r="DB14" s="16"/>
      <c r="DC14" s="16"/>
      <c r="DD14" s="16"/>
      <c r="DE14" s="16"/>
      <c r="DF14" s="16"/>
      <c r="DG14" s="16"/>
      <c r="DH14" s="16"/>
      <c r="DI14" s="16"/>
      <c r="DJ14" s="16"/>
      <c r="DK14" s="16"/>
      <c r="DL14" s="16"/>
      <c r="DM14" s="16"/>
      <c r="DN14" s="16"/>
      <c r="DO14" s="16"/>
      <c r="DP14" s="29"/>
      <c r="DQ14" s="16"/>
      <c r="DR14" s="196" t="s">
        <v>232</v>
      </c>
      <c r="DS14" s="16"/>
      <c r="DT14" s="16"/>
      <c r="DU14" s="16"/>
      <c r="DV14" s="16"/>
      <c r="DW14" s="16"/>
      <c r="DX14" s="16"/>
      <c r="DY14" s="16"/>
      <c r="DZ14" s="16"/>
      <c r="EA14" s="16"/>
      <c r="EB14" s="16"/>
      <c r="EC14" s="16"/>
      <c r="ED14" s="16"/>
      <c r="EE14" s="16"/>
      <c r="EF14" s="16"/>
      <c r="EG14" s="16"/>
      <c r="EH14" s="16"/>
      <c r="EI14" s="16"/>
      <c r="EJ14" s="16"/>
      <c r="EK14" s="16"/>
      <c r="EL14" s="16"/>
      <c r="EM14" s="16"/>
      <c r="EN14" s="29"/>
      <c r="EO14" s="16"/>
      <c r="EP14" s="196" t="s">
        <v>232</v>
      </c>
      <c r="EQ14" s="16"/>
      <c r="ER14" s="16"/>
      <c r="ES14" s="16"/>
      <c r="ET14" s="16"/>
      <c r="EU14" s="16"/>
      <c r="EV14" s="16"/>
      <c r="EW14" s="16"/>
      <c r="EX14" s="16"/>
      <c r="EY14" s="16"/>
      <c r="EZ14" s="16"/>
      <c r="FA14" s="16"/>
      <c r="FB14" s="16"/>
      <c r="FC14" s="16"/>
      <c r="FD14" s="16"/>
      <c r="FE14" s="16"/>
      <c r="FF14" s="16"/>
      <c r="FG14" s="16"/>
      <c r="FH14" s="16"/>
      <c r="FI14" s="16"/>
      <c r="FJ14" s="16"/>
      <c r="FK14" s="16"/>
      <c r="FM14" s="1"/>
      <c r="FN14" s="123" t="s">
        <v>231</v>
      </c>
      <c r="FO14" s="1"/>
      <c r="FP14" s="1"/>
      <c r="FQ14" s="1"/>
      <c r="FR14" s="1"/>
      <c r="FS14" s="1"/>
      <c r="FT14" s="1"/>
      <c r="FU14" s="1"/>
      <c r="FV14" s="1"/>
      <c r="FW14" s="1"/>
      <c r="FX14" s="1"/>
      <c r="FY14" s="1"/>
      <c r="FZ14" s="1"/>
      <c r="GA14" s="1"/>
      <c r="GB14" s="1"/>
      <c r="GC14" s="1"/>
      <c r="GD14" s="1"/>
      <c r="GE14" s="1"/>
      <c r="GF14" s="1"/>
      <c r="GG14" s="1"/>
      <c r="GH14" s="1"/>
      <c r="GI14" s="1"/>
      <c r="GK14" s="1"/>
      <c r="GL14" s="123" t="s">
        <v>231</v>
      </c>
      <c r="GM14" s="1"/>
      <c r="GN14" s="1"/>
      <c r="GO14" s="1"/>
      <c r="GP14" s="1"/>
      <c r="GQ14" s="1"/>
      <c r="GR14" s="1"/>
      <c r="GS14" s="1"/>
      <c r="GT14" s="1"/>
      <c r="GU14" s="1"/>
      <c r="GV14" s="1"/>
      <c r="GW14" s="1"/>
      <c r="GX14" s="1"/>
      <c r="GY14" s="1"/>
      <c r="GZ14" s="1"/>
      <c r="HA14" s="1"/>
      <c r="HB14" s="1"/>
      <c r="HC14" s="1"/>
      <c r="HD14" s="1"/>
      <c r="HE14" s="1"/>
      <c r="HF14" s="1"/>
      <c r="HG14" s="1"/>
      <c r="HI14" s="1"/>
      <c r="HJ14" s="123" t="s">
        <v>231</v>
      </c>
      <c r="HK14" s="1"/>
      <c r="HL14" s="1"/>
      <c r="HM14" s="1"/>
      <c r="HN14" s="1"/>
      <c r="HO14" s="1"/>
      <c r="HP14" s="1"/>
      <c r="HQ14" s="1"/>
      <c r="HR14" s="1"/>
      <c r="HS14" s="1"/>
      <c r="HT14" s="1"/>
      <c r="HU14" s="1"/>
      <c r="HV14" s="1"/>
      <c r="HW14" s="1"/>
      <c r="HX14" s="1"/>
      <c r="HY14" s="1"/>
      <c r="HZ14" s="1"/>
      <c r="IA14" s="1"/>
      <c r="IB14" s="1"/>
      <c r="IC14" s="1"/>
      <c r="ID14" s="1"/>
      <c r="IE14" s="1"/>
    </row>
    <row r="15" spans="1:239" ht="14.5">
      <c r="A15" s="175"/>
      <c r="B15" s="183" t="s">
        <v>233</v>
      </c>
      <c r="C15" s="175">
        <v>0</v>
      </c>
      <c r="D15" s="175">
        <v>0</v>
      </c>
      <c r="E15" s="175">
        <v>0</v>
      </c>
      <c r="F15" s="175">
        <v>0</v>
      </c>
      <c r="G15" s="175">
        <v>0</v>
      </c>
      <c r="H15" s="175">
        <v>0</v>
      </c>
      <c r="I15" s="175">
        <v>0</v>
      </c>
      <c r="J15" s="175">
        <v>0</v>
      </c>
      <c r="K15" s="175">
        <v>0</v>
      </c>
      <c r="L15" s="175">
        <v>0</v>
      </c>
      <c r="M15" s="175">
        <v>0</v>
      </c>
      <c r="N15" s="175">
        <v>0</v>
      </c>
      <c r="O15" s="175">
        <v>0</v>
      </c>
      <c r="P15" s="175">
        <v>0</v>
      </c>
      <c r="Q15" s="175">
        <v>0</v>
      </c>
      <c r="R15" s="175">
        <v>0</v>
      </c>
      <c r="S15" s="175">
        <v>0</v>
      </c>
      <c r="T15" s="175">
        <v>0</v>
      </c>
      <c r="U15" s="175">
        <v>0</v>
      </c>
      <c r="V15" s="175">
        <v>0</v>
      </c>
      <c r="W15" s="175">
        <v>0</v>
      </c>
      <c r="Y15" s="1"/>
      <c r="Z15" s="124" t="s">
        <v>233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124" t="s">
        <v>233</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6"/>
      <c r="BV15" s="197" t="s">
        <v>234</v>
      </c>
      <c r="BW15" s="16">
        <v>0</v>
      </c>
      <c r="BX15" s="16">
        <v>0</v>
      </c>
      <c r="BY15" s="16">
        <v>0</v>
      </c>
      <c r="BZ15" s="16">
        <v>0</v>
      </c>
      <c r="CA15" s="16">
        <v>0</v>
      </c>
      <c r="CB15" s="16">
        <v>0</v>
      </c>
      <c r="CC15" s="16">
        <v>0</v>
      </c>
      <c r="CD15" s="16">
        <v>0</v>
      </c>
      <c r="CE15" s="16">
        <v>0</v>
      </c>
      <c r="CF15" s="16">
        <v>0</v>
      </c>
      <c r="CG15" s="16">
        <v>0</v>
      </c>
      <c r="CH15" s="16">
        <v>0</v>
      </c>
      <c r="CI15" s="16">
        <v>0</v>
      </c>
      <c r="CJ15" s="16">
        <v>0</v>
      </c>
      <c r="CK15" s="16">
        <v>0</v>
      </c>
      <c r="CL15" s="16">
        <v>0</v>
      </c>
      <c r="CM15" s="16">
        <v>0</v>
      </c>
      <c r="CN15" s="16">
        <v>0</v>
      </c>
      <c r="CO15" s="16">
        <v>0</v>
      </c>
      <c r="CP15" s="16">
        <v>0</v>
      </c>
      <c r="CQ15" s="16">
        <v>0</v>
      </c>
      <c r="CR15" s="29"/>
      <c r="CS15" s="16"/>
      <c r="CT15" s="197" t="s">
        <v>234</v>
      </c>
      <c r="CU15" s="16">
        <v>0</v>
      </c>
      <c r="CV15" s="16">
        <v>0</v>
      </c>
      <c r="CW15" s="16">
        <v>0</v>
      </c>
      <c r="CX15" s="16">
        <v>0</v>
      </c>
      <c r="CY15" s="16">
        <v>0</v>
      </c>
      <c r="CZ15" s="16">
        <v>0</v>
      </c>
      <c r="DA15" s="16">
        <v>0</v>
      </c>
      <c r="DB15" s="16">
        <v>0</v>
      </c>
      <c r="DC15" s="16">
        <v>0</v>
      </c>
      <c r="DD15" s="16">
        <v>0</v>
      </c>
      <c r="DE15" s="16">
        <v>0</v>
      </c>
      <c r="DF15" s="16">
        <v>0</v>
      </c>
      <c r="DG15" s="16">
        <v>0</v>
      </c>
      <c r="DH15" s="16">
        <v>0</v>
      </c>
      <c r="DI15" s="16">
        <v>0</v>
      </c>
      <c r="DJ15" s="16">
        <v>0</v>
      </c>
      <c r="DK15" s="16">
        <v>0</v>
      </c>
      <c r="DL15" s="16">
        <v>0</v>
      </c>
      <c r="DM15" s="16">
        <v>0</v>
      </c>
      <c r="DN15" s="16">
        <v>0</v>
      </c>
      <c r="DO15" s="16">
        <v>0</v>
      </c>
      <c r="DP15" s="29"/>
      <c r="DQ15" s="16"/>
      <c r="DR15" s="197" t="s">
        <v>234</v>
      </c>
      <c r="DS15" s="16">
        <v>0</v>
      </c>
      <c r="DT15" s="16">
        <v>0</v>
      </c>
      <c r="DU15" s="16">
        <v>0</v>
      </c>
      <c r="DV15" s="16">
        <v>0.1</v>
      </c>
      <c r="DW15" s="16">
        <v>0.1</v>
      </c>
      <c r="DX15" s="16">
        <v>0.1</v>
      </c>
      <c r="DY15" s="16">
        <v>0.1</v>
      </c>
      <c r="DZ15" s="16">
        <v>0.1</v>
      </c>
      <c r="EA15" s="16">
        <v>0.1</v>
      </c>
      <c r="EB15" s="16">
        <v>0.1</v>
      </c>
      <c r="EC15" s="16">
        <v>0.1</v>
      </c>
      <c r="ED15" s="16">
        <v>0.1</v>
      </c>
      <c r="EE15" s="16">
        <v>0</v>
      </c>
      <c r="EF15" s="16">
        <v>0</v>
      </c>
      <c r="EG15" s="16">
        <v>0</v>
      </c>
      <c r="EH15" s="16">
        <v>0</v>
      </c>
      <c r="EI15" s="16">
        <v>0</v>
      </c>
      <c r="EJ15" s="16">
        <v>0</v>
      </c>
      <c r="EK15" s="16">
        <v>0</v>
      </c>
      <c r="EL15" s="16">
        <v>0</v>
      </c>
      <c r="EM15" s="16">
        <v>0</v>
      </c>
      <c r="EN15" s="29"/>
      <c r="EO15" s="16"/>
      <c r="EP15" s="197" t="s">
        <v>234</v>
      </c>
      <c r="EQ15" s="16">
        <v>0</v>
      </c>
      <c r="ER15" s="16">
        <v>0</v>
      </c>
      <c r="ES15" s="16">
        <v>0</v>
      </c>
      <c r="ET15" s="16">
        <v>0</v>
      </c>
      <c r="EU15" s="16">
        <v>0</v>
      </c>
      <c r="EV15" s="16">
        <v>0</v>
      </c>
      <c r="EW15" s="16">
        <v>0</v>
      </c>
      <c r="EX15" s="16">
        <v>0</v>
      </c>
      <c r="EY15" s="16">
        <v>0</v>
      </c>
      <c r="EZ15" s="16">
        <v>0</v>
      </c>
      <c r="FA15" s="16">
        <v>0</v>
      </c>
      <c r="FB15" s="16">
        <v>0</v>
      </c>
      <c r="FC15" s="16">
        <v>0</v>
      </c>
      <c r="FD15" s="16">
        <v>0</v>
      </c>
      <c r="FE15" s="16">
        <v>0</v>
      </c>
      <c r="FF15" s="16">
        <v>0</v>
      </c>
      <c r="FG15" s="16">
        <v>0</v>
      </c>
      <c r="FH15" s="16">
        <v>0</v>
      </c>
      <c r="FI15" s="16">
        <v>0</v>
      </c>
      <c r="FJ15" s="16">
        <v>0</v>
      </c>
      <c r="FK15" s="16">
        <v>0</v>
      </c>
      <c r="FM15" s="1"/>
      <c r="FN15" s="124" t="s">
        <v>233</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124" t="s">
        <v>233</v>
      </c>
      <c r="GM15" s="1">
        <v>0</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v>
      </c>
      <c r="HG15" s="1">
        <v>0</v>
      </c>
      <c r="HI15" s="1"/>
      <c r="HJ15" s="124" t="s">
        <v>233</v>
      </c>
      <c r="HK15" s="1">
        <v>0</v>
      </c>
      <c r="HL15" s="1">
        <v>0</v>
      </c>
      <c r="HM15" s="1">
        <v>0</v>
      </c>
      <c r="HN15" s="1">
        <v>0</v>
      </c>
      <c r="HO15" s="1">
        <v>0</v>
      </c>
      <c r="HP15" s="1">
        <v>0</v>
      </c>
      <c r="HQ15" s="1">
        <v>0</v>
      </c>
      <c r="HR15" s="1">
        <v>0</v>
      </c>
      <c r="HS15" s="1">
        <v>0</v>
      </c>
      <c r="HT15" s="1">
        <v>0</v>
      </c>
      <c r="HU15" s="1">
        <v>0</v>
      </c>
      <c r="HV15" s="1">
        <v>0.1</v>
      </c>
      <c r="HW15" s="1">
        <v>0.1</v>
      </c>
      <c r="HX15" s="1">
        <v>0.1</v>
      </c>
      <c r="HY15" s="1">
        <v>0.1</v>
      </c>
      <c r="HZ15" s="1">
        <v>0.1</v>
      </c>
      <c r="IA15" s="1">
        <v>0.1</v>
      </c>
      <c r="IB15" s="1">
        <v>0</v>
      </c>
      <c r="IC15" s="1">
        <v>0</v>
      </c>
      <c r="ID15" s="1">
        <v>0</v>
      </c>
      <c r="IE15" s="1">
        <v>0</v>
      </c>
    </row>
    <row r="16" spans="1:239" ht="14.5">
      <c r="A16" s="175"/>
      <c r="B16" s="184" t="s">
        <v>235</v>
      </c>
      <c r="C16" s="175">
        <v>1.9</v>
      </c>
      <c r="D16" s="175">
        <v>1.9</v>
      </c>
      <c r="E16" s="175">
        <v>2</v>
      </c>
      <c r="F16" s="175">
        <v>2</v>
      </c>
      <c r="G16" s="175">
        <v>1.9</v>
      </c>
      <c r="H16" s="175">
        <v>2.1</v>
      </c>
      <c r="I16" s="175">
        <v>2</v>
      </c>
      <c r="J16" s="175">
        <v>2.5</v>
      </c>
      <c r="K16" s="175">
        <v>2.7</v>
      </c>
      <c r="L16" s="175">
        <v>2.6</v>
      </c>
      <c r="M16" s="175">
        <v>2.7</v>
      </c>
      <c r="N16" s="175">
        <v>3.1</v>
      </c>
      <c r="O16" s="175">
        <v>3.5</v>
      </c>
      <c r="P16" s="175">
        <v>3.2</v>
      </c>
      <c r="Q16" s="175">
        <v>3.6</v>
      </c>
      <c r="R16" s="175">
        <v>4</v>
      </c>
      <c r="S16" s="175">
        <v>4</v>
      </c>
      <c r="T16" s="175">
        <v>4.2</v>
      </c>
      <c r="U16" s="175">
        <v>3.8</v>
      </c>
      <c r="V16" s="175">
        <v>3.6</v>
      </c>
      <c r="W16" s="175">
        <v>3.2</v>
      </c>
      <c r="Y16" s="1"/>
      <c r="Z16" s="190" t="s">
        <v>235</v>
      </c>
      <c r="AA16" s="1">
        <v>0.6</v>
      </c>
      <c r="AB16" s="1">
        <v>0.6</v>
      </c>
      <c r="AC16" s="1">
        <v>0.7</v>
      </c>
      <c r="AD16" s="1">
        <v>0.7</v>
      </c>
      <c r="AE16" s="1">
        <v>0.8</v>
      </c>
      <c r="AF16" s="1">
        <v>0.8</v>
      </c>
      <c r="AG16" s="1">
        <v>0.8</v>
      </c>
      <c r="AH16" s="1">
        <v>0.8</v>
      </c>
      <c r="AI16" s="1">
        <v>0.8</v>
      </c>
      <c r="AJ16" s="1">
        <v>0.8</v>
      </c>
      <c r="AK16" s="1">
        <v>0.8</v>
      </c>
      <c r="AL16" s="1">
        <v>0.9</v>
      </c>
      <c r="AM16" s="1">
        <v>0.9</v>
      </c>
      <c r="AN16" s="1">
        <v>0.8</v>
      </c>
      <c r="AO16" s="1">
        <v>0.7</v>
      </c>
      <c r="AP16" s="1">
        <v>0.8</v>
      </c>
      <c r="AQ16" s="1">
        <v>0.9</v>
      </c>
      <c r="AR16" s="1">
        <v>1</v>
      </c>
      <c r="AS16" s="1">
        <v>0.9</v>
      </c>
      <c r="AT16" s="1">
        <v>1</v>
      </c>
      <c r="AU16" s="1">
        <v>0.9</v>
      </c>
      <c r="AW16" s="1"/>
      <c r="AX16" s="190" t="s">
        <v>235</v>
      </c>
      <c r="AY16" s="1">
        <v>4</v>
      </c>
      <c r="AZ16" s="1">
        <v>3.7</v>
      </c>
      <c r="BA16" s="1">
        <v>3.9</v>
      </c>
      <c r="BB16" s="1">
        <v>4</v>
      </c>
      <c r="BC16" s="1">
        <v>4.0999999999999996</v>
      </c>
      <c r="BD16" s="1">
        <v>4.0999999999999996</v>
      </c>
      <c r="BE16" s="1">
        <v>4.0999999999999996</v>
      </c>
      <c r="BF16" s="1">
        <v>3.9</v>
      </c>
      <c r="BG16" s="1">
        <v>4.0999999999999996</v>
      </c>
      <c r="BH16" s="1">
        <v>3.7</v>
      </c>
      <c r="BI16" s="1">
        <v>4</v>
      </c>
      <c r="BJ16" s="1">
        <v>4.4000000000000004</v>
      </c>
      <c r="BK16" s="1">
        <v>4.5</v>
      </c>
      <c r="BL16" s="1">
        <v>4</v>
      </c>
      <c r="BM16" s="1">
        <v>3.7</v>
      </c>
      <c r="BN16" s="1">
        <v>4.8</v>
      </c>
      <c r="BO16" s="1">
        <v>5.0999999999999996</v>
      </c>
      <c r="BP16" s="1">
        <v>5.5</v>
      </c>
      <c r="BQ16" s="1">
        <v>5.7</v>
      </c>
      <c r="BR16" s="1">
        <v>5.8</v>
      </c>
      <c r="BS16" s="1">
        <v>5.0999999999999996</v>
      </c>
      <c r="BU16" s="16"/>
      <c r="BV16" s="198" t="s">
        <v>236</v>
      </c>
      <c r="BW16" s="16">
        <v>3.2</v>
      </c>
      <c r="BX16" s="16">
        <v>3.1</v>
      </c>
      <c r="BY16" s="16">
        <v>3.3</v>
      </c>
      <c r="BZ16" s="16">
        <v>3.4</v>
      </c>
      <c r="CA16" s="16">
        <v>3.5</v>
      </c>
      <c r="CB16" s="16">
        <v>3.5</v>
      </c>
      <c r="CC16" s="16">
        <v>3.5</v>
      </c>
      <c r="CD16" s="16">
        <v>3.5</v>
      </c>
      <c r="CE16" s="16">
        <v>3.6</v>
      </c>
      <c r="CF16" s="16">
        <v>3.3</v>
      </c>
      <c r="CG16" s="16">
        <v>3.6</v>
      </c>
      <c r="CH16" s="16">
        <v>4.3</v>
      </c>
      <c r="CI16" s="16">
        <v>4.3</v>
      </c>
      <c r="CJ16" s="16">
        <v>3.6</v>
      </c>
      <c r="CK16" s="16">
        <v>3.3</v>
      </c>
      <c r="CL16" s="16">
        <v>4.2</v>
      </c>
      <c r="CM16" s="16">
        <v>4.9000000000000004</v>
      </c>
      <c r="CN16" s="16">
        <v>4.5</v>
      </c>
      <c r="CO16" s="16">
        <v>4.5</v>
      </c>
      <c r="CP16" s="16">
        <v>4.5</v>
      </c>
      <c r="CQ16" s="16">
        <v>4</v>
      </c>
      <c r="CR16" s="29"/>
      <c r="CS16" s="16"/>
      <c r="CT16" s="198" t="s">
        <v>236</v>
      </c>
      <c r="CU16" s="16">
        <v>24.4</v>
      </c>
      <c r="CV16" s="16">
        <v>25</v>
      </c>
      <c r="CW16" s="16">
        <v>26</v>
      </c>
      <c r="CX16" s="16">
        <v>27.5</v>
      </c>
      <c r="CY16" s="16">
        <v>27.8</v>
      </c>
      <c r="CZ16" s="16">
        <v>28.3</v>
      </c>
      <c r="DA16" s="16">
        <v>28.3</v>
      </c>
      <c r="DB16" s="16">
        <v>30.2</v>
      </c>
      <c r="DC16" s="16">
        <v>28.8</v>
      </c>
      <c r="DD16" s="16">
        <v>30.1</v>
      </c>
      <c r="DE16" s="16">
        <v>30.7</v>
      </c>
      <c r="DF16" s="16">
        <v>31.8</v>
      </c>
      <c r="DG16" s="16">
        <v>31.7</v>
      </c>
      <c r="DH16" s="16">
        <v>32.299999999999997</v>
      </c>
      <c r="DI16" s="16">
        <v>31.3</v>
      </c>
      <c r="DJ16" s="16">
        <v>34.299999999999997</v>
      </c>
      <c r="DK16" s="16">
        <v>36.4</v>
      </c>
      <c r="DL16" s="16">
        <v>39.5</v>
      </c>
      <c r="DM16" s="16">
        <v>40.799999999999997</v>
      </c>
      <c r="DN16" s="16">
        <v>42.7</v>
      </c>
      <c r="DO16" s="16">
        <v>36.9</v>
      </c>
      <c r="DP16" s="29"/>
      <c r="DQ16" s="16"/>
      <c r="DR16" s="198" t="s">
        <v>236</v>
      </c>
      <c r="DS16" s="16">
        <v>42</v>
      </c>
      <c r="DT16" s="16">
        <v>42.3</v>
      </c>
      <c r="DU16" s="16">
        <v>45.3</v>
      </c>
      <c r="DV16" s="16">
        <v>46.8</v>
      </c>
      <c r="DW16" s="16">
        <v>49.5</v>
      </c>
      <c r="DX16" s="16">
        <v>52.2</v>
      </c>
      <c r="DY16" s="16">
        <v>52.2</v>
      </c>
      <c r="DZ16" s="16">
        <v>52</v>
      </c>
      <c r="EA16" s="16">
        <v>51.8</v>
      </c>
      <c r="EB16" s="16">
        <v>55</v>
      </c>
      <c r="EC16" s="16">
        <v>57.3</v>
      </c>
      <c r="ED16" s="16">
        <v>57.8</v>
      </c>
      <c r="EE16" s="16">
        <v>54.5</v>
      </c>
      <c r="EF16" s="16">
        <v>59.6</v>
      </c>
      <c r="EG16" s="16">
        <v>59</v>
      </c>
      <c r="EH16" s="16">
        <v>64.900000000000006</v>
      </c>
      <c r="EI16" s="16">
        <v>68.5</v>
      </c>
      <c r="EJ16" s="16">
        <v>69.900000000000006</v>
      </c>
      <c r="EK16" s="16">
        <v>73.900000000000006</v>
      </c>
      <c r="EL16" s="16">
        <v>77.2</v>
      </c>
      <c r="EM16" s="16">
        <v>62.7</v>
      </c>
      <c r="EN16" s="29"/>
      <c r="EO16" s="16"/>
      <c r="EP16" s="198" t="s">
        <v>236</v>
      </c>
      <c r="EQ16" s="16">
        <v>4.5999999999999996</v>
      </c>
      <c r="ER16" s="16">
        <v>4.5</v>
      </c>
      <c r="ES16" s="16">
        <v>4.8</v>
      </c>
      <c r="ET16" s="16">
        <v>5</v>
      </c>
      <c r="EU16" s="16">
        <v>5.2</v>
      </c>
      <c r="EV16" s="16">
        <v>5</v>
      </c>
      <c r="EW16" s="16">
        <v>5.4</v>
      </c>
      <c r="EX16" s="16">
        <v>5.5</v>
      </c>
      <c r="EY16" s="16">
        <v>4.9000000000000004</v>
      </c>
      <c r="EZ16" s="16">
        <v>5.0999999999999996</v>
      </c>
      <c r="FA16" s="16">
        <v>5.8</v>
      </c>
      <c r="FB16" s="16">
        <v>5.6</v>
      </c>
      <c r="FC16" s="16">
        <v>7.3</v>
      </c>
      <c r="FD16" s="16">
        <v>7.6</v>
      </c>
      <c r="FE16" s="16">
        <v>7.8</v>
      </c>
      <c r="FF16" s="16">
        <v>8.1999999999999993</v>
      </c>
      <c r="FG16" s="16">
        <v>8.6</v>
      </c>
      <c r="FH16" s="16">
        <v>8.6999999999999993</v>
      </c>
      <c r="FI16" s="16">
        <v>9.6999999999999993</v>
      </c>
      <c r="FJ16" s="16">
        <v>9.9</v>
      </c>
      <c r="FK16" s="16">
        <v>9</v>
      </c>
      <c r="FM16" s="1"/>
      <c r="FN16" s="202" t="s">
        <v>235</v>
      </c>
      <c r="FO16" s="1">
        <v>8</v>
      </c>
      <c r="FP16" s="1">
        <v>8</v>
      </c>
      <c r="FQ16" s="1">
        <v>8.9</v>
      </c>
      <c r="FR16" s="1">
        <v>9.3000000000000007</v>
      </c>
      <c r="FS16" s="1">
        <v>9.1</v>
      </c>
      <c r="FT16" s="1">
        <v>9</v>
      </c>
      <c r="FU16" s="1">
        <v>9.5</v>
      </c>
      <c r="FV16" s="1">
        <v>10.8</v>
      </c>
      <c r="FW16" s="1">
        <v>11.9</v>
      </c>
      <c r="FX16" s="1">
        <v>12.7</v>
      </c>
      <c r="FY16" s="1">
        <v>13.5</v>
      </c>
      <c r="FZ16" s="1">
        <v>10.8</v>
      </c>
      <c r="GA16" s="1">
        <v>12.9</v>
      </c>
      <c r="GB16" s="1">
        <v>13.9</v>
      </c>
      <c r="GC16" s="1">
        <v>13.1</v>
      </c>
      <c r="GD16" s="1">
        <v>15.5</v>
      </c>
      <c r="GE16" s="1">
        <v>16.3</v>
      </c>
      <c r="GF16" s="1">
        <v>16.7</v>
      </c>
      <c r="GG16" s="1">
        <v>16.600000000000001</v>
      </c>
      <c r="GH16" s="1">
        <v>16.7</v>
      </c>
      <c r="GI16" s="1">
        <v>15.3</v>
      </c>
      <c r="GK16" s="1"/>
      <c r="GL16" s="202" t="s">
        <v>235</v>
      </c>
      <c r="GM16" s="1">
        <v>27.2</v>
      </c>
      <c r="GN16" s="1">
        <v>28.4</v>
      </c>
      <c r="GO16" s="1">
        <v>29.3</v>
      </c>
      <c r="GP16" s="1">
        <v>28.1</v>
      </c>
      <c r="GQ16" s="1">
        <v>27.8</v>
      </c>
      <c r="GR16" s="1">
        <v>29.3</v>
      </c>
      <c r="GS16" s="1">
        <v>29.2</v>
      </c>
      <c r="GT16" s="1">
        <v>31.8</v>
      </c>
      <c r="GU16" s="1">
        <v>31.2</v>
      </c>
      <c r="GV16" s="1">
        <v>30.6</v>
      </c>
      <c r="GW16" s="1">
        <v>30.7</v>
      </c>
      <c r="GX16" s="1">
        <v>27.8</v>
      </c>
      <c r="GY16" s="1">
        <v>30.3</v>
      </c>
      <c r="GZ16" s="1">
        <v>33.700000000000003</v>
      </c>
      <c r="HA16" s="1">
        <v>35.799999999999997</v>
      </c>
      <c r="HB16" s="1">
        <v>36.5</v>
      </c>
      <c r="HC16" s="1">
        <v>39.4</v>
      </c>
      <c r="HD16" s="1">
        <v>41.2</v>
      </c>
      <c r="HE16" s="1">
        <v>42.9</v>
      </c>
      <c r="HF16" s="1">
        <v>45.3</v>
      </c>
      <c r="HG16" s="1">
        <v>38.4</v>
      </c>
      <c r="HI16" s="1"/>
      <c r="HJ16" s="202" t="s">
        <v>235</v>
      </c>
      <c r="HK16" s="1">
        <v>18.3</v>
      </c>
      <c r="HL16" s="1">
        <v>17.8</v>
      </c>
      <c r="HM16" s="1">
        <v>18.3</v>
      </c>
      <c r="HN16" s="1">
        <v>18.5</v>
      </c>
      <c r="HO16" s="1">
        <v>19.7</v>
      </c>
      <c r="HP16" s="1">
        <v>18.899999999999999</v>
      </c>
      <c r="HQ16" s="1">
        <v>17.7</v>
      </c>
      <c r="HR16" s="1">
        <v>18.899999999999999</v>
      </c>
      <c r="HS16" s="1">
        <v>18.3</v>
      </c>
      <c r="HT16" s="1">
        <v>18.7</v>
      </c>
      <c r="HU16" s="1">
        <v>18.7</v>
      </c>
      <c r="HV16" s="1">
        <v>17.7</v>
      </c>
      <c r="HW16" s="1">
        <v>18.399999999999999</v>
      </c>
      <c r="HX16" s="1">
        <v>19.3</v>
      </c>
      <c r="HY16" s="1">
        <v>20.3</v>
      </c>
      <c r="HZ16" s="1">
        <v>22.1</v>
      </c>
      <c r="IA16" s="1">
        <v>25</v>
      </c>
      <c r="IB16" s="1">
        <v>25.7</v>
      </c>
      <c r="IC16" s="1">
        <v>26.6</v>
      </c>
      <c r="ID16" s="1">
        <v>26.6</v>
      </c>
      <c r="IE16" s="1">
        <v>24.6</v>
      </c>
    </row>
    <row r="17" spans="1:239" ht="14.5">
      <c r="A17" s="175"/>
      <c r="B17" s="184" t="s">
        <v>237</v>
      </c>
      <c r="C17" s="175">
        <v>0</v>
      </c>
      <c r="D17" s="175">
        <v>0</v>
      </c>
      <c r="E17" s="175">
        <v>0</v>
      </c>
      <c r="F17" s="175">
        <v>0.1</v>
      </c>
      <c r="G17" s="175">
        <v>0.1</v>
      </c>
      <c r="H17" s="175">
        <v>0.1</v>
      </c>
      <c r="I17" s="175">
        <v>0</v>
      </c>
      <c r="J17" s="175">
        <v>0</v>
      </c>
      <c r="K17" s="175">
        <v>0</v>
      </c>
      <c r="L17" s="175">
        <v>0</v>
      </c>
      <c r="M17" s="175">
        <v>0</v>
      </c>
      <c r="N17" s="175">
        <v>0</v>
      </c>
      <c r="O17" s="175">
        <v>0</v>
      </c>
      <c r="P17" s="175">
        <v>0</v>
      </c>
      <c r="Q17" s="175">
        <v>0</v>
      </c>
      <c r="R17" s="175">
        <v>0</v>
      </c>
      <c r="S17" s="175">
        <v>0</v>
      </c>
      <c r="T17" s="175">
        <v>0</v>
      </c>
      <c r="U17" s="175">
        <v>0</v>
      </c>
      <c r="V17" s="175">
        <v>0</v>
      </c>
      <c r="W17" s="175">
        <v>0</v>
      </c>
      <c r="Y17" s="1"/>
      <c r="Z17" s="190" t="s">
        <v>237</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
      <c r="AX17" s="190" t="s">
        <v>237</v>
      </c>
      <c r="AY17" s="1">
        <v>0.1</v>
      </c>
      <c r="AZ17" s="1">
        <v>0.1</v>
      </c>
      <c r="BA17" s="1">
        <v>0.1</v>
      </c>
      <c r="BB17" s="1">
        <v>0.1</v>
      </c>
      <c r="BC17" s="1">
        <v>0.1</v>
      </c>
      <c r="BD17" s="1">
        <v>0.1</v>
      </c>
      <c r="BE17" s="1">
        <v>0</v>
      </c>
      <c r="BF17" s="1">
        <v>0</v>
      </c>
      <c r="BG17" s="1">
        <v>0</v>
      </c>
      <c r="BH17" s="1">
        <v>0</v>
      </c>
      <c r="BI17" s="1">
        <v>0</v>
      </c>
      <c r="BJ17" s="1">
        <v>0</v>
      </c>
      <c r="BK17" s="1">
        <v>0</v>
      </c>
      <c r="BL17" s="1">
        <v>0</v>
      </c>
      <c r="BM17" s="1">
        <v>0</v>
      </c>
      <c r="BN17" s="1">
        <v>0</v>
      </c>
      <c r="BO17" s="1">
        <v>0</v>
      </c>
      <c r="BP17" s="1">
        <v>0</v>
      </c>
      <c r="BQ17" s="1">
        <v>0</v>
      </c>
      <c r="BR17" s="1">
        <v>0</v>
      </c>
      <c r="BS17" s="1">
        <v>0</v>
      </c>
      <c r="BU17" s="16"/>
      <c r="BV17" s="198" t="s">
        <v>238</v>
      </c>
      <c r="BW17" s="16">
        <v>0.1</v>
      </c>
      <c r="BX17" s="16">
        <v>0.1</v>
      </c>
      <c r="BY17" s="16">
        <v>0.1</v>
      </c>
      <c r="BZ17" s="16">
        <v>0.1</v>
      </c>
      <c r="CA17" s="16">
        <v>0.1</v>
      </c>
      <c r="CB17" s="16">
        <v>0.1</v>
      </c>
      <c r="CC17" s="16">
        <v>0</v>
      </c>
      <c r="CD17" s="16">
        <v>0</v>
      </c>
      <c r="CE17" s="16">
        <v>0</v>
      </c>
      <c r="CF17" s="16">
        <v>0</v>
      </c>
      <c r="CG17" s="16">
        <v>0</v>
      </c>
      <c r="CH17" s="16">
        <v>0</v>
      </c>
      <c r="CI17" s="16">
        <v>0</v>
      </c>
      <c r="CJ17" s="16">
        <v>0</v>
      </c>
      <c r="CK17" s="16">
        <v>0</v>
      </c>
      <c r="CL17" s="16">
        <v>0</v>
      </c>
      <c r="CM17" s="16">
        <v>0</v>
      </c>
      <c r="CN17" s="16">
        <v>0</v>
      </c>
      <c r="CO17" s="16">
        <v>0</v>
      </c>
      <c r="CP17" s="16">
        <v>0</v>
      </c>
      <c r="CQ17" s="16">
        <v>0</v>
      </c>
      <c r="CR17" s="29"/>
      <c r="CS17" s="16"/>
      <c r="CT17" s="198" t="s">
        <v>238</v>
      </c>
      <c r="CU17" s="16">
        <v>0.4</v>
      </c>
      <c r="CV17" s="16">
        <v>0.4</v>
      </c>
      <c r="CW17" s="16">
        <v>0.3</v>
      </c>
      <c r="CX17" s="16">
        <v>0.4</v>
      </c>
      <c r="CY17" s="16">
        <v>0.3</v>
      </c>
      <c r="CZ17" s="16">
        <v>0.4</v>
      </c>
      <c r="DA17" s="16">
        <v>0.2</v>
      </c>
      <c r="DB17" s="16">
        <v>0.2</v>
      </c>
      <c r="DC17" s="16">
        <v>0.2</v>
      </c>
      <c r="DD17" s="16">
        <v>0.2</v>
      </c>
      <c r="DE17" s="16">
        <v>0.2</v>
      </c>
      <c r="DF17" s="16">
        <v>0.2</v>
      </c>
      <c r="DG17" s="16">
        <v>0.2</v>
      </c>
      <c r="DH17" s="16">
        <v>0.3</v>
      </c>
      <c r="DI17" s="16">
        <v>0.2</v>
      </c>
      <c r="DJ17" s="16">
        <v>0.3</v>
      </c>
      <c r="DK17" s="16">
        <v>0.4</v>
      </c>
      <c r="DL17" s="16">
        <v>0.5</v>
      </c>
      <c r="DM17" s="16">
        <v>0.5</v>
      </c>
      <c r="DN17" s="16">
        <v>0.5</v>
      </c>
      <c r="DO17" s="16">
        <v>0.5</v>
      </c>
      <c r="DP17" s="29"/>
      <c r="DQ17" s="16"/>
      <c r="DR17" s="198" t="s">
        <v>238</v>
      </c>
      <c r="DS17" s="16">
        <v>0.5</v>
      </c>
      <c r="DT17" s="16">
        <v>0.5</v>
      </c>
      <c r="DU17" s="16">
        <v>0.5</v>
      </c>
      <c r="DV17" s="16">
        <v>0.5</v>
      </c>
      <c r="DW17" s="16">
        <v>0.5</v>
      </c>
      <c r="DX17" s="16">
        <v>0.6</v>
      </c>
      <c r="DY17" s="16">
        <v>0.2</v>
      </c>
      <c r="DZ17" s="16">
        <v>0.1</v>
      </c>
      <c r="EA17" s="16">
        <v>0.2</v>
      </c>
      <c r="EB17" s="16">
        <v>0.2</v>
      </c>
      <c r="EC17" s="16">
        <v>0.3</v>
      </c>
      <c r="ED17" s="16">
        <v>0.3</v>
      </c>
      <c r="EE17" s="16">
        <v>0.3</v>
      </c>
      <c r="EF17" s="16">
        <v>0.4</v>
      </c>
      <c r="EG17" s="16">
        <v>0.5</v>
      </c>
      <c r="EH17" s="16">
        <v>0.7</v>
      </c>
      <c r="EI17" s="16">
        <v>0.7</v>
      </c>
      <c r="EJ17" s="16">
        <v>0.8</v>
      </c>
      <c r="EK17" s="16">
        <v>1</v>
      </c>
      <c r="EL17" s="16">
        <v>1</v>
      </c>
      <c r="EM17" s="16">
        <v>0.9</v>
      </c>
      <c r="EN17" s="29"/>
      <c r="EO17" s="16"/>
      <c r="EP17" s="198" t="s">
        <v>238</v>
      </c>
      <c r="EQ17" s="16">
        <v>0.1</v>
      </c>
      <c r="ER17" s="16">
        <v>0.1</v>
      </c>
      <c r="ES17" s="16">
        <v>0.1</v>
      </c>
      <c r="ET17" s="16">
        <v>0.1</v>
      </c>
      <c r="EU17" s="16">
        <v>0.1</v>
      </c>
      <c r="EV17" s="16">
        <v>0.1</v>
      </c>
      <c r="EW17" s="16">
        <v>0</v>
      </c>
      <c r="EX17" s="16">
        <v>0</v>
      </c>
      <c r="EY17" s="16">
        <v>0</v>
      </c>
      <c r="EZ17" s="16">
        <v>0</v>
      </c>
      <c r="FA17" s="16">
        <v>0</v>
      </c>
      <c r="FB17" s="16">
        <v>0</v>
      </c>
      <c r="FC17" s="16">
        <v>0</v>
      </c>
      <c r="FD17" s="16">
        <v>0</v>
      </c>
      <c r="FE17" s="16">
        <v>0</v>
      </c>
      <c r="FF17" s="16">
        <v>0</v>
      </c>
      <c r="FG17" s="16">
        <v>0</v>
      </c>
      <c r="FH17" s="16">
        <v>0</v>
      </c>
      <c r="FI17" s="16">
        <v>0</v>
      </c>
      <c r="FJ17" s="16">
        <v>0</v>
      </c>
      <c r="FK17" s="16">
        <v>0</v>
      </c>
      <c r="FM17" s="1"/>
      <c r="FN17" s="202" t="s">
        <v>237</v>
      </c>
      <c r="FO17" s="1">
        <v>0.5</v>
      </c>
      <c r="FP17" s="1">
        <v>0.4</v>
      </c>
      <c r="FQ17" s="1">
        <v>0.5</v>
      </c>
      <c r="FR17" s="1">
        <v>0.7</v>
      </c>
      <c r="FS17" s="1">
        <v>0.6</v>
      </c>
      <c r="FT17" s="1">
        <v>0.7</v>
      </c>
      <c r="FU17" s="1">
        <v>0.3</v>
      </c>
      <c r="FV17" s="1">
        <v>0.3</v>
      </c>
      <c r="FW17" s="1">
        <v>0.3</v>
      </c>
      <c r="FX17" s="1">
        <v>0.3</v>
      </c>
      <c r="FY17" s="1">
        <v>0.3</v>
      </c>
      <c r="FZ17" s="1">
        <v>0.2</v>
      </c>
      <c r="GA17" s="1">
        <v>0.2</v>
      </c>
      <c r="GB17" s="1">
        <v>0.2</v>
      </c>
      <c r="GC17" s="1">
        <v>0.2</v>
      </c>
      <c r="GD17" s="1">
        <v>0.2</v>
      </c>
      <c r="GE17" s="1">
        <v>0.2</v>
      </c>
      <c r="GF17" s="1">
        <v>0.2</v>
      </c>
      <c r="GG17" s="1">
        <v>0.2</v>
      </c>
      <c r="GH17" s="1">
        <v>0.2</v>
      </c>
      <c r="GI17" s="1">
        <v>0.2</v>
      </c>
      <c r="GK17" s="1"/>
      <c r="GL17" s="202" t="s">
        <v>237</v>
      </c>
      <c r="GM17" s="1">
        <v>1.2</v>
      </c>
      <c r="GN17" s="1">
        <v>1.5</v>
      </c>
      <c r="GO17" s="1">
        <v>1.8</v>
      </c>
      <c r="GP17" s="1">
        <v>1.4</v>
      </c>
      <c r="GQ17" s="1">
        <v>1.1000000000000001</v>
      </c>
      <c r="GR17" s="1">
        <v>1.3</v>
      </c>
      <c r="GS17" s="1">
        <v>0.3</v>
      </c>
      <c r="GT17" s="1">
        <v>0.3</v>
      </c>
      <c r="GU17" s="1">
        <v>0.3</v>
      </c>
      <c r="GV17" s="1">
        <v>0.4</v>
      </c>
      <c r="GW17" s="1">
        <v>0.4</v>
      </c>
      <c r="GX17" s="1">
        <v>0.4</v>
      </c>
      <c r="GY17" s="1">
        <v>0.3</v>
      </c>
      <c r="GZ17" s="1">
        <v>0.3</v>
      </c>
      <c r="HA17" s="1">
        <v>0.4</v>
      </c>
      <c r="HB17" s="1">
        <v>0.4</v>
      </c>
      <c r="HC17" s="1">
        <v>0.4</v>
      </c>
      <c r="HD17" s="1">
        <v>0.5</v>
      </c>
      <c r="HE17" s="1">
        <v>0.5</v>
      </c>
      <c r="HF17" s="1">
        <v>0.6</v>
      </c>
      <c r="HG17" s="1">
        <v>0.6</v>
      </c>
      <c r="HI17" s="1"/>
      <c r="HJ17" s="202" t="s">
        <v>237</v>
      </c>
      <c r="HK17" s="1">
        <v>1</v>
      </c>
      <c r="HL17" s="1">
        <v>1.2</v>
      </c>
      <c r="HM17" s="1">
        <v>1.2</v>
      </c>
      <c r="HN17" s="1">
        <v>1.1000000000000001</v>
      </c>
      <c r="HO17" s="1">
        <v>1</v>
      </c>
      <c r="HP17" s="1">
        <v>0.9</v>
      </c>
      <c r="HQ17" s="1">
        <v>0.2</v>
      </c>
      <c r="HR17" s="1">
        <v>0.2</v>
      </c>
      <c r="HS17" s="1">
        <v>0.3</v>
      </c>
      <c r="HT17" s="1">
        <v>0.2</v>
      </c>
      <c r="HU17" s="1">
        <v>0.2</v>
      </c>
      <c r="HV17" s="1">
        <v>0.2</v>
      </c>
      <c r="HW17" s="1">
        <v>0.2</v>
      </c>
      <c r="HX17" s="1">
        <v>0.3</v>
      </c>
      <c r="HY17" s="1">
        <v>0.3</v>
      </c>
      <c r="HZ17" s="1">
        <v>0.4</v>
      </c>
      <c r="IA17" s="1">
        <v>0.5</v>
      </c>
      <c r="IB17" s="1">
        <v>0.5</v>
      </c>
      <c r="IC17" s="1">
        <v>0.6</v>
      </c>
      <c r="ID17" s="1">
        <v>0.7</v>
      </c>
      <c r="IE17" s="1">
        <v>0.7</v>
      </c>
    </row>
    <row r="18" spans="1:239" ht="14.5">
      <c r="A18" s="175"/>
      <c r="B18" s="184" t="s">
        <v>239</v>
      </c>
      <c r="C18" s="176" t="s">
        <v>240</v>
      </c>
      <c r="D18" s="176" t="s">
        <v>240</v>
      </c>
      <c r="E18" s="176" t="s">
        <v>240</v>
      </c>
      <c r="F18" s="176" t="s">
        <v>240</v>
      </c>
      <c r="G18" s="176" t="s">
        <v>240</v>
      </c>
      <c r="H18" s="176" t="s">
        <v>240</v>
      </c>
      <c r="I18" s="176" t="s">
        <v>240</v>
      </c>
      <c r="J18" s="176" t="s">
        <v>240</v>
      </c>
      <c r="K18" s="176" t="s">
        <v>240</v>
      </c>
      <c r="L18" s="176" t="s">
        <v>240</v>
      </c>
      <c r="M18" s="176" t="s">
        <v>240</v>
      </c>
      <c r="N18" s="176">
        <v>0.1</v>
      </c>
      <c r="O18" s="176">
        <v>0.1</v>
      </c>
      <c r="P18" s="176">
        <v>0.1</v>
      </c>
      <c r="Q18" s="176">
        <v>0.1</v>
      </c>
      <c r="R18" s="176" t="s">
        <v>240</v>
      </c>
      <c r="S18" s="176" t="s">
        <v>240</v>
      </c>
      <c r="T18" s="176" t="s">
        <v>240</v>
      </c>
      <c r="U18" s="176" t="s">
        <v>240</v>
      </c>
      <c r="V18" s="176" t="s">
        <v>240</v>
      </c>
      <c r="W18" s="176" t="s">
        <v>240</v>
      </c>
      <c r="Y18" s="1"/>
      <c r="Z18" s="190" t="s">
        <v>239</v>
      </c>
      <c r="AA18" s="2" t="s">
        <v>240</v>
      </c>
      <c r="AB18" s="2" t="s">
        <v>240</v>
      </c>
      <c r="AC18" s="2" t="s">
        <v>240</v>
      </c>
      <c r="AD18" s="2" t="s">
        <v>240</v>
      </c>
      <c r="AE18" s="2" t="s">
        <v>240</v>
      </c>
      <c r="AF18" s="2" t="s">
        <v>240</v>
      </c>
      <c r="AG18" s="2" t="s">
        <v>240</v>
      </c>
      <c r="AH18" s="2" t="s">
        <v>240</v>
      </c>
      <c r="AI18" s="2" t="s">
        <v>240</v>
      </c>
      <c r="AJ18" s="2" t="s">
        <v>240</v>
      </c>
      <c r="AK18" s="2" t="s">
        <v>240</v>
      </c>
      <c r="AL18" s="2">
        <v>0</v>
      </c>
      <c r="AM18" s="2">
        <v>0</v>
      </c>
      <c r="AN18" s="2">
        <v>0</v>
      </c>
      <c r="AO18" s="2">
        <v>0.1</v>
      </c>
      <c r="AP18" s="2" t="s">
        <v>240</v>
      </c>
      <c r="AQ18" s="2" t="s">
        <v>240</v>
      </c>
      <c r="AR18" s="2" t="s">
        <v>240</v>
      </c>
      <c r="AS18" s="2" t="s">
        <v>240</v>
      </c>
      <c r="AT18" s="2" t="s">
        <v>240</v>
      </c>
      <c r="AU18" s="2" t="s">
        <v>240</v>
      </c>
      <c r="AW18" s="1"/>
      <c r="AX18" s="190" t="s">
        <v>239</v>
      </c>
      <c r="AY18" s="2" t="s">
        <v>240</v>
      </c>
      <c r="AZ18" s="2" t="s">
        <v>240</v>
      </c>
      <c r="BA18" s="2" t="s">
        <v>240</v>
      </c>
      <c r="BB18" s="2" t="s">
        <v>240</v>
      </c>
      <c r="BC18" s="2" t="s">
        <v>240</v>
      </c>
      <c r="BD18" s="2" t="s">
        <v>240</v>
      </c>
      <c r="BE18" s="2" t="s">
        <v>240</v>
      </c>
      <c r="BF18" s="2" t="s">
        <v>240</v>
      </c>
      <c r="BG18" s="2" t="s">
        <v>240</v>
      </c>
      <c r="BH18" s="2" t="s">
        <v>240</v>
      </c>
      <c r="BI18" s="2" t="s">
        <v>240</v>
      </c>
      <c r="BJ18" s="2">
        <v>0.2</v>
      </c>
      <c r="BK18" s="2">
        <v>0.2</v>
      </c>
      <c r="BL18" s="2">
        <v>0</v>
      </c>
      <c r="BM18" s="2">
        <v>0</v>
      </c>
      <c r="BN18" s="2" t="s">
        <v>240</v>
      </c>
      <c r="BO18" s="2" t="s">
        <v>240</v>
      </c>
      <c r="BP18" s="2" t="s">
        <v>240</v>
      </c>
      <c r="BQ18" s="2" t="s">
        <v>240</v>
      </c>
      <c r="BR18" s="2" t="s">
        <v>240</v>
      </c>
      <c r="BS18" s="2" t="s">
        <v>240</v>
      </c>
      <c r="BU18" s="16"/>
      <c r="BV18" s="198" t="s">
        <v>241</v>
      </c>
      <c r="BW18" s="17" t="s">
        <v>242</v>
      </c>
      <c r="BX18" s="17" t="s">
        <v>242</v>
      </c>
      <c r="BY18" s="17" t="s">
        <v>242</v>
      </c>
      <c r="BZ18" s="17" t="s">
        <v>242</v>
      </c>
      <c r="CA18" s="17" t="s">
        <v>242</v>
      </c>
      <c r="CB18" s="17" t="s">
        <v>242</v>
      </c>
      <c r="CC18" s="17" t="s">
        <v>242</v>
      </c>
      <c r="CD18" s="17" t="s">
        <v>242</v>
      </c>
      <c r="CE18" s="17" t="s">
        <v>242</v>
      </c>
      <c r="CF18" s="17" t="s">
        <v>242</v>
      </c>
      <c r="CG18" s="17" t="s">
        <v>242</v>
      </c>
      <c r="CH18" s="17">
        <v>0.2</v>
      </c>
      <c r="CI18" s="17">
        <v>0.2</v>
      </c>
      <c r="CJ18" s="17">
        <v>0.1</v>
      </c>
      <c r="CK18" s="17">
        <v>0</v>
      </c>
      <c r="CL18" s="17" t="s">
        <v>242</v>
      </c>
      <c r="CM18" s="17" t="s">
        <v>242</v>
      </c>
      <c r="CN18" s="17" t="s">
        <v>242</v>
      </c>
      <c r="CO18" s="17" t="s">
        <v>242</v>
      </c>
      <c r="CP18" s="17" t="s">
        <v>242</v>
      </c>
      <c r="CQ18" s="17" t="s">
        <v>242</v>
      </c>
      <c r="CR18" s="29"/>
      <c r="CS18" s="16"/>
      <c r="CT18" s="198" t="s">
        <v>241</v>
      </c>
      <c r="CU18" s="17" t="s">
        <v>242</v>
      </c>
      <c r="CV18" s="17" t="s">
        <v>242</v>
      </c>
      <c r="CW18" s="17" t="s">
        <v>242</v>
      </c>
      <c r="CX18" s="17" t="s">
        <v>242</v>
      </c>
      <c r="CY18" s="17" t="s">
        <v>242</v>
      </c>
      <c r="CZ18" s="17" t="s">
        <v>242</v>
      </c>
      <c r="DA18" s="17" t="s">
        <v>242</v>
      </c>
      <c r="DB18" s="17" t="s">
        <v>242</v>
      </c>
      <c r="DC18" s="17" t="s">
        <v>242</v>
      </c>
      <c r="DD18" s="17" t="s">
        <v>242</v>
      </c>
      <c r="DE18" s="17" t="s">
        <v>242</v>
      </c>
      <c r="DF18" s="17">
        <v>1.2</v>
      </c>
      <c r="DG18" s="17">
        <v>1.1000000000000001</v>
      </c>
      <c r="DH18" s="17">
        <v>1.1000000000000001</v>
      </c>
      <c r="DI18" s="17">
        <v>1.2</v>
      </c>
      <c r="DJ18" s="17" t="s">
        <v>242</v>
      </c>
      <c r="DK18" s="17" t="s">
        <v>242</v>
      </c>
      <c r="DL18" s="17" t="s">
        <v>242</v>
      </c>
      <c r="DM18" s="17" t="s">
        <v>242</v>
      </c>
      <c r="DN18" s="17" t="s">
        <v>242</v>
      </c>
      <c r="DO18" s="17" t="s">
        <v>242</v>
      </c>
      <c r="DP18" s="29"/>
      <c r="DQ18" s="16"/>
      <c r="DR18" s="198" t="s">
        <v>241</v>
      </c>
      <c r="DS18" s="17" t="s">
        <v>242</v>
      </c>
      <c r="DT18" s="17" t="s">
        <v>242</v>
      </c>
      <c r="DU18" s="17" t="s">
        <v>242</v>
      </c>
      <c r="DV18" s="17" t="s">
        <v>242</v>
      </c>
      <c r="DW18" s="17" t="s">
        <v>242</v>
      </c>
      <c r="DX18" s="17" t="s">
        <v>242</v>
      </c>
      <c r="DY18" s="17" t="s">
        <v>242</v>
      </c>
      <c r="DZ18" s="17">
        <v>1.9</v>
      </c>
      <c r="EA18" s="17">
        <v>2.4</v>
      </c>
      <c r="EB18" s="17">
        <v>2.5</v>
      </c>
      <c r="EC18" s="17">
        <v>2.7</v>
      </c>
      <c r="ED18" s="17">
        <v>3.2</v>
      </c>
      <c r="EE18" s="17">
        <v>3.3</v>
      </c>
      <c r="EF18" s="17">
        <v>3.4</v>
      </c>
      <c r="EG18" s="17">
        <v>3.6</v>
      </c>
      <c r="EH18" s="17" t="s">
        <v>242</v>
      </c>
      <c r="EI18" s="17" t="s">
        <v>242</v>
      </c>
      <c r="EJ18" s="17" t="s">
        <v>242</v>
      </c>
      <c r="EK18" s="17" t="s">
        <v>242</v>
      </c>
      <c r="EL18" s="17" t="s">
        <v>242</v>
      </c>
      <c r="EM18" s="17" t="s">
        <v>242</v>
      </c>
      <c r="EN18" s="29"/>
      <c r="EO18" s="16"/>
      <c r="EP18" s="198" t="s">
        <v>241</v>
      </c>
      <c r="EQ18" s="17" t="s">
        <v>242</v>
      </c>
      <c r="ER18" s="17" t="s">
        <v>242</v>
      </c>
      <c r="ES18" s="17" t="s">
        <v>242</v>
      </c>
      <c r="ET18" s="17" t="s">
        <v>242</v>
      </c>
      <c r="EU18" s="17" t="s">
        <v>242</v>
      </c>
      <c r="EV18" s="17" t="s">
        <v>242</v>
      </c>
      <c r="EW18" s="17" t="s">
        <v>242</v>
      </c>
      <c r="EX18" s="17" t="s">
        <v>242</v>
      </c>
      <c r="EY18" s="17">
        <v>0.4</v>
      </c>
      <c r="EZ18" s="17">
        <v>0.4</v>
      </c>
      <c r="FA18" s="17">
        <v>0.5</v>
      </c>
      <c r="FB18" s="17">
        <v>0.5</v>
      </c>
      <c r="FC18" s="17">
        <v>0.5</v>
      </c>
      <c r="FD18" s="17">
        <v>0.5</v>
      </c>
      <c r="FE18" s="17">
        <v>0.5</v>
      </c>
      <c r="FF18" s="17" t="s">
        <v>242</v>
      </c>
      <c r="FG18" s="17" t="s">
        <v>242</v>
      </c>
      <c r="FH18" s="17" t="s">
        <v>242</v>
      </c>
      <c r="FI18" s="17" t="s">
        <v>242</v>
      </c>
      <c r="FJ18" s="17" t="s">
        <v>242</v>
      </c>
      <c r="FK18" s="17" t="s">
        <v>242</v>
      </c>
      <c r="FM18" s="1"/>
      <c r="FN18" s="202" t="s">
        <v>239</v>
      </c>
      <c r="FO18" s="2" t="s">
        <v>240</v>
      </c>
      <c r="FP18" s="2" t="s">
        <v>240</v>
      </c>
      <c r="FQ18" s="2" t="s">
        <v>240</v>
      </c>
      <c r="FR18" s="2" t="s">
        <v>240</v>
      </c>
      <c r="FS18" s="2" t="s">
        <v>240</v>
      </c>
      <c r="FT18" s="2" t="s">
        <v>240</v>
      </c>
      <c r="FU18" s="2" t="s">
        <v>240</v>
      </c>
      <c r="FV18" s="2" t="s">
        <v>240</v>
      </c>
      <c r="FW18" s="2" t="s">
        <v>240</v>
      </c>
      <c r="FX18" s="2" t="s">
        <v>240</v>
      </c>
      <c r="FY18" s="2" t="s">
        <v>240</v>
      </c>
      <c r="FZ18" s="2">
        <v>0.8</v>
      </c>
      <c r="GA18" s="2">
        <v>0.9</v>
      </c>
      <c r="GB18" s="2">
        <v>0.9</v>
      </c>
      <c r="GC18" s="2">
        <v>1</v>
      </c>
      <c r="GD18" s="2" t="s">
        <v>240</v>
      </c>
      <c r="GE18" s="2" t="s">
        <v>240</v>
      </c>
      <c r="GF18" s="2" t="s">
        <v>240</v>
      </c>
      <c r="GG18" s="2" t="s">
        <v>240</v>
      </c>
      <c r="GH18" s="2" t="s">
        <v>240</v>
      </c>
      <c r="GI18" s="2" t="s">
        <v>240</v>
      </c>
      <c r="GK18" s="1"/>
      <c r="GL18" s="202" t="s">
        <v>239</v>
      </c>
      <c r="GM18" s="2" t="s">
        <v>240</v>
      </c>
      <c r="GN18" s="2" t="s">
        <v>240</v>
      </c>
      <c r="GO18" s="2" t="s">
        <v>240</v>
      </c>
      <c r="GP18" s="2" t="s">
        <v>240</v>
      </c>
      <c r="GQ18" s="2" t="s">
        <v>240</v>
      </c>
      <c r="GR18" s="2" t="s">
        <v>240</v>
      </c>
      <c r="GS18" s="2" t="s">
        <v>240</v>
      </c>
      <c r="GT18" s="2" t="s">
        <v>240</v>
      </c>
      <c r="GU18" s="2" t="s">
        <v>240</v>
      </c>
      <c r="GV18" s="2" t="s">
        <v>240</v>
      </c>
      <c r="GW18" s="2" t="s">
        <v>240</v>
      </c>
      <c r="GX18" s="2">
        <v>1.1000000000000001</v>
      </c>
      <c r="GY18" s="2">
        <v>1.7</v>
      </c>
      <c r="GZ18" s="2">
        <v>1.3</v>
      </c>
      <c r="HA18" s="2">
        <v>1.6</v>
      </c>
      <c r="HB18" s="2" t="s">
        <v>240</v>
      </c>
      <c r="HC18" s="2" t="s">
        <v>240</v>
      </c>
      <c r="HD18" s="2" t="s">
        <v>240</v>
      </c>
      <c r="HE18" s="2" t="s">
        <v>240</v>
      </c>
      <c r="HF18" s="2" t="s">
        <v>240</v>
      </c>
      <c r="HG18" s="2" t="s">
        <v>240</v>
      </c>
      <c r="HI18" s="1"/>
      <c r="HJ18" s="202" t="s">
        <v>239</v>
      </c>
      <c r="HK18" s="2" t="s">
        <v>240</v>
      </c>
      <c r="HL18" s="2" t="s">
        <v>240</v>
      </c>
      <c r="HM18" s="2" t="s">
        <v>240</v>
      </c>
      <c r="HN18" s="2" t="s">
        <v>240</v>
      </c>
      <c r="HO18" s="2" t="s">
        <v>240</v>
      </c>
      <c r="HP18" s="2" t="s">
        <v>240</v>
      </c>
      <c r="HQ18" s="2" t="s">
        <v>240</v>
      </c>
      <c r="HR18" s="2" t="s">
        <v>240</v>
      </c>
      <c r="HS18" s="2" t="s">
        <v>240</v>
      </c>
      <c r="HT18" s="2" t="s">
        <v>240</v>
      </c>
      <c r="HU18" s="2">
        <v>0.7</v>
      </c>
      <c r="HV18" s="2">
        <v>0.8</v>
      </c>
      <c r="HW18" s="2">
        <v>0.7</v>
      </c>
      <c r="HX18" s="2">
        <v>0.7</v>
      </c>
      <c r="HY18" s="2">
        <v>0.7</v>
      </c>
      <c r="HZ18" s="2" t="s">
        <v>240</v>
      </c>
      <c r="IA18" s="2" t="s">
        <v>240</v>
      </c>
      <c r="IB18" s="2" t="s">
        <v>240</v>
      </c>
      <c r="IC18" s="2" t="s">
        <v>240</v>
      </c>
      <c r="ID18" s="2" t="s">
        <v>240</v>
      </c>
      <c r="IE18" s="2" t="s">
        <v>240</v>
      </c>
    </row>
    <row r="19" spans="1:239" ht="14.5">
      <c r="A19" s="175"/>
      <c r="B19" s="184" t="s">
        <v>243</v>
      </c>
      <c r="C19" s="175">
        <v>0</v>
      </c>
      <c r="D19" s="176" t="s">
        <v>240</v>
      </c>
      <c r="E19" s="176" t="s">
        <v>240</v>
      </c>
      <c r="F19" s="176" t="s">
        <v>240</v>
      </c>
      <c r="G19" s="176" t="s">
        <v>240</v>
      </c>
      <c r="H19" s="176" t="s">
        <v>240</v>
      </c>
      <c r="I19" s="176" t="s">
        <v>240</v>
      </c>
      <c r="J19" s="176" t="s">
        <v>240</v>
      </c>
      <c r="K19" s="176" t="s">
        <v>240</v>
      </c>
      <c r="L19" s="176" t="s">
        <v>240</v>
      </c>
      <c r="M19" s="176" t="s">
        <v>240</v>
      </c>
      <c r="N19" s="176" t="s">
        <v>240</v>
      </c>
      <c r="O19" s="176" t="s">
        <v>240</v>
      </c>
      <c r="P19" s="176" t="s">
        <v>240</v>
      </c>
      <c r="Q19" s="176" t="s">
        <v>240</v>
      </c>
      <c r="R19" s="176" t="s">
        <v>240</v>
      </c>
      <c r="S19" s="176" t="s">
        <v>240</v>
      </c>
      <c r="T19" s="176" t="s">
        <v>240</v>
      </c>
      <c r="U19" s="176" t="s">
        <v>240</v>
      </c>
      <c r="V19" s="176" t="s">
        <v>240</v>
      </c>
      <c r="W19" s="176" t="s">
        <v>240</v>
      </c>
      <c r="Y19" s="1"/>
      <c r="Z19" s="190" t="s">
        <v>243</v>
      </c>
      <c r="AA19" s="1">
        <v>0</v>
      </c>
      <c r="AB19" s="2" t="s">
        <v>240</v>
      </c>
      <c r="AC19" s="2" t="s">
        <v>240</v>
      </c>
      <c r="AD19" s="2" t="s">
        <v>240</v>
      </c>
      <c r="AE19" s="2" t="s">
        <v>240</v>
      </c>
      <c r="AF19" s="2" t="s">
        <v>240</v>
      </c>
      <c r="AG19" s="2" t="s">
        <v>240</v>
      </c>
      <c r="AH19" s="2" t="s">
        <v>240</v>
      </c>
      <c r="AI19" s="2" t="s">
        <v>240</v>
      </c>
      <c r="AJ19" s="2" t="s">
        <v>240</v>
      </c>
      <c r="AK19" s="2" t="s">
        <v>240</v>
      </c>
      <c r="AL19" s="2" t="s">
        <v>240</v>
      </c>
      <c r="AM19" s="2" t="s">
        <v>240</v>
      </c>
      <c r="AN19" s="2" t="s">
        <v>240</v>
      </c>
      <c r="AO19" s="2" t="s">
        <v>240</v>
      </c>
      <c r="AP19" s="2" t="s">
        <v>240</v>
      </c>
      <c r="AQ19" s="2" t="s">
        <v>240</v>
      </c>
      <c r="AR19" s="2" t="s">
        <v>240</v>
      </c>
      <c r="AS19" s="2" t="s">
        <v>240</v>
      </c>
      <c r="AT19" s="2" t="s">
        <v>240</v>
      </c>
      <c r="AU19" s="2" t="s">
        <v>240</v>
      </c>
      <c r="AW19" s="1"/>
      <c r="AX19" s="190" t="s">
        <v>243</v>
      </c>
      <c r="AY19" s="1">
        <v>0</v>
      </c>
      <c r="AZ19" s="2" t="s">
        <v>240</v>
      </c>
      <c r="BA19" s="2" t="s">
        <v>240</v>
      </c>
      <c r="BB19" s="2" t="s">
        <v>240</v>
      </c>
      <c r="BC19" s="2" t="s">
        <v>240</v>
      </c>
      <c r="BD19" s="2" t="s">
        <v>240</v>
      </c>
      <c r="BE19" s="2" t="s">
        <v>240</v>
      </c>
      <c r="BF19" s="2" t="s">
        <v>240</v>
      </c>
      <c r="BG19" s="2" t="s">
        <v>240</v>
      </c>
      <c r="BH19" s="2" t="s">
        <v>240</v>
      </c>
      <c r="BI19" s="2" t="s">
        <v>240</v>
      </c>
      <c r="BJ19" s="2" t="s">
        <v>240</v>
      </c>
      <c r="BK19" s="2" t="s">
        <v>240</v>
      </c>
      <c r="BL19" s="2" t="s">
        <v>240</v>
      </c>
      <c r="BM19" s="2" t="s">
        <v>240</v>
      </c>
      <c r="BN19" s="2" t="s">
        <v>240</v>
      </c>
      <c r="BO19" s="2" t="s">
        <v>240</v>
      </c>
      <c r="BP19" s="2" t="s">
        <v>240</v>
      </c>
      <c r="BQ19" s="2" t="s">
        <v>240</v>
      </c>
      <c r="BR19" s="2" t="s">
        <v>240</v>
      </c>
      <c r="BS19" s="2" t="s">
        <v>240</v>
      </c>
      <c r="BU19" s="16"/>
      <c r="BV19" s="198" t="s">
        <v>244</v>
      </c>
      <c r="BW19" s="16">
        <v>0</v>
      </c>
      <c r="BX19" s="17" t="s">
        <v>242</v>
      </c>
      <c r="BY19" s="17" t="s">
        <v>242</v>
      </c>
      <c r="BZ19" s="17" t="s">
        <v>242</v>
      </c>
      <c r="CA19" s="17" t="s">
        <v>242</v>
      </c>
      <c r="CB19" s="17" t="s">
        <v>242</v>
      </c>
      <c r="CC19" s="17" t="s">
        <v>242</v>
      </c>
      <c r="CD19" s="17" t="s">
        <v>242</v>
      </c>
      <c r="CE19" s="17" t="s">
        <v>242</v>
      </c>
      <c r="CF19" s="17" t="s">
        <v>242</v>
      </c>
      <c r="CG19" s="17" t="s">
        <v>242</v>
      </c>
      <c r="CH19" s="17" t="s">
        <v>242</v>
      </c>
      <c r="CI19" s="17" t="s">
        <v>242</v>
      </c>
      <c r="CJ19" s="17" t="s">
        <v>242</v>
      </c>
      <c r="CK19" s="17" t="s">
        <v>242</v>
      </c>
      <c r="CL19" s="17" t="s">
        <v>242</v>
      </c>
      <c r="CM19" s="17" t="s">
        <v>242</v>
      </c>
      <c r="CN19" s="17" t="s">
        <v>242</v>
      </c>
      <c r="CO19" s="17" t="s">
        <v>242</v>
      </c>
      <c r="CP19" s="17" t="s">
        <v>242</v>
      </c>
      <c r="CQ19" s="17" t="s">
        <v>242</v>
      </c>
      <c r="CR19" s="29"/>
      <c r="CS19" s="16"/>
      <c r="CT19" s="198" t="s">
        <v>244</v>
      </c>
      <c r="CU19" s="16">
        <v>0</v>
      </c>
      <c r="CV19" s="17" t="s">
        <v>242</v>
      </c>
      <c r="CW19" s="17" t="s">
        <v>242</v>
      </c>
      <c r="CX19" s="17" t="s">
        <v>242</v>
      </c>
      <c r="CY19" s="17" t="s">
        <v>242</v>
      </c>
      <c r="CZ19" s="17" t="s">
        <v>242</v>
      </c>
      <c r="DA19" s="17" t="s">
        <v>242</v>
      </c>
      <c r="DB19" s="17" t="s">
        <v>242</v>
      </c>
      <c r="DC19" s="17" t="s">
        <v>242</v>
      </c>
      <c r="DD19" s="17" t="s">
        <v>242</v>
      </c>
      <c r="DE19" s="17" t="s">
        <v>242</v>
      </c>
      <c r="DF19" s="17" t="s">
        <v>242</v>
      </c>
      <c r="DG19" s="17" t="s">
        <v>242</v>
      </c>
      <c r="DH19" s="17" t="s">
        <v>242</v>
      </c>
      <c r="DI19" s="17" t="s">
        <v>242</v>
      </c>
      <c r="DJ19" s="17" t="s">
        <v>242</v>
      </c>
      <c r="DK19" s="17" t="s">
        <v>242</v>
      </c>
      <c r="DL19" s="17" t="s">
        <v>242</v>
      </c>
      <c r="DM19" s="17" t="s">
        <v>242</v>
      </c>
      <c r="DN19" s="17" t="s">
        <v>242</v>
      </c>
      <c r="DO19" s="17" t="s">
        <v>242</v>
      </c>
      <c r="DP19" s="29"/>
      <c r="DQ19" s="16"/>
      <c r="DR19" s="198" t="s">
        <v>244</v>
      </c>
      <c r="DS19" s="16">
        <v>0</v>
      </c>
      <c r="DT19" s="17" t="s">
        <v>242</v>
      </c>
      <c r="DU19" s="17" t="s">
        <v>242</v>
      </c>
      <c r="DV19" s="17" t="s">
        <v>242</v>
      </c>
      <c r="DW19" s="17" t="s">
        <v>242</v>
      </c>
      <c r="DX19" s="17" t="s">
        <v>242</v>
      </c>
      <c r="DY19" s="17" t="s">
        <v>242</v>
      </c>
      <c r="DZ19" s="17" t="s">
        <v>242</v>
      </c>
      <c r="EA19" s="17" t="s">
        <v>242</v>
      </c>
      <c r="EB19" s="17" t="s">
        <v>242</v>
      </c>
      <c r="EC19" s="17" t="s">
        <v>242</v>
      </c>
      <c r="ED19" s="17" t="s">
        <v>242</v>
      </c>
      <c r="EE19" s="17" t="s">
        <v>242</v>
      </c>
      <c r="EF19" s="17" t="s">
        <v>242</v>
      </c>
      <c r="EG19" s="17" t="s">
        <v>242</v>
      </c>
      <c r="EH19" s="17" t="s">
        <v>242</v>
      </c>
      <c r="EI19" s="17" t="s">
        <v>242</v>
      </c>
      <c r="EJ19" s="17" t="s">
        <v>242</v>
      </c>
      <c r="EK19" s="17" t="s">
        <v>242</v>
      </c>
      <c r="EL19" s="17" t="s">
        <v>242</v>
      </c>
      <c r="EM19" s="17" t="s">
        <v>242</v>
      </c>
      <c r="EN19" s="29"/>
      <c r="EO19" s="16"/>
      <c r="EP19" s="198" t="s">
        <v>244</v>
      </c>
      <c r="EQ19" s="16">
        <v>0</v>
      </c>
      <c r="ER19" s="17" t="s">
        <v>242</v>
      </c>
      <c r="ES19" s="17" t="s">
        <v>242</v>
      </c>
      <c r="ET19" s="17" t="s">
        <v>242</v>
      </c>
      <c r="EU19" s="17" t="s">
        <v>242</v>
      </c>
      <c r="EV19" s="17" t="s">
        <v>242</v>
      </c>
      <c r="EW19" s="17" t="s">
        <v>242</v>
      </c>
      <c r="EX19" s="17" t="s">
        <v>242</v>
      </c>
      <c r="EY19" s="17" t="s">
        <v>242</v>
      </c>
      <c r="EZ19" s="17" t="s">
        <v>242</v>
      </c>
      <c r="FA19" s="17" t="s">
        <v>242</v>
      </c>
      <c r="FB19" s="17" t="s">
        <v>242</v>
      </c>
      <c r="FC19" s="17" t="s">
        <v>242</v>
      </c>
      <c r="FD19" s="17" t="s">
        <v>242</v>
      </c>
      <c r="FE19" s="17" t="s">
        <v>242</v>
      </c>
      <c r="FF19" s="17" t="s">
        <v>242</v>
      </c>
      <c r="FG19" s="17" t="s">
        <v>242</v>
      </c>
      <c r="FH19" s="17" t="s">
        <v>242</v>
      </c>
      <c r="FI19" s="17" t="s">
        <v>242</v>
      </c>
      <c r="FJ19" s="17" t="s">
        <v>242</v>
      </c>
      <c r="FK19" s="17" t="s">
        <v>242</v>
      </c>
      <c r="FM19" s="1"/>
      <c r="FN19" s="202" t="s">
        <v>243</v>
      </c>
      <c r="FO19" s="1">
        <v>0</v>
      </c>
      <c r="FP19" s="2" t="s">
        <v>240</v>
      </c>
      <c r="FQ19" s="2" t="s">
        <v>240</v>
      </c>
      <c r="FR19" s="2" t="s">
        <v>240</v>
      </c>
      <c r="FS19" s="2" t="s">
        <v>240</v>
      </c>
      <c r="FT19" s="2" t="s">
        <v>240</v>
      </c>
      <c r="FU19" s="2" t="s">
        <v>240</v>
      </c>
      <c r="FV19" s="2" t="s">
        <v>240</v>
      </c>
      <c r="FW19" s="2" t="s">
        <v>240</v>
      </c>
      <c r="FX19" s="2" t="s">
        <v>240</v>
      </c>
      <c r="FY19" s="2" t="s">
        <v>240</v>
      </c>
      <c r="FZ19" s="2" t="s">
        <v>240</v>
      </c>
      <c r="GA19" s="2" t="s">
        <v>240</v>
      </c>
      <c r="GB19" s="2" t="s">
        <v>240</v>
      </c>
      <c r="GC19" s="2" t="s">
        <v>240</v>
      </c>
      <c r="GD19" s="2" t="s">
        <v>240</v>
      </c>
      <c r="GE19" s="2" t="s">
        <v>240</v>
      </c>
      <c r="GF19" s="2" t="s">
        <v>240</v>
      </c>
      <c r="GG19" s="2" t="s">
        <v>240</v>
      </c>
      <c r="GH19" s="2" t="s">
        <v>240</v>
      </c>
      <c r="GI19" s="2" t="s">
        <v>240</v>
      </c>
      <c r="GK19" s="1"/>
      <c r="GL19" s="202" t="s">
        <v>243</v>
      </c>
      <c r="GM19" s="1">
        <v>0</v>
      </c>
      <c r="GN19" s="2" t="s">
        <v>240</v>
      </c>
      <c r="GO19" s="2" t="s">
        <v>240</v>
      </c>
      <c r="GP19" s="2" t="s">
        <v>240</v>
      </c>
      <c r="GQ19" s="2" t="s">
        <v>240</v>
      </c>
      <c r="GR19" s="2" t="s">
        <v>240</v>
      </c>
      <c r="GS19" s="2" t="s">
        <v>240</v>
      </c>
      <c r="GT19" s="2" t="s">
        <v>240</v>
      </c>
      <c r="GU19" s="2" t="s">
        <v>240</v>
      </c>
      <c r="GV19" s="2" t="s">
        <v>240</v>
      </c>
      <c r="GW19" s="2" t="s">
        <v>240</v>
      </c>
      <c r="GX19" s="2" t="s">
        <v>240</v>
      </c>
      <c r="GY19" s="2" t="s">
        <v>240</v>
      </c>
      <c r="GZ19" s="2" t="s">
        <v>240</v>
      </c>
      <c r="HA19" s="2" t="s">
        <v>240</v>
      </c>
      <c r="HB19" s="2" t="s">
        <v>240</v>
      </c>
      <c r="HC19" s="2" t="s">
        <v>240</v>
      </c>
      <c r="HD19" s="2" t="s">
        <v>240</v>
      </c>
      <c r="HE19" s="2" t="s">
        <v>240</v>
      </c>
      <c r="HF19" s="2" t="s">
        <v>240</v>
      </c>
      <c r="HG19" s="2" t="s">
        <v>240</v>
      </c>
      <c r="HI19" s="1"/>
      <c r="HJ19" s="202" t="s">
        <v>243</v>
      </c>
      <c r="HK19" s="1">
        <v>0</v>
      </c>
      <c r="HL19" s="2" t="s">
        <v>240</v>
      </c>
      <c r="HM19" s="2" t="s">
        <v>240</v>
      </c>
      <c r="HN19" s="2" t="s">
        <v>240</v>
      </c>
      <c r="HO19" s="2" t="s">
        <v>240</v>
      </c>
      <c r="HP19" s="2" t="s">
        <v>240</v>
      </c>
      <c r="HQ19" s="2" t="s">
        <v>240</v>
      </c>
      <c r="HR19" s="2" t="s">
        <v>240</v>
      </c>
      <c r="HS19" s="2" t="s">
        <v>240</v>
      </c>
      <c r="HT19" s="2" t="s">
        <v>240</v>
      </c>
      <c r="HU19" s="2" t="s">
        <v>240</v>
      </c>
      <c r="HV19" s="2" t="s">
        <v>240</v>
      </c>
      <c r="HW19" s="2" t="s">
        <v>240</v>
      </c>
      <c r="HX19" s="2" t="s">
        <v>240</v>
      </c>
      <c r="HY19" s="2" t="s">
        <v>240</v>
      </c>
      <c r="HZ19" s="2" t="s">
        <v>240</v>
      </c>
      <c r="IA19" s="2" t="s">
        <v>240</v>
      </c>
      <c r="IB19" s="2" t="s">
        <v>240</v>
      </c>
      <c r="IC19" s="2" t="s">
        <v>240</v>
      </c>
      <c r="ID19" s="2" t="s">
        <v>240</v>
      </c>
      <c r="IE19" s="2" t="s">
        <v>240</v>
      </c>
    </row>
    <row r="20" spans="1:239" ht="14.5">
      <c r="A20" s="175"/>
      <c r="B20" s="184" t="s">
        <v>245</v>
      </c>
      <c r="C20" s="175">
        <v>0</v>
      </c>
      <c r="D20" s="175">
        <v>0</v>
      </c>
      <c r="E20" s="175">
        <v>0</v>
      </c>
      <c r="F20" s="175">
        <v>0</v>
      </c>
      <c r="G20" s="175">
        <v>0</v>
      </c>
      <c r="H20" s="175">
        <v>0</v>
      </c>
      <c r="I20" s="175">
        <v>0</v>
      </c>
      <c r="J20" s="175">
        <v>0</v>
      </c>
      <c r="K20" s="175">
        <v>0</v>
      </c>
      <c r="L20" s="175">
        <v>0</v>
      </c>
      <c r="M20" s="175">
        <v>0</v>
      </c>
      <c r="N20" s="175">
        <v>0</v>
      </c>
      <c r="O20" s="175">
        <v>0</v>
      </c>
      <c r="P20" s="175">
        <v>0</v>
      </c>
      <c r="Q20" s="175">
        <v>0</v>
      </c>
      <c r="R20" s="175">
        <v>0</v>
      </c>
      <c r="S20" s="175">
        <v>0</v>
      </c>
      <c r="T20" s="175">
        <v>0</v>
      </c>
      <c r="U20" s="175">
        <v>0</v>
      </c>
      <c r="V20" s="175">
        <v>0</v>
      </c>
      <c r="W20" s="175">
        <v>0</v>
      </c>
      <c r="Y20" s="1"/>
      <c r="Z20" s="190" t="s">
        <v>245</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190" t="s">
        <v>245</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16"/>
      <c r="BV20" s="198" t="s">
        <v>246</v>
      </c>
      <c r="BW20" s="16">
        <v>0.1</v>
      </c>
      <c r="BX20" s="16">
        <v>0.1</v>
      </c>
      <c r="BY20" s="16">
        <v>0</v>
      </c>
      <c r="BZ20" s="16">
        <v>0</v>
      </c>
      <c r="CA20" s="16">
        <v>0</v>
      </c>
      <c r="CB20" s="16">
        <v>0</v>
      </c>
      <c r="CC20" s="16">
        <v>0</v>
      </c>
      <c r="CD20" s="16">
        <v>0</v>
      </c>
      <c r="CE20" s="16">
        <v>0</v>
      </c>
      <c r="CF20" s="16">
        <v>0</v>
      </c>
      <c r="CG20" s="16">
        <v>0</v>
      </c>
      <c r="CH20" s="16">
        <v>0</v>
      </c>
      <c r="CI20" s="16">
        <v>0</v>
      </c>
      <c r="CJ20" s="16">
        <v>0</v>
      </c>
      <c r="CK20" s="16">
        <v>0</v>
      </c>
      <c r="CL20" s="16">
        <v>0</v>
      </c>
      <c r="CM20" s="16">
        <v>0</v>
      </c>
      <c r="CN20" s="16">
        <v>0</v>
      </c>
      <c r="CO20" s="16">
        <v>0</v>
      </c>
      <c r="CP20" s="16">
        <v>0</v>
      </c>
      <c r="CQ20" s="16">
        <v>0</v>
      </c>
      <c r="CR20" s="29"/>
      <c r="CS20" s="16"/>
      <c r="CT20" s="198" t="s">
        <v>246</v>
      </c>
      <c r="CU20" s="16">
        <v>0.2</v>
      </c>
      <c r="CV20" s="16">
        <v>0.4</v>
      </c>
      <c r="CW20" s="16">
        <v>0.2</v>
      </c>
      <c r="CX20" s="16">
        <v>0.1</v>
      </c>
      <c r="CY20" s="16">
        <v>0.2</v>
      </c>
      <c r="CZ20" s="16">
        <v>0.1</v>
      </c>
      <c r="DA20" s="16">
        <v>0.3</v>
      </c>
      <c r="DB20" s="16">
        <v>0.4</v>
      </c>
      <c r="DC20" s="16">
        <v>0.3</v>
      </c>
      <c r="DD20" s="16">
        <v>0.2</v>
      </c>
      <c r="DE20" s="16">
        <v>0.3</v>
      </c>
      <c r="DF20" s="16">
        <v>0.3</v>
      </c>
      <c r="DG20" s="16">
        <v>0.3</v>
      </c>
      <c r="DH20" s="16">
        <v>0.3</v>
      </c>
      <c r="DI20" s="16">
        <v>0.3</v>
      </c>
      <c r="DJ20" s="16">
        <v>0.3</v>
      </c>
      <c r="DK20" s="16">
        <v>0.4</v>
      </c>
      <c r="DL20" s="16">
        <v>0.3</v>
      </c>
      <c r="DM20" s="16">
        <v>0.4</v>
      </c>
      <c r="DN20" s="16">
        <v>0.4</v>
      </c>
      <c r="DO20" s="16">
        <v>0.3</v>
      </c>
      <c r="DP20" s="29"/>
      <c r="DQ20" s="16"/>
      <c r="DR20" s="198" t="s">
        <v>246</v>
      </c>
      <c r="DS20" s="16">
        <v>2.1</v>
      </c>
      <c r="DT20" s="16">
        <v>2.2999999999999998</v>
      </c>
      <c r="DU20" s="16">
        <v>1.2</v>
      </c>
      <c r="DV20" s="16">
        <v>1.4</v>
      </c>
      <c r="DW20" s="16">
        <v>1.5</v>
      </c>
      <c r="DX20" s="16">
        <v>1.3</v>
      </c>
      <c r="DY20" s="16">
        <v>2.5</v>
      </c>
      <c r="DZ20" s="16">
        <v>2.8</v>
      </c>
      <c r="EA20" s="16">
        <v>3</v>
      </c>
      <c r="EB20" s="16">
        <v>2.4</v>
      </c>
      <c r="EC20" s="16">
        <v>2.6</v>
      </c>
      <c r="ED20" s="16">
        <v>3.2</v>
      </c>
      <c r="EE20" s="16">
        <v>3.7</v>
      </c>
      <c r="EF20" s="16">
        <v>2.6</v>
      </c>
      <c r="EG20" s="16">
        <v>2.4</v>
      </c>
      <c r="EH20" s="16">
        <v>2.4</v>
      </c>
      <c r="EI20" s="16">
        <v>3.3</v>
      </c>
      <c r="EJ20" s="16">
        <v>3.3</v>
      </c>
      <c r="EK20" s="16">
        <v>2.4</v>
      </c>
      <c r="EL20" s="16">
        <v>2.5</v>
      </c>
      <c r="EM20" s="16">
        <v>2.5</v>
      </c>
      <c r="EN20" s="29"/>
      <c r="EO20" s="16"/>
      <c r="EP20" s="198" t="s">
        <v>246</v>
      </c>
      <c r="EQ20" s="16">
        <v>0.3</v>
      </c>
      <c r="ER20" s="16">
        <v>0.3</v>
      </c>
      <c r="ES20" s="16">
        <v>0.2</v>
      </c>
      <c r="ET20" s="16">
        <v>0.2</v>
      </c>
      <c r="EU20" s="16">
        <v>0.1</v>
      </c>
      <c r="EV20" s="16">
        <v>0.1</v>
      </c>
      <c r="EW20" s="16">
        <v>0.1</v>
      </c>
      <c r="EX20" s="16">
        <v>0.1</v>
      </c>
      <c r="EY20" s="16">
        <v>0.1</v>
      </c>
      <c r="EZ20" s="16">
        <v>0.1</v>
      </c>
      <c r="FA20" s="16">
        <v>0.1</v>
      </c>
      <c r="FB20" s="16">
        <v>0.1</v>
      </c>
      <c r="FC20" s="16">
        <v>0.1</v>
      </c>
      <c r="FD20" s="16">
        <v>0.1</v>
      </c>
      <c r="FE20" s="16">
        <v>0.1</v>
      </c>
      <c r="FF20" s="16">
        <v>0.1</v>
      </c>
      <c r="FG20" s="16">
        <v>0.1</v>
      </c>
      <c r="FH20" s="16">
        <v>0.1</v>
      </c>
      <c r="FI20" s="16">
        <v>0.1</v>
      </c>
      <c r="FJ20" s="16">
        <v>0.1</v>
      </c>
      <c r="FK20" s="16">
        <v>0.1</v>
      </c>
      <c r="FM20" s="1"/>
      <c r="FN20" s="202" t="s">
        <v>245</v>
      </c>
      <c r="FO20" s="1">
        <v>0.2</v>
      </c>
      <c r="FP20" s="1">
        <v>0.3</v>
      </c>
      <c r="FQ20" s="1">
        <v>0.2</v>
      </c>
      <c r="FR20" s="1">
        <v>0.1</v>
      </c>
      <c r="FS20" s="1">
        <v>0.1</v>
      </c>
      <c r="FT20" s="1">
        <v>0.1</v>
      </c>
      <c r="FU20" s="1">
        <v>0.1</v>
      </c>
      <c r="FV20" s="1">
        <v>0.1</v>
      </c>
      <c r="FW20" s="1">
        <v>0.1</v>
      </c>
      <c r="FX20" s="1">
        <v>0.1</v>
      </c>
      <c r="FY20" s="1">
        <v>0.1</v>
      </c>
      <c r="FZ20" s="1">
        <v>0.1</v>
      </c>
      <c r="GA20" s="1">
        <v>0.1</v>
      </c>
      <c r="GB20" s="1">
        <v>0.1</v>
      </c>
      <c r="GC20" s="1">
        <v>0.1</v>
      </c>
      <c r="GD20" s="1">
        <v>0.1</v>
      </c>
      <c r="GE20" s="1">
        <v>0.1</v>
      </c>
      <c r="GF20" s="1">
        <v>0.1</v>
      </c>
      <c r="GG20" s="1">
        <v>0.1</v>
      </c>
      <c r="GH20" s="1">
        <v>0.1</v>
      </c>
      <c r="GI20" s="1">
        <v>0.1</v>
      </c>
      <c r="GK20" s="1"/>
      <c r="GL20" s="202" t="s">
        <v>245</v>
      </c>
      <c r="GM20" s="1">
        <v>2.4</v>
      </c>
      <c r="GN20" s="1">
        <v>2.4</v>
      </c>
      <c r="GO20" s="1">
        <v>1.8</v>
      </c>
      <c r="GP20" s="1">
        <v>1.6</v>
      </c>
      <c r="GQ20" s="1">
        <v>1.4</v>
      </c>
      <c r="GR20" s="1">
        <v>0.9</v>
      </c>
      <c r="GS20" s="1">
        <v>1.4</v>
      </c>
      <c r="GT20" s="1">
        <v>1.5</v>
      </c>
      <c r="GU20" s="1">
        <v>1</v>
      </c>
      <c r="GV20" s="1">
        <v>0.8</v>
      </c>
      <c r="GW20" s="1">
        <v>0.6</v>
      </c>
      <c r="GX20" s="1">
        <v>0.8</v>
      </c>
      <c r="GY20" s="1">
        <v>0.7</v>
      </c>
      <c r="GZ20" s="1">
        <v>0.8</v>
      </c>
      <c r="HA20" s="1">
        <v>0.7</v>
      </c>
      <c r="HB20" s="1">
        <v>0.8</v>
      </c>
      <c r="HC20" s="1">
        <v>0.7</v>
      </c>
      <c r="HD20" s="1">
        <v>0.6</v>
      </c>
      <c r="HE20" s="1">
        <v>0.6</v>
      </c>
      <c r="HF20" s="1">
        <v>0.5</v>
      </c>
      <c r="HG20" s="1">
        <v>0.5</v>
      </c>
      <c r="HH20" s="203">
        <f>HG13*1000/HG31</f>
        <v>7.7192982456140404</v>
      </c>
      <c r="HI20" s="1"/>
      <c r="HJ20" s="202" t="s">
        <v>245</v>
      </c>
      <c r="HK20" s="1">
        <v>2.2999999999999998</v>
      </c>
      <c r="HL20" s="1">
        <v>2.2999999999999998</v>
      </c>
      <c r="HM20" s="1">
        <v>2.1</v>
      </c>
      <c r="HN20" s="1">
        <v>1.8</v>
      </c>
      <c r="HO20" s="1">
        <v>1.6</v>
      </c>
      <c r="HP20" s="1">
        <v>1.3</v>
      </c>
      <c r="HQ20" s="1">
        <v>1.6</v>
      </c>
      <c r="HR20" s="1">
        <v>2.2999999999999998</v>
      </c>
      <c r="HS20" s="1">
        <v>2.8</v>
      </c>
      <c r="HT20" s="1">
        <v>1.8</v>
      </c>
      <c r="HU20" s="1">
        <v>1.9</v>
      </c>
      <c r="HV20" s="1">
        <v>1.8</v>
      </c>
      <c r="HW20" s="1">
        <v>1.7</v>
      </c>
      <c r="HX20" s="1">
        <v>1.5</v>
      </c>
      <c r="HY20" s="1">
        <v>1.2</v>
      </c>
      <c r="HZ20" s="1">
        <v>1.3</v>
      </c>
      <c r="IA20" s="1">
        <v>1.1000000000000001</v>
      </c>
      <c r="IB20" s="1">
        <v>1.1000000000000001</v>
      </c>
      <c r="IC20" s="1">
        <v>1.8</v>
      </c>
      <c r="ID20" s="1">
        <v>1.7</v>
      </c>
      <c r="IE20" s="1">
        <v>1.3</v>
      </c>
    </row>
    <row r="21" spans="1:239" ht="14.5">
      <c r="A21" s="424"/>
      <c r="B21" s="424"/>
      <c r="C21" s="175"/>
      <c r="D21" s="175"/>
      <c r="E21" s="175"/>
      <c r="F21" s="175"/>
      <c r="G21" s="175"/>
      <c r="H21" s="175"/>
      <c r="I21" s="175"/>
      <c r="J21" s="175"/>
      <c r="K21" s="175"/>
      <c r="L21" s="175"/>
      <c r="M21" s="175"/>
      <c r="N21" s="175"/>
      <c r="O21" s="175"/>
      <c r="P21" s="175"/>
      <c r="Q21" s="175"/>
      <c r="R21" s="175"/>
      <c r="S21" s="175"/>
      <c r="T21" s="175"/>
      <c r="U21" s="175"/>
      <c r="V21" s="175"/>
      <c r="W21" s="175"/>
      <c r="Y21" s="410"/>
      <c r="Z21" s="410"/>
      <c r="AA21" s="1"/>
      <c r="AB21" s="1"/>
      <c r="AC21" s="1"/>
      <c r="AD21" s="1"/>
      <c r="AE21" s="1"/>
      <c r="AF21" s="1"/>
      <c r="AG21" s="1"/>
      <c r="AH21" s="1"/>
      <c r="AI21" s="1"/>
      <c r="AJ21" s="1"/>
      <c r="AK21" s="1"/>
      <c r="AL21" s="1"/>
      <c r="AM21" s="1"/>
      <c r="AN21" s="1"/>
      <c r="AO21" s="1"/>
      <c r="AP21" s="1"/>
      <c r="AQ21" s="1"/>
      <c r="AR21" s="1"/>
      <c r="AS21" s="1"/>
      <c r="AT21" s="1"/>
      <c r="AU21" s="1"/>
      <c r="AW21" s="410"/>
      <c r="AX21" s="410"/>
      <c r="AY21" s="1"/>
      <c r="AZ21" s="1"/>
      <c r="BA21" s="1"/>
      <c r="BB21" s="1"/>
      <c r="BC21" s="1"/>
      <c r="BD21" s="1"/>
      <c r="BE21" s="1"/>
      <c r="BF21" s="1"/>
      <c r="BG21" s="1"/>
      <c r="BH21" s="1"/>
      <c r="BI21" s="1"/>
      <c r="BJ21" s="1"/>
      <c r="BK21" s="1"/>
      <c r="BL21" s="1"/>
      <c r="BM21" s="1"/>
      <c r="BN21" s="1"/>
      <c r="BO21" s="1"/>
      <c r="BP21" s="1"/>
      <c r="BQ21" s="1"/>
      <c r="BR21" s="1"/>
      <c r="BS21" s="1"/>
      <c r="BU21" s="411"/>
      <c r="BV21" s="411"/>
      <c r="BW21" s="16"/>
      <c r="BX21" s="16"/>
      <c r="BY21" s="16"/>
      <c r="BZ21" s="16"/>
      <c r="CA21" s="16"/>
      <c r="CB21" s="16"/>
      <c r="CC21" s="16"/>
      <c r="CD21" s="16"/>
      <c r="CE21" s="16"/>
      <c r="CF21" s="16"/>
      <c r="CG21" s="16"/>
      <c r="CH21" s="16"/>
      <c r="CI21" s="16"/>
      <c r="CJ21" s="16"/>
      <c r="CK21" s="16"/>
      <c r="CL21" s="16"/>
      <c r="CM21" s="16"/>
      <c r="CN21" s="16"/>
      <c r="CO21" s="16"/>
      <c r="CP21" s="16"/>
      <c r="CQ21" s="16"/>
      <c r="CR21" s="29"/>
      <c r="CS21" s="411"/>
      <c r="CT21" s="411"/>
      <c r="CU21" s="16"/>
      <c r="CV21" s="16"/>
      <c r="CW21" s="16"/>
      <c r="CX21" s="16"/>
      <c r="CY21" s="16"/>
      <c r="CZ21" s="16"/>
      <c r="DA21" s="16"/>
      <c r="DB21" s="16"/>
      <c r="DC21" s="16"/>
      <c r="DD21" s="16"/>
      <c r="DE21" s="16"/>
      <c r="DF21" s="16"/>
      <c r="DG21" s="16"/>
      <c r="DH21" s="16"/>
      <c r="DI21" s="16"/>
      <c r="DJ21" s="16"/>
      <c r="DK21" s="16"/>
      <c r="DL21" s="16"/>
      <c r="DM21" s="16"/>
      <c r="DN21" s="16"/>
      <c r="DO21" s="16"/>
      <c r="DP21" s="29"/>
      <c r="DQ21" s="411"/>
      <c r="DR21" s="411"/>
      <c r="DS21" s="16"/>
      <c r="DT21" s="16"/>
      <c r="DU21" s="16"/>
      <c r="DV21" s="16"/>
      <c r="DW21" s="16"/>
      <c r="DX21" s="16"/>
      <c r="DY21" s="16"/>
      <c r="DZ21" s="16"/>
      <c r="EA21" s="16"/>
      <c r="EB21" s="16"/>
      <c r="EC21" s="16"/>
      <c r="ED21" s="16"/>
      <c r="EE21" s="16"/>
      <c r="EF21" s="16"/>
      <c r="EG21" s="16"/>
      <c r="EH21" s="16"/>
      <c r="EI21" s="16"/>
      <c r="EJ21" s="16"/>
      <c r="EK21" s="16"/>
      <c r="EL21" s="16"/>
      <c r="EM21" s="16"/>
      <c r="EN21" s="29"/>
      <c r="EO21" s="411"/>
      <c r="EP21" s="411"/>
      <c r="EQ21" s="16"/>
      <c r="ER21" s="16"/>
      <c r="ES21" s="16"/>
      <c r="ET21" s="16"/>
      <c r="EU21" s="16"/>
      <c r="EV21" s="16"/>
      <c r="EW21" s="16"/>
      <c r="EX21" s="16"/>
      <c r="EY21" s="16"/>
      <c r="EZ21" s="16"/>
      <c r="FA21" s="16"/>
      <c r="FB21" s="16"/>
      <c r="FC21" s="16"/>
      <c r="FD21" s="16"/>
      <c r="FE21" s="16"/>
      <c r="FF21" s="16"/>
      <c r="FG21" s="16"/>
      <c r="FH21" s="16"/>
      <c r="FI21" s="16"/>
      <c r="FJ21" s="16"/>
      <c r="FK21" s="16"/>
      <c r="FM21" s="410"/>
      <c r="FN21" s="410"/>
      <c r="FO21" s="1"/>
      <c r="FP21" s="1"/>
      <c r="FQ21" s="1"/>
      <c r="FR21" s="1"/>
      <c r="FS21" s="1"/>
      <c r="FT21" s="1"/>
      <c r="FU21" s="1"/>
      <c r="FV21" s="1"/>
      <c r="FW21" s="1"/>
      <c r="FX21" s="1"/>
      <c r="FY21" s="1"/>
      <c r="FZ21" s="1"/>
      <c r="GA21" s="1"/>
      <c r="GB21" s="1"/>
      <c r="GC21" s="1"/>
      <c r="GD21" s="1"/>
      <c r="GE21" s="1"/>
      <c r="GF21" s="1"/>
      <c r="GG21" s="1"/>
      <c r="GH21" s="1"/>
      <c r="GI21" s="1"/>
      <c r="GK21" s="410"/>
      <c r="GL21" s="410"/>
      <c r="GM21" s="1"/>
      <c r="GN21" s="1"/>
      <c r="GO21" s="1"/>
      <c r="GP21" s="1"/>
      <c r="GQ21" s="1"/>
      <c r="GR21" s="1"/>
      <c r="GS21" s="1"/>
      <c r="GT21" s="1"/>
      <c r="GU21" s="1"/>
      <c r="GV21" s="1"/>
      <c r="GW21" s="1"/>
      <c r="GX21" s="1"/>
      <c r="GY21" s="1"/>
      <c r="GZ21" s="1"/>
      <c r="HA21" s="1"/>
      <c r="HB21" s="1"/>
      <c r="HC21" s="1"/>
      <c r="HD21" s="1"/>
      <c r="HE21" s="1"/>
      <c r="HF21" s="1"/>
      <c r="HG21" s="1"/>
      <c r="HI21" s="410"/>
      <c r="HJ21" s="410"/>
      <c r="HK21" s="1"/>
      <c r="HL21" s="1"/>
      <c r="HM21" s="1"/>
      <c r="HN21" s="1"/>
      <c r="HO21" s="1"/>
      <c r="HP21" s="1"/>
      <c r="HQ21" s="1"/>
      <c r="HR21" s="1"/>
      <c r="HS21" s="1"/>
      <c r="HT21" s="1"/>
      <c r="HU21" s="1"/>
      <c r="HV21" s="1"/>
      <c r="HW21" s="1"/>
      <c r="HX21" s="1"/>
      <c r="HY21" s="1"/>
      <c r="HZ21" s="1"/>
      <c r="IA21" s="1"/>
      <c r="IB21" s="1"/>
      <c r="IC21" s="1"/>
      <c r="ID21" s="1"/>
      <c r="IE21" s="1"/>
    </row>
    <row r="22" spans="1:239" ht="14.5">
      <c r="A22" s="175"/>
      <c r="B22" s="182" t="s">
        <v>247</v>
      </c>
      <c r="C22" s="175"/>
      <c r="D22" s="175"/>
      <c r="E22" s="175"/>
      <c r="F22" s="175"/>
      <c r="G22" s="175"/>
      <c r="H22" s="175"/>
      <c r="I22" s="175"/>
      <c r="J22" s="175"/>
      <c r="K22" s="175"/>
      <c r="L22" s="175"/>
      <c r="M22" s="175"/>
      <c r="N22" s="175"/>
      <c r="O22" s="175"/>
      <c r="P22" s="175"/>
      <c r="Q22" s="175"/>
      <c r="R22" s="175"/>
      <c r="S22" s="175"/>
      <c r="T22" s="175"/>
      <c r="U22" s="175"/>
      <c r="V22" s="175"/>
      <c r="W22" s="175"/>
      <c r="Y22" s="1"/>
      <c r="Z22" s="123" t="s">
        <v>247</v>
      </c>
      <c r="AA22" s="1"/>
      <c r="AB22" s="1"/>
      <c r="AC22" s="1"/>
      <c r="AD22" s="1"/>
      <c r="AE22" s="1"/>
      <c r="AF22" s="1"/>
      <c r="AG22" s="1"/>
      <c r="AH22" s="1"/>
      <c r="AI22" s="1"/>
      <c r="AJ22" s="1"/>
      <c r="AK22" s="1"/>
      <c r="AL22" s="1"/>
      <c r="AM22" s="1"/>
      <c r="AN22" s="1"/>
      <c r="AO22" s="1"/>
      <c r="AP22" s="1"/>
      <c r="AQ22" s="1"/>
      <c r="AR22" s="1"/>
      <c r="AS22" s="1"/>
      <c r="AT22" s="1"/>
      <c r="AU22" s="1"/>
      <c r="AW22" s="1"/>
      <c r="AX22" s="123" t="s">
        <v>247</v>
      </c>
      <c r="AY22" s="1"/>
      <c r="AZ22" s="1"/>
      <c r="BA22" s="1"/>
      <c r="BB22" s="1"/>
      <c r="BC22" s="1"/>
      <c r="BD22" s="1"/>
      <c r="BE22" s="1"/>
      <c r="BF22" s="1"/>
      <c r="BG22" s="1"/>
      <c r="BH22" s="1"/>
      <c r="BI22" s="1"/>
      <c r="BJ22" s="1"/>
      <c r="BK22" s="1"/>
      <c r="BL22" s="1"/>
      <c r="BM22" s="1"/>
      <c r="BN22" s="1"/>
      <c r="BO22" s="1"/>
      <c r="BP22" s="1"/>
      <c r="BQ22" s="1"/>
      <c r="BR22" s="1"/>
      <c r="BS22" s="1"/>
      <c r="BU22" s="16"/>
      <c r="BV22" s="196" t="s">
        <v>248</v>
      </c>
      <c r="BW22" s="16"/>
      <c r="BX22" s="16"/>
      <c r="BY22" s="16"/>
      <c r="BZ22" s="16"/>
      <c r="CA22" s="16"/>
      <c r="CB22" s="16"/>
      <c r="CC22" s="16"/>
      <c r="CD22" s="16"/>
      <c r="CE22" s="16"/>
      <c r="CF22" s="16"/>
      <c r="CG22" s="16"/>
      <c r="CH22" s="16"/>
      <c r="CI22" s="16"/>
      <c r="CJ22" s="16"/>
      <c r="CK22" s="16"/>
      <c r="CL22" s="16"/>
      <c r="CM22" s="16"/>
      <c r="CN22" s="16"/>
      <c r="CO22" s="16"/>
      <c r="CP22" s="16"/>
      <c r="CQ22" s="16"/>
      <c r="CR22" s="29"/>
      <c r="CS22" s="16"/>
      <c r="CT22" s="196" t="s">
        <v>248</v>
      </c>
      <c r="CU22" s="16"/>
      <c r="CV22" s="16"/>
      <c r="CW22" s="16"/>
      <c r="CX22" s="16"/>
      <c r="CY22" s="16"/>
      <c r="CZ22" s="16"/>
      <c r="DA22" s="16"/>
      <c r="DB22" s="16"/>
      <c r="DC22" s="16"/>
      <c r="DD22" s="16"/>
      <c r="DE22" s="16"/>
      <c r="DF22" s="16"/>
      <c r="DG22" s="16"/>
      <c r="DH22" s="16"/>
      <c r="DI22" s="16"/>
      <c r="DJ22" s="16"/>
      <c r="DK22" s="16"/>
      <c r="DL22" s="16"/>
      <c r="DM22" s="16"/>
      <c r="DN22" s="16"/>
      <c r="DO22" s="16"/>
      <c r="DP22" s="29"/>
      <c r="DQ22" s="16"/>
      <c r="DR22" s="196" t="s">
        <v>248</v>
      </c>
      <c r="DS22" s="16"/>
      <c r="DT22" s="16"/>
      <c r="DU22" s="16"/>
      <c r="DV22" s="16"/>
      <c r="DW22" s="16"/>
      <c r="DX22" s="16"/>
      <c r="DY22" s="16"/>
      <c r="DZ22" s="16"/>
      <c r="EA22" s="16"/>
      <c r="EB22" s="16"/>
      <c r="EC22" s="16"/>
      <c r="ED22" s="16"/>
      <c r="EE22" s="16"/>
      <c r="EF22" s="16"/>
      <c r="EG22" s="16"/>
      <c r="EH22" s="16"/>
      <c r="EI22" s="16"/>
      <c r="EJ22" s="16"/>
      <c r="EK22" s="16"/>
      <c r="EL22" s="16"/>
      <c r="EM22" s="16"/>
      <c r="EN22" s="29"/>
      <c r="EO22" s="16"/>
      <c r="EP22" s="196" t="s">
        <v>248</v>
      </c>
      <c r="EQ22" s="16"/>
      <c r="ER22" s="16"/>
      <c r="ES22" s="16"/>
      <c r="ET22" s="16"/>
      <c r="EU22" s="16"/>
      <c r="EV22" s="16"/>
      <c r="EW22" s="16"/>
      <c r="EX22" s="16"/>
      <c r="EY22" s="16"/>
      <c r="EZ22" s="16"/>
      <c r="FA22" s="16"/>
      <c r="FB22" s="16"/>
      <c r="FC22" s="16"/>
      <c r="FD22" s="16"/>
      <c r="FE22" s="16"/>
      <c r="FF22" s="16"/>
      <c r="FG22" s="16"/>
      <c r="FH22" s="16"/>
      <c r="FI22" s="16"/>
      <c r="FJ22" s="16"/>
      <c r="FK22" s="16"/>
      <c r="FM22" s="1"/>
      <c r="FN22" s="123" t="s">
        <v>247</v>
      </c>
      <c r="FO22" s="1"/>
      <c r="FP22" s="1"/>
      <c r="FQ22" s="1"/>
      <c r="FR22" s="1"/>
      <c r="FS22" s="1"/>
      <c r="FT22" s="1"/>
      <c r="FU22" s="1"/>
      <c r="FV22" s="1"/>
      <c r="FW22" s="1"/>
      <c r="FX22" s="1"/>
      <c r="FY22" s="1"/>
      <c r="FZ22" s="1"/>
      <c r="GA22" s="1"/>
      <c r="GB22" s="1"/>
      <c r="GC22" s="1"/>
      <c r="GD22" s="1"/>
      <c r="GE22" s="1"/>
      <c r="GF22" s="1"/>
      <c r="GG22" s="1"/>
      <c r="GH22" s="1"/>
      <c r="GI22" s="1"/>
      <c r="GK22" s="1"/>
      <c r="GL22" s="123" t="s">
        <v>247</v>
      </c>
      <c r="GM22" s="1"/>
      <c r="GN22" s="1"/>
      <c r="GO22" s="1"/>
      <c r="GP22" s="1"/>
      <c r="GQ22" s="1"/>
      <c r="GR22" s="1"/>
      <c r="GS22" s="1"/>
      <c r="GT22" s="1"/>
      <c r="GU22" s="1"/>
      <c r="GV22" s="1"/>
      <c r="GW22" s="1"/>
      <c r="GX22" s="1"/>
      <c r="GY22" s="1"/>
      <c r="GZ22" s="1"/>
      <c r="HA22" s="1"/>
      <c r="HB22" s="1"/>
      <c r="HC22" s="1"/>
      <c r="HD22" s="1"/>
      <c r="HE22" s="1"/>
      <c r="HF22" s="1"/>
      <c r="HG22" s="1"/>
      <c r="HI22" s="1"/>
      <c r="HJ22" s="123" t="s">
        <v>247</v>
      </c>
      <c r="HK22" s="1"/>
      <c r="HL22" s="1"/>
      <c r="HM22" s="1"/>
      <c r="HN22" s="1"/>
      <c r="HO22" s="1"/>
      <c r="HP22" s="1"/>
      <c r="HQ22" s="1"/>
      <c r="HR22" s="1"/>
      <c r="HS22" s="1"/>
      <c r="HT22" s="1"/>
      <c r="HU22" s="1"/>
      <c r="HV22" s="1"/>
      <c r="HW22" s="1"/>
      <c r="HX22" s="1"/>
      <c r="HY22" s="1"/>
      <c r="HZ22" s="1"/>
      <c r="IA22" s="1"/>
      <c r="IB22" s="1"/>
      <c r="IC22" s="1"/>
      <c r="ID22" s="1"/>
      <c r="IE22" s="1"/>
    </row>
    <row r="23" spans="1:239" ht="14.5">
      <c r="A23" s="175"/>
      <c r="B23" s="183" t="s">
        <v>233</v>
      </c>
      <c r="C23" s="175">
        <v>0</v>
      </c>
      <c r="D23" s="175">
        <v>0</v>
      </c>
      <c r="E23" s="175">
        <v>0</v>
      </c>
      <c r="F23" s="175">
        <v>0</v>
      </c>
      <c r="G23" s="175">
        <v>0</v>
      </c>
      <c r="H23" s="175">
        <v>0</v>
      </c>
      <c r="I23" s="175">
        <v>0</v>
      </c>
      <c r="J23" s="175">
        <v>0</v>
      </c>
      <c r="K23" s="175">
        <v>0</v>
      </c>
      <c r="L23" s="175">
        <v>0</v>
      </c>
      <c r="M23" s="175">
        <v>0</v>
      </c>
      <c r="N23" s="175">
        <v>0</v>
      </c>
      <c r="O23" s="175">
        <v>0</v>
      </c>
      <c r="P23" s="175">
        <v>0</v>
      </c>
      <c r="Q23" s="175">
        <v>0</v>
      </c>
      <c r="R23" s="175">
        <v>0</v>
      </c>
      <c r="S23" s="175">
        <v>0</v>
      </c>
      <c r="T23" s="175">
        <v>0</v>
      </c>
      <c r="U23" s="175">
        <v>0</v>
      </c>
      <c r="V23" s="175">
        <v>0</v>
      </c>
      <c r="W23" s="175">
        <v>0</v>
      </c>
      <c r="Y23" s="1"/>
      <c r="Z23" s="124" t="s">
        <v>233</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W23" s="1"/>
      <c r="AX23" s="124" t="s">
        <v>233</v>
      </c>
      <c r="AY23" s="1">
        <v>0</v>
      </c>
      <c r="AZ23" s="1">
        <v>0</v>
      </c>
      <c r="BA23" s="1">
        <v>0</v>
      </c>
      <c r="BB23" s="1">
        <v>0</v>
      </c>
      <c r="BC23" s="1">
        <v>0</v>
      </c>
      <c r="BD23" s="1">
        <v>0</v>
      </c>
      <c r="BE23" s="1">
        <v>0</v>
      </c>
      <c r="BF23" s="1">
        <v>0</v>
      </c>
      <c r="BG23" s="1">
        <v>0</v>
      </c>
      <c r="BH23" s="1">
        <v>0</v>
      </c>
      <c r="BI23" s="1">
        <v>0</v>
      </c>
      <c r="BJ23" s="1">
        <v>0</v>
      </c>
      <c r="BK23" s="1">
        <v>0</v>
      </c>
      <c r="BL23" s="1">
        <v>0</v>
      </c>
      <c r="BM23" s="1">
        <v>0.1</v>
      </c>
      <c r="BN23" s="1">
        <v>0</v>
      </c>
      <c r="BO23" s="1">
        <v>0</v>
      </c>
      <c r="BP23" s="1">
        <v>0</v>
      </c>
      <c r="BQ23" s="1">
        <v>0</v>
      </c>
      <c r="BR23" s="1">
        <v>0</v>
      </c>
      <c r="BS23" s="1">
        <v>0</v>
      </c>
      <c r="BU23" s="16"/>
      <c r="BV23" s="197" t="s">
        <v>234</v>
      </c>
      <c r="BW23" s="16">
        <v>0</v>
      </c>
      <c r="BX23" s="16">
        <v>0</v>
      </c>
      <c r="BY23" s="16">
        <v>0</v>
      </c>
      <c r="BZ23" s="16">
        <v>0</v>
      </c>
      <c r="CA23" s="16">
        <v>0</v>
      </c>
      <c r="CB23" s="16">
        <v>0</v>
      </c>
      <c r="CC23" s="16">
        <v>0</v>
      </c>
      <c r="CD23" s="16">
        <v>0</v>
      </c>
      <c r="CE23" s="16">
        <v>0</v>
      </c>
      <c r="CF23" s="16">
        <v>0</v>
      </c>
      <c r="CG23" s="16">
        <v>0</v>
      </c>
      <c r="CH23" s="16">
        <v>0</v>
      </c>
      <c r="CI23" s="16">
        <v>0</v>
      </c>
      <c r="CJ23" s="16">
        <v>0</v>
      </c>
      <c r="CK23" s="16">
        <v>0</v>
      </c>
      <c r="CL23" s="16">
        <v>0</v>
      </c>
      <c r="CM23" s="16">
        <v>0</v>
      </c>
      <c r="CN23" s="16">
        <v>0</v>
      </c>
      <c r="CO23" s="16">
        <v>0</v>
      </c>
      <c r="CP23" s="16">
        <v>0</v>
      </c>
      <c r="CQ23" s="16">
        <v>0</v>
      </c>
      <c r="CR23" s="29"/>
      <c r="CS23" s="16"/>
      <c r="CT23" s="197" t="s">
        <v>234</v>
      </c>
      <c r="CU23" s="16">
        <v>0</v>
      </c>
      <c r="CV23" s="16">
        <v>0</v>
      </c>
      <c r="CW23" s="16">
        <v>0</v>
      </c>
      <c r="CX23" s="16">
        <v>0</v>
      </c>
      <c r="CY23" s="16">
        <v>0</v>
      </c>
      <c r="CZ23" s="16">
        <v>0</v>
      </c>
      <c r="DA23" s="16">
        <v>0</v>
      </c>
      <c r="DB23" s="16">
        <v>0</v>
      </c>
      <c r="DC23" s="16">
        <v>0</v>
      </c>
      <c r="DD23" s="16">
        <v>0</v>
      </c>
      <c r="DE23" s="16">
        <v>0</v>
      </c>
      <c r="DF23" s="16">
        <v>0</v>
      </c>
      <c r="DG23" s="16">
        <v>0</v>
      </c>
      <c r="DH23" s="16">
        <v>0</v>
      </c>
      <c r="DI23" s="16">
        <v>0.1</v>
      </c>
      <c r="DJ23" s="16">
        <v>0</v>
      </c>
      <c r="DK23" s="16">
        <v>0</v>
      </c>
      <c r="DL23" s="16">
        <v>0</v>
      </c>
      <c r="DM23" s="16">
        <v>0</v>
      </c>
      <c r="DN23" s="16">
        <v>0</v>
      </c>
      <c r="DO23" s="16">
        <v>0</v>
      </c>
      <c r="DP23" s="29"/>
      <c r="DQ23" s="16"/>
      <c r="DR23" s="197" t="s">
        <v>234</v>
      </c>
      <c r="DS23" s="16">
        <v>0.1</v>
      </c>
      <c r="DT23" s="16">
        <v>0.1</v>
      </c>
      <c r="DU23" s="16">
        <v>0.1</v>
      </c>
      <c r="DV23" s="16">
        <v>0.1</v>
      </c>
      <c r="DW23" s="16">
        <v>0.1</v>
      </c>
      <c r="DX23" s="16">
        <v>0.1</v>
      </c>
      <c r="DY23" s="16">
        <v>0.2</v>
      </c>
      <c r="DZ23" s="16">
        <v>0.2</v>
      </c>
      <c r="EA23" s="16">
        <v>0.2</v>
      </c>
      <c r="EB23" s="16">
        <v>0.1</v>
      </c>
      <c r="EC23" s="16">
        <v>0.1</v>
      </c>
      <c r="ED23" s="16">
        <v>0.1</v>
      </c>
      <c r="EE23" s="16">
        <v>0.1</v>
      </c>
      <c r="EF23" s="16">
        <v>0</v>
      </c>
      <c r="EG23" s="16">
        <v>0.1</v>
      </c>
      <c r="EH23" s="16">
        <v>0</v>
      </c>
      <c r="EI23" s="16">
        <v>0</v>
      </c>
      <c r="EJ23" s="16">
        <v>0</v>
      </c>
      <c r="EK23" s="16">
        <v>0</v>
      </c>
      <c r="EL23" s="16">
        <v>0</v>
      </c>
      <c r="EM23" s="16">
        <v>0</v>
      </c>
      <c r="EN23" s="29"/>
      <c r="EO23" s="16"/>
      <c r="EP23" s="197" t="s">
        <v>234</v>
      </c>
      <c r="EQ23" s="16">
        <v>0</v>
      </c>
      <c r="ER23" s="16">
        <v>0</v>
      </c>
      <c r="ES23" s="16">
        <v>0</v>
      </c>
      <c r="ET23" s="16">
        <v>0</v>
      </c>
      <c r="EU23" s="16">
        <v>0</v>
      </c>
      <c r="EV23" s="16">
        <v>0</v>
      </c>
      <c r="EW23" s="16">
        <v>0</v>
      </c>
      <c r="EX23" s="16">
        <v>0</v>
      </c>
      <c r="EY23" s="16">
        <v>0</v>
      </c>
      <c r="EZ23" s="16">
        <v>0</v>
      </c>
      <c r="FA23" s="16">
        <v>0</v>
      </c>
      <c r="FB23" s="16">
        <v>0</v>
      </c>
      <c r="FC23" s="16">
        <v>0</v>
      </c>
      <c r="FD23" s="16">
        <v>0</v>
      </c>
      <c r="FE23" s="16">
        <v>0</v>
      </c>
      <c r="FF23" s="16">
        <v>0</v>
      </c>
      <c r="FG23" s="16">
        <v>0</v>
      </c>
      <c r="FH23" s="16">
        <v>0</v>
      </c>
      <c r="FI23" s="16">
        <v>0</v>
      </c>
      <c r="FJ23" s="16">
        <v>0</v>
      </c>
      <c r="FK23" s="16">
        <v>0</v>
      </c>
      <c r="FM23" s="1"/>
      <c r="FN23" s="124" t="s">
        <v>233</v>
      </c>
      <c r="FO23" s="1">
        <v>0</v>
      </c>
      <c r="FP23" s="1">
        <v>0</v>
      </c>
      <c r="FQ23" s="1">
        <v>0</v>
      </c>
      <c r="FR23" s="1">
        <v>0</v>
      </c>
      <c r="FS23" s="1">
        <v>0</v>
      </c>
      <c r="FT23" s="1">
        <v>0</v>
      </c>
      <c r="FU23" s="1">
        <v>0</v>
      </c>
      <c r="FV23" s="1">
        <v>0</v>
      </c>
      <c r="FW23" s="1">
        <v>0</v>
      </c>
      <c r="FX23" s="1">
        <v>0</v>
      </c>
      <c r="FY23" s="1">
        <v>0</v>
      </c>
      <c r="FZ23" s="1">
        <v>0</v>
      </c>
      <c r="GA23" s="1">
        <v>0</v>
      </c>
      <c r="GB23" s="1">
        <v>0</v>
      </c>
      <c r="GC23" s="1">
        <v>0</v>
      </c>
      <c r="GD23" s="1">
        <v>0</v>
      </c>
      <c r="GE23" s="1">
        <v>0</v>
      </c>
      <c r="GF23" s="1">
        <v>0</v>
      </c>
      <c r="GG23" s="1">
        <v>0</v>
      </c>
      <c r="GH23" s="1">
        <v>0</v>
      </c>
      <c r="GI23" s="1">
        <v>0</v>
      </c>
      <c r="GK23" s="1"/>
      <c r="GL23" s="124" t="s">
        <v>233</v>
      </c>
      <c r="GM23" s="1">
        <v>0</v>
      </c>
      <c r="GN23" s="1">
        <v>0</v>
      </c>
      <c r="GO23" s="1">
        <v>0</v>
      </c>
      <c r="GP23" s="1">
        <v>0</v>
      </c>
      <c r="GQ23" s="1">
        <v>0</v>
      </c>
      <c r="GR23" s="1">
        <v>0</v>
      </c>
      <c r="GS23" s="1">
        <v>0</v>
      </c>
      <c r="GT23" s="1">
        <v>0</v>
      </c>
      <c r="GU23" s="1">
        <v>0</v>
      </c>
      <c r="GV23" s="1">
        <v>0</v>
      </c>
      <c r="GW23" s="1">
        <v>0</v>
      </c>
      <c r="GX23" s="1">
        <v>0.1</v>
      </c>
      <c r="GY23" s="1">
        <v>0</v>
      </c>
      <c r="GZ23" s="1">
        <v>0</v>
      </c>
      <c r="HA23" s="1">
        <v>0.1</v>
      </c>
      <c r="HB23" s="1">
        <v>0.1</v>
      </c>
      <c r="HC23" s="1">
        <v>0</v>
      </c>
      <c r="HD23" s="1">
        <v>0</v>
      </c>
      <c r="HE23" s="1">
        <v>0</v>
      </c>
      <c r="HF23" s="1">
        <v>0</v>
      </c>
      <c r="HG23" s="1">
        <v>0</v>
      </c>
      <c r="HI23" s="1"/>
      <c r="HJ23" s="124" t="s">
        <v>233</v>
      </c>
      <c r="HK23" s="1">
        <v>0.1</v>
      </c>
      <c r="HL23" s="1">
        <v>0.1</v>
      </c>
      <c r="HM23" s="1">
        <v>0</v>
      </c>
      <c r="HN23" s="1">
        <v>0</v>
      </c>
      <c r="HO23" s="1">
        <v>0</v>
      </c>
      <c r="HP23" s="1">
        <v>0</v>
      </c>
      <c r="HQ23" s="1">
        <v>0.1</v>
      </c>
      <c r="HR23" s="1">
        <v>0.1</v>
      </c>
      <c r="HS23" s="1">
        <v>0.1</v>
      </c>
      <c r="HT23" s="1">
        <v>0.1</v>
      </c>
      <c r="HU23" s="1">
        <v>0.2</v>
      </c>
      <c r="HV23" s="1">
        <v>0.4</v>
      </c>
      <c r="HW23" s="1">
        <v>0.4</v>
      </c>
      <c r="HX23" s="1">
        <v>0.3</v>
      </c>
      <c r="HY23" s="1">
        <v>0.3</v>
      </c>
      <c r="HZ23" s="1">
        <v>0.2</v>
      </c>
      <c r="IA23" s="1">
        <v>0.2</v>
      </c>
      <c r="IB23" s="1">
        <v>0.1</v>
      </c>
      <c r="IC23" s="1">
        <v>0.1</v>
      </c>
      <c r="ID23" s="1">
        <v>0.1</v>
      </c>
      <c r="IE23" s="1">
        <v>0.1</v>
      </c>
    </row>
    <row r="24" spans="1:239" ht="14.5">
      <c r="A24" s="175"/>
      <c r="B24" s="184" t="s">
        <v>235</v>
      </c>
      <c r="C24" s="175">
        <v>97.2</v>
      </c>
      <c r="D24" s="175">
        <v>97.7</v>
      </c>
      <c r="E24" s="175">
        <v>97.9</v>
      </c>
      <c r="F24" s="175">
        <v>97.3</v>
      </c>
      <c r="G24" s="175">
        <v>97.1</v>
      </c>
      <c r="H24" s="175">
        <v>97.5</v>
      </c>
      <c r="I24" s="175">
        <v>98.8</v>
      </c>
      <c r="J24" s="175">
        <v>99</v>
      </c>
      <c r="K24" s="175">
        <v>99</v>
      </c>
      <c r="L24" s="175">
        <v>99.2</v>
      </c>
      <c r="M24" s="175">
        <v>99.3</v>
      </c>
      <c r="N24" s="175">
        <v>95.9</v>
      </c>
      <c r="O24" s="175">
        <v>96.3</v>
      </c>
      <c r="P24" s="175">
        <v>97.7</v>
      </c>
      <c r="Q24" s="175">
        <v>97</v>
      </c>
      <c r="R24" s="175">
        <v>99.4</v>
      </c>
      <c r="S24" s="175">
        <v>99.4</v>
      </c>
      <c r="T24" s="175">
        <v>99.3</v>
      </c>
      <c r="U24" s="175">
        <v>99.1</v>
      </c>
      <c r="V24" s="175">
        <v>99</v>
      </c>
      <c r="W24" s="175">
        <v>99</v>
      </c>
      <c r="Y24" s="1"/>
      <c r="Z24" s="190" t="s">
        <v>235</v>
      </c>
      <c r="AA24" s="1">
        <v>96.6</v>
      </c>
      <c r="AB24" s="1">
        <v>95.7</v>
      </c>
      <c r="AC24" s="1">
        <v>97.1</v>
      </c>
      <c r="AD24" s="1">
        <v>97.2</v>
      </c>
      <c r="AE24" s="1">
        <v>98.2</v>
      </c>
      <c r="AF24" s="1">
        <v>98.1</v>
      </c>
      <c r="AG24" s="1">
        <v>99.5</v>
      </c>
      <c r="AH24" s="1">
        <v>99.6</v>
      </c>
      <c r="AI24" s="1">
        <v>99.7</v>
      </c>
      <c r="AJ24" s="1">
        <v>99.5</v>
      </c>
      <c r="AK24" s="1">
        <v>99.7</v>
      </c>
      <c r="AL24" s="1">
        <v>96.1</v>
      </c>
      <c r="AM24" s="1">
        <v>96.2</v>
      </c>
      <c r="AN24" s="1">
        <v>98.8</v>
      </c>
      <c r="AO24" s="1">
        <v>86.6</v>
      </c>
      <c r="AP24" s="1">
        <v>99.3</v>
      </c>
      <c r="AQ24" s="1">
        <v>99.2</v>
      </c>
      <c r="AR24" s="1">
        <v>99.2</v>
      </c>
      <c r="AS24" s="1">
        <v>99.1</v>
      </c>
      <c r="AT24" s="1">
        <v>99.3</v>
      </c>
      <c r="AU24" s="1">
        <v>99.1</v>
      </c>
      <c r="AW24" s="1"/>
      <c r="AX24" s="190" t="s">
        <v>235</v>
      </c>
      <c r="AY24" s="1">
        <v>97.4</v>
      </c>
      <c r="AZ24" s="1">
        <v>97.2</v>
      </c>
      <c r="BA24" s="1">
        <v>97.2</v>
      </c>
      <c r="BB24" s="1">
        <v>96.9</v>
      </c>
      <c r="BC24" s="1">
        <v>97</v>
      </c>
      <c r="BD24" s="1">
        <v>97.6</v>
      </c>
      <c r="BE24" s="1">
        <v>98.7</v>
      </c>
      <c r="BF24" s="1">
        <v>98.7</v>
      </c>
      <c r="BG24" s="1">
        <v>98.6</v>
      </c>
      <c r="BH24" s="1">
        <v>98.5</v>
      </c>
      <c r="BI24" s="1">
        <v>98.6</v>
      </c>
      <c r="BJ24" s="1">
        <v>95.5</v>
      </c>
      <c r="BK24" s="1">
        <v>95.7</v>
      </c>
      <c r="BL24" s="1">
        <v>98</v>
      </c>
      <c r="BM24" s="1">
        <v>98.8</v>
      </c>
      <c r="BN24" s="1">
        <v>99</v>
      </c>
      <c r="BO24" s="1">
        <v>99.1</v>
      </c>
      <c r="BP24" s="1">
        <v>99.1</v>
      </c>
      <c r="BQ24" s="1">
        <v>99.3</v>
      </c>
      <c r="BR24" s="1">
        <v>99.3</v>
      </c>
      <c r="BS24" s="1">
        <v>99.2</v>
      </c>
      <c r="BU24" s="16"/>
      <c r="BV24" s="198" t="s">
        <v>236</v>
      </c>
      <c r="BW24" s="16">
        <v>94.8</v>
      </c>
      <c r="BX24" s="16">
        <v>94.8</v>
      </c>
      <c r="BY24" s="16">
        <v>96.4</v>
      </c>
      <c r="BZ24" s="16">
        <v>95.9</v>
      </c>
      <c r="CA24" s="16">
        <v>96.8</v>
      </c>
      <c r="CB24" s="16">
        <v>96.4</v>
      </c>
      <c r="CC24" s="16">
        <v>98.6</v>
      </c>
      <c r="CD24" s="16">
        <v>99</v>
      </c>
      <c r="CE24" s="16">
        <v>99</v>
      </c>
      <c r="CF24" s="16">
        <v>98.9</v>
      </c>
      <c r="CG24" s="16">
        <v>99</v>
      </c>
      <c r="CH24" s="16">
        <v>95.5</v>
      </c>
      <c r="CI24" s="16">
        <v>95.9</v>
      </c>
      <c r="CJ24" s="16">
        <v>97.7</v>
      </c>
      <c r="CK24" s="16">
        <v>98.5</v>
      </c>
      <c r="CL24" s="16">
        <v>99.3</v>
      </c>
      <c r="CM24" s="16">
        <v>99.3</v>
      </c>
      <c r="CN24" s="16">
        <v>99.4</v>
      </c>
      <c r="CO24" s="16">
        <v>99.4</v>
      </c>
      <c r="CP24" s="16">
        <v>99.3</v>
      </c>
      <c r="CQ24" s="16">
        <v>99.3</v>
      </c>
      <c r="CR24" s="29"/>
      <c r="CS24" s="16"/>
      <c r="CT24" s="198" t="s">
        <v>236</v>
      </c>
      <c r="CU24" s="16">
        <v>97.3</v>
      </c>
      <c r="CV24" s="16">
        <v>97</v>
      </c>
      <c r="CW24" s="16">
        <v>98.1</v>
      </c>
      <c r="CX24" s="16">
        <v>98.2</v>
      </c>
      <c r="CY24" s="16">
        <v>98.1</v>
      </c>
      <c r="CZ24" s="16">
        <v>98.2</v>
      </c>
      <c r="DA24" s="16">
        <v>98.3</v>
      </c>
      <c r="DB24" s="16">
        <v>98.2</v>
      </c>
      <c r="DC24" s="16">
        <v>98.3</v>
      </c>
      <c r="DD24" s="16">
        <v>98.6</v>
      </c>
      <c r="DE24" s="16">
        <v>98.4</v>
      </c>
      <c r="DF24" s="16">
        <v>95</v>
      </c>
      <c r="DG24" s="16">
        <v>95</v>
      </c>
      <c r="DH24" s="16">
        <v>94.9</v>
      </c>
      <c r="DI24" s="16">
        <v>94.6</v>
      </c>
      <c r="DJ24" s="16">
        <v>98</v>
      </c>
      <c r="DK24" s="16">
        <v>97.8</v>
      </c>
      <c r="DL24" s="16">
        <v>98</v>
      </c>
      <c r="DM24" s="16">
        <v>98</v>
      </c>
      <c r="DN24" s="16">
        <v>98</v>
      </c>
      <c r="DO24" s="16">
        <v>97.9</v>
      </c>
      <c r="DP24" s="29"/>
      <c r="DQ24" s="16"/>
      <c r="DR24" s="198" t="s">
        <v>236</v>
      </c>
      <c r="DS24" s="16">
        <v>94.2</v>
      </c>
      <c r="DT24" s="16">
        <v>93.8</v>
      </c>
      <c r="DU24" s="16">
        <v>96.3</v>
      </c>
      <c r="DV24" s="16">
        <v>96.1</v>
      </c>
      <c r="DW24" s="16">
        <v>96</v>
      </c>
      <c r="DX24" s="16">
        <v>96.4</v>
      </c>
      <c r="DY24" s="16">
        <v>94.9</v>
      </c>
      <c r="DZ24" s="16">
        <v>91.2</v>
      </c>
      <c r="EA24" s="16">
        <v>90.1</v>
      </c>
      <c r="EB24" s="16">
        <v>91.3</v>
      </c>
      <c r="EC24" s="16">
        <v>90.9</v>
      </c>
      <c r="ED24" s="16">
        <v>89.5</v>
      </c>
      <c r="EE24" s="16">
        <v>88.1</v>
      </c>
      <c r="EF24" s="16">
        <v>90.2</v>
      </c>
      <c r="EG24" s="16">
        <v>90.1</v>
      </c>
      <c r="EH24" s="16">
        <v>95.5</v>
      </c>
      <c r="EI24" s="16">
        <v>94.4</v>
      </c>
      <c r="EJ24" s="16">
        <v>94.5</v>
      </c>
      <c r="EK24" s="16">
        <v>95.6</v>
      </c>
      <c r="EL24" s="16">
        <v>95.7</v>
      </c>
      <c r="EM24" s="16">
        <v>94.8</v>
      </c>
      <c r="EN24" s="29"/>
      <c r="EO24" s="16"/>
      <c r="EP24" s="198" t="s">
        <v>236</v>
      </c>
      <c r="EQ24" s="16">
        <v>92.1</v>
      </c>
      <c r="ER24" s="16">
        <v>93.4</v>
      </c>
      <c r="ES24" s="16">
        <v>95.4</v>
      </c>
      <c r="ET24" s="16">
        <v>95.1</v>
      </c>
      <c r="EU24" s="16">
        <v>95.7</v>
      </c>
      <c r="EV24" s="16">
        <v>97</v>
      </c>
      <c r="EW24" s="16">
        <v>97.3</v>
      </c>
      <c r="EX24" s="16">
        <v>97</v>
      </c>
      <c r="EY24" s="16">
        <v>89.2</v>
      </c>
      <c r="EZ24" s="16">
        <v>89.8</v>
      </c>
      <c r="FA24" s="16">
        <v>90.9</v>
      </c>
      <c r="FB24" s="16">
        <v>90.3</v>
      </c>
      <c r="FC24" s="16">
        <v>92.2</v>
      </c>
      <c r="FD24" s="16">
        <v>92.5</v>
      </c>
      <c r="FE24" s="16">
        <v>92.8</v>
      </c>
      <c r="FF24" s="16">
        <v>98.8</v>
      </c>
      <c r="FG24" s="16">
        <v>99</v>
      </c>
      <c r="FH24" s="16">
        <v>98.5</v>
      </c>
      <c r="FI24" s="16">
        <v>98.4</v>
      </c>
      <c r="FJ24" s="16">
        <v>98.4</v>
      </c>
      <c r="FK24" s="16">
        <v>98.1</v>
      </c>
      <c r="FM24" s="1"/>
      <c r="FN24" s="202" t="s">
        <v>235</v>
      </c>
      <c r="FO24" s="1">
        <v>91.8</v>
      </c>
      <c r="FP24" s="1">
        <v>92</v>
      </c>
      <c r="FQ24" s="1">
        <v>92.8</v>
      </c>
      <c r="FR24" s="1">
        <v>92.5</v>
      </c>
      <c r="FS24" s="1">
        <v>92.8</v>
      </c>
      <c r="FT24" s="1">
        <v>92.7</v>
      </c>
      <c r="FU24" s="1">
        <v>96.2</v>
      </c>
      <c r="FV24" s="1">
        <v>96.7</v>
      </c>
      <c r="FW24" s="1">
        <v>96.9</v>
      </c>
      <c r="FX24" s="1">
        <v>96.8</v>
      </c>
      <c r="FY24" s="1">
        <v>97.4</v>
      </c>
      <c r="FZ24" s="1">
        <v>90.6</v>
      </c>
      <c r="GA24" s="1">
        <v>91.7</v>
      </c>
      <c r="GB24" s="1">
        <v>92.1</v>
      </c>
      <c r="GC24" s="1">
        <v>91.4</v>
      </c>
      <c r="GD24" s="1">
        <v>98.2</v>
      </c>
      <c r="GE24" s="1">
        <v>98.5</v>
      </c>
      <c r="GF24" s="1">
        <v>98.5</v>
      </c>
      <c r="GG24" s="1">
        <v>98.3</v>
      </c>
      <c r="GH24" s="1">
        <v>98.3</v>
      </c>
      <c r="GI24" s="1">
        <v>98.3</v>
      </c>
      <c r="GK24" s="1"/>
      <c r="GL24" s="202" t="s">
        <v>235</v>
      </c>
      <c r="GM24" s="1">
        <v>88.2</v>
      </c>
      <c r="GN24" s="1">
        <v>87.9</v>
      </c>
      <c r="GO24" s="1">
        <v>89.1</v>
      </c>
      <c r="GP24" s="1">
        <v>90.6</v>
      </c>
      <c r="GQ24" s="1">
        <v>91.6</v>
      </c>
      <c r="GR24" s="1">
        <v>92.9</v>
      </c>
      <c r="GS24" s="1">
        <v>94.5</v>
      </c>
      <c r="GT24" s="1">
        <v>94.8</v>
      </c>
      <c r="GU24" s="1">
        <v>96</v>
      </c>
      <c r="GV24" s="1">
        <v>96.3</v>
      </c>
      <c r="GW24" s="1">
        <v>96.7</v>
      </c>
      <c r="GX24" s="1">
        <v>92.3</v>
      </c>
      <c r="GY24" s="1">
        <v>91.8</v>
      </c>
      <c r="GZ24" s="1">
        <v>93.1</v>
      </c>
      <c r="HA24" s="1">
        <v>93</v>
      </c>
      <c r="HB24" s="1">
        <v>96.8</v>
      </c>
      <c r="HC24" s="1">
        <v>97.2</v>
      </c>
      <c r="HD24" s="1">
        <v>97.5</v>
      </c>
      <c r="HE24" s="1">
        <v>97.5</v>
      </c>
      <c r="HF24" s="1">
        <v>97.6</v>
      </c>
      <c r="HG24" s="1">
        <v>97.1</v>
      </c>
      <c r="HI24" s="1"/>
      <c r="HJ24" s="202" t="s">
        <v>235</v>
      </c>
      <c r="HK24" s="1">
        <v>84.8</v>
      </c>
      <c r="HL24" s="1">
        <v>83.6</v>
      </c>
      <c r="HM24" s="1">
        <v>84.9</v>
      </c>
      <c r="HN24" s="1">
        <v>86.4</v>
      </c>
      <c r="HO24" s="1">
        <v>88.3</v>
      </c>
      <c r="HP24" s="1">
        <v>89.3</v>
      </c>
      <c r="HQ24" s="1">
        <v>90.9</v>
      </c>
      <c r="HR24" s="1">
        <v>88.3</v>
      </c>
      <c r="HS24" s="1">
        <v>85.7</v>
      </c>
      <c r="HT24" s="1">
        <v>90</v>
      </c>
      <c r="HU24" s="1">
        <v>86.6</v>
      </c>
      <c r="HV24" s="1">
        <v>86.2</v>
      </c>
      <c r="HW24" s="1">
        <v>87.2</v>
      </c>
      <c r="HX24" s="1">
        <v>88.5</v>
      </c>
      <c r="HY24" s="1">
        <v>89.6</v>
      </c>
      <c r="HZ24" s="1">
        <v>92.8</v>
      </c>
      <c r="IA24" s="1">
        <v>94.1</v>
      </c>
      <c r="IB24" s="1">
        <v>93.8</v>
      </c>
      <c r="IC24" s="1">
        <v>91.5</v>
      </c>
      <c r="ID24" s="1">
        <v>91.6</v>
      </c>
      <c r="IE24" s="1">
        <v>92.2</v>
      </c>
    </row>
    <row r="25" spans="1:239" ht="14.5">
      <c r="A25" s="175"/>
      <c r="B25" s="184" t="s">
        <v>237</v>
      </c>
      <c r="C25" s="175">
        <v>2.4</v>
      </c>
      <c r="D25" s="175">
        <v>1.9</v>
      </c>
      <c r="E25" s="175">
        <v>2</v>
      </c>
      <c r="F25" s="175">
        <v>2.6</v>
      </c>
      <c r="G25" s="175">
        <v>2.8</v>
      </c>
      <c r="H25" s="175">
        <v>2.5</v>
      </c>
      <c r="I25" s="175">
        <v>0.9</v>
      </c>
      <c r="J25" s="175">
        <v>0.8</v>
      </c>
      <c r="K25" s="175">
        <v>0.8</v>
      </c>
      <c r="L25" s="175">
        <v>0.7</v>
      </c>
      <c r="M25" s="175">
        <v>0.6</v>
      </c>
      <c r="N25" s="175">
        <v>0.5</v>
      </c>
      <c r="O25" s="175">
        <v>0.3</v>
      </c>
      <c r="P25" s="175">
        <v>0.3</v>
      </c>
      <c r="Q25" s="175">
        <v>0.3</v>
      </c>
      <c r="R25" s="175">
        <v>0.4</v>
      </c>
      <c r="S25" s="175">
        <v>0.5</v>
      </c>
      <c r="T25" s="175">
        <v>0.5</v>
      </c>
      <c r="U25" s="175">
        <v>0.7</v>
      </c>
      <c r="V25" s="175">
        <v>0.8</v>
      </c>
      <c r="W25" s="175">
        <v>0.8</v>
      </c>
      <c r="Y25" s="1"/>
      <c r="Z25" s="190" t="s">
        <v>237</v>
      </c>
      <c r="AA25" s="1">
        <v>2.5</v>
      </c>
      <c r="AB25" s="1">
        <v>2.6</v>
      </c>
      <c r="AC25" s="1">
        <v>2.9</v>
      </c>
      <c r="AD25" s="1">
        <v>2.8</v>
      </c>
      <c r="AE25" s="1">
        <v>1.8</v>
      </c>
      <c r="AF25" s="1">
        <v>1.9</v>
      </c>
      <c r="AG25" s="1">
        <v>0.5</v>
      </c>
      <c r="AH25" s="1">
        <v>0.4</v>
      </c>
      <c r="AI25" s="1">
        <v>0.3</v>
      </c>
      <c r="AJ25" s="1">
        <v>0.5</v>
      </c>
      <c r="AK25" s="1">
        <v>0.3</v>
      </c>
      <c r="AL25" s="1">
        <v>0.4</v>
      </c>
      <c r="AM25" s="1">
        <v>0.3</v>
      </c>
      <c r="AN25" s="1">
        <v>0.3</v>
      </c>
      <c r="AO25" s="1">
        <v>0.4</v>
      </c>
      <c r="AP25" s="1">
        <v>0.7</v>
      </c>
      <c r="AQ25" s="1">
        <v>0.8</v>
      </c>
      <c r="AR25" s="1">
        <v>0.8</v>
      </c>
      <c r="AS25" s="1">
        <v>0.9</v>
      </c>
      <c r="AT25" s="1">
        <v>0.7</v>
      </c>
      <c r="AU25" s="1">
        <v>0.9</v>
      </c>
      <c r="AW25" s="1"/>
      <c r="AX25" s="190" t="s">
        <v>237</v>
      </c>
      <c r="AY25" s="1">
        <v>1.8</v>
      </c>
      <c r="AZ25" s="1">
        <v>1.8</v>
      </c>
      <c r="BA25" s="1">
        <v>2.1</v>
      </c>
      <c r="BB25" s="1">
        <v>2.5</v>
      </c>
      <c r="BC25" s="1">
        <v>2.4</v>
      </c>
      <c r="BD25" s="1">
        <v>1.8</v>
      </c>
      <c r="BE25" s="1">
        <v>0.5</v>
      </c>
      <c r="BF25" s="1">
        <v>0.4</v>
      </c>
      <c r="BG25" s="1">
        <v>0.5</v>
      </c>
      <c r="BH25" s="1">
        <v>0.6</v>
      </c>
      <c r="BI25" s="1">
        <v>0.5</v>
      </c>
      <c r="BJ25" s="1">
        <v>0.5</v>
      </c>
      <c r="BK25" s="1">
        <v>0.4</v>
      </c>
      <c r="BL25" s="1">
        <v>0.4</v>
      </c>
      <c r="BM25" s="1">
        <v>0.5</v>
      </c>
      <c r="BN25" s="1">
        <v>0.5</v>
      </c>
      <c r="BO25" s="1">
        <v>0.6</v>
      </c>
      <c r="BP25" s="1">
        <v>0.6</v>
      </c>
      <c r="BQ25" s="1">
        <v>0.6</v>
      </c>
      <c r="BR25" s="1">
        <v>0.6</v>
      </c>
      <c r="BS25" s="1">
        <v>0.8</v>
      </c>
      <c r="BU25" s="16"/>
      <c r="BV25" s="198" t="s">
        <v>238</v>
      </c>
      <c r="BW25" s="16">
        <v>3.7</v>
      </c>
      <c r="BX25" s="16">
        <v>3.4</v>
      </c>
      <c r="BY25" s="16">
        <v>3.3</v>
      </c>
      <c r="BZ25" s="16">
        <v>3.8</v>
      </c>
      <c r="CA25" s="16">
        <v>2.9</v>
      </c>
      <c r="CB25" s="16">
        <v>3.5</v>
      </c>
      <c r="CC25" s="16">
        <v>1.1000000000000001</v>
      </c>
      <c r="CD25" s="16">
        <v>0.8</v>
      </c>
      <c r="CE25" s="16">
        <v>0.7</v>
      </c>
      <c r="CF25" s="16">
        <v>0.8</v>
      </c>
      <c r="CG25" s="16">
        <v>0.8</v>
      </c>
      <c r="CH25" s="16">
        <v>0.8</v>
      </c>
      <c r="CI25" s="16">
        <v>0.5</v>
      </c>
      <c r="CJ25" s="16">
        <v>0.4</v>
      </c>
      <c r="CK25" s="16">
        <v>0.5</v>
      </c>
      <c r="CL25" s="16">
        <v>0.5</v>
      </c>
      <c r="CM25" s="16">
        <v>0.5</v>
      </c>
      <c r="CN25" s="16">
        <v>0.5</v>
      </c>
      <c r="CO25" s="16">
        <v>0.5</v>
      </c>
      <c r="CP25" s="16">
        <v>0.5</v>
      </c>
      <c r="CQ25" s="16">
        <v>0.6</v>
      </c>
      <c r="CR25" s="29"/>
      <c r="CS25" s="16"/>
      <c r="CT25" s="198" t="s">
        <v>238</v>
      </c>
      <c r="CU25" s="16">
        <v>1.7</v>
      </c>
      <c r="CV25" s="16">
        <v>1.4</v>
      </c>
      <c r="CW25" s="16">
        <v>1.2</v>
      </c>
      <c r="CX25" s="16">
        <v>1.4</v>
      </c>
      <c r="CY25" s="16">
        <v>1.2</v>
      </c>
      <c r="CZ25" s="16">
        <v>1.3</v>
      </c>
      <c r="DA25" s="16">
        <v>0.7</v>
      </c>
      <c r="DB25" s="16">
        <v>0.6</v>
      </c>
      <c r="DC25" s="16">
        <v>0.7</v>
      </c>
      <c r="DD25" s="16">
        <v>0.7</v>
      </c>
      <c r="DE25" s="16">
        <v>0.7</v>
      </c>
      <c r="DF25" s="16">
        <v>0.7</v>
      </c>
      <c r="DG25" s="16">
        <v>0.7</v>
      </c>
      <c r="DH25" s="16">
        <v>0.7</v>
      </c>
      <c r="DI25" s="16">
        <v>0.7</v>
      </c>
      <c r="DJ25" s="16">
        <v>1</v>
      </c>
      <c r="DK25" s="16">
        <v>1.2</v>
      </c>
      <c r="DL25" s="16">
        <v>1.2</v>
      </c>
      <c r="DM25" s="16">
        <v>1.2</v>
      </c>
      <c r="DN25" s="16">
        <v>1.1000000000000001</v>
      </c>
      <c r="DO25" s="16">
        <v>1.3</v>
      </c>
      <c r="DP25" s="29"/>
      <c r="DQ25" s="16"/>
      <c r="DR25" s="198" t="s">
        <v>238</v>
      </c>
      <c r="DS25" s="16">
        <v>1</v>
      </c>
      <c r="DT25" s="16">
        <v>1</v>
      </c>
      <c r="DU25" s="16">
        <v>1</v>
      </c>
      <c r="DV25" s="16">
        <v>1</v>
      </c>
      <c r="DW25" s="16">
        <v>1</v>
      </c>
      <c r="DX25" s="16">
        <v>1.1000000000000001</v>
      </c>
      <c r="DY25" s="16">
        <v>0.3</v>
      </c>
      <c r="DZ25" s="16">
        <v>0.3</v>
      </c>
      <c r="EA25" s="16">
        <v>0.3</v>
      </c>
      <c r="EB25" s="16">
        <v>0.4</v>
      </c>
      <c r="EC25" s="16">
        <v>0.4</v>
      </c>
      <c r="ED25" s="16">
        <v>0.5</v>
      </c>
      <c r="EE25" s="16">
        <v>0.6</v>
      </c>
      <c r="EF25" s="16">
        <v>0.6</v>
      </c>
      <c r="EG25" s="16">
        <v>0.8</v>
      </c>
      <c r="EH25" s="16">
        <v>1</v>
      </c>
      <c r="EI25" s="16">
        <v>1</v>
      </c>
      <c r="EJ25" s="16">
        <v>1.1000000000000001</v>
      </c>
      <c r="EK25" s="16">
        <v>1.3</v>
      </c>
      <c r="EL25" s="16">
        <v>1.2</v>
      </c>
      <c r="EM25" s="16">
        <v>1.4</v>
      </c>
      <c r="EN25" s="29"/>
      <c r="EO25" s="16"/>
      <c r="EP25" s="198" t="s">
        <v>238</v>
      </c>
      <c r="EQ25" s="16">
        <v>1.6</v>
      </c>
      <c r="ER25" s="16">
        <v>1.3</v>
      </c>
      <c r="ES25" s="16">
        <v>1.5</v>
      </c>
      <c r="ET25" s="16">
        <v>1.8</v>
      </c>
      <c r="EU25" s="16">
        <v>1.5</v>
      </c>
      <c r="EV25" s="16">
        <v>1.8</v>
      </c>
      <c r="EW25" s="16">
        <v>0.6</v>
      </c>
      <c r="EX25" s="16">
        <v>0.7</v>
      </c>
      <c r="EY25" s="16">
        <v>0.8</v>
      </c>
      <c r="EZ25" s="16">
        <v>0.7</v>
      </c>
      <c r="FA25" s="16">
        <v>0.6</v>
      </c>
      <c r="FB25" s="16">
        <v>0.5</v>
      </c>
      <c r="FC25" s="16">
        <v>0.4</v>
      </c>
      <c r="FD25" s="16">
        <v>0.3</v>
      </c>
      <c r="FE25" s="16">
        <v>0.3</v>
      </c>
      <c r="FF25" s="16">
        <v>0.2</v>
      </c>
      <c r="FG25" s="16">
        <v>0.3</v>
      </c>
      <c r="FH25" s="16">
        <v>0.3</v>
      </c>
      <c r="FI25" s="16">
        <v>0.3</v>
      </c>
      <c r="FJ25" s="16">
        <v>0.3</v>
      </c>
      <c r="FK25" s="16">
        <v>0.3</v>
      </c>
      <c r="FM25" s="1"/>
      <c r="FN25" s="202" t="s">
        <v>237</v>
      </c>
      <c r="FO25" s="1">
        <v>5.5</v>
      </c>
      <c r="FP25" s="1">
        <v>4.8</v>
      </c>
      <c r="FQ25" s="1">
        <v>5.6</v>
      </c>
      <c r="FR25" s="1">
        <v>6.5</v>
      </c>
      <c r="FS25" s="1">
        <v>6</v>
      </c>
      <c r="FT25" s="1">
        <v>6.7</v>
      </c>
      <c r="FU25" s="1">
        <v>3</v>
      </c>
      <c r="FV25" s="1">
        <v>2.6</v>
      </c>
      <c r="FW25" s="1">
        <v>2.2999999999999998</v>
      </c>
      <c r="FX25" s="1">
        <v>2.5</v>
      </c>
      <c r="FY25" s="1">
        <v>2</v>
      </c>
      <c r="FZ25" s="1">
        <v>2</v>
      </c>
      <c r="GA25" s="1">
        <v>1.4</v>
      </c>
      <c r="GB25" s="1">
        <v>1.3</v>
      </c>
      <c r="GC25" s="1">
        <v>1.1000000000000001</v>
      </c>
      <c r="GD25" s="1">
        <v>1.1000000000000001</v>
      </c>
      <c r="GE25" s="1">
        <v>1</v>
      </c>
      <c r="GF25" s="1">
        <v>1.1000000000000001</v>
      </c>
      <c r="GG25" s="1">
        <v>1.2</v>
      </c>
      <c r="GH25" s="1">
        <v>1.1000000000000001</v>
      </c>
      <c r="GI25" s="1">
        <v>1.3</v>
      </c>
      <c r="GK25" s="1"/>
      <c r="GL25" s="202" t="s">
        <v>237</v>
      </c>
      <c r="GM25" s="1">
        <v>4</v>
      </c>
      <c r="GN25" s="1">
        <v>4.7</v>
      </c>
      <c r="GO25" s="1">
        <v>5.4</v>
      </c>
      <c r="GP25" s="1">
        <v>4.4000000000000004</v>
      </c>
      <c r="GQ25" s="1">
        <v>3.7</v>
      </c>
      <c r="GR25" s="1">
        <v>4.2</v>
      </c>
      <c r="GS25" s="1">
        <v>0.8</v>
      </c>
      <c r="GT25" s="1">
        <v>0.8</v>
      </c>
      <c r="GU25" s="1">
        <v>0.9</v>
      </c>
      <c r="GV25" s="1">
        <v>1.2</v>
      </c>
      <c r="GW25" s="1">
        <v>1.3</v>
      </c>
      <c r="GX25" s="1">
        <v>1.2</v>
      </c>
      <c r="GY25" s="1">
        <v>1</v>
      </c>
      <c r="GZ25" s="1">
        <v>0.9</v>
      </c>
      <c r="HA25" s="1">
        <v>1</v>
      </c>
      <c r="HB25" s="1">
        <v>1.1000000000000001</v>
      </c>
      <c r="HC25" s="1">
        <v>1.1000000000000001</v>
      </c>
      <c r="HD25" s="1">
        <v>1.1000000000000001</v>
      </c>
      <c r="HE25" s="1">
        <v>1.2</v>
      </c>
      <c r="HF25" s="1">
        <v>1.2</v>
      </c>
      <c r="HG25" s="1">
        <v>1.6</v>
      </c>
      <c r="HI25" s="1"/>
      <c r="HJ25" s="202" t="s">
        <v>237</v>
      </c>
      <c r="HK25" s="1">
        <v>4.4000000000000004</v>
      </c>
      <c r="HL25" s="1">
        <v>5.4</v>
      </c>
      <c r="HM25" s="1">
        <v>5.5</v>
      </c>
      <c r="HN25" s="1">
        <v>5.3</v>
      </c>
      <c r="HO25" s="1">
        <v>4.3</v>
      </c>
      <c r="HP25" s="1">
        <v>4.3</v>
      </c>
      <c r="HQ25" s="1">
        <v>1</v>
      </c>
      <c r="HR25" s="1">
        <v>1</v>
      </c>
      <c r="HS25" s="1">
        <v>1.2</v>
      </c>
      <c r="HT25" s="1">
        <v>1.1000000000000001</v>
      </c>
      <c r="HU25" s="1">
        <v>1.1000000000000001</v>
      </c>
      <c r="HV25" s="1">
        <v>1.1000000000000001</v>
      </c>
      <c r="HW25" s="1">
        <v>1.1000000000000001</v>
      </c>
      <c r="HX25" s="1">
        <v>1.3</v>
      </c>
      <c r="HY25" s="1">
        <v>1.4</v>
      </c>
      <c r="HZ25" s="1">
        <v>1.6</v>
      </c>
      <c r="IA25" s="1">
        <v>1.8</v>
      </c>
      <c r="IB25" s="1">
        <v>1.9</v>
      </c>
      <c r="IC25" s="1">
        <v>2.1</v>
      </c>
      <c r="ID25" s="1">
        <v>2.2999999999999998</v>
      </c>
      <c r="IE25" s="1">
        <v>2.7</v>
      </c>
    </row>
    <row r="26" spans="1:239" ht="14.5">
      <c r="A26" s="175"/>
      <c r="B26" s="184" t="s">
        <v>239</v>
      </c>
      <c r="C26" s="176" t="s">
        <v>240</v>
      </c>
      <c r="D26" s="176" t="s">
        <v>240</v>
      </c>
      <c r="E26" s="176" t="s">
        <v>240</v>
      </c>
      <c r="F26" s="176" t="s">
        <v>240</v>
      </c>
      <c r="G26" s="176" t="s">
        <v>240</v>
      </c>
      <c r="H26" s="176" t="s">
        <v>240</v>
      </c>
      <c r="I26" s="176" t="s">
        <v>240</v>
      </c>
      <c r="J26" s="176" t="s">
        <v>240</v>
      </c>
      <c r="K26" s="176" t="s">
        <v>240</v>
      </c>
      <c r="L26" s="176" t="s">
        <v>240</v>
      </c>
      <c r="M26" s="176" t="s">
        <v>240</v>
      </c>
      <c r="N26" s="176">
        <v>3.4</v>
      </c>
      <c r="O26" s="176">
        <v>3.3</v>
      </c>
      <c r="P26" s="176">
        <v>1.9</v>
      </c>
      <c r="Q26" s="176">
        <v>2.6</v>
      </c>
      <c r="R26" s="176" t="s">
        <v>240</v>
      </c>
      <c r="S26" s="176" t="s">
        <v>240</v>
      </c>
      <c r="T26" s="176" t="s">
        <v>240</v>
      </c>
      <c r="U26" s="176" t="s">
        <v>240</v>
      </c>
      <c r="V26" s="176" t="s">
        <v>240</v>
      </c>
      <c r="W26" s="176" t="s">
        <v>240</v>
      </c>
      <c r="Y26" s="1"/>
      <c r="Z26" s="190" t="s">
        <v>239</v>
      </c>
      <c r="AA26" s="2" t="s">
        <v>240</v>
      </c>
      <c r="AB26" s="2" t="s">
        <v>240</v>
      </c>
      <c r="AC26" s="2" t="s">
        <v>240</v>
      </c>
      <c r="AD26" s="2" t="s">
        <v>240</v>
      </c>
      <c r="AE26" s="2" t="s">
        <v>240</v>
      </c>
      <c r="AF26" s="2" t="s">
        <v>240</v>
      </c>
      <c r="AG26" s="2" t="s">
        <v>240</v>
      </c>
      <c r="AH26" s="2" t="s">
        <v>240</v>
      </c>
      <c r="AI26" s="2" t="s">
        <v>240</v>
      </c>
      <c r="AJ26" s="2" t="s">
        <v>240</v>
      </c>
      <c r="AK26" s="2" t="s">
        <v>240</v>
      </c>
      <c r="AL26" s="2">
        <v>3.5</v>
      </c>
      <c r="AM26" s="2">
        <v>3.5</v>
      </c>
      <c r="AN26" s="2">
        <v>0.8</v>
      </c>
      <c r="AO26" s="2">
        <v>13</v>
      </c>
      <c r="AP26" s="2" t="s">
        <v>240</v>
      </c>
      <c r="AQ26" s="2" t="s">
        <v>240</v>
      </c>
      <c r="AR26" s="2" t="s">
        <v>240</v>
      </c>
      <c r="AS26" s="2" t="s">
        <v>240</v>
      </c>
      <c r="AT26" s="2" t="s">
        <v>240</v>
      </c>
      <c r="AU26" s="2" t="s">
        <v>240</v>
      </c>
      <c r="AW26" s="1"/>
      <c r="AX26" s="190" t="s">
        <v>239</v>
      </c>
      <c r="AY26" s="2" t="s">
        <v>240</v>
      </c>
      <c r="AZ26" s="2" t="s">
        <v>240</v>
      </c>
      <c r="BA26" s="2" t="s">
        <v>240</v>
      </c>
      <c r="BB26" s="2" t="s">
        <v>240</v>
      </c>
      <c r="BC26" s="2" t="s">
        <v>240</v>
      </c>
      <c r="BD26" s="2" t="s">
        <v>240</v>
      </c>
      <c r="BE26" s="2" t="s">
        <v>240</v>
      </c>
      <c r="BF26" s="2" t="s">
        <v>240</v>
      </c>
      <c r="BG26" s="2" t="s">
        <v>240</v>
      </c>
      <c r="BH26" s="2" t="s">
        <v>240</v>
      </c>
      <c r="BI26" s="2" t="s">
        <v>240</v>
      </c>
      <c r="BJ26" s="2">
        <v>3.4</v>
      </c>
      <c r="BK26" s="2">
        <v>3.5</v>
      </c>
      <c r="BL26" s="2">
        <v>1.1000000000000001</v>
      </c>
      <c r="BM26" s="2">
        <v>0.3</v>
      </c>
      <c r="BN26" s="2" t="s">
        <v>240</v>
      </c>
      <c r="BO26" s="2" t="s">
        <v>240</v>
      </c>
      <c r="BP26" s="2" t="s">
        <v>240</v>
      </c>
      <c r="BQ26" s="2" t="s">
        <v>240</v>
      </c>
      <c r="BR26" s="2" t="s">
        <v>240</v>
      </c>
      <c r="BS26" s="2" t="s">
        <v>240</v>
      </c>
      <c r="BU26" s="16"/>
      <c r="BV26" s="198" t="s">
        <v>241</v>
      </c>
      <c r="BW26" s="17" t="s">
        <v>242</v>
      </c>
      <c r="BX26" s="17" t="s">
        <v>242</v>
      </c>
      <c r="BY26" s="17" t="s">
        <v>242</v>
      </c>
      <c r="BZ26" s="17" t="s">
        <v>242</v>
      </c>
      <c r="CA26" s="17" t="s">
        <v>242</v>
      </c>
      <c r="CB26" s="17" t="s">
        <v>242</v>
      </c>
      <c r="CC26" s="17" t="s">
        <v>242</v>
      </c>
      <c r="CD26" s="17" t="s">
        <v>242</v>
      </c>
      <c r="CE26" s="17" t="s">
        <v>242</v>
      </c>
      <c r="CF26" s="17" t="s">
        <v>242</v>
      </c>
      <c r="CG26" s="17" t="s">
        <v>242</v>
      </c>
      <c r="CH26" s="17">
        <v>3.5</v>
      </c>
      <c r="CI26" s="17">
        <v>3.5</v>
      </c>
      <c r="CJ26" s="17">
        <v>1.7</v>
      </c>
      <c r="CK26" s="17">
        <v>1</v>
      </c>
      <c r="CL26" s="17" t="s">
        <v>242</v>
      </c>
      <c r="CM26" s="17" t="s">
        <v>242</v>
      </c>
      <c r="CN26" s="17" t="s">
        <v>242</v>
      </c>
      <c r="CO26" s="17" t="s">
        <v>242</v>
      </c>
      <c r="CP26" s="17" t="s">
        <v>242</v>
      </c>
      <c r="CQ26" s="17" t="s">
        <v>242</v>
      </c>
      <c r="CR26" s="29"/>
      <c r="CS26" s="16"/>
      <c r="CT26" s="198" t="s">
        <v>241</v>
      </c>
      <c r="CU26" s="17" t="s">
        <v>242</v>
      </c>
      <c r="CV26" s="17" t="s">
        <v>242</v>
      </c>
      <c r="CW26" s="17" t="s">
        <v>242</v>
      </c>
      <c r="CX26" s="17" t="s">
        <v>242</v>
      </c>
      <c r="CY26" s="17" t="s">
        <v>242</v>
      </c>
      <c r="CZ26" s="17" t="s">
        <v>242</v>
      </c>
      <c r="DA26" s="17" t="s">
        <v>242</v>
      </c>
      <c r="DB26" s="17" t="s">
        <v>242</v>
      </c>
      <c r="DC26" s="17" t="s">
        <v>242</v>
      </c>
      <c r="DD26" s="17" t="s">
        <v>242</v>
      </c>
      <c r="DE26" s="17" t="s">
        <v>242</v>
      </c>
      <c r="DF26" s="17">
        <v>3.5</v>
      </c>
      <c r="DG26" s="17">
        <v>3.3</v>
      </c>
      <c r="DH26" s="17">
        <v>3.3</v>
      </c>
      <c r="DI26" s="17">
        <v>3.6</v>
      </c>
      <c r="DJ26" s="17" t="s">
        <v>242</v>
      </c>
      <c r="DK26" s="17" t="s">
        <v>242</v>
      </c>
      <c r="DL26" s="17" t="s">
        <v>242</v>
      </c>
      <c r="DM26" s="17" t="s">
        <v>242</v>
      </c>
      <c r="DN26" s="17" t="s">
        <v>242</v>
      </c>
      <c r="DO26" s="17" t="s">
        <v>242</v>
      </c>
      <c r="DP26" s="29"/>
      <c r="DQ26" s="16"/>
      <c r="DR26" s="198" t="s">
        <v>241</v>
      </c>
      <c r="DS26" s="17" t="s">
        <v>242</v>
      </c>
      <c r="DT26" s="17" t="s">
        <v>242</v>
      </c>
      <c r="DU26" s="17" t="s">
        <v>242</v>
      </c>
      <c r="DV26" s="17" t="s">
        <v>242</v>
      </c>
      <c r="DW26" s="17" t="s">
        <v>242</v>
      </c>
      <c r="DX26" s="17" t="s">
        <v>242</v>
      </c>
      <c r="DY26" s="17" t="s">
        <v>242</v>
      </c>
      <c r="DZ26" s="17">
        <v>3.4</v>
      </c>
      <c r="EA26" s="17">
        <v>4.2</v>
      </c>
      <c r="EB26" s="17">
        <v>4.0999999999999996</v>
      </c>
      <c r="EC26" s="17">
        <v>4.3</v>
      </c>
      <c r="ED26" s="17">
        <v>4.9000000000000004</v>
      </c>
      <c r="EE26" s="17">
        <v>5.3</v>
      </c>
      <c r="EF26" s="17">
        <v>5.0999999999999996</v>
      </c>
      <c r="EG26" s="17">
        <v>5.5</v>
      </c>
      <c r="EH26" s="17" t="s">
        <v>242</v>
      </c>
      <c r="EI26" s="17" t="s">
        <v>242</v>
      </c>
      <c r="EJ26" s="17" t="s">
        <v>242</v>
      </c>
      <c r="EK26" s="17" t="s">
        <v>242</v>
      </c>
      <c r="EL26" s="17" t="s">
        <v>242</v>
      </c>
      <c r="EM26" s="17" t="s">
        <v>242</v>
      </c>
      <c r="EN26" s="29"/>
      <c r="EO26" s="16"/>
      <c r="EP26" s="198" t="s">
        <v>241</v>
      </c>
      <c r="EQ26" s="17" t="s">
        <v>242</v>
      </c>
      <c r="ER26" s="17" t="s">
        <v>242</v>
      </c>
      <c r="ES26" s="17" t="s">
        <v>242</v>
      </c>
      <c r="ET26" s="17" t="s">
        <v>242</v>
      </c>
      <c r="EU26" s="17" t="s">
        <v>242</v>
      </c>
      <c r="EV26" s="17" t="s">
        <v>242</v>
      </c>
      <c r="EW26" s="17" t="s">
        <v>242</v>
      </c>
      <c r="EX26" s="17" t="s">
        <v>242</v>
      </c>
      <c r="EY26" s="17">
        <v>7.3</v>
      </c>
      <c r="EZ26" s="17">
        <v>7.5</v>
      </c>
      <c r="FA26" s="17">
        <v>7.2</v>
      </c>
      <c r="FB26" s="17">
        <v>7.9</v>
      </c>
      <c r="FC26" s="17">
        <v>6.1</v>
      </c>
      <c r="FD26" s="17">
        <v>5.8</v>
      </c>
      <c r="FE26" s="17">
        <v>5.9</v>
      </c>
      <c r="FF26" s="17" t="s">
        <v>242</v>
      </c>
      <c r="FG26" s="17" t="s">
        <v>242</v>
      </c>
      <c r="FH26" s="17" t="s">
        <v>242</v>
      </c>
      <c r="FI26" s="17" t="s">
        <v>242</v>
      </c>
      <c r="FJ26" s="17" t="s">
        <v>242</v>
      </c>
      <c r="FK26" s="17" t="s">
        <v>242</v>
      </c>
      <c r="FM26" s="1"/>
      <c r="FN26" s="202" t="s">
        <v>239</v>
      </c>
      <c r="FO26" s="2" t="s">
        <v>240</v>
      </c>
      <c r="FP26" s="2" t="s">
        <v>240</v>
      </c>
      <c r="FQ26" s="2" t="s">
        <v>240</v>
      </c>
      <c r="FR26" s="2" t="s">
        <v>240</v>
      </c>
      <c r="FS26" s="2" t="s">
        <v>240</v>
      </c>
      <c r="FT26" s="2" t="s">
        <v>240</v>
      </c>
      <c r="FU26" s="2" t="s">
        <v>240</v>
      </c>
      <c r="FV26" s="2" t="s">
        <v>240</v>
      </c>
      <c r="FW26" s="2" t="s">
        <v>240</v>
      </c>
      <c r="FX26" s="2" t="s">
        <v>240</v>
      </c>
      <c r="FY26" s="2" t="s">
        <v>240</v>
      </c>
      <c r="FZ26" s="2">
        <v>6.7</v>
      </c>
      <c r="GA26" s="2">
        <v>6.1</v>
      </c>
      <c r="GB26" s="2">
        <v>6.1</v>
      </c>
      <c r="GC26" s="2">
        <v>6.7</v>
      </c>
      <c r="GD26" s="2" t="s">
        <v>240</v>
      </c>
      <c r="GE26" s="2" t="s">
        <v>240</v>
      </c>
      <c r="GF26" s="2" t="s">
        <v>240</v>
      </c>
      <c r="GG26" s="2" t="s">
        <v>240</v>
      </c>
      <c r="GH26" s="2" t="s">
        <v>240</v>
      </c>
      <c r="GI26" s="2" t="s">
        <v>240</v>
      </c>
      <c r="GK26" s="1"/>
      <c r="GL26" s="202" t="s">
        <v>239</v>
      </c>
      <c r="GM26" s="2" t="s">
        <v>240</v>
      </c>
      <c r="GN26" s="2" t="s">
        <v>240</v>
      </c>
      <c r="GO26" s="2" t="s">
        <v>240</v>
      </c>
      <c r="GP26" s="2" t="s">
        <v>240</v>
      </c>
      <c r="GQ26" s="2" t="s">
        <v>240</v>
      </c>
      <c r="GR26" s="2" t="s">
        <v>240</v>
      </c>
      <c r="GS26" s="2" t="s">
        <v>240</v>
      </c>
      <c r="GT26" s="2" t="s">
        <v>240</v>
      </c>
      <c r="GU26" s="2" t="s">
        <v>240</v>
      </c>
      <c r="GV26" s="2" t="s">
        <v>240</v>
      </c>
      <c r="GW26" s="2" t="s">
        <v>240</v>
      </c>
      <c r="GX26" s="2">
        <v>3.7</v>
      </c>
      <c r="GY26" s="2">
        <v>5.0999999999999996</v>
      </c>
      <c r="GZ26" s="2">
        <v>3.6</v>
      </c>
      <c r="HA26" s="2">
        <v>4.2</v>
      </c>
      <c r="HB26" s="2" t="s">
        <v>240</v>
      </c>
      <c r="HC26" s="2" t="s">
        <v>240</v>
      </c>
      <c r="HD26" s="2" t="s">
        <v>240</v>
      </c>
      <c r="HE26" s="2" t="s">
        <v>240</v>
      </c>
      <c r="HF26" s="2" t="s">
        <v>240</v>
      </c>
      <c r="HG26" s="2" t="s">
        <v>240</v>
      </c>
      <c r="HI26" s="1"/>
      <c r="HJ26" s="202" t="s">
        <v>239</v>
      </c>
      <c r="HK26" s="2" t="s">
        <v>240</v>
      </c>
      <c r="HL26" s="2" t="s">
        <v>240</v>
      </c>
      <c r="HM26" s="2" t="s">
        <v>240</v>
      </c>
      <c r="HN26" s="2" t="s">
        <v>240</v>
      </c>
      <c r="HO26" s="2" t="s">
        <v>240</v>
      </c>
      <c r="HP26" s="2" t="s">
        <v>240</v>
      </c>
      <c r="HQ26" s="2" t="s">
        <v>240</v>
      </c>
      <c r="HR26" s="2" t="s">
        <v>240</v>
      </c>
      <c r="HS26" s="2" t="s">
        <v>240</v>
      </c>
      <c r="HT26" s="2" t="s">
        <v>240</v>
      </c>
      <c r="HU26" s="2">
        <v>3.1</v>
      </c>
      <c r="HV26" s="2">
        <v>3.7</v>
      </c>
      <c r="HW26" s="2">
        <v>3.5</v>
      </c>
      <c r="HX26" s="2">
        <v>3.2</v>
      </c>
      <c r="HY26" s="2">
        <v>3.3</v>
      </c>
      <c r="HZ26" s="2" t="s">
        <v>240</v>
      </c>
      <c r="IA26" s="2" t="s">
        <v>240</v>
      </c>
      <c r="IB26" s="2" t="s">
        <v>240</v>
      </c>
      <c r="IC26" s="2" t="s">
        <v>240</v>
      </c>
      <c r="ID26" s="2" t="s">
        <v>240</v>
      </c>
      <c r="IE26" s="2" t="s">
        <v>240</v>
      </c>
    </row>
    <row r="27" spans="1:239" ht="14.5">
      <c r="A27" s="175"/>
      <c r="B27" s="184" t="s">
        <v>243</v>
      </c>
      <c r="C27" s="175">
        <v>0</v>
      </c>
      <c r="D27" s="176" t="s">
        <v>240</v>
      </c>
      <c r="E27" s="176" t="s">
        <v>240</v>
      </c>
      <c r="F27" s="176" t="s">
        <v>240</v>
      </c>
      <c r="G27" s="176" t="s">
        <v>240</v>
      </c>
      <c r="H27" s="176" t="s">
        <v>240</v>
      </c>
      <c r="I27" s="176" t="s">
        <v>240</v>
      </c>
      <c r="J27" s="176" t="s">
        <v>240</v>
      </c>
      <c r="K27" s="176" t="s">
        <v>240</v>
      </c>
      <c r="L27" s="176" t="s">
        <v>240</v>
      </c>
      <c r="M27" s="176" t="s">
        <v>240</v>
      </c>
      <c r="N27" s="176" t="s">
        <v>240</v>
      </c>
      <c r="O27" s="176" t="s">
        <v>240</v>
      </c>
      <c r="P27" s="176" t="s">
        <v>240</v>
      </c>
      <c r="Q27" s="176" t="s">
        <v>240</v>
      </c>
      <c r="R27" s="176" t="s">
        <v>240</v>
      </c>
      <c r="S27" s="176" t="s">
        <v>240</v>
      </c>
      <c r="T27" s="176" t="s">
        <v>240</v>
      </c>
      <c r="U27" s="176" t="s">
        <v>240</v>
      </c>
      <c r="V27" s="176" t="s">
        <v>240</v>
      </c>
      <c r="W27" s="176" t="s">
        <v>240</v>
      </c>
      <c r="Y27" s="1"/>
      <c r="Z27" s="190" t="s">
        <v>243</v>
      </c>
      <c r="AA27" s="1">
        <v>0</v>
      </c>
      <c r="AB27" s="2" t="s">
        <v>240</v>
      </c>
      <c r="AC27" s="2" t="s">
        <v>240</v>
      </c>
      <c r="AD27" s="2" t="s">
        <v>240</v>
      </c>
      <c r="AE27" s="2" t="s">
        <v>240</v>
      </c>
      <c r="AF27" s="2" t="s">
        <v>240</v>
      </c>
      <c r="AG27" s="2" t="s">
        <v>240</v>
      </c>
      <c r="AH27" s="2" t="s">
        <v>240</v>
      </c>
      <c r="AI27" s="2" t="s">
        <v>240</v>
      </c>
      <c r="AJ27" s="2" t="s">
        <v>240</v>
      </c>
      <c r="AK27" s="2" t="s">
        <v>240</v>
      </c>
      <c r="AL27" s="2" t="s">
        <v>240</v>
      </c>
      <c r="AM27" s="2" t="s">
        <v>240</v>
      </c>
      <c r="AN27" s="2" t="s">
        <v>240</v>
      </c>
      <c r="AO27" s="2" t="s">
        <v>240</v>
      </c>
      <c r="AP27" s="2" t="s">
        <v>240</v>
      </c>
      <c r="AQ27" s="2" t="s">
        <v>240</v>
      </c>
      <c r="AR27" s="2" t="s">
        <v>240</v>
      </c>
      <c r="AS27" s="2" t="s">
        <v>240</v>
      </c>
      <c r="AT27" s="2" t="s">
        <v>240</v>
      </c>
      <c r="AU27" s="2" t="s">
        <v>240</v>
      </c>
      <c r="AW27" s="1"/>
      <c r="AX27" s="190" t="s">
        <v>243</v>
      </c>
      <c r="AY27" s="1">
        <v>0</v>
      </c>
      <c r="AZ27" s="2" t="s">
        <v>240</v>
      </c>
      <c r="BA27" s="2" t="s">
        <v>240</v>
      </c>
      <c r="BB27" s="2" t="s">
        <v>240</v>
      </c>
      <c r="BC27" s="2" t="s">
        <v>240</v>
      </c>
      <c r="BD27" s="2" t="s">
        <v>240</v>
      </c>
      <c r="BE27" s="2" t="s">
        <v>240</v>
      </c>
      <c r="BF27" s="2" t="s">
        <v>240</v>
      </c>
      <c r="BG27" s="2" t="s">
        <v>240</v>
      </c>
      <c r="BH27" s="2" t="s">
        <v>240</v>
      </c>
      <c r="BI27" s="2" t="s">
        <v>240</v>
      </c>
      <c r="BJ27" s="2" t="s">
        <v>240</v>
      </c>
      <c r="BK27" s="2" t="s">
        <v>240</v>
      </c>
      <c r="BL27" s="2" t="s">
        <v>240</v>
      </c>
      <c r="BM27" s="2" t="s">
        <v>240</v>
      </c>
      <c r="BN27" s="2" t="s">
        <v>240</v>
      </c>
      <c r="BO27" s="2" t="s">
        <v>240</v>
      </c>
      <c r="BP27" s="2" t="s">
        <v>240</v>
      </c>
      <c r="BQ27" s="2" t="s">
        <v>240</v>
      </c>
      <c r="BR27" s="2" t="s">
        <v>240</v>
      </c>
      <c r="BS27" s="2" t="s">
        <v>240</v>
      </c>
      <c r="BU27" s="16"/>
      <c r="BV27" s="198" t="s">
        <v>244</v>
      </c>
      <c r="BW27" s="16">
        <v>0</v>
      </c>
      <c r="BX27" s="17" t="s">
        <v>242</v>
      </c>
      <c r="BY27" s="17" t="s">
        <v>242</v>
      </c>
      <c r="BZ27" s="17" t="s">
        <v>242</v>
      </c>
      <c r="CA27" s="17" t="s">
        <v>242</v>
      </c>
      <c r="CB27" s="17" t="s">
        <v>242</v>
      </c>
      <c r="CC27" s="17" t="s">
        <v>242</v>
      </c>
      <c r="CD27" s="17" t="s">
        <v>242</v>
      </c>
      <c r="CE27" s="17" t="s">
        <v>242</v>
      </c>
      <c r="CF27" s="17" t="s">
        <v>242</v>
      </c>
      <c r="CG27" s="17" t="s">
        <v>242</v>
      </c>
      <c r="CH27" s="17" t="s">
        <v>242</v>
      </c>
      <c r="CI27" s="17" t="s">
        <v>242</v>
      </c>
      <c r="CJ27" s="17" t="s">
        <v>242</v>
      </c>
      <c r="CK27" s="17" t="s">
        <v>242</v>
      </c>
      <c r="CL27" s="17" t="s">
        <v>242</v>
      </c>
      <c r="CM27" s="17" t="s">
        <v>242</v>
      </c>
      <c r="CN27" s="17" t="s">
        <v>242</v>
      </c>
      <c r="CO27" s="17" t="s">
        <v>242</v>
      </c>
      <c r="CP27" s="17" t="s">
        <v>242</v>
      </c>
      <c r="CQ27" s="17" t="s">
        <v>242</v>
      </c>
      <c r="CR27" s="29"/>
      <c r="CS27" s="16"/>
      <c r="CT27" s="198" t="s">
        <v>244</v>
      </c>
      <c r="CU27" s="16">
        <v>0</v>
      </c>
      <c r="CV27" s="17" t="s">
        <v>242</v>
      </c>
      <c r="CW27" s="17" t="s">
        <v>242</v>
      </c>
      <c r="CX27" s="17" t="s">
        <v>242</v>
      </c>
      <c r="CY27" s="17" t="s">
        <v>242</v>
      </c>
      <c r="CZ27" s="17" t="s">
        <v>242</v>
      </c>
      <c r="DA27" s="17" t="s">
        <v>242</v>
      </c>
      <c r="DB27" s="17" t="s">
        <v>242</v>
      </c>
      <c r="DC27" s="17" t="s">
        <v>242</v>
      </c>
      <c r="DD27" s="17" t="s">
        <v>242</v>
      </c>
      <c r="DE27" s="17" t="s">
        <v>242</v>
      </c>
      <c r="DF27" s="17" t="s">
        <v>242</v>
      </c>
      <c r="DG27" s="17" t="s">
        <v>242</v>
      </c>
      <c r="DH27" s="17" t="s">
        <v>242</v>
      </c>
      <c r="DI27" s="17" t="s">
        <v>242</v>
      </c>
      <c r="DJ27" s="17" t="s">
        <v>242</v>
      </c>
      <c r="DK27" s="17" t="s">
        <v>242</v>
      </c>
      <c r="DL27" s="17" t="s">
        <v>242</v>
      </c>
      <c r="DM27" s="17" t="s">
        <v>242</v>
      </c>
      <c r="DN27" s="17" t="s">
        <v>242</v>
      </c>
      <c r="DO27" s="17" t="s">
        <v>242</v>
      </c>
      <c r="DP27" s="29"/>
      <c r="DQ27" s="16"/>
      <c r="DR27" s="198" t="s">
        <v>244</v>
      </c>
      <c r="DS27" s="16">
        <v>0</v>
      </c>
      <c r="DT27" s="17" t="s">
        <v>242</v>
      </c>
      <c r="DU27" s="17" t="s">
        <v>242</v>
      </c>
      <c r="DV27" s="17" t="s">
        <v>242</v>
      </c>
      <c r="DW27" s="17" t="s">
        <v>242</v>
      </c>
      <c r="DX27" s="17" t="s">
        <v>242</v>
      </c>
      <c r="DY27" s="17" t="s">
        <v>242</v>
      </c>
      <c r="DZ27" s="17" t="s">
        <v>242</v>
      </c>
      <c r="EA27" s="17" t="s">
        <v>242</v>
      </c>
      <c r="EB27" s="17" t="s">
        <v>242</v>
      </c>
      <c r="EC27" s="17" t="s">
        <v>242</v>
      </c>
      <c r="ED27" s="17" t="s">
        <v>242</v>
      </c>
      <c r="EE27" s="17" t="s">
        <v>242</v>
      </c>
      <c r="EF27" s="17" t="s">
        <v>242</v>
      </c>
      <c r="EG27" s="17" t="s">
        <v>242</v>
      </c>
      <c r="EH27" s="17" t="s">
        <v>242</v>
      </c>
      <c r="EI27" s="17" t="s">
        <v>242</v>
      </c>
      <c r="EJ27" s="17" t="s">
        <v>242</v>
      </c>
      <c r="EK27" s="17" t="s">
        <v>242</v>
      </c>
      <c r="EL27" s="17" t="s">
        <v>242</v>
      </c>
      <c r="EM27" s="17" t="s">
        <v>242</v>
      </c>
      <c r="EN27" s="29"/>
      <c r="EO27" s="16"/>
      <c r="EP27" s="198" t="s">
        <v>244</v>
      </c>
      <c r="EQ27" s="16">
        <v>0</v>
      </c>
      <c r="ER27" s="17" t="s">
        <v>242</v>
      </c>
      <c r="ES27" s="17" t="s">
        <v>242</v>
      </c>
      <c r="ET27" s="17" t="s">
        <v>242</v>
      </c>
      <c r="EU27" s="17" t="s">
        <v>242</v>
      </c>
      <c r="EV27" s="17" t="s">
        <v>242</v>
      </c>
      <c r="EW27" s="17" t="s">
        <v>242</v>
      </c>
      <c r="EX27" s="17" t="s">
        <v>242</v>
      </c>
      <c r="EY27" s="17" t="s">
        <v>242</v>
      </c>
      <c r="EZ27" s="17" t="s">
        <v>242</v>
      </c>
      <c r="FA27" s="17" t="s">
        <v>242</v>
      </c>
      <c r="FB27" s="17" t="s">
        <v>242</v>
      </c>
      <c r="FC27" s="17" t="s">
        <v>242</v>
      </c>
      <c r="FD27" s="17" t="s">
        <v>242</v>
      </c>
      <c r="FE27" s="17" t="s">
        <v>242</v>
      </c>
      <c r="FF27" s="17" t="s">
        <v>242</v>
      </c>
      <c r="FG27" s="17" t="s">
        <v>242</v>
      </c>
      <c r="FH27" s="17" t="s">
        <v>242</v>
      </c>
      <c r="FI27" s="17" t="s">
        <v>242</v>
      </c>
      <c r="FJ27" s="17" t="s">
        <v>242</v>
      </c>
      <c r="FK27" s="17" t="s">
        <v>242</v>
      </c>
      <c r="FM27" s="1"/>
      <c r="FN27" s="202" t="s">
        <v>243</v>
      </c>
      <c r="FO27" s="1">
        <v>0</v>
      </c>
      <c r="FP27" s="2" t="s">
        <v>240</v>
      </c>
      <c r="FQ27" s="2" t="s">
        <v>240</v>
      </c>
      <c r="FR27" s="2" t="s">
        <v>240</v>
      </c>
      <c r="FS27" s="2" t="s">
        <v>240</v>
      </c>
      <c r="FT27" s="2" t="s">
        <v>240</v>
      </c>
      <c r="FU27" s="2" t="s">
        <v>240</v>
      </c>
      <c r="FV27" s="2" t="s">
        <v>240</v>
      </c>
      <c r="FW27" s="2" t="s">
        <v>240</v>
      </c>
      <c r="FX27" s="2" t="s">
        <v>240</v>
      </c>
      <c r="FY27" s="2" t="s">
        <v>240</v>
      </c>
      <c r="FZ27" s="2" t="s">
        <v>240</v>
      </c>
      <c r="GA27" s="2" t="s">
        <v>240</v>
      </c>
      <c r="GB27" s="2" t="s">
        <v>240</v>
      </c>
      <c r="GC27" s="2" t="s">
        <v>240</v>
      </c>
      <c r="GD27" s="2" t="s">
        <v>240</v>
      </c>
      <c r="GE27" s="2" t="s">
        <v>240</v>
      </c>
      <c r="GF27" s="2" t="s">
        <v>240</v>
      </c>
      <c r="GG27" s="2" t="s">
        <v>240</v>
      </c>
      <c r="GH27" s="2" t="s">
        <v>240</v>
      </c>
      <c r="GI27" s="2" t="s">
        <v>240</v>
      </c>
      <c r="GK27" s="1"/>
      <c r="GL27" s="202" t="s">
        <v>243</v>
      </c>
      <c r="GM27" s="1">
        <v>0</v>
      </c>
      <c r="GN27" s="2" t="s">
        <v>240</v>
      </c>
      <c r="GO27" s="2" t="s">
        <v>240</v>
      </c>
      <c r="GP27" s="2" t="s">
        <v>240</v>
      </c>
      <c r="GQ27" s="2" t="s">
        <v>240</v>
      </c>
      <c r="GR27" s="2" t="s">
        <v>240</v>
      </c>
      <c r="GS27" s="2" t="s">
        <v>240</v>
      </c>
      <c r="GT27" s="2" t="s">
        <v>240</v>
      </c>
      <c r="GU27" s="2" t="s">
        <v>240</v>
      </c>
      <c r="GV27" s="2" t="s">
        <v>240</v>
      </c>
      <c r="GW27" s="2" t="s">
        <v>240</v>
      </c>
      <c r="GX27" s="2" t="s">
        <v>240</v>
      </c>
      <c r="GY27" s="2" t="s">
        <v>240</v>
      </c>
      <c r="GZ27" s="2" t="s">
        <v>240</v>
      </c>
      <c r="HA27" s="2" t="s">
        <v>240</v>
      </c>
      <c r="HB27" s="2" t="s">
        <v>240</v>
      </c>
      <c r="HC27" s="2" t="s">
        <v>240</v>
      </c>
      <c r="HD27" s="2" t="s">
        <v>240</v>
      </c>
      <c r="HE27" s="2" t="s">
        <v>240</v>
      </c>
      <c r="HF27" s="2" t="s">
        <v>240</v>
      </c>
      <c r="HG27" s="2" t="s">
        <v>240</v>
      </c>
      <c r="HI27" s="1"/>
      <c r="HJ27" s="202" t="s">
        <v>243</v>
      </c>
      <c r="HK27" s="1">
        <v>0</v>
      </c>
      <c r="HL27" s="2" t="s">
        <v>240</v>
      </c>
      <c r="HM27" s="2" t="s">
        <v>240</v>
      </c>
      <c r="HN27" s="2" t="s">
        <v>240</v>
      </c>
      <c r="HO27" s="2" t="s">
        <v>240</v>
      </c>
      <c r="HP27" s="2" t="s">
        <v>240</v>
      </c>
      <c r="HQ27" s="2" t="s">
        <v>240</v>
      </c>
      <c r="HR27" s="2" t="s">
        <v>240</v>
      </c>
      <c r="HS27" s="2" t="s">
        <v>240</v>
      </c>
      <c r="HT27" s="2" t="s">
        <v>240</v>
      </c>
      <c r="HU27" s="2" t="s">
        <v>240</v>
      </c>
      <c r="HV27" s="2" t="s">
        <v>240</v>
      </c>
      <c r="HW27" s="2" t="s">
        <v>240</v>
      </c>
      <c r="HX27" s="2" t="s">
        <v>240</v>
      </c>
      <c r="HY27" s="2" t="s">
        <v>240</v>
      </c>
      <c r="HZ27" s="2" t="s">
        <v>240</v>
      </c>
      <c r="IA27" s="2" t="s">
        <v>240</v>
      </c>
      <c r="IB27" s="2" t="s">
        <v>240</v>
      </c>
      <c r="IC27" s="2" t="s">
        <v>240</v>
      </c>
      <c r="ID27" s="2" t="s">
        <v>240</v>
      </c>
      <c r="IE27" s="2" t="s">
        <v>240</v>
      </c>
    </row>
    <row r="28" spans="1:239" ht="14.5">
      <c r="A28" s="175"/>
      <c r="B28" s="184" t="s">
        <v>245</v>
      </c>
      <c r="C28" s="175">
        <v>0.4</v>
      </c>
      <c r="D28" s="175">
        <v>0.4</v>
      </c>
      <c r="E28" s="175">
        <v>0.1</v>
      </c>
      <c r="F28" s="175">
        <v>0.1</v>
      </c>
      <c r="G28" s="175">
        <v>0.1</v>
      </c>
      <c r="H28" s="175">
        <v>0.1</v>
      </c>
      <c r="I28" s="175">
        <v>0.2</v>
      </c>
      <c r="J28" s="175">
        <v>0.2</v>
      </c>
      <c r="K28" s="175">
        <v>0.2</v>
      </c>
      <c r="L28" s="175">
        <v>0.2</v>
      </c>
      <c r="M28" s="175">
        <v>0.2</v>
      </c>
      <c r="N28" s="175">
        <v>0.1</v>
      </c>
      <c r="O28" s="175">
        <v>0.1</v>
      </c>
      <c r="P28" s="175">
        <v>0.2</v>
      </c>
      <c r="Q28" s="175">
        <v>0.1</v>
      </c>
      <c r="R28" s="175">
        <v>0.2</v>
      </c>
      <c r="S28" s="175">
        <v>0.2</v>
      </c>
      <c r="T28" s="175">
        <v>0.2</v>
      </c>
      <c r="U28" s="175">
        <v>0.2</v>
      </c>
      <c r="V28" s="175">
        <v>0.2</v>
      </c>
      <c r="W28" s="175">
        <v>0.1</v>
      </c>
      <c r="Y28" s="1"/>
      <c r="Z28" s="190" t="s">
        <v>245</v>
      </c>
      <c r="AA28" s="1">
        <v>0.9</v>
      </c>
      <c r="AB28" s="1">
        <v>1.7</v>
      </c>
      <c r="AC28" s="1">
        <v>0</v>
      </c>
      <c r="AD28" s="1">
        <v>0</v>
      </c>
      <c r="AE28" s="1">
        <v>0</v>
      </c>
      <c r="AF28" s="1">
        <v>0</v>
      </c>
      <c r="AG28" s="1">
        <v>0</v>
      </c>
      <c r="AH28" s="1">
        <v>0</v>
      </c>
      <c r="AI28" s="1">
        <v>0</v>
      </c>
      <c r="AJ28" s="1">
        <v>0</v>
      </c>
      <c r="AK28" s="1">
        <v>0.1</v>
      </c>
      <c r="AL28" s="1">
        <v>0</v>
      </c>
      <c r="AM28" s="1">
        <v>0</v>
      </c>
      <c r="AN28" s="1">
        <v>0</v>
      </c>
      <c r="AO28" s="1">
        <v>0</v>
      </c>
      <c r="AP28" s="1">
        <v>0</v>
      </c>
      <c r="AQ28" s="1">
        <v>0</v>
      </c>
      <c r="AR28" s="1">
        <v>0</v>
      </c>
      <c r="AS28" s="1">
        <v>0</v>
      </c>
      <c r="AT28" s="1">
        <v>0</v>
      </c>
      <c r="AU28" s="1">
        <v>0</v>
      </c>
      <c r="AW28" s="1"/>
      <c r="AX28" s="190" t="s">
        <v>245</v>
      </c>
      <c r="AY28" s="1">
        <v>0.8</v>
      </c>
      <c r="AZ28" s="1">
        <v>1</v>
      </c>
      <c r="BA28" s="1">
        <v>0.7</v>
      </c>
      <c r="BB28" s="1">
        <v>0.7</v>
      </c>
      <c r="BC28" s="1">
        <v>0.6</v>
      </c>
      <c r="BD28" s="1">
        <v>0.6</v>
      </c>
      <c r="BE28" s="1">
        <v>0.9</v>
      </c>
      <c r="BF28" s="1">
        <v>0.9</v>
      </c>
      <c r="BG28" s="1">
        <v>1</v>
      </c>
      <c r="BH28" s="1">
        <v>0.9</v>
      </c>
      <c r="BI28" s="1">
        <v>0.9</v>
      </c>
      <c r="BJ28" s="1">
        <v>0.6</v>
      </c>
      <c r="BK28" s="1">
        <v>0.5</v>
      </c>
      <c r="BL28" s="1">
        <v>0.5</v>
      </c>
      <c r="BM28" s="1">
        <v>0.4</v>
      </c>
      <c r="BN28" s="1">
        <v>0.4</v>
      </c>
      <c r="BO28" s="1">
        <v>0.3</v>
      </c>
      <c r="BP28" s="1">
        <v>0.3</v>
      </c>
      <c r="BQ28" s="1">
        <v>0</v>
      </c>
      <c r="BR28" s="1">
        <v>0</v>
      </c>
      <c r="BS28" s="1">
        <v>0</v>
      </c>
      <c r="BU28" s="16"/>
      <c r="BV28" s="198" t="s">
        <v>246</v>
      </c>
      <c r="BW28" s="16">
        <v>1.6</v>
      </c>
      <c r="BX28" s="16">
        <v>1.8</v>
      </c>
      <c r="BY28" s="16">
        <v>0.3</v>
      </c>
      <c r="BZ28" s="16">
        <v>0.3</v>
      </c>
      <c r="CA28" s="16">
        <v>0.2</v>
      </c>
      <c r="CB28" s="16">
        <v>0.1</v>
      </c>
      <c r="CC28" s="16">
        <v>0.2</v>
      </c>
      <c r="CD28" s="16">
        <v>0.2</v>
      </c>
      <c r="CE28" s="16">
        <v>0.3</v>
      </c>
      <c r="CF28" s="16">
        <v>0.3</v>
      </c>
      <c r="CG28" s="16">
        <v>0.2</v>
      </c>
      <c r="CH28" s="16">
        <v>0.2</v>
      </c>
      <c r="CI28" s="16">
        <v>0.1</v>
      </c>
      <c r="CJ28" s="16">
        <v>0.1</v>
      </c>
      <c r="CK28" s="16">
        <v>0</v>
      </c>
      <c r="CL28" s="16">
        <v>0.2</v>
      </c>
      <c r="CM28" s="16">
        <v>0.1</v>
      </c>
      <c r="CN28" s="16">
        <v>0.1</v>
      </c>
      <c r="CO28" s="16">
        <v>0.1</v>
      </c>
      <c r="CP28" s="16">
        <v>0.2</v>
      </c>
      <c r="CQ28" s="16">
        <v>0.2</v>
      </c>
      <c r="CR28" s="29"/>
      <c r="CS28" s="16"/>
      <c r="CT28" s="198" t="s">
        <v>246</v>
      </c>
      <c r="CU28" s="16">
        <v>1</v>
      </c>
      <c r="CV28" s="16">
        <v>1.5</v>
      </c>
      <c r="CW28" s="16">
        <v>0.7</v>
      </c>
      <c r="CX28" s="16">
        <v>0.5</v>
      </c>
      <c r="CY28" s="16">
        <v>0.7</v>
      </c>
      <c r="CZ28" s="16">
        <v>0.5</v>
      </c>
      <c r="DA28" s="16">
        <v>1</v>
      </c>
      <c r="DB28" s="16">
        <v>1.2</v>
      </c>
      <c r="DC28" s="16">
        <v>1</v>
      </c>
      <c r="DD28" s="16">
        <v>0.7</v>
      </c>
      <c r="DE28" s="16">
        <v>0.9</v>
      </c>
      <c r="DF28" s="16">
        <v>0.8</v>
      </c>
      <c r="DG28" s="16">
        <v>0.9</v>
      </c>
      <c r="DH28" s="16">
        <v>1</v>
      </c>
      <c r="DI28" s="16">
        <v>1</v>
      </c>
      <c r="DJ28" s="16">
        <v>1</v>
      </c>
      <c r="DK28" s="16">
        <v>1</v>
      </c>
      <c r="DL28" s="16">
        <v>0.8</v>
      </c>
      <c r="DM28" s="16">
        <v>0.8</v>
      </c>
      <c r="DN28" s="16">
        <v>0.9</v>
      </c>
      <c r="DO28" s="16">
        <v>0.7</v>
      </c>
      <c r="DP28" s="29"/>
      <c r="DQ28" s="16"/>
      <c r="DR28" s="198" t="s">
        <v>246</v>
      </c>
      <c r="DS28" s="16">
        <v>4.7</v>
      </c>
      <c r="DT28" s="16">
        <v>5.0999999999999996</v>
      </c>
      <c r="DU28" s="16">
        <v>2.6</v>
      </c>
      <c r="DV28" s="16">
        <v>2.8</v>
      </c>
      <c r="DW28" s="16">
        <v>3</v>
      </c>
      <c r="DX28" s="16">
        <v>2.4</v>
      </c>
      <c r="DY28" s="16">
        <v>4.5999999999999996</v>
      </c>
      <c r="DZ28" s="16">
        <v>5</v>
      </c>
      <c r="EA28" s="16">
        <v>5.2</v>
      </c>
      <c r="EB28" s="16">
        <v>4.0999999999999996</v>
      </c>
      <c r="EC28" s="16">
        <v>4.2</v>
      </c>
      <c r="ED28" s="16">
        <v>4.9000000000000004</v>
      </c>
      <c r="EE28" s="16">
        <v>6</v>
      </c>
      <c r="EF28" s="16">
        <v>4</v>
      </c>
      <c r="EG28" s="16">
        <v>3.6</v>
      </c>
      <c r="EH28" s="16">
        <v>3.5</v>
      </c>
      <c r="EI28" s="16">
        <v>4.5</v>
      </c>
      <c r="EJ28" s="16">
        <v>4.4000000000000004</v>
      </c>
      <c r="EK28" s="16">
        <v>3.1</v>
      </c>
      <c r="EL28" s="16">
        <v>3</v>
      </c>
      <c r="EM28" s="16">
        <v>3.8</v>
      </c>
      <c r="EN28" s="29"/>
      <c r="EO28" s="16"/>
      <c r="EP28" s="198" t="s">
        <v>246</v>
      </c>
      <c r="EQ28" s="16">
        <v>6.3</v>
      </c>
      <c r="ER28" s="16">
        <v>5.3</v>
      </c>
      <c r="ES28" s="16">
        <v>3</v>
      </c>
      <c r="ET28" s="16">
        <v>3.1</v>
      </c>
      <c r="EU28" s="16">
        <v>2.7</v>
      </c>
      <c r="EV28" s="16">
        <v>1.2</v>
      </c>
      <c r="EW28" s="16">
        <v>2</v>
      </c>
      <c r="EX28" s="16">
        <v>2.2999999999999998</v>
      </c>
      <c r="EY28" s="16">
        <v>2.7</v>
      </c>
      <c r="EZ28" s="16">
        <v>2</v>
      </c>
      <c r="FA28" s="16">
        <v>1.3</v>
      </c>
      <c r="FB28" s="16">
        <v>1.3</v>
      </c>
      <c r="FC28" s="16">
        <v>1.2</v>
      </c>
      <c r="FD28" s="16">
        <v>1.4</v>
      </c>
      <c r="FE28" s="16">
        <v>1.1000000000000001</v>
      </c>
      <c r="FF28" s="16">
        <v>1</v>
      </c>
      <c r="FG28" s="16">
        <v>0.7</v>
      </c>
      <c r="FH28" s="16">
        <v>1.2</v>
      </c>
      <c r="FI28" s="16">
        <v>1.3</v>
      </c>
      <c r="FJ28" s="16">
        <v>1.4</v>
      </c>
      <c r="FK28" s="16">
        <v>1.6</v>
      </c>
      <c r="FM28" s="1"/>
      <c r="FN28" s="202" t="s">
        <v>245</v>
      </c>
      <c r="FO28" s="1">
        <v>2.7</v>
      </c>
      <c r="FP28" s="1">
        <v>3.2</v>
      </c>
      <c r="FQ28" s="1">
        <v>1.6</v>
      </c>
      <c r="FR28" s="1">
        <v>1.1000000000000001</v>
      </c>
      <c r="FS28" s="1">
        <v>1.2</v>
      </c>
      <c r="FT28" s="1">
        <v>0.5</v>
      </c>
      <c r="FU28" s="1">
        <v>0.8</v>
      </c>
      <c r="FV28" s="1">
        <v>0.7</v>
      </c>
      <c r="FW28" s="1">
        <v>0.7</v>
      </c>
      <c r="FX28" s="1">
        <v>0.7</v>
      </c>
      <c r="FY28" s="1">
        <v>0.6</v>
      </c>
      <c r="FZ28" s="1">
        <v>0.6</v>
      </c>
      <c r="GA28" s="1">
        <v>0.7</v>
      </c>
      <c r="GB28" s="1">
        <v>0.5</v>
      </c>
      <c r="GC28" s="1">
        <v>0.7</v>
      </c>
      <c r="GD28" s="1">
        <v>0.6</v>
      </c>
      <c r="GE28" s="1">
        <v>0.5</v>
      </c>
      <c r="GF28" s="1">
        <v>0.4</v>
      </c>
      <c r="GG28" s="1">
        <v>0.5</v>
      </c>
      <c r="GH28" s="1">
        <v>0.5</v>
      </c>
      <c r="GI28" s="1">
        <v>0.3</v>
      </c>
      <c r="GK28" s="1"/>
      <c r="GL28" s="202" t="s">
        <v>245</v>
      </c>
      <c r="GM28" s="1">
        <v>7.9</v>
      </c>
      <c r="GN28" s="1">
        <v>7.4</v>
      </c>
      <c r="GO28" s="1">
        <v>5.5</v>
      </c>
      <c r="GP28" s="1">
        <v>5.0999999999999996</v>
      </c>
      <c r="GQ28" s="1">
        <v>4.7</v>
      </c>
      <c r="GR28" s="1">
        <v>2.9</v>
      </c>
      <c r="GS28" s="1">
        <v>4.5999999999999996</v>
      </c>
      <c r="GT28" s="1">
        <v>4.3</v>
      </c>
      <c r="GU28" s="1">
        <v>3.1</v>
      </c>
      <c r="GV28" s="1">
        <v>2.5</v>
      </c>
      <c r="GW28" s="1">
        <v>2</v>
      </c>
      <c r="GX28" s="1">
        <v>2.7</v>
      </c>
      <c r="GY28" s="1">
        <v>2.1</v>
      </c>
      <c r="GZ28" s="1">
        <v>2.2999999999999998</v>
      </c>
      <c r="HA28" s="1">
        <v>1.7</v>
      </c>
      <c r="HB28" s="1">
        <v>2</v>
      </c>
      <c r="HC28" s="1">
        <v>1.7</v>
      </c>
      <c r="HD28" s="1">
        <v>1.4</v>
      </c>
      <c r="HE28" s="1">
        <v>1.3</v>
      </c>
      <c r="HF28" s="1">
        <v>1.2</v>
      </c>
      <c r="HG28" s="1">
        <v>1.3</v>
      </c>
      <c r="HI28" s="1"/>
      <c r="HJ28" s="202" t="s">
        <v>245</v>
      </c>
      <c r="HK28" s="1">
        <v>10.6</v>
      </c>
      <c r="HL28" s="1">
        <v>10.9</v>
      </c>
      <c r="HM28" s="1">
        <v>9.5</v>
      </c>
      <c r="HN28" s="1">
        <v>8.3000000000000007</v>
      </c>
      <c r="HO28" s="1">
        <v>7.4</v>
      </c>
      <c r="HP28" s="1">
        <v>6.3</v>
      </c>
      <c r="HQ28" s="1">
        <v>8.1</v>
      </c>
      <c r="HR28" s="1">
        <v>10.5</v>
      </c>
      <c r="HS28" s="1">
        <v>13</v>
      </c>
      <c r="HT28" s="1">
        <v>8.8000000000000007</v>
      </c>
      <c r="HU28" s="1">
        <v>9</v>
      </c>
      <c r="HV28" s="1">
        <v>8.6999999999999993</v>
      </c>
      <c r="HW28" s="1">
        <v>7.8</v>
      </c>
      <c r="HX28" s="1">
        <v>6.7</v>
      </c>
      <c r="HY28" s="1">
        <v>5.4</v>
      </c>
      <c r="HZ28" s="1">
        <v>5.3</v>
      </c>
      <c r="IA28" s="1">
        <v>4</v>
      </c>
      <c r="IB28" s="1">
        <v>4.0999999999999996</v>
      </c>
      <c r="IC28" s="1">
        <v>6.3</v>
      </c>
      <c r="ID28" s="1">
        <v>6</v>
      </c>
      <c r="IE28" s="1">
        <v>5</v>
      </c>
    </row>
    <row r="29" spans="1:239" ht="14.5">
      <c r="A29" s="424"/>
      <c r="B29" s="424"/>
      <c r="C29" s="175"/>
      <c r="D29" s="175"/>
      <c r="E29" s="175"/>
      <c r="F29" s="175"/>
      <c r="G29" s="175"/>
      <c r="H29" s="175"/>
      <c r="I29" s="175"/>
      <c r="J29" s="175"/>
      <c r="K29" s="175"/>
      <c r="L29" s="175"/>
      <c r="M29" s="175"/>
      <c r="N29" s="175"/>
      <c r="O29" s="175"/>
      <c r="P29" s="175"/>
      <c r="Q29" s="175"/>
      <c r="R29" s="175"/>
      <c r="S29" s="175"/>
      <c r="T29" s="175"/>
      <c r="U29" s="175"/>
      <c r="V29" s="175"/>
      <c r="W29" s="175"/>
      <c r="Y29" s="410"/>
      <c r="Z29" s="410"/>
      <c r="AA29" s="1"/>
      <c r="AB29" s="1"/>
      <c r="AC29" s="1"/>
      <c r="AD29" s="1"/>
      <c r="AE29" s="1"/>
      <c r="AF29" s="1"/>
      <c r="AG29" s="1"/>
      <c r="AH29" s="1"/>
      <c r="AI29" s="1"/>
      <c r="AJ29" s="1"/>
      <c r="AK29" s="1"/>
      <c r="AL29" s="1"/>
      <c r="AM29" s="1"/>
      <c r="AN29" s="1"/>
      <c r="AO29" s="1"/>
      <c r="AP29" s="1"/>
      <c r="AQ29" s="1"/>
      <c r="AR29" s="1"/>
      <c r="AS29" s="1"/>
      <c r="AT29" s="1"/>
      <c r="AU29" s="1"/>
      <c r="AW29" s="410"/>
      <c r="AX29" s="410"/>
      <c r="AY29" s="1"/>
      <c r="AZ29" s="1"/>
      <c r="BA29" s="1"/>
      <c r="BB29" s="1"/>
      <c r="BC29" s="1"/>
      <c r="BD29" s="1"/>
      <c r="BE29" s="1"/>
      <c r="BF29" s="1"/>
      <c r="BG29" s="1"/>
      <c r="BH29" s="1"/>
      <c r="BI29" s="1"/>
      <c r="BJ29" s="1"/>
      <c r="BK29" s="1"/>
      <c r="BL29" s="1"/>
      <c r="BM29" s="1"/>
      <c r="BN29" s="1"/>
      <c r="BO29" s="1"/>
      <c r="BP29" s="1"/>
      <c r="BQ29" s="1"/>
      <c r="BR29" s="1"/>
      <c r="BS29" s="1"/>
      <c r="BU29" s="411"/>
      <c r="BV29" s="411"/>
      <c r="BW29" s="16"/>
      <c r="BX29" s="16"/>
      <c r="BY29" s="16"/>
      <c r="BZ29" s="16"/>
      <c r="CA29" s="16"/>
      <c r="CB29" s="16"/>
      <c r="CC29" s="16"/>
      <c r="CD29" s="16"/>
      <c r="CE29" s="16"/>
      <c r="CF29" s="16"/>
      <c r="CG29" s="16"/>
      <c r="CH29" s="16"/>
      <c r="CI29" s="16"/>
      <c r="CJ29" s="16"/>
      <c r="CK29" s="16"/>
      <c r="CL29" s="16"/>
      <c r="CM29" s="16"/>
      <c r="CN29" s="16"/>
      <c r="CO29" s="16"/>
      <c r="CP29" s="16"/>
      <c r="CQ29" s="16"/>
      <c r="CR29" s="29"/>
      <c r="CS29" s="411"/>
      <c r="CT29" s="411"/>
      <c r="CU29" s="16"/>
      <c r="CV29" s="16"/>
      <c r="CW29" s="16"/>
      <c r="CX29" s="16"/>
      <c r="CY29" s="16"/>
      <c r="CZ29" s="16"/>
      <c r="DA29" s="16"/>
      <c r="DB29" s="16"/>
      <c r="DC29" s="16"/>
      <c r="DD29" s="16"/>
      <c r="DE29" s="16"/>
      <c r="DF29" s="16"/>
      <c r="DG29" s="16"/>
      <c r="DH29" s="16"/>
      <c r="DI29" s="16"/>
      <c r="DJ29" s="16"/>
      <c r="DK29" s="16"/>
      <c r="DL29" s="16"/>
      <c r="DM29" s="16"/>
      <c r="DN29" s="16"/>
      <c r="DO29" s="16"/>
      <c r="DP29" s="29"/>
      <c r="DQ29" s="411"/>
      <c r="DR29" s="411"/>
      <c r="DS29" s="16"/>
      <c r="DT29" s="16"/>
      <c r="DU29" s="16"/>
      <c r="DV29" s="16"/>
      <c r="DW29" s="16"/>
      <c r="DX29" s="16"/>
      <c r="DY29" s="16"/>
      <c r="DZ29" s="16"/>
      <c r="EA29" s="16"/>
      <c r="EB29" s="16"/>
      <c r="EC29" s="16"/>
      <c r="ED29" s="16"/>
      <c r="EE29" s="16"/>
      <c r="EF29" s="16"/>
      <c r="EG29" s="16"/>
      <c r="EH29" s="16"/>
      <c r="EI29" s="16"/>
      <c r="EJ29" s="16"/>
      <c r="EK29" s="16"/>
      <c r="EL29" s="16"/>
      <c r="EM29" s="16"/>
      <c r="EN29" s="29"/>
      <c r="EO29" s="411"/>
      <c r="EP29" s="411"/>
      <c r="EQ29" s="16"/>
      <c r="ER29" s="16"/>
      <c r="ES29" s="16"/>
      <c r="ET29" s="16"/>
      <c r="EU29" s="16"/>
      <c r="EV29" s="16"/>
      <c r="EW29" s="16"/>
      <c r="EX29" s="16"/>
      <c r="EY29" s="16"/>
      <c r="EZ29" s="16"/>
      <c r="FA29" s="16"/>
      <c r="FB29" s="16"/>
      <c r="FC29" s="16"/>
      <c r="FD29" s="16"/>
      <c r="FE29" s="16"/>
      <c r="FF29" s="16"/>
      <c r="FG29" s="16"/>
      <c r="FH29" s="16"/>
      <c r="FI29" s="16"/>
      <c r="FJ29" s="16"/>
      <c r="FK29" s="16"/>
      <c r="FM29" s="410"/>
      <c r="FN29" s="410"/>
      <c r="FO29" s="1"/>
      <c r="FP29" s="1"/>
      <c r="FQ29" s="1"/>
      <c r="FR29" s="1"/>
      <c r="FS29" s="1"/>
      <c r="FT29" s="1"/>
      <c r="FU29" s="1"/>
      <c r="FV29" s="1"/>
      <c r="FW29" s="1"/>
      <c r="FX29" s="1"/>
      <c r="FY29" s="1"/>
      <c r="FZ29" s="1"/>
      <c r="GA29" s="1"/>
      <c r="GB29" s="1"/>
      <c r="GC29" s="1"/>
      <c r="GD29" s="1"/>
      <c r="GE29" s="1"/>
      <c r="GF29" s="1"/>
      <c r="GG29" s="1"/>
      <c r="GH29" s="1"/>
      <c r="GI29" s="1"/>
      <c r="GK29" s="410"/>
      <c r="GL29" s="410"/>
      <c r="GM29" s="1"/>
      <c r="GN29" s="1"/>
      <c r="GO29" s="1"/>
      <c r="GP29" s="1"/>
      <c r="GQ29" s="1"/>
      <c r="GR29" s="1"/>
      <c r="GS29" s="1"/>
      <c r="GT29" s="1"/>
      <c r="GU29" s="1"/>
      <c r="GV29" s="1"/>
      <c r="GW29" s="1"/>
      <c r="GX29" s="1"/>
      <c r="GY29" s="1"/>
      <c r="GZ29" s="1"/>
      <c r="HA29" s="1"/>
      <c r="HB29" s="1"/>
      <c r="HC29" s="1"/>
      <c r="HD29" s="1"/>
      <c r="HE29" s="1"/>
      <c r="HF29" s="1"/>
      <c r="HG29" s="1"/>
      <c r="HI29" s="410"/>
      <c r="HJ29" s="410"/>
      <c r="HK29" s="1"/>
      <c r="HL29" s="1"/>
      <c r="HM29" s="1"/>
      <c r="HN29" s="1"/>
      <c r="HO29" s="1"/>
      <c r="HP29" s="1"/>
      <c r="HQ29" s="1"/>
      <c r="HR29" s="1"/>
      <c r="HS29" s="1"/>
      <c r="HT29" s="1"/>
      <c r="HU29" s="1"/>
      <c r="HV29" s="1"/>
      <c r="HW29" s="1"/>
      <c r="HX29" s="1"/>
      <c r="HY29" s="1"/>
      <c r="HZ29" s="1"/>
      <c r="IA29" s="1"/>
      <c r="IB29" s="1"/>
      <c r="IC29" s="1"/>
      <c r="ID29" s="1"/>
      <c r="IE29" s="1"/>
    </row>
    <row r="30" spans="1:239" ht="14.5">
      <c r="A30" s="175"/>
      <c r="B30" s="185" t="s">
        <v>328</v>
      </c>
      <c r="C30" s="175"/>
      <c r="D30" s="175"/>
      <c r="E30" s="175"/>
      <c r="F30" s="175"/>
      <c r="G30" s="175"/>
      <c r="H30" s="175"/>
      <c r="I30" s="175"/>
      <c r="J30" s="175"/>
      <c r="K30" s="175"/>
      <c r="L30" s="175"/>
      <c r="M30" s="175"/>
      <c r="N30" s="175"/>
      <c r="O30" s="175"/>
      <c r="P30" s="175"/>
      <c r="Q30" s="175"/>
      <c r="R30" s="175"/>
      <c r="S30" s="175"/>
      <c r="T30" s="175"/>
      <c r="U30" s="175"/>
      <c r="V30" s="175"/>
      <c r="W30" s="175"/>
      <c r="Y30" s="1"/>
      <c r="Z30" s="7" t="s">
        <v>328</v>
      </c>
      <c r="AA30" s="1"/>
      <c r="AB30" s="1"/>
      <c r="AC30" s="1"/>
      <c r="AD30" s="1"/>
      <c r="AE30" s="1"/>
      <c r="AF30" s="1"/>
      <c r="AG30" s="1"/>
      <c r="AH30" s="1"/>
      <c r="AI30" s="1"/>
      <c r="AJ30" s="1"/>
      <c r="AK30" s="1"/>
      <c r="AL30" s="1"/>
      <c r="AM30" s="1"/>
      <c r="AN30" s="1"/>
      <c r="AO30" s="1"/>
      <c r="AP30" s="1"/>
      <c r="AQ30" s="1"/>
      <c r="AR30" s="1"/>
      <c r="AS30" s="1"/>
      <c r="AT30" s="1"/>
      <c r="AU30" s="1"/>
      <c r="AW30" s="1"/>
      <c r="AX30" s="7" t="s">
        <v>328</v>
      </c>
      <c r="AY30" s="1"/>
      <c r="AZ30" s="1"/>
      <c r="BA30" s="1"/>
      <c r="BB30" s="1"/>
      <c r="BC30" s="1"/>
      <c r="BD30" s="1"/>
      <c r="BE30" s="1"/>
      <c r="BF30" s="1"/>
      <c r="BG30" s="1"/>
      <c r="BH30" s="1"/>
      <c r="BI30" s="1"/>
      <c r="BJ30" s="1"/>
      <c r="BK30" s="1"/>
      <c r="BL30" s="1"/>
      <c r="BM30" s="1"/>
      <c r="BN30" s="1"/>
      <c r="BO30" s="1"/>
      <c r="BP30" s="1"/>
      <c r="BQ30" s="1"/>
      <c r="BR30" s="1"/>
      <c r="BS30" s="1"/>
      <c r="BU30" s="16"/>
      <c r="BV30" s="22" t="s">
        <v>329</v>
      </c>
      <c r="BW30" s="16"/>
      <c r="BX30" s="16"/>
      <c r="BY30" s="16"/>
      <c r="BZ30" s="16"/>
      <c r="CA30" s="16"/>
      <c r="CB30" s="16"/>
      <c r="CC30" s="16"/>
      <c r="CD30" s="16"/>
      <c r="CE30" s="16"/>
      <c r="CF30" s="16"/>
      <c r="CG30" s="16"/>
      <c r="CH30" s="16"/>
      <c r="CI30" s="16"/>
      <c r="CJ30" s="16"/>
      <c r="CK30" s="16"/>
      <c r="CL30" s="16"/>
      <c r="CM30" s="16"/>
      <c r="CN30" s="16"/>
      <c r="CO30" s="16"/>
      <c r="CP30" s="16"/>
      <c r="CQ30" s="16"/>
      <c r="CR30" s="29"/>
      <c r="CS30" s="16"/>
      <c r="CT30" s="22" t="s">
        <v>329</v>
      </c>
      <c r="CU30" s="16"/>
      <c r="CV30" s="16"/>
      <c r="CW30" s="16"/>
      <c r="CX30" s="16"/>
      <c r="CY30" s="16"/>
      <c r="CZ30" s="16"/>
      <c r="DA30" s="16"/>
      <c r="DB30" s="16"/>
      <c r="DC30" s="16"/>
      <c r="DD30" s="16"/>
      <c r="DE30" s="16"/>
      <c r="DF30" s="16"/>
      <c r="DG30" s="16"/>
      <c r="DH30" s="16"/>
      <c r="DI30" s="16"/>
      <c r="DJ30" s="16"/>
      <c r="DK30" s="16"/>
      <c r="DL30" s="16"/>
      <c r="DM30" s="16"/>
      <c r="DN30" s="16"/>
      <c r="DO30" s="16"/>
      <c r="DP30" s="29"/>
      <c r="DQ30" s="16"/>
      <c r="DR30" s="22" t="s">
        <v>329</v>
      </c>
      <c r="DS30" s="16"/>
      <c r="DT30" s="16"/>
      <c r="DU30" s="16"/>
      <c r="DV30" s="16"/>
      <c r="DW30" s="16"/>
      <c r="DX30" s="16"/>
      <c r="DY30" s="16"/>
      <c r="DZ30" s="16"/>
      <c r="EA30" s="16"/>
      <c r="EB30" s="16"/>
      <c r="EC30" s="16"/>
      <c r="ED30" s="16"/>
      <c r="EE30" s="16"/>
      <c r="EF30" s="16"/>
      <c r="EG30" s="16"/>
      <c r="EH30" s="16"/>
      <c r="EI30" s="16"/>
      <c r="EJ30" s="16"/>
      <c r="EK30" s="16"/>
      <c r="EL30" s="16"/>
      <c r="EM30" s="16"/>
      <c r="EN30" s="29"/>
      <c r="EO30" s="16"/>
      <c r="EP30" s="22" t="s">
        <v>329</v>
      </c>
      <c r="EQ30" s="16"/>
      <c r="ER30" s="16"/>
      <c r="ES30" s="16"/>
      <c r="ET30" s="16"/>
      <c r="EU30" s="16"/>
      <c r="EV30" s="16"/>
      <c r="EW30" s="16"/>
      <c r="EX30" s="16"/>
      <c r="EY30" s="16"/>
      <c r="EZ30" s="16"/>
      <c r="FA30" s="16"/>
      <c r="FB30" s="16"/>
      <c r="FC30" s="16"/>
      <c r="FD30" s="16"/>
      <c r="FE30" s="16"/>
      <c r="FF30" s="16"/>
      <c r="FG30" s="16"/>
      <c r="FH30" s="16"/>
      <c r="FI30" s="16"/>
      <c r="FJ30" s="16"/>
      <c r="FK30" s="16"/>
      <c r="FM30" s="1"/>
      <c r="FN30" s="7" t="s">
        <v>328</v>
      </c>
      <c r="FO30" s="1"/>
      <c r="FP30" s="1"/>
      <c r="FQ30" s="1"/>
      <c r="FR30" s="1"/>
      <c r="FS30" s="1"/>
      <c r="FT30" s="1"/>
      <c r="FU30" s="1"/>
      <c r="FV30" s="1"/>
      <c r="FW30" s="1"/>
      <c r="FX30" s="1"/>
      <c r="FY30" s="1"/>
      <c r="FZ30" s="1"/>
      <c r="GA30" s="1"/>
      <c r="GB30" s="1"/>
      <c r="GC30" s="1"/>
      <c r="GD30" s="1"/>
      <c r="GE30" s="1"/>
      <c r="GF30" s="1"/>
      <c r="GG30" s="1"/>
      <c r="GH30" s="1"/>
      <c r="GI30" s="1"/>
      <c r="GK30" s="1"/>
      <c r="GL30" s="7" t="s">
        <v>328</v>
      </c>
      <c r="GM30" s="1"/>
      <c r="GN30" s="1"/>
      <c r="GO30" s="1"/>
      <c r="GP30" s="1"/>
      <c r="GQ30" s="1"/>
      <c r="GR30" s="1"/>
      <c r="GS30" s="1"/>
      <c r="GT30" s="1"/>
      <c r="GU30" s="1"/>
      <c r="GV30" s="1"/>
      <c r="GW30" s="1"/>
      <c r="GX30" s="1"/>
      <c r="GY30" s="1"/>
      <c r="GZ30" s="1"/>
      <c r="HA30" s="1"/>
      <c r="HB30" s="1"/>
      <c r="HC30" s="1"/>
      <c r="HD30" s="1"/>
      <c r="HE30" s="1"/>
      <c r="HF30" s="1"/>
      <c r="HG30" s="1"/>
      <c r="HI30" s="1"/>
      <c r="HJ30" s="7" t="s">
        <v>328</v>
      </c>
      <c r="HK30" s="1"/>
      <c r="HL30" s="1"/>
      <c r="HM30" s="1"/>
      <c r="HN30" s="1"/>
      <c r="HO30" s="1"/>
      <c r="HP30" s="1"/>
      <c r="HQ30" s="1"/>
      <c r="HR30" s="1"/>
      <c r="HS30" s="1"/>
      <c r="HT30" s="1"/>
      <c r="HU30" s="1"/>
      <c r="HV30" s="1"/>
      <c r="HW30" s="1"/>
      <c r="HX30" s="1"/>
      <c r="HY30" s="1"/>
      <c r="HZ30" s="1"/>
      <c r="IA30" s="1"/>
      <c r="IB30" s="1"/>
      <c r="IC30" s="1"/>
      <c r="ID30" s="1"/>
      <c r="IE30" s="1"/>
    </row>
    <row r="31" spans="1:239" ht="14.5">
      <c r="A31" s="175"/>
      <c r="B31" s="186" t="s">
        <v>318</v>
      </c>
      <c r="C31" s="175">
        <v>217</v>
      </c>
      <c r="D31" s="175">
        <v>219</v>
      </c>
      <c r="E31" s="175">
        <v>232</v>
      </c>
      <c r="F31" s="175">
        <v>242</v>
      </c>
      <c r="G31" s="175">
        <v>234</v>
      </c>
      <c r="H31" s="175">
        <v>254</v>
      </c>
      <c r="I31" s="175">
        <v>248</v>
      </c>
      <c r="J31" s="175">
        <v>307</v>
      </c>
      <c r="K31" s="175">
        <v>340</v>
      </c>
      <c r="L31" s="175">
        <v>326</v>
      </c>
      <c r="M31" s="175">
        <v>343</v>
      </c>
      <c r="N31" s="175">
        <v>413</v>
      </c>
      <c r="O31" s="175">
        <v>472</v>
      </c>
      <c r="P31" s="175">
        <v>429</v>
      </c>
      <c r="Q31" s="175">
        <v>502</v>
      </c>
      <c r="R31" s="175">
        <v>543</v>
      </c>
      <c r="S31" s="175">
        <v>550</v>
      </c>
      <c r="T31" s="175">
        <v>587</v>
      </c>
      <c r="U31" s="175">
        <v>529</v>
      </c>
      <c r="V31" s="175">
        <v>506</v>
      </c>
      <c r="W31" s="175">
        <v>478</v>
      </c>
      <c r="Y31" s="1"/>
      <c r="Z31" s="8" t="s">
        <v>318</v>
      </c>
      <c r="AA31" s="1">
        <v>74</v>
      </c>
      <c r="AB31" s="1">
        <v>73</v>
      </c>
      <c r="AC31" s="1">
        <v>83</v>
      </c>
      <c r="AD31" s="1">
        <v>87</v>
      </c>
      <c r="AE31" s="1">
        <v>92</v>
      </c>
      <c r="AF31" s="1">
        <v>94</v>
      </c>
      <c r="AG31" s="1">
        <v>93</v>
      </c>
      <c r="AH31" s="1">
        <v>96</v>
      </c>
      <c r="AI31" s="1">
        <v>99</v>
      </c>
      <c r="AJ31" s="1">
        <v>93</v>
      </c>
      <c r="AK31" s="1">
        <v>100</v>
      </c>
      <c r="AL31" s="1">
        <v>112</v>
      </c>
      <c r="AM31" s="1">
        <v>114</v>
      </c>
      <c r="AN31" s="1">
        <v>101</v>
      </c>
      <c r="AO31" s="1">
        <v>101</v>
      </c>
      <c r="AP31" s="1">
        <v>105</v>
      </c>
      <c r="AQ31" s="1">
        <v>119</v>
      </c>
      <c r="AR31" s="1">
        <v>130</v>
      </c>
      <c r="AS31" s="1">
        <v>126</v>
      </c>
      <c r="AT31" s="1">
        <v>132</v>
      </c>
      <c r="AU31" s="1">
        <v>124</v>
      </c>
      <c r="AW31" s="1"/>
      <c r="AX31" s="8" t="s">
        <v>318</v>
      </c>
      <c r="AY31" s="1">
        <v>502</v>
      </c>
      <c r="AZ31" s="1">
        <v>474</v>
      </c>
      <c r="BA31" s="1">
        <v>505</v>
      </c>
      <c r="BB31" s="1">
        <v>532</v>
      </c>
      <c r="BC31" s="1">
        <v>550</v>
      </c>
      <c r="BD31" s="1">
        <v>549</v>
      </c>
      <c r="BE31" s="1">
        <v>561</v>
      </c>
      <c r="BF31" s="1">
        <v>542</v>
      </c>
      <c r="BG31" s="1">
        <v>575</v>
      </c>
      <c r="BH31" s="1">
        <v>526</v>
      </c>
      <c r="BI31" s="1">
        <v>561</v>
      </c>
      <c r="BJ31" s="1">
        <v>646</v>
      </c>
      <c r="BK31" s="1">
        <v>667</v>
      </c>
      <c r="BL31" s="1">
        <v>589</v>
      </c>
      <c r="BM31" s="1">
        <v>548</v>
      </c>
      <c r="BN31" s="1">
        <v>718</v>
      </c>
      <c r="BO31" s="1">
        <v>773</v>
      </c>
      <c r="BP31" s="1">
        <v>836</v>
      </c>
      <c r="BQ31" s="1">
        <v>889</v>
      </c>
      <c r="BR31" s="1">
        <v>902</v>
      </c>
      <c r="BS31" s="1">
        <v>804</v>
      </c>
      <c r="BU31" s="16"/>
      <c r="BV31" s="23" t="s">
        <v>319</v>
      </c>
      <c r="BW31" s="16">
        <v>408</v>
      </c>
      <c r="BX31" s="16">
        <v>405</v>
      </c>
      <c r="BY31" s="16">
        <v>428</v>
      </c>
      <c r="BZ31" s="16">
        <v>446</v>
      </c>
      <c r="CA31" s="16">
        <v>451</v>
      </c>
      <c r="CB31" s="16">
        <v>461</v>
      </c>
      <c r="CC31" s="16">
        <v>454</v>
      </c>
      <c r="CD31" s="16">
        <v>468</v>
      </c>
      <c r="CE31" s="16">
        <v>486</v>
      </c>
      <c r="CF31" s="16">
        <v>446</v>
      </c>
      <c r="CG31" s="16">
        <v>493</v>
      </c>
      <c r="CH31" s="16">
        <v>619</v>
      </c>
      <c r="CI31" s="16">
        <v>621</v>
      </c>
      <c r="CJ31" s="16">
        <v>515</v>
      </c>
      <c r="CK31" s="16">
        <v>465</v>
      </c>
      <c r="CL31" s="16">
        <v>595</v>
      </c>
      <c r="CM31" s="16">
        <v>716</v>
      </c>
      <c r="CN31" s="16">
        <v>653</v>
      </c>
      <c r="CO31" s="16">
        <v>669</v>
      </c>
      <c r="CP31" s="16">
        <v>671</v>
      </c>
      <c r="CQ31" s="16">
        <v>605</v>
      </c>
      <c r="CR31" s="29"/>
      <c r="CS31" s="16"/>
      <c r="CT31" s="23" t="s">
        <v>319</v>
      </c>
      <c r="CU31" s="26">
        <v>3107</v>
      </c>
      <c r="CV31" s="26">
        <v>3246</v>
      </c>
      <c r="CW31" s="26">
        <v>3382</v>
      </c>
      <c r="CX31" s="26">
        <v>3601</v>
      </c>
      <c r="CY31" s="26">
        <v>3681</v>
      </c>
      <c r="CZ31" s="26">
        <v>3791</v>
      </c>
      <c r="DA31" s="26">
        <v>3829</v>
      </c>
      <c r="DB31" s="26">
        <v>4141</v>
      </c>
      <c r="DC31" s="26">
        <v>3992</v>
      </c>
      <c r="DD31" s="26">
        <v>4204</v>
      </c>
      <c r="DE31" s="26">
        <v>4361</v>
      </c>
      <c r="DF31" s="26">
        <v>4721</v>
      </c>
      <c r="DG31" s="26">
        <v>4743</v>
      </c>
      <c r="DH31" s="26">
        <v>4884</v>
      </c>
      <c r="DI31" s="26">
        <v>4794</v>
      </c>
      <c r="DJ31" s="26">
        <v>5083</v>
      </c>
      <c r="DK31" s="26">
        <v>5471</v>
      </c>
      <c r="DL31" s="26">
        <v>5976</v>
      </c>
      <c r="DM31" s="26">
        <v>6244</v>
      </c>
      <c r="DN31" s="26">
        <v>6602</v>
      </c>
      <c r="DO31" s="26">
        <v>5798</v>
      </c>
      <c r="DP31" s="29"/>
      <c r="DQ31" s="16"/>
      <c r="DR31" s="23" t="s">
        <v>319</v>
      </c>
      <c r="DS31" s="26">
        <v>5933</v>
      </c>
      <c r="DT31" s="26">
        <v>6122</v>
      </c>
      <c r="DU31" s="26">
        <v>6465</v>
      </c>
      <c r="DV31" s="26">
        <v>6785</v>
      </c>
      <c r="DW31" s="26">
        <v>7262</v>
      </c>
      <c r="DX31" s="26">
        <v>7729</v>
      </c>
      <c r="DY31" s="26">
        <v>7907</v>
      </c>
      <c r="DZ31" s="26">
        <v>8319</v>
      </c>
      <c r="EA31" s="26">
        <v>8485</v>
      </c>
      <c r="EB31" s="26">
        <v>8948</v>
      </c>
      <c r="EC31" s="26">
        <v>9449</v>
      </c>
      <c r="ED31" s="26">
        <v>9738</v>
      </c>
      <c r="EE31" s="26">
        <v>9410</v>
      </c>
      <c r="EF31" s="26">
        <v>10137</v>
      </c>
      <c r="EG31" s="26">
        <v>10108</v>
      </c>
      <c r="EH31" s="26">
        <v>10608</v>
      </c>
      <c r="EI31" s="26">
        <v>11414</v>
      </c>
      <c r="EJ31" s="26">
        <v>11770</v>
      </c>
      <c r="EK31" s="26">
        <v>12449</v>
      </c>
      <c r="EL31" s="26">
        <v>13139</v>
      </c>
      <c r="EM31" s="26">
        <v>10916</v>
      </c>
      <c r="EN31" s="29"/>
      <c r="EO31" s="16"/>
      <c r="EP31" s="23" t="s">
        <v>319</v>
      </c>
      <c r="EQ31" s="16">
        <v>510</v>
      </c>
      <c r="ER31" s="16">
        <v>497</v>
      </c>
      <c r="ES31" s="16">
        <v>529</v>
      </c>
      <c r="ET31" s="16">
        <v>554</v>
      </c>
      <c r="EU31" s="16">
        <v>578</v>
      </c>
      <c r="EV31" s="16">
        <v>555</v>
      </c>
      <c r="EW31" s="16">
        <v>608</v>
      </c>
      <c r="EX31" s="16">
        <v>628</v>
      </c>
      <c r="EY31" s="16">
        <v>605</v>
      </c>
      <c r="EZ31" s="16">
        <v>635</v>
      </c>
      <c r="FA31" s="16">
        <v>724</v>
      </c>
      <c r="FB31" s="16">
        <v>720</v>
      </c>
      <c r="FC31" s="16">
        <v>928</v>
      </c>
      <c r="FD31" s="16">
        <v>976</v>
      </c>
      <c r="FE31" s="26">
        <v>1010</v>
      </c>
      <c r="FF31" s="26">
        <v>1002</v>
      </c>
      <c r="FG31" s="26">
        <v>1067</v>
      </c>
      <c r="FH31" s="26">
        <v>1089</v>
      </c>
      <c r="FI31" s="26">
        <v>1234</v>
      </c>
      <c r="FJ31" s="26">
        <v>1263</v>
      </c>
      <c r="FK31" s="26">
        <v>1168</v>
      </c>
      <c r="FM31" s="1"/>
      <c r="FN31" s="8" t="s">
        <v>318</v>
      </c>
      <c r="FO31" s="1">
        <v>972</v>
      </c>
      <c r="FP31" s="1">
        <v>973</v>
      </c>
      <c r="FQ31" s="11">
        <v>1084</v>
      </c>
      <c r="FR31" s="11">
        <v>1148</v>
      </c>
      <c r="FS31" s="11">
        <v>1134</v>
      </c>
      <c r="FT31" s="11">
        <v>1127</v>
      </c>
      <c r="FU31" s="11">
        <v>1171</v>
      </c>
      <c r="FV31" s="11">
        <v>1338</v>
      </c>
      <c r="FW31" s="11">
        <v>1497</v>
      </c>
      <c r="FX31" s="11">
        <v>1616</v>
      </c>
      <c r="FY31" s="11">
        <v>1723</v>
      </c>
      <c r="FZ31" s="11">
        <v>1500</v>
      </c>
      <c r="GA31" s="11">
        <v>1819</v>
      </c>
      <c r="GB31" s="11">
        <v>1965</v>
      </c>
      <c r="GC31" s="11">
        <v>1894</v>
      </c>
      <c r="GD31" s="11">
        <v>2093</v>
      </c>
      <c r="GE31" s="11">
        <v>2214</v>
      </c>
      <c r="GF31" s="11">
        <v>2287</v>
      </c>
      <c r="GG31" s="11">
        <v>2286</v>
      </c>
      <c r="GH31" s="11">
        <v>2325</v>
      </c>
      <c r="GI31" s="11">
        <v>2153</v>
      </c>
      <c r="GK31" s="1"/>
      <c r="GL31" s="8" t="s">
        <v>318</v>
      </c>
      <c r="GM31" s="11">
        <v>3222</v>
      </c>
      <c r="GN31" s="11">
        <v>3442</v>
      </c>
      <c r="GO31" s="11">
        <v>3554</v>
      </c>
      <c r="GP31" s="11">
        <v>3395</v>
      </c>
      <c r="GQ31" s="11">
        <v>3346</v>
      </c>
      <c r="GR31" s="11">
        <v>3549</v>
      </c>
      <c r="GS31" s="11">
        <v>3520</v>
      </c>
      <c r="GT31" s="11">
        <v>3897</v>
      </c>
      <c r="GU31" s="11">
        <v>3802</v>
      </c>
      <c r="GV31" s="11">
        <v>3754</v>
      </c>
      <c r="GW31" s="11">
        <v>3787</v>
      </c>
      <c r="GX31" s="11">
        <v>3616</v>
      </c>
      <c r="GY31" s="11">
        <v>4018</v>
      </c>
      <c r="GZ31" s="11">
        <v>4454</v>
      </c>
      <c r="HA31" s="11">
        <v>4781</v>
      </c>
      <c r="HB31" s="11">
        <v>4725</v>
      </c>
      <c r="HC31" s="11">
        <v>5115</v>
      </c>
      <c r="HD31" s="11">
        <v>5371</v>
      </c>
      <c r="HE31" s="11">
        <v>5627</v>
      </c>
      <c r="HF31" s="11">
        <v>5992</v>
      </c>
      <c r="HG31" s="11">
        <v>5130</v>
      </c>
      <c r="HI31" s="1"/>
      <c r="HJ31" s="8" t="s">
        <v>318</v>
      </c>
      <c r="HK31" s="11">
        <v>2596</v>
      </c>
      <c r="HL31" s="11">
        <v>2606</v>
      </c>
      <c r="HM31" s="11">
        <v>2661</v>
      </c>
      <c r="HN31" s="11">
        <v>2663</v>
      </c>
      <c r="HO31" s="11">
        <v>2797</v>
      </c>
      <c r="HP31" s="11">
        <v>2689</v>
      </c>
      <c r="HQ31" s="11">
        <v>2509</v>
      </c>
      <c r="HR31" s="11">
        <v>2786</v>
      </c>
      <c r="HS31" s="11">
        <v>2776</v>
      </c>
      <c r="HT31" s="11">
        <v>2740</v>
      </c>
      <c r="HU31" s="11">
        <v>2865</v>
      </c>
      <c r="HV31" s="11">
        <v>2749</v>
      </c>
      <c r="HW31" s="11">
        <v>2859</v>
      </c>
      <c r="HX31" s="11">
        <v>2982</v>
      </c>
      <c r="HY31" s="11">
        <v>3114</v>
      </c>
      <c r="HZ31" s="11">
        <v>3314</v>
      </c>
      <c r="IA31" s="11">
        <v>3737</v>
      </c>
      <c r="IB31" s="11">
        <v>3896</v>
      </c>
      <c r="IC31" s="11">
        <v>4160</v>
      </c>
      <c r="ID31" s="11">
        <v>4227</v>
      </c>
      <c r="IE31" s="11">
        <v>3931</v>
      </c>
    </row>
    <row r="32" spans="1:239" ht="14.5">
      <c r="A32" s="424"/>
      <c r="B32" s="424"/>
      <c r="C32" s="175"/>
      <c r="D32" s="175"/>
      <c r="E32" s="175"/>
      <c r="F32" s="175"/>
      <c r="G32" s="175"/>
      <c r="H32" s="175"/>
      <c r="I32" s="175"/>
      <c r="J32" s="175"/>
      <c r="K32" s="175"/>
      <c r="L32" s="175"/>
      <c r="M32" s="175"/>
      <c r="N32" s="175"/>
      <c r="O32" s="175"/>
      <c r="P32" s="175"/>
      <c r="Q32" s="175"/>
      <c r="R32" s="175"/>
      <c r="S32" s="175"/>
      <c r="T32" s="175"/>
      <c r="U32" s="175"/>
      <c r="V32" s="175"/>
      <c r="W32" s="175"/>
      <c r="Y32" s="410"/>
      <c r="Z32" s="410"/>
      <c r="AA32" s="1"/>
      <c r="AB32" s="1"/>
      <c r="AC32" s="1"/>
      <c r="AD32" s="1"/>
      <c r="AE32" s="1"/>
      <c r="AF32" s="1"/>
      <c r="AG32" s="1"/>
      <c r="AH32" s="1"/>
      <c r="AI32" s="1"/>
      <c r="AJ32" s="1"/>
      <c r="AK32" s="1"/>
      <c r="AL32" s="1"/>
      <c r="AM32" s="1"/>
      <c r="AN32" s="1"/>
      <c r="AO32" s="1"/>
      <c r="AP32" s="1"/>
      <c r="AQ32" s="1"/>
      <c r="AR32" s="1"/>
      <c r="AS32" s="1"/>
      <c r="AT32" s="1"/>
      <c r="AU32" s="1"/>
      <c r="AW32" s="410"/>
      <c r="AX32" s="410"/>
      <c r="AY32" s="1"/>
      <c r="AZ32" s="1"/>
      <c r="BA32" s="1"/>
      <c r="BB32" s="1"/>
      <c r="BC32" s="1"/>
      <c r="BD32" s="1"/>
      <c r="BE32" s="1"/>
      <c r="BF32" s="1"/>
      <c r="BG32" s="1"/>
      <c r="BH32" s="1"/>
      <c r="BI32" s="1"/>
      <c r="BJ32" s="1"/>
      <c r="BK32" s="1"/>
      <c r="BL32" s="1"/>
      <c r="BM32" s="1"/>
      <c r="BN32" s="1"/>
      <c r="BO32" s="1"/>
      <c r="BP32" s="1"/>
      <c r="BQ32" s="1"/>
      <c r="BR32" s="1"/>
      <c r="BS32" s="1"/>
      <c r="BU32" s="411"/>
      <c r="BV32" s="411"/>
      <c r="BW32" s="16"/>
      <c r="BX32" s="16"/>
      <c r="BY32" s="16"/>
      <c r="BZ32" s="16"/>
      <c r="CA32" s="16"/>
      <c r="CB32" s="16"/>
      <c r="CC32" s="16"/>
      <c r="CD32" s="16"/>
      <c r="CE32" s="16"/>
      <c r="CF32" s="16"/>
      <c r="CG32" s="16"/>
      <c r="CH32" s="16"/>
      <c r="CI32" s="16"/>
      <c r="CJ32" s="16"/>
      <c r="CK32" s="16"/>
      <c r="CL32" s="16"/>
      <c r="CM32" s="16"/>
      <c r="CN32" s="16"/>
      <c r="CO32" s="16"/>
      <c r="CP32" s="16"/>
      <c r="CQ32" s="16"/>
      <c r="CR32" s="29"/>
      <c r="CS32" s="411"/>
      <c r="CT32" s="411"/>
      <c r="CU32" s="16"/>
      <c r="CV32" s="16"/>
      <c r="CW32" s="16"/>
      <c r="CX32" s="16"/>
      <c r="CY32" s="16"/>
      <c r="CZ32" s="16"/>
      <c r="DA32" s="16"/>
      <c r="DB32" s="16"/>
      <c r="DC32" s="16"/>
      <c r="DD32" s="16"/>
      <c r="DE32" s="16"/>
      <c r="DF32" s="16"/>
      <c r="DG32" s="16"/>
      <c r="DH32" s="16"/>
      <c r="DI32" s="16"/>
      <c r="DJ32" s="16"/>
      <c r="DK32" s="16"/>
      <c r="DL32" s="16"/>
      <c r="DM32" s="16"/>
      <c r="DN32" s="16"/>
      <c r="DO32" s="16"/>
      <c r="DP32" s="29"/>
      <c r="DQ32" s="411"/>
      <c r="DR32" s="411"/>
      <c r="DS32" s="16"/>
      <c r="DT32" s="16"/>
      <c r="DU32" s="16"/>
      <c r="DV32" s="16"/>
      <c r="DW32" s="16"/>
      <c r="DX32" s="16"/>
      <c r="DY32" s="16"/>
      <c r="DZ32" s="16"/>
      <c r="EA32" s="16"/>
      <c r="EB32" s="16"/>
      <c r="EC32" s="16"/>
      <c r="ED32" s="16"/>
      <c r="EE32" s="16"/>
      <c r="EF32" s="16"/>
      <c r="EG32" s="16"/>
      <c r="EH32" s="16"/>
      <c r="EI32" s="16"/>
      <c r="EJ32" s="16"/>
      <c r="EK32" s="16"/>
      <c r="EL32" s="16"/>
      <c r="EM32" s="16"/>
      <c r="EN32" s="29"/>
      <c r="EO32" s="411"/>
      <c r="EP32" s="411"/>
      <c r="EQ32" s="16"/>
      <c r="ER32" s="16"/>
      <c r="ES32" s="16"/>
      <c r="ET32" s="16"/>
      <c r="EU32" s="16"/>
      <c r="EV32" s="16"/>
      <c r="EW32" s="16"/>
      <c r="EX32" s="16"/>
      <c r="EY32" s="16"/>
      <c r="EZ32" s="16"/>
      <c r="FA32" s="16"/>
      <c r="FB32" s="16"/>
      <c r="FC32" s="16"/>
      <c r="FD32" s="16"/>
      <c r="FE32" s="16"/>
      <c r="FF32" s="16"/>
      <c r="FG32" s="16"/>
      <c r="FH32" s="16"/>
      <c r="FI32" s="16"/>
      <c r="FJ32" s="16"/>
      <c r="FK32" s="16"/>
      <c r="FM32" s="410"/>
      <c r="FN32" s="410"/>
      <c r="FO32" s="1"/>
      <c r="FP32" s="1"/>
      <c r="FQ32" s="1"/>
      <c r="FR32" s="1"/>
      <c r="FS32" s="1"/>
      <c r="FT32" s="1"/>
      <c r="FU32" s="1"/>
      <c r="FV32" s="1"/>
      <c r="FW32" s="1"/>
      <c r="FX32" s="1"/>
      <c r="FY32" s="1"/>
      <c r="FZ32" s="1"/>
      <c r="GA32" s="1"/>
      <c r="GB32" s="1"/>
      <c r="GC32" s="1"/>
      <c r="GD32" s="1"/>
      <c r="GE32" s="1"/>
      <c r="GF32" s="1"/>
      <c r="GG32" s="1"/>
      <c r="GH32" s="1"/>
      <c r="GI32" s="1"/>
      <c r="GK32" s="410"/>
      <c r="GL32" s="410"/>
      <c r="GM32" s="1"/>
      <c r="GN32" s="1"/>
      <c r="GO32" s="1"/>
      <c r="GP32" s="1"/>
      <c r="GQ32" s="1"/>
      <c r="GR32" s="1"/>
      <c r="GS32" s="1"/>
      <c r="GT32" s="1"/>
      <c r="GU32" s="1"/>
      <c r="GV32" s="1"/>
      <c r="GW32" s="1"/>
      <c r="GX32" s="1"/>
      <c r="GY32" s="1"/>
      <c r="GZ32" s="1"/>
      <c r="HA32" s="1"/>
      <c r="HB32" s="1"/>
      <c r="HC32" s="1"/>
      <c r="HD32" s="1"/>
      <c r="HE32" s="1"/>
      <c r="HF32" s="1"/>
      <c r="HG32" s="1"/>
      <c r="HI32" s="410"/>
      <c r="HJ32" s="410"/>
      <c r="HK32" s="1"/>
      <c r="HL32" s="1"/>
      <c r="HM32" s="1"/>
      <c r="HN32" s="1"/>
      <c r="HO32" s="1"/>
      <c r="HP32" s="1"/>
      <c r="HQ32" s="1"/>
      <c r="HR32" s="1"/>
      <c r="HS32" s="1"/>
      <c r="HT32" s="1"/>
      <c r="HU32" s="1"/>
      <c r="HV32" s="1"/>
      <c r="HW32" s="1"/>
      <c r="HX32" s="1"/>
      <c r="HY32" s="1"/>
      <c r="HZ32" s="1"/>
      <c r="IA32" s="1"/>
      <c r="IB32" s="1"/>
      <c r="IC32" s="1"/>
      <c r="ID32" s="1"/>
      <c r="IE32" s="1"/>
    </row>
    <row r="33" spans="1:242" ht="14.5">
      <c r="A33" s="179"/>
      <c r="B33" s="187" t="s">
        <v>320</v>
      </c>
      <c r="C33" s="180">
        <v>8.9499999999999993</v>
      </c>
      <c r="D33" s="180">
        <v>8.7899999999999991</v>
      </c>
      <c r="E33" s="180">
        <v>8.68</v>
      </c>
      <c r="F33" s="180">
        <v>8.6</v>
      </c>
      <c r="G33" s="180">
        <v>8.4600000000000009</v>
      </c>
      <c r="H33" s="180">
        <v>8.4</v>
      </c>
      <c r="I33" s="180">
        <v>8.2799999999999994</v>
      </c>
      <c r="J33" s="180">
        <v>8.14</v>
      </c>
      <c r="K33" s="180">
        <v>8.06</v>
      </c>
      <c r="L33" s="180">
        <v>7.94</v>
      </c>
      <c r="M33" s="180">
        <v>7.86</v>
      </c>
      <c r="N33" s="180">
        <v>7.78</v>
      </c>
      <c r="O33" s="180">
        <v>7.69</v>
      </c>
      <c r="P33" s="180">
        <v>7.6</v>
      </c>
      <c r="Q33" s="180">
        <v>7.5</v>
      </c>
      <c r="R33" s="180">
        <v>7.41</v>
      </c>
      <c r="S33" s="180">
        <v>7.33</v>
      </c>
      <c r="T33" s="180">
        <v>7.26</v>
      </c>
      <c r="U33" s="180">
        <v>7.19</v>
      </c>
      <c r="V33" s="180">
        <v>7.12</v>
      </c>
      <c r="W33" s="180">
        <v>6.73</v>
      </c>
      <c r="Y33" s="5"/>
      <c r="Z33" s="191" t="s">
        <v>320</v>
      </c>
      <c r="AA33" s="6">
        <v>8.3699999999999992</v>
      </c>
      <c r="AB33" s="6">
        <v>8.94</v>
      </c>
      <c r="AC33" s="6">
        <v>8.85</v>
      </c>
      <c r="AD33" s="6">
        <v>8.7799999999999994</v>
      </c>
      <c r="AE33" s="6">
        <v>8.66</v>
      </c>
      <c r="AF33" s="6">
        <v>8.6</v>
      </c>
      <c r="AG33" s="6">
        <v>8.49</v>
      </c>
      <c r="AH33" s="6">
        <v>8.4</v>
      </c>
      <c r="AI33" s="6">
        <v>8.15</v>
      </c>
      <c r="AJ33" s="6">
        <v>8.16</v>
      </c>
      <c r="AK33" s="6">
        <v>8.07</v>
      </c>
      <c r="AL33" s="6">
        <v>7.97</v>
      </c>
      <c r="AM33" s="6">
        <v>7.92</v>
      </c>
      <c r="AN33" s="6">
        <v>7.83</v>
      </c>
      <c r="AO33" s="6">
        <v>7.74</v>
      </c>
      <c r="AP33" s="6">
        <v>7.69</v>
      </c>
      <c r="AQ33" s="6">
        <v>7.59</v>
      </c>
      <c r="AR33" s="6">
        <v>7.47</v>
      </c>
      <c r="AS33" s="6">
        <v>7.36</v>
      </c>
      <c r="AT33" s="6">
        <v>7.27</v>
      </c>
      <c r="AU33" s="6">
        <v>7.18</v>
      </c>
      <c r="AW33" s="5"/>
      <c r="AX33" s="191" t="s">
        <v>320</v>
      </c>
      <c r="AY33" s="6">
        <v>8.09</v>
      </c>
      <c r="AZ33" s="6">
        <v>7.93</v>
      </c>
      <c r="BA33" s="6">
        <v>7.87</v>
      </c>
      <c r="BB33" s="6">
        <v>7.79</v>
      </c>
      <c r="BC33" s="6">
        <v>7.67</v>
      </c>
      <c r="BD33" s="6">
        <v>7.58</v>
      </c>
      <c r="BE33" s="6">
        <v>7.49</v>
      </c>
      <c r="BF33" s="6">
        <v>7.39</v>
      </c>
      <c r="BG33" s="6">
        <v>7.3</v>
      </c>
      <c r="BH33" s="6">
        <v>7.22</v>
      </c>
      <c r="BI33" s="6">
        <v>7.16</v>
      </c>
      <c r="BJ33" s="6">
        <v>7.07</v>
      </c>
      <c r="BK33" s="6">
        <v>7.02</v>
      </c>
      <c r="BL33" s="6">
        <v>6.95</v>
      </c>
      <c r="BM33" s="6">
        <v>6.85</v>
      </c>
      <c r="BN33" s="6">
        <v>6.77</v>
      </c>
      <c r="BO33" s="6">
        <v>6.68</v>
      </c>
      <c r="BP33" s="6">
        <v>6.59</v>
      </c>
      <c r="BQ33" s="6">
        <v>6.51</v>
      </c>
      <c r="BR33" s="6">
        <v>6.43</v>
      </c>
      <c r="BS33" s="6">
        <v>6.41</v>
      </c>
      <c r="BU33" s="20"/>
      <c r="BV33" s="199" t="s">
        <v>321</v>
      </c>
      <c r="BW33" s="21">
        <v>8.25</v>
      </c>
      <c r="BX33" s="21">
        <v>8.15</v>
      </c>
      <c r="BY33" s="21">
        <v>8.06</v>
      </c>
      <c r="BZ33" s="21">
        <v>8</v>
      </c>
      <c r="CA33" s="21">
        <v>7.94</v>
      </c>
      <c r="CB33" s="21">
        <v>7.83</v>
      </c>
      <c r="CC33" s="21">
        <v>7.75</v>
      </c>
      <c r="CD33" s="21">
        <v>7.64</v>
      </c>
      <c r="CE33" s="21">
        <v>7.57</v>
      </c>
      <c r="CF33" s="21">
        <v>7.49</v>
      </c>
      <c r="CG33" s="21">
        <v>7.4</v>
      </c>
      <c r="CH33" s="21">
        <v>7.33</v>
      </c>
      <c r="CI33" s="21">
        <v>7.26</v>
      </c>
      <c r="CJ33" s="21">
        <v>7.19</v>
      </c>
      <c r="CK33" s="21">
        <v>7.18</v>
      </c>
      <c r="CL33" s="21">
        <v>7.04</v>
      </c>
      <c r="CM33" s="21">
        <v>6.94</v>
      </c>
      <c r="CN33" s="21">
        <v>6.88</v>
      </c>
      <c r="CO33" s="21">
        <v>6.77</v>
      </c>
      <c r="CP33" s="21">
        <v>6.7</v>
      </c>
      <c r="CQ33" s="21">
        <v>6.6</v>
      </c>
      <c r="CR33" s="29"/>
      <c r="CS33" s="20"/>
      <c r="CT33" s="199" t="s">
        <v>321</v>
      </c>
      <c r="CU33" s="21">
        <v>8.07</v>
      </c>
      <c r="CV33" s="21">
        <v>7.94</v>
      </c>
      <c r="CW33" s="21">
        <v>7.84</v>
      </c>
      <c r="CX33" s="21">
        <v>7.78</v>
      </c>
      <c r="CY33" s="21">
        <v>7.7</v>
      </c>
      <c r="CZ33" s="21">
        <v>7.59</v>
      </c>
      <c r="DA33" s="21">
        <v>7.53</v>
      </c>
      <c r="DB33" s="21">
        <v>7.42</v>
      </c>
      <c r="DC33" s="21">
        <v>7.34</v>
      </c>
      <c r="DD33" s="21">
        <v>7.26</v>
      </c>
      <c r="DE33" s="21">
        <v>7.16</v>
      </c>
      <c r="DF33" s="21">
        <v>7.1</v>
      </c>
      <c r="DG33" s="21">
        <v>7.04</v>
      </c>
      <c r="DH33" s="21">
        <v>6.96</v>
      </c>
      <c r="DI33" s="21">
        <v>6.91</v>
      </c>
      <c r="DJ33" s="21">
        <v>6.88</v>
      </c>
      <c r="DK33" s="21">
        <v>6.81</v>
      </c>
      <c r="DL33" s="21">
        <v>6.74</v>
      </c>
      <c r="DM33" s="21">
        <v>6.67</v>
      </c>
      <c r="DN33" s="21">
        <v>6.59</v>
      </c>
      <c r="DO33" s="21">
        <v>6.51</v>
      </c>
      <c r="DP33" s="29"/>
      <c r="DQ33" s="20"/>
      <c r="DR33" s="199" t="s">
        <v>321</v>
      </c>
      <c r="DS33" s="21">
        <v>7.52</v>
      </c>
      <c r="DT33" s="21">
        <v>7.37</v>
      </c>
      <c r="DU33" s="21">
        <v>7.27</v>
      </c>
      <c r="DV33" s="21">
        <v>7.17</v>
      </c>
      <c r="DW33" s="21">
        <v>7.1</v>
      </c>
      <c r="DX33" s="21">
        <v>7.01</v>
      </c>
      <c r="DY33" s="21">
        <v>6.95</v>
      </c>
      <c r="DZ33" s="21">
        <v>6.85</v>
      </c>
      <c r="EA33" s="21">
        <v>6.78</v>
      </c>
      <c r="EB33" s="21">
        <v>6.73</v>
      </c>
      <c r="EC33" s="21">
        <v>6.67</v>
      </c>
      <c r="ED33" s="21">
        <v>6.62</v>
      </c>
      <c r="EE33" s="21">
        <v>6.58</v>
      </c>
      <c r="EF33" s="21">
        <v>6.52</v>
      </c>
      <c r="EG33" s="21">
        <v>6.48</v>
      </c>
      <c r="EH33" s="21">
        <v>6.41</v>
      </c>
      <c r="EI33" s="21">
        <v>6.36</v>
      </c>
      <c r="EJ33" s="21">
        <v>6.29</v>
      </c>
      <c r="EK33" s="21">
        <v>6.21</v>
      </c>
      <c r="EL33" s="21">
        <v>6.14</v>
      </c>
      <c r="EM33" s="21">
        <v>6.06</v>
      </c>
      <c r="EN33" s="29"/>
      <c r="EO33" s="20"/>
      <c r="EP33" s="199" t="s">
        <v>321</v>
      </c>
      <c r="EQ33" s="21">
        <v>9.83</v>
      </c>
      <c r="ER33" s="21">
        <v>9.6999999999999993</v>
      </c>
      <c r="ES33" s="21">
        <v>9.59</v>
      </c>
      <c r="ET33" s="21">
        <v>9.5500000000000007</v>
      </c>
      <c r="EU33" s="21">
        <v>9.48</v>
      </c>
      <c r="EV33" s="21">
        <v>9.31</v>
      </c>
      <c r="EW33" s="21">
        <v>9.2100000000000009</v>
      </c>
      <c r="EX33" s="21">
        <v>9.07</v>
      </c>
      <c r="EY33" s="21">
        <v>9.01</v>
      </c>
      <c r="EZ33" s="21">
        <v>8.9</v>
      </c>
      <c r="FA33" s="21">
        <v>8.82</v>
      </c>
      <c r="FB33" s="21">
        <v>8.6300000000000008</v>
      </c>
      <c r="FC33" s="21">
        <v>8.5500000000000007</v>
      </c>
      <c r="FD33" s="21">
        <v>8.4600000000000009</v>
      </c>
      <c r="FE33" s="21">
        <v>8.3699999999999992</v>
      </c>
      <c r="FF33" s="21">
        <v>8.2799999999999994</v>
      </c>
      <c r="FG33" s="21">
        <v>8.17</v>
      </c>
      <c r="FH33" s="21">
        <v>8.08</v>
      </c>
      <c r="FI33" s="21">
        <v>7.99</v>
      </c>
      <c r="FJ33" s="21">
        <v>7.93</v>
      </c>
      <c r="FK33" s="21">
        <v>7.87</v>
      </c>
      <c r="FM33" s="5"/>
      <c r="FN33" s="191" t="s">
        <v>320</v>
      </c>
      <c r="FO33" s="6">
        <v>9</v>
      </c>
      <c r="FP33" s="6">
        <v>8.9499999999999993</v>
      </c>
      <c r="FQ33" s="6">
        <v>8.85</v>
      </c>
      <c r="FR33" s="6">
        <v>8.7799999999999994</v>
      </c>
      <c r="FS33" s="6">
        <v>8.68</v>
      </c>
      <c r="FT33" s="6">
        <v>8.58</v>
      </c>
      <c r="FU33" s="6">
        <v>8.48</v>
      </c>
      <c r="FV33" s="6">
        <v>8.33</v>
      </c>
      <c r="FW33" s="6">
        <v>8.2100000000000009</v>
      </c>
      <c r="FX33" s="6">
        <v>8.1</v>
      </c>
      <c r="FY33" s="6">
        <v>8.02</v>
      </c>
      <c r="FZ33" s="6">
        <v>7.93</v>
      </c>
      <c r="GA33" s="6">
        <v>7.74</v>
      </c>
      <c r="GB33" s="6">
        <v>7.66</v>
      </c>
      <c r="GC33" s="6">
        <v>7.59</v>
      </c>
      <c r="GD33" s="6">
        <v>7.52</v>
      </c>
      <c r="GE33" s="6">
        <v>7.47</v>
      </c>
      <c r="GF33" s="6">
        <v>7.42</v>
      </c>
      <c r="GG33" s="6">
        <v>7.37</v>
      </c>
      <c r="GH33" s="6">
        <v>7.32</v>
      </c>
      <c r="GI33" s="6">
        <v>7.25</v>
      </c>
      <c r="GK33" s="5"/>
      <c r="GL33" s="191" t="s">
        <v>320</v>
      </c>
      <c r="GM33" s="6">
        <v>9.57</v>
      </c>
      <c r="GN33" s="6">
        <v>9.39</v>
      </c>
      <c r="GO33" s="6">
        <v>9.26</v>
      </c>
      <c r="GP33" s="6">
        <v>9.1300000000000008</v>
      </c>
      <c r="GQ33" s="6">
        <v>9.0500000000000007</v>
      </c>
      <c r="GR33" s="6">
        <v>8.89</v>
      </c>
      <c r="GS33" s="6">
        <v>8.77</v>
      </c>
      <c r="GT33" s="6">
        <v>8.61</v>
      </c>
      <c r="GU33" s="6">
        <v>8.5399999999999991</v>
      </c>
      <c r="GV33" s="6">
        <v>8.4600000000000009</v>
      </c>
      <c r="GW33" s="6">
        <v>8.3800000000000008</v>
      </c>
      <c r="GX33" s="6">
        <v>8.34</v>
      </c>
      <c r="GY33" s="6">
        <v>8.2200000000000006</v>
      </c>
      <c r="GZ33" s="6">
        <v>8.1300000000000008</v>
      </c>
      <c r="HA33" s="6">
        <v>8.0500000000000007</v>
      </c>
      <c r="HB33" s="6">
        <v>7.98</v>
      </c>
      <c r="HC33" s="6">
        <v>7.93</v>
      </c>
      <c r="HD33" s="6">
        <v>7.87</v>
      </c>
      <c r="HE33" s="6">
        <v>7.81</v>
      </c>
      <c r="HF33" s="6">
        <v>7.75</v>
      </c>
      <c r="HG33" s="6">
        <v>7.72</v>
      </c>
      <c r="HI33" s="5"/>
      <c r="HJ33" s="191" t="s">
        <v>320</v>
      </c>
      <c r="HK33" s="6">
        <v>8.31</v>
      </c>
      <c r="HL33" s="6">
        <v>8.18</v>
      </c>
      <c r="HM33" s="6">
        <v>8.11</v>
      </c>
      <c r="HN33" s="6">
        <v>8.0399999999999991</v>
      </c>
      <c r="HO33" s="6">
        <v>7.97</v>
      </c>
      <c r="HP33" s="6">
        <v>7.87</v>
      </c>
      <c r="HQ33" s="6">
        <v>7.76</v>
      </c>
      <c r="HR33" s="6">
        <v>7.69</v>
      </c>
      <c r="HS33" s="6">
        <v>7.68</v>
      </c>
      <c r="HT33" s="6">
        <v>7.59</v>
      </c>
      <c r="HU33" s="6">
        <v>7.52</v>
      </c>
      <c r="HV33" s="6">
        <v>7.48</v>
      </c>
      <c r="HW33" s="6">
        <v>7.37</v>
      </c>
      <c r="HX33" s="6">
        <v>7.32</v>
      </c>
      <c r="HY33" s="6">
        <v>7.26</v>
      </c>
      <c r="HZ33" s="6">
        <v>7.19</v>
      </c>
      <c r="IA33" s="6">
        <v>7.11</v>
      </c>
      <c r="IB33" s="6">
        <v>7.04</v>
      </c>
      <c r="IC33" s="6">
        <v>6.99</v>
      </c>
      <c r="ID33" s="6">
        <v>6.87</v>
      </c>
      <c r="IE33" s="6">
        <v>6.8</v>
      </c>
    </row>
    <row r="34" spans="1:242" ht="14.5">
      <c r="A34" s="424"/>
      <c r="B34" s="424"/>
      <c r="C34" s="175"/>
      <c r="D34" s="175"/>
      <c r="E34" s="175"/>
      <c r="F34" s="175"/>
      <c r="G34" s="175"/>
      <c r="H34" s="175"/>
      <c r="I34" s="175"/>
      <c r="J34" s="175"/>
      <c r="K34" s="175"/>
      <c r="L34" s="175"/>
      <c r="M34" s="175"/>
      <c r="N34" s="175"/>
      <c r="O34" s="175"/>
      <c r="P34" s="175"/>
      <c r="Q34" s="175"/>
      <c r="R34" s="175"/>
      <c r="S34" s="175"/>
      <c r="T34" s="175"/>
      <c r="U34" s="175"/>
      <c r="V34" s="175"/>
      <c r="W34" s="175"/>
      <c r="Y34" s="410"/>
      <c r="Z34" s="410"/>
      <c r="AA34" s="1"/>
      <c r="AB34" s="1"/>
      <c r="AC34" s="1"/>
      <c r="AD34" s="1"/>
      <c r="AE34" s="1"/>
      <c r="AF34" s="1"/>
      <c r="AG34" s="1"/>
      <c r="AH34" s="1"/>
      <c r="AI34" s="1"/>
      <c r="AJ34" s="1"/>
      <c r="AK34" s="1"/>
      <c r="AL34" s="1"/>
      <c r="AM34" s="1"/>
      <c r="AN34" s="1"/>
      <c r="AO34" s="1"/>
      <c r="AP34" s="1"/>
      <c r="AQ34" s="1"/>
      <c r="AR34" s="1"/>
      <c r="AS34" s="1"/>
      <c r="AT34" s="1"/>
      <c r="AU34" s="1"/>
      <c r="AW34" s="410"/>
      <c r="AX34" s="410"/>
      <c r="AY34" s="1"/>
      <c r="AZ34" s="1"/>
      <c r="BA34" s="1"/>
      <c r="BB34" s="1"/>
      <c r="BC34" s="1"/>
      <c r="BD34" s="1"/>
      <c r="BE34" s="1"/>
      <c r="BF34" s="1"/>
      <c r="BG34" s="1"/>
      <c r="BH34" s="1"/>
      <c r="BI34" s="1"/>
      <c r="BJ34" s="1"/>
      <c r="BK34" s="1"/>
      <c r="BL34" s="1"/>
      <c r="BM34" s="1"/>
      <c r="BN34" s="1"/>
      <c r="BO34" s="1"/>
      <c r="BP34" s="1"/>
      <c r="BQ34" s="1"/>
      <c r="BR34" s="1"/>
      <c r="BS34" s="1"/>
      <c r="BU34" s="411"/>
      <c r="BV34" s="411"/>
      <c r="BW34" s="16"/>
      <c r="BX34" s="16"/>
      <c r="BY34" s="16"/>
      <c r="BZ34" s="16"/>
      <c r="CA34" s="16"/>
      <c r="CB34" s="16"/>
      <c r="CC34" s="16"/>
      <c r="CD34" s="16"/>
      <c r="CE34" s="16"/>
      <c r="CF34" s="16"/>
      <c r="CG34" s="16"/>
      <c r="CH34" s="16"/>
      <c r="CI34" s="16"/>
      <c r="CJ34" s="16"/>
      <c r="CK34" s="16"/>
      <c r="CL34" s="16"/>
      <c r="CM34" s="16"/>
      <c r="CN34" s="16"/>
      <c r="CO34" s="16"/>
      <c r="CP34" s="16"/>
      <c r="CQ34" s="16"/>
      <c r="CR34" s="29"/>
      <c r="CS34" s="411"/>
      <c r="CT34" s="411"/>
      <c r="CU34" s="16"/>
      <c r="CV34" s="16"/>
      <c r="CW34" s="16"/>
      <c r="CX34" s="16"/>
      <c r="CY34" s="16"/>
      <c r="CZ34" s="16"/>
      <c r="DA34" s="16"/>
      <c r="DB34" s="16"/>
      <c r="DC34" s="16"/>
      <c r="DD34" s="16"/>
      <c r="DE34" s="16"/>
      <c r="DF34" s="16"/>
      <c r="DG34" s="16"/>
      <c r="DH34" s="16"/>
      <c r="DI34" s="16"/>
      <c r="DJ34" s="16"/>
      <c r="DK34" s="16"/>
      <c r="DL34" s="16"/>
      <c r="DM34" s="16"/>
      <c r="DN34" s="16"/>
      <c r="DO34" s="16"/>
      <c r="DP34" s="29"/>
      <c r="DQ34" s="411"/>
      <c r="DR34" s="411"/>
      <c r="DS34" s="16"/>
      <c r="DT34" s="16"/>
      <c r="DU34" s="16"/>
      <c r="DV34" s="16"/>
      <c r="DW34" s="16"/>
      <c r="DX34" s="16"/>
      <c r="DY34" s="16"/>
      <c r="DZ34" s="16"/>
      <c r="EA34" s="16"/>
      <c r="EB34" s="16"/>
      <c r="EC34" s="16"/>
      <c r="ED34" s="16"/>
      <c r="EE34" s="16"/>
      <c r="EF34" s="16"/>
      <c r="EG34" s="16"/>
      <c r="EH34" s="16"/>
      <c r="EI34" s="16"/>
      <c r="EJ34" s="16"/>
      <c r="EK34" s="16"/>
      <c r="EL34" s="16"/>
      <c r="EM34" s="16"/>
      <c r="EN34" s="29"/>
      <c r="EO34" s="411"/>
      <c r="EP34" s="411"/>
      <c r="EQ34" s="16"/>
      <c r="ER34" s="16"/>
      <c r="ES34" s="16"/>
      <c r="ET34" s="16"/>
      <c r="EU34" s="16"/>
      <c r="EV34" s="16"/>
      <c r="EW34" s="16"/>
      <c r="EX34" s="16"/>
      <c r="EY34" s="16"/>
      <c r="EZ34" s="16"/>
      <c r="FA34" s="16"/>
      <c r="FB34" s="16"/>
      <c r="FC34" s="16"/>
      <c r="FD34" s="16"/>
      <c r="FE34" s="16"/>
      <c r="FF34" s="16"/>
      <c r="FG34" s="16"/>
      <c r="FH34" s="16"/>
      <c r="FI34" s="16"/>
      <c r="FJ34" s="16"/>
      <c r="FK34" s="16"/>
      <c r="FM34" s="410"/>
      <c r="FN34" s="410"/>
      <c r="FO34" s="1"/>
      <c r="FP34" s="1"/>
      <c r="FQ34" s="1"/>
      <c r="FR34" s="1"/>
      <c r="FS34" s="1"/>
      <c r="FT34" s="1"/>
      <c r="FU34" s="1"/>
      <c r="FV34" s="1"/>
      <c r="FW34" s="1"/>
      <c r="FX34" s="1"/>
      <c r="FY34" s="1"/>
      <c r="FZ34" s="1"/>
      <c r="GA34" s="1"/>
      <c r="GB34" s="1"/>
      <c r="GC34" s="1"/>
      <c r="GD34" s="1"/>
      <c r="GE34" s="1"/>
      <c r="GF34" s="1"/>
      <c r="GG34" s="1"/>
      <c r="GH34" s="1"/>
      <c r="GI34" s="1"/>
      <c r="GK34" s="410"/>
      <c r="GL34" s="410"/>
      <c r="GM34" s="1"/>
      <c r="GN34" s="1"/>
      <c r="GO34" s="1"/>
      <c r="GP34" s="1"/>
      <c r="GQ34" s="1"/>
      <c r="GR34" s="1"/>
      <c r="GS34" s="1"/>
      <c r="GT34" s="1"/>
      <c r="GU34" s="1"/>
      <c r="GV34" s="1"/>
      <c r="GW34" s="1"/>
      <c r="GX34" s="1"/>
      <c r="GY34" s="1"/>
      <c r="GZ34" s="1"/>
      <c r="HA34" s="1"/>
      <c r="HB34" s="1"/>
      <c r="HC34" s="1"/>
      <c r="HD34" s="1"/>
      <c r="HE34" s="1"/>
      <c r="HF34" s="1"/>
      <c r="HG34" s="1"/>
      <c r="HI34" s="410"/>
      <c r="HJ34" s="410"/>
      <c r="HK34" s="1"/>
      <c r="HL34" s="1"/>
      <c r="HM34" s="1"/>
      <c r="HN34" s="1"/>
      <c r="HO34" s="1"/>
      <c r="HP34" s="1"/>
      <c r="HQ34" s="1"/>
      <c r="HR34" s="1"/>
      <c r="HS34" s="1"/>
      <c r="HT34" s="1"/>
      <c r="HU34" s="1"/>
      <c r="HV34" s="1"/>
      <c r="HW34" s="1"/>
      <c r="HX34" s="1"/>
      <c r="HY34" s="1"/>
      <c r="HZ34" s="1"/>
      <c r="IA34" s="1"/>
      <c r="IB34" s="1"/>
      <c r="IC34" s="1"/>
      <c r="ID34" s="1"/>
      <c r="IE34" s="1"/>
    </row>
    <row r="35" spans="1:242" ht="14.5">
      <c r="A35" s="424"/>
      <c r="B35" s="424"/>
      <c r="C35" s="175"/>
      <c r="D35" s="175"/>
      <c r="E35" s="175"/>
      <c r="F35" s="175"/>
      <c r="G35" s="175"/>
      <c r="H35" s="175"/>
      <c r="I35" s="175"/>
      <c r="J35" s="175"/>
      <c r="K35" s="175"/>
      <c r="L35" s="175"/>
      <c r="M35" s="175"/>
      <c r="N35" s="175"/>
      <c r="O35" s="175"/>
      <c r="P35" s="175"/>
      <c r="Q35" s="175"/>
      <c r="R35" s="175"/>
      <c r="S35" s="175"/>
      <c r="T35" s="175"/>
      <c r="U35" s="175"/>
      <c r="V35" s="175"/>
      <c r="W35" s="175"/>
      <c r="Y35" s="410"/>
      <c r="Z35" s="410"/>
      <c r="AA35" s="1"/>
      <c r="AB35" s="1"/>
      <c r="AC35" s="1"/>
      <c r="AD35" s="1"/>
      <c r="AE35" s="1"/>
      <c r="AF35" s="1"/>
      <c r="AG35" s="1"/>
      <c r="AH35" s="1"/>
      <c r="AI35" s="1"/>
      <c r="AJ35" s="1"/>
      <c r="AK35" s="1"/>
      <c r="AL35" s="1"/>
      <c r="AM35" s="1"/>
      <c r="AN35" s="1"/>
      <c r="AO35" s="1"/>
      <c r="AP35" s="1"/>
      <c r="AQ35" s="1"/>
      <c r="AR35" s="1"/>
      <c r="AS35" s="1"/>
      <c r="AT35" s="1"/>
      <c r="AU35" s="1"/>
      <c r="AW35" s="410"/>
      <c r="AX35" s="410"/>
      <c r="AY35" s="1"/>
      <c r="AZ35" s="1"/>
      <c r="BA35" s="1"/>
      <c r="BB35" s="1"/>
      <c r="BC35" s="1"/>
      <c r="BD35" s="1"/>
      <c r="BE35" s="1"/>
      <c r="BF35" s="1"/>
      <c r="BG35" s="1"/>
      <c r="BH35" s="1"/>
      <c r="BI35" s="1"/>
      <c r="BJ35" s="1"/>
      <c r="BK35" s="1"/>
      <c r="BL35" s="1"/>
      <c r="BM35" s="1"/>
      <c r="BN35" s="1"/>
      <c r="BO35" s="1"/>
      <c r="BP35" s="1"/>
      <c r="BQ35" s="1"/>
      <c r="BR35" s="1"/>
      <c r="BS35" s="1"/>
      <c r="BU35" s="411"/>
      <c r="BV35" s="411"/>
      <c r="BW35" s="16"/>
      <c r="BX35" s="16"/>
      <c r="BY35" s="16"/>
      <c r="BZ35" s="16"/>
      <c r="CA35" s="16"/>
      <c r="CB35" s="16"/>
      <c r="CC35" s="16"/>
      <c r="CD35" s="16"/>
      <c r="CE35" s="16"/>
      <c r="CF35" s="16"/>
      <c r="CG35" s="16"/>
      <c r="CH35" s="16"/>
      <c r="CI35" s="16"/>
      <c r="CJ35" s="16"/>
      <c r="CK35" s="16"/>
      <c r="CL35" s="16"/>
      <c r="CM35" s="16"/>
      <c r="CN35" s="16"/>
      <c r="CO35" s="16"/>
      <c r="CP35" s="16"/>
      <c r="CQ35" s="16"/>
      <c r="CR35" s="29"/>
      <c r="CS35" s="411"/>
      <c r="CT35" s="411"/>
      <c r="CU35" s="16"/>
      <c r="CV35" s="16"/>
      <c r="CW35" s="16"/>
      <c r="CX35" s="16"/>
      <c r="CY35" s="16"/>
      <c r="CZ35" s="16"/>
      <c r="DA35" s="16"/>
      <c r="DB35" s="16"/>
      <c r="DC35" s="16"/>
      <c r="DD35" s="16"/>
      <c r="DE35" s="16"/>
      <c r="DF35" s="16"/>
      <c r="DG35" s="16"/>
      <c r="DH35" s="16"/>
      <c r="DI35" s="16"/>
      <c r="DJ35" s="16"/>
      <c r="DK35" s="16"/>
      <c r="DL35" s="16"/>
      <c r="DM35" s="16"/>
      <c r="DN35" s="16"/>
      <c r="DO35" s="16"/>
      <c r="DP35" s="29"/>
      <c r="DQ35" s="411"/>
      <c r="DR35" s="411"/>
      <c r="DS35" s="16"/>
      <c r="DT35" s="16"/>
      <c r="DU35" s="16"/>
      <c r="DV35" s="16"/>
      <c r="DW35" s="16"/>
      <c r="DX35" s="16"/>
      <c r="DY35" s="16"/>
      <c r="DZ35" s="16"/>
      <c r="EA35" s="16"/>
      <c r="EB35" s="16"/>
      <c r="EC35" s="16"/>
      <c r="ED35" s="16"/>
      <c r="EE35" s="16"/>
      <c r="EF35" s="16"/>
      <c r="EG35" s="16"/>
      <c r="EH35" s="16"/>
      <c r="EI35" s="16"/>
      <c r="EJ35" s="16"/>
      <c r="EK35" s="16"/>
      <c r="EL35" s="16"/>
      <c r="EM35" s="16"/>
      <c r="EN35" s="29"/>
      <c r="EO35" s="411"/>
      <c r="EP35" s="411"/>
      <c r="EQ35" s="16"/>
      <c r="ER35" s="16"/>
      <c r="ES35" s="16"/>
      <c r="ET35" s="16"/>
      <c r="EU35" s="16"/>
      <c r="EV35" s="16"/>
      <c r="EW35" s="16"/>
      <c r="EX35" s="16"/>
      <c r="EY35" s="16"/>
      <c r="EZ35" s="16"/>
      <c r="FA35" s="16"/>
      <c r="FB35" s="16"/>
      <c r="FC35" s="16"/>
      <c r="FD35" s="16"/>
      <c r="FE35" s="16"/>
      <c r="FF35" s="16"/>
      <c r="FG35" s="16"/>
      <c r="FH35" s="16"/>
      <c r="FI35" s="16"/>
      <c r="FJ35" s="16"/>
      <c r="FK35" s="16"/>
      <c r="FM35" s="410"/>
      <c r="FN35" s="410"/>
      <c r="FO35" s="1"/>
      <c r="FP35" s="1"/>
      <c r="FQ35" s="1"/>
      <c r="FR35" s="1"/>
      <c r="FS35" s="1"/>
      <c r="FT35" s="1"/>
      <c r="FU35" s="1"/>
      <c r="FV35" s="1"/>
      <c r="FW35" s="1"/>
      <c r="FX35" s="1"/>
      <c r="FY35" s="1"/>
      <c r="FZ35" s="1"/>
      <c r="GA35" s="1"/>
      <c r="GB35" s="1"/>
      <c r="GC35" s="1"/>
      <c r="GD35" s="1"/>
      <c r="GE35" s="1"/>
      <c r="GF35" s="1"/>
      <c r="GG35" s="1"/>
      <c r="GH35" s="1"/>
      <c r="GI35" s="1"/>
      <c r="GK35" s="410"/>
      <c r="GL35" s="410"/>
      <c r="GM35" s="1"/>
      <c r="GN35" s="1"/>
      <c r="GO35" s="1"/>
      <c r="GP35" s="1"/>
      <c r="GQ35" s="1"/>
      <c r="GR35" s="1"/>
      <c r="GS35" s="1"/>
      <c r="GT35" s="1"/>
      <c r="GU35" s="1"/>
      <c r="GV35" s="1"/>
      <c r="GW35" s="1"/>
      <c r="GX35" s="1"/>
      <c r="GY35" s="1"/>
      <c r="GZ35" s="1"/>
      <c r="HA35" s="1"/>
      <c r="HB35" s="1"/>
      <c r="HC35" s="1"/>
      <c r="HD35" s="1"/>
      <c r="HE35" s="1"/>
      <c r="HF35" s="1"/>
      <c r="HG35" s="1"/>
      <c r="HI35" s="410"/>
      <c r="HJ35" s="410"/>
      <c r="HK35" s="1"/>
      <c r="HL35" s="1"/>
      <c r="HM35" s="1"/>
      <c r="HN35" s="1"/>
      <c r="HO35" s="1"/>
      <c r="HP35" s="1"/>
      <c r="HQ35" s="1"/>
      <c r="HR35" s="1"/>
      <c r="HS35" s="1"/>
      <c r="HT35" s="1"/>
      <c r="HU35" s="1"/>
      <c r="HV35" s="1"/>
      <c r="HW35" s="1"/>
      <c r="HX35" s="1"/>
      <c r="HY35" s="1"/>
      <c r="HZ35" s="1"/>
      <c r="IA35" s="1"/>
      <c r="IB35" s="1"/>
      <c r="IC35" s="1"/>
      <c r="ID35" s="1"/>
      <c r="IE35" s="1"/>
    </row>
    <row r="36" spans="1:242" ht="93">
      <c r="A36" s="180"/>
      <c r="B36" s="188" t="s">
        <v>345</v>
      </c>
      <c r="C36" s="180">
        <v>0.1</v>
      </c>
      <c r="D36" s="180">
        <v>0.1</v>
      </c>
      <c r="E36" s="180">
        <v>0.1</v>
      </c>
      <c r="F36" s="180">
        <v>0.1</v>
      </c>
      <c r="G36" s="180">
        <v>0.1</v>
      </c>
      <c r="H36" s="180">
        <v>0.1</v>
      </c>
      <c r="I36" s="180">
        <v>0.1</v>
      </c>
      <c r="J36" s="180">
        <v>0.2</v>
      </c>
      <c r="K36" s="180">
        <v>0.2</v>
      </c>
      <c r="L36" s="180">
        <v>0.2</v>
      </c>
      <c r="M36" s="180">
        <v>0.2</v>
      </c>
      <c r="N36" s="180">
        <v>0.2</v>
      </c>
      <c r="O36" s="180">
        <v>0.2</v>
      </c>
      <c r="P36" s="180">
        <v>0.2</v>
      </c>
      <c r="Q36" s="180">
        <v>0.3</v>
      </c>
      <c r="R36" s="180">
        <v>0.3</v>
      </c>
      <c r="S36" s="180">
        <v>0.3</v>
      </c>
      <c r="T36" s="180">
        <v>0.3</v>
      </c>
      <c r="U36" s="180">
        <v>0.3</v>
      </c>
      <c r="V36" s="180">
        <v>0.2</v>
      </c>
      <c r="W36" s="180">
        <v>0.2</v>
      </c>
      <c r="Y36" s="6"/>
      <c r="Z36" s="192" t="s">
        <v>346</v>
      </c>
      <c r="AA36" s="6">
        <v>0</v>
      </c>
      <c r="AB36" s="6">
        <v>0</v>
      </c>
      <c r="AC36" s="6">
        <v>0.1</v>
      </c>
      <c r="AD36" s="6">
        <v>0.1</v>
      </c>
      <c r="AE36" s="6">
        <v>0.1</v>
      </c>
      <c r="AF36" s="6">
        <v>0.1</v>
      </c>
      <c r="AG36" s="6">
        <v>0.1</v>
      </c>
      <c r="AH36" s="6">
        <v>0.1</v>
      </c>
      <c r="AI36" s="6">
        <v>0.1</v>
      </c>
      <c r="AJ36" s="6">
        <v>0.1</v>
      </c>
      <c r="AK36" s="6">
        <v>0.1</v>
      </c>
      <c r="AL36" s="6">
        <v>0.1</v>
      </c>
      <c r="AM36" s="6">
        <v>0.1</v>
      </c>
      <c r="AN36" s="6">
        <v>0.1</v>
      </c>
      <c r="AO36" s="6">
        <v>0.1</v>
      </c>
      <c r="AP36" s="6">
        <v>0.1</v>
      </c>
      <c r="AQ36" s="6">
        <v>0.1</v>
      </c>
      <c r="AR36" s="6">
        <v>0.1</v>
      </c>
      <c r="AS36" s="6">
        <v>0.1</v>
      </c>
      <c r="AT36" s="6">
        <v>0.1</v>
      </c>
      <c r="AU36" s="6">
        <v>0.1</v>
      </c>
      <c r="AW36" s="6"/>
      <c r="AX36" s="192" t="s">
        <v>346</v>
      </c>
      <c r="AY36" s="6">
        <v>0.3</v>
      </c>
      <c r="AZ36" s="6">
        <v>0.3</v>
      </c>
      <c r="BA36" s="6">
        <v>0.3</v>
      </c>
      <c r="BB36" s="6">
        <v>0.3</v>
      </c>
      <c r="BC36" s="6">
        <v>0.3</v>
      </c>
      <c r="BD36" s="6">
        <v>0.3</v>
      </c>
      <c r="BE36" s="6">
        <v>0.3</v>
      </c>
      <c r="BF36" s="6">
        <v>0.3</v>
      </c>
      <c r="BG36" s="6">
        <v>0.3</v>
      </c>
      <c r="BH36" s="6">
        <v>0.3</v>
      </c>
      <c r="BI36" s="6">
        <v>0.3</v>
      </c>
      <c r="BJ36" s="6">
        <v>0.3</v>
      </c>
      <c r="BK36" s="6">
        <v>0.3</v>
      </c>
      <c r="BL36" s="6">
        <v>0.3</v>
      </c>
      <c r="BM36" s="6">
        <v>0.3</v>
      </c>
      <c r="BN36" s="6">
        <v>0.3</v>
      </c>
      <c r="BO36" s="6">
        <v>0.3</v>
      </c>
      <c r="BP36" s="6">
        <v>0.4</v>
      </c>
      <c r="BQ36" s="6">
        <v>0.4</v>
      </c>
      <c r="BR36" s="6">
        <v>0.4</v>
      </c>
      <c r="BS36" s="6">
        <v>0.3</v>
      </c>
      <c r="BU36" s="21"/>
      <c r="BV36" s="200" t="s">
        <v>346</v>
      </c>
      <c r="BW36" s="21">
        <v>0.2</v>
      </c>
      <c r="BX36" s="21">
        <v>0.2</v>
      </c>
      <c r="BY36" s="21">
        <v>0.2</v>
      </c>
      <c r="BZ36" s="21">
        <v>0.3</v>
      </c>
      <c r="CA36" s="21">
        <v>0.3</v>
      </c>
      <c r="CB36" s="21">
        <v>0.3</v>
      </c>
      <c r="CC36" s="21">
        <v>0.2</v>
      </c>
      <c r="CD36" s="21">
        <v>0.2</v>
      </c>
      <c r="CE36" s="21">
        <v>0.3</v>
      </c>
      <c r="CF36" s="21">
        <v>0.2</v>
      </c>
      <c r="CG36" s="21">
        <v>0.2</v>
      </c>
      <c r="CH36" s="21">
        <v>0.3</v>
      </c>
      <c r="CI36" s="21">
        <v>0.3</v>
      </c>
      <c r="CJ36" s="21">
        <v>0.2</v>
      </c>
      <c r="CK36" s="21">
        <v>0.2</v>
      </c>
      <c r="CL36" s="21">
        <v>0.3</v>
      </c>
      <c r="CM36" s="21">
        <v>0.3</v>
      </c>
      <c r="CN36" s="21">
        <v>0.3</v>
      </c>
      <c r="CO36" s="21">
        <v>0.3</v>
      </c>
      <c r="CP36" s="21">
        <v>0.3</v>
      </c>
      <c r="CQ36" s="21">
        <v>0.3</v>
      </c>
      <c r="CR36" s="29"/>
      <c r="CS36" s="21"/>
      <c r="CT36" s="200" t="s">
        <v>346</v>
      </c>
      <c r="CU36" s="21">
        <v>1.8</v>
      </c>
      <c r="CV36" s="21">
        <v>1.8</v>
      </c>
      <c r="CW36" s="21">
        <v>1.9</v>
      </c>
      <c r="CX36" s="21">
        <v>2</v>
      </c>
      <c r="CY36" s="21">
        <v>2</v>
      </c>
      <c r="CZ36" s="21">
        <v>2</v>
      </c>
      <c r="DA36" s="21">
        <v>2</v>
      </c>
      <c r="DB36" s="21">
        <v>2.1</v>
      </c>
      <c r="DC36" s="21">
        <v>2</v>
      </c>
      <c r="DD36" s="21">
        <v>2.1</v>
      </c>
      <c r="DE36" s="21">
        <v>2.1</v>
      </c>
      <c r="DF36" s="21">
        <v>2.2999999999999998</v>
      </c>
      <c r="DG36" s="21">
        <v>2.2999999999999998</v>
      </c>
      <c r="DH36" s="21">
        <v>2.2999999999999998</v>
      </c>
      <c r="DI36" s="21">
        <v>2.2000000000000002</v>
      </c>
      <c r="DJ36" s="21">
        <v>2.2999999999999998</v>
      </c>
      <c r="DK36" s="21">
        <v>2.5</v>
      </c>
      <c r="DL36" s="21">
        <v>2.7</v>
      </c>
      <c r="DM36" s="21">
        <v>2.8</v>
      </c>
      <c r="DN36" s="21">
        <v>2.9</v>
      </c>
      <c r="DO36" s="21">
        <v>2.5</v>
      </c>
      <c r="DP36" s="29"/>
      <c r="DQ36" s="21"/>
      <c r="DR36" s="200" t="s">
        <v>346</v>
      </c>
      <c r="DS36" s="21">
        <v>3.1</v>
      </c>
      <c r="DT36" s="21">
        <v>3.2</v>
      </c>
      <c r="DU36" s="21">
        <v>3.3</v>
      </c>
      <c r="DV36" s="21">
        <v>3.4</v>
      </c>
      <c r="DW36" s="21">
        <v>3.6</v>
      </c>
      <c r="DX36" s="21">
        <v>3.8</v>
      </c>
      <c r="DY36" s="21">
        <v>3.8</v>
      </c>
      <c r="DZ36" s="21">
        <v>3.9</v>
      </c>
      <c r="EA36" s="21">
        <v>3.9</v>
      </c>
      <c r="EB36" s="21">
        <v>4.0999999999999996</v>
      </c>
      <c r="EC36" s="21">
        <v>4.3</v>
      </c>
      <c r="ED36" s="21">
        <v>4.4000000000000004</v>
      </c>
      <c r="EE36" s="21">
        <v>4.2</v>
      </c>
      <c r="EF36" s="21">
        <v>4.4000000000000004</v>
      </c>
      <c r="EG36" s="21">
        <v>4.4000000000000004</v>
      </c>
      <c r="EH36" s="21">
        <v>4.5</v>
      </c>
      <c r="EI36" s="21">
        <v>4.8</v>
      </c>
      <c r="EJ36" s="21">
        <v>4.9000000000000004</v>
      </c>
      <c r="EK36" s="21">
        <v>5.2</v>
      </c>
      <c r="EL36" s="21">
        <v>5.4</v>
      </c>
      <c r="EM36" s="21">
        <v>4.4000000000000004</v>
      </c>
      <c r="EN36" s="29"/>
      <c r="EO36" s="21"/>
      <c r="EP36" s="200" t="s">
        <v>346</v>
      </c>
      <c r="EQ36" s="21">
        <v>0.4</v>
      </c>
      <c r="ER36" s="21">
        <v>0.3</v>
      </c>
      <c r="ES36" s="21">
        <v>0.4</v>
      </c>
      <c r="ET36" s="21">
        <v>0.4</v>
      </c>
      <c r="EU36" s="21">
        <v>0.4</v>
      </c>
      <c r="EV36" s="21">
        <v>0.4</v>
      </c>
      <c r="EW36" s="21">
        <v>0.4</v>
      </c>
      <c r="EX36" s="21">
        <v>0.4</v>
      </c>
      <c r="EY36" s="21">
        <v>0.4</v>
      </c>
      <c r="EZ36" s="21">
        <v>0.4</v>
      </c>
      <c r="FA36" s="21">
        <v>0.4</v>
      </c>
      <c r="FB36" s="21">
        <v>0.4</v>
      </c>
      <c r="FC36" s="21">
        <v>0.5</v>
      </c>
      <c r="FD36" s="21">
        <v>0.6</v>
      </c>
      <c r="FE36" s="21">
        <v>0.6</v>
      </c>
      <c r="FF36" s="21">
        <v>0.6</v>
      </c>
      <c r="FG36" s="21">
        <v>0.6</v>
      </c>
      <c r="FH36" s="21">
        <v>0.6</v>
      </c>
      <c r="FI36" s="21">
        <v>0.7</v>
      </c>
      <c r="FJ36" s="21">
        <v>0.7</v>
      </c>
      <c r="FK36" s="21">
        <v>0.6</v>
      </c>
      <c r="FM36" s="6"/>
      <c r="FN36" s="192" t="s">
        <v>346</v>
      </c>
      <c r="FO36" s="6">
        <v>0.6</v>
      </c>
      <c r="FP36" s="6">
        <v>0.6</v>
      </c>
      <c r="FQ36" s="6">
        <v>0.7</v>
      </c>
      <c r="FR36" s="6">
        <v>0.7</v>
      </c>
      <c r="FS36" s="6">
        <v>0.7</v>
      </c>
      <c r="FT36" s="6">
        <v>0.7</v>
      </c>
      <c r="FU36" s="6">
        <v>0.7</v>
      </c>
      <c r="FV36" s="6">
        <v>0.8</v>
      </c>
      <c r="FW36" s="6">
        <v>0.8</v>
      </c>
      <c r="FX36" s="6">
        <v>0.9</v>
      </c>
      <c r="FY36" s="6">
        <v>0.9</v>
      </c>
      <c r="FZ36" s="6">
        <v>0.8</v>
      </c>
      <c r="GA36" s="6">
        <v>0.9</v>
      </c>
      <c r="GB36" s="6">
        <v>1</v>
      </c>
      <c r="GC36" s="6">
        <v>1</v>
      </c>
      <c r="GD36" s="6">
        <v>1.1000000000000001</v>
      </c>
      <c r="GE36" s="6">
        <v>1.1000000000000001</v>
      </c>
      <c r="GF36" s="6">
        <v>1.1000000000000001</v>
      </c>
      <c r="GG36" s="6">
        <v>1.1000000000000001</v>
      </c>
      <c r="GH36" s="6">
        <v>1.1000000000000001</v>
      </c>
      <c r="GI36" s="6">
        <v>1</v>
      </c>
      <c r="GK36" s="6"/>
      <c r="GL36" s="192" t="s">
        <v>346</v>
      </c>
      <c r="GM36" s="6">
        <v>2.2000000000000002</v>
      </c>
      <c r="GN36" s="6">
        <v>2.2999999999999998</v>
      </c>
      <c r="GO36" s="6">
        <v>2.2999999999999998</v>
      </c>
      <c r="GP36" s="6">
        <v>2.2000000000000002</v>
      </c>
      <c r="GQ36" s="6">
        <v>2.1</v>
      </c>
      <c r="GR36" s="6">
        <v>2.2000000000000002</v>
      </c>
      <c r="GS36" s="6">
        <v>2.1</v>
      </c>
      <c r="GT36" s="6">
        <v>2.2999999999999998</v>
      </c>
      <c r="GU36" s="6">
        <v>2.2000000000000002</v>
      </c>
      <c r="GV36" s="6">
        <v>2.2000000000000002</v>
      </c>
      <c r="GW36" s="6">
        <v>2.2000000000000002</v>
      </c>
      <c r="GX36" s="6">
        <v>2</v>
      </c>
      <c r="GY36" s="6">
        <v>2.2000000000000002</v>
      </c>
      <c r="GZ36" s="6">
        <v>2.4</v>
      </c>
      <c r="HA36" s="6">
        <v>2.6</v>
      </c>
      <c r="HB36" s="6">
        <v>2.5</v>
      </c>
      <c r="HC36" s="6">
        <v>2.7</v>
      </c>
      <c r="HD36" s="6">
        <v>2.8</v>
      </c>
      <c r="HE36" s="6">
        <v>2.9</v>
      </c>
      <c r="HF36" s="6">
        <v>3.1</v>
      </c>
      <c r="HG36" s="6">
        <v>2.7</v>
      </c>
      <c r="HI36" s="6"/>
      <c r="HJ36" s="192" t="s">
        <v>346</v>
      </c>
      <c r="HK36" s="6">
        <v>1.5</v>
      </c>
      <c r="HL36" s="6">
        <v>1.5</v>
      </c>
      <c r="HM36" s="6">
        <v>1.5</v>
      </c>
      <c r="HN36" s="6">
        <v>1.5</v>
      </c>
      <c r="HO36" s="6">
        <v>1.6</v>
      </c>
      <c r="HP36" s="6">
        <v>1.5</v>
      </c>
      <c r="HQ36" s="6">
        <v>1.3</v>
      </c>
      <c r="HR36" s="6">
        <v>1.5</v>
      </c>
      <c r="HS36" s="6">
        <v>1.4</v>
      </c>
      <c r="HT36" s="6">
        <v>1.4</v>
      </c>
      <c r="HU36" s="6">
        <v>1.5</v>
      </c>
      <c r="HV36" s="6">
        <v>1.4</v>
      </c>
      <c r="HW36" s="6">
        <v>1.4</v>
      </c>
      <c r="HX36" s="6">
        <v>1.5</v>
      </c>
      <c r="HY36" s="6">
        <v>1.5</v>
      </c>
      <c r="HZ36" s="6">
        <v>1.6</v>
      </c>
      <c r="IA36" s="6">
        <v>1.8</v>
      </c>
      <c r="IB36" s="6">
        <v>1.8</v>
      </c>
      <c r="IC36" s="6">
        <v>1.9</v>
      </c>
      <c r="ID36" s="6">
        <v>1.9</v>
      </c>
      <c r="IE36" s="6">
        <v>1.8</v>
      </c>
    </row>
    <row r="37" spans="1:242" ht="93">
      <c r="A37" s="175"/>
      <c r="B37" s="189" t="s">
        <v>324</v>
      </c>
      <c r="C37" s="175"/>
      <c r="D37" s="175"/>
      <c r="E37" s="175"/>
      <c r="F37" s="175"/>
      <c r="G37" s="175"/>
      <c r="H37" s="175"/>
      <c r="I37" s="175"/>
      <c r="J37" s="175"/>
      <c r="K37" s="175"/>
      <c r="L37" s="175"/>
      <c r="M37" s="175"/>
      <c r="N37" s="175"/>
      <c r="O37" s="175"/>
      <c r="P37" s="175"/>
      <c r="Q37" s="175"/>
      <c r="R37" s="175"/>
      <c r="S37" s="175"/>
      <c r="T37" s="175"/>
      <c r="U37" s="175"/>
      <c r="V37" s="175"/>
      <c r="W37" s="175"/>
      <c r="Y37" s="1"/>
      <c r="Z37" s="193" t="s">
        <v>256</v>
      </c>
      <c r="AA37" s="1"/>
      <c r="AB37" s="1"/>
      <c r="AC37" s="1"/>
      <c r="AD37" s="1"/>
      <c r="AE37" s="1"/>
      <c r="AF37" s="1"/>
      <c r="AG37" s="1"/>
      <c r="AH37" s="1"/>
      <c r="AI37" s="1"/>
      <c r="AJ37" s="1"/>
      <c r="AK37" s="1"/>
      <c r="AL37" s="1"/>
      <c r="AM37" s="1"/>
      <c r="AN37" s="1"/>
      <c r="AO37" s="1"/>
      <c r="AP37" s="1"/>
      <c r="AQ37" s="1"/>
      <c r="AR37" s="1"/>
      <c r="AS37" s="1"/>
      <c r="AT37" s="1"/>
      <c r="AU37" s="1"/>
      <c r="AW37" s="1"/>
      <c r="AX37" s="193" t="s">
        <v>256</v>
      </c>
      <c r="AY37" s="1"/>
      <c r="AZ37" s="1"/>
      <c r="BA37" s="1"/>
      <c r="BB37" s="1"/>
      <c r="BC37" s="1"/>
      <c r="BD37" s="1"/>
      <c r="BE37" s="1"/>
      <c r="BF37" s="1"/>
      <c r="BG37" s="1"/>
      <c r="BH37" s="1"/>
      <c r="BI37" s="1"/>
      <c r="BJ37" s="1"/>
      <c r="BK37" s="1"/>
      <c r="BL37" s="1"/>
      <c r="BM37" s="1"/>
      <c r="BN37" s="1"/>
      <c r="BO37" s="1"/>
      <c r="BP37" s="1"/>
      <c r="BQ37" s="1"/>
      <c r="BR37" s="1"/>
      <c r="BS37" s="1"/>
      <c r="BU37" s="16"/>
      <c r="BV37" s="201" t="s">
        <v>256</v>
      </c>
      <c r="BW37" s="16"/>
      <c r="BX37" s="16"/>
      <c r="BY37" s="16"/>
      <c r="BZ37" s="16"/>
      <c r="CA37" s="16"/>
      <c r="CB37" s="16"/>
      <c r="CC37" s="16"/>
      <c r="CD37" s="16"/>
      <c r="CE37" s="16"/>
      <c r="CF37" s="16"/>
      <c r="CG37" s="16"/>
      <c r="CH37" s="16"/>
      <c r="CI37" s="16"/>
      <c r="CJ37" s="16"/>
      <c r="CK37" s="16"/>
      <c r="CL37" s="16"/>
      <c r="CM37" s="16"/>
      <c r="CN37" s="16"/>
      <c r="CO37" s="16"/>
      <c r="CP37" s="16"/>
      <c r="CQ37" s="16"/>
      <c r="CR37" s="29"/>
      <c r="CS37" s="16"/>
      <c r="CT37" s="201" t="s">
        <v>256</v>
      </c>
      <c r="CU37" s="16"/>
      <c r="CV37" s="16"/>
      <c r="CW37" s="16"/>
      <c r="CX37" s="16"/>
      <c r="CY37" s="16"/>
      <c r="CZ37" s="16"/>
      <c r="DA37" s="16"/>
      <c r="DB37" s="16"/>
      <c r="DC37" s="16"/>
      <c r="DD37" s="16"/>
      <c r="DE37" s="16"/>
      <c r="DF37" s="16"/>
      <c r="DG37" s="16"/>
      <c r="DH37" s="16"/>
      <c r="DI37" s="16"/>
      <c r="DJ37" s="16"/>
      <c r="DK37" s="16"/>
      <c r="DL37" s="16"/>
      <c r="DM37" s="16"/>
      <c r="DN37" s="16"/>
      <c r="DO37" s="16"/>
      <c r="DP37" s="29"/>
      <c r="DQ37" s="16"/>
      <c r="DR37" s="201" t="s">
        <v>256</v>
      </c>
      <c r="DS37" s="16"/>
      <c r="DT37" s="16"/>
      <c r="DU37" s="16"/>
      <c r="DV37" s="16"/>
      <c r="DW37" s="16"/>
      <c r="DX37" s="16"/>
      <c r="DY37" s="16"/>
      <c r="DZ37" s="16"/>
      <c r="EA37" s="16"/>
      <c r="EB37" s="16"/>
      <c r="EC37" s="16"/>
      <c r="ED37" s="16"/>
      <c r="EE37" s="16"/>
      <c r="EF37" s="16"/>
      <c r="EG37" s="16"/>
      <c r="EH37" s="16"/>
      <c r="EI37" s="16"/>
      <c r="EJ37" s="16"/>
      <c r="EK37" s="16"/>
      <c r="EL37" s="16"/>
      <c r="EM37" s="16"/>
      <c r="EN37" s="29"/>
      <c r="EO37" s="16"/>
      <c r="EP37" s="201" t="s">
        <v>256</v>
      </c>
      <c r="EQ37" s="16"/>
      <c r="ER37" s="16"/>
      <c r="ES37" s="16"/>
      <c r="ET37" s="16"/>
      <c r="EU37" s="16"/>
      <c r="EV37" s="16"/>
      <c r="EW37" s="16"/>
      <c r="EX37" s="16"/>
      <c r="EY37" s="16"/>
      <c r="EZ37" s="16"/>
      <c r="FA37" s="16"/>
      <c r="FB37" s="16"/>
      <c r="FC37" s="16"/>
      <c r="FD37" s="16"/>
      <c r="FE37" s="16"/>
      <c r="FF37" s="16"/>
      <c r="FG37" s="16"/>
      <c r="FH37" s="16"/>
      <c r="FI37" s="16"/>
      <c r="FJ37" s="16"/>
      <c r="FK37" s="16"/>
      <c r="FM37" s="1"/>
      <c r="FN37" s="193" t="s">
        <v>256</v>
      </c>
      <c r="FO37" s="1"/>
      <c r="FP37" s="1"/>
      <c r="FQ37" s="1"/>
      <c r="FR37" s="1"/>
      <c r="FS37" s="1"/>
      <c r="FT37" s="1"/>
      <c r="FU37" s="1"/>
      <c r="FV37" s="1"/>
      <c r="FW37" s="1"/>
      <c r="FX37" s="1"/>
      <c r="FY37" s="1"/>
      <c r="FZ37" s="1"/>
      <c r="GA37" s="1"/>
      <c r="GB37" s="1"/>
      <c r="GC37" s="1"/>
      <c r="GD37" s="1"/>
      <c r="GE37" s="1"/>
      <c r="GF37" s="1"/>
      <c r="GG37" s="1"/>
      <c r="GH37" s="1"/>
      <c r="GI37" s="1"/>
      <c r="GK37" s="1"/>
      <c r="GL37" s="193" t="s">
        <v>256</v>
      </c>
      <c r="GM37" s="1"/>
      <c r="GN37" s="1"/>
      <c r="GO37" s="1"/>
      <c r="GP37" s="1"/>
      <c r="GQ37" s="1"/>
      <c r="GR37" s="1"/>
      <c r="GS37" s="1"/>
      <c r="GT37" s="1"/>
      <c r="GU37" s="1"/>
      <c r="GV37" s="1"/>
      <c r="GW37" s="1"/>
      <c r="GX37" s="1"/>
      <c r="GY37" s="1"/>
      <c r="GZ37" s="1"/>
      <c r="HA37" s="1"/>
      <c r="HB37" s="1"/>
      <c r="HC37" s="1"/>
      <c r="HD37" s="1"/>
      <c r="HE37" s="1"/>
      <c r="HF37" s="1"/>
      <c r="HG37" s="1"/>
      <c r="HI37" s="1"/>
      <c r="HJ37" s="193" t="s">
        <v>256</v>
      </c>
      <c r="HK37" s="1"/>
      <c r="HL37" s="1"/>
      <c r="HM37" s="1"/>
      <c r="HN37" s="1"/>
      <c r="HO37" s="1"/>
      <c r="HP37" s="1"/>
      <c r="HQ37" s="1"/>
      <c r="HR37" s="1"/>
      <c r="HS37" s="1"/>
      <c r="HT37" s="1"/>
      <c r="HU37" s="1"/>
      <c r="HV37" s="1"/>
      <c r="HW37" s="1"/>
      <c r="HX37" s="1"/>
      <c r="HY37" s="1"/>
      <c r="HZ37" s="1"/>
      <c r="IA37" s="1"/>
      <c r="IB37" s="1"/>
      <c r="IC37" s="1"/>
      <c r="ID37" s="1"/>
      <c r="IE37" s="1"/>
    </row>
    <row r="38" spans="1:242" ht="14.5">
      <c r="A38" s="175"/>
      <c r="B38" s="183" t="s">
        <v>233</v>
      </c>
      <c r="C38" s="175">
        <v>0</v>
      </c>
      <c r="D38" s="175">
        <v>0</v>
      </c>
      <c r="E38" s="175">
        <v>0</v>
      </c>
      <c r="F38" s="175">
        <v>0</v>
      </c>
      <c r="G38" s="175">
        <v>0</v>
      </c>
      <c r="H38" s="175">
        <v>0</v>
      </c>
      <c r="I38" s="175">
        <v>0</v>
      </c>
      <c r="J38" s="175">
        <v>0</v>
      </c>
      <c r="K38" s="175">
        <v>0</v>
      </c>
      <c r="L38" s="175">
        <v>0</v>
      </c>
      <c r="M38" s="175">
        <v>0</v>
      </c>
      <c r="N38" s="175">
        <v>0</v>
      </c>
      <c r="O38" s="175">
        <v>0</v>
      </c>
      <c r="P38" s="175">
        <v>0</v>
      </c>
      <c r="Q38" s="175">
        <v>0</v>
      </c>
      <c r="R38" s="175">
        <v>0</v>
      </c>
      <c r="S38" s="175">
        <v>0</v>
      </c>
      <c r="T38" s="175">
        <v>0</v>
      </c>
      <c r="U38" s="175">
        <v>0</v>
      </c>
      <c r="V38" s="175">
        <v>0</v>
      </c>
      <c r="W38" s="175">
        <v>0</v>
      </c>
      <c r="Y38" s="1"/>
      <c r="Z38" s="124" t="s">
        <v>233</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194">
        <f t="shared" ref="AV38:AV43" si="0">AU15</f>
        <v>0</v>
      </c>
      <c r="AW38" s="195"/>
      <c r="AX38" s="124" t="s">
        <v>233</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94">
        <f t="shared" ref="BT38:BT43" si="1">BS15</f>
        <v>0</v>
      </c>
      <c r="BU38" s="195"/>
      <c r="BV38" s="197" t="s">
        <v>234</v>
      </c>
      <c r="BW38" s="16">
        <v>0</v>
      </c>
      <c r="BX38" s="16">
        <v>0</v>
      </c>
      <c r="BY38" s="16">
        <v>0</v>
      </c>
      <c r="BZ38" s="16">
        <v>0</v>
      </c>
      <c r="CA38" s="16">
        <v>0</v>
      </c>
      <c r="CB38" s="16">
        <v>0</v>
      </c>
      <c r="CC38" s="16">
        <v>0</v>
      </c>
      <c r="CD38" s="16">
        <v>0</v>
      </c>
      <c r="CE38" s="16">
        <v>0</v>
      </c>
      <c r="CF38" s="16">
        <v>0</v>
      </c>
      <c r="CG38" s="16">
        <v>0</v>
      </c>
      <c r="CH38" s="16">
        <v>0</v>
      </c>
      <c r="CI38" s="16">
        <v>0</v>
      </c>
      <c r="CJ38" s="16">
        <v>0</v>
      </c>
      <c r="CK38" s="16">
        <v>0</v>
      </c>
      <c r="CL38" s="16">
        <v>0</v>
      </c>
      <c r="CM38" s="16">
        <v>0</v>
      </c>
      <c r="CN38" s="16">
        <v>0</v>
      </c>
      <c r="CO38" s="16">
        <v>0</v>
      </c>
      <c r="CP38" s="16">
        <v>0</v>
      </c>
      <c r="CQ38" s="16">
        <v>0</v>
      </c>
      <c r="CR38" s="194">
        <f t="shared" ref="CR38:CR43" si="2">CQ15</f>
        <v>0</v>
      </c>
      <c r="CS38" s="195"/>
      <c r="CT38" s="197" t="s">
        <v>234</v>
      </c>
      <c r="CU38" s="16">
        <v>0</v>
      </c>
      <c r="CV38" s="16">
        <v>0</v>
      </c>
      <c r="CW38" s="16">
        <v>0</v>
      </c>
      <c r="CX38" s="16">
        <v>0</v>
      </c>
      <c r="CY38" s="16">
        <v>0</v>
      </c>
      <c r="CZ38" s="16">
        <v>0</v>
      </c>
      <c r="DA38" s="16">
        <v>0</v>
      </c>
      <c r="DB38" s="16">
        <v>0</v>
      </c>
      <c r="DC38" s="16">
        <v>0</v>
      </c>
      <c r="DD38" s="16">
        <v>0</v>
      </c>
      <c r="DE38" s="16">
        <v>0</v>
      </c>
      <c r="DF38" s="16">
        <v>0</v>
      </c>
      <c r="DG38" s="16">
        <v>0</v>
      </c>
      <c r="DH38" s="16">
        <v>0</v>
      </c>
      <c r="DI38" s="16">
        <v>0</v>
      </c>
      <c r="DJ38" s="16">
        <v>0</v>
      </c>
      <c r="DK38" s="16">
        <v>0</v>
      </c>
      <c r="DL38" s="16">
        <v>0</v>
      </c>
      <c r="DM38" s="16">
        <v>0</v>
      </c>
      <c r="DN38" s="16">
        <v>0</v>
      </c>
      <c r="DO38" s="16">
        <v>0</v>
      </c>
      <c r="DP38" s="194">
        <f t="shared" ref="DP38:DP43" si="3">DO15</f>
        <v>0</v>
      </c>
      <c r="DQ38" s="195"/>
      <c r="DR38" s="197" t="s">
        <v>234</v>
      </c>
      <c r="DS38" s="16">
        <v>0</v>
      </c>
      <c r="DT38" s="16">
        <v>0</v>
      </c>
      <c r="DU38" s="16">
        <v>0</v>
      </c>
      <c r="DV38" s="16">
        <v>0</v>
      </c>
      <c r="DW38" s="16">
        <v>0</v>
      </c>
      <c r="DX38" s="16">
        <v>0</v>
      </c>
      <c r="DY38" s="16">
        <v>0</v>
      </c>
      <c r="DZ38" s="16">
        <v>0</v>
      </c>
      <c r="EA38" s="16">
        <v>0</v>
      </c>
      <c r="EB38" s="16">
        <v>0</v>
      </c>
      <c r="EC38" s="16">
        <v>0</v>
      </c>
      <c r="ED38" s="16">
        <v>0</v>
      </c>
      <c r="EE38" s="16">
        <v>0</v>
      </c>
      <c r="EF38" s="16">
        <v>0</v>
      </c>
      <c r="EG38" s="16">
        <v>0</v>
      </c>
      <c r="EH38" s="16">
        <v>0</v>
      </c>
      <c r="EI38" s="16">
        <v>0</v>
      </c>
      <c r="EJ38" s="16">
        <v>0</v>
      </c>
      <c r="EK38" s="16">
        <v>0</v>
      </c>
      <c r="EL38" s="16">
        <v>0</v>
      </c>
      <c r="EM38" s="16">
        <v>0</v>
      </c>
      <c r="EN38" s="194">
        <f t="shared" ref="EN38:EN43" si="4">EM15</f>
        <v>0</v>
      </c>
      <c r="EO38" s="195"/>
      <c r="EP38" s="197" t="s">
        <v>234</v>
      </c>
      <c r="EQ38" s="16">
        <v>0</v>
      </c>
      <c r="ER38" s="16">
        <v>0</v>
      </c>
      <c r="ES38" s="16">
        <v>0</v>
      </c>
      <c r="ET38" s="16">
        <v>0</v>
      </c>
      <c r="EU38" s="16">
        <v>0</v>
      </c>
      <c r="EV38" s="16">
        <v>0</v>
      </c>
      <c r="EW38" s="16">
        <v>0</v>
      </c>
      <c r="EX38" s="16">
        <v>0</v>
      </c>
      <c r="EY38" s="16">
        <v>0</v>
      </c>
      <c r="EZ38" s="16">
        <v>0</v>
      </c>
      <c r="FA38" s="16">
        <v>0</v>
      </c>
      <c r="FB38" s="16">
        <v>0</v>
      </c>
      <c r="FC38" s="16">
        <v>0</v>
      </c>
      <c r="FD38" s="16">
        <v>0</v>
      </c>
      <c r="FE38" s="16">
        <v>0</v>
      </c>
      <c r="FF38" s="16">
        <v>0</v>
      </c>
      <c r="FG38" s="16">
        <v>0</v>
      </c>
      <c r="FH38" s="16">
        <v>0</v>
      </c>
      <c r="FI38" s="16">
        <v>0</v>
      </c>
      <c r="FJ38" s="16">
        <v>0</v>
      </c>
      <c r="FK38" s="16">
        <v>0</v>
      </c>
      <c r="FL38" s="194">
        <f t="shared" ref="FL38:FL43" si="5">FK15</f>
        <v>0</v>
      </c>
      <c r="FM38" s="195"/>
      <c r="FN38" s="124" t="s">
        <v>233</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J38" s="194">
        <f t="shared" ref="GJ38:GJ43" si="6">GI15</f>
        <v>0</v>
      </c>
      <c r="GK38" s="195"/>
      <c r="GL38" s="124" t="s">
        <v>233</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c r="HH38" s="194">
        <f t="shared" ref="HH38:HH43" si="7">HG15</f>
        <v>0</v>
      </c>
      <c r="HI38" s="195"/>
      <c r="HJ38" s="124" t="s">
        <v>233</v>
      </c>
      <c r="HK38" s="1">
        <v>0</v>
      </c>
      <c r="HL38" s="1">
        <v>0</v>
      </c>
      <c r="HM38" s="1">
        <v>0</v>
      </c>
      <c r="HN38" s="1">
        <v>0</v>
      </c>
      <c r="HO38" s="1">
        <v>0</v>
      </c>
      <c r="HP38" s="1">
        <v>0</v>
      </c>
      <c r="HQ38" s="1">
        <v>0</v>
      </c>
      <c r="HR38" s="1">
        <v>0</v>
      </c>
      <c r="HS38" s="1">
        <v>0</v>
      </c>
      <c r="HT38" s="1">
        <v>0</v>
      </c>
      <c r="HU38" s="1">
        <v>0</v>
      </c>
      <c r="HV38" s="1">
        <v>0</v>
      </c>
      <c r="HW38" s="1">
        <v>0</v>
      </c>
      <c r="HX38" s="1">
        <v>0</v>
      </c>
      <c r="HY38" s="1">
        <v>0</v>
      </c>
      <c r="HZ38" s="1">
        <v>0</v>
      </c>
      <c r="IA38" s="1">
        <v>0</v>
      </c>
      <c r="IB38" s="1">
        <v>0</v>
      </c>
      <c r="IC38" s="1">
        <v>0</v>
      </c>
      <c r="ID38" s="1">
        <v>0</v>
      </c>
      <c r="IE38" s="1">
        <v>0</v>
      </c>
      <c r="IF38" s="194">
        <f t="shared" ref="IF38:IF43" si="8">IE15</f>
        <v>0</v>
      </c>
      <c r="IG38" s="195"/>
      <c r="IH38" t="e">
        <f t="shared" ref="IH38:IH43" si="9">AVERAGE(AW38,BU38,CS38,DQ38,EO38,FM38,GK38,HI38,IG38)</f>
        <v>#DIV/0!</v>
      </c>
    </row>
    <row r="39" spans="1:242" ht="14.5">
      <c r="A39" s="175"/>
      <c r="B39" s="184" t="s">
        <v>235</v>
      </c>
      <c r="C39" s="175">
        <v>0.1</v>
      </c>
      <c r="D39" s="175">
        <v>0.1</v>
      </c>
      <c r="E39" s="175">
        <v>0.1</v>
      </c>
      <c r="F39" s="175">
        <v>0.1</v>
      </c>
      <c r="G39" s="175">
        <v>0.1</v>
      </c>
      <c r="H39" s="175">
        <v>0.1</v>
      </c>
      <c r="I39" s="175">
        <v>0.1</v>
      </c>
      <c r="J39" s="175">
        <v>0.2</v>
      </c>
      <c r="K39" s="175">
        <v>0.2</v>
      </c>
      <c r="L39" s="175">
        <v>0.2</v>
      </c>
      <c r="M39" s="175">
        <v>0.2</v>
      </c>
      <c r="N39" s="175">
        <v>0.2</v>
      </c>
      <c r="O39" s="175">
        <v>0.2</v>
      </c>
      <c r="P39" s="175">
        <v>0.2</v>
      </c>
      <c r="Q39" s="175">
        <v>0.2</v>
      </c>
      <c r="R39" s="175">
        <v>0.3</v>
      </c>
      <c r="S39" s="175">
        <v>0.3</v>
      </c>
      <c r="T39" s="175">
        <v>0.3</v>
      </c>
      <c r="U39" s="175">
        <v>0.3</v>
      </c>
      <c r="V39" s="175">
        <v>0.2</v>
      </c>
      <c r="W39" s="175">
        <v>0.2</v>
      </c>
      <c r="Y39" s="1"/>
      <c r="Z39" s="190" t="s">
        <v>235</v>
      </c>
      <c r="AA39" s="1">
        <v>0</v>
      </c>
      <c r="AB39" s="1">
        <v>0</v>
      </c>
      <c r="AC39" s="1">
        <v>0.1</v>
      </c>
      <c r="AD39" s="1">
        <v>0.1</v>
      </c>
      <c r="AE39" s="1">
        <v>0.1</v>
      </c>
      <c r="AF39" s="1">
        <v>0.1</v>
      </c>
      <c r="AG39" s="1">
        <v>0.1</v>
      </c>
      <c r="AH39" s="1">
        <v>0.1</v>
      </c>
      <c r="AI39" s="1">
        <v>0.1</v>
      </c>
      <c r="AJ39" s="1">
        <v>0.1</v>
      </c>
      <c r="AK39" s="1">
        <v>0.1</v>
      </c>
      <c r="AL39" s="1">
        <v>0.1</v>
      </c>
      <c r="AM39" s="1">
        <v>0.1</v>
      </c>
      <c r="AN39" s="1">
        <v>0.1</v>
      </c>
      <c r="AO39" s="1">
        <v>0</v>
      </c>
      <c r="AP39" s="1">
        <v>0.1</v>
      </c>
      <c r="AQ39" s="1">
        <v>0.1</v>
      </c>
      <c r="AR39" s="1">
        <v>0.1</v>
      </c>
      <c r="AS39" s="1">
        <v>0.1</v>
      </c>
      <c r="AT39" s="1">
        <v>0.1</v>
      </c>
      <c r="AU39" s="1">
        <v>0.1</v>
      </c>
      <c r="AV39" s="194">
        <f t="shared" si="0"/>
        <v>0.9</v>
      </c>
      <c r="AW39" s="195">
        <f>IF(AU39*1000/AV39&gt;0,AU39*1000/AV39,)</f>
        <v>111.111111111111</v>
      </c>
      <c r="AX39" s="190" t="s">
        <v>235</v>
      </c>
      <c r="AY39" s="1">
        <v>0.3</v>
      </c>
      <c r="AZ39" s="1">
        <v>0.3</v>
      </c>
      <c r="BA39" s="1">
        <v>0.3</v>
      </c>
      <c r="BB39" s="1">
        <v>0.3</v>
      </c>
      <c r="BC39" s="1">
        <v>0.3</v>
      </c>
      <c r="BD39" s="1">
        <v>0.3</v>
      </c>
      <c r="BE39" s="1">
        <v>0.3</v>
      </c>
      <c r="BF39" s="1">
        <v>0.3</v>
      </c>
      <c r="BG39" s="1">
        <v>0.3</v>
      </c>
      <c r="BH39" s="1">
        <v>0.3</v>
      </c>
      <c r="BI39" s="1">
        <v>0.3</v>
      </c>
      <c r="BJ39" s="1">
        <v>0.3</v>
      </c>
      <c r="BK39" s="1">
        <v>0.3</v>
      </c>
      <c r="BL39" s="1">
        <v>0.3</v>
      </c>
      <c r="BM39" s="1">
        <v>0.2</v>
      </c>
      <c r="BN39" s="1">
        <v>0.3</v>
      </c>
      <c r="BO39" s="1">
        <v>0.3</v>
      </c>
      <c r="BP39" s="1">
        <v>0.4</v>
      </c>
      <c r="BQ39" s="1">
        <v>0.4</v>
      </c>
      <c r="BR39" s="1">
        <v>0.4</v>
      </c>
      <c r="BS39" s="1">
        <v>0.3</v>
      </c>
      <c r="BT39" s="194">
        <f t="shared" si="1"/>
        <v>5.0999999999999996</v>
      </c>
      <c r="BU39" s="195">
        <f>IF(BS39*1000/BT39&gt;0,BS39*1000/BT39,)</f>
        <v>58.823529411764703</v>
      </c>
      <c r="BV39" s="198" t="s">
        <v>236</v>
      </c>
      <c r="BW39" s="16">
        <v>0.2</v>
      </c>
      <c r="BX39" s="16">
        <v>0.2</v>
      </c>
      <c r="BY39" s="16">
        <v>0.2</v>
      </c>
      <c r="BZ39" s="16">
        <v>0.2</v>
      </c>
      <c r="CA39" s="16">
        <v>0.2</v>
      </c>
      <c r="CB39" s="16">
        <v>0.2</v>
      </c>
      <c r="CC39" s="16">
        <v>0.2</v>
      </c>
      <c r="CD39" s="16">
        <v>0.2</v>
      </c>
      <c r="CE39" s="16">
        <v>0.3</v>
      </c>
      <c r="CF39" s="16">
        <v>0.2</v>
      </c>
      <c r="CG39" s="16">
        <v>0.2</v>
      </c>
      <c r="CH39" s="16">
        <v>0.3</v>
      </c>
      <c r="CI39" s="16">
        <v>0.3</v>
      </c>
      <c r="CJ39" s="16">
        <v>0.2</v>
      </c>
      <c r="CK39" s="16">
        <v>0.2</v>
      </c>
      <c r="CL39" s="16">
        <v>0.3</v>
      </c>
      <c r="CM39" s="16">
        <v>0.3</v>
      </c>
      <c r="CN39" s="16">
        <v>0.3</v>
      </c>
      <c r="CO39" s="16">
        <v>0.3</v>
      </c>
      <c r="CP39" s="16">
        <v>0.3</v>
      </c>
      <c r="CQ39" s="16">
        <v>0.3</v>
      </c>
      <c r="CR39" s="194">
        <f t="shared" si="2"/>
        <v>4</v>
      </c>
      <c r="CS39" s="195">
        <f>IF(CQ39*1000/CR39&gt;0,CQ39*1000/CR39,)</f>
        <v>75</v>
      </c>
      <c r="CT39" s="198" t="s">
        <v>236</v>
      </c>
      <c r="CU39" s="16">
        <v>1.7</v>
      </c>
      <c r="CV39" s="16">
        <v>1.8</v>
      </c>
      <c r="CW39" s="16">
        <v>1.8</v>
      </c>
      <c r="CX39" s="16">
        <v>1.9</v>
      </c>
      <c r="CY39" s="16">
        <v>2</v>
      </c>
      <c r="CZ39" s="16">
        <v>2</v>
      </c>
      <c r="DA39" s="16">
        <v>2</v>
      </c>
      <c r="DB39" s="16">
        <v>2.1</v>
      </c>
      <c r="DC39" s="16">
        <v>2</v>
      </c>
      <c r="DD39" s="16">
        <v>2.1</v>
      </c>
      <c r="DE39" s="16">
        <v>2.1</v>
      </c>
      <c r="DF39" s="16">
        <v>2.2000000000000002</v>
      </c>
      <c r="DG39" s="16">
        <v>2.1</v>
      </c>
      <c r="DH39" s="16">
        <v>2.2000000000000002</v>
      </c>
      <c r="DI39" s="16">
        <v>2.1</v>
      </c>
      <c r="DJ39" s="16">
        <v>2.2999999999999998</v>
      </c>
      <c r="DK39" s="16">
        <v>2.4</v>
      </c>
      <c r="DL39" s="16">
        <v>2.6</v>
      </c>
      <c r="DM39" s="16">
        <v>2.7</v>
      </c>
      <c r="DN39" s="16">
        <v>2.9</v>
      </c>
      <c r="DO39" s="16">
        <v>2.5</v>
      </c>
      <c r="DP39" s="194">
        <f t="shared" si="3"/>
        <v>36.9</v>
      </c>
      <c r="DQ39" s="195">
        <f>IF(DO39*1000/DP39&gt;0,DO39*1000/DP39,)</f>
        <v>67.750677506775105</v>
      </c>
      <c r="DR39" s="198" t="s">
        <v>236</v>
      </c>
      <c r="DS39" s="16">
        <v>3</v>
      </c>
      <c r="DT39" s="16">
        <v>3</v>
      </c>
      <c r="DU39" s="16">
        <v>3.2</v>
      </c>
      <c r="DV39" s="16">
        <v>3.3</v>
      </c>
      <c r="DW39" s="16">
        <v>3.5</v>
      </c>
      <c r="DX39" s="16">
        <v>3.7</v>
      </c>
      <c r="DY39" s="16">
        <v>3.6</v>
      </c>
      <c r="DZ39" s="16">
        <v>3.6</v>
      </c>
      <c r="EA39" s="16">
        <v>3.6</v>
      </c>
      <c r="EB39" s="16">
        <v>3.8</v>
      </c>
      <c r="EC39" s="16">
        <v>3.9</v>
      </c>
      <c r="ED39" s="16">
        <v>3.9</v>
      </c>
      <c r="EE39" s="16">
        <v>3.7</v>
      </c>
      <c r="EF39" s="16">
        <v>4</v>
      </c>
      <c r="EG39" s="16">
        <v>4</v>
      </c>
      <c r="EH39" s="16">
        <v>4.4000000000000004</v>
      </c>
      <c r="EI39" s="16">
        <v>4.5999999999999996</v>
      </c>
      <c r="EJ39" s="16">
        <v>4.7</v>
      </c>
      <c r="EK39" s="16">
        <v>5</v>
      </c>
      <c r="EL39" s="16">
        <v>5.2</v>
      </c>
      <c r="EM39" s="16">
        <v>4.2</v>
      </c>
      <c r="EN39" s="194">
        <f t="shared" si="4"/>
        <v>62.7</v>
      </c>
      <c r="EO39" s="195">
        <f t="shared" ref="EO39:EO43" si="10">IF(EM39*1000/EN39&gt;0,EM39*1000/EN39,)</f>
        <v>66.985645933014396</v>
      </c>
      <c r="EP39" s="198" t="s">
        <v>236</v>
      </c>
      <c r="EQ39" s="16">
        <v>0.3</v>
      </c>
      <c r="ER39" s="16">
        <v>0.3</v>
      </c>
      <c r="ES39" s="16">
        <v>0.3</v>
      </c>
      <c r="ET39" s="16">
        <v>0.4</v>
      </c>
      <c r="EU39" s="16">
        <v>0.4</v>
      </c>
      <c r="EV39" s="16">
        <v>0.4</v>
      </c>
      <c r="EW39" s="16">
        <v>0.4</v>
      </c>
      <c r="EX39" s="16">
        <v>0.4</v>
      </c>
      <c r="EY39" s="16">
        <v>0.3</v>
      </c>
      <c r="EZ39" s="16">
        <v>0.3</v>
      </c>
      <c r="FA39" s="16">
        <v>0.4</v>
      </c>
      <c r="FB39" s="16">
        <v>0.4</v>
      </c>
      <c r="FC39" s="16">
        <v>0.5</v>
      </c>
      <c r="FD39" s="16">
        <v>0.5</v>
      </c>
      <c r="FE39" s="16">
        <v>0.5</v>
      </c>
      <c r="FF39" s="16">
        <v>0.5</v>
      </c>
      <c r="FG39" s="16">
        <v>0.6</v>
      </c>
      <c r="FH39" s="16">
        <v>0.6</v>
      </c>
      <c r="FI39" s="16">
        <v>0.7</v>
      </c>
      <c r="FJ39" s="16">
        <v>0.7</v>
      </c>
      <c r="FK39" s="16">
        <v>0.6</v>
      </c>
      <c r="FL39" s="194">
        <f t="shared" si="5"/>
        <v>9</v>
      </c>
      <c r="FM39" s="195">
        <f>IF(FK39*1000/FL39&gt;0,FK39*1000/FL39,)</f>
        <v>66.6666666666667</v>
      </c>
      <c r="FN39" s="202" t="s">
        <v>235</v>
      </c>
      <c r="FO39" s="1">
        <v>0.6</v>
      </c>
      <c r="FP39" s="1">
        <v>0.6</v>
      </c>
      <c r="FQ39" s="1">
        <v>0.6</v>
      </c>
      <c r="FR39" s="1">
        <v>0.7</v>
      </c>
      <c r="FS39" s="1">
        <v>0.6</v>
      </c>
      <c r="FT39" s="1">
        <v>0.6</v>
      </c>
      <c r="FU39" s="1">
        <v>0.7</v>
      </c>
      <c r="FV39" s="1">
        <v>0.7</v>
      </c>
      <c r="FW39" s="1">
        <v>0.8</v>
      </c>
      <c r="FX39" s="1">
        <v>0.9</v>
      </c>
      <c r="FY39" s="1">
        <v>0.9</v>
      </c>
      <c r="FZ39" s="1">
        <v>0.7</v>
      </c>
      <c r="GA39" s="1">
        <v>0.9</v>
      </c>
      <c r="GB39" s="1">
        <v>0.9</v>
      </c>
      <c r="GC39" s="1">
        <v>0.9</v>
      </c>
      <c r="GD39" s="1">
        <v>1</v>
      </c>
      <c r="GE39" s="1">
        <v>1.1000000000000001</v>
      </c>
      <c r="GF39" s="1">
        <v>1.1000000000000001</v>
      </c>
      <c r="GG39" s="1">
        <v>1.1000000000000001</v>
      </c>
      <c r="GH39" s="1">
        <v>1.1000000000000001</v>
      </c>
      <c r="GI39" s="1">
        <v>1</v>
      </c>
      <c r="GJ39" s="194">
        <f t="shared" si="6"/>
        <v>15.3</v>
      </c>
      <c r="GK39" s="195">
        <f>IF(GI39*1000/GJ39&gt;0,GI39*1000/GJ39,)</f>
        <v>65.359477124183002</v>
      </c>
      <c r="GL39" s="202" t="s">
        <v>235</v>
      </c>
      <c r="GM39" s="1">
        <v>1.9</v>
      </c>
      <c r="GN39" s="1">
        <v>2</v>
      </c>
      <c r="GO39" s="1">
        <v>2.1</v>
      </c>
      <c r="GP39" s="1">
        <v>2</v>
      </c>
      <c r="GQ39" s="1">
        <v>2</v>
      </c>
      <c r="GR39" s="1">
        <v>2.1</v>
      </c>
      <c r="GS39" s="1">
        <v>2</v>
      </c>
      <c r="GT39" s="1">
        <v>2.2000000000000002</v>
      </c>
      <c r="GU39" s="1">
        <v>2.1</v>
      </c>
      <c r="GV39" s="1">
        <v>2.1</v>
      </c>
      <c r="GW39" s="1">
        <v>2.1</v>
      </c>
      <c r="GX39" s="1">
        <v>1.9</v>
      </c>
      <c r="GY39" s="1">
        <v>2</v>
      </c>
      <c r="GZ39" s="1">
        <v>2.2999999999999998</v>
      </c>
      <c r="HA39" s="1">
        <v>2.4</v>
      </c>
      <c r="HB39" s="1">
        <v>2.4</v>
      </c>
      <c r="HC39" s="1">
        <v>2.6</v>
      </c>
      <c r="HD39" s="1">
        <v>2.8</v>
      </c>
      <c r="HE39" s="1">
        <v>2.9</v>
      </c>
      <c r="HF39" s="1">
        <v>3</v>
      </c>
      <c r="HG39" s="1">
        <v>2.6</v>
      </c>
      <c r="HH39" s="194">
        <f t="shared" si="7"/>
        <v>38.4</v>
      </c>
      <c r="HI39" s="195">
        <f>IF(HG39*1000/HH39&gt;0,HG39*1000/HH39,)</f>
        <v>67.7083333333333</v>
      </c>
      <c r="HJ39" s="202" t="s">
        <v>235</v>
      </c>
      <c r="HK39" s="1">
        <v>1.3</v>
      </c>
      <c r="HL39" s="1">
        <v>1.3</v>
      </c>
      <c r="HM39" s="1">
        <v>1.3</v>
      </c>
      <c r="HN39" s="1">
        <v>1.3</v>
      </c>
      <c r="HO39" s="1">
        <v>1.4</v>
      </c>
      <c r="HP39" s="1">
        <v>1.3</v>
      </c>
      <c r="HQ39" s="1">
        <v>1.2</v>
      </c>
      <c r="HR39" s="1">
        <v>1.3</v>
      </c>
      <c r="HS39" s="1">
        <v>1.3</v>
      </c>
      <c r="HT39" s="1">
        <v>1.3</v>
      </c>
      <c r="HU39" s="1">
        <v>1.3</v>
      </c>
      <c r="HV39" s="1">
        <v>1.2</v>
      </c>
      <c r="HW39" s="1">
        <v>1.2</v>
      </c>
      <c r="HX39" s="1">
        <v>1.3</v>
      </c>
      <c r="HY39" s="1">
        <v>1.4</v>
      </c>
      <c r="HZ39" s="1">
        <v>1.5</v>
      </c>
      <c r="IA39" s="1">
        <v>1.7</v>
      </c>
      <c r="IB39" s="1">
        <v>1.7</v>
      </c>
      <c r="IC39" s="1">
        <v>1.8</v>
      </c>
      <c r="ID39" s="1">
        <v>1.8</v>
      </c>
      <c r="IE39" s="1">
        <v>1.7</v>
      </c>
      <c r="IF39" s="194">
        <f t="shared" si="8"/>
        <v>24.6</v>
      </c>
      <c r="IG39" s="195">
        <f t="shared" ref="IG39:IG43" si="11">IF(IE39*1000/IF39&gt;0,IE39*1000/IF39,)</f>
        <v>69.105691056910601</v>
      </c>
      <c r="IH39">
        <f t="shared" si="9"/>
        <v>72.056792460417697</v>
      </c>
    </row>
    <row r="40" spans="1:242" ht="14.5">
      <c r="A40" s="175"/>
      <c r="B40" s="184" t="s">
        <v>237</v>
      </c>
      <c r="C40" s="175">
        <v>0</v>
      </c>
      <c r="D40" s="175">
        <v>0</v>
      </c>
      <c r="E40" s="175">
        <v>0</v>
      </c>
      <c r="F40" s="175">
        <v>0</v>
      </c>
      <c r="G40" s="175">
        <v>0</v>
      </c>
      <c r="H40" s="175">
        <v>0</v>
      </c>
      <c r="I40" s="175">
        <v>0</v>
      </c>
      <c r="J40" s="175">
        <v>0</v>
      </c>
      <c r="K40" s="175">
        <v>0</v>
      </c>
      <c r="L40" s="175">
        <v>0</v>
      </c>
      <c r="M40" s="175">
        <v>0</v>
      </c>
      <c r="N40" s="175">
        <v>0</v>
      </c>
      <c r="O40" s="175">
        <v>0</v>
      </c>
      <c r="P40" s="175">
        <v>0</v>
      </c>
      <c r="Q40" s="175">
        <v>0</v>
      </c>
      <c r="R40" s="175">
        <v>0</v>
      </c>
      <c r="S40" s="175">
        <v>0</v>
      </c>
      <c r="T40" s="175">
        <v>0</v>
      </c>
      <c r="U40" s="175">
        <v>0</v>
      </c>
      <c r="V40" s="175">
        <v>0</v>
      </c>
      <c r="W40" s="175">
        <v>0</v>
      </c>
      <c r="Y40" s="1"/>
      <c r="Z40" s="190" t="s">
        <v>237</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194">
        <f t="shared" si="0"/>
        <v>0</v>
      </c>
      <c r="AW40" s="195"/>
      <c r="AX40" s="190" t="s">
        <v>237</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94">
        <f t="shared" si="1"/>
        <v>0</v>
      </c>
      <c r="BU40" s="195"/>
      <c r="BV40" s="198" t="s">
        <v>238</v>
      </c>
      <c r="BW40" s="16">
        <v>0</v>
      </c>
      <c r="BX40" s="16">
        <v>0</v>
      </c>
      <c r="BY40" s="16">
        <v>0</v>
      </c>
      <c r="BZ40" s="16">
        <v>0</v>
      </c>
      <c r="CA40" s="16">
        <v>0</v>
      </c>
      <c r="CB40" s="16">
        <v>0</v>
      </c>
      <c r="CC40" s="16">
        <v>0</v>
      </c>
      <c r="CD40" s="16">
        <v>0</v>
      </c>
      <c r="CE40" s="16">
        <v>0</v>
      </c>
      <c r="CF40" s="16">
        <v>0</v>
      </c>
      <c r="CG40" s="16">
        <v>0</v>
      </c>
      <c r="CH40" s="16">
        <v>0</v>
      </c>
      <c r="CI40" s="16">
        <v>0</v>
      </c>
      <c r="CJ40" s="16">
        <v>0</v>
      </c>
      <c r="CK40" s="16">
        <v>0</v>
      </c>
      <c r="CL40" s="16">
        <v>0</v>
      </c>
      <c r="CM40" s="16">
        <v>0</v>
      </c>
      <c r="CN40" s="16">
        <v>0</v>
      </c>
      <c r="CO40" s="16">
        <v>0</v>
      </c>
      <c r="CP40" s="16">
        <v>0</v>
      </c>
      <c r="CQ40" s="16">
        <v>0</v>
      </c>
      <c r="CR40" s="194">
        <f t="shared" si="2"/>
        <v>0</v>
      </c>
      <c r="CS40" s="195"/>
      <c r="CT40" s="198" t="s">
        <v>238</v>
      </c>
      <c r="CU40" s="16">
        <v>0</v>
      </c>
      <c r="CV40" s="16">
        <v>0</v>
      </c>
      <c r="CW40" s="16">
        <v>0</v>
      </c>
      <c r="CX40" s="16">
        <v>0</v>
      </c>
      <c r="CY40" s="16">
        <v>0</v>
      </c>
      <c r="CZ40" s="16">
        <v>0</v>
      </c>
      <c r="DA40" s="16">
        <v>0</v>
      </c>
      <c r="DB40" s="16">
        <v>0</v>
      </c>
      <c r="DC40" s="16">
        <v>0</v>
      </c>
      <c r="DD40" s="16">
        <v>0</v>
      </c>
      <c r="DE40" s="16">
        <v>0</v>
      </c>
      <c r="DF40" s="16">
        <v>0</v>
      </c>
      <c r="DG40" s="16">
        <v>0</v>
      </c>
      <c r="DH40" s="16">
        <v>0</v>
      </c>
      <c r="DI40" s="16">
        <v>0</v>
      </c>
      <c r="DJ40" s="16">
        <v>0</v>
      </c>
      <c r="DK40" s="16">
        <v>0</v>
      </c>
      <c r="DL40" s="16">
        <v>0</v>
      </c>
      <c r="DM40" s="16">
        <v>0</v>
      </c>
      <c r="DN40" s="16">
        <v>0</v>
      </c>
      <c r="DO40" s="16">
        <v>0</v>
      </c>
      <c r="DP40" s="194">
        <f t="shared" si="3"/>
        <v>0.5</v>
      </c>
      <c r="DQ40" s="195"/>
      <c r="DR40" s="198" t="s">
        <v>238</v>
      </c>
      <c r="DS40" s="16">
        <v>0</v>
      </c>
      <c r="DT40" s="16">
        <v>0</v>
      </c>
      <c r="DU40" s="16">
        <v>0</v>
      </c>
      <c r="DV40" s="16">
        <v>0</v>
      </c>
      <c r="DW40" s="16">
        <v>0</v>
      </c>
      <c r="DX40" s="16">
        <v>0</v>
      </c>
      <c r="DY40" s="16">
        <v>0</v>
      </c>
      <c r="DZ40" s="16">
        <v>0</v>
      </c>
      <c r="EA40" s="16">
        <v>0</v>
      </c>
      <c r="EB40" s="16">
        <v>0</v>
      </c>
      <c r="EC40" s="16">
        <v>0</v>
      </c>
      <c r="ED40" s="16">
        <v>0</v>
      </c>
      <c r="EE40" s="16">
        <v>0</v>
      </c>
      <c r="EF40" s="16">
        <v>0</v>
      </c>
      <c r="EG40" s="16">
        <v>0</v>
      </c>
      <c r="EH40" s="16">
        <v>0</v>
      </c>
      <c r="EI40" s="16">
        <v>0.1</v>
      </c>
      <c r="EJ40" s="16">
        <v>0.1</v>
      </c>
      <c r="EK40" s="16">
        <v>0.1</v>
      </c>
      <c r="EL40" s="16">
        <v>0.1</v>
      </c>
      <c r="EM40" s="16">
        <v>0.1</v>
      </c>
      <c r="EN40" s="194">
        <f t="shared" si="4"/>
        <v>0.9</v>
      </c>
      <c r="EO40" s="195">
        <f t="shared" si="10"/>
        <v>111.111111111111</v>
      </c>
      <c r="EP40" s="198" t="s">
        <v>238</v>
      </c>
      <c r="EQ40" s="16">
        <v>0</v>
      </c>
      <c r="ER40" s="16">
        <v>0</v>
      </c>
      <c r="ES40" s="16">
        <v>0</v>
      </c>
      <c r="ET40" s="16">
        <v>0</v>
      </c>
      <c r="EU40" s="16">
        <v>0</v>
      </c>
      <c r="EV40" s="16">
        <v>0</v>
      </c>
      <c r="EW40" s="16">
        <v>0</v>
      </c>
      <c r="EX40" s="16">
        <v>0</v>
      </c>
      <c r="EY40" s="16">
        <v>0</v>
      </c>
      <c r="EZ40" s="16">
        <v>0</v>
      </c>
      <c r="FA40" s="16">
        <v>0</v>
      </c>
      <c r="FB40" s="16">
        <v>0</v>
      </c>
      <c r="FC40" s="16">
        <v>0</v>
      </c>
      <c r="FD40" s="16">
        <v>0</v>
      </c>
      <c r="FE40" s="16">
        <v>0</v>
      </c>
      <c r="FF40" s="16">
        <v>0</v>
      </c>
      <c r="FG40" s="16">
        <v>0</v>
      </c>
      <c r="FH40" s="16">
        <v>0</v>
      </c>
      <c r="FI40" s="16">
        <v>0</v>
      </c>
      <c r="FJ40" s="16">
        <v>0</v>
      </c>
      <c r="FK40" s="16">
        <v>0</v>
      </c>
      <c r="FL40" s="194">
        <f t="shared" si="5"/>
        <v>0</v>
      </c>
      <c r="FM40" s="195"/>
      <c r="FN40" s="202" t="s">
        <v>237</v>
      </c>
      <c r="FO40" s="1">
        <v>0</v>
      </c>
      <c r="FP40" s="1">
        <v>0</v>
      </c>
      <c r="FQ40" s="1">
        <v>0</v>
      </c>
      <c r="FR40" s="1">
        <v>0</v>
      </c>
      <c r="FS40" s="1">
        <v>0</v>
      </c>
      <c r="FT40" s="1">
        <v>0</v>
      </c>
      <c r="FU40" s="1">
        <v>0</v>
      </c>
      <c r="FV40" s="1">
        <v>0</v>
      </c>
      <c r="FW40" s="1">
        <v>0</v>
      </c>
      <c r="FX40" s="1">
        <v>0</v>
      </c>
      <c r="FY40" s="1">
        <v>0</v>
      </c>
      <c r="FZ40" s="1">
        <v>0</v>
      </c>
      <c r="GA40" s="1">
        <v>0</v>
      </c>
      <c r="GB40" s="1">
        <v>0</v>
      </c>
      <c r="GC40" s="1">
        <v>0</v>
      </c>
      <c r="GD40" s="1">
        <v>0</v>
      </c>
      <c r="GE40" s="1">
        <v>0</v>
      </c>
      <c r="GF40" s="1">
        <v>0</v>
      </c>
      <c r="GG40" s="1">
        <v>0</v>
      </c>
      <c r="GH40" s="1">
        <v>0</v>
      </c>
      <c r="GI40" s="1">
        <v>0</v>
      </c>
      <c r="GJ40" s="194">
        <f t="shared" si="6"/>
        <v>0.2</v>
      </c>
      <c r="GK40" s="195"/>
      <c r="GL40" s="202" t="s">
        <v>237</v>
      </c>
      <c r="GM40" s="1">
        <v>0.1</v>
      </c>
      <c r="GN40" s="1">
        <v>0.1</v>
      </c>
      <c r="GO40" s="1">
        <v>0.1</v>
      </c>
      <c r="GP40" s="1">
        <v>0.1</v>
      </c>
      <c r="GQ40" s="1">
        <v>0.1</v>
      </c>
      <c r="GR40" s="1">
        <v>0.1</v>
      </c>
      <c r="GS40" s="1">
        <v>0</v>
      </c>
      <c r="GT40" s="1">
        <v>0</v>
      </c>
      <c r="GU40" s="1">
        <v>0</v>
      </c>
      <c r="GV40" s="1">
        <v>0</v>
      </c>
      <c r="GW40" s="1">
        <v>0</v>
      </c>
      <c r="GX40" s="1">
        <v>0</v>
      </c>
      <c r="GY40" s="1">
        <v>0</v>
      </c>
      <c r="GZ40" s="1">
        <v>0</v>
      </c>
      <c r="HA40" s="1">
        <v>0</v>
      </c>
      <c r="HB40" s="1">
        <v>0</v>
      </c>
      <c r="HC40" s="1">
        <v>0</v>
      </c>
      <c r="HD40" s="1">
        <v>0</v>
      </c>
      <c r="HE40" s="1">
        <v>0</v>
      </c>
      <c r="HF40" s="1">
        <v>0</v>
      </c>
      <c r="HG40" s="1">
        <v>0</v>
      </c>
      <c r="HH40" s="194">
        <f t="shared" si="7"/>
        <v>0.6</v>
      </c>
      <c r="HI40" s="195"/>
      <c r="HJ40" s="202" t="s">
        <v>237</v>
      </c>
      <c r="HK40" s="1">
        <v>0.1</v>
      </c>
      <c r="HL40" s="1">
        <v>0.1</v>
      </c>
      <c r="HM40" s="1">
        <v>0.1</v>
      </c>
      <c r="HN40" s="1">
        <v>0.1</v>
      </c>
      <c r="HO40" s="1">
        <v>0.1</v>
      </c>
      <c r="HP40" s="1">
        <v>0.1</v>
      </c>
      <c r="HQ40" s="1">
        <v>0</v>
      </c>
      <c r="HR40" s="1">
        <v>0</v>
      </c>
      <c r="HS40" s="1">
        <v>0</v>
      </c>
      <c r="HT40" s="1">
        <v>0</v>
      </c>
      <c r="HU40" s="1">
        <v>0</v>
      </c>
      <c r="HV40" s="1">
        <v>0</v>
      </c>
      <c r="HW40" s="1">
        <v>0</v>
      </c>
      <c r="HX40" s="1">
        <v>0</v>
      </c>
      <c r="HY40" s="1">
        <v>0</v>
      </c>
      <c r="HZ40" s="1">
        <v>0</v>
      </c>
      <c r="IA40" s="1">
        <v>0</v>
      </c>
      <c r="IB40" s="1">
        <v>0</v>
      </c>
      <c r="IC40" s="1">
        <v>0</v>
      </c>
      <c r="ID40" s="1">
        <v>0</v>
      </c>
      <c r="IE40" s="1">
        <v>0.1</v>
      </c>
      <c r="IF40" s="194">
        <f t="shared" si="8"/>
        <v>0.7</v>
      </c>
      <c r="IG40" s="195">
        <f t="shared" si="11"/>
        <v>142.857142857143</v>
      </c>
      <c r="IH40">
        <f t="shared" si="9"/>
        <v>126.984126984127</v>
      </c>
    </row>
    <row r="41" spans="1:242" ht="14.5">
      <c r="A41" s="175"/>
      <c r="B41" s="184" t="s">
        <v>239</v>
      </c>
      <c r="C41" s="176" t="s">
        <v>240</v>
      </c>
      <c r="D41" s="176" t="s">
        <v>240</v>
      </c>
      <c r="E41" s="176" t="s">
        <v>240</v>
      </c>
      <c r="F41" s="176" t="s">
        <v>240</v>
      </c>
      <c r="G41" s="176" t="s">
        <v>240</v>
      </c>
      <c r="H41" s="176" t="s">
        <v>240</v>
      </c>
      <c r="I41" s="176" t="s">
        <v>240</v>
      </c>
      <c r="J41" s="176" t="s">
        <v>240</v>
      </c>
      <c r="K41" s="176" t="s">
        <v>240</v>
      </c>
      <c r="L41" s="176" t="s">
        <v>240</v>
      </c>
      <c r="M41" s="176" t="s">
        <v>240</v>
      </c>
      <c r="N41" s="176">
        <v>0</v>
      </c>
      <c r="O41" s="176">
        <v>0</v>
      </c>
      <c r="P41" s="176">
        <v>0</v>
      </c>
      <c r="Q41" s="176">
        <v>0</v>
      </c>
      <c r="R41" s="176" t="s">
        <v>240</v>
      </c>
      <c r="S41" s="176" t="s">
        <v>240</v>
      </c>
      <c r="T41" s="176" t="s">
        <v>240</v>
      </c>
      <c r="U41" s="176" t="s">
        <v>240</v>
      </c>
      <c r="V41" s="176" t="s">
        <v>240</v>
      </c>
      <c r="W41" s="176" t="s">
        <v>240</v>
      </c>
      <c r="Y41" s="1"/>
      <c r="Z41" s="190" t="s">
        <v>239</v>
      </c>
      <c r="AA41" s="2" t="s">
        <v>240</v>
      </c>
      <c r="AB41" s="2" t="s">
        <v>240</v>
      </c>
      <c r="AC41" s="2" t="s">
        <v>240</v>
      </c>
      <c r="AD41" s="2" t="s">
        <v>240</v>
      </c>
      <c r="AE41" s="2" t="s">
        <v>240</v>
      </c>
      <c r="AF41" s="2" t="s">
        <v>240</v>
      </c>
      <c r="AG41" s="2" t="s">
        <v>240</v>
      </c>
      <c r="AH41" s="2" t="s">
        <v>240</v>
      </c>
      <c r="AI41" s="2" t="s">
        <v>240</v>
      </c>
      <c r="AJ41" s="2" t="s">
        <v>240</v>
      </c>
      <c r="AK41" s="2" t="s">
        <v>240</v>
      </c>
      <c r="AL41" s="2">
        <v>0</v>
      </c>
      <c r="AM41" s="2">
        <v>0</v>
      </c>
      <c r="AN41" s="2">
        <v>0</v>
      </c>
      <c r="AO41" s="2">
        <v>0</v>
      </c>
      <c r="AP41" s="2" t="s">
        <v>240</v>
      </c>
      <c r="AQ41" s="2" t="s">
        <v>240</v>
      </c>
      <c r="AR41" s="2" t="s">
        <v>240</v>
      </c>
      <c r="AS41" s="2" t="s">
        <v>240</v>
      </c>
      <c r="AT41" s="2" t="s">
        <v>240</v>
      </c>
      <c r="AU41" s="2" t="s">
        <v>240</v>
      </c>
      <c r="AV41" s="194" t="str">
        <f t="shared" si="0"/>
        <v>n.a.</v>
      </c>
      <c r="AW41" s="195"/>
      <c r="AX41" s="190" t="s">
        <v>239</v>
      </c>
      <c r="AY41" s="2" t="s">
        <v>240</v>
      </c>
      <c r="AZ41" s="2" t="s">
        <v>240</v>
      </c>
      <c r="BA41" s="2" t="s">
        <v>240</v>
      </c>
      <c r="BB41" s="2" t="s">
        <v>240</v>
      </c>
      <c r="BC41" s="2" t="s">
        <v>240</v>
      </c>
      <c r="BD41" s="2" t="s">
        <v>240</v>
      </c>
      <c r="BE41" s="2" t="s">
        <v>240</v>
      </c>
      <c r="BF41" s="2" t="s">
        <v>240</v>
      </c>
      <c r="BG41" s="2" t="s">
        <v>240</v>
      </c>
      <c r="BH41" s="2" t="s">
        <v>240</v>
      </c>
      <c r="BI41" s="2" t="s">
        <v>240</v>
      </c>
      <c r="BJ41" s="2">
        <v>0</v>
      </c>
      <c r="BK41" s="2">
        <v>0</v>
      </c>
      <c r="BL41" s="2">
        <v>0</v>
      </c>
      <c r="BM41" s="2">
        <v>0</v>
      </c>
      <c r="BN41" s="2" t="s">
        <v>240</v>
      </c>
      <c r="BO41" s="2" t="s">
        <v>240</v>
      </c>
      <c r="BP41" s="2" t="s">
        <v>240</v>
      </c>
      <c r="BQ41" s="2" t="s">
        <v>240</v>
      </c>
      <c r="BR41" s="2" t="s">
        <v>240</v>
      </c>
      <c r="BS41" s="2" t="s">
        <v>240</v>
      </c>
      <c r="BT41" s="194" t="str">
        <f t="shared" si="1"/>
        <v>n.a.</v>
      </c>
      <c r="BU41" s="195"/>
      <c r="BV41" s="198" t="s">
        <v>241</v>
      </c>
      <c r="BW41" s="17" t="s">
        <v>242</v>
      </c>
      <c r="BX41" s="17" t="s">
        <v>242</v>
      </c>
      <c r="BY41" s="17" t="s">
        <v>242</v>
      </c>
      <c r="BZ41" s="17" t="s">
        <v>242</v>
      </c>
      <c r="CA41" s="17" t="s">
        <v>242</v>
      </c>
      <c r="CB41" s="17" t="s">
        <v>242</v>
      </c>
      <c r="CC41" s="17" t="s">
        <v>242</v>
      </c>
      <c r="CD41" s="17" t="s">
        <v>242</v>
      </c>
      <c r="CE41" s="17" t="s">
        <v>242</v>
      </c>
      <c r="CF41" s="17" t="s">
        <v>242</v>
      </c>
      <c r="CG41" s="17" t="s">
        <v>242</v>
      </c>
      <c r="CH41" s="17">
        <v>0</v>
      </c>
      <c r="CI41" s="17">
        <v>0</v>
      </c>
      <c r="CJ41" s="17">
        <v>0</v>
      </c>
      <c r="CK41" s="17">
        <v>0</v>
      </c>
      <c r="CL41" s="17" t="s">
        <v>242</v>
      </c>
      <c r="CM41" s="17" t="s">
        <v>242</v>
      </c>
      <c r="CN41" s="17" t="s">
        <v>242</v>
      </c>
      <c r="CO41" s="17" t="s">
        <v>242</v>
      </c>
      <c r="CP41" s="17" t="s">
        <v>242</v>
      </c>
      <c r="CQ41" s="17" t="s">
        <v>242</v>
      </c>
      <c r="CR41" s="194" t="str">
        <f t="shared" si="2"/>
        <v>n.a.</v>
      </c>
      <c r="CS41" s="195"/>
      <c r="CT41" s="198" t="s">
        <v>241</v>
      </c>
      <c r="CU41" s="17" t="s">
        <v>242</v>
      </c>
      <c r="CV41" s="17" t="s">
        <v>242</v>
      </c>
      <c r="CW41" s="17" t="s">
        <v>242</v>
      </c>
      <c r="CX41" s="17" t="s">
        <v>242</v>
      </c>
      <c r="CY41" s="17" t="s">
        <v>242</v>
      </c>
      <c r="CZ41" s="17" t="s">
        <v>242</v>
      </c>
      <c r="DA41" s="17" t="s">
        <v>242</v>
      </c>
      <c r="DB41" s="17" t="s">
        <v>242</v>
      </c>
      <c r="DC41" s="17" t="s">
        <v>242</v>
      </c>
      <c r="DD41" s="17" t="s">
        <v>242</v>
      </c>
      <c r="DE41" s="17" t="s">
        <v>242</v>
      </c>
      <c r="DF41" s="17">
        <v>0.1</v>
      </c>
      <c r="DG41" s="17">
        <v>0.1</v>
      </c>
      <c r="DH41" s="17">
        <v>0.1</v>
      </c>
      <c r="DI41" s="17">
        <v>0.1</v>
      </c>
      <c r="DJ41" s="17" t="s">
        <v>242</v>
      </c>
      <c r="DK41" s="17" t="s">
        <v>242</v>
      </c>
      <c r="DL41" s="17" t="s">
        <v>242</v>
      </c>
      <c r="DM41" s="17" t="s">
        <v>242</v>
      </c>
      <c r="DN41" s="17" t="s">
        <v>242</v>
      </c>
      <c r="DO41" s="17" t="s">
        <v>242</v>
      </c>
      <c r="DP41" s="194" t="str">
        <f t="shared" si="3"/>
        <v>n.a.</v>
      </c>
      <c r="DQ41" s="195"/>
      <c r="DR41" s="198" t="s">
        <v>241</v>
      </c>
      <c r="DS41" s="17" t="s">
        <v>242</v>
      </c>
      <c r="DT41" s="17" t="s">
        <v>242</v>
      </c>
      <c r="DU41" s="17" t="s">
        <v>242</v>
      </c>
      <c r="DV41" s="17" t="s">
        <v>242</v>
      </c>
      <c r="DW41" s="17" t="s">
        <v>242</v>
      </c>
      <c r="DX41" s="17" t="s">
        <v>242</v>
      </c>
      <c r="DY41" s="17" t="s">
        <v>242</v>
      </c>
      <c r="DZ41" s="17">
        <v>0.1</v>
      </c>
      <c r="EA41" s="17">
        <v>0.2</v>
      </c>
      <c r="EB41" s="17">
        <v>0.2</v>
      </c>
      <c r="EC41" s="17">
        <v>0.2</v>
      </c>
      <c r="ED41" s="17">
        <v>0.2</v>
      </c>
      <c r="EE41" s="17">
        <v>0.2</v>
      </c>
      <c r="EF41" s="17">
        <v>0.2</v>
      </c>
      <c r="EG41" s="17">
        <v>0.2</v>
      </c>
      <c r="EH41" s="17" t="s">
        <v>242</v>
      </c>
      <c r="EI41" s="17" t="s">
        <v>242</v>
      </c>
      <c r="EJ41" s="17" t="s">
        <v>242</v>
      </c>
      <c r="EK41" s="17" t="s">
        <v>242</v>
      </c>
      <c r="EL41" s="17" t="s">
        <v>242</v>
      </c>
      <c r="EM41" s="17" t="s">
        <v>242</v>
      </c>
      <c r="EN41" s="194" t="str">
        <f t="shared" si="4"/>
        <v>n.a.</v>
      </c>
      <c r="EO41" s="195"/>
      <c r="EP41" s="198" t="s">
        <v>241</v>
      </c>
      <c r="EQ41" s="17" t="s">
        <v>242</v>
      </c>
      <c r="ER41" s="17" t="s">
        <v>242</v>
      </c>
      <c r="ES41" s="17" t="s">
        <v>242</v>
      </c>
      <c r="ET41" s="17" t="s">
        <v>242</v>
      </c>
      <c r="EU41" s="17" t="s">
        <v>242</v>
      </c>
      <c r="EV41" s="17" t="s">
        <v>242</v>
      </c>
      <c r="EW41" s="17" t="s">
        <v>242</v>
      </c>
      <c r="EX41" s="17" t="s">
        <v>242</v>
      </c>
      <c r="EY41" s="17">
        <v>0</v>
      </c>
      <c r="EZ41" s="17">
        <v>0</v>
      </c>
      <c r="FA41" s="17">
        <v>0</v>
      </c>
      <c r="FB41" s="17">
        <v>0</v>
      </c>
      <c r="FC41" s="17">
        <v>0</v>
      </c>
      <c r="FD41" s="17">
        <v>0</v>
      </c>
      <c r="FE41" s="17">
        <v>0</v>
      </c>
      <c r="FF41" s="17" t="s">
        <v>242</v>
      </c>
      <c r="FG41" s="17" t="s">
        <v>242</v>
      </c>
      <c r="FH41" s="17" t="s">
        <v>242</v>
      </c>
      <c r="FI41" s="17" t="s">
        <v>242</v>
      </c>
      <c r="FJ41" s="17" t="s">
        <v>242</v>
      </c>
      <c r="FK41" s="17" t="s">
        <v>242</v>
      </c>
      <c r="FL41" s="194" t="str">
        <f t="shared" si="5"/>
        <v>n.a.</v>
      </c>
      <c r="FM41" s="195"/>
      <c r="FN41" s="202" t="s">
        <v>239</v>
      </c>
      <c r="FO41" s="2" t="s">
        <v>240</v>
      </c>
      <c r="FP41" s="2" t="s">
        <v>240</v>
      </c>
      <c r="FQ41" s="2" t="s">
        <v>240</v>
      </c>
      <c r="FR41" s="2" t="s">
        <v>240</v>
      </c>
      <c r="FS41" s="2" t="s">
        <v>240</v>
      </c>
      <c r="FT41" s="2" t="s">
        <v>240</v>
      </c>
      <c r="FU41" s="2" t="s">
        <v>240</v>
      </c>
      <c r="FV41" s="2" t="s">
        <v>240</v>
      </c>
      <c r="FW41" s="2" t="s">
        <v>240</v>
      </c>
      <c r="FX41" s="2" t="s">
        <v>240</v>
      </c>
      <c r="FY41" s="2" t="s">
        <v>240</v>
      </c>
      <c r="FZ41" s="2">
        <v>0.1</v>
      </c>
      <c r="GA41" s="2">
        <v>0.1</v>
      </c>
      <c r="GB41" s="2">
        <v>0.1</v>
      </c>
      <c r="GC41" s="2">
        <v>0.1</v>
      </c>
      <c r="GD41" s="2" t="s">
        <v>240</v>
      </c>
      <c r="GE41" s="2" t="s">
        <v>240</v>
      </c>
      <c r="GF41" s="2" t="s">
        <v>240</v>
      </c>
      <c r="GG41" s="2" t="s">
        <v>240</v>
      </c>
      <c r="GH41" s="2" t="s">
        <v>240</v>
      </c>
      <c r="GI41" s="2" t="s">
        <v>240</v>
      </c>
      <c r="GJ41" s="194" t="str">
        <f t="shared" si="6"/>
        <v>n.a.</v>
      </c>
      <c r="GK41" s="195"/>
      <c r="GL41" s="202" t="s">
        <v>239</v>
      </c>
      <c r="GM41" s="2" t="s">
        <v>240</v>
      </c>
      <c r="GN41" s="2" t="s">
        <v>240</v>
      </c>
      <c r="GO41" s="2" t="s">
        <v>240</v>
      </c>
      <c r="GP41" s="2" t="s">
        <v>240</v>
      </c>
      <c r="GQ41" s="2" t="s">
        <v>240</v>
      </c>
      <c r="GR41" s="2" t="s">
        <v>240</v>
      </c>
      <c r="GS41" s="2" t="s">
        <v>240</v>
      </c>
      <c r="GT41" s="2" t="s">
        <v>240</v>
      </c>
      <c r="GU41" s="2" t="s">
        <v>240</v>
      </c>
      <c r="GV41" s="2" t="s">
        <v>240</v>
      </c>
      <c r="GW41" s="2" t="s">
        <v>240</v>
      </c>
      <c r="GX41" s="2">
        <v>0.1</v>
      </c>
      <c r="GY41" s="2">
        <v>0.1</v>
      </c>
      <c r="GZ41" s="2">
        <v>0.1</v>
      </c>
      <c r="HA41" s="2">
        <v>0.1</v>
      </c>
      <c r="HB41" s="2" t="s">
        <v>240</v>
      </c>
      <c r="HC41" s="2" t="s">
        <v>240</v>
      </c>
      <c r="HD41" s="2" t="s">
        <v>240</v>
      </c>
      <c r="HE41" s="2" t="s">
        <v>240</v>
      </c>
      <c r="HF41" s="2" t="s">
        <v>240</v>
      </c>
      <c r="HG41" s="2" t="s">
        <v>240</v>
      </c>
      <c r="HH41" s="194" t="str">
        <f t="shared" si="7"/>
        <v>n.a.</v>
      </c>
      <c r="HI41" s="195"/>
      <c r="HJ41" s="202" t="s">
        <v>239</v>
      </c>
      <c r="HK41" s="2" t="s">
        <v>240</v>
      </c>
      <c r="HL41" s="2" t="s">
        <v>240</v>
      </c>
      <c r="HM41" s="2" t="s">
        <v>240</v>
      </c>
      <c r="HN41" s="2" t="s">
        <v>240</v>
      </c>
      <c r="HO41" s="2" t="s">
        <v>240</v>
      </c>
      <c r="HP41" s="2" t="s">
        <v>240</v>
      </c>
      <c r="HQ41" s="2" t="s">
        <v>240</v>
      </c>
      <c r="HR41" s="2" t="s">
        <v>240</v>
      </c>
      <c r="HS41" s="2" t="s">
        <v>240</v>
      </c>
      <c r="HT41" s="2" t="s">
        <v>240</v>
      </c>
      <c r="HU41" s="2">
        <v>0</v>
      </c>
      <c r="HV41" s="2">
        <v>0.1</v>
      </c>
      <c r="HW41" s="2">
        <v>0</v>
      </c>
      <c r="HX41" s="2">
        <v>0</v>
      </c>
      <c r="HY41" s="2">
        <v>0</v>
      </c>
      <c r="HZ41" s="2" t="s">
        <v>240</v>
      </c>
      <c r="IA41" s="2" t="s">
        <v>240</v>
      </c>
      <c r="IB41" s="2" t="s">
        <v>240</v>
      </c>
      <c r="IC41" s="2" t="s">
        <v>240</v>
      </c>
      <c r="ID41" s="2" t="s">
        <v>240</v>
      </c>
      <c r="IE41" s="2" t="s">
        <v>240</v>
      </c>
      <c r="IF41" s="194" t="str">
        <f t="shared" si="8"/>
        <v>n.a.</v>
      </c>
      <c r="IG41" s="195"/>
      <c r="IH41" t="e">
        <f t="shared" si="9"/>
        <v>#DIV/0!</v>
      </c>
    </row>
    <row r="42" spans="1:242" ht="14.5">
      <c r="A42" s="175"/>
      <c r="B42" s="184" t="s">
        <v>243</v>
      </c>
      <c r="C42" s="175">
        <v>0</v>
      </c>
      <c r="D42" s="176" t="s">
        <v>240</v>
      </c>
      <c r="E42" s="176" t="s">
        <v>240</v>
      </c>
      <c r="F42" s="176" t="s">
        <v>240</v>
      </c>
      <c r="G42" s="176" t="s">
        <v>240</v>
      </c>
      <c r="H42" s="176" t="s">
        <v>240</v>
      </c>
      <c r="I42" s="176" t="s">
        <v>240</v>
      </c>
      <c r="J42" s="176" t="s">
        <v>240</v>
      </c>
      <c r="K42" s="176" t="s">
        <v>240</v>
      </c>
      <c r="L42" s="176" t="s">
        <v>240</v>
      </c>
      <c r="M42" s="176" t="s">
        <v>240</v>
      </c>
      <c r="N42" s="176" t="s">
        <v>240</v>
      </c>
      <c r="O42" s="176" t="s">
        <v>240</v>
      </c>
      <c r="P42" s="176" t="s">
        <v>240</v>
      </c>
      <c r="Q42" s="176" t="s">
        <v>240</v>
      </c>
      <c r="R42" s="176" t="s">
        <v>240</v>
      </c>
      <c r="S42" s="176" t="s">
        <v>240</v>
      </c>
      <c r="T42" s="176" t="s">
        <v>240</v>
      </c>
      <c r="U42" s="176" t="s">
        <v>240</v>
      </c>
      <c r="V42" s="176" t="s">
        <v>240</v>
      </c>
      <c r="W42" s="176" t="s">
        <v>240</v>
      </c>
      <c r="Y42" s="1"/>
      <c r="Z42" s="190" t="s">
        <v>243</v>
      </c>
      <c r="AA42" s="1">
        <v>0</v>
      </c>
      <c r="AB42" s="2" t="s">
        <v>240</v>
      </c>
      <c r="AC42" s="2" t="s">
        <v>240</v>
      </c>
      <c r="AD42" s="2" t="s">
        <v>240</v>
      </c>
      <c r="AE42" s="2" t="s">
        <v>240</v>
      </c>
      <c r="AF42" s="2" t="s">
        <v>240</v>
      </c>
      <c r="AG42" s="2" t="s">
        <v>240</v>
      </c>
      <c r="AH42" s="2" t="s">
        <v>240</v>
      </c>
      <c r="AI42" s="2" t="s">
        <v>240</v>
      </c>
      <c r="AJ42" s="2" t="s">
        <v>240</v>
      </c>
      <c r="AK42" s="2" t="s">
        <v>240</v>
      </c>
      <c r="AL42" s="2" t="s">
        <v>240</v>
      </c>
      <c r="AM42" s="2" t="s">
        <v>240</v>
      </c>
      <c r="AN42" s="2" t="s">
        <v>240</v>
      </c>
      <c r="AO42" s="2" t="s">
        <v>240</v>
      </c>
      <c r="AP42" s="2" t="s">
        <v>240</v>
      </c>
      <c r="AQ42" s="2" t="s">
        <v>240</v>
      </c>
      <c r="AR42" s="2" t="s">
        <v>240</v>
      </c>
      <c r="AS42" s="2" t="s">
        <v>240</v>
      </c>
      <c r="AT42" s="2" t="s">
        <v>240</v>
      </c>
      <c r="AU42" s="2" t="s">
        <v>240</v>
      </c>
      <c r="AV42" s="194" t="str">
        <f t="shared" si="0"/>
        <v>n.a.</v>
      </c>
      <c r="AW42" s="195"/>
      <c r="AX42" s="190" t="s">
        <v>243</v>
      </c>
      <c r="AY42" s="1">
        <v>0</v>
      </c>
      <c r="AZ42" s="2" t="s">
        <v>240</v>
      </c>
      <c r="BA42" s="2" t="s">
        <v>240</v>
      </c>
      <c r="BB42" s="2" t="s">
        <v>240</v>
      </c>
      <c r="BC42" s="2" t="s">
        <v>240</v>
      </c>
      <c r="BD42" s="2" t="s">
        <v>240</v>
      </c>
      <c r="BE42" s="2" t="s">
        <v>240</v>
      </c>
      <c r="BF42" s="2" t="s">
        <v>240</v>
      </c>
      <c r="BG42" s="2" t="s">
        <v>240</v>
      </c>
      <c r="BH42" s="2" t="s">
        <v>240</v>
      </c>
      <c r="BI42" s="2" t="s">
        <v>240</v>
      </c>
      <c r="BJ42" s="2" t="s">
        <v>240</v>
      </c>
      <c r="BK42" s="2" t="s">
        <v>240</v>
      </c>
      <c r="BL42" s="2" t="s">
        <v>240</v>
      </c>
      <c r="BM42" s="2" t="s">
        <v>240</v>
      </c>
      <c r="BN42" s="2" t="s">
        <v>240</v>
      </c>
      <c r="BO42" s="2" t="s">
        <v>240</v>
      </c>
      <c r="BP42" s="2" t="s">
        <v>240</v>
      </c>
      <c r="BQ42" s="2" t="s">
        <v>240</v>
      </c>
      <c r="BR42" s="2" t="s">
        <v>240</v>
      </c>
      <c r="BS42" s="2" t="s">
        <v>240</v>
      </c>
      <c r="BT42" s="194" t="str">
        <f t="shared" si="1"/>
        <v>n.a.</v>
      </c>
      <c r="BU42" s="195"/>
      <c r="BV42" s="198" t="s">
        <v>244</v>
      </c>
      <c r="BW42" s="16">
        <v>0</v>
      </c>
      <c r="BX42" s="17" t="s">
        <v>242</v>
      </c>
      <c r="BY42" s="17" t="s">
        <v>242</v>
      </c>
      <c r="BZ42" s="17" t="s">
        <v>242</v>
      </c>
      <c r="CA42" s="17" t="s">
        <v>242</v>
      </c>
      <c r="CB42" s="17" t="s">
        <v>242</v>
      </c>
      <c r="CC42" s="17" t="s">
        <v>242</v>
      </c>
      <c r="CD42" s="17" t="s">
        <v>242</v>
      </c>
      <c r="CE42" s="17" t="s">
        <v>242</v>
      </c>
      <c r="CF42" s="17" t="s">
        <v>242</v>
      </c>
      <c r="CG42" s="17" t="s">
        <v>242</v>
      </c>
      <c r="CH42" s="17" t="s">
        <v>242</v>
      </c>
      <c r="CI42" s="17" t="s">
        <v>242</v>
      </c>
      <c r="CJ42" s="17" t="s">
        <v>242</v>
      </c>
      <c r="CK42" s="17" t="s">
        <v>242</v>
      </c>
      <c r="CL42" s="17" t="s">
        <v>242</v>
      </c>
      <c r="CM42" s="17" t="s">
        <v>242</v>
      </c>
      <c r="CN42" s="17" t="s">
        <v>242</v>
      </c>
      <c r="CO42" s="17" t="s">
        <v>242</v>
      </c>
      <c r="CP42" s="17" t="s">
        <v>242</v>
      </c>
      <c r="CQ42" s="17" t="s">
        <v>242</v>
      </c>
      <c r="CR42" s="194" t="str">
        <f t="shared" si="2"/>
        <v>n.a.</v>
      </c>
      <c r="CS42" s="195"/>
      <c r="CT42" s="198" t="s">
        <v>244</v>
      </c>
      <c r="CU42" s="16">
        <v>0</v>
      </c>
      <c r="CV42" s="17" t="s">
        <v>242</v>
      </c>
      <c r="CW42" s="17" t="s">
        <v>242</v>
      </c>
      <c r="CX42" s="17" t="s">
        <v>242</v>
      </c>
      <c r="CY42" s="17" t="s">
        <v>242</v>
      </c>
      <c r="CZ42" s="17" t="s">
        <v>242</v>
      </c>
      <c r="DA42" s="17" t="s">
        <v>242</v>
      </c>
      <c r="DB42" s="17" t="s">
        <v>242</v>
      </c>
      <c r="DC42" s="17" t="s">
        <v>242</v>
      </c>
      <c r="DD42" s="17" t="s">
        <v>242</v>
      </c>
      <c r="DE42" s="17" t="s">
        <v>242</v>
      </c>
      <c r="DF42" s="17" t="s">
        <v>242</v>
      </c>
      <c r="DG42" s="17" t="s">
        <v>242</v>
      </c>
      <c r="DH42" s="17" t="s">
        <v>242</v>
      </c>
      <c r="DI42" s="17" t="s">
        <v>242</v>
      </c>
      <c r="DJ42" s="17" t="s">
        <v>242</v>
      </c>
      <c r="DK42" s="17" t="s">
        <v>242</v>
      </c>
      <c r="DL42" s="17" t="s">
        <v>242</v>
      </c>
      <c r="DM42" s="17" t="s">
        <v>242</v>
      </c>
      <c r="DN42" s="17" t="s">
        <v>242</v>
      </c>
      <c r="DO42" s="17" t="s">
        <v>242</v>
      </c>
      <c r="DP42" s="194" t="str">
        <f t="shared" si="3"/>
        <v>n.a.</v>
      </c>
      <c r="DQ42" s="195"/>
      <c r="DR42" s="198" t="s">
        <v>244</v>
      </c>
      <c r="DS42" s="16">
        <v>0</v>
      </c>
      <c r="DT42" s="17" t="s">
        <v>242</v>
      </c>
      <c r="DU42" s="17" t="s">
        <v>242</v>
      </c>
      <c r="DV42" s="17" t="s">
        <v>242</v>
      </c>
      <c r="DW42" s="17" t="s">
        <v>242</v>
      </c>
      <c r="DX42" s="17" t="s">
        <v>242</v>
      </c>
      <c r="DY42" s="17" t="s">
        <v>242</v>
      </c>
      <c r="DZ42" s="17" t="s">
        <v>242</v>
      </c>
      <c r="EA42" s="17" t="s">
        <v>242</v>
      </c>
      <c r="EB42" s="17" t="s">
        <v>242</v>
      </c>
      <c r="EC42" s="17" t="s">
        <v>242</v>
      </c>
      <c r="ED42" s="17" t="s">
        <v>242</v>
      </c>
      <c r="EE42" s="17" t="s">
        <v>242</v>
      </c>
      <c r="EF42" s="17" t="s">
        <v>242</v>
      </c>
      <c r="EG42" s="17" t="s">
        <v>242</v>
      </c>
      <c r="EH42" s="17" t="s">
        <v>242</v>
      </c>
      <c r="EI42" s="17" t="s">
        <v>242</v>
      </c>
      <c r="EJ42" s="17" t="s">
        <v>242</v>
      </c>
      <c r="EK42" s="17" t="s">
        <v>242</v>
      </c>
      <c r="EL42" s="17" t="s">
        <v>242</v>
      </c>
      <c r="EM42" s="17" t="s">
        <v>242</v>
      </c>
      <c r="EN42" s="194" t="str">
        <f t="shared" si="4"/>
        <v>n.a.</v>
      </c>
      <c r="EO42" s="195"/>
      <c r="EP42" s="198" t="s">
        <v>244</v>
      </c>
      <c r="EQ42" s="16">
        <v>0</v>
      </c>
      <c r="ER42" s="17" t="s">
        <v>242</v>
      </c>
      <c r="ES42" s="17" t="s">
        <v>242</v>
      </c>
      <c r="ET42" s="17" t="s">
        <v>242</v>
      </c>
      <c r="EU42" s="17" t="s">
        <v>242</v>
      </c>
      <c r="EV42" s="17" t="s">
        <v>242</v>
      </c>
      <c r="EW42" s="17" t="s">
        <v>242</v>
      </c>
      <c r="EX42" s="17" t="s">
        <v>242</v>
      </c>
      <c r="EY42" s="17" t="s">
        <v>242</v>
      </c>
      <c r="EZ42" s="17" t="s">
        <v>242</v>
      </c>
      <c r="FA42" s="17" t="s">
        <v>242</v>
      </c>
      <c r="FB42" s="17" t="s">
        <v>242</v>
      </c>
      <c r="FC42" s="17" t="s">
        <v>242</v>
      </c>
      <c r="FD42" s="17" t="s">
        <v>242</v>
      </c>
      <c r="FE42" s="17" t="s">
        <v>242</v>
      </c>
      <c r="FF42" s="17" t="s">
        <v>242</v>
      </c>
      <c r="FG42" s="17" t="s">
        <v>242</v>
      </c>
      <c r="FH42" s="17" t="s">
        <v>242</v>
      </c>
      <c r="FI42" s="17" t="s">
        <v>242</v>
      </c>
      <c r="FJ42" s="17" t="s">
        <v>242</v>
      </c>
      <c r="FK42" s="17" t="s">
        <v>242</v>
      </c>
      <c r="FL42" s="194" t="str">
        <f t="shared" si="5"/>
        <v>n.a.</v>
      </c>
      <c r="FM42" s="195"/>
      <c r="FN42" s="202" t="s">
        <v>243</v>
      </c>
      <c r="FO42" s="1">
        <v>0</v>
      </c>
      <c r="FP42" s="2" t="s">
        <v>240</v>
      </c>
      <c r="FQ42" s="2" t="s">
        <v>240</v>
      </c>
      <c r="FR42" s="2" t="s">
        <v>240</v>
      </c>
      <c r="FS42" s="2" t="s">
        <v>240</v>
      </c>
      <c r="FT42" s="2" t="s">
        <v>240</v>
      </c>
      <c r="FU42" s="2" t="s">
        <v>240</v>
      </c>
      <c r="FV42" s="2" t="s">
        <v>240</v>
      </c>
      <c r="FW42" s="2" t="s">
        <v>240</v>
      </c>
      <c r="FX42" s="2" t="s">
        <v>240</v>
      </c>
      <c r="FY42" s="2" t="s">
        <v>240</v>
      </c>
      <c r="FZ42" s="2" t="s">
        <v>240</v>
      </c>
      <c r="GA42" s="2" t="s">
        <v>240</v>
      </c>
      <c r="GB42" s="2" t="s">
        <v>240</v>
      </c>
      <c r="GC42" s="2" t="s">
        <v>240</v>
      </c>
      <c r="GD42" s="2" t="s">
        <v>240</v>
      </c>
      <c r="GE42" s="2" t="s">
        <v>240</v>
      </c>
      <c r="GF42" s="2" t="s">
        <v>240</v>
      </c>
      <c r="GG42" s="2" t="s">
        <v>240</v>
      </c>
      <c r="GH42" s="2" t="s">
        <v>240</v>
      </c>
      <c r="GI42" s="2" t="s">
        <v>240</v>
      </c>
      <c r="GJ42" s="194" t="str">
        <f t="shared" si="6"/>
        <v>n.a.</v>
      </c>
      <c r="GK42" s="195"/>
      <c r="GL42" s="202" t="s">
        <v>243</v>
      </c>
      <c r="GM42" s="1">
        <v>0</v>
      </c>
      <c r="GN42" s="2" t="s">
        <v>240</v>
      </c>
      <c r="GO42" s="2" t="s">
        <v>240</v>
      </c>
      <c r="GP42" s="2" t="s">
        <v>240</v>
      </c>
      <c r="GQ42" s="2" t="s">
        <v>240</v>
      </c>
      <c r="GR42" s="2" t="s">
        <v>240</v>
      </c>
      <c r="GS42" s="2" t="s">
        <v>240</v>
      </c>
      <c r="GT42" s="2" t="s">
        <v>240</v>
      </c>
      <c r="GU42" s="2" t="s">
        <v>240</v>
      </c>
      <c r="GV42" s="2" t="s">
        <v>240</v>
      </c>
      <c r="GW42" s="2" t="s">
        <v>240</v>
      </c>
      <c r="GX42" s="2" t="s">
        <v>240</v>
      </c>
      <c r="GY42" s="2" t="s">
        <v>240</v>
      </c>
      <c r="GZ42" s="2" t="s">
        <v>240</v>
      </c>
      <c r="HA42" s="2" t="s">
        <v>240</v>
      </c>
      <c r="HB42" s="2" t="s">
        <v>240</v>
      </c>
      <c r="HC42" s="2" t="s">
        <v>240</v>
      </c>
      <c r="HD42" s="2" t="s">
        <v>240</v>
      </c>
      <c r="HE42" s="2" t="s">
        <v>240</v>
      </c>
      <c r="HF42" s="2" t="s">
        <v>240</v>
      </c>
      <c r="HG42" s="2" t="s">
        <v>240</v>
      </c>
      <c r="HH42" s="194" t="str">
        <f t="shared" si="7"/>
        <v>n.a.</v>
      </c>
      <c r="HI42" s="195"/>
      <c r="HJ42" s="202" t="s">
        <v>243</v>
      </c>
      <c r="HK42" s="1">
        <v>0</v>
      </c>
      <c r="HL42" s="2" t="s">
        <v>240</v>
      </c>
      <c r="HM42" s="2" t="s">
        <v>240</v>
      </c>
      <c r="HN42" s="2" t="s">
        <v>240</v>
      </c>
      <c r="HO42" s="2" t="s">
        <v>240</v>
      </c>
      <c r="HP42" s="2" t="s">
        <v>240</v>
      </c>
      <c r="HQ42" s="2" t="s">
        <v>240</v>
      </c>
      <c r="HR42" s="2" t="s">
        <v>240</v>
      </c>
      <c r="HS42" s="2" t="s">
        <v>240</v>
      </c>
      <c r="HT42" s="2" t="s">
        <v>240</v>
      </c>
      <c r="HU42" s="2" t="s">
        <v>240</v>
      </c>
      <c r="HV42" s="2" t="s">
        <v>240</v>
      </c>
      <c r="HW42" s="2" t="s">
        <v>240</v>
      </c>
      <c r="HX42" s="2" t="s">
        <v>240</v>
      </c>
      <c r="HY42" s="2" t="s">
        <v>240</v>
      </c>
      <c r="HZ42" s="2" t="s">
        <v>240</v>
      </c>
      <c r="IA42" s="2" t="s">
        <v>240</v>
      </c>
      <c r="IB42" s="2" t="s">
        <v>240</v>
      </c>
      <c r="IC42" s="2" t="s">
        <v>240</v>
      </c>
      <c r="ID42" s="2" t="s">
        <v>240</v>
      </c>
      <c r="IE42" s="2" t="s">
        <v>240</v>
      </c>
      <c r="IF42" s="194" t="str">
        <f t="shared" si="8"/>
        <v>n.a.</v>
      </c>
      <c r="IG42" s="195"/>
      <c r="IH42" t="e">
        <f t="shared" si="9"/>
        <v>#DIV/0!</v>
      </c>
    </row>
    <row r="43" spans="1:242" ht="14.5">
      <c r="A43" s="175"/>
      <c r="B43" s="184" t="s">
        <v>245</v>
      </c>
      <c r="C43" s="175">
        <v>0</v>
      </c>
      <c r="D43" s="175">
        <v>0</v>
      </c>
      <c r="E43" s="175">
        <v>0</v>
      </c>
      <c r="F43" s="175">
        <v>0</v>
      </c>
      <c r="G43" s="175">
        <v>0</v>
      </c>
      <c r="H43" s="175">
        <v>0</v>
      </c>
      <c r="I43" s="175">
        <v>0</v>
      </c>
      <c r="J43" s="175">
        <v>0</v>
      </c>
      <c r="K43" s="175">
        <v>0</v>
      </c>
      <c r="L43" s="175">
        <v>0</v>
      </c>
      <c r="M43" s="175">
        <v>0</v>
      </c>
      <c r="N43" s="175">
        <v>0</v>
      </c>
      <c r="O43" s="175">
        <v>0</v>
      </c>
      <c r="P43" s="175">
        <v>0</v>
      </c>
      <c r="Q43" s="175">
        <v>0</v>
      </c>
      <c r="R43" s="175">
        <v>0</v>
      </c>
      <c r="S43" s="175">
        <v>0</v>
      </c>
      <c r="T43" s="175">
        <v>0</v>
      </c>
      <c r="U43" s="175">
        <v>0</v>
      </c>
      <c r="V43" s="175">
        <v>0</v>
      </c>
      <c r="W43" s="175">
        <v>0</v>
      </c>
      <c r="Y43" s="1"/>
      <c r="Z43" s="190" t="s">
        <v>245</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94">
        <f t="shared" si="0"/>
        <v>0</v>
      </c>
      <c r="AW43" s="195"/>
      <c r="AX43" s="190" t="s">
        <v>245</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94">
        <f t="shared" si="1"/>
        <v>0</v>
      </c>
      <c r="BU43" s="195"/>
      <c r="BV43" s="198" t="s">
        <v>246</v>
      </c>
      <c r="BW43" s="16">
        <v>0</v>
      </c>
      <c r="BX43" s="16">
        <v>0</v>
      </c>
      <c r="BY43" s="16">
        <v>0</v>
      </c>
      <c r="BZ43" s="16">
        <v>0</v>
      </c>
      <c r="CA43" s="16">
        <v>0</v>
      </c>
      <c r="CB43" s="16">
        <v>0</v>
      </c>
      <c r="CC43" s="16">
        <v>0</v>
      </c>
      <c r="CD43" s="16">
        <v>0</v>
      </c>
      <c r="CE43" s="16">
        <v>0</v>
      </c>
      <c r="CF43" s="16">
        <v>0</v>
      </c>
      <c r="CG43" s="16">
        <v>0</v>
      </c>
      <c r="CH43" s="16">
        <v>0</v>
      </c>
      <c r="CI43" s="16">
        <v>0</v>
      </c>
      <c r="CJ43" s="16">
        <v>0</v>
      </c>
      <c r="CK43" s="16">
        <v>0</v>
      </c>
      <c r="CL43" s="16">
        <v>0</v>
      </c>
      <c r="CM43" s="16">
        <v>0</v>
      </c>
      <c r="CN43" s="16">
        <v>0</v>
      </c>
      <c r="CO43" s="16">
        <v>0</v>
      </c>
      <c r="CP43" s="16">
        <v>0</v>
      </c>
      <c r="CQ43" s="16">
        <v>0</v>
      </c>
      <c r="CR43" s="194">
        <f t="shared" si="2"/>
        <v>0</v>
      </c>
      <c r="CS43" s="195"/>
      <c r="CT43" s="198" t="s">
        <v>246</v>
      </c>
      <c r="CU43" s="16">
        <v>0</v>
      </c>
      <c r="CV43" s="16">
        <v>0</v>
      </c>
      <c r="CW43" s="16">
        <v>0</v>
      </c>
      <c r="CX43" s="16">
        <v>0</v>
      </c>
      <c r="CY43" s="16">
        <v>0</v>
      </c>
      <c r="CZ43" s="16">
        <v>0</v>
      </c>
      <c r="DA43" s="16">
        <v>0</v>
      </c>
      <c r="DB43" s="16">
        <v>0</v>
      </c>
      <c r="DC43" s="16">
        <v>0</v>
      </c>
      <c r="DD43" s="16">
        <v>0</v>
      </c>
      <c r="DE43" s="16">
        <v>0</v>
      </c>
      <c r="DF43" s="16">
        <v>0</v>
      </c>
      <c r="DG43" s="16">
        <v>0</v>
      </c>
      <c r="DH43" s="16">
        <v>0</v>
      </c>
      <c r="DI43" s="16">
        <v>0</v>
      </c>
      <c r="DJ43" s="16">
        <v>0</v>
      </c>
      <c r="DK43" s="16">
        <v>0</v>
      </c>
      <c r="DL43" s="16">
        <v>0</v>
      </c>
      <c r="DM43" s="16">
        <v>0</v>
      </c>
      <c r="DN43" s="16">
        <v>0</v>
      </c>
      <c r="DO43" s="16">
        <v>0</v>
      </c>
      <c r="DP43" s="194">
        <f t="shared" si="3"/>
        <v>0.3</v>
      </c>
      <c r="DQ43" s="195"/>
      <c r="DR43" s="198" t="s">
        <v>246</v>
      </c>
      <c r="DS43" s="16">
        <v>0.1</v>
      </c>
      <c r="DT43" s="16">
        <v>0.1</v>
      </c>
      <c r="DU43" s="16">
        <v>0.1</v>
      </c>
      <c r="DV43" s="16">
        <v>0.1</v>
      </c>
      <c r="DW43" s="16">
        <v>0.1</v>
      </c>
      <c r="DX43" s="16">
        <v>0.1</v>
      </c>
      <c r="DY43" s="16">
        <v>0.2</v>
      </c>
      <c r="DZ43" s="16">
        <v>0.2</v>
      </c>
      <c r="EA43" s="16">
        <v>0.2</v>
      </c>
      <c r="EB43" s="16">
        <v>0.1</v>
      </c>
      <c r="EC43" s="16">
        <v>0.2</v>
      </c>
      <c r="ED43" s="16">
        <v>0.2</v>
      </c>
      <c r="EE43" s="16">
        <v>0.2</v>
      </c>
      <c r="EF43" s="16">
        <v>0.2</v>
      </c>
      <c r="EG43" s="16">
        <v>0.1</v>
      </c>
      <c r="EH43" s="16">
        <v>0.1</v>
      </c>
      <c r="EI43" s="16">
        <v>0.2</v>
      </c>
      <c r="EJ43" s="16">
        <v>0.2</v>
      </c>
      <c r="EK43" s="16">
        <v>0.1</v>
      </c>
      <c r="EL43" s="16">
        <v>0.1</v>
      </c>
      <c r="EM43" s="16">
        <v>0.2</v>
      </c>
      <c r="EN43" s="194">
        <f t="shared" si="4"/>
        <v>2.5</v>
      </c>
      <c r="EO43" s="195">
        <f t="shared" si="10"/>
        <v>80</v>
      </c>
      <c r="EP43" s="198" t="s">
        <v>246</v>
      </c>
      <c r="EQ43" s="16">
        <v>0</v>
      </c>
      <c r="ER43" s="16">
        <v>0</v>
      </c>
      <c r="ES43" s="16">
        <v>0</v>
      </c>
      <c r="ET43" s="16">
        <v>0</v>
      </c>
      <c r="EU43" s="16">
        <v>0</v>
      </c>
      <c r="EV43" s="16">
        <v>0</v>
      </c>
      <c r="EW43" s="16">
        <v>0</v>
      </c>
      <c r="EX43" s="16">
        <v>0</v>
      </c>
      <c r="EY43" s="16">
        <v>0</v>
      </c>
      <c r="EZ43" s="16">
        <v>0</v>
      </c>
      <c r="FA43" s="16">
        <v>0</v>
      </c>
      <c r="FB43" s="16">
        <v>0</v>
      </c>
      <c r="FC43" s="16">
        <v>0</v>
      </c>
      <c r="FD43" s="16">
        <v>0</v>
      </c>
      <c r="FE43" s="16">
        <v>0</v>
      </c>
      <c r="FF43" s="16">
        <v>0</v>
      </c>
      <c r="FG43" s="16">
        <v>0</v>
      </c>
      <c r="FH43" s="16">
        <v>0</v>
      </c>
      <c r="FI43" s="16">
        <v>0</v>
      </c>
      <c r="FJ43" s="16">
        <v>0</v>
      </c>
      <c r="FK43" s="16">
        <v>0</v>
      </c>
      <c r="FL43" s="194">
        <f t="shared" si="5"/>
        <v>0.1</v>
      </c>
      <c r="FM43" s="195"/>
      <c r="FN43" s="202" t="s">
        <v>245</v>
      </c>
      <c r="FO43" s="1">
        <v>0</v>
      </c>
      <c r="FP43" s="1">
        <v>0</v>
      </c>
      <c r="FQ43" s="1">
        <v>0</v>
      </c>
      <c r="FR43" s="1">
        <v>0</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J43" s="194">
        <f t="shared" si="6"/>
        <v>0.1</v>
      </c>
      <c r="GK43" s="195"/>
      <c r="GL43" s="202" t="s">
        <v>245</v>
      </c>
      <c r="GM43" s="1">
        <v>0.1</v>
      </c>
      <c r="GN43" s="1">
        <v>0.1</v>
      </c>
      <c r="GO43" s="1">
        <v>0.1</v>
      </c>
      <c r="GP43" s="1">
        <v>0.1</v>
      </c>
      <c r="GQ43" s="1">
        <v>0.1</v>
      </c>
      <c r="GR43" s="1">
        <v>0.1</v>
      </c>
      <c r="GS43" s="1">
        <v>0.1</v>
      </c>
      <c r="GT43" s="1">
        <v>0.1</v>
      </c>
      <c r="GU43" s="1">
        <v>0.1</v>
      </c>
      <c r="GV43" s="1">
        <v>0</v>
      </c>
      <c r="GW43" s="1">
        <v>0</v>
      </c>
      <c r="GX43" s="1">
        <v>0</v>
      </c>
      <c r="GY43" s="1">
        <v>0</v>
      </c>
      <c r="GZ43" s="1">
        <v>0.1</v>
      </c>
      <c r="HA43" s="1">
        <v>0</v>
      </c>
      <c r="HB43" s="1">
        <v>0</v>
      </c>
      <c r="HC43" s="1">
        <v>0</v>
      </c>
      <c r="HD43" s="1">
        <v>0</v>
      </c>
      <c r="HE43" s="1">
        <v>0</v>
      </c>
      <c r="HF43" s="1">
        <v>0</v>
      </c>
      <c r="HG43" s="1">
        <v>0</v>
      </c>
      <c r="HH43" s="194">
        <f t="shared" si="7"/>
        <v>0.5</v>
      </c>
      <c r="HI43" s="195"/>
      <c r="HJ43" s="202" t="s">
        <v>245</v>
      </c>
      <c r="HK43" s="1">
        <v>0.1</v>
      </c>
      <c r="HL43" s="1">
        <v>0.1</v>
      </c>
      <c r="HM43" s="1">
        <v>0.1</v>
      </c>
      <c r="HN43" s="1">
        <v>0.1</v>
      </c>
      <c r="HO43" s="1">
        <v>0.1</v>
      </c>
      <c r="HP43" s="1">
        <v>0.1</v>
      </c>
      <c r="HQ43" s="1">
        <v>0.1</v>
      </c>
      <c r="HR43" s="1">
        <v>0.1</v>
      </c>
      <c r="HS43" s="1">
        <v>0.2</v>
      </c>
      <c r="HT43" s="1">
        <v>0.1</v>
      </c>
      <c r="HU43" s="1">
        <v>0.1</v>
      </c>
      <c r="HV43" s="1">
        <v>0.1</v>
      </c>
      <c r="HW43" s="1">
        <v>0.1</v>
      </c>
      <c r="HX43" s="1">
        <v>0.1</v>
      </c>
      <c r="HY43" s="1">
        <v>0.1</v>
      </c>
      <c r="HZ43" s="1">
        <v>0.1</v>
      </c>
      <c r="IA43" s="1">
        <v>0.1</v>
      </c>
      <c r="IB43" s="1">
        <v>0.1</v>
      </c>
      <c r="IC43" s="1">
        <v>0.1</v>
      </c>
      <c r="ID43" s="1">
        <v>0.1</v>
      </c>
      <c r="IE43" s="1">
        <v>0.1</v>
      </c>
      <c r="IF43" s="194">
        <f t="shared" si="8"/>
        <v>1.3</v>
      </c>
      <c r="IG43" s="195">
        <f t="shared" si="11"/>
        <v>76.923076923076906</v>
      </c>
      <c r="IH43">
        <f t="shared" si="9"/>
        <v>78.461538461538495</v>
      </c>
    </row>
    <row r="44" spans="1:242" ht="14.5">
      <c r="A44" s="424"/>
      <c r="B44" s="424"/>
      <c r="C44" s="175"/>
      <c r="D44" s="175"/>
      <c r="E44" s="175"/>
      <c r="F44" s="175"/>
      <c r="G44" s="175"/>
      <c r="H44" s="175"/>
      <c r="I44" s="175"/>
      <c r="J44" s="175"/>
      <c r="K44" s="175"/>
      <c r="L44" s="175"/>
      <c r="M44" s="175"/>
      <c r="N44" s="175"/>
      <c r="O44" s="175"/>
      <c r="P44" s="175"/>
      <c r="Q44" s="175"/>
      <c r="R44" s="175"/>
      <c r="S44" s="175"/>
      <c r="T44" s="175"/>
      <c r="U44" s="175"/>
      <c r="V44" s="175"/>
      <c r="W44" s="175"/>
      <c r="Y44" s="410"/>
      <c r="Z44" s="410"/>
      <c r="AA44" s="1"/>
      <c r="AB44" s="1"/>
      <c r="AC44" s="1"/>
      <c r="AD44" s="1"/>
      <c r="AE44" s="1"/>
      <c r="AF44" s="1"/>
      <c r="AG44" s="1"/>
      <c r="AH44" s="1"/>
      <c r="AI44" s="1"/>
      <c r="AJ44" s="1"/>
      <c r="AK44" s="1"/>
      <c r="AL44" s="1"/>
      <c r="AM44" s="1"/>
      <c r="AN44" s="1"/>
      <c r="AO44" s="1"/>
      <c r="AP44" s="1"/>
      <c r="AQ44" s="1"/>
      <c r="AR44" s="1"/>
      <c r="AS44" s="1"/>
      <c r="AT44" s="1"/>
      <c r="AU44" s="1"/>
      <c r="AW44" s="410"/>
      <c r="AX44" s="410"/>
      <c r="AY44" s="1"/>
      <c r="AZ44" s="1"/>
      <c r="BA44" s="1"/>
      <c r="BB44" s="1"/>
      <c r="BC44" s="1"/>
      <c r="BD44" s="1"/>
      <c r="BE44" s="1"/>
      <c r="BF44" s="1"/>
      <c r="BG44" s="1"/>
      <c r="BH44" s="1"/>
      <c r="BI44" s="1"/>
      <c r="BJ44" s="1"/>
      <c r="BK44" s="1"/>
      <c r="BL44" s="1"/>
      <c r="BM44" s="1"/>
      <c r="BN44" s="1"/>
      <c r="BO44" s="1"/>
      <c r="BP44" s="1"/>
      <c r="BQ44" s="1"/>
      <c r="BR44" s="1"/>
      <c r="BS44" s="1"/>
      <c r="BU44" s="411"/>
      <c r="BV44" s="411"/>
      <c r="BW44" s="16"/>
      <c r="BX44" s="16"/>
      <c r="BY44" s="16"/>
      <c r="BZ44" s="16"/>
      <c r="CA44" s="16"/>
      <c r="CB44" s="16"/>
      <c r="CC44" s="16"/>
      <c r="CD44" s="16"/>
      <c r="CE44" s="16"/>
      <c r="CF44" s="16"/>
      <c r="CG44" s="16"/>
      <c r="CH44" s="16"/>
      <c r="CI44" s="16"/>
      <c r="CJ44" s="16"/>
      <c r="CK44" s="16"/>
      <c r="CL44" s="16"/>
      <c r="CM44" s="16"/>
      <c r="CN44" s="16"/>
      <c r="CO44" s="16"/>
      <c r="CP44" s="16"/>
      <c r="CQ44" s="16"/>
      <c r="CR44" s="29"/>
      <c r="CS44" s="411"/>
      <c r="CT44" s="411"/>
      <c r="CU44" s="16"/>
      <c r="CV44" s="16"/>
      <c r="CW44" s="16"/>
      <c r="CX44" s="16"/>
      <c r="CY44" s="16"/>
      <c r="CZ44" s="16"/>
      <c r="DA44" s="16"/>
      <c r="DB44" s="16"/>
      <c r="DC44" s="16"/>
      <c r="DD44" s="16"/>
      <c r="DE44" s="16"/>
      <c r="DF44" s="16"/>
      <c r="DG44" s="16"/>
      <c r="DH44" s="16"/>
      <c r="DI44" s="16"/>
      <c r="DJ44" s="16"/>
      <c r="DK44" s="16"/>
      <c r="DL44" s="16"/>
      <c r="DM44" s="16"/>
      <c r="DN44" s="16"/>
      <c r="DO44" s="16"/>
      <c r="DP44" s="29"/>
      <c r="DQ44" s="411"/>
      <c r="DR44" s="411"/>
      <c r="DS44" s="16"/>
      <c r="DT44" s="16"/>
      <c r="DU44" s="16"/>
      <c r="DV44" s="16"/>
      <c r="DW44" s="16"/>
      <c r="DX44" s="16"/>
      <c r="DY44" s="16"/>
      <c r="DZ44" s="16"/>
      <c r="EA44" s="16"/>
      <c r="EB44" s="16"/>
      <c r="EC44" s="16"/>
      <c r="ED44" s="16"/>
      <c r="EE44" s="16"/>
      <c r="EF44" s="16"/>
      <c r="EG44" s="16"/>
      <c r="EH44" s="16"/>
      <c r="EI44" s="16"/>
      <c r="EJ44" s="16"/>
      <c r="EK44" s="16"/>
      <c r="EL44" s="16"/>
      <c r="EM44" s="16"/>
      <c r="EN44" s="29"/>
      <c r="EO44" s="411"/>
      <c r="EP44" s="411"/>
      <c r="EQ44" s="16"/>
      <c r="ER44" s="16"/>
      <c r="ES44" s="16"/>
      <c r="ET44" s="16"/>
      <c r="EU44" s="16"/>
      <c r="EV44" s="16"/>
      <c r="EW44" s="16"/>
      <c r="EX44" s="16"/>
      <c r="EY44" s="16"/>
      <c r="EZ44" s="16"/>
      <c r="FA44" s="16"/>
      <c r="FB44" s="16"/>
      <c r="FC44" s="16"/>
      <c r="FD44" s="16"/>
      <c r="FE44" s="16"/>
      <c r="FF44" s="16"/>
      <c r="FG44" s="16"/>
      <c r="FH44" s="16"/>
      <c r="FI44" s="16"/>
      <c r="FJ44" s="16"/>
      <c r="FK44" s="16"/>
      <c r="FM44" s="410"/>
      <c r="FN44" s="410"/>
      <c r="FO44" s="1"/>
      <c r="FP44" s="1"/>
      <c r="FQ44" s="1"/>
      <c r="FR44" s="1"/>
      <c r="FS44" s="1"/>
      <c r="FT44" s="1"/>
      <c r="FU44" s="1"/>
      <c r="FV44" s="1"/>
      <c r="FW44" s="1"/>
      <c r="FX44" s="1"/>
      <c r="FY44" s="1"/>
      <c r="FZ44" s="1"/>
      <c r="GA44" s="1"/>
      <c r="GB44" s="1"/>
      <c r="GC44" s="1"/>
      <c r="GD44" s="1"/>
      <c r="GE44" s="1"/>
      <c r="GF44" s="1"/>
      <c r="GG44" s="1"/>
      <c r="GH44" s="1"/>
      <c r="GI44" s="1"/>
      <c r="GK44" s="410"/>
      <c r="GL44" s="410"/>
      <c r="GM44" s="1"/>
      <c r="GN44" s="1"/>
      <c r="GO44" s="1"/>
      <c r="GP44" s="1"/>
      <c r="GQ44" s="1"/>
      <c r="GR44" s="1"/>
      <c r="GS44" s="1"/>
      <c r="GT44" s="1"/>
      <c r="GU44" s="1"/>
      <c r="GV44" s="1"/>
      <c r="GW44" s="1"/>
      <c r="GX44" s="1"/>
      <c r="GY44" s="1"/>
      <c r="GZ44" s="1"/>
      <c r="HA44" s="1"/>
      <c r="HB44" s="1"/>
      <c r="HC44" s="1"/>
      <c r="HD44" s="1"/>
      <c r="HE44" s="1"/>
      <c r="HF44" s="1"/>
      <c r="HG44" s="1"/>
      <c r="HI44" s="410"/>
      <c r="HJ44" s="410"/>
      <c r="HK44" s="1"/>
      <c r="HL44" s="1"/>
      <c r="HM44" s="1"/>
      <c r="HN44" s="1"/>
      <c r="HO44" s="1"/>
      <c r="HP44" s="1"/>
      <c r="HQ44" s="1"/>
      <c r="HR44" s="1"/>
      <c r="HS44" s="1"/>
      <c r="HT44" s="1"/>
      <c r="HU44" s="1"/>
      <c r="HV44" s="1"/>
      <c r="HW44" s="1"/>
      <c r="HX44" s="1"/>
      <c r="HY44" s="1"/>
      <c r="HZ44" s="1"/>
      <c r="IA44" s="1"/>
      <c r="IB44" s="1"/>
      <c r="IC44" s="1"/>
      <c r="ID44" s="1"/>
      <c r="IE44" s="1"/>
    </row>
    <row r="45" spans="1:242" ht="14.5">
      <c r="A45" s="175"/>
      <c r="B45" s="182" t="s">
        <v>247</v>
      </c>
      <c r="C45" s="175"/>
      <c r="D45" s="175"/>
      <c r="E45" s="175"/>
      <c r="F45" s="175"/>
      <c r="G45" s="175"/>
      <c r="H45" s="175"/>
      <c r="I45" s="175"/>
      <c r="J45" s="175"/>
      <c r="K45" s="175"/>
      <c r="L45" s="175"/>
      <c r="M45" s="175"/>
      <c r="N45" s="175"/>
      <c r="O45" s="175"/>
      <c r="P45" s="175"/>
      <c r="Q45" s="175"/>
      <c r="R45" s="175"/>
      <c r="S45" s="175"/>
      <c r="T45" s="175"/>
      <c r="U45" s="175"/>
      <c r="V45" s="175"/>
      <c r="W45" s="175"/>
      <c r="Y45" s="1"/>
      <c r="Z45" s="123" t="s">
        <v>247</v>
      </c>
      <c r="AA45" s="1"/>
      <c r="AB45" s="1"/>
      <c r="AC45" s="1"/>
      <c r="AD45" s="1"/>
      <c r="AE45" s="1"/>
      <c r="AF45" s="1"/>
      <c r="AG45" s="1"/>
      <c r="AH45" s="1"/>
      <c r="AI45" s="1"/>
      <c r="AJ45" s="1"/>
      <c r="AK45" s="1"/>
      <c r="AL45" s="1"/>
      <c r="AM45" s="1"/>
      <c r="AN45" s="1"/>
      <c r="AO45" s="1"/>
      <c r="AP45" s="1"/>
      <c r="AQ45" s="1"/>
      <c r="AR45" s="1"/>
      <c r="AS45" s="1"/>
      <c r="AT45" s="1"/>
      <c r="AU45" s="1"/>
      <c r="AW45" s="1"/>
      <c r="AX45" s="123" t="s">
        <v>247</v>
      </c>
      <c r="AY45" s="1"/>
      <c r="AZ45" s="1"/>
      <c r="BA45" s="1"/>
      <c r="BB45" s="1"/>
      <c r="BC45" s="1"/>
      <c r="BD45" s="1"/>
      <c r="BE45" s="1"/>
      <c r="BF45" s="1"/>
      <c r="BG45" s="1"/>
      <c r="BH45" s="1"/>
      <c r="BI45" s="1"/>
      <c r="BJ45" s="1"/>
      <c r="BK45" s="1"/>
      <c r="BL45" s="1"/>
      <c r="BM45" s="1"/>
      <c r="BN45" s="1"/>
      <c r="BO45" s="1"/>
      <c r="BP45" s="1"/>
      <c r="BQ45" s="1"/>
      <c r="BR45" s="1"/>
      <c r="BS45" s="1"/>
      <c r="BU45" s="16"/>
      <c r="BV45" s="196" t="s">
        <v>248</v>
      </c>
      <c r="BW45" s="16"/>
      <c r="BX45" s="16"/>
      <c r="BY45" s="16"/>
      <c r="BZ45" s="16"/>
      <c r="CA45" s="16"/>
      <c r="CB45" s="16"/>
      <c r="CC45" s="16"/>
      <c r="CD45" s="16"/>
      <c r="CE45" s="16"/>
      <c r="CF45" s="16"/>
      <c r="CG45" s="16"/>
      <c r="CH45" s="16"/>
      <c r="CI45" s="16"/>
      <c r="CJ45" s="16"/>
      <c r="CK45" s="16"/>
      <c r="CL45" s="16"/>
      <c r="CM45" s="16"/>
      <c r="CN45" s="16"/>
      <c r="CO45" s="16"/>
      <c r="CP45" s="16"/>
      <c r="CQ45" s="16"/>
      <c r="CR45" s="29"/>
      <c r="CS45" s="16"/>
      <c r="CT45" s="196" t="s">
        <v>248</v>
      </c>
      <c r="CU45" s="16"/>
      <c r="CV45" s="16"/>
      <c r="CW45" s="16"/>
      <c r="CX45" s="16"/>
      <c r="CY45" s="16"/>
      <c r="CZ45" s="16"/>
      <c r="DA45" s="16"/>
      <c r="DB45" s="16"/>
      <c r="DC45" s="16"/>
      <c r="DD45" s="16"/>
      <c r="DE45" s="16"/>
      <c r="DF45" s="16"/>
      <c r="DG45" s="16"/>
      <c r="DH45" s="16"/>
      <c r="DI45" s="16"/>
      <c r="DJ45" s="16"/>
      <c r="DK45" s="16"/>
      <c r="DL45" s="16"/>
      <c r="DM45" s="16"/>
      <c r="DN45" s="16"/>
      <c r="DO45" s="16"/>
      <c r="DP45" s="29"/>
      <c r="DQ45" s="16"/>
      <c r="DR45" s="196" t="s">
        <v>248</v>
      </c>
      <c r="DS45" s="16"/>
      <c r="DT45" s="16"/>
      <c r="DU45" s="16"/>
      <c r="DV45" s="16"/>
      <c r="DW45" s="16"/>
      <c r="DX45" s="16"/>
      <c r="DY45" s="16"/>
      <c r="DZ45" s="16"/>
      <c r="EA45" s="16"/>
      <c r="EB45" s="16"/>
      <c r="EC45" s="16"/>
      <c r="ED45" s="16"/>
      <c r="EE45" s="16"/>
      <c r="EF45" s="16"/>
      <c r="EG45" s="16"/>
      <c r="EH45" s="16"/>
      <c r="EI45" s="16"/>
      <c r="EJ45" s="16"/>
      <c r="EK45" s="16"/>
      <c r="EL45" s="16"/>
      <c r="EM45" s="16"/>
      <c r="EN45" s="29"/>
      <c r="EO45" s="16"/>
      <c r="EP45" s="196" t="s">
        <v>248</v>
      </c>
      <c r="EQ45" s="16"/>
      <c r="ER45" s="16"/>
      <c r="ES45" s="16"/>
      <c r="ET45" s="16"/>
      <c r="EU45" s="16"/>
      <c r="EV45" s="16"/>
      <c r="EW45" s="16"/>
      <c r="EX45" s="16"/>
      <c r="EY45" s="16"/>
      <c r="EZ45" s="16"/>
      <c r="FA45" s="16"/>
      <c r="FB45" s="16"/>
      <c r="FC45" s="16"/>
      <c r="FD45" s="16"/>
      <c r="FE45" s="16"/>
      <c r="FF45" s="16"/>
      <c r="FG45" s="16"/>
      <c r="FH45" s="16"/>
      <c r="FI45" s="16"/>
      <c r="FJ45" s="16"/>
      <c r="FK45" s="16"/>
      <c r="FM45" s="1"/>
      <c r="FN45" s="123" t="s">
        <v>247</v>
      </c>
      <c r="FO45" s="1"/>
      <c r="FP45" s="1"/>
      <c r="FQ45" s="1"/>
      <c r="FR45" s="1"/>
      <c r="FS45" s="1"/>
      <c r="FT45" s="1"/>
      <c r="FU45" s="1"/>
      <c r="FV45" s="1"/>
      <c r="FW45" s="1"/>
      <c r="FX45" s="1"/>
      <c r="FY45" s="1"/>
      <c r="FZ45" s="1"/>
      <c r="GA45" s="1"/>
      <c r="GB45" s="1"/>
      <c r="GC45" s="1"/>
      <c r="GD45" s="1"/>
      <c r="GE45" s="1"/>
      <c r="GF45" s="1"/>
      <c r="GG45" s="1"/>
      <c r="GH45" s="1"/>
      <c r="GI45" s="1"/>
      <c r="GK45" s="1"/>
      <c r="GL45" s="123" t="s">
        <v>247</v>
      </c>
      <c r="GM45" s="1"/>
      <c r="GN45" s="1"/>
      <c r="GO45" s="1"/>
      <c r="GP45" s="1"/>
      <c r="GQ45" s="1"/>
      <c r="GR45" s="1"/>
      <c r="GS45" s="1"/>
      <c r="GT45" s="1"/>
      <c r="GU45" s="1"/>
      <c r="GV45" s="1"/>
      <c r="GW45" s="1"/>
      <c r="GX45" s="1"/>
      <c r="GY45" s="1"/>
      <c r="GZ45" s="1"/>
      <c r="HA45" s="1"/>
      <c r="HB45" s="1"/>
      <c r="HC45" s="1"/>
      <c r="HD45" s="1"/>
      <c r="HE45" s="1"/>
      <c r="HF45" s="1"/>
      <c r="HG45" s="1"/>
      <c r="HI45" s="1"/>
      <c r="HJ45" s="123" t="s">
        <v>247</v>
      </c>
      <c r="HK45" s="1"/>
      <c r="HL45" s="1"/>
      <c r="HM45" s="1"/>
      <c r="HN45" s="1"/>
      <c r="HO45" s="1"/>
      <c r="HP45" s="1"/>
      <c r="HQ45" s="1"/>
      <c r="HR45" s="1"/>
      <c r="HS45" s="1"/>
      <c r="HT45" s="1"/>
      <c r="HU45" s="1"/>
      <c r="HV45" s="1"/>
      <c r="HW45" s="1"/>
      <c r="HX45" s="1"/>
      <c r="HY45" s="1"/>
      <c r="HZ45" s="1"/>
      <c r="IA45" s="1"/>
      <c r="IB45" s="1"/>
      <c r="IC45" s="1"/>
      <c r="ID45" s="1"/>
      <c r="IE45" s="1"/>
    </row>
    <row r="46" spans="1:242" ht="14.5">
      <c r="A46" s="175"/>
      <c r="B46" s="183" t="s">
        <v>233</v>
      </c>
      <c r="C46" s="175">
        <v>0</v>
      </c>
      <c r="D46" s="175">
        <v>0</v>
      </c>
      <c r="E46" s="175">
        <v>0</v>
      </c>
      <c r="F46" s="175">
        <v>0</v>
      </c>
      <c r="G46" s="175">
        <v>0</v>
      </c>
      <c r="H46" s="175">
        <v>0</v>
      </c>
      <c r="I46" s="175">
        <v>0</v>
      </c>
      <c r="J46" s="175">
        <v>0</v>
      </c>
      <c r="K46" s="175">
        <v>0</v>
      </c>
      <c r="L46" s="175">
        <v>0</v>
      </c>
      <c r="M46" s="175">
        <v>0</v>
      </c>
      <c r="N46" s="175">
        <v>0</v>
      </c>
      <c r="O46" s="175">
        <v>0</v>
      </c>
      <c r="P46" s="175">
        <v>0</v>
      </c>
      <c r="Q46" s="175">
        <v>0</v>
      </c>
      <c r="R46" s="175">
        <v>0</v>
      </c>
      <c r="S46" s="175">
        <v>0</v>
      </c>
      <c r="T46" s="175">
        <v>0</v>
      </c>
      <c r="U46" s="175">
        <v>0</v>
      </c>
      <c r="V46" s="175">
        <v>0</v>
      </c>
      <c r="W46" s="175">
        <v>0</v>
      </c>
      <c r="Y46" s="1"/>
      <c r="Z46" s="124" t="s">
        <v>233</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1"/>
      <c r="AX46" s="124" t="s">
        <v>233</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16"/>
      <c r="BV46" s="197" t="s">
        <v>234</v>
      </c>
      <c r="BW46" s="16">
        <v>0</v>
      </c>
      <c r="BX46" s="16">
        <v>0</v>
      </c>
      <c r="BY46" s="16">
        <v>0</v>
      </c>
      <c r="BZ46" s="16">
        <v>0</v>
      </c>
      <c r="CA46" s="16">
        <v>0</v>
      </c>
      <c r="CB46" s="16">
        <v>0</v>
      </c>
      <c r="CC46" s="16">
        <v>0</v>
      </c>
      <c r="CD46" s="16">
        <v>0</v>
      </c>
      <c r="CE46" s="16">
        <v>0</v>
      </c>
      <c r="CF46" s="16">
        <v>0</v>
      </c>
      <c r="CG46" s="16">
        <v>0</v>
      </c>
      <c r="CH46" s="16">
        <v>0</v>
      </c>
      <c r="CI46" s="16">
        <v>0</v>
      </c>
      <c r="CJ46" s="16">
        <v>0</v>
      </c>
      <c r="CK46" s="16">
        <v>0</v>
      </c>
      <c r="CL46" s="16">
        <v>0</v>
      </c>
      <c r="CM46" s="16">
        <v>0</v>
      </c>
      <c r="CN46" s="16">
        <v>0</v>
      </c>
      <c r="CO46" s="16">
        <v>0</v>
      </c>
      <c r="CP46" s="16">
        <v>0</v>
      </c>
      <c r="CQ46" s="16">
        <v>0</v>
      </c>
      <c r="CR46" s="29"/>
      <c r="CS46" s="16"/>
      <c r="CT46" s="197" t="s">
        <v>234</v>
      </c>
      <c r="CU46" s="16">
        <v>0</v>
      </c>
      <c r="CV46" s="16">
        <v>0</v>
      </c>
      <c r="CW46" s="16">
        <v>0</v>
      </c>
      <c r="CX46" s="16">
        <v>0</v>
      </c>
      <c r="CY46" s="16">
        <v>0</v>
      </c>
      <c r="CZ46" s="16">
        <v>0</v>
      </c>
      <c r="DA46" s="16">
        <v>0</v>
      </c>
      <c r="DB46" s="16">
        <v>0</v>
      </c>
      <c r="DC46" s="16">
        <v>0</v>
      </c>
      <c r="DD46" s="16">
        <v>0</v>
      </c>
      <c r="DE46" s="16">
        <v>0</v>
      </c>
      <c r="DF46" s="16">
        <v>0</v>
      </c>
      <c r="DG46" s="16">
        <v>0</v>
      </c>
      <c r="DH46" s="16">
        <v>0</v>
      </c>
      <c r="DI46" s="16">
        <v>0</v>
      </c>
      <c r="DJ46" s="16">
        <v>0</v>
      </c>
      <c r="DK46" s="16">
        <v>0</v>
      </c>
      <c r="DL46" s="16">
        <v>0</v>
      </c>
      <c r="DM46" s="16">
        <v>0</v>
      </c>
      <c r="DN46" s="16">
        <v>0</v>
      </c>
      <c r="DO46" s="16">
        <v>0</v>
      </c>
      <c r="DP46" s="29"/>
      <c r="DQ46" s="16"/>
      <c r="DR46" s="197" t="s">
        <v>234</v>
      </c>
      <c r="DS46" s="16">
        <v>0.1</v>
      </c>
      <c r="DT46" s="16">
        <v>0.1</v>
      </c>
      <c r="DU46" s="16">
        <v>0.1</v>
      </c>
      <c r="DV46" s="16">
        <v>0.1</v>
      </c>
      <c r="DW46" s="16">
        <v>0.1</v>
      </c>
      <c r="DX46" s="16">
        <v>0.1</v>
      </c>
      <c r="DY46" s="16">
        <v>0.1</v>
      </c>
      <c r="DZ46" s="16">
        <v>0.1</v>
      </c>
      <c r="EA46" s="16">
        <v>0.1</v>
      </c>
      <c r="EB46" s="16">
        <v>0.1</v>
      </c>
      <c r="EC46" s="16">
        <v>0.1</v>
      </c>
      <c r="ED46" s="16">
        <v>0.1</v>
      </c>
      <c r="EE46" s="16">
        <v>0.1</v>
      </c>
      <c r="EF46" s="16">
        <v>0</v>
      </c>
      <c r="EG46" s="16">
        <v>0</v>
      </c>
      <c r="EH46" s="16">
        <v>0</v>
      </c>
      <c r="EI46" s="16">
        <v>0</v>
      </c>
      <c r="EJ46" s="16">
        <v>0</v>
      </c>
      <c r="EK46" s="16">
        <v>0</v>
      </c>
      <c r="EL46" s="16">
        <v>0</v>
      </c>
      <c r="EM46" s="16">
        <v>0</v>
      </c>
      <c r="EN46" s="29"/>
      <c r="EO46" s="16"/>
      <c r="EP46" s="197" t="s">
        <v>234</v>
      </c>
      <c r="EQ46" s="16">
        <v>0</v>
      </c>
      <c r="ER46" s="16">
        <v>0</v>
      </c>
      <c r="ES46" s="16">
        <v>0</v>
      </c>
      <c r="ET46" s="16">
        <v>0</v>
      </c>
      <c r="EU46" s="16">
        <v>0</v>
      </c>
      <c r="EV46" s="16">
        <v>0</v>
      </c>
      <c r="EW46" s="16">
        <v>0</v>
      </c>
      <c r="EX46" s="16">
        <v>0</v>
      </c>
      <c r="EY46" s="16">
        <v>0</v>
      </c>
      <c r="EZ46" s="16">
        <v>0</v>
      </c>
      <c r="FA46" s="16">
        <v>0</v>
      </c>
      <c r="FB46" s="16">
        <v>0</v>
      </c>
      <c r="FC46" s="16">
        <v>0</v>
      </c>
      <c r="FD46" s="16">
        <v>0</v>
      </c>
      <c r="FE46" s="16">
        <v>0</v>
      </c>
      <c r="FF46" s="16">
        <v>0</v>
      </c>
      <c r="FG46" s="16">
        <v>0</v>
      </c>
      <c r="FH46" s="16">
        <v>0</v>
      </c>
      <c r="FI46" s="16">
        <v>0</v>
      </c>
      <c r="FJ46" s="16">
        <v>0</v>
      </c>
      <c r="FK46" s="16">
        <v>0</v>
      </c>
      <c r="FM46" s="1"/>
      <c r="FN46" s="124" t="s">
        <v>233</v>
      </c>
      <c r="FO46" s="1">
        <v>0</v>
      </c>
      <c r="FP46" s="1">
        <v>0</v>
      </c>
      <c r="FQ46" s="1">
        <v>0</v>
      </c>
      <c r="FR46" s="1">
        <v>0</v>
      </c>
      <c r="FS46" s="1">
        <v>0</v>
      </c>
      <c r="FT46" s="1">
        <v>0</v>
      </c>
      <c r="FU46" s="1">
        <v>0</v>
      </c>
      <c r="FV46" s="1">
        <v>0</v>
      </c>
      <c r="FW46" s="1">
        <v>0</v>
      </c>
      <c r="FX46" s="1">
        <v>0</v>
      </c>
      <c r="FY46" s="1">
        <v>0</v>
      </c>
      <c r="FZ46" s="1">
        <v>0</v>
      </c>
      <c r="GA46" s="1">
        <v>0</v>
      </c>
      <c r="GB46" s="1">
        <v>0</v>
      </c>
      <c r="GC46" s="1">
        <v>0</v>
      </c>
      <c r="GD46" s="1">
        <v>0</v>
      </c>
      <c r="GE46" s="1">
        <v>0</v>
      </c>
      <c r="GF46" s="1">
        <v>0</v>
      </c>
      <c r="GG46" s="1">
        <v>0</v>
      </c>
      <c r="GH46" s="1">
        <v>0</v>
      </c>
      <c r="GI46" s="1">
        <v>0</v>
      </c>
      <c r="GK46" s="1"/>
      <c r="GL46" s="124" t="s">
        <v>233</v>
      </c>
      <c r="GM46" s="1">
        <v>0</v>
      </c>
      <c r="GN46" s="1">
        <v>0</v>
      </c>
      <c r="GO46" s="1">
        <v>0</v>
      </c>
      <c r="GP46" s="1">
        <v>0</v>
      </c>
      <c r="GQ46" s="1">
        <v>0</v>
      </c>
      <c r="GR46" s="1">
        <v>0</v>
      </c>
      <c r="GS46" s="1">
        <v>0</v>
      </c>
      <c r="GT46" s="1">
        <v>0</v>
      </c>
      <c r="GU46" s="1">
        <v>0</v>
      </c>
      <c r="GV46" s="1">
        <v>0</v>
      </c>
      <c r="GW46" s="1">
        <v>0</v>
      </c>
      <c r="GX46" s="1">
        <v>0</v>
      </c>
      <c r="GY46" s="1">
        <v>0</v>
      </c>
      <c r="GZ46" s="1">
        <v>0</v>
      </c>
      <c r="HA46" s="1">
        <v>0.1</v>
      </c>
      <c r="HB46" s="1">
        <v>0</v>
      </c>
      <c r="HC46" s="1">
        <v>0</v>
      </c>
      <c r="HD46" s="1">
        <v>0</v>
      </c>
      <c r="HE46" s="1">
        <v>0</v>
      </c>
      <c r="HF46" s="1">
        <v>0</v>
      </c>
      <c r="HG46" s="1">
        <v>0</v>
      </c>
      <c r="HI46" s="1"/>
      <c r="HJ46" s="124" t="s">
        <v>233</v>
      </c>
      <c r="HK46" s="1">
        <v>0.1</v>
      </c>
      <c r="HL46" s="1">
        <v>0</v>
      </c>
      <c r="HM46" s="1">
        <v>0</v>
      </c>
      <c r="HN46" s="1">
        <v>0</v>
      </c>
      <c r="HO46" s="1">
        <v>0</v>
      </c>
      <c r="HP46" s="1">
        <v>0</v>
      </c>
      <c r="HQ46" s="1">
        <v>0.1</v>
      </c>
      <c r="HR46" s="1">
        <v>0.1</v>
      </c>
      <c r="HS46" s="1">
        <v>0.1</v>
      </c>
      <c r="HT46" s="1">
        <v>0.1</v>
      </c>
      <c r="HU46" s="1">
        <v>0.1</v>
      </c>
      <c r="HV46" s="1">
        <v>0.3</v>
      </c>
      <c r="HW46" s="1">
        <v>0.3</v>
      </c>
      <c r="HX46" s="1">
        <v>0.2</v>
      </c>
      <c r="HY46" s="1">
        <v>0.2</v>
      </c>
      <c r="HZ46" s="1">
        <v>0.2</v>
      </c>
      <c r="IA46" s="1">
        <v>0.1</v>
      </c>
      <c r="IB46" s="1">
        <v>0.1</v>
      </c>
      <c r="IC46" s="1">
        <v>0.1</v>
      </c>
      <c r="ID46" s="1">
        <v>0.1</v>
      </c>
      <c r="IE46" s="1">
        <v>0</v>
      </c>
    </row>
    <row r="47" spans="1:242" ht="14.5">
      <c r="A47" s="175"/>
      <c r="B47" s="184" t="s">
        <v>235</v>
      </c>
      <c r="C47" s="175">
        <v>97.3</v>
      </c>
      <c r="D47" s="175">
        <v>97.8</v>
      </c>
      <c r="E47" s="175">
        <v>97.8</v>
      </c>
      <c r="F47" s="175">
        <v>97.2</v>
      </c>
      <c r="G47" s="175">
        <v>97.1</v>
      </c>
      <c r="H47" s="175">
        <v>97.4</v>
      </c>
      <c r="I47" s="175">
        <v>98.8</v>
      </c>
      <c r="J47" s="175">
        <v>99</v>
      </c>
      <c r="K47" s="175">
        <v>98.9</v>
      </c>
      <c r="L47" s="175">
        <v>99.2</v>
      </c>
      <c r="M47" s="175">
        <v>99.3</v>
      </c>
      <c r="N47" s="175">
        <v>95.9</v>
      </c>
      <c r="O47" s="175">
        <v>96.3</v>
      </c>
      <c r="P47" s="175">
        <v>97.7</v>
      </c>
      <c r="Q47" s="175">
        <v>97</v>
      </c>
      <c r="R47" s="175">
        <v>99.4</v>
      </c>
      <c r="S47" s="175">
        <v>99.4</v>
      </c>
      <c r="T47" s="175">
        <v>99.3</v>
      </c>
      <c r="U47" s="175">
        <v>99.1</v>
      </c>
      <c r="V47" s="175">
        <v>99</v>
      </c>
      <c r="W47" s="175">
        <v>99</v>
      </c>
      <c r="Y47" s="1"/>
      <c r="Z47" s="190" t="s">
        <v>235</v>
      </c>
      <c r="AA47" s="1">
        <v>96.7</v>
      </c>
      <c r="AB47" s="1">
        <v>95.9</v>
      </c>
      <c r="AC47" s="1">
        <v>97.1</v>
      </c>
      <c r="AD47" s="1">
        <v>97.2</v>
      </c>
      <c r="AE47" s="1">
        <v>98.2</v>
      </c>
      <c r="AF47" s="1">
        <v>98.1</v>
      </c>
      <c r="AG47" s="1">
        <v>99.5</v>
      </c>
      <c r="AH47" s="1">
        <v>99.6</v>
      </c>
      <c r="AI47" s="1">
        <v>99.7</v>
      </c>
      <c r="AJ47" s="1">
        <v>99.5</v>
      </c>
      <c r="AK47" s="1">
        <v>99.6</v>
      </c>
      <c r="AL47" s="1">
        <v>96.1</v>
      </c>
      <c r="AM47" s="1">
        <v>96.2</v>
      </c>
      <c r="AN47" s="1">
        <v>98.8</v>
      </c>
      <c r="AO47" s="1">
        <v>86.7</v>
      </c>
      <c r="AP47" s="1">
        <v>99.3</v>
      </c>
      <c r="AQ47" s="1">
        <v>99.2</v>
      </c>
      <c r="AR47" s="1">
        <v>99.2</v>
      </c>
      <c r="AS47" s="1">
        <v>99.1</v>
      </c>
      <c r="AT47" s="1">
        <v>99.2</v>
      </c>
      <c r="AU47" s="1">
        <v>99.1</v>
      </c>
      <c r="AW47" s="1"/>
      <c r="AX47" s="190" t="s">
        <v>235</v>
      </c>
      <c r="AY47" s="1">
        <v>97.5</v>
      </c>
      <c r="AZ47" s="1">
        <v>97.3</v>
      </c>
      <c r="BA47" s="1">
        <v>97.3</v>
      </c>
      <c r="BB47" s="1">
        <v>96.9</v>
      </c>
      <c r="BC47" s="1">
        <v>97</v>
      </c>
      <c r="BD47" s="1">
        <v>97.6</v>
      </c>
      <c r="BE47" s="1">
        <v>98.8</v>
      </c>
      <c r="BF47" s="1">
        <v>98.7</v>
      </c>
      <c r="BG47" s="1">
        <v>98.7</v>
      </c>
      <c r="BH47" s="1">
        <v>98.6</v>
      </c>
      <c r="BI47" s="1">
        <v>98.7</v>
      </c>
      <c r="BJ47" s="1">
        <v>95.5</v>
      </c>
      <c r="BK47" s="1">
        <v>95.8</v>
      </c>
      <c r="BL47" s="1">
        <v>98</v>
      </c>
      <c r="BM47" s="1">
        <v>98.8</v>
      </c>
      <c r="BN47" s="1">
        <v>99</v>
      </c>
      <c r="BO47" s="1">
        <v>99.1</v>
      </c>
      <c r="BP47" s="1">
        <v>99.1</v>
      </c>
      <c r="BQ47" s="1">
        <v>99.3</v>
      </c>
      <c r="BR47" s="1">
        <v>99.3</v>
      </c>
      <c r="BS47" s="1">
        <v>99.1</v>
      </c>
      <c r="BU47" s="16"/>
      <c r="BV47" s="198" t="s">
        <v>236</v>
      </c>
      <c r="BW47" s="16">
        <v>94.9</v>
      </c>
      <c r="BX47" s="16">
        <v>95.1</v>
      </c>
      <c r="BY47" s="16">
        <v>96.4</v>
      </c>
      <c r="BZ47" s="16">
        <v>95.9</v>
      </c>
      <c r="CA47" s="16">
        <v>96.8</v>
      </c>
      <c r="CB47" s="16">
        <v>96.3</v>
      </c>
      <c r="CC47" s="16">
        <v>98.6</v>
      </c>
      <c r="CD47" s="16">
        <v>99</v>
      </c>
      <c r="CE47" s="16">
        <v>99</v>
      </c>
      <c r="CF47" s="16">
        <v>98.9</v>
      </c>
      <c r="CG47" s="16">
        <v>99</v>
      </c>
      <c r="CH47" s="16">
        <v>95.5</v>
      </c>
      <c r="CI47" s="16">
        <v>95.9</v>
      </c>
      <c r="CJ47" s="16">
        <v>97.7</v>
      </c>
      <c r="CK47" s="16">
        <v>98.5</v>
      </c>
      <c r="CL47" s="16">
        <v>99.3</v>
      </c>
      <c r="CM47" s="16">
        <v>99.3</v>
      </c>
      <c r="CN47" s="16">
        <v>99.3</v>
      </c>
      <c r="CO47" s="16">
        <v>99.3</v>
      </c>
      <c r="CP47" s="16">
        <v>99.3</v>
      </c>
      <c r="CQ47" s="16">
        <v>99.2</v>
      </c>
      <c r="CR47" s="29"/>
      <c r="CS47" s="16"/>
      <c r="CT47" s="198" t="s">
        <v>236</v>
      </c>
      <c r="CU47" s="16">
        <v>97.5</v>
      </c>
      <c r="CV47" s="16">
        <v>97.2</v>
      </c>
      <c r="CW47" s="16">
        <v>98.2</v>
      </c>
      <c r="CX47" s="16">
        <v>98.2</v>
      </c>
      <c r="CY47" s="16">
        <v>98.2</v>
      </c>
      <c r="CZ47" s="16">
        <v>98.2</v>
      </c>
      <c r="DA47" s="16">
        <v>98.4</v>
      </c>
      <c r="DB47" s="16">
        <v>98.3</v>
      </c>
      <c r="DC47" s="16">
        <v>98.4</v>
      </c>
      <c r="DD47" s="16">
        <v>98.6</v>
      </c>
      <c r="DE47" s="16">
        <v>98.5</v>
      </c>
      <c r="DF47" s="16">
        <v>95</v>
      </c>
      <c r="DG47" s="16">
        <v>95.1</v>
      </c>
      <c r="DH47" s="16">
        <v>95</v>
      </c>
      <c r="DI47" s="16">
        <v>94.7</v>
      </c>
      <c r="DJ47" s="16">
        <v>98</v>
      </c>
      <c r="DK47" s="16">
        <v>97.9</v>
      </c>
      <c r="DL47" s="16">
        <v>98</v>
      </c>
      <c r="DM47" s="16">
        <v>98</v>
      </c>
      <c r="DN47" s="16">
        <v>98</v>
      </c>
      <c r="DO47" s="16">
        <v>97.9</v>
      </c>
      <c r="DP47" s="29"/>
      <c r="DQ47" s="16"/>
      <c r="DR47" s="198" t="s">
        <v>236</v>
      </c>
      <c r="DS47" s="16">
        <v>94.8</v>
      </c>
      <c r="DT47" s="16">
        <v>94.5</v>
      </c>
      <c r="DU47" s="16">
        <v>96.7</v>
      </c>
      <c r="DV47" s="16">
        <v>96.5</v>
      </c>
      <c r="DW47" s="16">
        <v>96.4</v>
      </c>
      <c r="DX47" s="16">
        <v>96.7</v>
      </c>
      <c r="DY47" s="16">
        <v>95.5</v>
      </c>
      <c r="DZ47" s="16">
        <v>91.8</v>
      </c>
      <c r="EA47" s="16">
        <v>90.7</v>
      </c>
      <c r="EB47" s="16">
        <v>91.8</v>
      </c>
      <c r="EC47" s="16">
        <v>91.3</v>
      </c>
      <c r="ED47" s="16">
        <v>90</v>
      </c>
      <c r="EE47" s="16">
        <v>88.6</v>
      </c>
      <c r="EF47" s="16">
        <v>90.6</v>
      </c>
      <c r="EG47" s="16">
        <v>90.4</v>
      </c>
      <c r="EH47" s="16">
        <v>95.8</v>
      </c>
      <c r="EI47" s="16">
        <v>94.8</v>
      </c>
      <c r="EJ47" s="16">
        <v>94.8</v>
      </c>
      <c r="EK47" s="16">
        <v>95.8</v>
      </c>
      <c r="EL47" s="16">
        <v>95.9</v>
      </c>
      <c r="EM47" s="16">
        <v>95</v>
      </c>
      <c r="EN47" s="29"/>
      <c r="EO47" s="16"/>
      <c r="EP47" s="198" t="s">
        <v>236</v>
      </c>
      <c r="EQ47" s="16">
        <v>92.9</v>
      </c>
      <c r="ER47" s="16">
        <v>94.1</v>
      </c>
      <c r="ES47" s="16">
        <v>95.8</v>
      </c>
      <c r="ET47" s="16">
        <v>95.5</v>
      </c>
      <c r="EU47" s="16">
        <v>96.1</v>
      </c>
      <c r="EV47" s="16">
        <v>97.1</v>
      </c>
      <c r="EW47" s="16">
        <v>97.6</v>
      </c>
      <c r="EX47" s="16">
        <v>97.2</v>
      </c>
      <c r="EY47" s="16">
        <v>89.5</v>
      </c>
      <c r="EZ47" s="16">
        <v>90</v>
      </c>
      <c r="FA47" s="16">
        <v>91.1</v>
      </c>
      <c r="FB47" s="16">
        <v>90.5</v>
      </c>
      <c r="FC47" s="16">
        <v>92.4</v>
      </c>
      <c r="FD47" s="16">
        <v>92.7</v>
      </c>
      <c r="FE47" s="16">
        <v>92.9</v>
      </c>
      <c r="FF47" s="16">
        <v>98.8</v>
      </c>
      <c r="FG47" s="16">
        <v>99</v>
      </c>
      <c r="FH47" s="16">
        <v>98.6</v>
      </c>
      <c r="FI47" s="16">
        <v>98.5</v>
      </c>
      <c r="FJ47" s="16">
        <v>98.5</v>
      </c>
      <c r="FK47" s="16">
        <v>98.2</v>
      </c>
      <c r="FM47" s="1"/>
      <c r="FN47" s="202" t="s">
        <v>235</v>
      </c>
      <c r="FO47" s="1">
        <v>92</v>
      </c>
      <c r="FP47" s="1">
        <v>92.3</v>
      </c>
      <c r="FQ47" s="1">
        <v>92.9</v>
      </c>
      <c r="FR47" s="1">
        <v>92.5</v>
      </c>
      <c r="FS47" s="1">
        <v>92.9</v>
      </c>
      <c r="FT47" s="1">
        <v>92.6</v>
      </c>
      <c r="FU47" s="1">
        <v>96.2</v>
      </c>
      <c r="FV47" s="1">
        <v>96.7</v>
      </c>
      <c r="FW47" s="1">
        <v>96.9</v>
      </c>
      <c r="FX47" s="1">
        <v>96.8</v>
      </c>
      <c r="FY47" s="1">
        <v>97.4</v>
      </c>
      <c r="FZ47" s="1">
        <v>90.6</v>
      </c>
      <c r="GA47" s="1">
        <v>91.7</v>
      </c>
      <c r="GB47" s="1">
        <v>92.2</v>
      </c>
      <c r="GC47" s="1">
        <v>91.5</v>
      </c>
      <c r="GD47" s="1">
        <v>98.2</v>
      </c>
      <c r="GE47" s="1">
        <v>98.4</v>
      </c>
      <c r="GF47" s="1">
        <v>98.4</v>
      </c>
      <c r="GG47" s="1">
        <v>98.3</v>
      </c>
      <c r="GH47" s="1">
        <v>98.3</v>
      </c>
      <c r="GI47" s="1">
        <v>98.3</v>
      </c>
      <c r="GK47" s="1"/>
      <c r="GL47" s="202" t="s">
        <v>235</v>
      </c>
      <c r="GM47" s="1">
        <v>89.1</v>
      </c>
      <c r="GN47" s="1">
        <v>88.7</v>
      </c>
      <c r="GO47" s="1">
        <v>89.8</v>
      </c>
      <c r="GP47" s="1">
        <v>91.2</v>
      </c>
      <c r="GQ47" s="1">
        <v>92.1</v>
      </c>
      <c r="GR47" s="1">
        <v>93.1</v>
      </c>
      <c r="GS47" s="1">
        <v>95.1</v>
      </c>
      <c r="GT47" s="1">
        <v>95.3</v>
      </c>
      <c r="GU47" s="1">
        <v>96.3</v>
      </c>
      <c r="GV47" s="1">
        <v>96.5</v>
      </c>
      <c r="GW47" s="1">
        <v>96.9</v>
      </c>
      <c r="GX47" s="1">
        <v>92.5</v>
      </c>
      <c r="GY47" s="1">
        <v>92</v>
      </c>
      <c r="GZ47" s="1">
        <v>93.3</v>
      </c>
      <c r="HA47" s="1">
        <v>93.1</v>
      </c>
      <c r="HB47" s="1">
        <v>96.9</v>
      </c>
      <c r="HC47" s="1">
        <v>97.3</v>
      </c>
      <c r="HD47" s="1">
        <v>97.5</v>
      </c>
      <c r="HE47" s="1">
        <v>97.5</v>
      </c>
      <c r="HF47" s="1">
        <v>97.6</v>
      </c>
      <c r="HG47" s="1">
        <v>97.1</v>
      </c>
      <c r="HI47" s="1"/>
      <c r="HJ47" s="202" t="s">
        <v>235</v>
      </c>
      <c r="HK47" s="1">
        <v>86.1</v>
      </c>
      <c r="HL47" s="1">
        <v>84.9</v>
      </c>
      <c r="HM47" s="1">
        <v>86</v>
      </c>
      <c r="HN47" s="1">
        <v>87.3</v>
      </c>
      <c r="HO47" s="1">
        <v>89.2</v>
      </c>
      <c r="HP47" s="1">
        <v>90</v>
      </c>
      <c r="HQ47" s="1">
        <v>91.8</v>
      </c>
      <c r="HR47" s="1">
        <v>89.5</v>
      </c>
      <c r="HS47" s="1">
        <v>87</v>
      </c>
      <c r="HT47" s="1">
        <v>90.9</v>
      </c>
      <c r="HU47" s="1">
        <v>87.5</v>
      </c>
      <c r="HV47" s="1">
        <v>87</v>
      </c>
      <c r="HW47" s="1">
        <v>88</v>
      </c>
      <c r="HX47" s="1">
        <v>89.1</v>
      </c>
      <c r="HY47" s="1">
        <v>90.1</v>
      </c>
      <c r="HZ47" s="1">
        <v>93.3</v>
      </c>
      <c r="IA47" s="1">
        <v>94.3</v>
      </c>
      <c r="IB47" s="1">
        <v>94.1</v>
      </c>
      <c r="IC47" s="1">
        <v>91.9</v>
      </c>
      <c r="ID47" s="1">
        <v>92</v>
      </c>
      <c r="IE47" s="1">
        <v>92.5</v>
      </c>
    </row>
    <row r="48" spans="1:242" ht="14.5">
      <c r="A48" s="175"/>
      <c r="B48" s="184" t="s">
        <v>237</v>
      </c>
      <c r="C48" s="175">
        <v>2.4</v>
      </c>
      <c r="D48" s="175">
        <v>1.9</v>
      </c>
      <c r="E48" s="175">
        <v>2.1</v>
      </c>
      <c r="F48" s="175">
        <v>2.7</v>
      </c>
      <c r="G48" s="175">
        <v>2.8</v>
      </c>
      <c r="H48" s="175">
        <v>2.5</v>
      </c>
      <c r="I48" s="175">
        <v>1</v>
      </c>
      <c r="J48" s="175">
        <v>0.8</v>
      </c>
      <c r="K48" s="175">
        <v>0.8</v>
      </c>
      <c r="L48" s="175">
        <v>0.7</v>
      </c>
      <c r="M48" s="175">
        <v>0.6</v>
      </c>
      <c r="N48" s="175">
        <v>0.5</v>
      </c>
      <c r="O48" s="175">
        <v>0.3</v>
      </c>
      <c r="P48" s="175">
        <v>0.3</v>
      </c>
      <c r="Q48" s="175">
        <v>0.3</v>
      </c>
      <c r="R48" s="175">
        <v>0.4</v>
      </c>
      <c r="S48" s="175">
        <v>0.5</v>
      </c>
      <c r="T48" s="175">
        <v>0.5</v>
      </c>
      <c r="U48" s="175">
        <v>0.7</v>
      </c>
      <c r="V48" s="175">
        <v>0.8</v>
      </c>
      <c r="W48" s="175">
        <v>0.8</v>
      </c>
      <c r="Y48" s="1"/>
      <c r="Z48" s="190" t="s">
        <v>237</v>
      </c>
      <c r="AA48" s="1">
        <v>2.5</v>
      </c>
      <c r="AB48" s="1">
        <v>2.7</v>
      </c>
      <c r="AC48" s="1">
        <v>2.9</v>
      </c>
      <c r="AD48" s="1">
        <v>2.8</v>
      </c>
      <c r="AE48" s="1">
        <v>1.8</v>
      </c>
      <c r="AF48" s="1">
        <v>1.9</v>
      </c>
      <c r="AG48" s="1">
        <v>0.5</v>
      </c>
      <c r="AH48" s="1">
        <v>0.4</v>
      </c>
      <c r="AI48" s="1">
        <v>0.3</v>
      </c>
      <c r="AJ48" s="1">
        <v>0.5</v>
      </c>
      <c r="AK48" s="1">
        <v>0.3</v>
      </c>
      <c r="AL48" s="1">
        <v>0.4</v>
      </c>
      <c r="AM48" s="1">
        <v>0.4</v>
      </c>
      <c r="AN48" s="1">
        <v>0.4</v>
      </c>
      <c r="AO48" s="1">
        <v>0.4</v>
      </c>
      <c r="AP48" s="1">
        <v>0.7</v>
      </c>
      <c r="AQ48" s="1">
        <v>0.8</v>
      </c>
      <c r="AR48" s="1">
        <v>0.8</v>
      </c>
      <c r="AS48" s="1">
        <v>0.9</v>
      </c>
      <c r="AT48" s="1">
        <v>0.8</v>
      </c>
      <c r="AU48" s="1">
        <v>0.9</v>
      </c>
      <c r="AW48" s="1"/>
      <c r="AX48" s="190" t="s">
        <v>237</v>
      </c>
      <c r="AY48" s="1">
        <v>1.8</v>
      </c>
      <c r="AZ48" s="1">
        <v>1.8</v>
      </c>
      <c r="BA48" s="1">
        <v>2.1</v>
      </c>
      <c r="BB48" s="1">
        <v>2.5</v>
      </c>
      <c r="BC48" s="1">
        <v>2.4</v>
      </c>
      <c r="BD48" s="1">
        <v>1.9</v>
      </c>
      <c r="BE48" s="1">
        <v>0.5</v>
      </c>
      <c r="BF48" s="1">
        <v>0.5</v>
      </c>
      <c r="BG48" s="1">
        <v>0.5</v>
      </c>
      <c r="BH48" s="1">
        <v>0.6</v>
      </c>
      <c r="BI48" s="1">
        <v>0.5</v>
      </c>
      <c r="BJ48" s="1">
        <v>0.5</v>
      </c>
      <c r="BK48" s="1">
        <v>0.4</v>
      </c>
      <c r="BL48" s="1">
        <v>0.5</v>
      </c>
      <c r="BM48" s="1">
        <v>0.5</v>
      </c>
      <c r="BN48" s="1">
        <v>0.6</v>
      </c>
      <c r="BO48" s="1">
        <v>0.6</v>
      </c>
      <c r="BP48" s="1">
        <v>0.6</v>
      </c>
      <c r="BQ48" s="1">
        <v>0.7</v>
      </c>
      <c r="BR48" s="1">
        <v>0.7</v>
      </c>
      <c r="BS48" s="1">
        <v>0.9</v>
      </c>
      <c r="BU48" s="16"/>
      <c r="BV48" s="198" t="s">
        <v>238</v>
      </c>
      <c r="BW48" s="16">
        <v>3.7</v>
      </c>
      <c r="BX48" s="16">
        <v>3.4</v>
      </c>
      <c r="BY48" s="16">
        <v>3.4</v>
      </c>
      <c r="BZ48" s="16">
        <v>3.9</v>
      </c>
      <c r="CA48" s="16">
        <v>3</v>
      </c>
      <c r="CB48" s="16">
        <v>3.6</v>
      </c>
      <c r="CC48" s="16">
        <v>1.1000000000000001</v>
      </c>
      <c r="CD48" s="16">
        <v>0.8</v>
      </c>
      <c r="CE48" s="16">
        <v>0.7</v>
      </c>
      <c r="CF48" s="16">
        <v>0.9</v>
      </c>
      <c r="CG48" s="16">
        <v>0.8</v>
      </c>
      <c r="CH48" s="16">
        <v>0.8</v>
      </c>
      <c r="CI48" s="16">
        <v>0.5</v>
      </c>
      <c r="CJ48" s="16">
        <v>0.5</v>
      </c>
      <c r="CK48" s="16">
        <v>0.5</v>
      </c>
      <c r="CL48" s="16">
        <v>0.5</v>
      </c>
      <c r="CM48" s="16">
        <v>0.6</v>
      </c>
      <c r="CN48" s="16">
        <v>0.5</v>
      </c>
      <c r="CO48" s="16">
        <v>0.6</v>
      </c>
      <c r="CP48" s="16">
        <v>0.5</v>
      </c>
      <c r="CQ48" s="16">
        <v>0.6</v>
      </c>
      <c r="CR48" s="29"/>
      <c r="CS48" s="16"/>
      <c r="CT48" s="198" t="s">
        <v>238</v>
      </c>
      <c r="CU48" s="16">
        <v>1.7</v>
      </c>
      <c r="CV48" s="16">
        <v>1.4</v>
      </c>
      <c r="CW48" s="16">
        <v>1.2</v>
      </c>
      <c r="CX48" s="16">
        <v>1.4</v>
      </c>
      <c r="CY48" s="16">
        <v>1.2</v>
      </c>
      <c r="CZ48" s="16">
        <v>1.3</v>
      </c>
      <c r="DA48" s="16">
        <v>0.7</v>
      </c>
      <c r="DB48" s="16">
        <v>0.6</v>
      </c>
      <c r="DC48" s="16">
        <v>0.8</v>
      </c>
      <c r="DD48" s="16">
        <v>0.7</v>
      </c>
      <c r="DE48" s="16">
        <v>0.8</v>
      </c>
      <c r="DF48" s="16">
        <v>0.7</v>
      </c>
      <c r="DG48" s="16">
        <v>0.7</v>
      </c>
      <c r="DH48" s="16">
        <v>0.8</v>
      </c>
      <c r="DI48" s="16">
        <v>0.8</v>
      </c>
      <c r="DJ48" s="16">
        <v>1</v>
      </c>
      <c r="DK48" s="16">
        <v>1.2</v>
      </c>
      <c r="DL48" s="16">
        <v>1.2</v>
      </c>
      <c r="DM48" s="16">
        <v>1.3</v>
      </c>
      <c r="DN48" s="16">
        <v>1.2</v>
      </c>
      <c r="DO48" s="16">
        <v>1.4</v>
      </c>
      <c r="DP48" s="29"/>
      <c r="DQ48" s="16"/>
      <c r="DR48" s="198" t="s">
        <v>238</v>
      </c>
      <c r="DS48" s="16">
        <v>1.1000000000000001</v>
      </c>
      <c r="DT48" s="16">
        <v>1</v>
      </c>
      <c r="DU48" s="16">
        <v>1</v>
      </c>
      <c r="DV48" s="16">
        <v>1</v>
      </c>
      <c r="DW48" s="16">
        <v>1</v>
      </c>
      <c r="DX48" s="16">
        <v>1.2</v>
      </c>
      <c r="DY48" s="16">
        <v>0.3</v>
      </c>
      <c r="DZ48" s="16">
        <v>0.3</v>
      </c>
      <c r="EA48" s="16">
        <v>0.3</v>
      </c>
      <c r="EB48" s="16">
        <v>0.4</v>
      </c>
      <c r="EC48" s="16">
        <v>0.5</v>
      </c>
      <c r="ED48" s="16">
        <v>0.5</v>
      </c>
      <c r="EE48" s="16">
        <v>0.6</v>
      </c>
      <c r="EF48" s="16">
        <v>0.7</v>
      </c>
      <c r="EG48" s="16">
        <v>0.8</v>
      </c>
      <c r="EH48" s="16">
        <v>1</v>
      </c>
      <c r="EI48" s="16">
        <v>1.1000000000000001</v>
      </c>
      <c r="EJ48" s="16">
        <v>1.2</v>
      </c>
      <c r="EK48" s="16">
        <v>1.4</v>
      </c>
      <c r="EL48" s="16">
        <v>1.3</v>
      </c>
      <c r="EM48" s="16">
        <v>1.5</v>
      </c>
      <c r="EN48" s="29"/>
      <c r="EO48" s="16"/>
      <c r="EP48" s="198" t="s">
        <v>238</v>
      </c>
      <c r="EQ48" s="16">
        <v>1.6</v>
      </c>
      <c r="ER48" s="16">
        <v>1.4</v>
      </c>
      <c r="ES48" s="16">
        <v>1.6</v>
      </c>
      <c r="ET48" s="16">
        <v>1.8</v>
      </c>
      <c r="EU48" s="16">
        <v>1.6</v>
      </c>
      <c r="EV48" s="16">
        <v>1.8</v>
      </c>
      <c r="EW48" s="16">
        <v>0.7</v>
      </c>
      <c r="EX48" s="16">
        <v>0.7</v>
      </c>
      <c r="EY48" s="16">
        <v>0.8</v>
      </c>
      <c r="EZ48" s="16">
        <v>0.8</v>
      </c>
      <c r="FA48" s="16">
        <v>0.6</v>
      </c>
      <c r="FB48" s="16">
        <v>0.5</v>
      </c>
      <c r="FC48" s="16">
        <v>0.4</v>
      </c>
      <c r="FD48" s="16">
        <v>0.3</v>
      </c>
      <c r="FE48" s="16">
        <v>0.3</v>
      </c>
      <c r="FF48" s="16">
        <v>0.3</v>
      </c>
      <c r="FG48" s="16">
        <v>0.3</v>
      </c>
      <c r="FH48" s="16">
        <v>0.3</v>
      </c>
      <c r="FI48" s="16">
        <v>0.3</v>
      </c>
      <c r="FJ48" s="16">
        <v>0.3</v>
      </c>
      <c r="FK48" s="16">
        <v>0.3</v>
      </c>
      <c r="FM48" s="1"/>
      <c r="FN48" s="202" t="s">
        <v>237</v>
      </c>
      <c r="FO48" s="1">
        <v>5.6</v>
      </c>
      <c r="FP48" s="1">
        <v>4.9000000000000004</v>
      </c>
      <c r="FQ48" s="1">
        <v>5.7</v>
      </c>
      <c r="FR48" s="1">
        <v>6.5</v>
      </c>
      <c r="FS48" s="1">
        <v>6.1</v>
      </c>
      <c r="FT48" s="1">
        <v>6.9</v>
      </c>
      <c r="FU48" s="1">
        <v>3</v>
      </c>
      <c r="FV48" s="1">
        <v>2.7</v>
      </c>
      <c r="FW48" s="1">
        <v>2.4</v>
      </c>
      <c r="FX48" s="1">
        <v>2.6</v>
      </c>
      <c r="FY48" s="1">
        <v>2.1</v>
      </c>
      <c r="FZ48" s="1">
        <v>2.1</v>
      </c>
      <c r="GA48" s="1">
        <v>1.5</v>
      </c>
      <c r="GB48" s="1">
        <v>1.3</v>
      </c>
      <c r="GC48" s="1">
        <v>1.2</v>
      </c>
      <c r="GD48" s="1">
        <v>1.2</v>
      </c>
      <c r="GE48" s="1">
        <v>1.1000000000000001</v>
      </c>
      <c r="GF48" s="1">
        <v>1.2</v>
      </c>
      <c r="GG48" s="1">
        <v>1.3</v>
      </c>
      <c r="GH48" s="1">
        <v>1.2</v>
      </c>
      <c r="GI48" s="1">
        <v>1.4</v>
      </c>
      <c r="GK48" s="1"/>
      <c r="GL48" s="202" t="s">
        <v>237</v>
      </c>
      <c r="GM48" s="1">
        <v>4.0999999999999996</v>
      </c>
      <c r="GN48" s="1">
        <v>4.8</v>
      </c>
      <c r="GO48" s="1">
        <v>5.5</v>
      </c>
      <c r="GP48" s="1">
        <v>4.5</v>
      </c>
      <c r="GQ48" s="1">
        <v>3.8</v>
      </c>
      <c r="GR48" s="1">
        <v>4.4000000000000004</v>
      </c>
      <c r="GS48" s="1">
        <v>0.8</v>
      </c>
      <c r="GT48" s="1">
        <v>0.8</v>
      </c>
      <c r="GU48" s="1">
        <v>1</v>
      </c>
      <c r="GV48" s="1">
        <v>1.2</v>
      </c>
      <c r="GW48" s="1">
        <v>1.3</v>
      </c>
      <c r="GX48" s="1">
        <v>1.3</v>
      </c>
      <c r="GY48" s="1">
        <v>1.1000000000000001</v>
      </c>
      <c r="GZ48" s="1">
        <v>1</v>
      </c>
      <c r="HA48" s="1">
        <v>1.1000000000000001</v>
      </c>
      <c r="HB48" s="1">
        <v>1.2</v>
      </c>
      <c r="HC48" s="1">
        <v>1.1000000000000001</v>
      </c>
      <c r="HD48" s="1">
        <v>1.2</v>
      </c>
      <c r="HE48" s="1">
        <v>1.3</v>
      </c>
      <c r="HF48" s="1">
        <v>1.3</v>
      </c>
      <c r="HG48" s="1">
        <v>1.7</v>
      </c>
      <c r="HI48" s="1"/>
      <c r="HJ48" s="202" t="s">
        <v>237</v>
      </c>
      <c r="HK48" s="1">
        <v>4.5999999999999996</v>
      </c>
      <c r="HL48" s="1">
        <v>5.6</v>
      </c>
      <c r="HM48" s="1">
        <v>5.7</v>
      </c>
      <c r="HN48" s="1">
        <v>5.5</v>
      </c>
      <c r="HO48" s="1">
        <v>4.4000000000000004</v>
      </c>
      <c r="HP48" s="1">
        <v>4.5</v>
      </c>
      <c r="HQ48" s="1">
        <v>1</v>
      </c>
      <c r="HR48" s="1">
        <v>1.1000000000000001</v>
      </c>
      <c r="HS48" s="1">
        <v>1.3</v>
      </c>
      <c r="HT48" s="1">
        <v>1.1000000000000001</v>
      </c>
      <c r="HU48" s="1">
        <v>1.1000000000000001</v>
      </c>
      <c r="HV48" s="1">
        <v>1.2</v>
      </c>
      <c r="HW48" s="1">
        <v>1.2</v>
      </c>
      <c r="HX48" s="1">
        <v>1.4</v>
      </c>
      <c r="HY48" s="1">
        <v>1.5</v>
      </c>
      <c r="HZ48" s="1">
        <v>1.7</v>
      </c>
      <c r="IA48" s="1">
        <v>1.9</v>
      </c>
      <c r="IB48" s="1">
        <v>2.1</v>
      </c>
      <c r="IC48" s="1">
        <v>2.2999999999999998</v>
      </c>
      <c r="ID48" s="1">
        <v>2.5</v>
      </c>
      <c r="IE48" s="1">
        <v>2.9</v>
      </c>
    </row>
    <row r="49" spans="1:239" ht="14.5">
      <c r="A49" s="175"/>
      <c r="B49" s="184" t="s">
        <v>239</v>
      </c>
      <c r="C49" s="176" t="s">
        <v>240</v>
      </c>
      <c r="D49" s="176" t="s">
        <v>240</v>
      </c>
      <c r="E49" s="176" t="s">
        <v>240</v>
      </c>
      <c r="F49" s="176" t="s">
        <v>240</v>
      </c>
      <c r="G49" s="176" t="s">
        <v>240</v>
      </c>
      <c r="H49" s="176" t="s">
        <v>240</v>
      </c>
      <c r="I49" s="176" t="s">
        <v>240</v>
      </c>
      <c r="J49" s="176" t="s">
        <v>240</v>
      </c>
      <c r="K49" s="176" t="s">
        <v>240</v>
      </c>
      <c r="L49" s="176" t="s">
        <v>240</v>
      </c>
      <c r="M49" s="176" t="s">
        <v>240</v>
      </c>
      <c r="N49" s="176">
        <v>3.4</v>
      </c>
      <c r="O49" s="176">
        <v>3.3</v>
      </c>
      <c r="P49" s="176">
        <v>1.9</v>
      </c>
      <c r="Q49" s="176">
        <v>2.6</v>
      </c>
      <c r="R49" s="176" t="s">
        <v>240</v>
      </c>
      <c r="S49" s="176" t="s">
        <v>240</v>
      </c>
      <c r="T49" s="176" t="s">
        <v>240</v>
      </c>
      <c r="U49" s="176" t="s">
        <v>240</v>
      </c>
      <c r="V49" s="176" t="s">
        <v>240</v>
      </c>
      <c r="W49" s="176" t="s">
        <v>240</v>
      </c>
      <c r="Y49" s="1"/>
      <c r="Z49" s="190" t="s">
        <v>239</v>
      </c>
      <c r="AA49" s="2" t="s">
        <v>240</v>
      </c>
      <c r="AB49" s="2" t="s">
        <v>240</v>
      </c>
      <c r="AC49" s="2" t="s">
        <v>240</v>
      </c>
      <c r="AD49" s="2" t="s">
        <v>240</v>
      </c>
      <c r="AE49" s="2" t="s">
        <v>240</v>
      </c>
      <c r="AF49" s="2" t="s">
        <v>240</v>
      </c>
      <c r="AG49" s="2" t="s">
        <v>240</v>
      </c>
      <c r="AH49" s="2" t="s">
        <v>240</v>
      </c>
      <c r="AI49" s="2" t="s">
        <v>240</v>
      </c>
      <c r="AJ49" s="2" t="s">
        <v>240</v>
      </c>
      <c r="AK49" s="2" t="s">
        <v>240</v>
      </c>
      <c r="AL49" s="2">
        <v>3.5</v>
      </c>
      <c r="AM49" s="2">
        <v>3.5</v>
      </c>
      <c r="AN49" s="2">
        <v>0.8</v>
      </c>
      <c r="AO49" s="2">
        <v>12.8</v>
      </c>
      <c r="AP49" s="2" t="s">
        <v>240</v>
      </c>
      <c r="AQ49" s="2" t="s">
        <v>240</v>
      </c>
      <c r="AR49" s="2" t="s">
        <v>240</v>
      </c>
      <c r="AS49" s="2" t="s">
        <v>240</v>
      </c>
      <c r="AT49" s="2" t="s">
        <v>240</v>
      </c>
      <c r="AU49" s="2" t="s">
        <v>240</v>
      </c>
      <c r="AW49" s="1"/>
      <c r="AX49" s="190" t="s">
        <v>239</v>
      </c>
      <c r="AY49" s="2" t="s">
        <v>240</v>
      </c>
      <c r="AZ49" s="2" t="s">
        <v>240</v>
      </c>
      <c r="BA49" s="2" t="s">
        <v>240</v>
      </c>
      <c r="BB49" s="2" t="s">
        <v>240</v>
      </c>
      <c r="BC49" s="2" t="s">
        <v>240</v>
      </c>
      <c r="BD49" s="2" t="s">
        <v>240</v>
      </c>
      <c r="BE49" s="2" t="s">
        <v>240</v>
      </c>
      <c r="BF49" s="2" t="s">
        <v>240</v>
      </c>
      <c r="BG49" s="2" t="s">
        <v>240</v>
      </c>
      <c r="BH49" s="2" t="s">
        <v>240</v>
      </c>
      <c r="BI49" s="2" t="s">
        <v>240</v>
      </c>
      <c r="BJ49" s="2">
        <v>3.4</v>
      </c>
      <c r="BK49" s="2">
        <v>3.4</v>
      </c>
      <c r="BL49" s="2">
        <v>1.1000000000000001</v>
      </c>
      <c r="BM49" s="2">
        <v>0.2</v>
      </c>
      <c r="BN49" s="2" t="s">
        <v>240</v>
      </c>
      <c r="BO49" s="2" t="s">
        <v>240</v>
      </c>
      <c r="BP49" s="2" t="s">
        <v>240</v>
      </c>
      <c r="BQ49" s="2" t="s">
        <v>240</v>
      </c>
      <c r="BR49" s="2" t="s">
        <v>240</v>
      </c>
      <c r="BS49" s="2" t="s">
        <v>240</v>
      </c>
      <c r="BU49" s="16"/>
      <c r="BV49" s="198" t="s">
        <v>241</v>
      </c>
      <c r="BW49" s="17" t="s">
        <v>242</v>
      </c>
      <c r="BX49" s="17" t="s">
        <v>242</v>
      </c>
      <c r="BY49" s="17" t="s">
        <v>242</v>
      </c>
      <c r="BZ49" s="17" t="s">
        <v>242</v>
      </c>
      <c r="CA49" s="17" t="s">
        <v>242</v>
      </c>
      <c r="CB49" s="17" t="s">
        <v>242</v>
      </c>
      <c r="CC49" s="17" t="s">
        <v>242</v>
      </c>
      <c r="CD49" s="17" t="s">
        <v>242</v>
      </c>
      <c r="CE49" s="17" t="s">
        <v>242</v>
      </c>
      <c r="CF49" s="17" t="s">
        <v>242</v>
      </c>
      <c r="CG49" s="17" t="s">
        <v>242</v>
      </c>
      <c r="CH49" s="17">
        <v>3.5</v>
      </c>
      <c r="CI49" s="17">
        <v>3.5</v>
      </c>
      <c r="CJ49" s="17">
        <v>1.7</v>
      </c>
      <c r="CK49" s="17">
        <v>0.9</v>
      </c>
      <c r="CL49" s="17" t="s">
        <v>242</v>
      </c>
      <c r="CM49" s="17" t="s">
        <v>242</v>
      </c>
      <c r="CN49" s="17" t="s">
        <v>242</v>
      </c>
      <c r="CO49" s="17" t="s">
        <v>242</v>
      </c>
      <c r="CP49" s="17" t="s">
        <v>242</v>
      </c>
      <c r="CQ49" s="17" t="s">
        <v>242</v>
      </c>
      <c r="CR49" s="29"/>
      <c r="CS49" s="16"/>
      <c r="CT49" s="198" t="s">
        <v>241</v>
      </c>
      <c r="CU49" s="17" t="s">
        <v>242</v>
      </c>
      <c r="CV49" s="17" t="s">
        <v>242</v>
      </c>
      <c r="CW49" s="17" t="s">
        <v>242</v>
      </c>
      <c r="CX49" s="17" t="s">
        <v>242</v>
      </c>
      <c r="CY49" s="17" t="s">
        <v>242</v>
      </c>
      <c r="CZ49" s="17" t="s">
        <v>242</v>
      </c>
      <c r="DA49" s="17" t="s">
        <v>242</v>
      </c>
      <c r="DB49" s="17" t="s">
        <v>242</v>
      </c>
      <c r="DC49" s="17" t="s">
        <v>242</v>
      </c>
      <c r="DD49" s="17" t="s">
        <v>242</v>
      </c>
      <c r="DE49" s="17" t="s">
        <v>242</v>
      </c>
      <c r="DF49" s="17">
        <v>3.5</v>
      </c>
      <c r="DG49" s="17">
        <v>3.3</v>
      </c>
      <c r="DH49" s="17">
        <v>3.3</v>
      </c>
      <c r="DI49" s="17">
        <v>3.5</v>
      </c>
      <c r="DJ49" s="17" t="s">
        <v>242</v>
      </c>
      <c r="DK49" s="17" t="s">
        <v>242</v>
      </c>
      <c r="DL49" s="17" t="s">
        <v>242</v>
      </c>
      <c r="DM49" s="17" t="s">
        <v>242</v>
      </c>
      <c r="DN49" s="17" t="s">
        <v>242</v>
      </c>
      <c r="DO49" s="17" t="s">
        <v>242</v>
      </c>
      <c r="DP49" s="29"/>
      <c r="DQ49" s="16"/>
      <c r="DR49" s="198" t="s">
        <v>241</v>
      </c>
      <c r="DS49" s="17" t="s">
        <v>242</v>
      </c>
      <c r="DT49" s="17" t="s">
        <v>242</v>
      </c>
      <c r="DU49" s="17" t="s">
        <v>242</v>
      </c>
      <c r="DV49" s="17" t="s">
        <v>242</v>
      </c>
      <c r="DW49" s="17" t="s">
        <v>242</v>
      </c>
      <c r="DX49" s="17" t="s">
        <v>242</v>
      </c>
      <c r="DY49" s="17" t="s">
        <v>242</v>
      </c>
      <c r="DZ49" s="17">
        <v>3.4</v>
      </c>
      <c r="EA49" s="17">
        <v>4.2</v>
      </c>
      <c r="EB49" s="17">
        <v>4.0999999999999996</v>
      </c>
      <c r="EC49" s="17">
        <v>4.4000000000000004</v>
      </c>
      <c r="ED49" s="17">
        <v>4.9000000000000004</v>
      </c>
      <c r="EE49" s="17">
        <v>5.3</v>
      </c>
      <c r="EF49" s="17">
        <v>5.0999999999999996</v>
      </c>
      <c r="EG49" s="17">
        <v>5.4</v>
      </c>
      <c r="EH49" s="17" t="s">
        <v>242</v>
      </c>
      <c r="EI49" s="17" t="s">
        <v>242</v>
      </c>
      <c r="EJ49" s="17" t="s">
        <v>242</v>
      </c>
      <c r="EK49" s="17" t="s">
        <v>242</v>
      </c>
      <c r="EL49" s="17" t="s">
        <v>242</v>
      </c>
      <c r="EM49" s="17" t="s">
        <v>242</v>
      </c>
      <c r="EN49" s="29"/>
      <c r="EO49" s="16"/>
      <c r="EP49" s="198" t="s">
        <v>241</v>
      </c>
      <c r="EQ49" s="17" t="s">
        <v>242</v>
      </c>
      <c r="ER49" s="17" t="s">
        <v>242</v>
      </c>
      <c r="ES49" s="17" t="s">
        <v>242</v>
      </c>
      <c r="ET49" s="17" t="s">
        <v>242</v>
      </c>
      <c r="EU49" s="17" t="s">
        <v>242</v>
      </c>
      <c r="EV49" s="17" t="s">
        <v>242</v>
      </c>
      <c r="EW49" s="17" t="s">
        <v>242</v>
      </c>
      <c r="EX49" s="17" t="s">
        <v>242</v>
      </c>
      <c r="EY49" s="17">
        <v>7.3</v>
      </c>
      <c r="EZ49" s="17">
        <v>7.5</v>
      </c>
      <c r="FA49" s="17">
        <v>7.2</v>
      </c>
      <c r="FB49" s="17">
        <v>7.8</v>
      </c>
      <c r="FC49" s="17">
        <v>6.1</v>
      </c>
      <c r="FD49" s="17">
        <v>5.8</v>
      </c>
      <c r="FE49" s="17">
        <v>5.8</v>
      </c>
      <c r="FF49" s="17" t="s">
        <v>242</v>
      </c>
      <c r="FG49" s="17" t="s">
        <v>242</v>
      </c>
      <c r="FH49" s="17" t="s">
        <v>242</v>
      </c>
      <c r="FI49" s="17" t="s">
        <v>242</v>
      </c>
      <c r="FJ49" s="17" t="s">
        <v>242</v>
      </c>
      <c r="FK49" s="17" t="s">
        <v>242</v>
      </c>
      <c r="FM49" s="1"/>
      <c r="FN49" s="202" t="s">
        <v>239</v>
      </c>
      <c r="FO49" s="2" t="s">
        <v>240</v>
      </c>
      <c r="FP49" s="2" t="s">
        <v>240</v>
      </c>
      <c r="FQ49" s="2" t="s">
        <v>240</v>
      </c>
      <c r="FR49" s="2" t="s">
        <v>240</v>
      </c>
      <c r="FS49" s="2" t="s">
        <v>240</v>
      </c>
      <c r="FT49" s="2" t="s">
        <v>240</v>
      </c>
      <c r="FU49" s="2" t="s">
        <v>240</v>
      </c>
      <c r="FV49" s="2" t="s">
        <v>240</v>
      </c>
      <c r="FW49" s="2" t="s">
        <v>240</v>
      </c>
      <c r="FX49" s="2" t="s">
        <v>240</v>
      </c>
      <c r="FY49" s="2" t="s">
        <v>240</v>
      </c>
      <c r="FZ49" s="2">
        <v>6.7</v>
      </c>
      <c r="GA49" s="2">
        <v>6.1</v>
      </c>
      <c r="GB49" s="2">
        <v>6</v>
      </c>
      <c r="GC49" s="2">
        <v>6.7</v>
      </c>
      <c r="GD49" s="2" t="s">
        <v>240</v>
      </c>
      <c r="GE49" s="2" t="s">
        <v>240</v>
      </c>
      <c r="GF49" s="2" t="s">
        <v>240</v>
      </c>
      <c r="GG49" s="2" t="s">
        <v>240</v>
      </c>
      <c r="GH49" s="2" t="s">
        <v>240</v>
      </c>
      <c r="GI49" s="2" t="s">
        <v>240</v>
      </c>
      <c r="GK49" s="1"/>
      <c r="GL49" s="202" t="s">
        <v>239</v>
      </c>
      <c r="GM49" s="2" t="s">
        <v>240</v>
      </c>
      <c r="GN49" s="2" t="s">
        <v>240</v>
      </c>
      <c r="GO49" s="2" t="s">
        <v>240</v>
      </c>
      <c r="GP49" s="2" t="s">
        <v>240</v>
      </c>
      <c r="GQ49" s="2" t="s">
        <v>240</v>
      </c>
      <c r="GR49" s="2" t="s">
        <v>240</v>
      </c>
      <c r="GS49" s="2" t="s">
        <v>240</v>
      </c>
      <c r="GT49" s="2" t="s">
        <v>240</v>
      </c>
      <c r="GU49" s="2" t="s">
        <v>240</v>
      </c>
      <c r="GV49" s="2" t="s">
        <v>240</v>
      </c>
      <c r="GW49" s="2" t="s">
        <v>240</v>
      </c>
      <c r="GX49" s="2">
        <v>3.7</v>
      </c>
      <c r="GY49" s="2">
        <v>5</v>
      </c>
      <c r="GZ49" s="2">
        <v>3.6</v>
      </c>
      <c r="HA49" s="2">
        <v>4.0999999999999996</v>
      </c>
      <c r="HB49" s="2" t="s">
        <v>240</v>
      </c>
      <c r="HC49" s="2" t="s">
        <v>240</v>
      </c>
      <c r="HD49" s="2" t="s">
        <v>240</v>
      </c>
      <c r="HE49" s="2" t="s">
        <v>240</v>
      </c>
      <c r="HF49" s="2" t="s">
        <v>240</v>
      </c>
      <c r="HG49" s="2" t="s">
        <v>240</v>
      </c>
      <c r="HI49" s="1"/>
      <c r="HJ49" s="202" t="s">
        <v>239</v>
      </c>
      <c r="HK49" s="2" t="s">
        <v>240</v>
      </c>
      <c r="HL49" s="2" t="s">
        <v>240</v>
      </c>
      <c r="HM49" s="2" t="s">
        <v>240</v>
      </c>
      <c r="HN49" s="2" t="s">
        <v>240</v>
      </c>
      <c r="HO49" s="2" t="s">
        <v>240</v>
      </c>
      <c r="HP49" s="2" t="s">
        <v>240</v>
      </c>
      <c r="HQ49" s="2" t="s">
        <v>240</v>
      </c>
      <c r="HR49" s="2" t="s">
        <v>240</v>
      </c>
      <c r="HS49" s="2" t="s">
        <v>240</v>
      </c>
      <c r="HT49" s="2" t="s">
        <v>240</v>
      </c>
      <c r="HU49" s="2">
        <v>3.1</v>
      </c>
      <c r="HV49" s="2">
        <v>3.7</v>
      </c>
      <c r="HW49" s="2">
        <v>3.4</v>
      </c>
      <c r="HX49" s="2">
        <v>3.1</v>
      </c>
      <c r="HY49" s="2">
        <v>3.2</v>
      </c>
      <c r="HZ49" s="2" t="s">
        <v>240</v>
      </c>
      <c r="IA49" s="2" t="s">
        <v>240</v>
      </c>
      <c r="IB49" s="2" t="s">
        <v>240</v>
      </c>
      <c r="IC49" s="2" t="s">
        <v>240</v>
      </c>
      <c r="ID49" s="2" t="s">
        <v>240</v>
      </c>
      <c r="IE49" s="2" t="s">
        <v>240</v>
      </c>
    </row>
    <row r="50" spans="1:239" ht="14.5">
      <c r="A50" s="175"/>
      <c r="B50" s="184" t="s">
        <v>243</v>
      </c>
      <c r="C50" s="175">
        <v>0</v>
      </c>
      <c r="D50" s="176" t="s">
        <v>240</v>
      </c>
      <c r="E50" s="176" t="s">
        <v>240</v>
      </c>
      <c r="F50" s="176" t="s">
        <v>240</v>
      </c>
      <c r="G50" s="176" t="s">
        <v>240</v>
      </c>
      <c r="H50" s="176" t="s">
        <v>240</v>
      </c>
      <c r="I50" s="176" t="s">
        <v>240</v>
      </c>
      <c r="J50" s="176" t="s">
        <v>240</v>
      </c>
      <c r="K50" s="176" t="s">
        <v>240</v>
      </c>
      <c r="L50" s="176" t="s">
        <v>240</v>
      </c>
      <c r="M50" s="176" t="s">
        <v>240</v>
      </c>
      <c r="N50" s="176" t="s">
        <v>240</v>
      </c>
      <c r="O50" s="176" t="s">
        <v>240</v>
      </c>
      <c r="P50" s="176" t="s">
        <v>240</v>
      </c>
      <c r="Q50" s="176" t="s">
        <v>240</v>
      </c>
      <c r="R50" s="176" t="s">
        <v>240</v>
      </c>
      <c r="S50" s="176" t="s">
        <v>240</v>
      </c>
      <c r="T50" s="176" t="s">
        <v>240</v>
      </c>
      <c r="U50" s="176" t="s">
        <v>240</v>
      </c>
      <c r="V50" s="176" t="s">
        <v>240</v>
      </c>
      <c r="W50" s="176" t="s">
        <v>240</v>
      </c>
      <c r="Y50" s="1"/>
      <c r="Z50" s="190" t="s">
        <v>243</v>
      </c>
      <c r="AA50" s="1">
        <v>0</v>
      </c>
      <c r="AB50" s="2" t="s">
        <v>240</v>
      </c>
      <c r="AC50" s="2" t="s">
        <v>240</v>
      </c>
      <c r="AD50" s="2" t="s">
        <v>240</v>
      </c>
      <c r="AE50" s="2" t="s">
        <v>240</v>
      </c>
      <c r="AF50" s="2" t="s">
        <v>240</v>
      </c>
      <c r="AG50" s="2" t="s">
        <v>240</v>
      </c>
      <c r="AH50" s="2" t="s">
        <v>240</v>
      </c>
      <c r="AI50" s="2" t="s">
        <v>240</v>
      </c>
      <c r="AJ50" s="2" t="s">
        <v>240</v>
      </c>
      <c r="AK50" s="2" t="s">
        <v>240</v>
      </c>
      <c r="AL50" s="2" t="s">
        <v>240</v>
      </c>
      <c r="AM50" s="2" t="s">
        <v>240</v>
      </c>
      <c r="AN50" s="2" t="s">
        <v>240</v>
      </c>
      <c r="AO50" s="2" t="s">
        <v>240</v>
      </c>
      <c r="AP50" s="2" t="s">
        <v>240</v>
      </c>
      <c r="AQ50" s="2" t="s">
        <v>240</v>
      </c>
      <c r="AR50" s="2" t="s">
        <v>240</v>
      </c>
      <c r="AS50" s="2" t="s">
        <v>240</v>
      </c>
      <c r="AT50" s="2" t="s">
        <v>240</v>
      </c>
      <c r="AU50" s="2" t="s">
        <v>240</v>
      </c>
      <c r="AW50" s="1"/>
      <c r="AX50" s="190" t="s">
        <v>243</v>
      </c>
      <c r="AY50" s="1">
        <v>0</v>
      </c>
      <c r="AZ50" s="2" t="s">
        <v>240</v>
      </c>
      <c r="BA50" s="2" t="s">
        <v>240</v>
      </c>
      <c r="BB50" s="2" t="s">
        <v>240</v>
      </c>
      <c r="BC50" s="2" t="s">
        <v>240</v>
      </c>
      <c r="BD50" s="2" t="s">
        <v>240</v>
      </c>
      <c r="BE50" s="2" t="s">
        <v>240</v>
      </c>
      <c r="BF50" s="2" t="s">
        <v>240</v>
      </c>
      <c r="BG50" s="2" t="s">
        <v>240</v>
      </c>
      <c r="BH50" s="2" t="s">
        <v>240</v>
      </c>
      <c r="BI50" s="2" t="s">
        <v>240</v>
      </c>
      <c r="BJ50" s="2" t="s">
        <v>240</v>
      </c>
      <c r="BK50" s="2" t="s">
        <v>240</v>
      </c>
      <c r="BL50" s="2" t="s">
        <v>240</v>
      </c>
      <c r="BM50" s="2" t="s">
        <v>240</v>
      </c>
      <c r="BN50" s="2" t="s">
        <v>240</v>
      </c>
      <c r="BO50" s="2" t="s">
        <v>240</v>
      </c>
      <c r="BP50" s="2" t="s">
        <v>240</v>
      </c>
      <c r="BQ50" s="2" t="s">
        <v>240</v>
      </c>
      <c r="BR50" s="2" t="s">
        <v>240</v>
      </c>
      <c r="BS50" s="2" t="s">
        <v>240</v>
      </c>
      <c r="BU50" s="16"/>
      <c r="BV50" s="198" t="s">
        <v>244</v>
      </c>
      <c r="BW50" s="16">
        <v>0</v>
      </c>
      <c r="BX50" s="17" t="s">
        <v>242</v>
      </c>
      <c r="BY50" s="17" t="s">
        <v>242</v>
      </c>
      <c r="BZ50" s="17" t="s">
        <v>242</v>
      </c>
      <c r="CA50" s="17" t="s">
        <v>242</v>
      </c>
      <c r="CB50" s="17" t="s">
        <v>242</v>
      </c>
      <c r="CC50" s="17" t="s">
        <v>242</v>
      </c>
      <c r="CD50" s="17" t="s">
        <v>242</v>
      </c>
      <c r="CE50" s="17" t="s">
        <v>242</v>
      </c>
      <c r="CF50" s="17" t="s">
        <v>242</v>
      </c>
      <c r="CG50" s="17" t="s">
        <v>242</v>
      </c>
      <c r="CH50" s="17" t="s">
        <v>242</v>
      </c>
      <c r="CI50" s="17" t="s">
        <v>242</v>
      </c>
      <c r="CJ50" s="17" t="s">
        <v>242</v>
      </c>
      <c r="CK50" s="17" t="s">
        <v>242</v>
      </c>
      <c r="CL50" s="17" t="s">
        <v>242</v>
      </c>
      <c r="CM50" s="17" t="s">
        <v>242</v>
      </c>
      <c r="CN50" s="17" t="s">
        <v>242</v>
      </c>
      <c r="CO50" s="17" t="s">
        <v>242</v>
      </c>
      <c r="CP50" s="17" t="s">
        <v>242</v>
      </c>
      <c r="CQ50" s="17" t="s">
        <v>242</v>
      </c>
      <c r="CR50" s="29"/>
      <c r="CS50" s="16"/>
      <c r="CT50" s="198" t="s">
        <v>244</v>
      </c>
      <c r="CU50" s="16">
        <v>0</v>
      </c>
      <c r="CV50" s="17" t="s">
        <v>242</v>
      </c>
      <c r="CW50" s="17" t="s">
        <v>242</v>
      </c>
      <c r="CX50" s="17" t="s">
        <v>242</v>
      </c>
      <c r="CY50" s="17" t="s">
        <v>242</v>
      </c>
      <c r="CZ50" s="17" t="s">
        <v>242</v>
      </c>
      <c r="DA50" s="17" t="s">
        <v>242</v>
      </c>
      <c r="DB50" s="17" t="s">
        <v>242</v>
      </c>
      <c r="DC50" s="17" t="s">
        <v>242</v>
      </c>
      <c r="DD50" s="17" t="s">
        <v>242</v>
      </c>
      <c r="DE50" s="17" t="s">
        <v>242</v>
      </c>
      <c r="DF50" s="17" t="s">
        <v>242</v>
      </c>
      <c r="DG50" s="17" t="s">
        <v>242</v>
      </c>
      <c r="DH50" s="17" t="s">
        <v>242</v>
      </c>
      <c r="DI50" s="17" t="s">
        <v>242</v>
      </c>
      <c r="DJ50" s="17" t="s">
        <v>242</v>
      </c>
      <c r="DK50" s="17" t="s">
        <v>242</v>
      </c>
      <c r="DL50" s="17" t="s">
        <v>242</v>
      </c>
      <c r="DM50" s="17" t="s">
        <v>242</v>
      </c>
      <c r="DN50" s="17" t="s">
        <v>242</v>
      </c>
      <c r="DO50" s="17" t="s">
        <v>242</v>
      </c>
      <c r="DP50" s="29"/>
      <c r="DQ50" s="16"/>
      <c r="DR50" s="198" t="s">
        <v>244</v>
      </c>
      <c r="DS50" s="16">
        <v>0</v>
      </c>
      <c r="DT50" s="17" t="s">
        <v>242</v>
      </c>
      <c r="DU50" s="17" t="s">
        <v>242</v>
      </c>
      <c r="DV50" s="17" t="s">
        <v>242</v>
      </c>
      <c r="DW50" s="17" t="s">
        <v>242</v>
      </c>
      <c r="DX50" s="17" t="s">
        <v>242</v>
      </c>
      <c r="DY50" s="17" t="s">
        <v>242</v>
      </c>
      <c r="DZ50" s="17" t="s">
        <v>242</v>
      </c>
      <c r="EA50" s="17" t="s">
        <v>242</v>
      </c>
      <c r="EB50" s="17" t="s">
        <v>242</v>
      </c>
      <c r="EC50" s="17" t="s">
        <v>242</v>
      </c>
      <c r="ED50" s="17" t="s">
        <v>242</v>
      </c>
      <c r="EE50" s="17" t="s">
        <v>242</v>
      </c>
      <c r="EF50" s="17" t="s">
        <v>242</v>
      </c>
      <c r="EG50" s="17" t="s">
        <v>242</v>
      </c>
      <c r="EH50" s="17" t="s">
        <v>242</v>
      </c>
      <c r="EI50" s="17" t="s">
        <v>242</v>
      </c>
      <c r="EJ50" s="17" t="s">
        <v>242</v>
      </c>
      <c r="EK50" s="17" t="s">
        <v>242</v>
      </c>
      <c r="EL50" s="17" t="s">
        <v>242</v>
      </c>
      <c r="EM50" s="17" t="s">
        <v>242</v>
      </c>
      <c r="EN50" s="29"/>
      <c r="EO50" s="16"/>
      <c r="EP50" s="198" t="s">
        <v>244</v>
      </c>
      <c r="EQ50" s="16">
        <v>0</v>
      </c>
      <c r="ER50" s="17" t="s">
        <v>242</v>
      </c>
      <c r="ES50" s="17" t="s">
        <v>242</v>
      </c>
      <c r="ET50" s="17" t="s">
        <v>242</v>
      </c>
      <c r="EU50" s="17" t="s">
        <v>242</v>
      </c>
      <c r="EV50" s="17" t="s">
        <v>242</v>
      </c>
      <c r="EW50" s="17" t="s">
        <v>242</v>
      </c>
      <c r="EX50" s="17" t="s">
        <v>242</v>
      </c>
      <c r="EY50" s="17" t="s">
        <v>242</v>
      </c>
      <c r="EZ50" s="17" t="s">
        <v>242</v>
      </c>
      <c r="FA50" s="17" t="s">
        <v>242</v>
      </c>
      <c r="FB50" s="17" t="s">
        <v>242</v>
      </c>
      <c r="FC50" s="17" t="s">
        <v>242</v>
      </c>
      <c r="FD50" s="17" t="s">
        <v>242</v>
      </c>
      <c r="FE50" s="17" t="s">
        <v>242</v>
      </c>
      <c r="FF50" s="17" t="s">
        <v>242</v>
      </c>
      <c r="FG50" s="17" t="s">
        <v>242</v>
      </c>
      <c r="FH50" s="17" t="s">
        <v>242</v>
      </c>
      <c r="FI50" s="17" t="s">
        <v>242</v>
      </c>
      <c r="FJ50" s="17" t="s">
        <v>242</v>
      </c>
      <c r="FK50" s="17" t="s">
        <v>242</v>
      </c>
      <c r="FM50" s="1"/>
      <c r="FN50" s="202" t="s">
        <v>243</v>
      </c>
      <c r="FO50" s="1">
        <v>0</v>
      </c>
      <c r="FP50" s="2" t="s">
        <v>240</v>
      </c>
      <c r="FQ50" s="2" t="s">
        <v>240</v>
      </c>
      <c r="FR50" s="2" t="s">
        <v>240</v>
      </c>
      <c r="FS50" s="2" t="s">
        <v>240</v>
      </c>
      <c r="FT50" s="2" t="s">
        <v>240</v>
      </c>
      <c r="FU50" s="2" t="s">
        <v>240</v>
      </c>
      <c r="FV50" s="2" t="s">
        <v>240</v>
      </c>
      <c r="FW50" s="2" t="s">
        <v>240</v>
      </c>
      <c r="FX50" s="2" t="s">
        <v>240</v>
      </c>
      <c r="FY50" s="2" t="s">
        <v>240</v>
      </c>
      <c r="FZ50" s="2" t="s">
        <v>240</v>
      </c>
      <c r="GA50" s="2" t="s">
        <v>240</v>
      </c>
      <c r="GB50" s="2" t="s">
        <v>240</v>
      </c>
      <c r="GC50" s="2" t="s">
        <v>240</v>
      </c>
      <c r="GD50" s="2" t="s">
        <v>240</v>
      </c>
      <c r="GE50" s="2" t="s">
        <v>240</v>
      </c>
      <c r="GF50" s="2" t="s">
        <v>240</v>
      </c>
      <c r="GG50" s="2" t="s">
        <v>240</v>
      </c>
      <c r="GH50" s="2" t="s">
        <v>240</v>
      </c>
      <c r="GI50" s="2" t="s">
        <v>240</v>
      </c>
      <c r="GK50" s="1"/>
      <c r="GL50" s="202" t="s">
        <v>243</v>
      </c>
      <c r="GM50" s="1">
        <v>0</v>
      </c>
      <c r="GN50" s="2" t="s">
        <v>240</v>
      </c>
      <c r="GO50" s="2" t="s">
        <v>240</v>
      </c>
      <c r="GP50" s="2" t="s">
        <v>240</v>
      </c>
      <c r="GQ50" s="2" t="s">
        <v>240</v>
      </c>
      <c r="GR50" s="2" t="s">
        <v>240</v>
      </c>
      <c r="GS50" s="2" t="s">
        <v>240</v>
      </c>
      <c r="GT50" s="2" t="s">
        <v>240</v>
      </c>
      <c r="GU50" s="2" t="s">
        <v>240</v>
      </c>
      <c r="GV50" s="2" t="s">
        <v>240</v>
      </c>
      <c r="GW50" s="2" t="s">
        <v>240</v>
      </c>
      <c r="GX50" s="2" t="s">
        <v>240</v>
      </c>
      <c r="GY50" s="2" t="s">
        <v>240</v>
      </c>
      <c r="GZ50" s="2" t="s">
        <v>240</v>
      </c>
      <c r="HA50" s="2" t="s">
        <v>240</v>
      </c>
      <c r="HB50" s="2" t="s">
        <v>240</v>
      </c>
      <c r="HC50" s="2" t="s">
        <v>240</v>
      </c>
      <c r="HD50" s="2" t="s">
        <v>240</v>
      </c>
      <c r="HE50" s="2" t="s">
        <v>240</v>
      </c>
      <c r="HF50" s="2" t="s">
        <v>240</v>
      </c>
      <c r="HG50" s="2" t="s">
        <v>240</v>
      </c>
      <c r="HI50" s="1"/>
      <c r="HJ50" s="202" t="s">
        <v>243</v>
      </c>
      <c r="HK50" s="1">
        <v>0</v>
      </c>
      <c r="HL50" s="2" t="s">
        <v>240</v>
      </c>
      <c r="HM50" s="2" t="s">
        <v>240</v>
      </c>
      <c r="HN50" s="2" t="s">
        <v>240</v>
      </c>
      <c r="HO50" s="2" t="s">
        <v>240</v>
      </c>
      <c r="HP50" s="2" t="s">
        <v>240</v>
      </c>
      <c r="HQ50" s="2" t="s">
        <v>240</v>
      </c>
      <c r="HR50" s="2" t="s">
        <v>240</v>
      </c>
      <c r="HS50" s="2" t="s">
        <v>240</v>
      </c>
      <c r="HT50" s="2" t="s">
        <v>240</v>
      </c>
      <c r="HU50" s="2" t="s">
        <v>240</v>
      </c>
      <c r="HV50" s="2" t="s">
        <v>240</v>
      </c>
      <c r="HW50" s="2" t="s">
        <v>240</v>
      </c>
      <c r="HX50" s="2" t="s">
        <v>240</v>
      </c>
      <c r="HY50" s="2" t="s">
        <v>240</v>
      </c>
      <c r="HZ50" s="2" t="s">
        <v>240</v>
      </c>
      <c r="IA50" s="2" t="s">
        <v>240</v>
      </c>
      <c r="IB50" s="2" t="s">
        <v>240</v>
      </c>
      <c r="IC50" s="2" t="s">
        <v>240</v>
      </c>
      <c r="ID50" s="2" t="s">
        <v>240</v>
      </c>
      <c r="IE50" s="2" t="s">
        <v>240</v>
      </c>
    </row>
    <row r="51" spans="1:239" ht="14.5">
      <c r="A51" s="175"/>
      <c r="B51" s="184" t="s">
        <v>245</v>
      </c>
      <c r="C51" s="175">
        <v>0.3</v>
      </c>
      <c r="D51" s="175">
        <v>0.3</v>
      </c>
      <c r="E51" s="175">
        <v>0.1</v>
      </c>
      <c r="F51" s="175">
        <v>0.1</v>
      </c>
      <c r="G51" s="175">
        <v>0.1</v>
      </c>
      <c r="H51" s="175">
        <v>0.1</v>
      </c>
      <c r="I51" s="175">
        <v>0.2</v>
      </c>
      <c r="J51" s="175">
        <v>0.2</v>
      </c>
      <c r="K51" s="175">
        <v>0.2</v>
      </c>
      <c r="L51" s="175">
        <v>0.1</v>
      </c>
      <c r="M51" s="175">
        <v>0.1</v>
      </c>
      <c r="N51" s="175">
        <v>0.1</v>
      </c>
      <c r="O51" s="175">
        <v>0.1</v>
      </c>
      <c r="P51" s="175">
        <v>0.1</v>
      </c>
      <c r="Q51" s="175">
        <v>0.1</v>
      </c>
      <c r="R51" s="175">
        <v>0.2</v>
      </c>
      <c r="S51" s="175">
        <v>0.2</v>
      </c>
      <c r="T51" s="175">
        <v>0.2</v>
      </c>
      <c r="U51" s="175">
        <v>0.2</v>
      </c>
      <c r="V51" s="175">
        <v>0.2</v>
      </c>
      <c r="W51" s="175">
        <v>0.1</v>
      </c>
      <c r="Y51" s="1"/>
      <c r="Z51" s="190" t="s">
        <v>245</v>
      </c>
      <c r="AA51" s="1">
        <v>0.8</v>
      </c>
      <c r="AB51" s="1">
        <v>1.5</v>
      </c>
      <c r="AC51" s="1">
        <v>0</v>
      </c>
      <c r="AD51" s="1">
        <v>0</v>
      </c>
      <c r="AE51" s="1">
        <v>0</v>
      </c>
      <c r="AF51" s="1">
        <v>0</v>
      </c>
      <c r="AG51" s="1">
        <v>0</v>
      </c>
      <c r="AH51" s="1">
        <v>0</v>
      </c>
      <c r="AI51" s="1">
        <v>0</v>
      </c>
      <c r="AJ51" s="1">
        <v>0</v>
      </c>
      <c r="AK51" s="1">
        <v>0</v>
      </c>
      <c r="AL51" s="1">
        <v>0</v>
      </c>
      <c r="AM51" s="1">
        <v>0</v>
      </c>
      <c r="AN51" s="1">
        <v>0</v>
      </c>
      <c r="AO51" s="1">
        <v>0</v>
      </c>
      <c r="AP51" s="1">
        <v>0</v>
      </c>
      <c r="AQ51" s="1">
        <v>0</v>
      </c>
      <c r="AR51" s="1">
        <v>0</v>
      </c>
      <c r="AS51" s="1">
        <v>0</v>
      </c>
      <c r="AT51" s="1">
        <v>0</v>
      </c>
      <c r="AU51" s="1">
        <v>0</v>
      </c>
      <c r="AW51" s="1"/>
      <c r="AX51" s="190" t="s">
        <v>245</v>
      </c>
      <c r="AY51" s="1">
        <v>0.7</v>
      </c>
      <c r="AZ51" s="1">
        <v>0.8</v>
      </c>
      <c r="BA51" s="1">
        <v>0.6</v>
      </c>
      <c r="BB51" s="1">
        <v>0.6</v>
      </c>
      <c r="BC51" s="1">
        <v>0.5</v>
      </c>
      <c r="BD51" s="1">
        <v>0.5</v>
      </c>
      <c r="BE51" s="1">
        <v>0.8</v>
      </c>
      <c r="BF51" s="1">
        <v>0.8</v>
      </c>
      <c r="BG51" s="1">
        <v>0.8</v>
      </c>
      <c r="BH51" s="1">
        <v>0.8</v>
      </c>
      <c r="BI51" s="1">
        <v>0.8</v>
      </c>
      <c r="BJ51" s="1">
        <v>0.5</v>
      </c>
      <c r="BK51" s="1">
        <v>0.4</v>
      </c>
      <c r="BL51" s="1">
        <v>0.4</v>
      </c>
      <c r="BM51" s="1">
        <v>0.4</v>
      </c>
      <c r="BN51" s="1">
        <v>0.4</v>
      </c>
      <c r="BO51" s="1">
        <v>0.3</v>
      </c>
      <c r="BP51" s="1">
        <v>0.2</v>
      </c>
      <c r="BQ51" s="1">
        <v>0</v>
      </c>
      <c r="BR51" s="1">
        <v>0</v>
      </c>
      <c r="BS51" s="1">
        <v>0</v>
      </c>
      <c r="BU51" s="16"/>
      <c r="BV51" s="198" t="s">
        <v>246</v>
      </c>
      <c r="BW51" s="16">
        <v>1.4</v>
      </c>
      <c r="BX51" s="16">
        <v>1.5</v>
      </c>
      <c r="BY51" s="16">
        <v>0.3</v>
      </c>
      <c r="BZ51" s="16">
        <v>0.2</v>
      </c>
      <c r="CA51" s="16">
        <v>0.2</v>
      </c>
      <c r="CB51" s="16">
        <v>0.1</v>
      </c>
      <c r="CC51" s="16">
        <v>0.2</v>
      </c>
      <c r="CD51" s="16">
        <v>0.2</v>
      </c>
      <c r="CE51" s="16">
        <v>0.3</v>
      </c>
      <c r="CF51" s="16">
        <v>0.3</v>
      </c>
      <c r="CG51" s="16">
        <v>0.2</v>
      </c>
      <c r="CH51" s="16">
        <v>0.2</v>
      </c>
      <c r="CI51" s="16">
        <v>0.1</v>
      </c>
      <c r="CJ51" s="16">
        <v>0.1</v>
      </c>
      <c r="CK51" s="16">
        <v>0</v>
      </c>
      <c r="CL51" s="16">
        <v>0.2</v>
      </c>
      <c r="CM51" s="16">
        <v>0.1</v>
      </c>
      <c r="CN51" s="16">
        <v>0.1</v>
      </c>
      <c r="CO51" s="16">
        <v>0.1</v>
      </c>
      <c r="CP51" s="16">
        <v>0.2</v>
      </c>
      <c r="CQ51" s="16">
        <v>0.1</v>
      </c>
      <c r="CR51" s="29"/>
      <c r="CS51" s="16"/>
      <c r="CT51" s="198" t="s">
        <v>246</v>
      </c>
      <c r="CU51" s="16">
        <v>0.8</v>
      </c>
      <c r="CV51" s="16">
        <v>1.3</v>
      </c>
      <c r="CW51" s="16">
        <v>0.6</v>
      </c>
      <c r="CX51" s="16">
        <v>0.4</v>
      </c>
      <c r="CY51" s="16">
        <v>0.6</v>
      </c>
      <c r="CZ51" s="16">
        <v>0.4</v>
      </c>
      <c r="DA51" s="16">
        <v>0.9</v>
      </c>
      <c r="DB51" s="16">
        <v>1</v>
      </c>
      <c r="DC51" s="16">
        <v>0.9</v>
      </c>
      <c r="DD51" s="16">
        <v>0.6</v>
      </c>
      <c r="DE51" s="16">
        <v>0.8</v>
      </c>
      <c r="DF51" s="16">
        <v>0.8</v>
      </c>
      <c r="DG51" s="16">
        <v>0.9</v>
      </c>
      <c r="DH51" s="16">
        <v>0.9</v>
      </c>
      <c r="DI51" s="16">
        <v>0.9</v>
      </c>
      <c r="DJ51" s="16">
        <v>0.9</v>
      </c>
      <c r="DK51" s="16">
        <v>0.9</v>
      </c>
      <c r="DL51" s="16">
        <v>0.7</v>
      </c>
      <c r="DM51" s="16">
        <v>0.8</v>
      </c>
      <c r="DN51" s="16">
        <v>0.8</v>
      </c>
      <c r="DO51" s="16">
        <v>0.7</v>
      </c>
      <c r="DP51" s="29"/>
      <c r="DQ51" s="16"/>
      <c r="DR51" s="198" t="s">
        <v>246</v>
      </c>
      <c r="DS51" s="16">
        <v>4.0999999999999996</v>
      </c>
      <c r="DT51" s="16">
        <v>4.4000000000000004</v>
      </c>
      <c r="DU51" s="16">
        <v>2.2000000000000002</v>
      </c>
      <c r="DV51" s="16">
        <v>2.4</v>
      </c>
      <c r="DW51" s="16">
        <v>2.6</v>
      </c>
      <c r="DX51" s="16">
        <v>2.1</v>
      </c>
      <c r="DY51" s="16">
        <v>4</v>
      </c>
      <c r="DZ51" s="16">
        <v>4.4000000000000004</v>
      </c>
      <c r="EA51" s="16">
        <v>4.7</v>
      </c>
      <c r="EB51" s="16">
        <v>3.6</v>
      </c>
      <c r="EC51" s="16">
        <v>3.8</v>
      </c>
      <c r="ED51" s="16">
        <v>4.5</v>
      </c>
      <c r="EE51" s="16">
        <v>5.5</v>
      </c>
      <c r="EF51" s="16">
        <v>3.6</v>
      </c>
      <c r="EG51" s="16">
        <v>3.3</v>
      </c>
      <c r="EH51" s="16">
        <v>3.2</v>
      </c>
      <c r="EI51" s="16">
        <v>4.0999999999999996</v>
      </c>
      <c r="EJ51" s="16">
        <v>4</v>
      </c>
      <c r="EK51" s="16">
        <v>2.9</v>
      </c>
      <c r="EL51" s="16">
        <v>2.8</v>
      </c>
      <c r="EM51" s="16">
        <v>3.4</v>
      </c>
      <c r="EN51" s="29"/>
      <c r="EO51" s="16"/>
      <c r="EP51" s="198" t="s">
        <v>246</v>
      </c>
      <c r="EQ51" s="16">
        <v>5.5</v>
      </c>
      <c r="ER51" s="16">
        <v>4.5999999999999996</v>
      </c>
      <c r="ES51" s="16">
        <v>2.6</v>
      </c>
      <c r="ET51" s="16">
        <v>2.7</v>
      </c>
      <c r="EU51" s="16">
        <v>2.4</v>
      </c>
      <c r="EV51" s="16">
        <v>1</v>
      </c>
      <c r="EW51" s="16">
        <v>1.7</v>
      </c>
      <c r="EX51" s="16">
        <v>2</v>
      </c>
      <c r="EY51" s="16">
        <v>2.4</v>
      </c>
      <c r="EZ51" s="16">
        <v>1.8</v>
      </c>
      <c r="FA51" s="16">
        <v>1.1000000000000001</v>
      </c>
      <c r="FB51" s="16">
        <v>1.2</v>
      </c>
      <c r="FC51" s="16">
        <v>1.1000000000000001</v>
      </c>
      <c r="FD51" s="16">
        <v>1.2</v>
      </c>
      <c r="FE51" s="16">
        <v>1</v>
      </c>
      <c r="FF51" s="16">
        <v>0.9</v>
      </c>
      <c r="FG51" s="16">
        <v>0.7</v>
      </c>
      <c r="FH51" s="16">
        <v>1.1000000000000001</v>
      </c>
      <c r="FI51" s="16">
        <v>1.2</v>
      </c>
      <c r="FJ51" s="16">
        <v>1.2</v>
      </c>
      <c r="FK51" s="16">
        <v>1.5</v>
      </c>
      <c r="FM51" s="1"/>
      <c r="FN51" s="202" t="s">
        <v>245</v>
      </c>
      <c r="FO51" s="1">
        <v>2.2999999999999998</v>
      </c>
      <c r="FP51" s="1">
        <v>2.7</v>
      </c>
      <c r="FQ51" s="1">
        <v>1.4</v>
      </c>
      <c r="FR51" s="1">
        <v>0.9</v>
      </c>
      <c r="FS51" s="1">
        <v>1</v>
      </c>
      <c r="FT51" s="1">
        <v>0.5</v>
      </c>
      <c r="FU51" s="1">
        <v>0.7</v>
      </c>
      <c r="FV51" s="1">
        <v>0.6</v>
      </c>
      <c r="FW51" s="1">
        <v>0.6</v>
      </c>
      <c r="FX51" s="1">
        <v>0.6</v>
      </c>
      <c r="FY51" s="1">
        <v>0.5</v>
      </c>
      <c r="FZ51" s="1">
        <v>0.6</v>
      </c>
      <c r="GA51" s="1">
        <v>0.7</v>
      </c>
      <c r="GB51" s="1">
        <v>0.5</v>
      </c>
      <c r="GC51" s="1">
        <v>0.6</v>
      </c>
      <c r="GD51" s="1">
        <v>0.6</v>
      </c>
      <c r="GE51" s="1">
        <v>0.4</v>
      </c>
      <c r="GF51" s="1">
        <v>0.4</v>
      </c>
      <c r="GG51" s="1">
        <v>0.4</v>
      </c>
      <c r="GH51" s="1">
        <v>0.5</v>
      </c>
      <c r="GI51" s="1">
        <v>0.3</v>
      </c>
      <c r="GK51" s="1"/>
      <c r="GL51" s="202" t="s">
        <v>245</v>
      </c>
      <c r="GM51" s="1">
        <v>6.8</v>
      </c>
      <c r="GN51" s="1">
        <v>6.4</v>
      </c>
      <c r="GO51" s="1">
        <v>4.7</v>
      </c>
      <c r="GP51" s="1">
        <v>4.4000000000000004</v>
      </c>
      <c r="GQ51" s="1">
        <v>4.0999999999999996</v>
      </c>
      <c r="GR51" s="1">
        <v>2.5</v>
      </c>
      <c r="GS51" s="1">
        <v>4.0999999999999996</v>
      </c>
      <c r="GT51" s="1">
        <v>3.8</v>
      </c>
      <c r="GU51" s="1">
        <v>2.7</v>
      </c>
      <c r="GV51" s="1">
        <v>2.2000000000000002</v>
      </c>
      <c r="GW51" s="1">
        <v>1.8</v>
      </c>
      <c r="GX51" s="1">
        <v>2.4</v>
      </c>
      <c r="GY51" s="1">
        <v>1.9</v>
      </c>
      <c r="GZ51" s="1">
        <v>2.1</v>
      </c>
      <c r="HA51" s="1">
        <v>1.6</v>
      </c>
      <c r="HB51" s="1">
        <v>1.9</v>
      </c>
      <c r="HC51" s="1">
        <v>1.6</v>
      </c>
      <c r="HD51" s="1">
        <v>1.2</v>
      </c>
      <c r="HE51" s="1">
        <v>1.1000000000000001</v>
      </c>
      <c r="HF51" s="1">
        <v>1.1000000000000001</v>
      </c>
      <c r="HG51" s="1">
        <v>1.2</v>
      </c>
      <c r="HI51" s="1"/>
      <c r="HJ51" s="202" t="s">
        <v>245</v>
      </c>
      <c r="HK51" s="1">
        <v>9.3000000000000007</v>
      </c>
      <c r="HL51" s="1">
        <v>9.5</v>
      </c>
      <c r="HM51" s="1">
        <v>8.3000000000000007</v>
      </c>
      <c r="HN51" s="1">
        <v>7.2</v>
      </c>
      <c r="HO51" s="1">
        <v>6.4</v>
      </c>
      <c r="HP51" s="1">
        <v>5.5</v>
      </c>
      <c r="HQ51" s="1">
        <v>7.1</v>
      </c>
      <c r="HR51" s="1">
        <v>9.4</v>
      </c>
      <c r="HS51" s="1">
        <v>11.6</v>
      </c>
      <c r="HT51" s="1">
        <v>7.9</v>
      </c>
      <c r="HU51" s="1">
        <v>8.1</v>
      </c>
      <c r="HV51" s="1">
        <v>7.9</v>
      </c>
      <c r="HW51" s="1">
        <v>7.1</v>
      </c>
      <c r="HX51" s="1">
        <v>6.1</v>
      </c>
      <c r="HY51" s="1">
        <v>4.9000000000000004</v>
      </c>
      <c r="HZ51" s="1">
        <v>4.8</v>
      </c>
      <c r="IA51" s="1">
        <v>3.6</v>
      </c>
      <c r="IB51" s="1">
        <v>3.8</v>
      </c>
      <c r="IC51" s="1">
        <v>5.7</v>
      </c>
      <c r="ID51" s="1">
        <v>5.5</v>
      </c>
      <c r="IE51" s="1">
        <v>4.5999999999999996</v>
      </c>
    </row>
    <row r="52" spans="1:239" ht="14.5">
      <c r="A52" s="424"/>
      <c r="B52" s="424"/>
      <c r="C52" s="175"/>
      <c r="D52" s="175"/>
      <c r="E52" s="175"/>
      <c r="F52" s="175"/>
      <c r="G52" s="175"/>
      <c r="H52" s="175"/>
      <c r="I52" s="175"/>
      <c r="J52" s="175"/>
      <c r="K52" s="175"/>
      <c r="L52" s="175"/>
      <c r="M52" s="175"/>
      <c r="N52" s="175"/>
      <c r="O52" s="175"/>
      <c r="P52" s="175"/>
      <c r="Q52" s="175"/>
      <c r="R52" s="175"/>
      <c r="S52" s="175"/>
      <c r="T52" s="175"/>
      <c r="U52" s="175"/>
      <c r="V52" s="175"/>
      <c r="W52" s="175"/>
      <c r="Y52" s="410"/>
      <c r="Z52" s="410"/>
      <c r="AA52" s="1"/>
      <c r="AB52" s="1"/>
      <c r="AC52" s="1"/>
      <c r="AD52" s="1"/>
      <c r="AE52" s="1"/>
      <c r="AF52" s="1"/>
      <c r="AG52" s="1"/>
      <c r="AH52" s="1"/>
      <c r="AI52" s="1"/>
      <c r="AJ52" s="1"/>
      <c r="AK52" s="1"/>
      <c r="AL52" s="1"/>
      <c r="AM52" s="1"/>
      <c r="AN52" s="1"/>
      <c r="AO52" s="1"/>
      <c r="AP52" s="1"/>
      <c r="AQ52" s="1"/>
      <c r="AR52" s="1"/>
      <c r="AS52" s="1"/>
      <c r="AT52" s="1"/>
      <c r="AU52" s="1"/>
      <c r="AW52" s="410"/>
      <c r="AX52" s="410"/>
      <c r="AY52" s="1"/>
      <c r="AZ52" s="1"/>
      <c r="BA52" s="1"/>
      <c r="BB52" s="1"/>
      <c r="BC52" s="1"/>
      <c r="BD52" s="1"/>
      <c r="BE52" s="1"/>
      <c r="BF52" s="1"/>
      <c r="BG52" s="1"/>
      <c r="BH52" s="1"/>
      <c r="BI52" s="1"/>
      <c r="BJ52" s="1"/>
      <c r="BK52" s="1"/>
      <c r="BL52" s="1"/>
      <c r="BM52" s="1"/>
      <c r="BN52" s="1"/>
      <c r="BO52" s="1"/>
      <c r="BP52" s="1"/>
      <c r="BQ52" s="1"/>
      <c r="BR52" s="1"/>
      <c r="BS52" s="1"/>
      <c r="BU52" s="411"/>
      <c r="BV52" s="411"/>
      <c r="BW52" s="16"/>
      <c r="BX52" s="16"/>
      <c r="BY52" s="16"/>
      <c r="BZ52" s="16"/>
      <c r="CA52" s="16"/>
      <c r="CB52" s="16"/>
      <c r="CC52" s="16"/>
      <c r="CD52" s="16"/>
      <c r="CE52" s="16"/>
      <c r="CF52" s="16"/>
      <c r="CG52" s="16"/>
      <c r="CH52" s="16"/>
      <c r="CI52" s="16"/>
      <c r="CJ52" s="16"/>
      <c r="CK52" s="16"/>
      <c r="CL52" s="16"/>
      <c r="CM52" s="16"/>
      <c r="CN52" s="16"/>
      <c r="CO52" s="16"/>
      <c r="CP52" s="16"/>
      <c r="CQ52" s="16"/>
      <c r="CR52" s="29"/>
      <c r="CS52" s="411"/>
      <c r="CT52" s="411"/>
      <c r="CU52" s="16"/>
      <c r="CV52" s="16"/>
      <c r="CW52" s="16"/>
      <c r="CX52" s="16"/>
      <c r="CY52" s="16"/>
      <c r="CZ52" s="16"/>
      <c r="DA52" s="16"/>
      <c r="DB52" s="16"/>
      <c r="DC52" s="16"/>
      <c r="DD52" s="16"/>
      <c r="DE52" s="16"/>
      <c r="DF52" s="16"/>
      <c r="DG52" s="16"/>
      <c r="DH52" s="16"/>
      <c r="DI52" s="16"/>
      <c r="DJ52" s="16"/>
      <c r="DK52" s="16"/>
      <c r="DL52" s="16"/>
      <c r="DM52" s="16"/>
      <c r="DN52" s="16"/>
      <c r="DO52" s="16"/>
      <c r="DP52" s="29"/>
      <c r="DQ52" s="411"/>
      <c r="DR52" s="411"/>
      <c r="DS52" s="16"/>
      <c r="DT52" s="16"/>
      <c r="DU52" s="16"/>
      <c r="DV52" s="16"/>
      <c r="DW52" s="16"/>
      <c r="DX52" s="16"/>
      <c r="DY52" s="16"/>
      <c r="DZ52" s="16"/>
      <c r="EA52" s="16"/>
      <c r="EB52" s="16"/>
      <c r="EC52" s="16"/>
      <c r="ED52" s="16"/>
      <c r="EE52" s="16"/>
      <c r="EF52" s="16"/>
      <c r="EG52" s="16"/>
      <c r="EH52" s="16"/>
      <c r="EI52" s="16"/>
      <c r="EJ52" s="16"/>
      <c r="EK52" s="16"/>
      <c r="EL52" s="16"/>
      <c r="EM52" s="16"/>
      <c r="EN52" s="29"/>
      <c r="EO52" s="411"/>
      <c r="EP52" s="411"/>
      <c r="EQ52" s="16"/>
      <c r="ER52" s="16"/>
      <c r="ES52" s="16"/>
      <c r="ET52" s="16"/>
      <c r="EU52" s="16"/>
      <c r="EV52" s="16"/>
      <c r="EW52" s="16"/>
      <c r="EX52" s="16"/>
      <c r="EY52" s="16"/>
      <c r="EZ52" s="16"/>
      <c r="FA52" s="16"/>
      <c r="FB52" s="16"/>
      <c r="FC52" s="16"/>
      <c r="FD52" s="16"/>
      <c r="FE52" s="16"/>
      <c r="FF52" s="16"/>
      <c r="FG52" s="16"/>
      <c r="FH52" s="16"/>
      <c r="FI52" s="16"/>
      <c r="FJ52" s="16"/>
      <c r="FK52" s="16"/>
      <c r="FM52" s="410"/>
      <c r="FN52" s="410"/>
      <c r="FO52" s="1"/>
      <c r="FP52" s="1"/>
      <c r="FQ52" s="1"/>
      <c r="FR52" s="1"/>
      <c r="FS52" s="1"/>
      <c r="FT52" s="1"/>
      <c r="FU52" s="1"/>
      <c r="FV52" s="1"/>
      <c r="FW52" s="1"/>
      <c r="FX52" s="1"/>
      <c r="FY52" s="1"/>
      <c r="FZ52" s="1"/>
      <c r="GA52" s="1"/>
      <c r="GB52" s="1"/>
      <c r="GC52" s="1"/>
      <c r="GD52" s="1"/>
      <c r="GE52" s="1"/>
      <c r="GF52" s="1"/>
      <c r="GG52" s="1"/>
      <c r="GH52" s="1"/>
      <c r="GI52" s="1"/>
      <c r="GK52" s="410"/>
      <c r="GL52" s="410"/>
      <c r="GM52" s="1"/>
      <c r="GN52" s="1"/>
      <c r="GO52" s="1"/>
      <c r="GP52" s="1"/>
      <c r="GQ52" s="1"/>
      <c r="GR52" s="1"/>
      <c r="GS52" s="1"/>
      <c r="GT52" s="1"/>
      <c r="GU52" s="1"/>
      <c r="GV52" s="1"/>
      <c r="GW52" s="1"/>
      <c r="GX52" s="1"/>
      <c r="GY52" s="1"/>
      <c r="GZ52" s="1"/>
      <c r="HA52" s="1"/>
      <c r="HB52" s="1"/>
      <c r="HC52" s="1"/>
      <c r="HD52" s="1"/>
      <c r="HE52" s="1"/>
      <c r="HF52" s="1"/>
      <c r="HG52" s="1"/>
      <c r="HI52" s="410"/>
      <c r="HJ52" s="410"/>
      <c r="HK52" s="1"/>
      <c r="HL52" s="1"/>
      <c r="HM52" s="1"/>
      <c r="HN52" s="1"/>
      <c r="HO52" s="1"/>
      <c r="HP52" s="1"/>
      <c r="HQ52" s="1"/>
      <c r="HR52" s="1"/>
      <c r="HS52" s="1"/>
      <c r="HT52" s="1"/>
      <c r="HU52" s="1"/>
      <c r="HV52" s="1"/>
      <c r="HW52" s="1"/>
      <c r="HX52" s="1"/>
      <c r="HY52" s="1"/>
      <c r="HZ52" s="1"/>
      <c r="IA52" s="1"/>
      <c r="IB52" s="1"/>
      <c r="IC52" s="1"/>
      <c r="ID52" s="1"/>
      <c r="IE52" s="1"/>
    </row>
    <row r="53" spans="1:239" ht="14.5">
      <c r="A53" s="180"/>
      <c r="B53" s="180" t="s">
        <v>258</v>
      </c>
      <c r="C53" s="180">
        <v>70.7</v>
      </c>
      <c r="D53" s="180">
        <v>70.8</v>
      </c>
      <c r="E53" s="180">
        <v>70.8</v>
      </c>
      <c r="F53" s="180">
        <v>70.8</v>
      </c>
      <c r="G53" s="180">
        <v>70.400000000000006</v>
      </c>
      <c r="H53" s="180">
        <v>70</v>
      </c>
      <c r="I53" s="180">
        <v>69.5</v>
      </c>
      <c r="J53" s="180">
        <v>69.099999999999994</v>
      </c>
      <c r="K53" s="180">
        <v>68.7</v>
      </c>
      <c r="L53" s="180">
        <v>68.5</v>
      </c>
      <c r="M53" s="180">
        <v>68.2</v>
      </c>
      <c r="N53" s="180">
        <v>67.8</v>
      </c>
      <c r="O53" s="180">
        <v>67.5</v>
      </c>
      <c r="P53" s="180">
        <v>67.3</v>
      </c>
      <c r="Q53" s="180">
        <v>67</v>
      </c>
      <c r="R53" s="180">
        <v>67.099999999999994</v>
      </c>
      <c r="S53" s="180">
        <v>67.099999999999994</v>
      </c>
      <c r="T53" s="180">
        <v>67.099999999999994</v>
      </c>
      <c r="U53" s="180">
        <v>67.099999999999994</v>
      </c>
      <c r="V53" s="180">
        <v>67.099999999999994</v>
      </c>
      <c r="W53" s="180">
        <v>70.2</v>
      </c>
      <c r="Y53" s="6"/>
      <c r="Z53" s="6" t="s">
        <v>258</v>
      </c>
      <c r="AA53" s="6">
        <v>70.599999999999994</v>
      </c>
      <c r="AB53" s="6">
        <v>70.7</v>
      </c>
      <c r="AC53" s="6">
        <v>70.8</v>
      </c>
      <c r="AD53" s="6">
        <v>70.8</v>
      </c>
      <c r="AE53" s="6">
        <v>70.400000000000006</v>
      </c>
      <c r="AF53" s="6">
        <v>70</v>
      </c>
      <c r="AG53" s="6">
        <v>69.5</v>
      </c>
      <c r="AH53" s="6">
        <v>69.099999999999994</v>
      </c>
      <c r="AI53" s="6">
        <v>68.7</v>
      </c>
      <c r="AJ53" s="6">
        <v>68.5</v>
      </c>
      <c r="AK53" s="6">
        <v>68.2</v>
      </c>
      <c r="AL53" s="6">
        <v>67.8</v>
      </c>
      <c r="AM53" s="6">
        <v>67.5</v>
      </c>
      <c r="AN53" s="6">
        <v>67.3</v>
      </c>
      <c r="AO53" s="6">
        <v>66.900000000000006</v>
      </c>
      <c r="AP53" s="6">
        <v>67.099999999999994</v>
      </c>
      <c r="AQ53" s="6">
        <v>67.099999999999994</v>
      </c>
      <c r="AR53" s="6">
        <v>67.099999999999994</v>
      </c>
      <c r="AS53" s="6">
        <v>67.099999999999994</v>
      </c>
      <c r="AT53" s="6">
        <v>67.099999999999994</v>
      </c>
      <c r="AU53" s="6">
        <v>67.099999999999994</v>
      </c>
      <c r="AW53" s="6"/>
      <c r="AX53" s="6" t="s">
        <v>258</v>
      </c>
      <c r="AY53" s="6">
        <v>70.7</v>
      </c>
      <c r="AZ53" s="6">
        <v>70.7</v>
      </c>
      <c r="BA53" s="6">
        <v>70.8</v>
      </c>
      <c r="BB53" s="6">
        <v>70.8</v>
      </c>
      <c r="BC53" s="6">
        <v>70.3</v>
      </c>
      <c r="BD53" s="6">
        <v>70</v>
      </c>
      <c r="BE53" s="6">
        <v>69.5</v>
      </c>
      <c r="BF53" s="6">
        <v>69</v>
      </c>
      <c r="BG53" s="6">
        <v>68.7</v>
      </c>
      <c r="BH53" s="6">
        <v>68.400000000000006</v>
      </c>
      <c r="BI53" s="6">
        <v>68.099999999999994</v>
      </c>
      <c r="BJ53" s="6">
        <v>67.8</v>
      </c>
      <c r="BK53" s="6">
        <v>67.5</v>
      </c>
      <c r="BL53" s="6">
        <v>67.3</v>
      </c>
      <c r="BM53" s="6">
        <v>67</v>
      </c>
      <c r="BN53" s="6">
        <v>67</v>
      </c>
      <c r="BO53" s="6">
        <v>67.099999999999994</v>
      </c>
      <c r="BP53" s="6">
        <v>67.099999999999994</v>
      </c>
      <c r="BQ53" s="6">
        <v>67.099999999999994</v>
      </c>
      <c r="BR53" s="6">
        <v>67.099999999999994</v>
      </c>
      <c r="BS53" s="6">
        <v>67.099999999999994</v>
      </c>
      <c r="BU53" s="21"/>
      <c r="BV53" s="21" t="s">
        <v>340</v>
      </c>
      <c r="BW53" s="21">
        <v>70.599999999999994</v>
      </c>
      <c r="BX53" s="21">
        <v>70.7</v>
      </c>
      <c r="BY53" s="21">
        <v>70.8</v>
      </c>
      <c r="BZ53" s="21">
        <v>70.8</v>
      </c>
      <c r="CA53" s="21">
        <v>70.400000000000006</v>
      </c>
      <c r="CB53" s="21">
        <v>70</v>
      </c>
      <c r="CC53" s="21">
        <v>69.5</v>
      </c>
      <c r="CD53" s="21">
        <v>69.099999999999994</v>
      </c>
      <c r="CE53" s="21">
        <v>68.7</v>
      </c>
      <c r="CF53" s="21">
        <v>68.400000000000006</v>
      </c>
      <c r="CG53" s="21">
        <v>68.2</v>
      </c>
      <c r="CH53" s="21">
        <v>67.8</v>
      </c>
      <c r="CI53" s="21">
        <v>67.5</v>
      </c>
      <c r="CJ53" s="21">
        <v>67.3</v>
      </c>
      <c r="CK53" s="21">
        <v>67.099999999999994</v>
      </c>
      <c r="CL53" s="21">
        <v>67.099999999999994</v>
      </c>
      <c r="CM53" s="21">
        <v>67.099999999999994</v>
      </c>
      <c r="CN53" s="21">
        <v>67.099999999999994</v>
      </c>
      <c r="CO53" s="21">
        <v>67.099999999999994</v>
      </c>
      <c r="CP53" s="21">
        <v>67.099999999999994</v>
      </c>
      <c r="CQ53" s="21">
        <v>67.099999999999994</v>
      </c>
      <c r="CR53" s="29"/>
      <c r="CS53" s="21"/>
      <c r="CT53" s="21" t="s">
        <v>340</v>
      </c>
      <c r="CU53" s="21">
        <v>70.599999999999994</v>
      </c>
      <c r="CV53" s="21">
        <v>70.7</v>
      </c>
      <c r="CW53" s="21">
        <v>70.8</v>
      </c>
      <c r="CX53" s="21">
        <v>70.8</v>
      </c>
      <c r="CY53" s="21">
        <v>70.3</v>
      </c>
      <c r="CZ53" s="21">
        <v>70</v>
      </c>
      <c r="DA53" s="21">
        <v>69.400000000000006</v>
      </c>
      <c r="DB53" s="21">
        <v>69</v>
      </c>
      <c r="DC53" s="21">
        <v>68.7</v>
      </c>
      <c r="DD53" s="21">
        <v>68.400000000000006</v>
      </c>
      <c r="DE53" s="21">
        <v>68.099999999999994</v>
      </c>
      <c r="DF53" s="21">
        <v>67.8</v>
      </c>
      <c r="DG53" s="21">
        <v>67.5</v>
      </c>
      <c r="DH53" s="21">
        <v>67.2</v>
      </c>
      <c r="DI53" s="21">
        <v>67</v>
      </c>
      <c r="DJ53" s="21">
        <v>67</v>
      </c>
      <c r="DK53" s="21">
        <v>67</v>
      </c>
      <c r="DL53" s="21">
        <v>67.099999999999994</v>
      </c>
      <c r="DM53" s="21">
        <v>67.099999999999994</v>
      </c>
      <c r="DN53" s="21">
        <v>67</v>
      </c>
      <c r="DO53" s="21">
        <v>67.099999999999994</v>
      </c>
      <c r="DP53" s="29"/>
      <c r="DQ53" s="21"/>
      <c r="DR53" s="21" t="s">
        <v>340</v>
      </c>
      <c r="DS53" s="21">
        <v>70.2</v>
      </c>
      <c r="DT53" s="21">
        <v>70.3</v>
      </c>
      <c r="DU53" s="21">
        <v>70.5</v>
      </c>
      <c r="DV53" s="21">
        <v>70.5</v>
      </c>
      <c r="DW53" s="21">
        <v>70</v>
      </c>
      <c r="DX53" s="21">
        <v>69.8</v>
      </c>
      <c r="DY53" s="21">
        <v>69.099999999999994</v>
      </c>
      <c r="DZ53" s="21">
        <v>68.7</v>
      </c>
      <c r="EA53" s="21">
        <v>68.3</v>
      </c>
      <c r="EB53" s="21">
        <v>68.099999999999994</v>
      </c>
      <c r="EC53" s="21">
        <v>67.8</v>
      </c>
      <c r="ED53" s="21">
        <v>67.400000000000006</v>
      </c>
      <c r="EE53" s="21">
        <v>67.099999999999994</v>
      </c>
      <c r="EF53" s="21">
        <v>67</v>
      </c>
      <c r="EG53" s="21">
        <v>66.8</v>
      </c>
      <c r="EH53" s="21">
        <v>66.900000000000006</v>
      </c>
      <c r="EI53" s="21">
        <v>66.8</v>
      </c>
      <c r="EJ53" s="21">
        <v>66.8</v>
      </c>
      <c r="EK53" s="21">
        <v>66.900000000000006</v>
      </c>
      <c r="EL53" s="21">
        <v>66.900000000000006</v>
      </c>
      <c r="EM53" s="21">
        <v>66.900000000000006</v>
      </c>
      <c r="EN53" s="29"/>
      <c r="EO53" s="21"/>
      <c r="EP53" s="21" t="s">
        <v>340</v>
      </c>
      <c r="EQ53" s="21">
        <v>70.099999999999994</v>
      </c>
      <c r="ER53" s="21">
        <v>70.3</v>
      </c>
      <c r="ES53" s="21">
        <v>70.5</v>
      </c>
      <c r="ET53" s="21">
        <v>70.5</v>
      </c>
      <c r="EU53" s="21">
        <v>70.099999999999994</v>
      </c>
      <c r="EV53" s="21">
        <v>69.900000000000006</v>
      </c>
      <c r="EW53" s="21">
        <v>69.400000000000006</v>
      </c>
      <c r="EX53" s="21">
        <v>68.900000000000006</v>
      </c>
      <c r="EY53" s="21">
        <v>68.5</v>
      </c>
      <c r="EZ53" s="21">
        <v>68.3</v>
      </c>
      <c r="FA53" s="21">
        <v>68.099999999999994</v>
      </c>
      <c r="FB53" s="21">
        <v>67.7</v>
      </c>
      <c r="FC53" s="21">
        <v>67.400000000000006</v>
      </c>
      <c r="FD53" s="21">
        <v>67.2</v>
      </c>
      <c r="FE53" s="21">
        <v>66.900000000000006</v>
      </c>
      <c r="FF53" s="21">
        <v>67</v>
      </c>
      <c r="FG53" s="21">
        <v>67</v>
      </c>
      <c r="FH53" s="21">
        <v>67</v>
      </c>
      <c r="FI53" s="21">
        <v>67</v>
      </c>
      <c r="FJ53" s="21">
        <v>67</v>
      </c>
      <c r="FK53" s="21">
        <v>67</v>
      </c>
      <c r="FM53" s="6"/>
      <c r="FN53" s="6" t="s">
        <v>258</v>
      </c>
      <c r="FO53" s="6">
        <v>70.5</v>
      </c>
      <c r="FP53" s="6">
        <v>70.5</v>
      </c>
      <c r="FQ53" s="6">
        <v>70.7</v>
      </c>
      <c r="FR53" s="6">
        <v>70.8</v>
      </c>
      <c r="FS53" s="6">
        <v>70.3</v>
      </c>
      <c r="FT53" s="6">
        <v>70.099999999999994</v>
      </c>
      <c r="FU53" s="6">
        <v>69.5</v>
      </c>
      <c r="FV53" s="6">
        <v>69.099999999999994</v>
      </c>
      <c r="FW53" s="6">
        <v>68.7</v>
      </c>
      <c r="FX53" s="6">
        <v>68.5</v>
      </c>
      <c r="FY53" s="6">
        <v>68.2</v>
      </c>
      <c r="FZ53" s="6">
        <v>67.8</v>
      </c>
      <c r="GA53" s="6">
        <v>67.5</v>
      </c>
      <c r="GB53" s="6">
        <v>67.3</v>
      </c>
      <c r="GC53" s="6">
        <v>67</v>
      </c>
      <c r="GD53" s="6">
        <v>67.099999999999994</v>
      </c>
      <c r="GE53" s="6">
        <v>67.099999999999994</v>
      </c>
      <c r="GF53" s="6">
        <v>67.099999999999994</v>
      </c>
      <c r="GG53" s="6">
        <v>67.099999999999994</v>
      </c>
      <c r="GH53" s="6">
        <v>67.099999999999994</v>
      </c>
      <c r="GI53" s="6">
        <v>67.099999999999994</v>
      </c>
      <c r="GK53" s="6"/>
      <c r="GL53" s="6" t="s">
        <v>258</v>
      </c>
      <c r="GM53" s="6">
        <v>70</v>
      </c>
      <c r="GN53" s="6">
        <v>70.099999999999994</v>
      </c>
      <c r="GO53" s="6">
        <v>70.3</v>
      </c>
      <c r="GP53" s="6">
        <v>70.3</v>
      </c>
      <c r="GQ53" s="6">
        <v>69.900000000000006</v>
      </c>
      <c r="GR53" s="6">
        <v>69.8</v>
      </c>
      <c r="GS53" s="6">
        <v>69.099999999999994</v>
      </c>
      <c r="GT53" s="6">
        <v>68.8</v>
      </c>
      <c r="GU53" s="6">
        <v>68.5</v>
      </c>
      <c r="GV53" s="6">
        <v>68.3</v>
      </c>
      <c r="GW53" s="6">
        <v>68</v>
      </c>
      <c r="GX53" s="6">
        <v>67.599999999999994</v>
      </c>
      <c r="GY53" s="6">
        <v>67.400000000000006</v>
      </c>
      <c r="GZ53" s="6">
        <v>67.099999999999994</v>
      </c>
      <c r="HA53" s="6">
        <v>66.900000000000006</v>
      </c>
      <c r="HB53" s="6">
        <v>67</v>
      </c>
      <c r="HC53" s="6">
        <v>67</v>
      </c>
      <c r="HD53" s="6">
        <v>67</v>
      </c>
      <c r="HE53" s="6">
        <v>67</v>
      </c>
      <c r="HF53" s="6">
        <v>67</v>
      </c>
      <c r="HG53" s="6">
        <v>67</v>
      </c>
      <c r="HI53" s="6"/>
      <c r="HJ53" s="6" t="s">
        <v>258</v>
      </c>
      <c r="HK53" s="6">
        <v>69.7</v>
      </c>
      <c r="HL53" s="6">
        <v>69.8</v>
      </c>
      <c r="HM53" s="6">
        <v>69.900000000000006</v>
      </c>
      <c r="HN53" s="6">
        <v>70</v>
      </c>
      <c r="HO53" s="6">
        <v>69.7</v>
      </c>
      <c r="HP53" s="6">
        <v>69.5</v>
      </c>
      <c r="HQ53" s="6">
        <v>68.8</v>
      </c>
      <c r="HR53" s="6">
        <v>68.2</v>
      </c>
      <c r="HS53" s="6">
        <v>67.7</v>
      </c>
      <c r="HT53" s="6">
        <v>67.8</v>
      </c>
      <c r="HU53" s="6">
        <v>67.5</v>
      </c>
      <c r="HV53" s="6">
        <v>67.2</v>
      </c>
      <c r="HW53" s="6">
        <v>66.900000000000006</v>
      </c>
      <c r="HX53" s="6">
        <v>66.8</v>
      </c>
      <c r="HY53" s="6">
        <v>66.7</v>
      </c>
      <c r="HZ53" s="6">
        <v>66.7</v>
      </c>
      <c r="IA53" s="6">
        <v>66.900000000000006</v>
      </c>
      <c r="IB53" s="6">
        <v>66.900000000000006</v>
      </c>
      <c r="IC53" s="6">
        <v>66.7</v>
      </c>
      <c r="ID53" s="6">
        <v>66.8</v>
      </c>
      <c r="IE53" s="6">
        <v>66.900000000000006</v>
      </c>
    </row>
    <row r="54" spans="1:239" ht="14.5">
      <c r="A54" s="424"/>
      <c r="B54" s="424"/>
      <c r="C54" s="175"/>
      <c r="D54" s="175"/>
      <c r="E54" s="175"/>
      <c r="F54" s="175"/>
      <c r="G54" s="175"/>
      <c r="H54" s="175"/>
      <c r="I54" s="175"/>
      <c r="J54" s="175"/>
      <c r="K54" s="175"/>
      <c r="L54" s="175"/>
      <c r="M54" s="175"/>
      <c r="N54" s="175"/>
      <c r="O54" s="175"/>
      <c r="P54" s="175"/>
      <c r="Q54" s="175"/>
      <c r="R54" s="175"/>
      <c r="S54" s="175"/>
      <c r="T54" s="175"/>
      <c r="U54" s="175"/>
      <c r="V54" s="175"/>
      <c r="W54" s="175"/>
      <c r="Y54" s="410"/>
      <c r="Z54" s="410"/>
      <c r="AA54" s="1"/>
      <c r="AB54" s="1"/>
      <c r="AC54" s="1"/>
      <c r="AD54" s="1"/>
      <c r="AE54" s="1"/>
      <c r="AF54" s="1"/>
      <c r="AG54" s="1"/>
      <c r="AH54" s="1"/>
      <c r="AI54" s="1"/>
      <c r="AJ54" s="1"/>
      <c r="AK54" s="1"/>
      <c r="AL54" s="1"/>
      <c r="AM54" s="1"/>
      <c r="AN54" s="1"/>
      <c r="AO54" s="1"/>
      <c r="AP54" s="1"/>
      <c r="AQ54" s="1"/>
      <c r="AR54" s="1"/>
      <c r="AS54" s="1"/>
      <c r="AT54" s="1"/>
      <c r="AU54" s="1"/>
      <c r="AW54" s="410"/>
      <c r="AX54" s="410"/>
      <c r="AY54" s="1"/>
      <c r="AZ54" s="1"/>
      <c r="BA54" s="1"/>
      <c r="BB54" s="1"/>
      <c r="BC54" s="1"/>
      <c r="BD54" s="1"/>
      <c r="BE54" s="1"/>
      <c r="BF54" s="1"/>
      <c r="BG54" s="1"/>
      <c r="BH54" s="1"/>
      <c r="BI54" s="1"/>
      <c r="BJ54" s="1"/>
      <c r="BK54" s="1"/>
      <c r="BL54" s="1"/>
      <c r="BM54" s="1"/>
      <c r="BN54" s="1"/>
      <c r="BO54" s="1"/>
      <c r="BP54" s="1"/>
      <c r="BQ54" s="1"/>
      <c r="BR54" s="1"/>
      <c r="BS54" s="1"/>
      <c r="BU54" s="411"/>
      <c r="BV54" s="411"/>
      <c r="BW54" s="16"/>
      <c r="BX54" s="16"/>
      <c r="BY54" s="16"/>
      <c r="BZ54" s="16"/>
      <c r="CA54" s="16"/>
      <c r="CB54" s="16"/>
      <c r="CC54" s="16"/>
      <c r="CD54" s="16"/>
      <c r="CE54" s="16"/>
      <c r="CF54" s="16"/>
      <c r="CG54" s="16"/>
      <c r="CH54" s="16"/>
      <c r="CI54" s="16"/>
      <c r="CJ54" s="16"/>
      <c r="CK54" s="16"/>
      <c r="CL54" s="16"/>
      <c r="CM54" s="16"/>
      <c r="CN54" s="16"/>
      <c r="CO54" s="16"/>
      <c r="CP54" s="16"/>
      <c r="CQ54" s="16"/>
      <c r="CR54" s="29"/>
      <c r="CS54" s="411"/>
      <c r="CT54" s="411"/>
      <c r="CU54" s="16"/>
      <c r="CV54" s="16"/>
      <c r="CW54" s="16"/>
      <c r="CX54" s="16"/>
      <c r="CY54" s="16"/>
      <c r="CZ54" s="16"/>
      <c r="DA54" s="16"/>
      <c r="DB54" s="16"/>
      <c r="DC54" s="16"/>
      <c r="DD54" s="16"/>
      <c r="DE54" s="16"/>
      <c r="DF54" s="16"/>
      <c r="DG54" s="16"/>
      <c r="DH54" s="16"/>
      <c r="DI54" s="16"/>
      <c r="DJ54" s="16"/>
      <c r="DK54" s="16"/>
      <c r="DL54" s="16"/>
      <c r="DM54" s="16"/>
      <c r="DN54" s="16"/>
      <c r="DO54" s="16"/>
      <c r="DP54" s="29"/>
      <c r="DQ54" s="411"/>
      <c r="DR54" s="411"/>
      <c r="DS54" s="16"/>
      <c r="DT54" s="16"/>
      <c r="DU54" s="16"/>
      <c r="DV54" s="16"/>
      <c r="DW54" s="16"/>
      <c r="DX54" s="16"/>
      <c r="DY54" s="16"/>
      <c r="DZ54" s="16"/>
      <c r="EA54" s="16"/>
      <c r="EB54" s="16"/>
      <c r="EC54" s="16"/>
      <c r="ED54" s="16"/>
      <c r="EE54" s="16"/>
      <c r="EF54" s="16"/>
      <c r="EG54" s="16"/>
      <c r="EH54" s="16"/>
      <c r="EI54" s="16"/>
      <c r="EJ54" s="16"/>
      <c r="EK54" s="16"/>
      <c r="EL54" s="16"/>
      <c r="EM54" s="16"/>
      <c r="EN54" s="29"/>
      <c r="EO54" s="411"/>
      <c r="EP54" s="411"/>
      <c r="EQ54" s="16"/>
      <c r="ER54" s="16"/>
      <c r="ES54" s="16"/>
      <c r="ET54" s="16"/>
      <c r="EU54" s="16"/>
      <c r="EV54" s="16"/>
      <c r="EW54" s="16"/>
      <c r="EX54" s="16"/>
      <c r="EY54" s="16"/>
      <c r="EZ54" s="16"/>
      <c r="FA54" s="16"/>
      <c r="FB54" s="16"/>
      <c r="FC54" s="16"/>
      <c r="FD54" s="16"/>
      <c r="FE54" s="16"/>
      <c r="FF54" s="16"/>
      <c r="FG54" s="16"/>
      <c r="FH54" s="16"/>
      <c r="FI54" s="16"/>
      <c r="FJ54" s="16"/>
      <c r="FK54" s="16"/>
      <c r="FM54" s="410"/>
      <c r="FN54" s="410"/>
      <c r="FO54" s="1"/>
      <c r="FP54" s="1"/>
      <c r="FQ54" s="1"/>
      <c r="FR54" s="1"/>
      <c r="FS54" s="1"/>
      <c r="FT54" s="1"/>
      <c r="FU54" s="1"/>
      <c r="FV54" s="1"/>
      <c r="FW54" s="1"/>
      <c r="FX54" s="1"/>
      <c r="FY54" s="1"/>
      <c r="FZ54" s="1"/>
      <c r="GA54" s="1"/>
      <c r="GB54" s="1"/>
      <c r="GC54" s="1"/>
      <c r="GD54" s="1"/>
      <c r="GE54" s="1"/>
      <c r="GF54" s="1"/>
      <c r="GG54" s="1"/>
      <c r="GH54" s="1"/>
      <c r="GI54" s="1"/>
      <c r="GK54" s="410"/>
      <c r="GL54" s="410"/>
      <c r="GM54" s="1"/>
      <c r="GN54" s="1"/>
      <c r="GO54" s="1"/>
      <c r="GP54" s="1"/>
      <c r="GQ54" s="1"/>
      <c r="GR54" s="1"/>
      <c r="GS54" s="1"/>
      <c r="GT54" s="1"/>
      <c r="GU54" s="1"/>
      <c r="GV54" s="1"/>
      <c r="GW54" s="1"/>
      <c r="GX54" s="1"/>
      <c r="GY54" s="1"/>
      <c r="GZ54" s="1"/>
      <c r="HA54" s="1"/>
      <c r="HB54" s="1"/>
      <c r="HC54" s="1"/>
      <c r="HD54" s="1"/>
      <c r="HE54" s="1"/>
      <c r="HF54" s="1"/>
      <c r="HG54" s="1"/>
      <c r="HI54" s="410"/>
      <c r="HJ54" s="410"/>
      <c r="HK54" s="1"/>
      <c r="HL54" s="1"/>
      <c r="HM54" s="1"/>
      <c r="HN54" s="1"/>
      <c r="HO54" s="1"/>
      <c r="HP54" s="1"/>
      <c r="HQ54" s="1"/>
      <c r="HR54" s="1"/>
      <c r="HS54" s="1"/>
      <c r="HT54" s="1"/>
      <c r="HU54" s="1"/>
      <c r="HV54" s="1"/>
      <c r="HW54" s="1"/>
      <c r="HX54" s="1"/>
      <c r="HY54" s="1"/>
      <c r="HZ54" s="1"/>
      <c r="IA54" s="1"/>
      <c r="IB54" s="1"/>
      <c r="IC54" s="1"/>
      <c r="ID54" s="1"/>
      <c r="IE54" s="1"/>
    </row>
    <row r="55" spans="1:239" ht="14.5">
      <c r="A55" s="427"/>
      <c r="B55" s="427"/>
      <c r="C55" s="175"/>
      <c r="D55" s="175"/>
      <c r="E55" s="175"/>
      <c r="F55" s="175"/>
      <c r="G55" s="175"/>
      <c r="H55" s="175"/>
      <c r="I55" s="175"/>
      <c r="J55" s="175"/>
      <c r="K55" s="175"/>
      <c r="L55" s="175"/>
      <c r="M55" s="175"/>
      <c r="N55" s="175"/>
      <c r="O55" s="175"/>
      <c r="P55" s="175"/>
      <c r="Q55" s="175"/>
      <c r="R55" s="175"/>
      <c r="S55" s="175"/>
      <c r="T55" s="175"/>
      <c r="U55" s="175"/>
      <c r="V55" s="175"/>
      <c r="W55" s="175"/>
      <c r="Y55" s="412"/>
      <c r="Z55" s="412"/>
      <c r="AA55" s="1"/>
      <c r="AB55" s="1"/>
      <c r="AC55" s="1"/>
      <c r="AD55" s="1"/>
      <c r="AE55" s="1"/>
      <c r="AF55" s="1"/>
      <c r="AG55" s="1"/>
      <c r="AH55" s="1"/>
      <c r="AI55" s="1"/>
      <c r="AJ55" s="1"/>
      <c r="AK55" s="1"/>
      <c r="AL55" s="1"/>
      <c r="AM55" s="1"/>
      <c r="AN55" s="1"/>
      <c r="AO55" s="1"/>
      <c r="AP55" s="1"/>
      <c r="AQ55" s="1"/>
      <c r="AR55" s="1"/>
      <c r="AS55" s="1"/>
      <c r="AT55" s="1"/>
      <c r="AU55" s="1"/>
      <c r="AW55" s="412"/>
      <c r="AX55" s="412"/>
      <c r="AY55" s="1"/>
      <c r="AZ55" s="1"/>
      <c r="BA55" s="1"/>
      <c r="BB55" s="1"/>
      <c r="BC55" s="1"/>
      <c r="BD55" s="1"/>
      <c r="BE55" s="1"/>
      <c r="BF55" s="1"/>
      <c r="BG55" s="1"/>
      <c r="BH55" s="1"/>
      <c r="BI55" s="1"/>
      <c r="BJ55" s="1"/>
      <c r="BK55" s="1"/>
      <c r="BL55" s="1"/>
      <c r="BM55" s="1"/>
      <c r="BN55" s="1"/>
      <c r="BO55" s="1"/>
      <c r="BP55" s="1"/>
      <c r="BQ55" s="1"/>
      <c r="BR55" s="1"/>
      <c r="BS55" s="1"/>
      <c r="BU55" s="413"/>
      <c r="BV55" s="413"/>
      <c r="BW55" s="16"/>
      <c r="BX55" s="16"/>
      <c r="BY55" s="16"/>
      <c r="BZ55" s="16"/>
      <c r="CA55" s="16"/>
      <c r="CB55" s="16"/>
      <c r="CC55" s="16"/>
      <c r="CD55" s="16"/>
      <c r="CE55" s="16"/>
      <c r="CF55" s="16"/>
      <c r="CG55" s="16"/>
      <c r="CH55" s="16"/>
      <c r="CI55" s="16"/>
      <c r="CJ55" s="16"/>
      <c r="CK55" s="16"/>
      <c r="CL55" s="16"/>
      <c r="CM55" s="16"/>
      <c r="CN55" s="16"/>
      <c r="CO55" s="16"/>
      <c r="CP55" s="16"/>
      <c r="CQ55" s="16"/>
      <c r="CR55" s="29"/>
      <c r="CS55" s="413"/>
      <c r="CT55" s="413"/>
      <c r="CU55" s="16"/>
      <c r="CV55" s="16"/>
      <c r="CW55" s="16"/>
      <c r="CX55" s="16"/>
      <c r="CY55" s="16"/>
      <c r="CZ55" s="16"/>
      <c r="DA55" s="16"/>
      <c r="DB55" s="16"/>
      <c r="DC55" s="16"/>
      <c r="DD55" s="16"/>
      <c r="DE55" s="16"/>
      <c r="DF55" s="16"/>
      <c r="DG55" s="16"/>
      <c r="DH55" s="16"/>
      <c r="DI55" s="16"/>
      <c r="DJ55" s="16"/>
      <c r="DK55" s="16"/>
      <c r="DL55" s="16"/>
      <c r="DM55" s="16"/>
      <c r="DN55" s="16"/>
      <c r="DO55" s="16"/>
      <c r="DP55" s="29"/>
      <c r="DQ55" s="413"/>
      <c r="DR55" s="413"/>
      <c r="DS55" s="16"/>
      <c r="DT55" s="16"/>
      <c r="DU55" s="16"/>
      <c r="DV55" s="16"/>
      <c r="DW55" s="16"/>
      <c r="DX55" s="16"/>
      <c r="DY55" s="16"/>
      <c r="DZ55" s="16"/>
      <c r="EA55" s="16"/>
      <c r="EB55" s="16"/>
      <c r="EC55" s="16"/>
      <c r="ED55" s="16"/>
      <c r="EE55" s="16"/>
      <c r="EF55" s="16"/>
      <c r="EG55" s="16"/>
      <c r="EH55" s="16"/>
      <c r="EI55" s="16"/>
      <c r="EJ55" s="16"/>
      <c r="EK55" s="16"/>
      <c r="EL55" s="16"/>
      <c r="EM55" s="16"/>
      <c r="EN55" s="29"/>
      <c r="EO55" s="413"/>
      <c r="EP55" s="413"/>
      <c r="EQ55" s="16"/>
      <c r="ER55" s="16"/>
      <c r="ES55" s="16"/>
      <c r="ET55" s="16"/>
      <c r="EU55" s="16"/>
      <c r="EV55" s="16"/>
      <c r="EW55" s="16"/>
      <c r="EX55" s="16"/>
      <c r="EY55" s="16"/>
      <c r="EZ55" s="16"/>
      <c r="FA55" s="16"/>
      <c r="FB55" s="16"/>
      <c r="FC55" s="16"/>
      <c r="FD55" s="16"/>
      <c r="FE55" s="16"/>
      <c r="FF55" s="16"/>
      <c r="FG55" s="16"/>
      <c r="FH55" s="16"/>
      <c r="FI55" s="16"/>
      <c r="FJ55" s="16"/>
      <c r="FK55" s="16"/>
      <c r="FM55" s="412"/>
      <c r="FN55" s="412"/>
      <c r="FO55" s="1"/>
      <c r="FP55" s="1"/>
      <c r="FQ55" s="1"/>
      <c r="FR55" s="1"/>
      <c r="FS55" s="1"/>
      <c r="FT55" s="1"/>
      <c r="FU55" s="1"/>
      <c r="FV55" s="1"/>
      <c r="FW55" s="1"/>
      <c r="FX55" s="1"/>
      <c r="FY55" s="1"/>
      <c r="FZ55" s="1"/>
      <c r="GA55" s="1"/>
      <c r="GB55" s="1"/>
      <c r="GC55" s="1"/>
      <c r="GD55" s="1"/>
      <c r="GE55" s="1"/>
      <c r="GF55" s="1"/>
      <c r="GG55" s="1"/>
      <c r="GH55" s="1"/>
      <c r="GI55" s="1"/>
      <c r="GK55" s="412"/>
      <c r="GL55" s="412"/>
      <c r="GM55" s="1"/>
      <c r="GN55" s="1"/>
      <c r="GO55" s="1"/>
      <c r="GP55" s="1"/>
      <c r="GQ55" s="1"/>
      <c r="GR55" s="1"/>
      <c r="GS55" s="1"/>
      <c r="GT55" s="1"/>
      <c r="GU55" s="1"/>
      <c r="GV55" s="1"/>
      <c r="GW55" s="1"/>
      <c r="GX55" s="1"/>
      <c r="GY55" s="1"/>
      <c r="GZ55" s="1"/>
      <c r="HA55" s="1"/>
      <c r="HB55" s="1"/>
      <c r="HC55" s="1"/>
      <c r="HD55" s="1"/>
      <c r="HE55" s="1"/>
      <c r="HF55" s="1"/>
      <c r="HG55" s="1"/>
      <c r="HI55" s="412"/>
      <c r="HJ55" s="412"/>
      <c r="HK55" s="1"/>
      <c r="HL55" s="1"/>
      <c r="HM55" s="1"/>
      <c r="HN55" s="1"/>
      <c r="HO55" s="1"/>
      <c r="HP55" s="1"/>
      <c r="HQ55" s="1"/>
      <c r="HR55" s="1"/>
      <c r="HS55" s="1"/>
      <c r="HT55" s="1"/>
      <c r="HU55" s="1"/>
      <c r="HV55" s="1"/>
      <c r="HW55" s="1"/>
      <c r="HX55" s="1"/>
      <c r="HY55" s="1"/>
      <c r="HZ55" s="1"/>
      <c r="IA55" s="1"/>
      <c r="IB55" s="1"/>
      <c r="IC55" s="1"/>
      <c r="ID55" s="1"/>
      <c r="IE55" s="1"/>
    </row>
  </sheetData>
  <mergeCells count="210">
    <mergeCell ref="HI1:HJ1"/>
    <mergeCell ref="A2:B2"/>
    <mergeCell ref="Y2:Z2"/>
    <mergeCell ref="AW2:AX2"/>
    <mergeCell ref="BU2:BV2"/>
    <mergeCell ref="CS2:CT2"/>
    <mergeCell ref="DQ2:DR2"/>
    <mergeCell ref="EO2:EP2"/>
    <mergeCell ref="FM2:FN2"/>
    <mergeCell ref="GK2:GL2"/>
    <mergeCell ref="HI2:HJ2"/>
    <mergeCell ref="A1:B1"/>
    <mergeCell ref="Y1:Z1"/>
    <mergeCell ref="AW1:AX1"/>
    <mergeCell ref="BU1:BV1"/>
    <mergeCell ref="CS1:CT1"/>
    <mergeCell ref="DQ1:DR1"/>
    <mergeCell ref="EO1:EP1"/>
    <mergeCell ref="FM1:FN1"/>
    <mergeCell ref="GK1:GL1"/>
    <mergeCell ref="HI3:HJ3"/>
    <mergeCell ref="A4:B4"/>
    <mergeCell ref="Y4:Z4"/>
    <mergeCell ref="AW4:AX4"/>
    <mergeCell ref="BU4:BV4"/>
    <mergeCell ref="CS4:CT4"/>
    <mergeCell ref="DQ4:DR4"/>
    <mergeCell ref="EO4:EP4"/>
    <mergeCell ref="FM4:FN4"/>
    <mergeCell ref="GK4:GL4"/>
    <mergeCell ref="HI4:HJ4"/>
    <mergeCell ref="A3:B3"/>
    <mergeCell ref="Y3:Z3"/>
    <mergeCell ref="AW3:AX3"/>
    <mergeCell ref="BU3:BV3"/>
    <mergeCell ref="CS3:CT3"/>
    <mergeCell ref="DQ3:DR3"/>
    <mergeCell ref="EO3:EP3"/>
    <mergeCell ref="FM3:FN3"/>
    <mergeCell ref="GK3:GL3"/>
    <mergeCell ref="HI5:HJ5"/>
    <mergeCell ref="A6:B6"/>
    <mergeCell ref="Y6:Z6"/>
    <mergeCell ref="AW6:AX6"/>
    <mergeCell ref="BU6:BV6"/>
    <mergeCell ref="CS6:CT6"/>
    <mergeCell ref="DQ6:DR6"/>
    <mergeCell ref="EO6:EP6"/>
    <mergeCell ref="FM6:FN6"/>
    <mergeCell ref="GK6:GL6"/>
    <mergeCell ref="HI6:HJ6"/>
    <mergeCell ref="A5:B5"/>
    <mergeCell ref="Y5:Z5"/>
    <mergeCell ref="AW5:AX5"/>
    <mergeCell ref="BU5:BV5"/>
    <mergeCell ref="CS5:CT5"/>
    <mergeCell ref="DQ5:DR5"/>
    <mergeCell ref="EO5:EP5"/>
    <mergeCell ref="FM5:FN5"/>
    <mergeCell ref="GK5:GL5"/>
    <mergeCell ref="HI7:HJ7"/>
    <mergeCell ref="A8:B8"/>
    <mergeCell ref="Y8:Z8"/>
    <mergeCell ref="AW8:AX8"/>
    <mergeCell ref="BU8:BV8"/>
    <mergeCell ref="CS8:CT8"/>
    <mergeCell ref="DQ8:DR8"/>
    <mergeCell ref="EO8:EP8"/>
    <mergeCell ref="FM8:FN8"/>
    <mergeCell ref="GK8:GL8"/>
    <mergeCell ref="HI8:HJ8"/>
    <mergeCell ref="A7:B7"/>
    <mergeCell ref="Y7:Z7"/>
    <mergeCell ref="AW7:AX7"/>
    <mergeCell ref="BU7:BV7"/>
    <mergeCell ref="CS7:CT7"/>
    <mergeCell ref="DQ7:DR7"/>
    <mergeCell ref="EO7:EP7"/>
    <mergeCell ref="FM7:FN7"/>
    <mergeCell ref="GK7:GL7"/>
    <mergeCell ref="HI9:HJ9"/>
    <mergeCell ref="A10:B10"/>
    <mergeCell ref="Y10:Z10"/>
    <mergeCell ref="AW10:AX10"/>
    <mergeCell ref="BU10:BV10"/>
    <mergeCell ref="CS10:CT10"/>
    <mergeCell ref="DQ10:DR10"/>
    <mergeCell ref="EO10:EP10"/>
    <mergeCell ref="FM10:FN10"/>
    <mergeCell ref="GK10:GL10"/>
    <mergeCell ref="HI10:HJ10"/>
    <mergeCell ref="A9:B9"/>
    <mergeCell ref="Y9:Z9"/>
    <mergeCell ref="AW9:AX9"/>
    <mergeCell ref="BU9:BV9"/>
    <mergeCell ref="CS9:CT9"/>
    <mergeCell ref="DQ9:DR9"/>
    <mergeCell ref="EO9:EP9"/>
    <mergeCell ref="FM9:FN9"/>
    <mergeCell ref="GK9:GL9"/>
    <mergeCell ref="HI11:HJ11"/>
    <mergeCell ref="A12:B12"/>
    <mergeCell ref="Y12:Z12"/>
    <mergeCell ref="AW12:AX12"/>
    <mergeCell ref="BU12:BV12"/>
    <mergeCell ref="CS12:CT12"/>
    <mergeCell ref="DQ12:DR12"/>
    <mergeCell ref="EO12:EP12"/>
    <mergeCell ref="FM12:FN12"/>
    <mergeCell ref="GK12:GL12"/>
    <mergeCell ref="HI12:HJ12"/>
    <mergeCell ref="A11:B11"/>
    <mergeCell ref="Y11:Z11"/>
    <mergeCell ref="AW11:AX11"/>
    <mergeCell ref="BU11:BV11"/>
    <mergeCell ref="CS11:CT11"/>
    <mergeCell ref="DQ11:DR11"/>
    <mergeCell ref="EO11:EP11"/>
    <mergeCell ref="FM11:FN11"/>
    <mergeCell ref="GK11:GL11"/>
    <mergeCell ref="HI21:HJ21"/>
    <mergeCell ref="A29:B29"/>
    <mergeCell ref="Y29:Z29"/>
    <mergeCell ref="AW29:AX29"/>
    <mergeCell ref="BU29:BV29"/>
    <mergeCell ref="CS29:CT29"/>
    <mergeCell ref="DQ29:DR29"/>
    <mergeCell ref="EO29:EP29"/>
    <mergeCell ref="FM29:FN29"/>
    <mergeCell ref="GK29:GL29"/>
    <mergeCell ref="HI29:HJ29"/>
    <mergeCell ref="A21:B21"/>
    <mergeCell ref="Y21:Z21"/>
    <mergeCell ref="AW21:AX21"/>
    <mergeCell ref="BU21:BV21"/>
    <mergeCell ref="CS21:CT21"/>
    <mergeCell ref="DQ21:DR21"/>
    <mergeCell ref="EO21:EP21"/>
    <mergeCell ref="FM21:FN21"/>
    <mergeCell ref="GK21:GL21"/>
    <mergeCell ref="HI32:HJ32"/>
    <mergeCell ref="A34:B34"/>
    <mergeCell ref="Y34:Z34"/>
    <mergeCell ref="AW34:AX34"/>
    <mergeCell ref="BU34:BV34"/>
    <mergeCell ref="CS34:CT34"/>
    <mergeCell ref="DQ34:DR34"/>
    <mergeCell ref="EO34:EP34"/>
    <mergeCell ref="FM34:FN34"/>
    <mergeCell ref="GK34:GL34"/>
    <mergeCell ref="HI34:HJ34"/>
    <mergeCell ref="A32:B32"/>
    <mergeCell ref="Y32:Z32"/>
    <mergeCell ref="AW32:AX32"/>
    <mergeCell ref="BU32:BV32"/>
    <mergeCell ref="CS32:CT32"/>
    <mergeCell ref="DQ32:DR32"/>
    <mergeCell ref="EO32:EP32"/>
    <mergeCell ref="FM32:FN32"/>
    <mergeCell ref="GK32:GL32"/>
    <mergeCell ref="HI35:HJ35"/>
    <mergeCell ref="A44:B44"/>
    <mergeCell ref="Y44:Z44"/>
    <mergeCell ref="AW44:AX44"/>
    <mergeCell ref="BU44:BV44"/>
    <mergeCell ref="CS44:CT44"/>
    <mergeCell ref="DQ44:DR44"/>
    <mergeCell ref="EO44:EP44"/>
    <mergeCell ref="FM44:FN44"/>
    <mergeCell ref="GK44:GL44"/>
    <mergeCell ref="HI44:HJ44"/>
    <mergeCell ref="A35:B35"/>
    <mergeCell ref="Y35:Z35"/>
    <mergeCell ref="AW35:AX35"/>
    <mergeCell ref="BU35:BV35"/>
    <mergeCell ref="CS35:CT35"/>
    <mergeCell ref="DQ35:DR35"/>
    <mergeCell ref="EO35:EP35"/>
    <mergeCell ref="FM35:FN35"/>
    <mergeCell ref="GK35:GL35"/>
    <mergeCell ref="HI52:HJ52"/>
    <mergeCell ref="A54:B54"/>
    <mergeCell ref="Y54:Z54"/>
    <mergeCell ref="AW54:AX54"/>
    <mergeCell ref="BU54:BV54"/>
    <mergeCell ref="CS54:CT54"/>
    <mergeCell ref="DQ54:DR54"/>
    <mergeCell ref="EO54:EP54"/>
    <mergeCell ref="FM54:FN54"/>
    <mergeCell ref="GK54:GL54"/>
    <mergeCell ref="HI54:HJ54"/>
    <mergeCell ref="A52:B52"/>
    <mergeCell ref="Y52:Z52"/>
    <mergeCell ref="AW52:AX52"/>
    <mergeCell ref="BU52:BV52"/>
    <mergeCell ref="CS52:CT52"/>
    <mergeCell ref="DQ52:DR52"/>
    <mergeCell ref="EO52:EP52"/>
    <mergeCell ref="FM52:FN52"/>
    <mergeCell ref="GK52:GL52"/>
    <mergeCell ref="HI55:HJ55"/>
    <mergeCell ref="A55:B55"/>
    <mergeCell ref="Y55:Z55"/>
    <mergeCell ref="AW55:AX55"/>
    <mergeCell ref="BU55:BV55"/>
    <mergeCell ref="CS55:CT55"/>
    <mergeCell ref="DQ55:DR55"/>
    <mergeCell ref="EO55:EP55"/>
    <mergeCell ref="FM55:FN55"/>
    <mergeCell ref="GK55:GL5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3:N39"/>
  <sheetViews>
    <sheetView topLeftCell="A40" workbookViewId="0">
      <selection activeCell="D19" sqref="D19"/>
    </sheetView>
  </sheetViews>
  <sheetFormatPr defaultColWidth="9" defaultRowHeight="12.5"/>
  <cols>
    <col min="2" max="2" width="16.81640625" customWidth="1"/>
    <col min="4" max="4" width="14.7265625" customWidth="1"/>
  </cols>
  <sheetData>
    <row r="3" spans="2:11" ht="14.5">
      <c r="B3" s="41"/>
      <c r="C3" s="41"/>
      <c r="D3" s="40" t="s">
        <v>347</v>
      </c>
      <c r="E3" s="41"/>
      <c r="F3" s="41"/>
      <c r="G3" s="41"/>
      <c r="H3" s="41"/>
      <c r="I3" s="41"/>
      <c r="J3" s="41"/>
      <c r="K3" s="41"/>
    </row>
    <row r="4" spans="2:11" ht="14.5">
      <c r="B4" s="42" t="s">
        <v>8</v>
      </c>
      <c r="C4" s="42" t="s">
        <v>68</v>
      </c>
      <c r="D4" s="42" t="s">
        <v>69</v>
      </c>
      <c r="E4" s="129" t="s">
        <v>9</v>
      </c>
      <c r="F4" s="129" t="s">
        <v>10</v>
      </c>
      <c r="G4" s="129" t="s">
        <v>11</v>
      </c>
      <c r="H4" s="129" t="s">
        <v>12</v>
      </c>
      <c r="I4" s="129" t="s">
        <v>13</v>
      </c>
      <c r="J4" s="129" t="s">
        <v>14</v>
      </c>
      <c r="K4" s="129" t="s">
        <v>15</v>
      </c>
    </row>
    <row r="5" spans="2:11" ht="14.5">
      <c r="B5" s="172" t="s">
        <v>121</v>
      </c>
      <c r="C5" s="43" t="s">
        <v>72</v>
      </c>
      <c r="D5" s="47" t="s">
        <v>73</v>
      </c>
      <c r="E5" s="99">
        <v>30</v>
      </c>
      <c r="F5" s="99">
        <v>30</v>
      </c>
      <c r="G5" s="99">
        <v>30</v>
      </c>
      <c r="H5" s="99">
        <v>30</v>
      </c>
      <c r="I5" s="99">
        <v>30</v>
      </c>
      <c r="J5" s="99">
        <v>30</v>
      </c>
      <c r="K5" s="99">
        <v>30</v>
      </c>
    </row>
    <row r="6" spans="2:11" ht="14.5">
      <c r="B6" s="172" t="s">
        <v>123</v>
      </c>
      <c r="C6" s="43" t="s">
        <v>140</v>
      </c>
      <c r="D6" s="47" t="s">
        <v>73</v>
      </c>
      <c r="E6" s="99">
        <v>30</v>
      </c>
      <c r="F6" s="99">
        <v>30</v>
      </c>
      <c r="G6" s="99">
        <v>30</v>
      </c>
      <c r="H6" s="99">
        <v>30</v>
      </c>
      <c r="I6" s="99">
        <v>30</v>
      </c>
      <c r="J6" s="99">
        <v>30</v>
      </c>
      <c r="K6" s="99">
        <v>30</v>
      </c>
    </row>
    <row r="7" spans="2:11" ht="14.5">
      <c r="B7" s="172" t="s">
        <v>124</v>
      </c>
      <c r="C7" s="43" t="s">
        <v>72</v>
      </c>
      <c r="D7" s="47" t="s">
        <v>73</v>
      </c>
      <c r="E7" s="99">
        <v>30</v>
      </c>
      <c r="F7" s="99">
        <v>30</v>
      </c>
      <c r="G7" s="99">
        <v>30</v>
      </c>
      <c r="H7" s="99">
        <v>30</v>
      </c>
      <c r="I7" s="99">
        <v>30</v>
      </c>
      <c r="J7" s="99">
        <v>30</v>
      </c>
      <c r="K7" s="99">
        <v>30</v>
      </c>
    </row>
    <row r="8" spans="2:11" ht="14.5">
      <c r="B8" s="172" t="s">
        <v>127</v>
      </c>
      <c r="C8" s="43" t="s">
        <v>72</v>
      </c>
      <c r="D8" s="47" t="s">
        <v>73</v>
      </c>
      <c r="E8" s="99">
        <v>30</v>
      </c>
      <c r="F8" s="99">
        <v>30</v>
      </c>
      <c r="G8" s="99">
        <v>30</v>
      </c>
      <c r="H8" s="99">
        <v>30</v>
      </c>
      <c r="I8" s="99">
        <v>30</v>
      </c>
      <c r="J8" s="99">
        <v>30</v>
      </c>
      <c r="K8" s="99">
        <v>30</v>
      </c>
    </row>
    <row r="9" spans="2:11" ht="14.5">
      <c r="B9" s="172" t="s">
        <v>129</v>
      </c>
      <c r="C9" s="43" t="s">
        <v>140</v>
      </c>
      <c r="D9" s="47" t="s">
        <v>73</v>
      </c>
      <c r="E9" s="99">
        <v>30</v>
      </c>
      <c r="F9" s="99">
        <v>30</v>
      </c>
      <c r="G9" s="99">
        <v>30</v>
      </c>
      <c r="H9" s="99">
        <v>30</v>
      </c>
      <c r="I9" s="99">
        <v>30</v>
      </c>
      <c r="J9" s="99">
        <v>30</v>
      </c>
      <c r="K9" s="99">
        <v>30</v>
      </c>
    </row>
    <row r="10" spans="2:11" ht="14.5">
      <c r="B10" s="172" t="s">
        <v>131</v>
      </c>
      <c r="C10" s="43" t="s">
        <v>72</v>
      </c>
      <c r="D10" s="13" t="s">
        <v>141</v>
      </c>
      <c r="E10" s="99">
        <v>30</v>
      </c>
      <c r="F10" s="99">
        <v>30</v>
      </c>
      <c r="G10" s="99">
        <v>30</v>
      </c>
      <c r="H10" s="99">
        <v>30</v>
      </c>
      <c r="I10" s="99">
        <v>30</v>
      </c>
      <c r="J10" s="99">
        <v>30</v>
      </c>
      <c r="K10" s="99">
        <v>30</v>
      </c>
    </row>
    <row r="11" spans="2:11" ht="14.5">
      <c r="B11" s="172" t="s">
        <v>116</v>
      </c>
      <c r="C11" s="43" t="s">
        <v>140</v>
      </c>
      <c r="D11" t="s">
        <v>142</v>
      </c>
      <c r="E11" s="99">
        <v>30</v>
      </c>
      <c r="F11" s="99">
        <v>30</v>
      </c>
      <c r="G11" s="99">
        <v>30</v>
      </c>
      <c r="H11" s="99">
        <v>30</v>
      </c>
      <c r="I11" s="99">
        <v>30</v>
      </c>
      <c r="J11" s="99">
        <v>30</v>
      </c>
      <c r="K11" s="99">
        <v>30</v>
      </c>
    </row>
    <row r="12" spans="2:11" ht="14.5">
      <c r="B12" s="172" t="s">
        <v>115</v>
      </c>
      <c r="C12" s="43" t="s">
        <v>72</v>
      </c>
      <c r="D12" t="s">
        <v>142</v>
      </c>
      <c r="E12" s="99">
        <v>30</v>
      </c>
      <c r="F12" s="99">
        <v>30</v>
      </c>
      <c r="G12" s="99">
        <v>30</v>
      </c>
      <c r="H12" s="99">
        <v>30</v>
      </c>
      <c r="I12" s="99">
        <v>30</v>
      </c>
      <c r="J12" s="99">
        <v>30</v>
      </c>
      <c r="K12" s="99">
        <v>30</v>
      </c>
    </row>
    <row r="13" spans="2:11" ht="14.5">
      <c r="B13" s="172" t="s">
        <v>118</v>
      </c>
      <c r="C13" s="43" t="s">
        <v>140</v>
      </c>
      <c r="D13" t="s">
        <v>142</v>
      </c>
      <c r="E13" s="99">
        <v>30</v>
      </c>
      <c r="F13" s="99">
        <v>30</v>
      </c>
      <c r="G13" s="99">
        <v>30</v>
      </c>
      <c r="H13" s="99">
        <v>30</v>
      </c>
      <c r="I13" s="99">
        <v>30</v>
      </c>
      <c r="J13" s="99">
        <v>30</v>
      </c>
      <c r="K13" s="99">
        <v>30</v>
      </c>
    </row>
    <row r="14" spans="2:11" ht="14.5">
      <c r="B14" s="172" t="s">
        <v>117</v>
      </c>
      <c r="C14" s="43" t="s">
        <v>72</v>
      </c>
      <c r="D14" t="s">
        <v>142</v>
      </c>
      <c r="E14" s="99">
        <v>30</v>
      </c>
      <c r="F14" s="99">
        <v>30</v>
      </c>
      <c r="G14" s="99">
        <v>30</v>
      </c>
      <c r="H14" s="99">
        <v>30</v>
      </c>
      <c r="I14" s="99">
        <v>30</v>
      </c>
      <c r="J14" s="99">
        <v>30</v>
      </c>
      <c r="K14" s="99">
        <v>30</v>
      </c>
    </row>
    <row r="15" spans="2:11" ht="14.5">
      <c r="B15" s="172" t="s">
        <v>120</v>
      </c>
      <c r="C15" s="43" t="s">
        <v>140</v>
      </c>
      <c r="D15" t="s">
        <v>142</v>
      </c>
      <c r="E15" s="99">
        <v>30</v>
      </c>
      <c r="F15" s="99">
        <v>30</v>
      </c>
      <c r="G15" s="99">
        <v>30</v>
      </c>
      <c r="H15" s="99">
        <v>30</v>
      </c>
      <c r="I15" s="99">
        <v>30</v>
      </c>
      <c r="J15" s="99">
        <v>30</v>
      </c>
      <c r="K15" s="99">
        <v>30</v>
      </c>
    </row>
    <row r="16" spans="2:11" ht="14.5">
      <c r="B16" s="172" t="s">
        <v>119</v>
      </c>
      <c r="C16" s="43" t="s">
        <v>72</v>
      </c>
      <c r="D16" t="s">
        <v>142</v>
      </c>
      <c r="E16" s="99">
        <v>30</v>
      </c>
      <c r="F16" s="99">
        <v>30</v>
      </c>
      <c r="G16" s="99">
        <v>30</v>
      </c>
      <c r="H16" s="99">
        <v>30</v>
      </c>
      <c r="I16" s="99">
        <v>30</v>
      </c>
      <c r="J16" s="99">
        <v>30</v>
      </c>
      <c r="K16" s="99">
        <v>30</v>
      </c>
    </row>
    <row r="17" spans="2:14" ht="14.5">
      <c r="B17" s="172" t="s">
        <v>133</v>
      </c>
      <c r="C17" s="43" t="s">
        <v>72</v>
      </c>
      <c r="D17" s="41" t="s">
        <v>70</v>
      </c>
      <c r="E17" s="99">
        <v>30</v>
      </c>
      <c r="F17" s="99">
        <v>30</v>
      </c>
      <c r="G17" s="99">
        <v>30</v>
      </c>
      <c r="H17" s="99">
        <v>30</v>
      </c>
      <c r="I17" s="99">
        <v>30</v>
      </c>
      <c r="J17" s="99">
        <v>30</v>
      </c>
      <c r="K17" s="99">
        <v>30</v>
      </c>
    </row>
    <row r="18" spans="2:14" ht="14.5">
      <c r="B18" s="172" t="s">
        <v>135</v>
      </c>
      <c r="C18" s="43" t="s">
        <v>140</v>
      </c>
      <c r="D18" s="41" t="s">
        <v>70</v>
      </c>
      <c r="E18" s="99">
        <v>30</v>
      </c>
      <c r="F18" s="99">
        <v>30</v>
      </c>
      <c r="G18" s="99">
        <v>30</v>
      </c>
      <c r="H18" s="99">
        <v>30</v>
      </c>
      <c r="I18" s="99">
        <v>30</v>
      </c>
      <c r="J18" s="99">
        <v>30</v>
      </c>
      <c r="K18" s="99">
        <v>30</v>
      </c>
    </row>
    <row r="24" spans="2:14" ht="14.5">
      <c r="B24" s="41"/>
      <c r="C24" s="41"/>
      <c r="D24" s="40" t="s">
        <v>348</v>
      </c>
      <c r="E24" s="41"/>
      <c r="F24" s="41"/>
      <c r="G24" s="41"/>
      <c r="H24" s="41"/>
      <c r="I24" s="41"/>
      <c r="J24" s="41"/>
      <c r="K24" s="41"/>
    </row>
    <row r="25" spans="2:14" ht="14.5">
      <c r="B25" s="42" t="s">
        <v>8</v>
      </c>
      <c r="C25" s="42" t="s">
        <v>68</v>
      </c>
      <c r="D25" s="42" t="s">
        <v>69</v>
      </c>
      <c r="E25" s="129" t="s">
        <v>9</v>
      </c>
      <c r="F25" s="129" t="s">
        <v>10</v>
      </c>
      <c r="G25" s="129" t="s">
        <v>11</v>
      </c>
      <c r="H25" s="129" t="s">
        <v>12</v>
      </c>
      <c r="I25" s="129" t="s">
        <v>13</v>
      </c>
      <c r="J25" s="129" t="s">
        <v>14</v>
      </c>
      <c r="K25" s="129" t="s">
        <v>15</v>
      </c>
      <c r="N25" s="174" t="s">
        <v>349</v>
      </c>
    </row>
    <row r="26" spans="2:14" ht="14.5">
      <c r="B26" s="172" t="s">
        <v>121</v>
      </c>
      <c r="C26" s="43" t="s">
        <v>72</v>
      </c>
      <c r="D26" s="47" t="s">
        <v>73</v>
      </c>
      <c r="E26" s="99">
        <f>2000000/1000000</f>
        <v>2</v>
      </c>
      <c r="F26" s="99">
        <f t="shared" ref="F26:K39" si="0">2000000/1000000</f>
        <v>2</v>
      </c>
      <c r="G26" s="99">
        <f t="shared" si="0"/>
        <v>2</v>
      </c>
      <c r="H26" s="99">
        <f t="shared" si="0"/>
        <v>2</v>
      </c>
      <c r="I26" s="99">
        <f t="shared" si="0"/>
        <v>2</v>
      </c>
      <c r="J26" s="99">
        <f t="shared" si="0"/>
        <v>2</v>
      </c>
      <c r="K26" s="99">
        <f t="shared" si="0"/>
        <v>2</v>
      </c>
    </row>
    <row r="27" spans="2:14" ht="14.5">
      <c r="B27" s="172" t="s">
        <v>123</v>
      </c>
      <c r="C27" s="43" t="s">
        <v>140</v>
      </c>
      <c r="D27" s="47" t="s">
        <v>73</v>
      </c>
      <c r="E27" s="99">
        <f t="shared" ref="E27:E39" si="1">2000000/1000000</f>
        <v>2</v>
      </c>
      <c r="F27" s="99">
        <f t="shared" si="0"/>
        <v>2</v>
      </c>
      <c r="G27" s="99">
        <f t="shared" si="0"/>
        <v>2</v>
      </c>
      <c r="H27" s="99">
        <f t="shared" si="0"/>
        <v>2</v>
      </c>
      <c r="I27" s="99">
        <f t="shared" si="0"/>
        <v>2</v>
      </c>
      <c r="J27" s="99">
        <f t="shared" si="0"/>
        <v>2</v>
      </c>
      <c r="K27" s="99">
        <f t="shared" si="0"/>
        <v>2</v>
      </c>
      <c r="N27" s="99" t="s">
        <v>350</v>
      </c>
    </row>
    <row r="28" spans="2:14" ht="14.5">
      <c r="B28" s="172" t="s">
        <v>124</v>
      </c>
      <c r="C28" s="43" t="s">
        <v>72</v>
      </c>
      <c r="D28" s="47" t="s">
        <v>73</v>
      </c>
      <c r="E28" s="99">
        <f t="shared" si="1"/>
        <v>2</v>
      </c>
      <c r="F28" s="99">
        <f t="shared" si="0"/>
        <v>2</v>
      </c>
      <c r="G28" s="99">
        <f t="shared" si="0"/>
        <v>2</v>
      </c>
      <c r="H28" s="99">
        <f t="shared" si="0"/>
        <v>2</v>
      </c>
      <c r="I28" s="99">
        <f t="shared" si="0"/>
        <v>2</v>
      </c>
      <c r="J28" s="99">
        <f t="shared" si="0"/>
        <v>2</v>
      </c>
      <c r="K28" s="99">
        <f t="shared" si="0"/>
        <v>2</v>
      </c>
      <c r="N28" s="99" t="s">
        <v>351</v>
      </c>
    </row>
    <row r="29" spans="2:14" ht="14.5">
      <c r="B29" s="172" t="s">
        <v>127</v>
      </c>
      <c r="C29" s="43" t="s">
        <v>72</v>
      </c>
      <c r="D29" s="47" t="s">
        <v>73</v>
      </c>
      <c r="E29" s="99">
        <f t="shared" si="1"/>
        <v>2</v>
      </c>
      <c r="F29" s="99">
        <f t="shared" si="0"/>
        <v>2</v>
      </c>
      <c r="G29" s="99">
        <f t="shared" si="0"/>
        <v>2</v>
      </c>
      <c r="H29" s="99">
        <f t="shared" si="0"/>
        <v>2</v>
      </c>
      <c r="I29" s="99">
        <f t="shared" si="0"/>
        <v>2</v>
      </c>
      <c r="J29" s="99">
        <f t="shared" si="0"/>
        <v>2</v>
      </c>
      <c r="K29" s="99">
        <f t="shared" si="0"/>
        <v>2</v>
      </c>
    </row>
    <row r="30" spans="2:14" ht="14.5">
      <c r="B30" s="172" t="s">
        <v>129</v>
      </c>
      <c r="C30" s="43" t="s">
        <v>140</v>
      </c>
      <c r="D30" s="47" t="s">
        <v>73</v>
      </c>
      <c r="E30" s="99">
        <f t="shared" si="1"/>
        <v>2</v>
      </c>
      <c r="F30" s="99">
        <f t="shared" si="0"/>
        <v>2</v>
      </c>
      <c r="G30" s="99">
        <f t="shared" si="0"/>
        <v>2</v>
      </c>
      <c r="H30" s="99">
        <f t="shared" si="0"/>
        <v>2</v>
      </c>
      <c r="I30" s="99">
        <f t="shared" si="0"/>
        <v>2</v>
      </c>
      <c r="J30" s="99">
        <f t="shared" si="0"/>
        <v>2</v>
      </c>
      <c r="K30" s="99">
        <f t="shared" si="0"/>
        <v>2</v>
      </c>
    </row>
    <row r="31" spans="2:14" ht="14.5">
      <c r="B31" s="172" t="s">
        <v>131</v>
      </c>
      <c r="C31" s="43" t="s">
        <v>72</v>
      </c>
      <c r="D31" s="13" t="s">
        <v>141</v>
      </c>
      <c r="E31" s="99">
        <f t="shared" si="1"/>
        <v>2</v>
      </c>
      <c r="F31" s="99">
        <f t="shared" si="0"/>
        <v>2</v>
      </c>
      <c r="G31" s="99">
        <f t="shared" si="0"/>
        <v>2</v>
      </c>
      <c r="H31" s="99">
        <f t="shared" si="0"/>
        <v>2</v>
      </c>
      <c r="I31" s="99">
        <f t="shared" si="0"/>
        <v>2</v>
      </c>
      <c r="J31" s="99">
        <f t="shared" si="0"/>
        <v>2</v>
      </c>
      <c r="K31" s="99">
        <f t="shared" si="0"/>
        <v>2</v>
      </c>
    </row>
    <row r="32" spans="2:14" ht="14.5">
      <c r="B32" s="172" t="s">
        <v>116</v>
      </c>
      <c r="C32" s="43" t="s">
        <v>140</v>
      </c>
      <c r="D32" t="s">
        <v>142</v>
      </c>
      <c r="E32" s="99">
        <f t="shared" si="1"/>
        <v>2</v>
      </c>
      <c r="F32" s="99">
        <f t="shared" si="0"/>
        <v>2</v>
      </c>
      <c r="G32" s="99">
        <f t="shared" si="0"/>
        <v>2</v>
      </c>
      <c r="H32" s="99">
        <f t="shared" si="0"/>
        <v>2</v>
      </c>
      <c r="I32" s="99">
        <f t="shared" si="0"/>
        <v>2</v>
      </c>
      <c r="J32" s="99">
        <f t="shared" si="0"/>
        <v>2</v>
      </c>
      <c r="K32" s="99">
        <f t="shared" si="0"/>
        <v>2</v>
      </c>
    </row>
    <row r="33" spans="2:11" ht="14.5">
      <c r="B33" s="172" t="s">
        <v>115</v>
      </c>
      <c r="C33" s="43" t="s">
        <v>72</v>
      </c>
      <c r="D33" t="s">
        <v>142</v>
      </c>
      <c r="E33" s="99">
        <f t="shared" si="1"/>
        <v>2</v>
      </c>
      <c r="F33" s="99">
        <f t="shared" si="0"/>
        <v>2</v>
      </c>
      <c r="G33" s="99">
        <f t="shared" si="0"/>
        <v>2</v>
      </c>
      <c r="H33" s="99">
        <f t="shared" si="0"/>
        <v>2</v>
      </c>
      <c r="I33" s="99">
        <f t="shared" si="0"/>
        <v>2</v>
      </c>
      <c r="J33" s="99">
        <f t="shared" si="0"/>
        <v>2</v>
      </c>
      <c r="K33" s="99">
        <f t="shared" si="0"/>
        <v>2</v>
      </c>
    </row>
    <row r="34" spans="2:11" ht="14.5">
      <c r="B34" s="172" t="s">
        <v>118</v>
      </c>
      <c r="C34" s="43" t="s">
        <v>140</v>
      </c>
      <c r="D34" t="s">
        <v>142</v>
      </c>
      <c r="E34" s="99">
        <f t="shared" si="1"/>
        <v>2</v>
      </c>
      <c r="F34" s="99">
        <f t="shared" si="0"/>
        <v>2</v>
      </c>
      <c r="G34" s="99">
        <f t="shared" si="0"/>
        <v>2</v>
      </c>
      <c r="H34" s="99">
        <f t="shared" si="0"/>
        <v>2</v>
      </c>
      <c r="I34" s="99">
        <f t="shared" si="0"/>
        <v>2</v>
      </c>
      <c r="J34" s="99">
        <f t="shared" si="0"/>
        <v>2</v>
      </c>
      <c r="K34" s="99">
        <f t="shared" si="0"/>
        <v>2</v>
      </c>
    </row>
    <row r="35" spans="2:11" ht="14.5">
      <c r="B35" s="172" t="s">
        <v>117</v>
      </c>
      <c r="C35" s="43" t="s">
        <v>72</v>
      </c>
      <c r="D35" t="s">
        <v>142</v>
      </c>
      <c r="E35" s="99">
        <f t="shared" si="1"/>
        <v>2</v>
      </c>
      <c r="F35" s="99">
        <f t="shared" si="0"/>
        <v>2</v>
      </c>
      <c r="G35" s="99">
        <f t="shared" si="0"/>
        <v>2</v>
      </c>
      <c r="H35" s="99">
        <f t="shared" si="0"/>
        <v>2</v>
      </c>
      <c r="I35" s="99">
        <f t="shared" si="0"/>
        <v>2</v>
      </c>
      <c r="J35" s="99">
        <f t="shared" si="0"/>
        <v>2</v>
      </c>
      <c r="K35" s="99">
        <f t="shared" si="0"/>
        <v>2</v>
      </c>
    </row>
    <row r="36" spans="2:11" ht="14.5">
      <c r="B36" s="172" t="s">
        <v>120</v>
      </c>
      <c r="C36" s="43" t="s">
        <v>140</v>
      </c>
      <c r="D36" t="s">
        <v>142</v>
      </c>
      <c r="E36" s="99">
        <f t="shared" si="1"/>
        <v>2</v>
      </c>
      <c r="F36" s="99">
        <f t="shared" si="0"/>
        <v>2</v>
      </c>
      <c r="G36" s="99">
        <f t="shared" si="0"/>
        <v>2</v>
      </c>
      <c r="H36" s="99">
        <f t="shared" si="0"/>
        <v>2</v>
      </c>
      <c r="I36" s="99">
        <f t="shared" si="0"/>
        <v>2</v>
      </c>
      <c r="J36" s="99">
        <f t="shared" si="0"/>
        <v>2</v>
      </c>
      <c r="K36" s="99">
        <f t="shared" si="0"/>
        <v>2</v>
      </c>
    </row>
    <row r="37" spans="2:11" ht="14.5">
      <c r="B37" s="172" t="s">
        <v>119</v>
      </c>
      <c r="C37" s="43" t="s">
        <v>72</v>
      </c>
      <c r="D37" t="s">
        <v>142</v>
      </c>
      <c r="E37" s="99">
        <f t="shared" si="1"/>
        <v>2</v>
      </c>
      <c r="F37" s="99">
        <f t="shared" si="0"/>
        <v>2</v>
      </c>
      <c r="G37" s="99">
        <f t="shared" si="0"/>
        <v>2</v>
      </c>
      <c r="H37" s="99">
        <f t="shared" si="0"/>
        <v>2</v>
      </c>
      <c r="I37" s="99">
        <f t="shared" si="0"/>
        <v>2</v>
      </c>
      <c r="J37" s="99">
        <f t="shared" si="0"/>
        <v>2</v>
      </c>
      <c r="K37" s="99">
        <f t="shared" si="0"/>
        <v>2</v>
      </c>
    </row>
    <row r="38" spans="2:11" ht="14.5">
      <c r="B38" s="172" t="s">
        <v>133</v>
      </c>
      <c r="C38" s="43" t="s">
        <v>72</v>
      </c>
      <c r="D38" s="41" t="s">
        <v>70</v>
      </c>
      <c r="E38" s="99">
        <f t="shared" si="1"/>
        <v>2</v>
      </c>
      <c r="F38" s="99">
        <f t="shared" si="0"/>
        <v>2</v>
      </c>
      <c r="G38" s="99">
        <f t="shared" si="0"/>
        <v>2</v>
      </c>
      <c r="H38" s="99">
        <f t="shared" si="0"/>
        <v>2</v>
      </c>
      <c r="I38" s="99">
        <f t="shared" si="0"/>
        <v>2</v>
      </c>
      <c r="J38" s="99">
        <f t="shared" si="0"/>
        <v>2</v>
      </c>
      <c r="K38" s="99">
        <f t="shared" si="0"/>
        <v>2</v>
      </c>
    </row>
    <row r="39" spans="2:11" ht="14.5">
      <c r="B39" s="172" t="s">
        <v>135</v>
      </c>
      <c r="C39" s="43" t="s">
        <v>140</v>
      </c>
      <c r="D39" s="41" t="s">
        <v>70</v>
      </c>
      <c r="E39" s="99">
        <f t="shared" si="1"/>
        <v>2</v>
      </c>
      <c r="F39" s="99">
        <f t="shared" si="0"/>
        <v>2</v>
      </c>
      <c r="G39" s="99">
        <f t="shared" si="0"/>
        <v>2</v>
      </c>
      <c r="H39" s="99">
        <f t="shared" si="0"/>
        <v>2</v>
      </c>
      <c r="I39" s="99">
        <f t="shared" si="0"/>
        <v>2</v>
      </c>
      <c r="J39" s="99">
        <f t="shared" si="0"/>
        <v>2</v>
      </c>
      <c r="K39" s="99">
        <f t="shared" si="0"/>
        <v>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AP21"/>
  <sheetViews>
    <sheetView topLeftCell="E1" zoomScale="70" zoomScaleNormal="70" workbookViewId="0">
      <selection activeCell="L39" sqref="L39"/>
    </sheetView>
  </sheetViews>
  <sheetFormatPr defaultColWidth="9" defaultRowHeight="12.5"/>
  <cols>
    <col min="4" max="4" width="79.1796875" customWidth="1"/>
  </cols>
  <sheetData>
    <row r="2" spans="2:42" s="159" customFormat="1" ht="14.5">
      <c r="D2" s="160" t="s">
        <v>352</v>
      </c>
      <c r="E2" s="161"/>
      <c r="F2" s="162"/>
      <c r="G2" s="160" t="s">
        <v>353</v>
      </c>
      <c r="H2" s="162"/>
      <c r="I2" s="162"/>
      <c r="J2" s="162"/>
      <c r="K2" s="162"/>
      <c r="L2" s="162"/>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row>
    <row r="5" spans="2:42" ht="20">
      <c r="AP5" s="171" t="s">
        <v>354</v>
      </c>
    </row>
    <row r="6" spans="2:42" ht="14.5">
      <c r="B6" s="437"/>
      <c r="C6" s="438"/>
      <c r="D6" s="163" t="s">
        <v>355</v>
      </c>
      <c r="E6" s="433" t="s">
        <v>9</v>
      </c>
      <c r="F6" s="433" t="s">
        <v>356</v>
      </c>
      <c r="G6" s="433" t="s">
        <v>357</v>
      </c>
      <c r="H6" s="433" t="s">
        <v>358</v>
      </c>
      <c r="I6" s="433" t="s">
        <v>359</v>
      </c>
      <c r="J6" s="433" t="s">
        <v>360</v>
      </c>
      <c r="K6" s="433" t="s">
        <v>361</v>
      </c>
      <c r="L6" s="433" t="s">
        <v>362</v>
      </c>
      <c r="M6" s="433" t="s">
        <v>363</v>
      </c>
      <c r="N6" s="433" t="s">
        <v>364</v>
      </c>
      <c r="O6" s="433" t="s">
        <v>365</v>
      </c>
      <c r="P6" s="433" t="s">
        <v>366</v>
      </c>
      <c r="Q6" s="433" t="s">
        <v>367</v>
      </c>
      <c r="R6" s="433" t="s">
        <v>368</v>
      </c>
      <c r="S6" s="433" t="s">
        <v>369</v>
      </c>
      <c r="T6" s="433" t="s">
        <v>370</v>
      </c>
      <c r="U6" s="433" t="s">
        <v>371</v>
      </c>
      <c r="V6" s="433" t="s">
        <v>372</v>
      </c>
      <c r="W6" s="433" t="s">
        <v>373</v>
      </c>
      <c r="X6" s="433" t="s">
        <v>374</v>
      </c>
      <c r="Y6" s="433" t="s">
        <v>375</v>
      </c>
      <c r="Z6" s="433" t="s">
        <v>376</v>
      </c>
      <c r="AA6" s="433" t="s">
        <v>377</v>
      </c>
      <c r="AB6" s="433" t="s">
        <v>82</v>
      </c>
      <c r="AC6" s="433" t="s">
        <v>378</v>
      </c>
      <c r="AD6" s="433" t="s">
        <v>379</v>
      </c>
      <c r="AE6" s="433" t="s">
        <v>380</v>
      </c>
      <c r="AF6" s="433" t="s">
        <v>381</v>
      </c>
      <c r="AG6" s="433" t="s">
        <v>382</v>
      </c>
      <c r="AH6" s="433" t="s">
        <v>383</v>
      </c>
      <c r="AI6" s="433" t="s">
        <v>384</v>
      </c>
      <c r="AJ6" s="433" t="s">
        <v>385</v>
      </c>
      <c r="AK6" s="433" t="s">
        <v>14</v>
      </c>
      <c r="AL6" s="433" t="s">
        <v>386</v>
      </c>
      <c r="AM6" s="433" t="s">
        <v>387</v>
      </c>
      <c r="AN6" s="433" t="s">
        <v>388</v>
      </c>
      <c r="AO6" s="433" t="s">
        <v>389</v>
      </c>
      <c r="AP6" s="172"/>
    </row>
    <row r="7" spans="2:42" ht="14.5">
      <c r="B7" s="163" t="s">
        <v>390</v>
      </c>
      <c r="C7" s="163" t="s">
        <v>391</v>
      </c>
      <c r="D7" s="163"/>
      <c r="E7" s="434"/>
      <c r="F7" s="434"/>
      <c r="G7" s="434"/>
      <c r="H7" s="434"/>
      <c r="I7" s="434"/>
      <c r="J7" s="434"/>
      <c r="K7" s="434"/>
      <c r="L7" s="434"/>
      <c r="M7" s="434"/>
      <c r="N7" s="434"/>
      <c r="O7" s="434"/>
      <c r="P7" s="434"/>
      <c r="Q7" s="434"/>
      <c r="R7" s="434"/>
      <c r="S7" s="434"/>
      <c r="T7" s="434"/>
      <c r="U7" s="434"/>
      <c r="V7" s="434"/>
      <c r="W7" s="434"/>
      <c r="X7" s="434"/>
      <c r="Y7" s="434"/>
      <c r="Z7" s="434"/>
      <c r="AA7" s="434"/>
      <c r="AB7" s="434"/>
      <c r="AC7" s="434"/>
      <c r="AD7" s="434"/>
      <c r="AE7" s="434"/>
      <c r="AF7" s="434"/>
      <c r="AG7" s="434"/>
      <c r="AH7" s="434"/>
      <c r="AI7" s="434"/>
      <c r="AJ7" s="434"/>
      <c r="AK7" s="434"/>
      <c r="AL7" s="434"/>
      <c r="AM7" s="434"/>
      <c r="AN7" s="434"/>
      <c r="AO7" s="434"/>
      <c r="AP7" s="172"/>
    </row>
    <row r="8" spans="2:42" ht="14.5">
      <c r="B8" s="433" t="s">
        <v>88</v>
      </c>
      <c r="C8" s="437" t="s">
        <v>392</v>
      </c>
      <c r="D8" s="438"/>
      <c r="E8" s="164"/>
      <c r="F8" s="164"/>
      <c r="G8" s="164"/>
      <c r="H8" s="164">
        <v>22.708028793335</v>
      </c>
      <c r="I8" s="164"/>
      <c r="J8" s="164"/>
      <c r="K8" s="164">
        <v>20.808900833129901</v>
      </c>
      <c r="L8" s="164"/>
      <c r="M8" s="164"/>
      <c r="N8" s="164"/>
      <c r="O8" s="164"/>
      <c r="P8" s="164"/>
      <c r="Q8" s="164"/>
      <c r="R8" s="164">
        <v>8.8645162582397496</v>
      </c>
      <c r="S8" s="164"/>
      <c r="T8" s="164"/>
      <c r="U8" s="164"/>
      <c r="V8" s="164">
        <v>18</v>
      </c>
      <c r="W8" s="164"/>
      <c r="X8" s="164"/>
      <c r="Y8" s="164"/>
      <c r="Z8" s="164"/>
      <c r="AA8" s="164"/>
      <c r="AB8" s="164">
        <v>32.8548393249512</v>
      </c>
      <c r="AC8" s="164"/>
      <c r="AD8" s="164"/>
      <c r="AE8" s="164"/>
      <c r="AF8" s="164"/>
      <c r="AG8" s="164">
        <v>9.5039014816284197</v>
      </c>
      <c r="AH8" s="164"/>
      <c r="AI8" s="164"/>
      <c r="AJ8" s="164"/>
      <c r="AK8" s="167"/>
      <c r="AL8" s="167">
        <v>8.8645162582397496</v>
      </c>
      <c r="AM8" s="167"/>
      <c r="AN8" s="167">
        <v>8.8645162582397496</v>
      </c>
      <c r="AO8" s="167">
        <v>8.8645162582397496</v>
      </c>
      <c r="AP8" s="173">
        <v>19.7826651414235</v>
      </c>
    </row>
    <row r="9" spans="2:42" ht="14.5">
      <c r="B9" s="435"/>
      <c r="C9" s="437" t="s">
        <v>393</v>
      </c>
      <c r="D9" s="438"/>
      <c r="E9" s="164">
        <v>18.844230651855501</v>
      </c>
      <c r="F9" s="164">
        <v>32.8548393249512</v>
      </c>
      <c r="G9" s="164">
        <v>19.464134216308601</v>
      </c>
      <c r="H9" s="164">
        <v>22.708028793335</v>
      </c>
      <c r="I9" s="164">
        <v>9.6167755126953107</v>
      </c>
      <c r="J9" s="164">
        <v>24.425664901733398</v>
      </c>
      <c r="K9" s="164">
        <v>20.808900833129901</v>
      </c>
      <c r="L9" s="164">
        <v>12</v>
      </c>
      <c r="M9" s="164">
        <v>11.5324859619141</v>
      </c>
      <c r="N9" s="164">
        <v>24.2999992370606</v>
      </c>
      <c r="O9" s="164">
        <v>13</v>
      </c>
      <c r="P9" s="164">
        <v>17.698154449462901</v>
      </c>
      <c r="Q9" s="164">
        <v>27.25</v>
      </c>
      <c r="R9" s="164">
        <v>8.8645162582397496</v>
      </c>
      <c r="S9" s="164">
        <v>30</v>
      </c>
      <c r="T9" s="164">
        <v>27.25</v>
      </c>
      <c r="U9" s="164">
        <v>9.6172838211059499</v>
      </c>
      <c r="V9" s="164">
        <v>18</v>
      </c>
      <c r="W9" s="164">
        <v>31.7471389770507</v>
      </c>
      <c r="X9" s="164">
        <v>32.8548393249512</v>
      </c>
      <c r="Y9" s="164">
        <v>12</v>
      </c>
      <c r="Z9" s="164">
        <v>35.676471710205099</v>
      </c>
      <c r="AA9" s="164">
        <v>32.8548393249512</v>
      </c>
      <c r="AB9" s="164">
        <v>32.8548393249512</v>
      </c>
      <c r="AC9" s="164">
        <v>12.9441175460815</v>
      </c>
      <c r="AD9" s="164">
        <v>9.9356021881103498</v>
      </c>
      <c r="AE9" s="164">
        <v>27.800828933715799</v>
      </c>
      <c r="AF9" s="164">
        <v>19.464134216308601</v>
      </c>
      <c r="AG9" s="164">
        <v>9.5039014816284197</v>
      </c>
      <c r="AH9" s="164">
        <v>21.951725006103501</v>
      </c>
      <c r="AI9" s="164">
        <v>17.130739212036101</v>
      </c>
      <c r="AJ9" s="164">
        <v>17</v>
      </c>
      <c r="AK9" s="167">
        <v>27.25</v>
      </c>
      <c r="AL9" s="167">
        <v>8.8645162582397496</v>
      </c>
      <c r="AM9" s="167">
        <v>27.25</v>
      </c>
      <c r="AN9" s="167">
        <v>8.8645162582397496</v>
      </c>
      <c r="AO9" s="167">
        <v>8.8645162582397496</v>
      </c>
      <c r="AP9" s="172"/>
    </row>
    <row r="10" spans="2:42" ht="14.5">
      <c r="B10" s="435"/>
      <c r="C10" s="437" t="s">
        <v>193</v>
      </c>
      <c r="D10" s="438"/>
      <c r="E10" s="164"/>
      <c r="F10" s="164"/>
      <c r="G10" s="164"/>
      <c r="H10" s="164"/>
      <c r="I10" s="164"/>
      <c r="J10" s="164">
        <v>24.425664901733398</v>
      </c>
      <c r="K10" s="164"/>
      <c r="L10" s="164">
        <v>12</v>
      </c>
      <c r="M10" s="164"/>
      <c r="N10" s="164"/>
      <c r="O10" s="164"/>
      <c r="P10" s="164"/>
      <c r="Q10" s="164"/>
      <c r="R10" s="164"/>
      <c r="S10" s="164"/>
      <c r="T10" s="164"/>
      <c r="U10" s="164">
        <v>9.6172838211059606</v>
      </c>
      <c r="V10" s="164"/>
      <c r="W10" s="164"/>
      <c r="X10" s="164"/>
      <c r="Y10" s="164"/>
      <c r="Z10" s="164">
        <v>35.676471710205099</v>
      </c>
      <c r="AA10" s="164"/>
      <c r="AB10" s="164">
        <v>32.8548393249512</v>
      </c>
      <c r="AC10" s="164"/>
      <c r="AD10" s="164">
        <v>9.9356021881103498</v>
      </c>
      <c r="AE10" s="164">
        <v>27.800828933715799</v>
      </c>
      <c r="AF10" s="164"/>
      <c r="AG10" s="164"/>
      <c r="AH10" s="164"/>
      <c r="AI10" s="164"/>
      <c r="AJ10" s="164">
        <v>17</v>
      </c>
      <c r="AK10" s="167"/>
      <c r="AL10" s="167"/>
      <c r="AM10" s="167"/>
      <c r="AN10" s="167"/>
      <c r="AO10" s="167"/>
      <c r="AP10" s="172"/>
    </row>
    <row r="11" spans="2:42" ht="14.5">
      <c r="B11" s="434"/>
      <c r="C11" s="437" t="s">
        <v>394</v>
      </c>
      <c r="D11" s="438"/>
      <c r="E11" s="164"/>
      <c r="F11" s="164"/>
      <c r="G11" s="164"/>
      <c r="H11" s="164"/>
      <c r="I11" s="164"/>
      <c r="J11" s="164"/>
      <c r="K11" s="164"/>
      <c r="L11" s="164"/>
      <c r="M11" s="164"/>
      <c r="N11" s="164"/>
      <c r="O11" s="164"/>
      <c r="P11" s="164"/>
      <c r="Q11" s="164"/>
      <c r="R11" s="164"/>
      <c r="S11" s="164"/>
      <c r="T11" s="164"/>
      <c r="U11" s="164"/>
      <c r="V11" s="164"/>
      <c r="W11" s="164"/>
      <c r="X11" s="164"/>
      <c r="Y11" s="164">
        <v>12</v>
      </c>
      <c r="Z11" s="164">
        <v>35.676471710205099</v>
      </c>
      <c r="AA11" s="164"/>
      <c r="AB11" s="164">
        <v>32.8548393249512</v>
      </c>
      <c r="AC11" s="164"/>
      <c r="AD11" s="164">
        <v>9.9356021881103498</v>
      </c>
      <c r="AE11" s="164">
        <v>27.800828933715799</v>
      </c>
      <c r="AF11" s="164"/>
      <c r="AG11" s="164"/>
      <c r="AH11" s="164"/>
      <c r="AI11" s="164"/>
      <c r="AJ11" s="164">
        <v>17</v>
      </c>
      <c r="AK11" s="167"/>
      <c r="AL11" s="167"/>
      <c r="AM11" s="167"/>
      <c r="AN11" s="167"/>
      <c r="AO11" s="167"/>
      <c r="AP11" s="172"/>
    </row>
    <row r="12" spans="2:42" ht="14.5">
      <c r="B12" s="163" t="s">
        <v>395</v>
      </c>
      <c r="C12" s="437" t="s">
        <v>193</v>
      </c>
      <c r="D12" s="438"/>
      <c r="E12" s="164">
        <v>1.1005542278289799</v>
      </c>
      <c r="F12" s="164">
        <v>1.0559999942779501</v>
      </c>
      <c r="G12" s="164">
        <v>1.1000000238418599</v>
      </c>
      <c r="H12" s="164">
        <v>1.07429051399231</v>
      </c>
      <c r="I12" s="164">
        <v>1.1000000238418599</v>
      </c>
      <c r="J12" s="164">
        <v>1.1000000238418599</v>
      </c>
      <c r="K12" s="164">
        <v>1.1000000238418599</v>
      </c>
      <c r="L12" s="164">
        <v>1.1000000238418599</v>
      </c>
      <c r="M12" s="164"/>
      <c r="N12" s="164">
        <v>1.33683204650879</v>
      </c>
      <c r="O12" s="164">
        <v>1</v>
      </c>
      <c r="P12" s="164">
        <v>1.1000000238418599</v>
      </c>
      <c r="Q12" s="164">
        <v>1.1000000238418599</v>
      </c>
      <c r="R12" s="164">
        <v>1.1000000238418599</v>
      </c>
      <c r="S12" s="164">
        <v>1.1000000238418599</v>
      </c>
      <c r="T12" s="164">
        <v>1.1000000238418599</v>
      </c>
      <c r="U12" s="164"/>
      <c r="V12" s="164">
        <v>1.1000000238418599</v>
      </c>
      <c r="W12" s="164">
        <v>1.19993352890015</v>
      </c>
      <c r="X12" s="164">
        <v>1.1000000238418599</v>
      </c>
      <c r="Y12" s="164">
        <v>1.1000000238418599</v>
      </c>
      <c r="Z12" s="164"/>
      <c r="AA12" s="164">
        <v>1.1000000238418599</v>
      </c>
      <c r="AB12" s="164">
        <v>1.1000000238418599</v>
      </c>
      <c r="AC12" s="164">
        <v>1.0825396776199301</v>
      </c>
      <c r="AD12" s="164">
        <v>1.1000000238418599</v>
      </c>
      <c r="AE12" s="164">
        <v>1.1000000238418599</v>
      </c>
      <c r="AF12" s="164">
        <v>1.1000000238418599</v>
      </c>
      <c r="AG12" s="164">
        <v>1.1005988121032699</v>
      </c>
      <c r="AH12" s="164">
        <v>1.1000000238418599</v>
      </c>
      <c r="AI12" s="164">
        <v>1.1000000238418599</v>
      </c>
      <c r="AJ12" s="164">
        <v>1.10456550121307</v>
      </c>
      <c r="AK12" s="167">
        <v>1.1000000238418599</v>
      </c>
      <c r="AL12" s="167">
        <v>1.1000000238418599</v>
      </c>
      <c r="AM12" s="167">
        <v>1.1000000238418599</v>
      </c>
      <c r="AN12" s="167">
        <v>1.1000000238418599</v>
      </c>
      <c r="AO12" s="167">
        <v>1.1000000238418599</v>
      </c>
      <c r="AP12" s="172"/>
    </row>
    <row r="13" spans="2:42" ht="29">
      <c r="B13" s="163" t="s">
        <v>110</v>
      </c>
      <c r="C13" s="437" t="s">
        <v>193</v>
      </c>
      <c r="D13" s="438"/>
      <c r="E13" s="164">
        <v>1.1005542278289799</v>
      </c>
      <c r="F13" s="164">
        <v>1.0559999942779501</v>
      </c>
      <c r="G13" s="164">
        <v>1.1000000238418599</v>
      </c>
      <c r="H13" s="164">
        <v>1.07429051399231</v>
      </c>
      <c r="I13" s="164">
        <v>1.1000000238418599</v>
      </c>
      <c r="J13" s="164">
        <v>1.1000000238418599</v>
      </c>
      <c r="K13" s="164">
        <v>1.1000000238418599</v>
      </c>
      <c r="L13" s="164">
        <v>1.1000000238418599</v>
      </c>
      <c r="M13" s="164">
        <v>1.1000000238418599</v>
      </c>
      <c r="N13" s="164">
        <v>1.33683204650879</v>
      </c>
      <c r="O13" s="164">
        <v>1</v>
      </c>
      <c r="P13" s="164">
        <v>1.1000000238418599</v>
      </c>
      <c r="Q13" s="164">
        <v>1.1000000238418599</v>
      </c>
      <c r="R13" s="164">
        <v>1.1000000238418599</v>
      </c>
      <c r="S13" s="164">
        <v>1.1000000238418599</v>
      </c>
      <c r="T13" s="164">
        <v>1.1000000238418599</v>
      </c>
      <c r="U13" s="164">
        <v>1.1000000238418599</v>
      </c>
      <c r="V13" s="164">
        <v>1.1000000238418599</v>
      </c>
      <c r="W13" s="164">
        <v>1.19993352890015</v>
      </c>
      <c r="X13" s="164">
        <v>1.1000000238418599</v>
      </c>
      <c r="Y13" s="164">
        <v>1.1000000238418599</v>
      </c>
      <c r="Z13" s="164">
        <v>1.1000000238418599</v>
      </c>
      <c r="AA13" s="164">
        <v>1.1000000238418599</v>
      </c>
      <c r="AB13" s="164">
        <v>1.1000000238418599</v>
      </c>
      <c r="AC13" s="164">
        <v>1.0825396776199301</v>
      </c>
      <c r="AD13" s="164">
        <v>1.1000000238418599</v>
      </c>
      <c r="AE13" s="164">
        <v>1.1000000238418599</v>
      </c>
      <c r="AF13" s="164">
        <v>1.1000000238418599</v>
      </c>
      <c r="AG13" s="164">
        <v>1.1005988121032699</v>
      </c>
      <c r="AH13" s="164">
        <v>1.1000000238418599</v>
      </c>
      <c r="AI13" s="164">
        <v>1.1000000238418599</v>
      </c>
      <c r="AJ13" s="164">
        <v>1.10456550121307</v>
      </c>
      <c r="AK13" s="167">
        <v>1.1000000238418599</v>
      </c>
      <c r="AL13" s="167">
        <v>1.1000000238418599</v>
      </c>
      <c r="AM13" s="167">
        <v>1.1000000238418599</v>
      </c>
      <c r="AN13" s="167">
        <v>1.1000000238418599</v>
      </c>
      <c r="AO13" s="167">
        <v>1.1000000238418599</v>
      </c>
      <c r="AP13" s="173">
        <v>1.1041977018923399</v>
      </c>
    </row>
    <row r="14" spans="2:42" ht="14.5">
      <c r="B14" s="433" t="s">
        <v>112</v>
      </c>
      <c r="C14" s="437" t="s">
        <v>113</v>
      </c>
      <c r="D14" s="438"/>
      <c r="E14" s="164"/>
      <c r="F14" s="164"/>
      <c r="G14" s="164"/>
      <c r="H14" s="164">
        <v>1.60651648044586</v>
      </c>
      <c r="I14" s="164"/>
      <c r="J14" s="164"/>
      <c r="K14" s="164">
        <v>1.4904687404632599</v>
      </c>
      <c r="L14" s="164"/>
      <c r="M14" s="164"/>
      <c r="N14" s="164"/>
      <c r="O14" s="164"/>
      <c r="P14" s="164"/>
      <c r="Q14" s="164"/>
      <c r="R14" s="164"/>
      <c r="S14" s="164"/>
      <c r="T14" s="164"/>
      <c r="U14" s="164"/>
      <c r="V14" s="164">
        <v>1.71000003814697</v>
      </c>
      <c r="W14" s="164"/>
      <c r="X14" s="164"/>
      <c r="Y14" s="164"/>
      <c r="Z14" s="164"/>
      <c r="AA14" s="164"/>
      <c r="AB14" s="164">
        <v>1.33000004291535</v>
      </c>
      <c r="AC14" s="164"/>
      <c r="AD14" s="164"/>
      <c r="AE14" s="164"/>
      <c r="AF14" s="164"/>
      <c r="AG14" s="164">
        <v>1.45347416400909</v>
      </c>
      <c r="AH14" s="164"/>
      <c r="AI14" s="164"/>
      <c r="AJ14" s="164">
        <v>1.5599999427795399</v>
      </c>
      <c r="AK14" s="167"/>
      <c r="AL14" s="167"/>
      <c r="AM14" s="167"/>
      <c r="AN14" s="167"/>
      <c r="AO14" s="167"/>
      <c r="AP14" s="173">
        <v>1.5762254938615099</v>
      </c>
    </row>
    <row r="15" spans="2:42" ht="14.5">
      <c r="B15" s="435"/>
      <c r="C15" s="437" t="s">
        <v>393</v>
      </c>
      <c r="D15" s="438"/>
      <c r="E15" s="164">
        <v>1.1799999475479099</v>
      </c>
      <c r="F15" s="164">
        <v>1.51028192043304</v>
      </c>
      <c r="G15" s="164">
        <v>1.5599999427795399</v>
      </c>
      <c r="H15" s="164">
        <v>1.60651648044586</v>
      </c>
      <c r="I15" s="164">
        <v>1.4644458293914799</v>
      </c>
      <c r="J15" s="164">
        <v>1.37999999523163</v>
      </c>
      <c r="K15" s="164">
        <v>1.4904687404632599</v>
      </c>
      <c r="L15" s="164">
        <v>1.5599999427795399</v>
      </c>
      <c r="M15" s="164">
        <v>1.45000004768372</v>
      </c>
      <c r="N15" s="164">
        <v>1.7400000095367401</v>
      </c>
      <c r="O15" s="164">
        <v>1.4000432491302499</v>
      </c>
      <c r="P15" s="164">
        <v>1.82858443260193</v>
      </c>
      <c r="Q15" s="164">
        <v>1.4975107908248899</v>
      </c>
      <c r="R15" s="164">
        <v>1.38246369361877</v>
      </c>
      <c r="S15" s="164">
        <v>1.8400000333786</v>
      </c>
      <c r="T15" s="164">
        <v>1.4975107908248899</v>
      </c>
      <c r="U15" s="164">
        <v>2.0627906322479301</v>
      </c>
      <c r="V15" s="164">
        <v>1.71000003814697</v>
      </c>
      <c r="W15" s="164">
        <v>1.9999866485595701</v>
      </c>
      <c r="X15" s="164">
        <v>1.51028192043304</v>
      </c>
      <c r="Y15" s="164">
        <v>1.43300044536591</v>
      </c>
      <c r="Z15" s="164">
        <v>1.5599999427795399</v>
      </c>
      <c r="AA15" s="164">
        <v>1.51028192043304</v>
      </c>
      <c r="AB15" s="164">
        <v>1.33000004291534</v>
      </c>
      <c r="AC15" s="164">
        <v>1.70000004768371</v>
      </c>
      <c r="AD15" s="164">
        <v>1.9665447473526001</v>
      </c>
      <c r="AE15" s="164">
        <v>1.4975107908248899</v>
      </c>
      <c r="AF15" s="164">
        <v>1.9828243255615201</v>
      </c>
      <c r="AG15" s="164">
        <v>1.4534741640091</v>
      </c>
      <c r="AH15" s="164">
        <v>1.63986444473267</v>
      </c>
      <c r="AI15" s="164">
        <v>1.95000004768371</v>
      </c>
      <c r="AJ15" s="164">
        <v>1.5599999427795399</v>
      </c>
      <c r="AK15" s="167">
        <v>1.4975107908248899</v>
      </c>
      <c r="AL15" s="167">
        <v>1.38246369361877</v>
      </c>
      <c r="AM15" s="167">
        <v>1.4975107908248899</v>
      </c>
      <c r="AN15" s="167">
        <v>1.38246369361877</v>
      </c>
      <c r="AO15" s="167">
        <v>1.38246369361877</v>
      </c>
      <c r="AP15" s="172"/>
    </row>
    <row r="16" spans="2:42" ht="14.5">
      <c r="B16" s="435"/>
      <c r="C16" s="437" t="s">
        <v>396</v>
      </c>
      <c r="D16" s="438"/>
      <c r="E16" s="164"/>
      <c r="F16" s="164"/>
      <c r="G16" s="164"/>
      <c r="H16" s="164">
        <v>1.60651648044586</v>
      </c>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v>1.45347416400909</v>
      </c>
      <c r="AH16" s="164"/>
      <c r="AI16" s="164"/>
      <c r="AJ16" s="164"/>
      <c r="AK16" s="167"/>
      <c r="AL16" s="167"/>
      <c r="AM16" s="167"/>
      <c r="AN16" s="167"/>
      <c r="AO16" s="167"/>
      <c r="AP16" s="172"/>
    </row>
    <row r="17" spans="2:42" ht="14.5">
      <c r="B17" s="435"/>
      <c r="C17" s="437" t="s">
        <v>193</v>
      </c>
      <c r="D17" s="438"/>
      <c r="E17" s="164">
        <v>1.1799999475479099</v>
      </c>
      <c r="F17" s="164">
        <v>1.51028192043304</v>
      </c>
      <c r="G17" s="164">
        <v>1.5599999427795399</v>
      </c>
      <c r="H17" s="164">
        <v>1.60651648044586</v>
      </c>
      <c r="I17" s="164">
        <v>1.4644458293914799</v>
      </c>
      <c r="J17" s="164">
        <v>1.37999999523163</v>
      </c>
      <c r="K17" s="164">
        <v>1.4904687404632599</v>
      </c>
      <c r="L17" s="164">
        <v>1.5599999427795399</v>
      </c>
      <c r="M17" s="164">
        <v>1.45000004768372</v>
      </c>
      <c r="N17" s="164">
        <v>1.7400000095367401</v>
      </c>
      <c r="O17" s="164">
        <v>1.4000432491302499</v>
      </c>
      <c r="P17" s="164">
        <v>1.82858443260193</v>
      </c>
      <c r="Q17" s="164">
        <v>1.4975107908248899</v>
      </c>
      <c r="R17" s="164">
        <v>1.38246369361877</v>
      </c>
      <c r="S17" s="164">
        <v>1.8400000333786</v>
      </c>
      <c r="T17" s="164">
        <v>1.4975107908248899</v>
      </c>
      <c r="U17" s="164">
        <v>2.0627906322479301</v>
      </c>
      <c r="V17" s="164">
        <v>1.71000003814697</v>
      </c>
      <c r="W17" s="164">
        <v>1.9999866485595701</v>
      </c>
      <c r="X17" s="164">
        <v>1.51028192043305</v>
      </c>
      <c r="Y17" s="164">
        <v>1.4330004453659</v>
      </c>
      <c r="Z17" s="164">
        <v>1.5599999427795399</v>
      </c>
      <c r="AA17" s="164">
        <v>1.51028192043304</v>
      </c>
      <c r="AB17" s="164">
        <v>1.33000004291534</v>
      </c>
      <c r="AC17" s="164">
        <v>1.70000004768372</v>
      </c>
      <c r="AD17" s="164">
        <v>1.9665447473526001</v>
      </c>
      <c r="AE17" s="164">
        <v>1.4975107908248899</v>
      </c>
      <c r="AF17" s="164">
        <v>1.9828243255615201</v>
      </c>
      <c r="AG17" s="164">
        <v>1.45347416400909</v>
      </c>
      <c r="AH17" s="164">
        <v>1.63986444473267</v>
      </c>
      <c r="AI17" s="164">
        <v>1.95000004768372</v>
      </c>
      <c r="AJ17" s="164">
        <v>1.5599999427795399</v>
      </c>
      <c r="AK17" s="167">
        <v>1.4975107908248899</v>
      </c>
      <c r="AL17" s="167">
        <v>1.38246369361877</v>
      </c>
      <c r="AM17" s="167">
        <v>1.4975107908248899</v>
      </c>
      <c r="AN17" s="167">
        <v>1.38246369361877</v>
      </c>
      <c r="AO17" s="167">
        <v>1.38246369361877</v>
      </c>
      <c r="AP17" s="172"/>
    </row>
    <row r="18" spans="2:42" ht="14.5">
      <c r="B18" s="435"/>
      <c r="C18" s="437" t="s">
        <v>394</v>
      </c>
      <c r="D18" s="438"/>
      <c r="E18" s="164"/>
      <c r="F18" s="164">
        <v>1.51028192043305</v>
      </c>
      <c r="G18" s="164">
        <v>1.5599999427795399</v>
      </c>
      <c r="H18" s="164"/>
      <c r="I18" s="164"/>
      <c r="J18" s="164"/>
      <c r="K18" s="164">
        <v>1.4904687404632599</v>
      </c>
      <c r="L18" s="164">
        <v>1.5599999427795399</v>
      </c>
      <c r="M18" s="164"/>
      <c r="N18" s="164"/>
      <c r="O18" s="164"/>
      <c r="P18" s="164">
        <v>1.82858443260193</v>
      </c>
      <c r="Q18" s="164">
        <v>1.4975107908248899</v>
      </c>
      <c r="R18" s="164">
        <v>1.38246369361877</v>
      </c>
      <c r="S18" s="164">
        <v>1.8400000333786</v>
      </c>
      <c r="T18" s="164">
        <v>1.4975107908248899</v>
      </c>
      <c r="U18" s="164"/>
      <c r="V18" s="164">
        <v>1.71000003814697</v>
      </c>
      <c r="W18" s="164"/>
      <c r="X18" s="164"/>
      <c r="Y18" s="164">
        <v>1.43300044536591</v>
      </c>
      <c r="Z18" s="164">
        <v>1.5599999427795399</v>
      </c>
      <c r="AA18" s="164"/>
      <c r="AB18" s="164">
        <v>1.33000004291534</v>
      </c>
      <c r="AC18" s="164"/>
      <c r="AD18" s="164">
        <v>1.9665447473526001</v>
      </c>
      <c r="AE18" s="164">
        <v>1.4975107908248899</v>
      </c>
      <c r="AF18" s="164">
        <v>1.9828243255615201</v>
      </c>
      <c r="AG18" s="164"/>
      <c r="AH18" s="164"/>
      <c r="AI18" s="164">
        <v>1.95000004768372</v>
      </c>
      <c r="AJ18" s="164">
        <v>1.5599999427795399</v>
      </c>
      <c r="AK18" s="167">
        <v>1.4975107908248899</v>
      </c>
      <c r="AL18" s="167">
        <v>1.38246369361877</v>
      </c>
      <c r="AM18" s="167">
        <v>1.4975107908248899</v>
      </c>
      <c r="AN18" s="167">
        <v>1.38246369361877</v>
      </c>
      <c r="AO18" s="167">
        <v>1.38246369361877</v>
      </c>
      <c r="AP18" s="172"/>
    </row>
    <row r="19" spans="2:42" ht="14.5">
      <c r="B19" s="435"/>
      <c r="C19" s="437" t="s">
        <v>397</v>
      </c>
      <c r="D19" s="438"/>
      <c r="E19" s="165"/>
      <c r="F19" s="165"/>
      <c r="G19" s="165"/>
      <c r="H19" s="165"/>
      <c r="I19" s="165"/>
      <c r="J19" s="165">
        <v>1.37999999523163</v>
      </c>
      <c r="K19" s="165"/>
      <c r="L19" s="165">
        <v>1.5599999427795399</v>
      </c>
      <c r="M19" s="165"/>
      <c r="N19" s="165"/>
      <c r="O19" s="165"/>
      <c r="P19" s="165"/>
      <c r="Q19" s="165"/>
      <c r="R19" s="165"/>
      <c r="S19" s="165"/>
      <c r="T19" s="165"/>
      <c r="U19" s="165">
        <v>2.0627906322479301</v>
      </c>
      <c r="V19" s="165"/>
      <c r="W19" s="165"/>
      <c r="X19" s="165"/>
      <c r="Y19" s="165"/>
      <c r="Z19" s="165"/>
      <c r="AA19" s="165"/>
      <c r="AB19" s="165">
        <v>1.33000004291534</v>
      </c>
      <c r="AC19" s="165"/>
      <c r="AD19" s="165">
        <v>1.9665447473526001</v>
      </c>
      <c r="AE19" s="165">
        <v>1.4975107908248899</v>
      </c>
      <c r="AF19" s="165"/>
      <c r="AG19" s="165">
        <v>1.45347416400909</v>
      </c>
      <c r="AH19" s="165"/>
      <c r="AI19" s="165"/>
      <c r="AJ19" s="165">
        <v>1.5599999427795399</v>
      </c>
      <c r="AK19" s="168"/>
      <c r="AL19" s="168"/>
      <c r="AM19" s="168"/>
      <c r="AN19" s="168"/>
      <c r="AO19" s="168"/>
      <c r="AP19" s="172"/>
    </row>
    <row r="20" spans="2:42" ht="14.5">
      <c r="B20" s="436" t="s">
        <v>398</v>
      </c>
      <c r="C20" s="439" t="s">
        <v>393</v>
      </c>
      <c r="D20" s="439"/>
      <c r="E20" s="166">
        <v>12.6966866442624</v>
      </c>
      <c r="F20" s="166">
        <v>3.6177163587025101</v>
      </c>
      <c r="G20" s="166">
        <v>14.9022221025332</v>
      </c>
      <c r="H20" s="166">
        <v>5.0234683731318199</v>
      </c>
      <c r="I20" s="166">
        <v>4.0249713514679204</v>
      </c>
      <c r="J20" s="166">
        <v>9.7457023667068992</v>
      </c>
      <c r="K20" s="166">
        <v>6.2939784162499803</v>
      </c>
      <c r="L20" s="166">
        <v>5.7247237084120997</v>
      </c>
      <c r="M20" s="166">
        <v>10.89725621128</v>
      </c>
      <c r="N20" s="166">
        <v>6.2476243227720296</v>
      </c>
      <c r="O20" s="166">
        <v>10.957165291452601</v>
      </c>
      <c r="P20" s="166">
        <v>8.2550465475250707</v>
      </c>
      <c r="Q20" s="166">
        <v>6.4732029836269103</v>
      </c>
      <c r="R20" s="166">
        <v>10.1545306337892</v>
      </c>
      <c r="S20" s="166">
        <v>9.9489386039569503</v>
      </c>
      <c r="T20" s="166">
        <v>11.993945793934399</v>
      </c>
      <c r="U20" s="166">
        <v>7.0785647772785403</v>
      </c>
      <c r="V20" s="166">
        <v>7.5022433654630802</v>
      </c>
      <c r="W20" s="166">
        <v>13.305331947125</v>
      </c>
      <c r="X20" s="166">
        <v>5.2429919003327798</v>
      </c>
      <c r="Y20" s="166">
        <v>10.4740889501004</v>
      </c>
      <c r="Z20" s="166">
        <v>12.0025614776756</v>
      </c>
      <c r="AA20" s="166">
        <v>1.2047109936611</v>
      </c>
      <c r="AB20" s="166">
        <v>11.1014949066107</v>
      </c>
      <c r="AC20" s="166">
        <v>12.591806582523301</v>
      </c>
      <c r="AD20" s="166">
        <v>11.666596909052201</v>
      </c>
      <c r="AE20" s="166">
        <v>13.5666403308729</v>
      </c>
      <c r="AF20" s="166">
        <v>5.68297807152776</v>
      </c>
      <c r="AG20" s="166">
        <v>12.879972178480299</v>
      </c>
      <c r="AH20" s="166">
        <v>11.184902755915999</v>
      </c>
      <c r="AI20" s="166">
        <v>8.0361798881400901</v>
      </c>
      <c r="AJ20" s="166">
        <v>6.2908244883060602</v>
      </c>
      <c r="AK20" s="167">
        <v>6.4732029836269103</v>
      </c>
      <c r="AL20" s="169">
        <v>10.1545306337892</v>
      </c>
      <c r="AM20" s="167">
        <v>6.4732029836269103</v>
      </c>
      <c r="AN20" s="169">
        <v>10.1545306337892</v>
      </c>
      <c r="AO20" s="169">
        <v>10.1545306337892</v>
      </c>
      <c r="AP20" s="173">
        <v>5.78365624093317</v>
      </c>
    </row>
    <row r="21" spans="2:42" ht="14.5">
      <c r="B21" s="436"/>
      <c r="C21" s="439" t="s">
        <v>193</v>
      </c>
      <c r="D21" s="439"/>
      <c r="E21" s="166"/>
      <c r="F21" s="166"/>
      <c r="G21" s="166">
        <v>2.4181893920898401</v>
      </c>
      <c r="H21" s="166"/>
      <c r="I21" s="166">
        <v>0.97858094215393099</v>
      </c>
      <c r="J21" s="166">
        <v>1.6805942726135299</v>
      </c>
      <c r="K21" s="166"/>
      <c r="L21" s="166">
        <v>0.71403723716735801</v>
      </c>
      <c r="M21" s="166">
        <v>2.0055233383178699</v>
      </c>
      <c r="N21" s="166">
        <v>0.89578972816467295</v>
      </c>
      <c r="O21" s="166">
        <v>1.6817709350585901</v>
      </c>
      <c r="P21" s="166">
        <v>1.0801119709014899</v>
      </c>
      <c r="Q21" s="166">
        <v>1.52727527618408</v>
      </c>
      <c r="R21" s="166">
        <v>2.7867569732666002</v>
      </c>
      <c r="S21" s="166">
        <v>1.7156412696838399</v>
      </c>
      <c r="T21" s="166">
        <v>4.5393498229980498</v>
      </c>
      <c r="U21" s="166">
        <v>1.3488346099853501</v>
      </c>
      <c r="V21" s="166">
        <v>1.3574516296386701</v>
      </c>
      <c r="W21" s="166">
        <v>3.3123500442504898</v>
      </c>
      <c r="X21" s="166">
        <v>0.85835562705993695</v>
      </c>
      <c r="Y21" s="166">
        <v>1.9958584976196301</v>
      </c>
      <c r="Z21" s="166">
        <v>1.9476603317260699</v>
      </c>
      <c r="AA21" s="166"/>
      <c r="AB21" s="166">
        <v>1.8240133094787601</v>
      </c>
      <c r="AC21" s="166">
        <v>2.8752834320068401</v>
      </c>
      <c r="AD21" s="166">
        <v>2.28312622070312</v>
      </c>
      <c r="AE21" s="166"/>
      <c r="AF21" s="166">
        <v>1.27366680145264</v>
      </c>
      <c r="AG21" s="166">
        <v>1.97689477920532</v>
      </c>
      <c r="AH21" s="166">
        <v>1.92983709335327</v>
      </c>
      <c r="AI21" s="166"/>
      <c r="AJ21" s="166">
        <v>0.90412603378295897</v>
      </c>
      <c r="AK21" s="167">
        <v>1.52727527618408</v>
      </c>
      <c r="AL21" s="170">
        <v>2.7867569732666002</v>
      </c>
      <c r="AM21" s="167">
        <v>1.52727527618408</v>
      </c>
      <c r="AN21" s="170">
        <v>2.7867569732666002</v>
      </c>
      <c r="AO21" s="170">
        <v>2.7867569732666002</v>
      </c>
      <c r="AP21" s="172"/>
    </row>
  </sheetData>
  <mergeCells count="55">
    <mergeCell ref="C8:D8"/>
    <mergeCell ref="C9:D9"/>
    <mergeCell ref="C10:D10"/>
    <mergeCell ref="C11:D11"/>
    <mergeCell ref="B8:B11"/>
    <mergeCell ref="B14:B19"/>
    <mergeCell ref="B20:B21"/>
    <mergeCell ref="E6:E7"/>
    <mergeCell ref="F6:F7"/>
    <mergeCell ref="G6:G7"/>
    <mergeCell ref="C17:D17"/>
    <mergeCell ref="C18:D18"/>
    <mergeCell ref="C19:D19"/>
    <mergeCell ref="C20:D20"/>
    <mergeCell ref="C21:D21"/>
    <mergeCell ref="C12:D12"/>
    <mergeCell ref="C13:D13"/>
    <mergeCell ref="C14:D14"/>
    <mergeCell ref="C15:D15"/>
    <mergeCell ref="C16:D16"/>
    <mergeCell ref="B6:C6"/>
    <mergeCell ref="H6:H7"/>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L6:AL7"/>
    <mergeCell ref="AM6:AM7"/>
    <mergeCell ref="AN6:AN7"/>
    <mergeCell ref="AO6:AO7"/>
    <mergeCell ref="AG6:AG7"/>
    <mergeCell ref="AH6:AH7"/>
    <mergeCell ref="AI6:AI7"/>
    <mergeCell ref="AJ6:AJ7"/>
    <mergeCell ref="AK6:A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18"/>
  <sheetViews>
    <sheetView zoomScale="55" zoomScaleNormal="55" workbookViewId="0">
      <selection activeCell="C37" sqref="C37"/>
    </sheetView>
  </sheetViews>
  <sheetFormatPr defaultColWidth="9" defaultRowHeight="12.5"/>
  <cols>
    <col min="2" max="2" width="21.453125" customWidth="1"/>
    <col min="5" max="5" width="18" customWidth="1"/>
    <col min="6" max="6" width="100" customWidth="1"/>
    <col min="7" max="7" width="53.7265625" customWidth="1"/>
    <col min="14" max="14" width="26.81640625" style="326" customWidth="1"/>
    <col min="15" max="15" width="19.1796875" style="326" customWidth="1"/>
    <col min="17" max="17" width="19.54296875" customWidth="1"/>
    <col min="18" max="18" width="39.54296875" customWidth="1"/>
  </cols>
  <sheetData>
    <row r="1" spans="1:43" ht="14.5">
      <c r="A1" s="103" t="s">
        <v>74</v>
      </c>
      <c r="B1" s="254"/>
      <c r="C1" s="254"/>
      <c r="D1" s="41"/>
      <c r="E1" s="41"/>
      <c r="F1" s="41"/>
      <c r="H1" s="41"/>
      <c r="I1" s="41"/>
      <c r="J1" s="41"/>
      <c r="K1" s="41"/>
      <c r="L1" s="41"/>
      <c r="M1" s="41"/>
      <c r="N1" s="80"/>
      <c r="O1" s="80"/>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row>
    <row r="2" spans="1:43" ht="14.5">
      <c r="G2" s="327" t="s">
        <v>75</v>
      </c>
      <c r="H2" s="328" t="s">
        <v>76</v>
      </c>
      <c r="N2" s="396" t="s">
        <v>77</v>
      </c>
      <c r="O2" s="397"/>
      <c r="R2" s="351" t="s">
        <v>78</v>
      </c>
    </row>
    <row r="3" spans="1:43" s="48" customFormat="1" ht="14.5">
      <c r="A3" s="38"/>
      <c r="B3" s="38"/>
      <c r="C3" s="38"/>
      <c r="D3" s="398"/>
      <c r="E3" s="399"/>
      <c r="F3" s="329" t="s">
        <v>79</v>
      </c>
      <c r="G3" s="393" t="s">
        <v>9</v>
      </c>
      <c r="H3" s="393" t="s">
        <v>10</v>
      </c>
      <c r="I3" s="393" t="s">
        <v>11</v>
      </c>
      <c r="J3" s="393" t="s">
        <v>12</v>
      </c>
      <c r="K3" s="393" t="s">
        <v>13</v>
      </c>
      <c r="L3" s="393" t="s">
        <v>14</v>
      </c>
      <c r="M3" s="393" t="s">
        <v>15</v>
      </c>
      <c r="N3" s="394" t="s">
        <v>80</v>
      </c>
      <c r="O3" s="394" t="s">
        <v>81</v>
      </c>
      <c r="P3" s="388"/>
      <c r="Q3" s="388"/>
      <c r="R3" s="389" t="s">
        <v>82</v>
      </c>
      <c r="S3" s="389" t="s">
        <v>83</v>
      </c>
      <c r="T3" s="389" t="s">
        <v>84</v>
      </c>
      <c r="U3" s="389" t="s">
        <v>85</v>
      </c>
      <c r="V3" s="388"/>
      <c r="W3" s="388"/>
      <c r="X3" s="388"/>
      <c r="Y3" s="388"/>
      <c r="Z3" s="388"/>
      <c r="AA3" s="388"/>
      <c r="AB3" s="388"/>
      <c r="AC3" s="388"/>
      <c r="AD3" s="388"/>
      <c r="AE3" s="388"/>
      <c r="AF3" s="388"/>
      <c r="AG3" s="388"/>
      <c r="AH3" s="388"/>
      <c r="AI3" s="388"/>
      <c r="AJ3" s="388"/>
      <c r="AK3" s="388"/>
      <c r="AL3" s="388"/>
      <c r="AM3" s="388"/>
      <c r="AN3" s="388"/>
      <c r="AO3" s="49"/>
      <c r="AP3" s="49"/>
    </row>
    <row r="4" spans="1:43" s="48" customFormat="1" ht="14.5">
      <c r="A4" s="38"/>
      <c r="B4" s="38"/>
      <c r="C4" s="38"/>
      <c r="D4" s="330" t="s">
        <v>86</v>
      </c>
      <c r="E4" s="330" t="s">
        <v>87</v>
      </c>
      <c r="F4" s="329"/>
      <c r="G4" s="393"/>
      <c r="H4" s="393"/>
      <c r="I4" s="393"/>
      <c r="J4" s="393"/>
      <c r="K4" s="393"/>
      <c r="L4" s="393"/>
      <c r="M4" s="393"/>
      <c r="N4" s="394"/>
      <c r="O4" s="394"/>
      <c r="P4" s="388"/>
      <c r="Q4" s="388"/>
      <c r="R4" s="389"/>
      <c r="S4" s="389"/>
      <c r="T4" s="389"/>
      <c r="U4" s="389"/>
      <c r="V4" s="388"/>
      <c r="W4" s="388"/>
      <c r="X4" s="388"/>
      <c r="Y4" s="388"/>
      <c r="Z4" s="388"/>
      <c r="AA4" s="388"/>
      <c r="AB4" s="388"/>
      <c r="AC4" s="388"/>
      <c r="AD4" s="388"/>
      <c r="AE4" s="388"/>
      <c r="AF4" s="388"/>
      <c r="AG4" s="388"/>
      <c r="AH4" s="388"/>
      <c r="AI4" s="388"/>
      <c r="AJ4" s="388"/>
      <c r="AK4" s="388"/>
      <c r="AL4" s="388"/>
      <c r="AM4" s="388"/>
      <c r="AN4" s="388"/>
      <c r="AO4" s="49"/>
      <c r="AP4" s="49"/>
    </row>
    <row r="5" spans="1:43" s="48" customFormat="1" ht="14.5" customHeight="1">
      <c r="A5" s="38" t="s">
        <v>88</v>
      </c>
      <c r="B5" s="38" t="s">
        <v>89</v>
      </c>
      <c r="C5" s="38"/>
      <c r="D5" s="400" t="s">
        <v>88</v>
      </c>
      <c r="E5" s="38" t="s">
        <v>89</v>
      </c>
      <c r="F5" s="38" t="s">
        <v>90</v>
      </c>
      <c r="G5" s="332">
        <f t="shared" ref="G5:G10" si="0">AVERAGE(R5:U5)/19.78</f>
        <v>0.14869446261821201</v>
      </c>
      <c r="H5" s="333">
        <f>1/19.78/attached_School_bus!CQ33</f>
        <v>0.14869446261821201</v>
      </c>
      <c r="I5" s="333">
        <f>1/19.78/attached_School_bus!DO33</f>
        <v>0.14869446261821201</v>
      </c>
      <c r="J5" s="333">
        <f>1/19.78/attached_School_bus!EM33</f>
        <v>0.14869446261821201</v>
      </c>
      <c r="K5" s="333">
        <f>1/19.78/attached_School_bus!FK33</f>
        <v>0.14869446261821201</v>
      </c>
      <c r="L5" s="333">
        <f>1/19.78/attached_School_bus!GI33</f>
        <v>0.14869446261821201</v>
      </c>
      <c r="M5" s="333">
        <f>1/19.78/attached_School_bus!HG33</f>
        <v>0.14869446261821201</v>
      </c>
      <c r="N5" s="343">
        <v>0.02</v>
      </c>
      <c r="O5" s="395" t="s">
        <v>91</v>
      </c>
      <c r="P5" s="336"/>
      <c r="Q5" s="336"/>
      <c r="R5" s="336">
        <f>1/0.34</f>
        <v>2.9411764705882302</v>
      </c>
      <c r="S5" s="336">
        <f>1/attached_School_bus!W33</f>
        <v>2.9411764705882302</v>
      </c>
      <c r="T5" s="336">
        <f>1/attached_School_bus!AU33</f>
        <v>2.9411764705882302</v>
      </c>
      <c r="U5" s="336">
        <f>1/attached_School_bus!BS33</f>
        <v>2.9411764705882302</v>
      </c>
      <c r="V5" s="336"/>
      <c r="W5" s="336"/>
      <c r="X5" s="336"/>
      <c r="Y5" s="336"/>
      <c r="Z5" s="336"/>
      <c r="AA5" s="336"/>
      <c r="AB5" s="336"/>
      <c r="AC5" s="336"/>
      <c r="AD5" s="336"/>
      <c r="AE5" s="336"/>
      <c r="AF5" s="336"/>
      <c r="AG5" s="336"/>
      <c r="AH5" s="336"/>
      <c r="AI5" s="336"/>
      <c r="AJ5" s="353"/>
      <c r="AK5" s="353"/>
      <c r="AL5" s="353"/>
      <c r="AM5" s="353"/>
      <c r="AN5" s="353"/>
      <c r="AO5" s="49"/>
      <c r="AP5" s="49"/>
    </row>
    <row r="6" spans="1:43" s="48" customFormat="1" ht="14.5" customHeight="1">
      <c r="A6" s="38"/>
      <c r="B6" s="38"/>
      <c r="C6" s="38"/>
      <c r="D6" s="401"/>
      <c r="E6" s="38"/>
      <c r="F6" s="38" t="s">
        <v>92</v>
      </c>
      <c r="G6" s="332">
        <f t="shared" si="0"/>
        <v>0.14869446261821201</v>
      </c>
      <c r="H6" s="333">
        <f t="shared" ref="H6:M6" si="1">H5</f>
        <v>0.14869446261821201</v>
      </c>
      <c r="I6" s="333">
        <f t="shared" si="1"/>
        <v>0.14869446261821201</v>
      </c>
      <c r="J6" s="333">
        <f t="shared" si="1"/>
        <v>0.14869446261821201</v>
      </c>
      <c r="K6" s="333">
        <f t="shared" si="1"/>
        <v>0.14869446261821201</v>
      </c>
      <c r="L6" s="333">
        <f t="shared" si="1"/>
        <v>0.14869446261821201</v>
      </c>
      <c r="M6" s="333">
        <f t="shared" si="1"/>
        <v>0.14869446261821201</v>
      </c>
      <c r="N6" s="343">
        <v>0.18</v>
      </c>
      <c r="O6" s="395"/>
      <c r="P6" s="336"/>
      <c r="Q6" s="336"/>
      <c r="R6" s="336">
        <f>R5</f>
        <v>2.9411764705882302</v>
      </c>
      <c r="S6" s="336">
        <f>S5</f>
        <v>2.9411764705882302</v>
      </c>
      <c r="T6" s="336">
        <f>T5</f>
        <v>2.9411764705882302</v>
      </c>
      <c r="U6" s="336">
        <f>U5</f>
        <v>2.9411764705882302</v>
      </c>
      <c r="V6" s="336"/>
      <c r="W6" s="336"/>
      <c r="X6" s="336"/>
      <c r="Y6" s="336"/>
      <c r="Z6" s="336"/>
      <c r="AA6" s="336"/>
      <c r="AB6" s="336"/>
      <c r="AC6" s="336"/>
      <c r="AD6" s="336"/>
      <c r="AE6" s="336"/>
      <c r="AF6" s="336"/>
      <c r="AG6" s="336"/>
      <c r="AH6" s="336"/>
      <c r="AI6" s="336"/>
      <c r="AJ6" s="353"/>
      <c r="AK6" s="353"/>
      <c r="AL6" s="353"/>
      <c r="AM6" s="353"/>
      <c r="AN6" s="353"/>
      <c r="AO6" s="49"/>
      <c r="AP6" s="49"/>
    </row>
    <row r="7" spans="1:43" s="48" customFormat="1" ht="14.5">
      <c r="A7" s="38" t="s">
        <v>88</v>
      </c>
      <c r="B7" s="38" t="s">
        <v>93</v>
      </c>
      <c r="C7" s="38"/>
      <c r="D7" s="401"/>
      <c r="E7" s="38" t="s">
        <v>93</v>
      </c>
      <c r="F7" s="38" t="s">
        <v>90</v>
      </c>
      <c r="G7" s="332">
        <f t="shared" si="0"/>
        <v>3.7728445738949297E-2</v>
      </c>
      <c r="H7" s="333">
        <f>1/19.78/attached_Urban_bus!CQ35</f>
        <v>3.7728445738949297E-2</v>
      </c>
      <c r="I7" s="333">
        <f>1/19.78/attached_Urban_bus!DO35</f>
        <v>3.7728445738949297E-2</v>
      </c>
      <c r="J7" s="333">
        <f>1/19.78/attached_Urban_bus!EM35</f>
        <v>3.7728445738949297E-2</v>
      </c>
      <c r="K7" s="333">
        <f>1/19.78/attached_Urban_bus!FK35</f>
        <v>3.7728445738949297E-2</v>
      </c>
      <c r="L7" s="333">
        <f>1/19.78/attached_Urban_bus!GI35</f>
        <v>3.7728445738949297E-2</v>
      </c>
      <c r="M7" s="333">
        <f>1/19.78/attached_Urban_bus!HG35</f>
        <v>3.7728445738949297E-2</v>
      </c>
      <c r="N7" s="343">
        <v>1.4E-2</v>
      </c>
      <c r="O7" s="395" t="s">
        <v>94</v>
      </c>
      <c r="P7" s="336"/>
      <c r="Q7" s="336"/>
      <c r="R7" s="336">
        <f>1/1.34</f>
        <v>0.74626865671641796</v>
      </c>
      <c r="S7" s="336">
        <f>1/attached_Urban_bus!W35</f>
        <v>0.74626865671641796</v>
      </c>
      <c r="T7" s="336">
        <f>1/attached_Urban_bus!AU35</f>
        <v>0.74626865671641796</v>
      </c>
      <c r="U7" s="336">
        <f>1/attached_Urban_bus!BS35</f>
        <v>0.74626865671641796</v>
      </c>
      <c r="V7" s="336"/>
      <c r="W7" s="336"/>
      <c r="X7" s="336"/>
      <c r="Y7" s="336"/>
      <c r="Z7" s="336"/>
      <c r="AA7" s="336"/>
      <c r="AB7" s="336"/>
      <c r="AC7" s="336"/>
      <c r="AD7" s="336"/>
      <c r="AE7" s="336"/>
      <c r="AF7" s="336"/>
      <c r="AG7" s="336"/>
      <c r="AH7" s="336"/>
      <c r="AI7" s="336"/>
      <c r="AJ7" s="353"/>
      <c r="AK7" s="353"/>
      <c r="AL7" s="353"/>
      <c r="AM7" s="353"/>
      <c r="AN7" s="353"/>
      <c r="AO7" s="49"/>
      <c r="AP7" s="49"/>
    </row>
    <row r="8" spans="1:43" s="48" customFormat="1" ht="14.5">
      <c r="A8" s="38"/>
      <c r="B8" s="38"/>
      <c r="C8" s="38"/>
      <c r="D8" s="401"/>
      <c r="E8" s="38"/>
      <c r="F8" s="38" t="s">
        <v>92</v>
      </c>
      <c r="G8" s="332">
        <f t="shared" si="0"/>
        <v>3.7728445738949297E-2</v>
      </c>
      <c r="H8" s="333">
        <f t="shared" ref="H8:M8" si="2">H7</f>
        <v>3.7728445738949297E-2</v>
      </c>
      <c r="I8" s="333">
        <f t="shared" si="2"/>
        <v>3.7728445738949297E-2</v>
      </c>
      <c r="J8" s="333">
        <f t="shared" si="2"/>
        <v>3.7728445738949297E-2</v>
      </c>
      <c r="K8" s="333">
        <f t="shared" si="2"/>
        <v>3.7728445738949297E-2</v>
      </c>
      <c r="L8" s="333">
        <f t="shared" si="2"/>
        <v>3.7728445738949297E-2</v>
      </c>
      <c r="M8" s="333">
        <f t="shared" si="2"/>
        <v>3.7728445738949297E-2</v>
      </c>
      <c r="N8" s="343">
        <v>0.68600000000000005</v>
      </c>
      <c r="O8" s="395"/>
      <c r="P8" s="336"/>
      <c r="Q8" s="336"/>
      <c r="R8" s="336">
        <f>1/1.34</f>
        <v>0.74626865671641796</v>
      </c>
      <c r="S8" s="336">
        <f>S7</f>
        <v>0.74626865671641796</v>
      </c>
      <c r="T8" s="336">
        <f>T7</f>
        <v>0.74626865671641796</v>
      </c>
      <c r="U8" s="336">
        <f>U7</f>
        <v>0.74626865671641796</v>
      </c>
      <c r="V8" s="336"/>
      <c r="W8" s="336"/>
      <c r="X8" s="336"/>
      <c r="Y8" s="336"/>
      <c r="Z8" s="336"/>
      <c r="AA8" s="336"/>
      <c r="AB8" s="336"/>
      <c r="AC8" s="336"/>
      <c r="AD8" s="336"/>
      <c r="AE8" s="336"/>
      <c r="AF8" s="336"/>
      <c r="AG8" s="336"/>
      <c r="AH8" s="336"/>
      <c r="AI8" s="336"/>
      <c r="AJ8" s="353"/>
      <c r="AK8" s="353"/>
      <c r="AL8" s="353"/>
      <c r="AM8" s="353"/>
      <c r="AN8" s="353"/>
      <c r="AO8" s="49"/>
      <c r="AP8" s="49"/>
    </row>
    <row r="9" spans="1:43" s="48" customFormat="1" ht="14.5">
      <c r="A9" s="38" t="s">
        <v>88</v>
      </c>
      <c r="B9" s="38" t="s">
        <v>95</v>
      </c>
      <c r="C9" s="38"/>
      <c r="D9" s="401"/>
      <c r="E9" s="38" t="s">
        <v>95</v>
      </c>
      <c r="F9" s="38" t="s">
        <v>90</v>
      </c>
      <c r="G9" s="332">
        <f t="shared" si="0"/>
        <v>0.114900266568618</v>
      </c>
      <c r="H9" s="333">
        <f>1/19.78/'attached_Inter-city_bus'!CQ29</f>
        <v>0.114900266568618</v>
      </c>
      <c r="I9" s="333">
        <f>1/19.78/'attached_Inter-city_bus'!DO29</f>
        <v>0.114900266568618</v>
      </c>
      <c r="J9" s="333">
        <f>1/19.78/'attached_Inter-city_bus'!EM29</f>
        <v>0.114900266568618</v>
      </c>
      <c r="K9" s="333">
        <f>1/19.78/'attached_Inter-city_bus'!FK29</f>
        <v>0.114900266568618</v>
      </c>
      <c r="L9" s="333">
        <f>1/19.78/'attached_Inter-city_bus'!GI29</f>
        <v>0.114900266568618</v>
      </c>
      <c r="M9" s="333">
        <f>1/19.78/'attached_Inter-city_bus'!HG29</f>
        <v>0.114900266568618</v>
      </c>
      <c r="N9" s="344">
        <f>0.1*0.144</f>
        <v>1.44E-2</v>
      </c>
      <c r="O9" s="395" t="s">
        <v>96</v>
      </c>
      <c r="P9" s="336"/>
      <c r="Q9" s="336"/>
      <c r="R9" s="336">
        <f>1/0.44</f>
        <v>2.2727272727272698</v>
      </c>
      <c r="S9" s="336">
        <f>1/'attached_Inter-city_bus'!W29</f>
        <v>2.2727272727272698</v>
      </c>
      <c r="T9" s="336">
        <f>1/'attached_Inter-city_bus'!AU29</f>
        <v>2.2727272727272698</v>
      </c>
      <c r="U9" s="336">
        <f>1/'attached_Inter-city_bus'!BS29</f>
        <v>2.2727272727272698</v>
      </c>
      <c r="V9" s="336"/>
      <c r="W9" s="336"/>
      <c r="X9" s="336"/>
      <c r="Y9" s="336"/>
      <c r="Z9" s="336"/>
      <c r="AA9" s="336"/>
      <c r="AB9" s="336"/>
      <c r="AC9" s="336"/>
      <c r="AD9" s="336"/>
      <c r="AE9" s="336"/>
      <c r="AF9" s="336"/>
      <c r="AG9" s="336"/>
      <c r="AH9" s="336"/>
      <c r="AI9" s="336"/>
      <c r="AJ9" s="353"/>
      <c r="AK9" s="353"/>
      <c r="AL9" s="353"/>
      <c r="AM9" s="353"/>
      <c r="AN9" s="353"/>
      <c r="AO9" s="49"/>
      <c r="AP9" s="49"/>
    </row>
    <row r="10" spans="1:43" s="48" customFormat="1" ht="14.5">
      <c r="A10" s="38"/>
      <c r="B10" s="38"/>
      <c r="C10" s="38"/>
      <c r="D10" s="334"/>
      <c r="E10" s="38"/>
      <c r="F10" s="38" t="s">
        <v>92</v>
      </c>
      <c r="G10" s="332">
        <f t="shared" si="0"/>
        <v>0.114900266568618</v>
      </c>
      <c r="H10" s="333">
        <f t="shared" ref="H10:M10" si="3">H9</f>
        <v>0.114900266568618</v>
      </c>
      <c r="I10" s="333">
        <f t="shared" si="3"/>
        <v>0.114900266568618</v>
      </c>
      <c r="J10" s="333">
        <f t="shared" si="3"/>
        <v>0.114900266568618</v>
      </c>
      <c r="K10" s="333">
        <f t="shared" si="3"/>
        <v>0.114900266568618</v>
      </c>
      <c r="L10" s="333">
        <f t="shared" si="3"/>
        <v>0.114900266568618</v>
      </c>
      <c r="M10" s="333">
        <f t="shared" si="3"/>
        <v>0.114900266568618</v>
      </c>
      <c r="N10" s="344">
        <f>0.0856</f>
        <v>8.5599999999999996E-2</v>
      </c>
      <c r="O10" s="395"/>
      <c r="P10" s="336"/>
      <c r="Q10" s="336"/>
      <c r="R10" s="336">
        <f>1/0.44</f>
        <v>2.2727272727272698</v>
      </c>
      <c r="S10" s="336">
        <f>S9</f>
        <v>2.2727272727272698</v>
      </c>
      <c r="T10" s="336">
        <f>T9</f>
        <v>2.2727272727272698</v>
      </c>
      <c r="U10" s="336">
        <f>U9</f>
        <v>2.2727272727272698</v>
      </c>
      <c r="V10" s="336"/>
      <c r="W10" s="336"/>
      <c r="X10" s="336"/>
      <c r="Y10" s="336"/>
      <c r="Z10" s="336"/>
      <c r="AA10" s="336"/>
      <c r="AB10" s="336"/>
      <c r="AC10" s="336"/>
      <c r="AD10" s="336"/>
      <c r="AE10" s="336"/>
      <c r="AF10" s="336"/>
      <c r="AG10" s="336"/>
      <c r="AH10" s="336"/>
      <c r="AI10" s="336"/>
      <c r="AJ10" s="353"/>
      <c r="AK10" s="353"/>
      <c r="AL10" s="353"/>
      <c r="AM10" s="353"/>
      <c r="AN10" s="353"/>
      <c r="AO10" s="49"/>
      <c r="AP10" s="49"/>
    </row>
    <row r="11" spans="1:43" s="48" customFormat="1" ht="14.5">
      <c r="A11" s="38" t="s">
        <v>97</v>
      </c>
      <c r="B11" s="38" t="s">
        <v>98</v>
      </c>
      <c r="C11" s="38" t="s">
        <v>90</v>
      </c>
      <c r="D11" s="400" t="s">
        <v>99</v>
      </c>
      <c r="E11" s="38" t="s">
        <v>98</v>
      </c>
      <c r="F11" s="38" t="s">
        <v>90</v>
      </c>
      <c r="G11" s="332">
        <f>AVERAGE(R11:U11)/1.91</f>
        <v>0.239602627444123</v>
      </c>
      <c r="H11" s="333">
        <f>1/1.91/attached_Pas_light_truck!DO33</f>
        <v>0.25050727723640398</v>
      </c>
      <c r="I11" s="333">
        <f>1/1.91/attached_Pas_light_truck!EM33</f>
        <v>0.26987639661035201</v>
      </c>
      <c r="J11" s="333">
        <f>1/1.91/attached_Pas_light_truck!FK33</f>
        <v>0.20694079423876799</v>
      </c>
      <c r="K11" s="333">
        <f>1/1.91/attached_Pas_light_truck!GI33</f>
        <v>0.22470395254252501</v>
      </c>
      <c r="L11" s="333">
        <f>1/1.91/attached_Pas_light_truck!HG33</f>
        <v>0.21111298767100201</v>
      </c>
      <c r="M11" s="333">
        <f>1/1.91/attached_Pas_light_truck!IE33</f>
        <v>0.24127198590971599</v>
      </c>
      <c r="N11" s="343" t="s">
        <v>100</v>
      </c>
      <c r="O11" s="395" t="s">
        <v>101</v>
      </c>
      <c r="P11" s="336"/>
      <c r="Q11" s="336"/>
      <c r="R11" s="336">
        <f>1/2.27</f>
        <v>0.44052863436123302</v>
      </c>
      <c r="S11" s="336">
        <f>1/attached_Pas_light_truck!AU33</f>
        <v>0.43290043290043301</v>
      </c>
      <c r="T11" s="336">
        <f>1/attached_Pas_light_truck!BS33</f>
        <v>0.485436893203884</v>
      </c>
      <c r="U11" s="336">
        <f>1/attached_Pas_light_truck!CQ33</f>
        <v>0.47169811320754701</v>
      </c>
      <c r="V11" s="336"/>
      <c r="W11" s="336"/>
      <c r="X11" s="336"/>
      <c r="Y11" s="336"/>
      <c r="Z11" s="336"/>
      <c r="AA11" s="336"/>
      <c r="AB11" s="336"/>
      <c r="AC11" s="336"/>
      <c r="AD11" s="336"/>
      <c r="AE11" s="336"/>
      <c r="AF11" s="336"/>
      <c r="AG11" s="336"/>
      <c r="AH11" s="336"/>
      <c r="AI11" s="336"/>
      <c r="AJ11" s="353"/>
      <c r="AK11" s="353"/>
      <c r="AL11" s="353"/>
      <c r="AM11" s="353"/>
      <c r="AN11" s="353"/>
      <c r="AO11" s="49"/>
      <c r="AP11" s="49"/>
    </row>
    <row r="12" spans="1:43" s="48" customFormat="1" ht="14.5">
      <c r="A12" s="38"/>
      <c r="B12" s="38"/>
      <c r="C12" s="38"/>
      <c r="D12" s="401"/>
      <c r="E12" s="38"/>
      <c r="F12" s="38" t="s">
        <v>92</v>
      </c>
      <c r="G12" s="332">
        <f>AVERAGE(R12:U12)/1.91</f>
        <v>0.239602627444123</v>
      </c>
      <c r="H12" s="333">
        <f t="shared" ref="H12:M12" si="4">H11</f>
        <v>0.25050727723640398</v>
      </c>
      <c r="I12" s="333">
        <f t="shared" si="4"/>
        <v>0.26987639661035201</v>
      </c>
      <c r="J12" s="333">
        <f t="shared" si="4"/>
        <v>0.20694079423876799</v>
      </c>
      <c r="K12" s="333">
        <f t="shared" si="4"/>
        <v>0.22470395254252501</v>
      </c>
      <c r="L12" s="333">
        <f t="shared" si="4"/>
        <v>0.21111298767100201</v>
      </c>
      <c r="M12" s="333">
        <f t="shared" si="4"/>
        <v>0.24127198590971599</v>
      </c>
      <c r="N12" s="343" t="s">
        <v>102</v>
      </c>
      <c r="O12" s="395"/>
      <c r="P12" s="336"/>
      <c r="Q12" s="336"/>
      <c r="R12" s="336">
        <f>R11</f>
        <v>0.44052863436123302</v>
      </c>
      <c r="S12" s="336">
        <f>S11</f>
        <v>0.43290043290043301</v>
      </c>
      <c r="T12" s="336">
        <f>T11</f>
        <v>0.485436893203884</v>
      </c>
      <c r="U12" s="336">
        <f>U11</f>
        <v>0.47169811320754701</v>
      </c>
      <c r="V12" s="336"/>
      <c r="W12" s="336"/>
      <c r="X12" s="336"/>
      <c r="Y12" s="336"/>
      <c r="Z12" s="336"/>
      <c r="AA12" s="336"/>
      <c r="AB12" s="336"/>
      <c r="AC12" s="336"/>
      <c r="AD12" s="336"/>
      <c r="AE12" s="336"/>
      <c r="AF12" s="336"/>
      <c r="AG12" s="336"/>
      <c r="AH12" s="336"/>
      <c r="AI12" s="336"/>
      <c r="AJ12" s="353"/>
      <c r="AK12" s="353"/>
      <c r="AL12" s="353"/>
      <c r="AM12" s="353"/>
      <c r="AN12" s="353"/>
      <c r="AO12" s="49"/>
      <c r="AP12" s="49"/>
    </row>
    <row r="13" spans="1:43" s="48" customFormat="1" ht="14.5">
      <c r="A13" s="38" t="s">
        <v>97</v>
      </c>
      <c r="B13" s="38" t="s">
        <v>103</v>
      </c>
      <c r="C13" s="38"/>
      <c r="D13" s="401"/>
      <c r="E13" s="38" t="s">
        <v>103</v>
      </c>
      <c r="F13" s="38" t="s">
        <v>90</v>
      </c>
      <c r="G13" s="332">
        <f>AVERAGE(R13:U13)/0.5</f>
        <v>0.29442130616346501</v>
      </c>
      <c r="H13" s="333">
        <f>1/0.5/attached_Fre_light_truck!DO33</f>
        <v>0.30721966205837198</v>
      </c>
      <c r="I13" s="333">
        <f>1/0.5/attached_Fre_light_truck!EM33</f>
        <v>0.33003300330032997</v>
      </c>
      <c r="J13" s="333">
        <f>1/0.5/attached_Fre_light_truck!FK33</f>
        <v>0.25412960609911101</v>
      </c>
      <c r="K13" s="333">
        <f>1/0.5/attached_Fre_light_truck!GI33</f>
        <v>0.27586206896551702</v>
      </c>
      <c r="L13" s="333">
        <f>1/0.5/attached_Fre_light_truck!HG33</f>
        <v>0.25906735751295301</v>
      </c>
      <c r="M13" s="333">
        <f>1/0.5/attached_Fre_light_truck!IE33</f>
        <v>0.29411764705882398</v>
      </c>
      <c r="N13" s="343" t="s">
        <v>104</v>
      </c>
      <c r="O13" s="343" t="s">
        <v>105</v>
      </c>
      <c r="P13" s="336"/>
      <c r="Q13" s="336"/>
      <c r="R13" s="336">
        <f>1/7.04</f>
        <v>0.142045454545455</v>
      </c>
      <c r="S13" s="336">
        <f>1/attached_Fre_light_truck!AU33</f>
        <v>0.13927576601671299</v>
      </c>
      <c r="T13" s="336">
        <f>1/attached_Fre_light_truck!BS33</f>
        <v>0.15600624024960999</v>
      </c>
      <c r="U13" s="336">
        <f>1/attached_Fre_light_truck!CQ33</f>
        <v>0.15151515151515199</v>
      </c>
      <c r="V13" s="336"/>
      <c r="W13" s="336"/>
      <c r="X13" s="336"/>
      <c r="Y13" s="336"/>
      <c r="Z13" s="336"/>
      <c r="AA13" s="336"/>
      <c r="AB13" s="336"/>
      <c r="AC13" s="336"/>
      <c r="AD13" s="336"/>
      <c r="AE13" s="336"/>
      <c r="AF13" s="336"/>
      <c r="AG13" s="336"/>
      <c r="AH13" s="336"/>
      <c r="AI13" s="336"/>
      <c r="AJ13" s="353"/>
      <c r="AK13" s="353"/>
      <c r="AL13" s="353"/>
      <c r="AM13" s="353"/>
      <c r="AN13" s="353"/>
      <c r="AO13" s="49"/>
      <c r="AP13" s="49"/>
    </row>
    <row r="14" spans="1:43" s="48" customFormat="1" ht="14.5">
      <c r="A14" s="38" t="s">
        <v>97</v>
      </c>
      <c r="B14" s="38" t="s">
        <v>106</v>
      </c>
      <c r="C14" s="38"/>
      <c r="D14" s="401"/>
      <c r="E14" s="38" t="s">
        <v>106</v>
      </c>
      <c r="F14" s="38" t="s">
        <v>90</v>
      </c>
      <c r="G14" s="332">
        <f>AVERAGE(R14:U14)/1.91</f>
        <v>9.1292449736391099E-2</v>
      </c>
      <c r="H14" s="333">
        <f>1/1.91/attached_Med_Hev_truck!DO29</f>
        <v>9.1852668320014694E-2</v>
      </c>
      <c r="I14" s="333">
        <f>1/1.91/attached_Med_Hev_truck!EM29</f>
        <v>9.1852668320014694E-2</v>
      </c>
      <c r="J14" s="333">
        <f>1/1.91/attached_Med_Hev_truck!FK29</f>
        <v>9.3326240539052405E-2</v>
      </c>
      <c r="K14" s="333">
        <f>1/1.91/attached_Med_Hev_truck!GI29</f>
        <v>9.2176093208465495E-2</v>
      </c>
      <c r="L14" s="333">
        <f>1/1.91/attached_Med_Hev_truck!HG29</f>
        <v>9.1371764297396796E-2</v>
      </c>
      <c r="M14" s="333">
        <f>1/1.91/attached_Med_Hev_truck!IE29</f>
        <v>9.05813511114332E-2</v>
      </c>
      <c r="N14" s="345">
        <v>1.4</v>
      </c>
      <c r="O14" s="395" t="s">
        <v>107</v>
      </c>
      <c r="P14" s="336"/>
      <c r="Q14" s="336"/>
      <c r="R14" s="336">
        <f>1/5.75</f>
        <v>0.173913043478261</v>
      </c>
      <c r="S14" s="336">
        <f>1/attached_Med_Hev_truck!AU29</f>
        <v>0.174216027874564</v>
      </c>
      <c r="T14" s="336">
        <f>1/attached_Med_Hev_truck!BS29</f>
        <v>0.17452006980802801</v>
      </c>
      <c r="U14" s="336">
        <f>1/attached_Med_Hev_truck!CQ29</f>
        <v>0.17482517482517501</v>
      </c>
      <c r="V14" s="336"/>
      <c r="W14" s="336"/>
      <c r="X14" s="336"/>
      <c r="Y14" s="336"/>
      <c r="Z14" s="336"/>
      <c r="AA14" s="336"/>
      <c r="AB14" s="336"/>
      <c r="AC14" s="336"/>
      <c r="AD14" s="336"/>
      <c r="AE14" s="336"/>
      <c r="AF14" s="336"/>
      <c r="AG14" s="336"/>
      <c r="AH14" s="336"/>
      <c r="AI14" s="336"/>
      <c r="AJ14" s="353"/>
      <c r="AK14" s="353"/>
      <c r="AL14" s="353"/>
      <c r="AM14" s="353"/>
      <c r="AN14" s="353"/>
      <c r="AO14" s="49"/>
      <c r="AP14" s="49"/>
    </row>
    <row r="15" spans="1:43" s="48" customFormat="1" ht="14.5">
      <c r="A15" s="38"/>
      <c r="B15" s="38"/>
      <c r="C15" s="38"/>
      <c r="D15" s="401"/>
      <c r="E15" s="38"/>
      <c r="F15" s="38" t="s">
        <v>92</v>
      </c>
      <c r="G15" s="332">
        <f>AVERAGE(R15:U15)/1.91</f>
        <v>9.1292449736391099E-2</v>
      </c>
      <c r="H15" s="333">
        <f t="shared" ref="H15:M15" si="5">H14</f>
        <v>9.1852668320014694E-2</v>
      </c>
      <c r="I15" s="333">
        <f t="shared" si="5"/>
        <v>9.1852668320014694E-2</v>
      </c>
      <c r="J15" s="333">
        <f t="shared" si="5"/>
        <v>9.3326240539052405E-2</v>
      </c>
      <c r="K15" s="333">
        <f t="shared" si="5"/>
        <v>9.2176093208465495E-2</v>
      </c>
      <c r="L15" s="333">
        <f t="shared" si="5"/>
        <v>9.1371764297396796E-2</v>
      </c>
      <c r="M15" s="333">
        <f t="shared" si="5"/>
        <v>9.05813511114332E-2</v>
      </c>
      <c r="N15" s="345">
        <v>2</v>
      </c>
      <c r="O15" s="395"/>
      <c r="P15" s="336"/>
      <c r="Q15" s="336"/>
      <c r="R15" s="336">
        <f>1/5.75</f>
        <v>0.173913043478261</v>
      </c>
      <c r="S15" s="336">
        <f>S14</f>
        <v>0.174216027874564</v>
      </c>
      <c r="T15" s="336">
        <f>T14</f>
        <v>0.17452006980802801</v>
      </c>
      <c r="U15" s="336">
        <f>U14</f>
        <v>0.17482517482517501</v>
      </c>
      <c r="V15" s="336"/>
      <c r="W15" s="336"/>
      <c r="X15" s="336"/>
      <c r="Y15" s="336"/>
      <c r="Z15" s="336"/>
      <c r="AA15" s="336"/>
      <c r="AB15" s="336"/>
      <c r="AC15" s="336"/>
      <c r="AD15" s="336"/>
      <c r="AE15" s="336"/>
      <c r="AF15" s="336"/>
      <c r="AG15" s="336"/>
      <c r="AH15" s="336"/>
      <c r="AI15" s="336"/>
      <c r="AJ15" s="353"/>
      <c r="AK15" s="353"/>
      <c r="AL15" s="353"/>
      <c r="AM15" s="353"/>
      <c r="AN15" s="353"/>
      <c r="AO15" s="49"/>
      <c r="AP15" s="49"/>
    </row>
    <row r="16" spans="1:43" s="48" customFormat="1" ht="14.5">
      <c r="A16" s="38" t="s">
        <v>97</v>
      </c>
      <c r="B16" s="38" t="s">
        <v>108</v>
      </c>
      <c r="C16" s="38"/>
      <c r="D16" s="402"/>
      <c r="E16" s="38" t="s">
        <v>108</v>
      </c>
      <c r="F16" s="38" t="s">
        <v>92</v>
      </c>
      <c r="G16" s="332">
        <f>AVERAGE(R16:U16)/1.91</f>
        <v>0.26721470865874802</v>
      </c>
      <c r="H16" s="333">
        <f>1/1.91/attached_Med_Hev_truck!DO54</f>
        <v>0.32120258246876299</v>
      </c>
      <c r="I16" s="333">
        <f>1/1.91/attached_Med_Hev_truck!EM54</f>
        <v>0.30439547059539801</v>
      </c>
      <c r="J16" s="333">
        <f>1/1.91/attached_Med_Hev_truck!FK54</f>
        <v>0.34904013961605601</v>
      </c>
      <c r="K16" s="333">
        <f>1/1.91/attached_Med_Hev_truck!GI54</f>
        <v>0.29249173710842702</v>
      </c>
      <c r="L16" s="333">
        <f>1/1.91/attached_Med_Hev_truck!HG54</f>
        <v>0.31924403013663599</v>
      </c>
      <c r="M16" s="333">
        <f>1/1.91/attached_Med_Hev_truck!IE54</f>
        <v>0.240165233680772</v>
      </c>
      <c r="N16" s="345">
        <v>0.7</v>
      </c>
      <c r="O16" s="343" t="s">
        <v>109</v>
      </c>
      <c r="P16" s="336"/>
      <c r="Q16" s="336"/>
      <c r="R16" s="336">
        <f>1/1.64</f>
        <v>0.60975609756097604</v>
      </c>
      <c r="S16" s="336">
        <f>1/attached_Med_Hev_truck!AU54</f>
        <v>0.476190476190476</v>
      </c>
      <c r="T16" s="336">
        <f>1/attached_Med_Hev_truck!BS54</f>
        <v>0.49261083743842399</v>
      </c>
      <c r="U16" s="336">
        <f>1/attached_Med_Hev_truck!CQ54</f>
        <v>0.46296296296296302</v>
      </c>
      <c r="V16" s="336"/>
      <c r="W16" s="336"/>
      <c r="X16" s="336"/>
      <c r="Y16" s="336"/>
      <c r="Z16" s="336"/>
      <c r="AA16" s="336"/>
      <c r="AB16" s="336"/>
      <c r="AC16" s="336"/>
      <c r="AD16" s="336"/>
      <c r="AE16" s="336"/>
      <c r="AF16" s="336"/>
      <c r="AG16" s="336"/>
      <c r="AH16" s="336"/>
      <c r="AI16" s="336"/>
      <c r="AJ16" s="353"/>
      <c r="AK16" s="353"/>
      <c r="AL16" s="353"/>
      <c r="AM16" s="353"/>
      <c r="AN16" s="353"/>
      <c r="AO16" s="49"/>
      <c r="AP16" s="49"/>
    </row>
    <row r="17" spans="1:45" s="48" customFormat="1" ht="29">
      <c r="A17" s="38" t="s">
        <v>110</v>
      </c>
      <c r="B17" s="38" t="s">
        <v>90</v>
      </c>
      <c r="C17" s="38"/>
      <c r="D17" s="331" t="s">
        <v>110</v>
      </c>
      <c r="E17" s="38"/>
      <c r="F17" s="38" t="s">
        <v>90</v>
      </c>
      <c r="G17" s="332">
        <f>AVERAGE(R17:U17)/1.1</f>
        <v>0.59031877213695405</v>
      </c>
      <c r="H17" s="333">
        <f>1/1.1/attached_motorcycle!CQ18</f>
        <v>0.59031877213695405</v>
      </c>
      <c r="I17" s="333">
        <f>1/1.1/attached_motorcycle!DO18</f>
        <v>0.59031877213695405</v>
      </c>
      <c r="J17" s="333">
        <f>1/1.1/attached_motorcycle!EM18</f>
        <v>0.59031877213695405</v>
      </c>
      <c r="K17" s="333">
        <f>1/1.1/attached_motorcycle!FK18</f>
        <v>0.59031877213695405</v>
      </c>
      <c r="L17" s="333">
        <f>1/1.1/attached_motorcycle!GI18</f>
        <v>0.59031877213695405</v>
      </c>
      <c r="M17" s="333">
        <f>1/1.1/attached_motorcycle!HG18</f>
        <v>0.59031877213695405</v>
      </c>
      <c r="N17" s="343">
        <v>0.1</v>
      </c>
      <c r="O17" s="343" t="s">
        <v>111</v>
      </c>
      <c r="P17" s="336"/>
      <c r="Q17" s="336"/>
      <c r="R17" s="336">
        <f>1/1.54</f>
        <v>0.64935064935064901</v>
      </c>
      <c r="S17" s="336">
        <f>1/attached_motorcycle!W18</f>
        <v>0.64935064935064901</v>
      </c>
      <c r="T17" s="336">
        <f>1/attached_motorcycle!AU18</f>
        <v>0.64935064935064901</v>
      </c>
      <c r="U17" s="336">
        <f>1/attached_motorcycle!BS18</f>
        <v>0.64935064935064901</v>
      </c>
      <c r="V17" s="336"/>
      <c r="W17" s="336"/>
      <c r="X17" s="336"/>
      <c r="Y17" s="336"/>
      <c r="Z17" s="336"/>
      <c r="AA17" s="336"/>
      <c r="AB17" s="336"/>
      <c r="AC17" s="336"/>
      <c r="AD17" s="336"/>
      <c r="AE17" s="336"/>
      <c r="AF17" s="336"/>
      <c r="AG17" s="336"/>
      <c r="AH17" s="336"/>
      <c r="AI17" s="336"/>
      <c r="AJ17" s="353"/>
      <c r="AK17" s="353"/>
      <c r="AL17" s="353"/>
      <c r="AM17" s="353"/>
      <c r="AN17" s="353"/>
      <c r="AO17" s="49"/>
      <c r="AP17" s="49"/>
    </row>
    <row r="18" spans="1:45" s="48" customFormat="1" ht="29.15" customHeight="1">
      <c r="A18" s="38" t="s">
        <v>112</v>
      </c>
      <c r="B18" s="38" t="s">
        <v>113</v>
      </c>
      <c r="C18" s="38"/>
      <c r="D18" s="403" t="s">
        <v>112</v>
      </c>
      <c r="F18" s="38" t="s">
        <v>90</v>
      </c>
      <c r="G18" s="332">
        <f>AVERAGE(R18:U18)/1.58</f>
        <v>0.40574156697629699</v>
      </c>
      <c r="H18" s="333">
        <f>1/1.58/attached_Car!CQ33</f>
        <v>0.349674802433737</v>
      </c>
      <c r="I18" s="333">
        <f>1/1.58/attached_Car!DO33</f>
        <v>0.376732971669681</v>
      </c>
      <c r="J18" s="333">
        <f>1/1.58/attached_Car!EM33</f>
        <v>0.35161744022503499</v>
      </c>
      <c r="K18" s="333">
        <f>1/1.58/attached_Car!FK33</f>
        <v>0.33665499596013998</v>
      </c>
      <c r="L18" s="333">
        <f>1/1.58/attached_Car!GI33</f>
        <v>0.35757705785596799</v>
      </c>
      <c r="M18" s="333">
        <f>1/1.58/attached_Car!HG33</f>
        <v>0.35960874568469497</v>
      </c>
      <c r="N18" s="343">
        <f>6.965</f>
        <v>6.9649999999999999</v>
      </c>
      <c r="O18" s="395" t="s">
        <v>114</v>
      </c>
      <c r="P18" s="336"/>
      <c r="Q18" s="336"/>
      <c r="R18" s="336">
        <f>1/1.64</f>
        <v>0.60975609756097604</v>
      </c>
      <c r="S18" s="336">
        <f>1/attached_Car!W33</f>
        <v>0.59171597633136097</v>
      </c>
      <c r="T18" s="336">
        <f>1/attached_Car!AU33</f>
        <v>0.70921985815602795</v>
      </c>
      <c r="U18" s="336">
        <f>1/attached_Car!BS33</f>
        <v>0.65359477124182996</v>
      </c>
      <c r="V18" s="336"/>
      <c r="W18" s="336"/>
      <c r="X18" s="336"/>
      <c r="Y18" s="336"/>
      <c r="Z18" s="336"/>
      <c r="AA18" s="336"/>
      <c r="AB18" s="336"/>
      <c r="AC18" s="336"/>
      <c r="AD18" s="336"/>
      <c r="AE18" s="336"/>
      <c r="AF18" s="336"/>
      <c r="AG18" s="336"/>
      <c r="AH18" s="336"/>
      <c r="AI18" s="336"/>
      <c r="AJ18" s="353"/>
      <c r="AK18" s="353"/>
      <c r="AL18" s="353"/>
      <c r="AM18" s="353"/>
      <c r="AN18" s="353"/>
      <c r="AO18" s="62"/>
      <c r="AP18" s="49"/>
    </row>
    <row r="19" spans="1:45" s="48" customFormat="1" ht="14.5">
      <c r="A19" s="38"/>
      <c r="B19" s="38"/>
      <c r="C19" s="38"/>
      <c r="D19" s="403"/>
      <c r="E19" s="38"/>
      <c r="F19" s="38" t="s">
        <v>92</v>
      </c>
      <c r="G19" s="332">
        <f>AVERAGE(R19:U19)/1.58</f>
        <v>0.40574156697629699</v>
      </c>
      <c r="H19" s="333">
        <f t="shared" ref="H19:M19" si="6">H18</f>
        <v>0.349674802433737</v>
      </c>
      <c r="I19" s="333">
        <f t="shared" si="6"/>
        <v>0.376732971669681</v>
      </c>
      <c r="J19" s="333">
        <f t="shared" si="6"/>
        <v>0.35161744022503499</v>
      </c>
      <c r="K19" s="333">
        <f t="shared" si="6"/>
        <v>0.33665499596013998</v>
      </c>
      <c r="L19" s="333">
        <f t="shared" si="6"/>
        <v>0.35757705785596799</v>
      </c>
      <c r="M19" s="333">
        <f t="shared" si="6"/>
        <v>0.35960874568469497</v>
      </c>
      <c r="N19" s="343">
        <f>7/200</f>
        <v>3.5000000000000003E-2</v>
      </c>
      <c r="O19" s="395"/>
      <c r="P19" s="336"/>
      <c r="Q19" s="336"/>
      <c r="R19" s="336">
        <f>1/1.64</f>
        <v>0.60975609756097604</v>
      </c>
      <c r="S19" s="336">
        <f>S18</f>
        <v>0.59171597633136097</v>
      </c>
      <c r="T19" s="336">
        <f>T18</f>
        <v>0.70921985815602795</v>
      </c>
      <c r="U19" s="336">
        <f>U18</f>
        <v>0.65359477124182996</v>
      </c>
      <c r="V19" s="336"/>
      <c r="W19" s="336"/>
      <c r="X19" s="336"/>
      <c r="Y19" s="336"/>
      <c r="Z19" s="336"/>
      <c r="AA19" s="336"/>
      <c r="AB19" s="336"/>
      <c r="AC19" s="336"/>
      <c r="AD19" s="336"/>
      <c r="AE19" s="336"/>
      <c r="AF19" s="336"/>
      <c r="AG19" s="336"/>
      <c r="AH19" s="336"/>
      <c r="AI19" s="336"/>
      <c r="AJ19" s="353"/>
      <c r="AK19" s="353"/>
      <c r="AL19" s="353"/>
      <c r="AM19" s="353"/>
      <c r="AN19" s="353"/>
      <c r="AO19" s="62"/>
      <c r="AP19" s="49"/>
    </row>
    <row r="20" spans="1:45" s="48" customFormat="1" ht="14.5">
      <c r="A20" s="38"/>
      <c r="B20" s="38"/>
      <c r="C20" s="38"/>
      <c r="D20" s="335"/>
      <c r="E20" s="38"/>
      <c r="F20" s="38"/>
      <c r="G20" s="336"/>
      <c r="H20" s="336"/>
      <c r="I20" s="336"/>
      <c r="J20" s="336"/>
      <c r="K20" s="336"/>
      <c r="L20" s="336"/>
      <c r="M20" s="336"/>
      <c r="N20" s="285"/>
      <c r="O20" s="285"/>
      <c r="P20" s="336"/>
      <c r="Q20" s="336"/>
      <c r="R20" s="352"/>
      <c r="S20" s="336"/>
      <c r="T20" s="336"/>
      <c r="U20" s="336"/>
      <c r="V20" s="336"/>
      <c r="W20" s="336"/>
      <c r="X20" s="336"/>
      <c r="Y20" s="336"/>
      <c r="Z20" s="336"/>
      <c r="AA20" s="336"/>
      <c r="AB20" s="336"/>
      <c r="AC20" s="336"/>
      <c r="AD20" s="336"/>
      <c r="AE20" s="336"/>
      <c r="AF20" s="336"/>
      <c r="AG20" s="336"/>
      <c r="AH20" s="336"/>
      <c r="AI20" s="336"/>
      <c r="AJ20" s="336"/>
      <c r="AK20" s="336"/>
      <c r="AL20" s="336"/>
      <c r="AM20" s="353"/>
      <c r="AN20" s="353"/>
      <c r="AO20" s="353"/>
      <c r="AP20" s="353"/>
      <c r="AQ20" s="353"/>
      <c r="AR20" s="62"/>
      <c r="AS20" s="49"/>
    </row>
    <row r="21" spans="1:45" s="48" customFormat="1" ht="14.5">
      <c r="A21" s="38"/>
      <c r="B21" s="38"/>
      <c r="C21" s="38"/>
      <c r="D21" s="335"/>
      <c r="E21" s="38"/>
      <c r="F21" s="38"/>
      <c r="G21" s="336"/>
      <c r="H21" s="336"/>
      <c r="I21" s="336"/>
      <c r="J21" s="336"/>
      <c r="K21" s="336"/>
      <c r="L21" s="336"/>
      <c r="M21" s="336"/>
      <c r="N21" s="285"/>
      <c r="O21" s="285"/>
      <c r="P21" s="336"/>
      <c r="Q21" s="336"/>
      <c r="R21" s="336"/>
      <c r="S21" s="336"/>
      <c r="T21" s="336"/>
      <c r="U21" s="336"/>
      <c r="V21" s="336"/>
      <c r="W21" s="336"/>
      <c r="X21" s="336"/>
      <c r="Y21" s="336"/>
      <c r="Z21" s="336"/>
      <c r="AA21" s="336"/>
      <c r="AB21" s="336"/>
      <c r="AC21" s="336"/>
      <c r="AD21" s="336"/>
      <c r="AE21" s="336"/>
      <c r="AF21" s="336"/>
      <c r="AG21" s="336"/>
      <c r="AH21" s="336"/>
      <c r="AI21" s="336"/>
      <c r="AJ21" s="336"/>
      <c r="AK21" s="336"/>
      <c r="AL21" s="336"/>
      <c r="AM21" s="353"/>
      <c r="AN21" s="353"/>
      <c r="AO21" s="353"/>
      <c r="AP21" s="353"/>
      <c r="AQ21" s="353"/>
      <c r="AR21" s="62"/>
      <c r="AS21" s="49"/>
    </row>
    <row r="22" spans="1:45" s="48" customFormat="1" ht="14.5">
      <c r="A22" s="38"/>
      <c r="B22" s="38"/>
      <c r="C22" s="38"/>
      <c r="D22" s="335"/>
      <c r="E22" s="38"/>
      <c r="F22" s="47"/>
      <c r="H22" s="336"/>
      <c r="I22" s="336"/>
      <c r="J22" s="336"/>
      <c r="K22" s="336"/>
      <c r="L22" s="336"/>
      <c r="M22" s="336"/>
      <c r="N22" s="285"/>
      <c r="O22" s="285"/>
      <c r="P22" s="336"/>
      <c r="Q22" s="336"/>
      <c r="R22" s="336"/>
      <c r="S22" s="336"/>
      <c r="T22" s="336"/>
      <c r="U22" s="336"/>
      <c r="V22" s="336"/>
      <c r="W22" s="336"/>
      <c r="X22" s="336"/>
      <c r="Y22" s="336"/>
      <c r="Z22" s="336"/>
      <c r="AA22" s="336"/>
      <c r="AB22" s="336"/>
      <c r="AC22" s="336"/>
      <c r="AD22" s="336"/>
      <c r="AE22" s="336"/>
      <c r="AF22" s="336"/>
      <c r="AG22" s="336"/>
      <c r="AH22" s="336"/>
      <c r="AI22" s="336"/>
      <c r="AJ22" s="336"/>
      <c r="AK22" s="336"/>
      <c r="AL22" s="336"/>
      <c r="AM22" s="353"/>
      <c r="AN22" s="353"/>
      <c r="AO22" s="353"/>
      <c r="AP22" s="353"/>
      <c r="AQ22" s="353"/>
      <c r="AR22" s="62"/>
      <c r="AS22" s="49"/>
    </row>
    <row r="23" spans="1:45" s="49" customFormat="1" ht="14.5">
      <c r="A23" s="62"/>
      <c r="B23" s="40" t="s">
        <v>65</v>
      </c>
      <c r="C23" s="172"/>
      <c r="D23" s="274"/>
      <c r="E23" s="274"/>
      <c r="F23" s="274"/>
      <c r="G23" s="274"/>
      <c r="H23" s="274"/>
      <c r="I23" s="274"/>
      <c r="J23" s="274"/>
      <c r="K23" s="64"/>
      <c r="L23" s="64"/>
      <c r="M23" s="64"/>
      <c r="N23" s="346"/>
      <c r="O23" s="346"/>
      <c r="P23" s="347"/>
      <c r="Q23" s="347"/>
      <c r="R23" s="64"/>
      <c r="S23" s="64"/>
      <c r="T23" s="64"/>
      <c r="U23" s="64"/>
      <c r="V23" s="347"/>
      <c r="W23" s="347"/>
      <c r="X23" s="347"/>
      <c r="Y23" s="347"/>
      <c r="Z23" s="347"/>
      <c r="AA23" s="347"/>
      <c r="AB23" s="347"/>
      <c r="AC23" s="347"/>
      <c r="AD23" s="347"/>
      <c r="AE23" s="347"/>
      <c r="AF23" s="347"/>
      <c r="AG23" s="347"/>
      <c r="AH23" s="347"/>
      <c r="AI23" s="347"/>
      <c r="AJ23" s="347"/>
      <c r="AK23" s="347"/>
      <c r="AL23" s="347"/>
      <c r="AM23" s="347"/>
      <c r="AN23" s="347"/>
    </row>
    <row r="24" spans="1:45" s="49" customFormat="1" ht="14.5">
      <c r="A24" s="62"/>
      <c r="B24" s="305" t="s">
        <v>8</v>
      </c>
      <c r="C24" s="337">
        <v>2020</v>
      </c>
      <c r="D24" s="337" t="s">
        <v>9</v>
      </c>
      <c r="E24" s="337" t="s">
        <v>10</v>
      </c>
      <c r="F24" s="337" t="s">
        <v>11</v>
      </c>
      <c r="G24" s="337" t="s">
        <v>12</v>
      </c>
      <c r="H24" s="337" t="s">
        <v>13</v>
      </c>
      <c r="I24" s="337" t="s">
        <v>14</v>
      </c>
      <c r="J24" s="337" t="s">
        <v>15</v>
      </c>
      <c r="K24" s="64"/>
      <c r="L24" s="64"/>
      <c r="M24" s="64"/>
      <c r="N24" s="346"/>
      <c r="O24" s="346"/>
      <c r="P24" s="347"/>
      <c r="Q24" s="347"/>
      <c r="R24" s="64"/>
      <c r="S24" s="64"/>
      <c r="T24" s="64"/>
      <c r="U24" s="64"/>
      <c r="V24" s="347"/>
      <c r="W24" s="347"/>
      <c r="X24" s="347"/>
      <c r="Y24" s="347"/>
      <c r="Z24" s="347"/>
      <c r="AA24" s="347"/>
      <c r="AB24" s="347"/>
      <c r="AC24" s="347"/>
      <c r="AD24" s="347"/>
      <c r="AE24" s="347"/>
      <c r="AF24" s="347"/>
      <c r="AG24" s="347"/>
      <c r="AH24" s="347"/>
      <c r="AI24" s="347"/>
      <c r="AJ24" s="347"/>
      <c r="AK24" s="347"/>
      <c r="AL24" s="347"/>
      <c r="AM24" s="347"/>
      <c r="AN24" s="347"/>
    </row>
    <row r="25" spans="1:45" s="230" customFormat="1" ht="14.5" customHeight="1">
      <c r="A25" s="278"/>
      <c r="B25" s="215" t="s">
        <v>115</v>
      </c>
      <c r="C25" s="338">
        <f>AVERAGE(D25:J25)</f>
        <v>0.14869446261821201</v>
      </c>
      <c r="D25" s="338">
        <f>G5</f>
        <v>0.14869446261821201</v>
      </c>
      <c r="E25" s="338">
        <f t="shared" ref="E25:J25" si="7">H5</f>
        <v>0.14869446261821201</v>
      </c>
      <c r="F25" s="338">
        <f t="shared" si="7"/>
        <v>0.14869446261821201</v>
      </c>
      <c r="G25" s="338">
        <f t="shared" si="7"/>
        <v>0.14869446261821201</v>
      </c>
      <c r="H25" s="338">
        <f t="shared" si="7"/>
        <v>0.14869446261821201</v>
      </c>
      <c r="I25" s="338">
        <f t="shared" si="7"/>
        <v>0.14869446261821201</v>
      </c>
      <c r="J25" s="338">
        <f t="shared" si="7"/>
        <v>0.14869446261821201</v>
      </c>
      <c r="K25" s="280"/>
      <c r="L25" s="280"/>
      <c r="M25" s="280"/>
      <c r="N25" s="285"/>
      <c r="O25" s="285"/>
      <c r="P25" s="280"/>
      <c r="Q25" s="280"/>
      <c r="R25" s="280"/>
      <c r="S25" s="280"/>
      <c r="T25" s="280"/>
      <c r="U25" s="280"/>
      <c r="V25" s="280"/>
      <c r="W25" s="280"/>
      <c r="X25" s="280"/>
      <c r="Y25" s="280"/>
      <c r="Z25" s="280"/>
      <c r="AA25" s="280"/>
      <c r="AB25" s="280"/>
      <c r="AC25" s="280"/>
      <c r="AD25" s="280"/>
      <c r="AE25" s="280"/>
      <c r="AF25" s="280"/>
      <c r="AG25" s="280"/>
      <c r="AH25" s="280"/>
      <c r="AI25" s="280"/>
      <c r="AJ25" s="354"/>
      <c r="AK25" s="354"/>
      <c r="AL25" s="354"/>
      <c r="AM25" s="354"/>
      <c r="AN25" s="354"/>
    </row>
    <row r="26" spans="1:45" s="230" customFormat="1" ht="14.5" customHeight="1">
      <c r="A26" s="278"/>
      <c r="B26" s="215" t="s">
        <v>116</v>
      </c>
      <c r="C26" s="338">
        <f t="shared" ref="C26:C38" si="8">AVERAGE(D26:J26)</f>
        <v>0.14869446261821201</v>
      </c>
      <c r="D26" s="338">
        <f t="shared" ref="D26:D38" si="9">G6</f>
        <v>0.14869446261821201</v>
      </c>
      <c r="E26" s="338">
        <f t="shared" ref="E26:E38" si="10">H6</f>
        <v>0.14869446261821201</v>
      </c>
      <c r="F26" s="338">
        <f t="shared" ref="F26:F38" si="11">I6</f>
        <v>0.14869446261821201</v>
      </c>
      <c r="G26" s="338">
        <f t="shared" ref="G26:G38" si="12">J6</f>
        <v>0.14869446261821201</v>
      </c>
      <c r="H26" s="338">
        <f t="shared" ref="H26:H38" si="13">K6</f>
        <v>0.14869446261821201</v>
      </c>
      <c r="I26" s="338">
        <f t="shared" ref="I26:I38" si="14">L6</f>
        <v>0.14869446261821201</v>
      </c>
      <c r="J26" s="338">
        <f t="shared" ref="J26:J38" si="15">M6</f>
        <v>0.14869446261821201</v>
      </c>
      <c r="K26" s="280"/>
      <c r="L26" s="280"/>
      <c r="M26" s="280"/>
      <c r="N26" s="285"/>
      <c r="O26" s="285"/>
      <c r="P26" s="280"/>
      <c r="Q26" s="280"/>
      <c r="R26" s="280"/>
      <c r="S26" s="280"/>
      <c r="T26" s="280"/>
      <c r="U26" s="280"/>
      <c r="V26" s="280"/>
      <c r="W26" s="280"/>
      <c r="X26" s="280"/>
      <c r="Y26" s="280"/>
      <c r="Z26" s="280"/>
      <c r="AA26" s="280"/>
      <c r="AB26" s="280"/>
      <c r="AC26" s="280"/>
      <c r="AD26" s="280"/>
      <c r="AE26" s="280"/>
      <c r="AF26" s="280"/>
      <c r="AG26" s="280"/>
      <c r="AH26" s="280"/>
      <c r="AI26" s="280"/>
      <c r="AJ26" s="354"/>
      <c r="AK26" s="354"/>
      <c r="AL26" s="354"/>
      <c r="AM26" s="354"/>
      <c r="AN26" s="354"/>
    </row>
    <row r="27" spans="1:45" s="230" customFormat="1" ht="14.5">
      <c r="A27" s="278"/>
      <c r="B27" s="215" t="s">
        <v>117</v>
      </c>
      <c r="C27" s="338">
        <f t="shared" si="8"/>
        <v>3.7728445738949297E-2</v>
      </c>
      <c r="D27" s="338">
        <f t="shared" si="9"/>
        <v>3.7728445738949297E-2</v>
      </c>
      <c r="E27" s="338">
        <f t="shared" si="10"/>
        <v>3.7728445738949297E-2</v>
      </c>
      <c r="F27" s="338">
        <f t="shared" si="11"/>
        <v>3.7728445738949297E-2</v>
      </c>
      <c r="G27" s="338">
        <f t="shared" si="12"/>
        <v>3.7728445738949297E-2</v>
      </c>
      <c r="H27" s="338">
        <f t="shared" si="13"/>
        <v>3.7728445738949297E-2</v>
      </c>
      <c r="I27" s="338">
        <f t="shared" si="14"/>
        <v>3.7728445738949297E-2</v>
      </c>
      <c r="J27" s="338">
        <f t="shared" si="15"/>
        <v>3.7728445738949297E-2</v>
      </c>
      <c r="K27" s="280"/>
      <c r="L27" s="280"/>
      <c r="M27" s="280"/>
      <c r="N27" s="285"/>
      <c r="O27" s="285"/>
      <c r="P27" s="280"/>
      <c r="Q27" s="280"/>
      <c r="R27" s="280"/>
      <c r="S27" s="280"/>
      <c r="T27" s="280"/>
      <c r="U27" s="280"/>
      <c r="V27" s="280"/>
      <c r="W27" s="280"/>
      <c r="X27" s="280"/>
      <c r="Y27" s="280"/>
      <c r="Z27" s="280"/>
      <c r="AA27" s="280"/>
      <c r="AB27" s="280"/>
      <c r="AC27" s="280"/>
      <c r="AD27" s="280"/>
      <c r="AE27" s="280"/>
      <c r="AF27" s="280"/>
      <c r="AG27" s="280"/>
      <c r="AH27" s="280"/>
      <c r="AI27" s="280"/>
      <c r="AJ27" s="354"/>
      <c r="AK27" s="354"/>
      <c r="AL27" s="354"/>
      <c r="AM27" s="354"/>
      <c r="AN27" s="354"/>
    </row>
    <row r="28" spans="1:45" s="230" customFormat="1" ht="14.5">
      <c r="A28" s="278"/>
      <c r="B28" s="215" t="s">
        <v>118</v>
      </c>
      <c r="C28" s="338">
        <f t="shared" si="8"/>
        <v>3.7728445738949297E-2</v>
      </c>
      <c r="D28" s="338">
        <f t="shared" si="9"/>
        <v>3.7728445738949297E-2</v>
      </c>
      <c r="E28" s="338">
        <f t="shared" si="10"/>
        <v>3.7728445738949297E-2</v>
      </c>
      <c r="F28" s="338">
        <f t="shared" si="11"/>
        <v>3.7728445738949297E-2</v>
      </c>
      <c r="G28" s="338">
        <f t="shared" si="12"/>
        <v>3.7728445738949297E-2</v>
      </c>
      <c r="H28" s="338">
        <f t="shared" si="13"/>
        <v>3.7728445738949297E-2</v>
      </c>
      <c r="I28" s="338">
        <f t="shared" si="14"/>
        <v>3.7728445738949297E-2</v>
      </c>
      <c r="J28" s="338">
        <f t="shared" si="15"/>
        <v>3.7728445738949297E-2</v>
      </c>
      <c r="K28" s="280"/>
      <c r="L28" s="280"/>
      <c r="M28" s="280"/>
      <c r="N28" s="285"/>
      <c r="O28" s="285"/>
      <c r="P28" s="280"/>
      <c r="Q28" s="280"/>
      <c r="R28" s="280"/>
      <c r="S28" s="280"/>
      <c r="T28" s="280"/>
      <c r="U28" s="280"/>
      <c r="V28" s="280"/>
      <c r="W28" s="280"/>
      <c r="X28" s="280"/>
      <c r="Y28" s="280"/>
      <c r="Z28" s="280"/>
      <c r="AA28" s="280"/>
      <c r="AB28" s="280"/>
      <c r="AC28" s="280"/>
      <c r="AD28" s="280"/>
      <c r="AE28" s="280"/>
      <c r="AF28" s="280"/>
      <c r="AG28" s="280"/>
      <c r="AH28" s="280"/>
      <c r="AI28" s="280"/>
      <c r="AJ28" s="354"/>
      <c r="AK28" s="354"/>
      <c r="AL28" s="354"/>
      <c r="AM28" s="354"/>
      <c r="AN28" s="354"/>
    </row>
    <row r="29" spans="1:45" s="230" customFormat="1" ht="14.5">
      <c r="A29" s="278"/>
      <c r="B29" s="215" t="s">
        <v>119</v>
      </c>
      <c r="C29" s="338">
        <f t="shared" si="8"/>
        <v>0.114900266568618</v>
      </c>
      <c r="D29" s="338">
        <f t="shared" si="9"/>
        <v>0.114900266568618</v>
      </c>
      <c r="E29" s="338">
        <f t="shared" si="10"/>
        <v>0.114900266568618</v>
      </c>
      <c r="F29" s="338">
        <f t="shared" si="11"/>
        <v>0.114900266568618</v>
      </c>
      <c r="G29" s="338">
        <f t="shared" si="12"/>
        <v>0.114900266568618</v>
      </c>
      <c r="H29" s="338">
        <f t="shared" si="13"/>
        <v>0.114900266568618</v>
      </c>
      <c r="I29" s="338">
        <f t="shared" si="14"/>
        <v>0.114900266568618</v>
      </c>
      <c r="J29" s="338">
        <f t="shared" si="15"/>
        <v>0.114900266568618</v>
      </c>
      <c r="K29" s="280"/>
      <c r="L29" s="280"/>
      <c r="M29" s="280"/>
      <c r="N29" s="286"/>
      <c r="O29" s="285"/>
      <c r="P29" s="280"/>
      <c r="Q29" s="280"/>
      <c r="R29" s="280"/>
      <c r="S29" s="280"/>
      <c r="T29" s="280"/>
      <c r="U29" s="280"/>
      <c r="V29" s="280"/>
      <c r="W29" s="280"/>
      <c r="X29" s="280"/>
      <c r="Y29" s="280"/>
      <c r="Z29" s="280"/>
      <c r="AA29" s="280"/>
      <c r="AB29" s="280"/>
      <c r="AC29" s="280"/>
      <c r="AD29" s="280"/>
      <c r="AE29" s="280"/>
      <c r="AF29" s="280"/>
      <c r="AG29" s="280"/>
      <c r="AH29" s="280"/>
      <c r="AI29" s="280"/>
      <c r="AJ29" s="354"/>
      <c r="AK29" s="354"/>
      <c r="AL29" s="354"/>
      <c r="AM29" s="354"/>
      <c r="AN29" s="354"/>
    </row>
    <row r="30" spans="1:45" s="230" customFormat="1" ht="14.5">
      <c r="A30" s="278"/>
      <c r="B30" s="215" t="s">
        <v>120</v>
      </c>
      <c r="C30" s="338">
        <f t="shared" si="8"/>
        <v>0.114900266568618</v>
      </c>
      <c r="D30" s="338">
        <f t="shared" si="9"/>
        <v>0.114900266568618</v>
      </c>
      <c r="E30" s="338">
        <f t="shared" si="10"/>
        <v>0.114900266568618</v>
      </c>
      <c r="F30" s="338">
        <f t="shared" si="11"/>
        <v>0.114900266568618</v>
      </c>
      <c r="G30" s="338">
        <f t="shared" si="12"/>
        <v>0.114900266568618</v>
      </c>
      <c r="H30" s="338">
        <f t="shared" si="13"/>
        <v>0.114900266568618</v>
      </c>
      <c r="I30" s="338">
        <f t="shared" si="14"/>
        <v>0.114900266568618</v>
      </c>
      <c r="J30" s="338">
        <f t="shared" si="15"/>
        <v>0.114900266568618</v>
      </c>
      <c r="K30" s="280"/>
      <c r="L30" s="280"/>
      <c r="M30" s="119"/>
      <c r="N30" s="286"/>
      <c r="O30" s="285"/>
      <c r="P30" s="280"/>
      <c r="Q30" s="280"/>
      <c r="R30" s="280"/>
      <c r="S30" s="280"/>
      <c r="T30" s="280"/>
      <c r="U30" s="280"/>
      <c r="V30" s="280"/>
      <c r="W30" s="280"/>
      <c r="X30" s="280"/>
      <c r="Y30" s="280"/>
      <c r="Z30" s="280"/>
      <c r="AA30" s="280"/>
      <c r="AB30" s="280"/>
      <c r="AC30" s="280"/>
      <c r="AD30" s="280"/>
      <c r="AE30" s="280"/>
      <c r="AF30" s="280"/>
      <c r="AG30" s="280"/>
      <c r="AH30" s="280"/>
      <c r="AI30" s="280"/>
      <c r="AJ30" s="354"/>
      <c r="AK30" s="354"/>
      <c r="AL30" s="354"/>
      <c r="AM30" s="354"/>
      <c r="AN30" s="354"/>
    </row>
    <row r="31" spans="1:45" s="230" customFormat="1" ht="14.5">
      <c r="A31" s="278"/>
      <c r="B31" s="215" t="s">
        <v>121</v>
      </c>
      <c r="C31" s="338">
        <f t="shared" si="8"/>
        <v>0.234859431664699</v>
      </c>
      <c r="D31" s="338">
        <f t="shared" si="9"/>
        <v>0.239602627444123</v>
      </c>
      <c r="E31" s="338">
        <f t="shared" si="10"/>
        <v>0.25050727723640398</v>
      </c>
      <c r="F31" s="338">
        <f t="shared" si="11"/>
        <v>0.26987639661035201</v>
      </c>
      <c r="G31" s="338">
        <f t="shared" si="12"/>
        <v>0.20694079423876799</v>
      </c>
      <c r="H31" s="338">
        <f t="shared" si="13"/>
        <v>0.22470395254252501</v>
      </c>
      <c r="I31" s="338">
        <f t="shared" si="14"/>
        <v>0.21111298767100201</v>
      </c>
      <c r="J31" s="338">
        <f t="shared" si="15"/>
        <v>0.24127198590971599</v>
      </c>
      <c r="K31" s="280"/>
      <c r="L31" s="390" t="s">
        <v>122</v>
      </c>
      <c r="M31" s="119"/>
      <c r="N31" s="285"/>
      <c r="O31" s="285"/>
      <c r="P31" s="280"/>
      <c r="Q31" s="280"/>
      <c r="R31" s="280"/>
      <c r="S31" s="280"/>
      <c r="T31" s="280"/>
      <c r="U31" s="280"/>
      <c r="V31" s="280"/>
      <c r="W31" s="280"/>
      <c r="X31" s="280"/>
      <c r="Y31" s="280"/>
      <c r="Z31" s="280"/>
      <c r="AA31" s="280"/>
      <c r="AB31" s="280"/>
      <c r="AC31" s="280"/>
      <c r="AD31" s="280"/>
      <c r="AE31" s="280"/>
      <c r="AF31" s="280"/>
      <c r="AG31" s="280"/>
      <c r="AH31" s="280"/>
      <c r="AI31" s="280"/>
      <c r="AJ31" s="354"/>
      <c r="AK31" s="354"/>
      <c r="AL31" s="354"/>
      <c r="AM31" s="354"/>
      <c r="AN31" s="354"/>
    </row>
    <row r="32" spans="1:45" s="230" customFormat="1" ht="14.5">
      <c r="A32" s="278"/>
      <c r="B32" s="215" t="s">
        <v>123</v>
      </c>
      <c r="C32" s="338">
        <f t="shared" si="8"/>
        <v>0.234859431664699</v>
      </c>
      <c r="D32" s="338">
        <f t="shared" si="9"/>
        <v>0.239602627444123</v>
      </c>
      <c r="E32" s="338">
        <f t="shared" si="10"/>
        <v>0.25050727723640398</v>
      </c>
      <c r="F32" s="338">
        <f t="shared" si="11"/>
        <v>0.26987639661035201</v>
      </c>
      <c r="G32" s="338">
        <f t="shared" si="12"/>
        <v>0.20694079423876799</v>
      </c>
      <c r="H32" s="338">
        <f t="shared" si="13"/>
        <v>0.22470395254252501</v>
      </c>
      <c r="I32" s="338">
        <f t="shared" si="14"/>
        <v>0.21111298767100201</v>
      </c>
      <c r="J32" s="338">
        <f t="shared" si="15"/>
        <v>0.24127198590971599</v>
      </c>
      <c r="K32" s="280"/>
      <c r="L32" s="391"/>
      <c r="M32" s="348"/>
      <c r="N32" s="285"/>
      <c r="O32" s="285"/>
      <c r="P32" s="280"/>
      <c r="Q32" s="280"/>
      <c r="R32" s="280"/>
      <c r="S32" s="280"/>
      <c r="T32" s="280"/>
      <c r="U32" s="280"/>
      <c r="V32" s="280"/>
      <c r="W32" s="280"/>
      <c r="X32" s="280"/>
      <c r="Y32" s="280"/>
      <c r="Z32" s="280"/>
      <c r="AA32" s="280"/>
      <c r="AB32" s="280"/>
      <c r="AC32" s="280"/>
      <c r="AD32" s="280"/>
      <c r="AE32" s="280"/>
      <c r="AF32" s="280"/>
      <c r="AG32" s="280"/>
      <c r="AH32" s="280"/>
      <c r="AI32" s="280"/>
      <c r="AJ32" s="354"/>
      <c r="AK32" s="354"/>
      <c r="AL32" s="354"/>
      <c r="AM32" s="354"/>
      <c r="AN32" s="354"/>
    </row>
    <row r="33" spans="1:44" s="230" customFormat="1" ht="14.5">
      <c r="A33" s="278"/>
      <c r="B33" s="215" t="s">
        <v>124</v>
      </c>
      <c r="C33" s="339">
        <v>0.13300000000000001</v>
      </c>
      <c r="D33" s="339">
        <v>0.13300000000000001</v>
      </c>
      <c r="E33" s="339">
        <v>0.13300000000000001</v>
      </c>
      <c r="F33" s="339">
        <v>0.13300000000000001</v>
      </c>
      <c r="G33" s="339">
        <v>0.13300000000000001</v>
      </c>
      <c r="H33" s="339">
        <v>0.13300000000000001</v>
      </c>
      <c r="I33" s="339">
        <v>0.13300000000000001</v>
      </c>
      <c r="J33" s="339">
        <v>0.13300000000000001</v>
      </c>
      <c r="K33" s="280"/>
      <c r="L33" s="392" t="s">
        <v>125</v>
      </c>
      <c r="M33" s="349" t="s">
        <v>126</v>
      </c>
      <c r="N33" s="285"/>
      <c r="O33" s="285"/>
      <c r="P33" s="280"/>
      <c r="Q33" s="280"/>
      <c r="R33" s="280"/>
      <c r="S33" s="280"/>
      <c r="T33" s="280"/>
      <c r="U33" s="280"/>
      <c r="V33" s="280"/>
      <c r="W33" s="280"/>
      <c r="X33" s="280"/>
      <c r="Y33" s="280"/>
      <c r="Z33" s="280"/>
      <c r="AA33" s="280"/>
      <c r="AB33" s="280"/>
      <c r="AC33" s="280"/>
      <c r="AD33" s="280"/>
      <c r="AE33" s="280"/>
      <c r="AF33" s="280"/>
      <c r="AG33" s="280"/>
      <c r="AH33" s="280"/>
      <c r="AI33" s="280"/>
      <c r="AJ33" s="354"/>
      <c r="AK33" s="354"/>
      <c r="AL33" s="354"/>
      <c r="AM33" s="354"/>
      <c r="AN33" s="354"/>
    </row>
    <row r="34" spans="1:44" s="230" customFormat="1" ht="14.5">
      <c r="A34" s="278"/>
      <c r="B34" s="215" t="s">
        <v>127</v>
      </c>
      <c r="C34" s="339">
        <v>0.13300000000000001</v>
      </c>
      <c r="D34" s="339">
        <v>0.13300000000000001</v>
      </c>
      <c r="E34" s="339">
        <v>0.13300000000000001</v>
      </c>
      <c r="F34" s="339">
        <v>0.13300000000000001</v>
      </c>
      <c r="G34" s="339">
        <v>0.13300000000000001</v>
      </c>
      <c r="H34" s="339">
        <v>0.13300000000000001</v>
      </c>
      <c r="I34" s="339">
        <v>0.13300000000000001</v>
      </c>
      <c r="J34" s="339">
        <v>0.13300000000000001</v>
      </c>
      <c r="K34" s="280"/>
      <c r="L34" s="392"/>
      <c r="M34" s="84" t="s">
        <v>128</v>
      </c>
      <c r="N34" s="287"/>
      <c r="O34" s="285"/>
      <c r="P34" s="280"/>
      <c r="Q34" s="280"/>
      <c r="R34" s="280"/>
      <c r="S34" s="280"/>
      <c r="T34" s="280"/>
      <c r="U34" s="280"/>
      <c r="V34" s="280"/>
      <c r="W34" s="280"/>
      <c r="X34" s="280"/>
      <c r="Y34" s="280"/>
      <c r="Z34" s="280"/>
      <c r="AA34" s="280"/>
      <c r="AB34" s="280"/>
      <c r="AC34" s="280"/>
      <c r="AD34" s="280"/>
      <c r="AE34" s="280"/>
      <c r="AF34" s="280"/>
      <c r="AG34" s="280"/>
      <c r="AH34" s="280"/>
      <c r="AI34" s="280"/>
      <c r="AJ34" s="354"/>
      <c r="AK34" s="354"/>
      <c r="AL34" s="354"/>
      <c r="AM34" s="354"/>
      <c r="AN34" s="354"/>
    </row>
    <row r="35" spans="1:44" s="230" customFormat="1" ht="14.5">
      <c r="A35" s="278"/>
      <c r="B35" s="215" t="s">
        <v>129</v>
      </c>
      <c r="C35" s="339">
        <v>0.12</v>
      </c>
      <c r="D35" s="339">
        <v>0.12</v>
      </c>
      <c r="E35" s="339">
        <v>0.12</v>
      </c>
      <c r="F35" s="339">
        <v>0.12</v>
      </c>
      <c r="G35" s="339">
        <v>0.12</v>
      </c>
      <c r="H35" s="339">
        <v>0.12</v>
      </c>
      <c r="I35" s="339">
        <v>0.12</v>
      </c>
      <c r="J35" s="339">
        <v>0.12</v>
      </c>
      <c r="K35" s="280"/>
      <c r="L35" s="392"/>
      <c r="M35" s="80" t="s">
        <v>130</v>
      </c>
      <c r="N35" s="287"/>
      <c r="O35" s="285"/>
      <c r="P35" s="280"/>
      <c r="Q35" s="280"/>
      <c r="R35" s="280"/>
      <c r="S35" s="280"/>
      <c r="T35" s="280"/>
      <c r="U35" s="280"/>
      <c r="V35" s="280"/>
      <c r="W35" s="280"/>
      <c r="X35" s="280"/>
      <c r="Y35" s="280"/>
      <c r="Z35" s="280"/>
      <c r="AA35" s="280"/>
      <c r="AB35" s="280"/>
      <c r="AC35" s="280"/>
      <c r="AD35" s="280"/>
      <c r="AE35" s="280"/>
      <c r="AF35" s="280"/>
      <c r="AG35" s="280"/>
      <c r="AH35" s="280"/>
      <c r="AI35" s="280"/>
      <c r="AJ35" s="354"/>
      <c r="AK35" s="354"/>
      <c r="AL35" s="354"/>
      <c r="AM35" s="354"/>
      <c r="AN35" s="354"/>
    </row>
    <row r="36" spans="1:44" s="230" customFormat="1" ht="14.5">
      <c r="A36" s="278"/>
      <c r="B36" s="215" t="s">
        <v>131</v>
      </c>
      <c r="C36" s="338">
        <f t="shared" si="8"/>
        <v>0.299107700323543</v>
      </c>
      <c r="D36" s="338">
        <f t="shared" si="9"/>
        <v>0.26721470865874802</v>
      </c>
      <c r="E36" s="338">
        <f t="shared" si="10"/>
        <v>0.32120258246876299</v>
      </c>
      <c r="F36" s="338">
        <f t="shared" si="11"/>
        <v>0.30439547059539801</v>
      </c>
      <c r="G36" s="338">
        <f t="shared" si="12"/>
        <v>0.34904013961605601</v>
      </c>
      <c r="H36" s="338">
        <f t="shared" si="13"/>
        <v>0.29249173710842702</v>
      </c>
      <c r="I36" s="338">
        <f t="shared" si="14"/>
        <v>0.31924403013663599</v>
      </c>
      <c r="J36" s="338">
        <f t="shared" si="15"/>
        <v>0.240165233680772</v>
      </c>
      <c r="K36" s="280"/>
      <c r="L36" s="280"/>
      <c r="M36" s="80" t="s">
        <v>132</v>
      </c>
      <c r="N36" s="287"/>
      <c r="O36" s="285"/>
      <c r="P36" s="280"/>
      <c r="Q36" s="280"/>
      <c r="R36" s="280"/>
      <c r="S36" s="280"/>
      <c r="T36" s="280"/>
      <c r="U36" s="280"/>
      <c r="V36" s="280"/>
      <c r="W36" s="280"/>
      <c r="X36" s="280"/>
      <c r="Y36" s="280"/>
      <c r="Z36" s="280"/>
      <c r="AA36" s="280"/>
      <c r="AB36" s="280"/>
      <c r="AC36" s="280"/>
      <c r="AD36" s="280"/>
      <c r="AE36" s="280"/>
      <c r="AF36" s="280"/>
      <c r="AG36" s="280"/>
      <c r="AH36" s="280"/>
      <c r="AI36" s="280"/>
      <c r="AJ36" s="354"/>
      <c r="AK36" s="354"/>
      <c r="AL36" s="354"/>
      <c r="AM36" s="354"/>
      <c r="AN36" s="354"/>
    </row>
    <row r="37" spans="1:44" s="230" customFormat="1" ht="14.5">
      <c r="A37" s="278"/>
      <c r="B37" s="215" t="s">
        <v>133</v>
      </c>
      <c r="C37" s="338">
        <f t="shared" si="8"/>
        <v>0.59031877213695405</v>
      </c>
      <c r="D37" s="338">
        <f t="shared" si="9"/>
        <v>0.59031877213695405</v>
      </c>
      <c r="E37" s="338">
        <f t="shared" si="10"/>
        <v>0.59031877213695405</v>
      </c>
      <c r="F37" s="338">
        <f t="shared" si="11"/>
        <v>0.59031877213695405</v>
      </c>
      <c r="G37" s="338">
        <f t="shared" si="12"/>
        <v>0.59031877213695405</v>
      </c>
      <c r="H37" s="338">
        <f t="shared" si="13"/>
        <v>0.59031877213695405</v>
      </c>
      <c r="I37" s="338">
        <f t="shared" si="14"/>
        <v>0.59031877213695405</v>
      </c>
      <c r="J37" s="338">
        <f t="shared" si="15"/>
        <v>0.59031877213695405</v>
      </c>
      <c r="K37" s="280"/>
      <c r="L37" s="280"/>
      <c r="M37" s="80" t="s">
        <v>134</v>
      </c>
      <c r="N37" s="285"/>
      <c r="O37" s="285"/>
      <c r="P37" s="280"/>
      <c r="Q37" s="280"/>
      <c r="R37" s="280"/>
      <c r="S37" s="280"/>
      <c r="T37" s="280"/>
      <c r="U37" s="280"/>
      <c r="V37" s="280"/>
      <c r="W37" s="280"/>
      <c r="X37" s="280"/>
      <c r="Y37" s="280"/>
      <c r="Z37" s="280"/>
      <c r="AA37" s="280"/>
      <c r="AB37" s="280"/>
      <c r="AC37" s="280"/>
      <c r="AD37" s="280"/>
      <c r="AE37" s="280"/>
      <c r="AF37" s="280"/>
      <c r="AG37" s="280"/>
      <c r="AH37" s="280"/>
      <c r="AI37" s="280"/>
      <c r="AJ37" s="354"/>
      <c r="AK37" s="354"/>
      <c r="AL37" s="354"/>
      <c r="AM37" s="354"/>
      <c r="AN37" s="354"/>
    </row>
    <row r="38" spans="1:44" s="230" customFormat="1" ht="29.15" customHeight="1">
      <c r="A38" s="278"/>
      <c r="B38" s="215" t="s">
        <v>135</v>
      </c>
      <c r="C38" s="338">
        <f t="shared" si="8"/>
        <v>0.36251536868650702</v>
      </c>
      <c r="D38" s="338">
        <f t="shared" si="9"/>
        <v>0.40574156697629699</v>
      </c>
      <c r="E38" s="338">
        <f t="shared" si="10"/>
        <v>0.349674802433737</v>
      </c>
      <c r="F38" s="338">
        <f t="shared" si="11"/>
        <v>0.376732971669681</v>
      </c>
      <c r="G38" s="338">
        <f t="shared" si="12"/>
        <v>0.35161744022503499</v>
      </c>
      <c r="H38" s="338">
        <f t="shared" si="13"/>
        <v>0.33665499596013998</v>
      </c>
      <c r="I38" s="338">
        <f t="shared" si="14"/>
        <v>0.35757705785596799</v>
      </c>
      <c r="J38" s="338">
        <f t="shared" si="15"/>
        <v>0.35960874568469497</v>
      </c>
      <c r="K38" s="280"/>
      <c r="L38" s="280"/>
      <c r="M38" s="80" t="s">
        <v>136</v>
      </c>
      <c r="N38" s="285"/>
      <c r="O38" s="285"/>
      <c r="P38" s="280"/>
      <c r="Q38" s="280"/>
      <c r="R38" s="280"/>
      <c r="S38" s="280"/>
      <c r="T38" s="280"/>
      <c r="U38" s="280"/>
      <c r="V38" s="280"/>
      <c r="W38" s="280"/>
      <c r="X38" s="280"/>
      <c r="Y38" s="280"/>
      <c r="Z38" s="280"/>
      <c r="AA38" s="280"/>
      <c r="AB38" s="280"/>
      <c r="AC38" s="280"/>
      <c r="AD38" s="280"/>
      <c r="AE38" s="280"/>
      <c r="AF38" s="280"/>
      <c r="AG38" s="280"/>
      <c r="AH38" s="280"/>
      <c r="AI38" s="280"/>
      <c r="AJ38" s="354"/>
      <c r="AK38" s="354"/>
      <c r="AL38" s="354"/>
      <c r="AM38" s="354"/>
      <c r="AN38" s="354"/>
      <c r="AO38" s="278"/>
    </row>
    <row r="39" spans="1:44" s="230" customFormat="1" ht="14.5">
      <c r="A39" s="278"/>
      <c r="B39" s="38"/>
      <c r="C39" s="278"/>
      <c r="D39" s="340"/>
      <c r="E39" s="278"/>
      <c r="F39" s="278"/>
      <c r="G39" s="341"/>
      <c r="H39" s="280"/>
      <c r="I39" s="280"/>
      <c r="J39" s="280"/>
      <c r="K39" s="280"/>
      <c r="L39" s="280"/>
      <c r="M39" s="84" t="s">
        <v>137</v>
      </c>
      <c r="N39" s="285"/>
      <c r="O39" s="285"/>
      <c r="P39" s="280"/>
      <c r="Q39" s="280"/>
      <c r="R39" s="280"/>
      <c r="S39" s="280"/>
      <c r="T39" s="280"/>
      <c r="U39" s="280"/>
      <c r="V39" s="280"/>
      <c r="W39" s="280"/>
      <c r="X39" s="280"/>
      <c r="Y39" s="280"/>
      <c r="Z39" s="280"/>
      <c r="AA39" s="280"/>
      <c r="AB39" s="280"/>
      <c r="AC39" s="280"/>
      <c r="AD39" s="280"/>
      <c r="AE39" s="280"/>
      <c r="AF39" s="280"/>
      <c r="AG39" s="280"/>
      <c r="AH39" s="280"/>
      <c r="AI39" s="280"/>
      <c r="AJ39" s="354"/>
      <c r="AK39" s="354"/>
      <c r="AL39" s="354"/>
      <c r="AM39" s="354"/>
      <c r="AN39" s="354"/>
      <c r="AO39" s="278"/>
    </row>
    <row r="40" spans="1:44" ht="14.5">
      <c r="A40" s="41"/>
      <c r="B40" s="38"/>
      <c r="C40" s="41"/>
      <c r="D40" s="41"/>
      <c r="E40" s="41"/>
      <c r="F40" s="41"/>
      <c r="G40" s="342"/>
      <c r="H40" s="119"/>
      <c r="I40" s="119"/>
      <c r="J40" s="119"/>
      <c r="K40" s="119"/>
      <c r="L40" s="119"/>
      <c r="M40" s="119"/>
      <c r="N40" s="348"/>
      <c r="O40" s="348"/>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row>
    <row r="41" spans="1:44" ht="14.5">
      <c r="A41" s="41"/>
      <c r="B41" s="38"/>
      <c r="C41" s="41"/>
      <c r="D41" s="41"/>
      <c r="E41" s="41"/>
      <c r="F41" s="41"/>
      <c r="G41" s="342"/>
      <c r="H41" s="119"/>
      <c r="I41" s="119"/>
      <c r="J41" s="119"/>
      <c r="K41" s="119"/>
      <c r="L41" s="119"/>
      <c r="M41" s="119"/>
      <c r="N41" s="348"/>
      <c r="O41" s="348"/>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119"/>
    </row>
    <row r="42" spans="1:44" ht="14.5">
      <c r="A42" s="41"/>
      <c r="B42" s="38"/>
      <c r="C42" s="41"/>
      <c r="D42" s="41"/>
      <c r="E42" s="41"/>
      <c r="G42" s="342"/>
      <c r="H42" s="119"/>
      <c r="I42" s="119"/>
      <c r="J42" s="119"/>
      <c r="K42" s="119"/>
      <c r="L42" s="119"/>
      <c r="N42" s="348"/>
      <c r="O42" s="348"/>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row>
    <row r="43" spans="1:44" ht="14.5">
      <c r="A43" s="41"/>
      <c r="B43" s="38"/>
      <c r="C43" s="41"/>
      <c r="D43" s="41"/>
      <c r="E43" s="41"/>
      <c r="G43" s="342"/>
      <c r="H43" s="119"/>
      <c r="I43" s="119"/>
      <c r="J43" s="119"/>
      <c r="K43" s="119"/>
      <c r="L43" s="119"/>
      <c r="N43" s="348"/>
      <c r="O43" s="348"/>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c r="AQ43" s="119"/>
      <c r="AR43" s="119"/>
    </row>
    <row r="44" spans="1:44" ht="14.5">
      <c r="A44" s="41"/>
      <c r="B44" s="38"/>
      <c r="C44" s="41"/>
      <c r="D44" s="41"/>
      <c r="E44" s="41"/>
      <c r="G44" s="342"/>
      <c r="H44" s="119"/>
      <c r="I44" s="119"/>
      <c r="J44" s="119"/>
      <c r="K44" s="119"/>
      <c r="L44" s="119"/>
      <c r="N44" s="348"/>
      <c r="O44" s="348"/>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row>
    <row r="45" spans="1:44" ht="14.5">
      <c r="A45" s="41"/>
      <c r="B45" s="38"/>
      <c r="C45" s="41"/>
      <c r="D45" s="41"/>
      <c r="E45" s="41"/>
      <c r="G45" s="342"/>
      <c r="H45" s="119"/>
      <c r="I45" s="119"/>
      <c r="J45" s="119"/>
      <c r="K45" s="119"/>
      <c r="L45" s="119"/>
      <c r="N45" s="348"/>
      <c r="O45" s="348"/>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119"/>
    </row>
    <row r="46" spans="1:44" ht="14.5">
      <c r="A46" s="41"/>
      <c r="B46" s="41"/>
      <c r="C46" s="41"/>
      <c r="D46" s="41"/>
      <c r="E46" s="41"/>
      <c r="G46" s="342"/>
      <c r="H46" s="119"/>
      <c r="I46" s="119"/>
      <c r="J46" s="119"/>
      <c r="K46" s="119"/>
      <c r="L46" s="119"/>
      <c r="N46" s="348"/>
      <c r="O46" s="348"/>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9"/>
    </row>
    <row r="47" spans="1:44" ht="14.5">
      <c r="A47" s="41"/>
      <c r="B47" s="41"/>
      <c r="C47" s="41"/>
      <c r="D47" s="41"/>
      <c r="E47" s="41"/>
      <c r="G47" s="342"/>
      <c r="H47" s="119"/>
      <c r="I47" s="119"/>
      <c r="J47" s="119"/>
      <c r="K47" s="119"/>
      <c r="L47" s="119"/>
      <c r="N47" s="348"/>
      <c r="O47" s="348"/>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9"/>
    </row>
    <row r="48" spans="1:44" ht="14.5">
      <c r="A48" s="41"/>
      <c r="B48" s="41"/>
      <c r="C48" s="41"/>
      <c r="D48" s="41"/>
      <c r="E48" s="41"/>
      <c r="F48" s="41"/>
      <c r="G48" s="342"/>
      <c r="H48" s="119"/>
      <c r="I48" s="119"/>
      <c r="J48" s="119"/>
      <c r="K48" s="119"/>
      <c r="L48" s="119"/>
      <c r="N48" s="348"/>
      <c r="O48" s="348"/>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119"/>
    </row>
    <row r="49" spans="1:44" ht="14.5">
      <c r="A49" s="41"/>
      <c r="B49" s="41"/>
      <c r="C49" s="41"/>
      <c r="D49" s="41"/>
      <c r="E49" s="41"/>
      <c r="F49" s="41"/>
      <c r="G49" s="342"/>
      <c r="H49" s="119"/>
      <c r="I49" s="119"/>
      <c r="J49" s="119"/>
      <c r="K49" s="119"/>
      <c r="L49" s="119"/>
      <c r="N49" s="348"/>
      <c r="O49" s="348"/>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row>
    <row r="50" spans="1:44" ht="14.5">
      <c r="A50" s="41"/>
      <c r="B50" s="41"/>
      <c r="C50" s="41"/>
      <c r="D50" s="41"/>
      <c r="E50" s="41"/>
      <c r="F50" s="41"/>
      <c r="G50" s="342"/>
      <c r="H50" s="119"/>
      <c r="I50" s="119"/>
      <c r="J50" s="119"/>
      <c r="K50" s="119"/>
      <c r="L50" s="119"/>
      <c r="N50" s="348"/>
      <c r="O50" s="348"/>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9"/>
    </row>
    <row r="51" spans="1:44" ht="14.5">
      <c r="A51" s="41"/>
      <c r="B51" s="41"/>
      <c r="C51" s="41"/>
      <c r="D51" s="41"/>
      <c r="E51" s="41"/>
      <c r="F51" s="41"/>
      <c r="G51" s="342"/>
      <c r="H51" s="119"/>
      <c r="I51" s="119"/>
      <c r="J51" s="119"/>
      <c r="K51" s="119"/>
      <c r="L51" s="119"/>
      <c r="N51" s="348"/>
      <c r="O51" s="348"/>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c r="AM51" s="119"/>
      <c r="AN51" s="119"/>
      <c r="AO51" s="119"/>
      <c r="AP51" s="119"/>
      <c r="AQ51" s="119"/>
      <c r="AR51" s="119"/>
    </row>
    <row r="52" spans="1:44" ht="14.5">
      <c r="A52" s="41"/>
      <c r="B52" s="41"/>
      <c r="C52" s="41"/>
      <c r="D52" s="41"/>
      <c r="E52" s="41"/>
      <c r="F52" s="41"/>
      <c r="G52" s="342"/>
      <c r="H52" s="119"/>
      <c r="I52" s="119"/>
      <c r="J52" s="119"/>
      <c r="K52" s="119"/>
      <c r="L52" s="119"/>
      <c r="N52" s="348"/>
      <c r="O52" s="348"/>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c r="AM52" s="119"/>
      <c r="AN52" s="119"/>
      <c r="AO52" s="119"/>
      <c r="AP52" s="119"/>
      <c r="AQ52" s="119"/>
      <c r="AR52" s="119"/>
    </row>
    <row r="53" spans="1:44" ht="14.5">
      <c r="A53" s="41"/>
      <c r="B53" s="41"/>
      <c r="C53" s="41"/>
      <c r="D53" s="41"/>
      <c r="E53" s="41"/>
      <c r="F53" s="41"/>
      <c r="G53" s="342"/>
      <c r="H53" s="119"/>
      <c r="I53" s="119"/>
      <c r="J53" s="119"/>
      <c r="K53" s="119"/>
      <c r="L53" s="119"/>
      <c r="M53" s="119"/>
      <c r="N53" s="348"/>
      <c r="O53" s="348"/>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119"/>
      <c r="AP53" s="119"/>
      <c r="AQ53" s="119"/>
      <c r="AR53" s="119"/>
    </row>
    <row r="55" spans="1:44" s="48" customFormat="1" ht="14.5">
      <c r="A55" s="38"/>
      <c r="B55" s="38"/>
      <c r="C55" s="38"/>
      <c r="D55" s="38"/>
      <c r="E55" s="38"/>
      <c r="F55" s="38"/>
      <c r="G55" s="75"/>
      <c r="H55" s="75"/>
      <c r="I55" s="75"/>
      <c r="J55" s="75"/>
      <c r="K55" s="75"/>
      <c r="L55" s="75"/>
      <c r="M55" s="75"/>
      <c r="N55" s="350"/>
      <c r="O55" s="350"/>
      <c r="P55" s="75"/>
      <c r="Q55" s="75"/>
      <c r="R55" s="75"/>
      <c r="S55" s="75"/>
      <c r="T55" s="75"/>
      <c r="U55" s="75"/>
      <c r="V55" s="75"/>
      <c r="W55" s="75"/>
      <c r="X55" s="75"/>
      <c r="Y55" s="75"/>
      <c r="Z55" s="75"/>
      <c r="AA55" s="75"/>
      <c r="AB55" s="75"/>
      <c r="AC55" s="75"/>
      <c r="AD55" s="75"/>
      <c r="AE55" s="75"/>
      <c r="AF55" s="75"/>
      <c r="AG55" s="75"/>
      <c r="AH55" s="75"/>
      <c r="AI55" s="75"/>
      <c r="AJ55" s="75"/>
      <c r="AK55" s="75"/>
      <c r="AL55" s="75"/>
      <c r="AM55" s="75"/>
      <c r="AN55" s="75"/>
      <c r="AO55" s="75"/>
      <c r="AP55" s="75"/>
      <c r="AQ55" s="75"/>
      <c r="AR55" s="38"/>
    </row>
    <row r="56" spans="1:44" ht="14.5">
      <c r="A56" s="41"/>
      <c r="B56" s="41"/>
      <c r="C56" s="41"/>
      <c r="D56" s="41"/>
      <c r="E56" s="41"/>
      <c r="F56" s="41"/>
      <c r="G56" s="41"/>
      <c r="H56" s="41"/>
      <c r="I56" s="41"/>
      <c r="J56" s="41"/>
      <c r="K56" s="41"/>
      <c r="L56" s="41"/>
      <c r="M56" s="41"/>
      <c r="N56" s="80"/>
      <c r="O56" s="80"/>
      <c r="P56" s="41"/>
      <c r="Q56" s="41"/>
      <c r="R56" s="41"/>
      <c r="S56" s="41"/>
      <c r="T56" s="41"/>
      <c r="U56" s="41"/>
      <c r="V56" s="41"/>
      <c r="W56" s="41"/>
      <c r="X56" s="41"/>
      <c r="Y56" s="41"/>
      <c r="Z56" s="41"/>
      <c r="AA56" s="41"/>
      <c r="AB56" s="41"/>
      <c r="AC56" s="41"/>
      <c r="AD56" s="41"/>
      <c r="AE56" s="41"/>
      <c r="AF56" s="41"/>
      <c r="AG56" s="41"/>
      <c r="AH56" s="41"/>
      <c r="AI56" s="41"/>
      <c r="AJ56" s="41"/>
      <c r="AK56" s="41"/>
      <c r="AL56" s="41"/>
      <c r="AM56" s="45"/>
      <c r="AN56" s="45"/>
      <c r="AO56" s="45"/>
      <c r="AP56" s="45"/>
      <c r="AQ56" s="45"/>
      <c r="AR56" s="41"/>
    </row>
    <row r="57" spans="1:44" ht="14.5">
      <c r="A57" s="41"/>
      <c r="B57" s="41"/>
      <c r="C57" s="41"/>
      <c r="D57" s="41"/>
      <c r="E57" s="41"/>
      <c r="F57" s="41"/>
      <c r="G57" s="41"/>
      <c r="H57" s="41"/>
      <c r="I57" s="41"/>
      <c r="J57" s="41"/>
      <c r="K57" s="41"/>
      <c r="L57" s="41"/>
      <c r="M57" s="41"/>
      <c r="N57" s="80"/>
      <c r="O57" s="80"/>
      <c r="P57" s="41"/>
      <c r="Q57" s="41"/>
      <c r="R57" s="41"/>
      <c r="S57" s="41"/>
      <c r="T57" s="41"/>
      <c r="U57" s="41"/>
      <c r="V57" s="41"/>
      <c r="W57" s="41"/>
      <c r="X57" s="41"/>
      <c r="Y57" s="41"/>
      <c r="Z57" s="41"/>
      <c r="AA57" s="41"/>
      <c r="AB57" s="41"/>
      <c r="AC57" s="41"/>
      <c r="AD57" s="41"/>
      <c r="AE57" s="41"/>
      <c r="AF57" s="41"/>
      <c r="AG57" s="41"/>
      <c r="AH57" s="41"/>
      <c r="AI57" s="41"/>
      <c r="AJ57" s="41"/>
      <c r="AK57" s="41"/>
      <c r="AL57" s="41"/>
      <c r="AM57" s="45"/>
      <c r="AN57" s="45"/>
      <c r="AO57" s="45"/>
      <c r="AP57" s="45"/>
      <c r="AQ57" s="45"/>
      <c r="AR57" s="41"/>
    </row>
    <row r="58" spans="1:44" ht="14.5">
      <c r="A58" s="41"/>
      <c r="B58" s="41"/>
      <c r="C58" s="41"/>
      <c r="D58" s="41"/>
      <c r="E58" s="41"/>
      <c r="F58" s="41"/>
      <c r="G58" s="41"/>
      <c r="H58" s="41"/>
      <c r="I58" s="41"/>
      <c r="J58" s="41"/>
      <c r="K58" s="41"/>
      <c r="L58" s="41"/>
      <c r="M58" s="41"/>
      <c r="N58" s="80"/>
      <c r="O58" s="80"/>
      <c r="P58" s="41"/>
      <c r="Q58" s="41"/>
      <c r="R58" s="41"/>
      <c r="S58" s="41"/>
      <c r="T58" s="41"/>
      <c r="U58" s="41"/>
      <c r="V58" s="41"/>
      <c r="W58" s="41"/>
      <c r="X58" s="41"/>
      <c r="Y58" s="41"/>
      <c r="Z58" s="41"/>
      <c r="AA58" s="41"/>
      <c r="AB58" s="41"/>
      <c r="AC58" s="41"/>
      <c r="AD58" s="41"/>
      <c r="AE58" s="41"/>
      <c r="AF58" s="41"/>
      <c r="AG58" s="41"/>
      <c r="AH58" s="41"/>
      <c r="AI58" s="41"/>
      <c r="AJ58" s="41"/>
      <c r="AK58" s="41"/>
      <c r="AL58" s="41"/>
      <c r="AM58" s="45"/>
      <c r="AN58" s="45"/>
      <c r="AO58" s="45"/>
      <c r="AP58" s="45"/>
      <c r="AQ58" s="45"/>
      <c r="AR58" s="41"/>
    </row>
    <row r="59" spans="1:44" ht="14.5">
      <c r="A59" s="41"/>
      <c r="B59" s="41"/>
      <c r="C59" s="41"/>
      <c r="D59" s="41"/>
      <c r="E59" s="41"/>
      <c r="F59" s="41"/>
      <c r="G59" s="41"/>
      <c r="H59" s="41"/>
      <c r="I59" s="41"/>
      <c r="J59" s="41"/>
      <c r="K59" s="41"/>
      <c r="L59" s="41"/>
      <c r="M59" s="41"/>
      <c r="N59" s="80"/>
      <c r="O59" s="80"/>
      <c r="P59" s="41"/>
      <c r="Q59" s="41"/>
      <c r="R59" s="41"/>
      <c r="S59" s="41"/>
      <c r="T59" s="41"/>
      <c r="U59" s="41"/>
      <c r="V59" s="41"/>
      <c r="W59" s="41"/>
      <c r="X59" s="41"/>
      <c r="Y59" s="41"/>
      <c r="Z59" s="41"/>
      <c r="AA59" s="41"/>
      <c r="AB59" s="41"/>
      <c r="AC59" s="41"/>
      <c r="AD59" s="41"/>
      <c r="AE59" s="41"/>
      <c r="AF59" s="41"/>
      <c r="AG59" s="41"/>
      <c r="AH59" s="41"/>
      <c r="AI59" s="41"/>
      <c r="AJ59" s="41"/>
      <c r="AK59" s="41"/>
      <c r="AL59" s="41"/>
      <c r="AM59" s="45"/>
      <c r="AN59" s="45"/>
      <c r="AO59" s="45"/>
      <c r="AP59" s="45"/>
      <c r="AQ59" s="45"/>
      <c r="AR59" s="41"/>
    </row>
    <row r="60" spans="1:44" ht="14.5">
      <c r="A60" s="41"/>
      <c r="B60" s="41"/>
      <c r="C60" s="41"/>
      <c r="D60" s="41"/>
      <c r="E60" s="41"/>
      <c r="F60" s="41"/>
      <c r="G60" s="41"/>
      <c r="H60" s="41"/>
      <c r="I60" s="41"/>
      <c r="J60" s="41"/>
      <c r="K60" s="41"/>
      <c r="L60" s="41"/>
      <c r="M60" s="41"/>
      <c r="N60" s="80"/>
      <c r="O60" s="80"/>
      <c r="P60" s="41"/>
      <c r="Q60" s="41"/>
      <c r="R60" s="41"/>
      <c r="S60" s="41"/>
      <c r="T60" s="41"/>
      <c r="U60" s="41"/>
      <c r="V60" s="41"/>
      <c r="W60" s="41"/>
      <c r="X60" s="41"/>
      <c r="Y60" s="41"/>
      <c r="Z60" s="41"/>
      <c r="AA60" s="41"/>
      <c r="AB60" s="41"/>
      <c r="AC60" s="41"/>
      <c r="AD60" s="41"/>
      <c r="AE60" s="41"/>
      <c r="AF60" s="41"/>
      <c r="AG60" s="41"/>
      <c r="AH60" s="41"/>
      <c r="AI60" s="41"/>
      <c r="AJ60" s="41"/>
      <c r="AK60" s="41"/>
      <c r="AL60" s="41"/>
      <c r="AM60" s="45"/>
      <c r="AN60" s="45"/>
      <c r="AO60" s="45"/>
      <c r="AP60" s="45"/>
      <c r="AQ60" s="45"/>
      <c r="AR60" s="41"/>
    </row>
    <row r="61" spans="1:44" ht="14.5">
      <c r="A61" s="41"/>
      <c r="B61" s="41"/>
      <c r="C61" s="41"/>
      <c r="D61" s="41"/>
      <c r="E61" s="41"/>
      <c r="F61" s="41"/>
      <c r="G61" s="41"/>
      <c r="H61" s="41"/>
      <c r="I61" s="41"/>
      <c r="J61" s="41"/>
      <c r="K61" s="41"/>
      <c r="L61" s="41"/>
      <c r="M61" s="41"/>
      <c r="N61" s="80"/>
      <c r="O61" s="80"/>
      <c r="P61" s="41"/>
      <c r="Q61" s="41"/>
      <c r="R61" s="41"/>
      <c r="S61" s="41"/>
      <c r="T61" s="41"/>
      <c r="U61" s="41"/>
      <c r="V61" s="41"/>
      <c r="W61" s="41"/>
      <c r="X61" s="41"/>
      <c r="Y61" s="41"/>
      <c r="Z61" s="41"/>
      <c r="AA61" s="41"/>
      <c r="AB61" s="41"/>
      <c r="AC61" s="41"/>
      <c r="AD61" s="41"/>
      <c r="AE61" s="41"/>
      <c r="AF61" s="41"/>
      <c r="AG61" s="41"/>
      <c r="AH61" s="41"/>
      <c r="AI61" s="41"/>
      <c r="AJ61" s="41"/>
      <c r="AK61" s="41"/>
      <c r="AL61" s="41"/>
      <c r="AM61" s="45"/>
      <c r="AN61" s="45"/>
      <c r="AO61" s="45"/>
      <c r="AP61" s="45"/>
      <c r="AQ61" s="45"/>
    </row>
    <row r="62" spans="1:44" ht="14.5">
      <c r="A62" s="41"/>
      <c r="B62" s="41"/>
      <c r="C62" s="41"/>
      <c r="D62" s="41"/>
      <c r="E62" s="41"/>
      <c r="F62" s="41"/>
      <c r="G62" s="41"/>
      <c r="H62" s="41"/>
      <c r="I62" s="41"/>
      <c r="J62" s="41"/>
      <c r="K62" s="41"/>
      <c r="L62" s="41"/>
      <c r="M62" s="41"/>
      <c r="N62" s="80"/>
      <c r="O62" s="80"/>
      <c r="P62" s="41"/>
      <c r="Q62" s="41"/>
      <c r="R62" s="41"/>
      <c r="S62" s="41"/>
      <c r="T62" s="41"/>
      <c r="U62" s="41"/>
      <c r="V62" s="41"/>
      <c r="W62" s="41"/>
      <c r="X62" s="41"/>
      <c r="Y62" s="41"/>
      <c r="Z62" s="41"/>
      <c r="AA62" s="41"/>
      <c r="AB62" s="41"/>
      <c r="AC62" s="41"/>
      <c r="AD62" s="41"/>
      <c r="AE62" s="41"/>
      <c r="AF62" s="41"/>
      <c r="AG62" s="41"/>
      <c r="AH62" s="41"/>
      <c r="AI62" s="41"/>
      <c r="AJ62" s="41"/>
      <c r="AK62" s="41"/>
      <c r="AL62" s="41"/>
      <c r="AM62" s="45"/>
      <c r="AN62" s="45"/>
      <c r="AO62" s="45"/>
      <c r="AP62" s="45"/>
      <c r="AQ62" s="45"/>
    </row>
    <row r="63" spans="1:44" ht="14.5">
      <c r="A63" s="41"/>
      <c r="B63" s="41"/>
      <c r="C63" s="41"/>
      <c r="D63" s="41"/>
      <c r="E63" s="41"/>
      <c r="F63" s="41"/>
      <c r="G63" s="41"/>
      <c r="H63" s="41"/>
      <c r="I63" s="41"/>
      <c r="J63" s="41"/>
      <c r="K63" s="41"/>
      <c r="L63" s="41"/>
      <c r="M63" s="41"/>
      <c r="N63" s="80"/>
      <c r="O63" s="80"/>
      <c r="P63" s="41"/>
      <c r="Q63" s="41"/>
      <c r="R63" s="41"/>
      <c r="S63" s="41"/>
      <c r="T63" s="41"/>
      <c r="U63" s="41"/>
      <c r="V63" s="41"/>
      <c r="W63" s="41"/>
      <c r="X63" s="41"/>
      <c r="Y63" s="41"/>
      <c r="Z63" s="41"/>
      <c r="AA63" s="41"/>
      <c r="AB63" s="41"/>
      <c r="AC63" s="41"/>
      <c r="AD63" s="41"/>
      <c r="AE63" s="41"/>
      <c r="AF63" s="41"/>
      <c r="AG63" s="41"/>
      <c r="AH63" s="41"/>
      <c r="AI63" s="41"/>
      <c r="AJ63" s="41"/>
      <c r="AK63" s="41"/>
      <c r="AL63" s="41"/>
      <c r="AM63" s="45"/>
      <c r="AN63" s="45"/>
      <c r="AO63" s="45"/>
      <c r="AP63" s="45"/>
      <c r="AQ63" s="45"/>
    </row>
    <row r="64" spans="1:44" ht="14.5">
      <c r="A64" s="41"/>
      <c r="B64" s="41"/>
      <c r="C64" s="41"/>
      <c r="D64" s="41"/>
      <c r="E64" s="41"/>
      <c r="F64" s="41"/>
      <c r="G64" s="41"/>
      <c r="H64" s="41"/>
      <c r="I64" s="41"/>
      <c r="J64" s="41"/>
      <c r="K64" s="41"/>
      <c r="L64" s="41"/>
      <c r="M64" s="41"/>
      <c r="N64" s="80"/>
      <c r="O64" s="80"/>
      <c r="P64" s="41"/>
      <c r="Q64" s="41"/>
      <c r="R64" s="41"/>
      <c r="S64" s="41"/>
      <c r="T64" s="41"/>
      <c r="U64" s="41"/>
      <c r="V64" s="41"/>
      <c r="W64" s="41"/>
      <c r="X64" s="41"/>
      <c r="Y64" s="41"/>
      <c r="Z64" s="41"/>
      <c r="AA64" s="41"/>
      <c r="AB64" s="41"/>
      <c r="AC64" s="41"/>
      <c r="AD64" s="41"/>
      <c r="AE64" s="41"/>
      <c r="AF64" s="41"/>
      <c r="AG64" s="41"/>
      <c r="AH64" s="41"/>
      <c r="AI64" s="41"/>
      <c r="AJ64" s="41"/>
      <c r="AK64" s="41"/>
      <c r="AL64" s="41"/>
      <c r="AM64" s="45"/>
      <c r="AN64" s="45"/>
      <c r="AO64" s="45"/>
      <c r="AP64" s="45"/>
      <c r="AQ64" s="45"/>
    </row>
    <row r="65" spans="1:44" ht="14.5">
      <c r="A65" s="41"/>
      <c r="B65" s="41"/>
      <c r="C65" s="41"/>
      <c r="D65" s="41"/>
      <c r="E65" s="41"/>
      <c r="F65" s="41"/>
      <c r="G65" s="41"/>
      <c r="H65" s="41"/>
      <c r="I65" s="41"/>
      <c r="J65" s="41"/>
      <c r="K65" s="41"/>
      <c r="L65" s="41"/>
      <c r="M65" s="41"/>
      <c r="N65" s="80"/>
      <c r="O65" s="80"/>
      <c r="P65" s="41"/>
      <c r="Q65" s="41"/>
      <c r="R65" s="41"/>
      <c r="S65" s="41"/>
      <c r="T65" s="41"/>
      <c r="U65" s="41"/>
      <c r="V65" s="41"/>
      <c r="W65" s="41"/>
      <c r="X65" s="41"/>
      <c r="Y65" s="41"/>
      <c r="Z65" s="41"/>
      <c r="AA65" s="41"/>
      <c r="AB65" s="41"/>
      <c r="AC65" s="41"/>
      <c r="AD65" s="41"/>
      <c r="AE65" s="41"/>
      <c r="AF65" s="41"/>
      <c r="AG65" s="41"/>
      <c r="AH65" s="41"/>
      <c r="AI65" s="41"/>
      <c r="AJ65" s="41"/>
      <c r="AK65" s="41"/>
      <c r="AL65" s="41"/>
      <c r="AM65" s="45"/>
      <c r="AN65" s="45"/>
      <c r="AO65" s="45"/>
      <c r="AP65" s="45"/>
      <c r="AQ65" s="45"/>
    </row>
    <row r="66" spans="1:44" ht="14.5">
      <c r="A66" s="41"/>
      <c r="B66" s="41"/>
      <c r="C66" s="41"/>
      <c r="D66" s="41"/>
      <c r="E66" s="41"/>
      <c r="F66" s="41"/>
      <c r="G66" s="41"/>
      <c r="H66" s="41"/>
      <c r="I66" s="41"/>
      <c r="J66" s="41"/>
      <c r="K66" s="41"/>
      <c r="L66" s="41"/>
      <c r="M66" s="41"/>
      <c r="N66" s="80"/>
      <c r="O66" s="80"/>
      <c r="P66" s="41"/>
      <c r="Q66" s="41"/>
      <c r="R66" s="41"/>
      <c r="S66" s="41"/>
      <c r="T66" s="41"/>
      <c r="U66" s="41"/>
      <c r="V66" s="41"/>
      <c r="W66" s="41"/>
      <c r="X66" s="41"/>
      <c r="Y66" s="41"/>
      <c r="Z66" s="41"/>
      <c r="AA66" s="41"/>
      <c r="AB66" s="41"/>
      <c r="AC66" s="41"/>
      <c r="AD66" s="41"/>
      <c r="AE66" s="41"/>
      <c r="AF66" s="41"/>
      <c r="AG66" s="41"/>
      <c r="AH66" s="41"/>
      <c r="AI66" s="41"/>
      <c r="AJ66" s="41"/>
      <c r="AK66" s="41"/>
      <c r="AL66" s="41"/>
      <c r="AM66" s="45"/>
      <c r="AN66" s="45"/>
      <c r="AO66" s="45"/>
      <c r="AP66" s="45"/>
      <c r="AQ66" s="45"/>
    </row>
    <row r="67" spans="1:44" ht="14.5">
      <c r="A67" s="41"/>
      <c r="B67" s="41"/>
      <c r="C67" s="41"/>
      <c r="D67" s="41"/>
      <c r="E67" s="41"/>
      <c r="F67" s="41"/>
      <c r="G67" s="41"/>
      <c r="H67" s="41"/>
      <c r="I67" s="41"/>
      <c r="J67" s="41"/>
      <c r="K67" s="41"/>
      <c r="L67" s="41"/>
      <c r="M67" s="41"/>
      <c r="N67" s="80"/>
      <c r="O67" s="80"/>
      <c r="P67" s="41"/>
      <c r="Q67" s="41"/>
      <c r="R67" s="41"/>
      <c r="S67" s="41"/>
      <c r="T67" s="41"/>
      <c r="U67" s="41"/>
      <c r="V67" s="41"/>
      <c r="W67" s="41"/>
      <c r="X67" s="41"/>
      <c r="Y67" s="41"/>
      <c r="Z67" s="41"/>
      <c r="AA67" s="41"/>
      <c r="AB67" s="41"/>
      <c r="AC67" s="41"/>
      <c r="AD67" s="41"/>
      <c r="AE67" s="41"/>
      <c r="AF67" s="41"/>
      <c r="AG67" s="41"/>
      <c r="AH67" s="41"/>
      <c r="AI67" s="41"/>
      <c r="AJ67" s="41"/>
      <c r="AK67" s="41"/>
      <c r="AL67" s="41"/>
      <c r="AM67" s="45"/>
      <c r="AN67" s="45"/>
      <c r="AO67" s="45"/>
      <c r="AP67" s="45"/>
      <c r="AQ67" s="45"/>
    </row>
    <row r="68" spans="1:44" ht="14.5">
      <c r="A68" s="41"/>
      <c r="B68" s="41"/>
      <c r="C68" s="41"/>
      <c r="D68" s="41"/>
      <c r="E68" s="41"/>
      <c r="F68" s="41"/>
      <c r="G68" s="41"/>
      <c r="H68" s="41"/>
      <c r="I68" s="41"/>
      <c r="J68" s="41"/>
      <c r="K68" s="41"/>
      <c r="L68" s="41"/>
      <c r="M68" s="41"/>
      <c r="N68" s="80"/>
      <c r="O68" s="80"/>
      <c r="P68" s="41"/>
      <c r="Q68" s="41"/>
      <c r="R68" s="41"/>
      <c r="S68" s="41"/>
      <c r="T68" s="41"/>
      <c r="U68" s="41"/>
      <c r="V68" s="41"/>
      <c r="W68" s="41"/>
      <c r="X68" s="41"/>
      <c r="Y68" s="41"/>
      <c r="Z68" s="41"/>
      <c r="AA68" s="41"/>
      <c r="AB68" s="41"/>
      <c r="AC68" s="41"/>
      <c r="AD68" s="41"/>
      <c r="AE68" s="41"/>
      <c r="AF68" s="41"/>
      <c r="AG68" s="41"/>
      <c r="AH68" s="41"/>
      <c r="AI68" s="41"/>
      <c r="AJ68" s="41"/>
      <c r="AK68" s="41"/>
      <c r="AL68" s="41"/>
      <c r="AM68" s="45"/>
      <c r="AN68" s="45"/>
      <c r="AO68" s="45"/>
      <c r="AP68" s="45"/>
      <c r="AQ68" s="45"/>
    </row>
    <row r="69" spans="1:44" ht="14.5">
      <c r="A69" s="41"/>
      <c r="B69" s="41"/>
      <c r="C69" s="41"/>
      <c r="D69" s="41"/>
      <c r="E69" s="41"/>
      <c r="F69" s="41"/>
      <c r="G69" s="41"/>
      <c r="H69" s="41"/>
      <c r="I69" s="41"/>
      <c r="J69" s="41"/>
      <c r="K69" s="41"/>
      <c r="L69" s="41"/>
      <c r="M69" s="41"/>
      <c r="N69" s="80"/>
      <c r="O69" s="80"/>
      <c r="P69" s="41"/>
      <c r="Q69" s="41"/>
      <c r="R69" s="41"/>
      <c r="S69" s="41"/>
      <c r="T69" s="41"/>
      <c r="U69" s="41"/>
      <c r="V69" s="41"/>
      <c r="W69" s="41"/>
      <c r="X69" s="41"/>
      <c r="Y69" s="41"/>
      <c r="Z69" s="41"/>
      <c r="AA69" s="41"/>
      <c r="AB69" s="41"/>
      <c r="AC69" s="41"/>
      <c r="AD69" s="41"/>
      <c r="AE69" s="41"/>
      <c r="AF69" s="41"/>
      <c r="AG69" s="41"/>
      <c r="AH69" s="41"/>
      <c r="AI69" s="41"/>
      <c r="AJ69" s="41"/>
      <c r="AK69" s="41"/>
      <c r="AL69" s="41"/>
      <c r="AM69" s="45"/>
      <c r="AN69" s="45"/>
      <c r="AO69" s="45"/>
      <c r="AP69" s="45"/>
      <c r="AQ69" s="45"/>
    </row>
    <row r="70" spans="1:44" ht="14.5">
      <c r="A70" s="41"/>
      <c r="B70" s="41"/>
      <c r="C70" s="41"/>
      <c r="D70" s="41"/>
      <c r="E70" s="41"/>
      <c r="F70" s="41"/>
      <c r="G70" s="41"/>
      <c r="H70" s="41"/>
      <c r="I70" s="41"/>
      <c r="J70" s="41"/>
      <c r="K70" s="41"/>
      <c r="L70" s="41"/>
      <c r="M70" s="41"/>
      <c r="N70" s="80"/>
      <c r="O70" s="80"/>
      <c r="P70" s="41"/>
      <c r="Q70" s="41"/>
      <c r="R70" s="41"/>
      <c r="S70" s="41"/>
      <c r="T70" s="41"/>
      <c r="U70" s="41"/>
      <c r="V70" s="41"/>
      <c r="W70" s="41"/>
      <c r="X70" s="41"/>
      <c r="Y70" s="41"/>
      <c r="Z70" s="41"/>
      <c r="AA70" s="41"/>
      <c r="AB70" s="41"/>
      <c r="AC70" s="41"/>
      <c r="AD70" s="41"/>
      <c r="AE70" s="41"/>
      <c r="AF70" s="41"/>
      <c r="AG70" s="41"/>
      <c r="AH70" s="41"/>
      <c r="AI70" s="41"/>
      <c r="AJ70" s="41"/>
      <c r="AK70" s="41"/>
      <c r="AL70" s="41"/>
      <c r="AM70" s="45"/>
      <c r="AN70" s="45"/>
      <c r="AO70" s="45"/>
      <c r="AP70" s="45"/>
      <c r="AQ70" s="45"/>
    </row>
    <row r="71" spans="1:44" ht="14.5">
      <c r="A71" s="41"/>
      <c r="B71" s="41"/>
      <c r="C71" s="41"/>
      <c r="D71" s="41"/>
      <c r="E71" s="41"/>
      <c r="F71" s="41"/>
      <c r="G71" s="41"/>
      <c r="H71" s="41"/>
      <c r="I71" s="41"/>
      <c r="J71" s="41"/>
      <c r="K71" s="41"/>
      <c r="L71" s="41"/>
      <c r="M71" s="41"/>
      <c r="N71" s="80"/>
      <c r="O71" s="80"/>
      <c r="P71" s="41"/>
      <c r="Q71" s="41"/>
      <c r="R71" s="41"/>
      <c r="S71" s="41"/>
      <c r="T71" s="41"/>
      <c r="U71" s="41"/>
      <c r="V71" s="41"/>
      <c r="W71" s="41"/>
      <c r="X71" s="41"/>
      <c r="Y71" s="41"/>
      <c r="Z71" s="41"/>
      <c r="AA71" s="41"/>
      <c r="AB71" s="41"/>
      <c r="AC71" s="41"/>
      <c r="AD71" s="41"/>
      <c r="AE71" s="41"/>
      <c r="AF71" s="41"/>
      <c r="AG71" s="41"/>
      <c r="AH71" s="41"/>
      <c r="AI71" s="41"/>
      <c r="AJ71" s="41"/>
      <c r="AK71" s="41"/>
      <c r="AL71" s="41"/>
      <c r="AM71" s="45"/>
      <c r="AN71" s="45"/>
      <c r="AO71" s="45"/>
      <c r="AP71" s="45"/>
      <c r="AQ71" s="45"/>
    </row>
    <row r="72" spans="1:44" ht="14.5">
      <c r="A72" s="41"/>
      <c r="B72" s="41"/>
      <c r="C72" s="41"/>
      <c r="D72" s="41"/>
      <c r="E72" s="41"/>
      <c r="F72" s="41"/>
      <c r="G72" s="41"/>
      <c r="H72" s="41"/>
      <c r="I72" s="41"/>
      <c r="J72" s="41"/>
      <c r="K72" s="41"/>
      <c r="L72" s="41"/>
      <c r="M72" s="41"/>
      <c r="N72" s="80"/>
      <c r="O72" s="80"/>
      <c r="P72" s="41"/>
      <c r="Q72" s="41"/>
      <c r="R72" s="41"/>
      <c r="S72" s="41"/>
      <c r="T72" s="41"/>
      <c r="U72" s="41"/>
      <c r="V72" s="41"/>
      <c r="W72" s="41"/>
      <c r="X72" s="41"/>
      <c r="Y72" s="41"/>
      <c r="Z72" s="41"/>
      <c r="AA72" s="41"/>
      <c r="AB72" s="41"/>
      <c r="AC72" s="41"/>
      <c r="AD72" s="41"/>
      <c r="AE72" s="41"/>
      <c r="AF72" s="41"/>
      <c r="AG72" s="41"/>
      <c r="AH72" s="41"/>
      <c r="AI72" s="41"/>
      <c r="AJ72" s="41"/>
      <c r="AK72" s="41"/>
      <c r="AL72" s="41"/>
      <c r="AM72" s="45"/>
      <c r="AN72" s="45"/>
      <c r="AO72" s="45"/>
      <c r="AP72" s="45"/>
      <c r="AQ72" s="45"/>
    </row>
    <row r="73" spans="1:44" ht="14.5">
      <c r="A73" s="41"/>
      <c r="B73" s="41"/>
      <c r="C73" s="41"/>
      <c r="D73" s="41"/>
      <c r="E73" s="41"/>
      <c r="F73" s="41"/>
      <c r="G73" s="41"/>
      <c r="H73" s="41"/>
      <c r="I73" s="41"/>
      <c r="J73" s="41"/>
      <c r="K73" s="41"/>
      <c r="L73" s="41"/>
      <c r="M73" s="41"/>
      <c r="N73" s="80"/>
      <c r="O73" s="80"/>
      <c r="P73" s="41"/>
      <c r="Q73" s="41"/>
      <c r="R73" s="41"/>
      <c r="S73" s="41"/>
      <c r="T73" s="41"/>
      <c r="U73" s="41"/>
      <c r="V73" s="41"/>
      <c r="W73" s="41"/>
      <c r="X73" s="41"/>
      <c r="Y73" s="41"/>
      <c r="Z73" s="41"/>
      <c r="AA73" s="41"/>
      <c r="AB73" s="41"/>
      <c r="AC73" s="41"/>
      <c r="AD73" s="41"/>
      <c r="AE73" s="41"/>
      <c r="AF73" s="41"/>
      <c r="AG73" s="41"/>
      <c r="AH73" s="41"/>
      <c r="AI73" s="41"/>
      <c r="AJ73" s="41"/>
      <c r="AK73" s="41"/>
      <c r="AL73" s="41"/>
      <c r="AM73" s="45"/>
      <c r="AN73" s="45"/>
      <c r="AO73" s="45"/>
      <c r="AP73" s="45"/>
      <c r="AQ73" s="45"/>
    </row>
    <row r="74" spans="1:44" ht="14.5">
      <c r="A74" s="41"/>
      <c r="B74" s="41"/>
      <c r="C74" s="41"/>
      <c r="D74" s="41"/>
      <c r="E74" s="41"/>
      <c r="F74" s="41"/>
      <c r="G74" s="41"/>
      <c r="H74" s="41"/>
      <c r="I74" s="41"/>
      <c r="J74" s="41"/>
      <c r="K74" s="41"/>
      <c r="L74" s="41"/>
      <c r="M74" s="41"/>
      <c r="N74" s="80"/>
      <c r="O74" s="80"/>
      <c r="P74" s="41"/>
      <c r="Q74" s="41"/>
      <c r="R74" s="41"/>
      <c r="S74" s="41"/>
      <c r="T74" s="41"/>
      <c r="U74" s="41"/>
      <c r="V74" s="41"/>
      <c r="W74" s="41"/>
      <c r="X74" s="41"/>
      <c r="Y74" s="41"/>
      <c r="Z74" s="41"/>
      <c r="AA74" s="41"/>
      <c r="AB74" s="41"/>
      <c r="AC74" s="41"/>
      <c r="AD74" s="41"/>
      <c r="AE74" s="41"/>
      <c r="AF74" s="41"/>
      <c r="AG74" s="41"/>
      <c r="AH74" s="41"/>
      <c r="AI74" s="41"/>
      <c r="AJ74" s="41"/>
      <c r="AK74" s="41"/>
      <c r="AL74" s="41"/>
      <c r="AM74" s="45"/>
      <c r="AN74" s="45"/>
      <c r="AO74" s="45"/>
      <c r="AP74" s="45"/>
      <c r="AQ74" s="45"/>
    </row>
    <row r="75" spans="1:44" ht="14.5">
      <c r="A75" s="41"/>
      <c r="B75" s="41"/>
      <c r="C75" s="41"/>
      <c r="D75" s="41"/>
      <c r="E75" s="41"/>
      <c r="F75" s="41"/>
      <c r="G75" s="41"/>
      <c r="H75" s="41"/>
      <c r="I75" s="41"/>
      <c r="J75" s="41"/>
      <c r="K75" s="41"/>
      <c r="L75" s="41"/>
      <c r="M75" s="41"/>
      <c r="N75" s="80"/>
      <c r="O75" s="80"/>
      <c r="P75" s="41"/>
      <c r="Q75" s="41"/>
      <c r="R75" s="41"/>
      <c r="S75" s="41"/>
      <c r="T75" s="41"/>
      <c r="U75" s="41"/>
      <c r="V75" s="41"/>
      <c r="W75" s="41"/>
      <c r="X75" s="41"/>
      <c r="Y75" s="41"/>
      <c r="Z75" s="41"/>
      <c r="AA75" s="41"/>
      <c r="AB75" s="41"/>
      <c r="AC75" s="41"/>
      <c r="AD75" s="41"/>
      <c r="AE75" s="41"/>
      <c r="AF75" s="41"/>
      <c r="AG75" s="41"/>
      <c r="AH75" s="41"/>
      <c r="AI75" s="41"/>
      <c r="AJ75" s="41"/>
      <c r="AK75" s="41"/>
      <c r="AL75" s="41"/>
      <c r="AM75" s="45"/>
      <c r="AN75" s="45"/>
      <c r="AO75" s="45"/>
      <c r="AP75" s="45"/>
      <c r="AQ75" s="45"/>
    </row>
    <row r="76" spans="1:44" ht="14.5">
      <c r="A76" s="41"/>
      <c r="B76" s="41"/>
      <c r="C76" s="41"/>
      <c r="D76" s="41"/>
      <c r="E76" s="41"/>
      <c r="F76" s="41"/>
      <c r="G76" s="41"/>
      <c r="H76" s="41"/>
      <c r="I76" s="41"/>
      <c r="J76" s="41"/>
      <c r="K76" s="41"/>
      <c r="L76" s="41"/>
      <c r="M76" s="41"/>
      <c r="N76" s="80"/>
      <c r="O76" s="80"/>
      <c r="P76" s="41"/>
      <c r="Q76" s="41"/>
      <c r="R76" s="41"/>
      <c r="S76" s="41"/>
      <c r="T76" s="41"/>
      <c r="U76" s="41"/>
      <c r="V76" s="41"/>
      <c r="W76" s="41"/>
      <c r="X76" s="41"/>
      <c r="Y76" s="41"/>
      <c r="Z76" s="41"/>
      <c r="AA76" s="41"/>
      <c r="AB76" s="41"/>
      <c r="AC76" s="41"/>
      <c r="AD76" s="41"/>
      <c r="AE76" s="41"/>
      <c r="AF76" s="41"/>
      <c r="AG76" s="41"/>
      <c r="AH76" s="41"/>
      <c r="AI76" s="41"/>
      <c r="AJ76" s="41"/>
      <c r="AK76" s="41"/>
      <c r="AL76" s="41"/>
      <c r="AM76" s="45"/>
      <c r="AN76" s="45"/>
      <c r="AO76" s="45"/>
      <c r="AP76" s="45"/>
      <c r="AQ76" s="45"/>
    </row>
    <row r="77" spans="1:44" ht="14.5">
      <c r="A77" s="41"/>
      <c r="B77" s="41"/>
      <c r="C77" s="41"/>
      <c r="D77" s="41"/>
      <c r="E77" s="41"/>
      <c r="F77" s="41"/>
      <c r="G77" s="41"/>
      <c r="H77" s="41"/>
      <c r="I77" s="41"/>
      <c r="J77" s="41"/>
      <c r="K77" s="41"/>
      <c r="L77" s="41"/>
      <c r="M77" s="41"/>
      <c r="N77" s="80"/>
      <c r="O77" s="80"/>
      <c r="P77" s="41"/>
      <c r="Q77" s="41"/>
      <c r="R77" s="41"/>
      <c r="S77" s="41"/>
      <c r="T77" s="41"/>
      <c r="U77" s="41"/>
      <c r="V77" s="41"/>
      <c r="W77" s="41"/>
      <c r="X77" s="41"/>
      <c r="Y77" s="41"/>
      <c r="Z77" s="41"/>
      <c r="AA77" s="41"/>
      <c r="AB77" s="41"/>
      <c r="AC77" s="41"/>
      <c r="AD77" s="41"/>
      <c r="AE77" s="41"/>
      <c r="AF77" s="41"/>
      <c r="AG77" s="41"/>
      <c r="AH77" s="41"/>
      <c r="AI77" s="41"/>
      <c r="AJ77" s="41"/>
      <c r="AK77" s="41"/>
      <c r="AL77" s="41"/>
      <c r="AM77" s="45"/>
      <c r="AN77" s="45"/>
      <c r="AO77" s="45"/>
      <c r="AP77" s="45"/>
      <c r="AQ77" s="45"/>
      <c r="AR77" s="41"/>
    </row>
    <row r="78" spans="1:44" ht="14.5">
      <c r="A78" s="41"/>
      <c r="B78" s="41"/>
      <c r="C78" s="41"/>
      <c r="D78" s="41"/>
      <c r="E78" s="41"/>
      <c r="F78" s="41"/>
      <c r="G78" s="41"/>
      <c r="H78" s="41"/>
      <c r="I78" s="41"/>
      <c r="J78" s="41"/>
      <c r="K78" s="41"/>
      <c r="L78" s="41"/>
      <c r="M78" s="41"/>
      <c r="N78" s="80"/>
      <c r="O78" s="80"/>
      <c r="P78" s="41"/>
      <c r="Q78" s="41"/>
      <c r="R78" s="41"/>
      <c r="S78" s="41"/>
      <c r="T78" s="41"/>
      <c r="U78" s="41"/>
      <c r="V78" s="41"/>
      <c r="W78" s="41"/>
      <c r="X78" s="41"/>
      <c r="Y78" s="41"/>
      <c r="Z78" s="41"/>
      <c r="AA78" s="41"/>
      <c r="AB78" s="41"/>
      <c r="AC78" s="41"/>
      <c r="AD78" s="41"/>
      <c r="AE78" s="41"/>
      <c r="AF78" s="41"/>
      <c r="AG78" s="41"/>
      <c r="AH78" s="41"/>
      <c r="AI78" s="41"/>
      <c r="AJ78" s="41"/>
      <c r="AK78" s="41"/>
      <c r="AL78" s="41"/>
      <c r="AM78" s="45"/>
      <c r="AN78" s="45"/>
      <c r="AO78" s="45"/>
      <c r="AP78" s="45"/>
      <c r="AQ78" s="45"/>
      <c r="AR78" s="41"/>
    </row>
    <row r="79" spans="1:44" ht="14.5">
      <c r="A79" s="41"/>
      <c r="B79" s="41"/>
      <c r="C79" s="41"/>
      <c r="D79" s="41"/>
      <c r="E79" s="41"/>
      <c r="F79" s="41"/>
      <c r="G79" s="41"/>
      <c r="H79" s="41"/>
      <c r="I79" s="41"/>
      <c r="J79" s="41"/>
      <c r="K79" s="41"/>
      <c r="L79" s="41"/>
      <c r="M79" s="41"/>
      <c r="N79" s="80"/>
      <c r="O79" s="80"/>
      <c r="P79" s="41"/>
      <c r="Q79" s="41"/>
      <c r="R79" s="41"/>
      <c r="S79" s="41"/>
      <c r="T79" s="41"/>
      <c r="U79" s="41"/>
      <c r="V79" s="41"/>
      <c r="W79" s="41"/>
      <c r="X79" s="41"/>
      <c r="Y79" s="41"/>
      <c r="Z79" s="41"/>
      <c r="AA79" s="41"/>
      <c r="AB79" s="41"/>
      <c r="AC79" s="41"/>
      <c r="AD79" s="41"/>
      <c r="AE79" s="41"/>
      <c r="AF79" s="41"/>
      <c r="AG79" s="41"/>
      <c r="AH79" s="41"/>
      <c r="AI79" s="41"/>
      <c r="AJ79" s="41"/>
      <c r="AK79" s="41"/>
      <c r="AL79" s="41"/>
      <c r="AM79" s="45"/>
      <c r="AN79" s="45"/>
      <c r="AO79" s="45"/>
      <c r="AP79" s="45"/>
      <c r="AQ79" s="45"/>
      <c r="AR79" s="41"/>
    </row>
    <row r="80" spans="1:44" ht="14.5">
      <c r="A80" s="41"/>
      <c r="B80" s="41"/>
      <c r="C80" s="41"/>
      <c r="D80" s="41"/>
      <c r="E80" s="41"/>
      <c r="F80" s="41"/>
      <c r="G80" s="41"/>
      <c r="H80" s="41"/>
      <c r="I80" s="41"/>
      <c r="J80" s="41"/>
      <c r="K80" s="41"/>
      <c r="L80" s="41"/>
      <c r="M80" s="41"/>
      <c r="N80" s="80"/>
      <c r="O80" s="80"/>
      <c r="P80" s="41"/>
      <c r="Q80" s="41"/>
      <c r="R80" s="41"/>
      <c r="S80" s="41"/>
      <c r="T80" s="41"/>
      <c r="U80" s="41"/>
      <c r="V80" s="41"/>
      <c r="W80" s="41"/>
      <c r="X80" s="41"/>
      <c r="Y80" s="41"/>
      <c r="Z80" s="41"/>
      <c r="AA80" s="41"/>
      <c r="AB80" s="41"/>
      <c r="AC80" s="41"/>
      <c r="AD80" s="41"/>
      <c r="AE80" s="41"/>
      <c r="AF80" s="41"/>
      <c r="AG80" s="41"/>
      <c r="AH80" s="41"/>
      <c r="AI80" s="41"/>
      <c r="AJ80" s="41"/>
      <c r="AK80" s="41"/>
      <c r="AL80" s="41"/>
      <c r="AM80" s="45"/>
      <c r="AN80" s="45"/>
      <c r="AO80" s="45"/>
      <c r="AP80" s="45"/>
      <c r="AQ80" s="45"/>
      <c r="AR80" s="41"/>
    </row>
    <row r="81" spans="1:44" ht="14.5">
      <c r="A81" s="41"/>
      <c r="B81" s="41"/>
      <c r="C81" s="41"/>
      <c r="D81" s="41"/>
      <c r="E81" s="41"/>
      <c r="F81" s="41"/>
      <c r="G81" s="41"/>
      <c r="H81" s="41"/>
      <c r="I81" s="41"/>
      <c r="J81" s="41"/>
      <c r="K81" s="41"/>
      <c r="L81" s="41"/>
      <c r="M81" s="41"/>
      <c r="N81" s="80"/>
      <c r="O81" s="80"/>
      <c r="P81" s="41"/>
      <c r="Q81" s="41"/>
      <c r="R81" s="41"/>
      <c r="S81" s="41"/>
      <c r="T81" s="41"/>
      <c r="U81" s="41"/>
      <c r="V81" s="41"/>
      <c r="W81" s="41"/>
      <c r="X81" s="41"/>
      <c r="Y81" s="41"/>
      <c r="Z81" s="41"/>
      <c r="AA81" s="41"/>
      <c r="AB81" s="41"/>
      <c r="AC81" s="41"/>
      <c r="AD81" s="41"/>
      <c r="AE81" s="41"/>
      <c r="AF81" s="41"/>
      <c r="AG81" s="41"/>
      <c r="AH81" s="41"/>
      <c r="AI81" s="41"/>
      <c r="AJ81" s="41"/>
      <c r="AK81" s="41"/>
      <c r="AL81" s="41"/>
      <c r="AM81" s="45"/>
      <c r="AN81" s="45"/>
      <c r="AO81" s="45"/>
      <c r="AP81" s="45"/>
      <c r="AQ81" s="45"/>
      <c r="AR81" s="41"/>
    </row>
    <row r="82" spans="1:44" ht="14.5">
      <c r="A82" s="41"/>
      <c r="B82" s="41"/>
      <c r="C82" s="41"/>
      <c r="D82" s="41"/>
      <c r="E82" s="41"/>
      <c r="F82" s="41"/>
      <c r="G82" s="41"/>
      <c r="H82" s="41"/>
      <c r="I82" s="41"/>
      <c r="J82" s="41"/>
      <c r="K82" s="41"/>
      <c r="L82" s="41"/>
      <c r="M82" s="41"/>
      <c r="N82" s="80"/>
      <c r="O82" s="80"/>
      <c r="P82" s="41"/>
      <c r="Q82" s="41"/>
      <c r="R82" s="41"/>
      <c r="S82" s="41"/>
      <c r="T82" s="41"/>
      <c r="U82" s="41"/>
      <c r="V82" s="41"/>
      <c r="W82" s="41"/>
      <c r="X82" s="41"/>
      <c r="Y82" s="41"/>
      <c r="Z82" s="41"/>
      <c r="AA82" s="41"/>
      <c r="AB82" s="41"/>
      <c r="AC82" s="41"/>
      <c r="AD82" s="41"/>
      <c r="AE82" s="41"/>
      <c r="AF82" s="41"/>
      <c r="AG82" s="41"/>
      <c r="AH82" s="41"/>
      <c r="AI82" s="41"/>
      <c r="AJ82" s="41"/>
      <c r="AK82" s="41"/>
      <c r="AL82" s="41"/>
      <c r="AM82" s="45"/>
      <c r="AN82" s="45"/>
      <c r="AO82" s="45"/>
      <c r="AP82" s="45"/>
      <c r="AQ82" s="45"/>
      <c r="AR82" s="41"/>
    </row>
    <row r="83" spans="1:44" ht="14.5">
      <c r="A83" s="41"/>
      <c r="B83" s="41"/>
      <c r="C83" s="41"/>
      <c r="D83" s="41"/>
      <c r="E83" s="41"/>
      <c r="F83" s="41"/>
      <c r="G83" s="41"/>
      <c r="H83" s="41"/>
      <c r="I83" s="41"/>
      <c r="J83" s="41"/>
      <c r="K83" s="41"/>
      <c r="L83" s="41"/>
      <c r="M83" s="41"/>
      <c r="N83" s="80"/>
      <c r="O83" s="80"/>
      <c r="P83" s="41"/>
      <c r="Q83" s="41"/>
      <c r="R83" s="41"/>
      <c r="S83" s="41"/>
      <c r="T83" s="41"/>
      <c r="U83" s="41"/>
      <c r="V83" s="41"/>
      <c r="W83" s="41"/>
      <c r="X83" s="41"/>
      <c r="Y83" s="41"/>
      <c r="Z83" s="41"/>
      <c r="AA83" s="41"/>
      <c r="AB83" s="41"/>
      <c r="AC83" s="41"/>
      <c r="AD83" s="41"/>
      <c r="AE83" s="41"/>
      <c r="AF83" s="41"/>
      <c r="AG83" s="41"/>
      <c r="AH83" s="41"/>
      <c r="AI83" s="41"/>
      <c r="AJ83" s="41"/>
      <c r="AK83" s="41"/>
      <c r="AL83" s="41"/>
      <c r="AM83" s="45"/>
      <c r="AN83" s="45"/>
      <c r="AO83" s="45"/>
      <c r="AP83" s="45"/>
      <c r="AQ83" s="45"/>
      <c r="AR83" s="41"/>
    </row>
    <row r="85" spans="1:44" s="48" customFormat="1" ht="14.5">
      <c r="A85" s="38"/>
      <c r="B85" s="38"/>
      <c r="C85" s="38"/>
      <c r="D85" s="38"/>
      <c r="E85" s="38"/>
      <c r="F85" s="73"/>
      <c r="G85" s="38"/>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38"/>
      <c r="AO85" s="38"/>
      <c r="AP85" s="38"/>
      <c r="AQ85" s="38"/>
      <c r="AR85" s="38"/>
    </row>
    <row r="86" spans="1:44" s="48" customFormat="1" ht="14.5">
      <c r="A86" s="38"/>
      <c r="B86" s="38"/>
      <c r="C86" s="38"/>
      <c r="D86" s="38"/>
      <c r="E86" s="38"/>
      <c r="F86" s="355"/>
      <c r="G86" s="356"/>
      <c r="H86" s="356"/>
      <c r="I86" s="356"/>
      <c r="J86" s="356"/>
      <c r="K86" s="356"/>
      <c r="L86" s="356"/>
      <c r="M86" s="356"/>
      <c r="N86" s="356"/>
      <c r="O86" s="356"/>
      <c r="P86" s="356"/>
      <c r="Q86" s="356"/>
      <c r="R86" s="356"/>
      <c r="S86" s="356"/>
      <c r="T86" s="356"/>
      <c r="U86" s="356"/>
      <c r="V86" s="356"/>
      <c r="W86" s="356"/>
      <c r="X86" s="356"/>
      <c r="Y86" s="356"/>
      <c r="Z86" s="356"/>
      <c r="AA86" s="356"/>
      <c r="AB86" s="356"/>
      <c r="AC86" s="356"/>
      <c r="AD86" s="356"/>
      <c r="AE86" s="356"/>
      <c r="AF86" s="356"/>
      <c r="AG86" s="356"/>
      <c r="AH86" s="356"/>
      <c r="AI86" s="356"/>
      <c r="AJ86" s="356"/>
      <c r="AK86" s="356"/>
      <c r="AL86" s="356"/>
      <c r="AM86" s="356"/>
      <c r="AN86" s="356"/>
      <c r="AO86" s="356"/>
      <c r="AP86" s="356"/>
      <c r="AQ86" s="356"/>
      <c r="AR86" s="356"/>
    </row>
    <row r="87" spans="1:44" s="48" customFormat="1" ht="14.5">
      <c r="A87" s="38"/>
      <c r="B87" s="38"/>
      <c r="C87" s="38"/>
      <c r="D87" s="38"/>
      <c r="E87" s="38"/>
      <c r="F87" s="38"/>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row>
    <row r="88" spans="1:44" s="48" customFormat="1" ht="14.5">
      <c r="A88" s="38"/>
      <c r="B88" s="38"/>
      <c r="C88" s="38"/>
      <c r="D88" s="38"/>
      <c r="E88" s="38"/>
      <c r="F88" s="38"/>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row>
    <row r="89" spans="1:44" s="48" customFormat="1" ht="14.5">
      <c r="A89" s="38"/>
      <c r="B89" s="38"/>
      <c r="C89" s="38"/>
      <c r="D89" s="38"/>
      <c r="E89" s="38"/>
      <c r="F89" s="38"/>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row>
    <row r="90" spans="1:44" s="48" customFormat="1" ht="14.5">
      <c r="A90" s="38"/>
      <c r="B90" s="38"/>
      <c r="C90" s="38"/>
      <c r="D90" s="38"/>
      <c r="E90" s="38"/>
      <c r="F90" s="38"/>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row>
    <row r="91" spans="1:44" s="48" customFormat="1" ht="14.5">
      <c r="A91" s="38"/>
      <c r="B91" s="38"/>
      <c r="C91" s="38"/>
      <c r="D91" s="38"/>
      <c r="E91" s="38"/>
      <c r="F91" s="38"/>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row>
    <row r="92" spans="1:44" s="48" customFormat="1" ht="14.5">
      <c r="A92" s="38"/>
      <c r="B92" s="38"/>
      <c r="C92" s="38"/>
      <c r="D92" s="38"/>
      <c r="E92" s="38"/>
      <c r="F92" s="38"/>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row>
    <row r="93" spans="1:44" s="48" customFormat="1" ht="14.5">
      <c r="F93" s="38"/>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row>
    <row r="94" spans="1:44" s="48" customFormat="1" ht="14.5">
      <c r="F94" s="38"/>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row>
    <row r="95" spans="1:44" s="48" customFormat="1" ht="14.5">
      <c r="F95" s="38"/>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row>
    <row r="96" spans="1:44" s="48" customFormat="1" ht="14.5">
      <c r="F96" s="38"/>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row>
    <row r="97" spans="6:44" s="48" customFormat="1" ht="14.5">
      <c r="F97" s="38"/>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row>
    <row r="98" spans="6:44" s="48" customFormat="1" ht="14.5">
      <c r="F98" s="38"/>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row>
    <row r="99" spans="6:44" s="48" customFormat="1" ht="14.5">
      <c r="F99" s="38"/>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row>
    <row r="100" spans="6:44" s="48" customFormat="1" ht="14.5">
      <c r="F100" s="38"/>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row>
    <row r="101" spans="6:44" s="48" customFormat="1" ht="14.5">
      <c r="F101" s="38"/>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row>
    <row r="102" spans="6:44" s="48" customFormat="1" ht="14.5">
      <c r="F102" s="38"/>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row>
    <row r="103" spans="6:44" s="48" customFormat="1" ht="14.5">
      <c r="F103" s="38"/>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row>
    <row r="104" spans="6:44" s="48" customFormat="1" ht="14.5">
      <c r="F104" s="38"/>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row>
    <row r="105" spans="6:44" s="48" customFormat="1" ht="14.5">
      <c r="F105" s="38"/>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row>
    <row r="106" spans="6:44" s="48" customFormat="1" ht="14.5">
      <c r="F106" s="38"/>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row>
    <row r="107" spans="6:44" s="48" customFormat="1" ht="14.5">
      <c r="F107" s="38"/>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row>
    <row r="108" spans="6:44" s="48" customFormat="1" ht="14.5">
      <c r="F108" s="38"/>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row>
    <row r="109" spans="6:44" s="48" customFormat="1" ht="14.5">
      <c r="F109" s="38"/>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row>
    <row r="110" spans="6:44" s="48" customFormat="1" ht="14.5">
      <c r="F110" s="38"/>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row>
    <row r="111" spans="6:44" s="48" customFormat="1" ht="14.5">
      <c r="F111" s="38"/>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row>
    <row r="112" spans="6:44" s="48" customFormat="1" ht="14.5">
      <c r="F112" s="38"/>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row>
    <row r="113" spans="6:44" s="48" customFormat="1" ht="14.5">
      <c r="F113" s="38"/>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row>
    <row r="114" spans="6:44" s="48" customFormat="1" ht="14.5">
      <c r="F114" s="38"/>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row>
    <row r="115" spans="6:44" s="48" customFormat="1" ht="14.5">
      <c r="F115" s="38"/>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row>
    <row r="116" spans="6:44" s="48" customFormat="1" ht="14.5">
      <c r="F116" s="38"/>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row>
    <row r="117" spans="6:44" s="48" customFormat="1" ht="14.5">
      <c r="F117" s="38"/>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row>
    <row r="118" spans="6:44" s="48" customFormat="1" ht="14.5">
      <c r="F118" s="38"/>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row>
  </sheetData>
  <mergeCells count="47">
    <mergeCell ref="N2:O2"/>
    <mergeCell ref="D3:E3"/>
    <mergeCell ref="D5:D9"/>
    <mergeCell ref="D11:D16"/>
    <mergeCell ref="D18:D19"/>
    <mergeCell ref="G3:G4"/>
    <mergeCell ref="H3:H4"/>
    <mergeCell ref="I3:I4"/>
    <mergeCell ref="J3:J4"/>
    <mergeCell ref="K3:K4"/>
    <mergeCell ref="L3:L4"/>
    <mergeCell ref="L31:L32"/>
    <mergeCell ref="L33:L35"/>
    <mergeCell ref="M3:M4"/>
    <mergeCell ref="N3:N4"/>
    <mergeCell ref="O3:O4"/>
    <mergeCell ref="O5:O6"/>
    <mergeCell ref="O7:O8"/>
    <mergeCell ref="O9:O10"/>
    <mergeCell ref="O11:O12"/>
    <mergeCell ref="O14:O15"/>
    <mergeCell ref="O18:O19"/>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s>
  <hyperlinks>
    <hyperlink ref="M33" r:id="rId1"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BB146"/>
  <sheetViews>
    <sheetView topLeftCell="A8" zoomScale="70" zoomScaleNormal="70" workbookViewId="0">
      <selection activeCell="B120" sqref="B120:F146"/>
    </sheetView>
  </sheetViews>
  <sheetFormatPr defaultColWidth="9" defaultRowHeight="12.5"/>
  <cols>
    <col min="1" max="1" width="8.7265625"/>
    <col min="2" max="2" width="26.81640625" customWidth="1"/>
    <col min="3" max="3" width="32.453125" customWidth="1"/>
    <col min="4" max="4" width="29.54296875" customWidth="1"/>
    <col min="5" max="5" width="23.54296875" customWidth="1"/>
    <col min="6" max="7" width="15.26953125" customWidth="1"/>
    <col min="8" max="8" width="14.1796875" customWidth="1"/>
    <col min="13" max="13" width="24.1796875" customWidth="1"/>
    <col min="14" max="14" width="60.54296875" customWidth="1"/>
    <col min="15" max="15" width="18.26953125" customWidth="1"/>
    <col min="17" max="17" width="60.54296875" customWidth="1"/>
    <col min="20" max="20" width="19.81640625" customWidth="1"/>
    <col min="21" max="21" width="31.54296875" customWidth="1"/>
    <col min="29" max="29" width="18.26953125" customWidth="1"/>
  </cols>
  <sheetData>
    <row r="1" spans="2:54" ht="14.5">
      <c r="B1" s="103" t="s">
        <v>399</v>
      </c>
      <c r="C1" s="41"/>
      <c r="D1" s="41"/>
      <c r="E1" s="41"/>
      <c r="F1" s="41"/>
      <c r="G1" s="41"/>
      <c r="H1" s="41"/>
      <c r="I1" s="41"/>
      <c r="J1" s="41"/>
      <c r="K1" s="145"/>
      <c r="L1" s="41"/>
      <c r="M1" s="41"/>
      <c r="N1" s="41"/>
      <c r="O1" s="41"/>
      <c r="P1" s="41"/>
      <c r="Q1" s="41"/>
      <c r="R1" s="41"/>
      <c r="S1" s="41"/>
      <c r="T1" s="41"/>
      <c r="U1" s="41"/>
      <c r="V1" s="41"/>
      <c r="W1" s="41"/>
      <c r="X1" s="41"/>
      <c r="Y1" s="41"/>
    </row>
    <row r="2" spans="2:54" ht="14.5">
      <c r="B2" s="128">
        <v>1</v>
      </c>
      <c r="C2" s="128" t="s">
        <v>400</v>
      </c>
      <c r="D2" s="41"/>
      <c r="E2" s="41" t="s">
        <v>177</v>
      </c>
      <c r="F2" s="129" t="s">
        <v>9</v>
      </c>
      <c r="G2" s="129" t="s">
        <v>10</v>
      </c>
      <c r="H2" s="129" t="s">
        <v>11</v>
      </c>
      <c r="I2" s="129" t="s">
        <v>12</v>
      </c>
      <c r="J2" s="129" t="s">
        <v>13</v>
      </c>
      <c r="K2" s="129" t="s">
        <v>14</v>
      </c>
      <c r="L2" s="129" t="s">
        <v>191</v>
      </c>
      <c r="M2" s="41"/>
      <c r="N2" s="41"/>
      <c r="O2" s="41"/>
    </row>
    <row r="3" spans="2:54" ht="14.5">
      <c r="B3" s="41" t="s">
        <v>401</v>
      </c>
      <c r="C3" s="41" t="s">
        <v>402</v>
      </c>
      <c r="D3" s="41"/>
      <c r="E3" s="41"/>
      <c r="F3" s="130"/>
      <c r="G3" s="41"/>
      <c r="H3" s="41"/>
      <c r="I3" s="41"/>
      <c r="J3" s="41"/>
      <c r="K3" s="41"/>
      <c r="L3" s="41"/>
      <c r="M3" s="41"/>
      <c r="N3" s="41"/>
      <c r="O3" s="41"/>
    </row>
    <row r="4" spans="2:54" ht="14.5">
      <c r="B4" s="38" t="s">
        <v>403</v>
      </c>
      <c r="C4" s="38" t="s">
        <v>404</v>
      </c>
      <c r="D4" s="41"/>
      <c r="E4" s="41"/>
      <c r="F4" s="131">
        <f>F5+F6</f>
        <v>0.4</v>
      </c>
      <c r="G4" s="131">
        <f t="shared" ref="G4:L4" si="0">G5+G6</f>
        <v>1.9</v>
      </c>
      <c r="H4" s="131">
        <f t="shared" si="0"/>
        <v>2.9</v>
      </c>
      <c r="I4" s="131">
        <f t="shared" si="0"/>
        <v>0.4</v>
      </c>
      <c r="J4" s="131">
        <f t="shared" si="0"/>
        <v>0.1</v>
      </c>
      <c r="K4" s="131">
        <f t="shared" si="0"/>
        <v>1</v>
      </c>
      <c r="L4" s="131">
        <f t="shared" si="0"/>
        <v>2.7</v>
      </c>
      <c r="M4" s="130"/>
      <c r="N4" s="146"/>
      <c r="O4" s="130"/>
    </row>
    <row r="5" spans="2:54" ht="14.5">
      <c r="B5" s="132" t="s">
        <v>403</v>
      </c>
      <c r="C5" s="133" t="s">
        <v>405</v>
      </c>
      <c r="D5" s="41"/>
      <c r="E5" s="41" t="s">
        <v>404</v>
      </c>
      <c r="F5" s="130">
        <f>attached_avi_freight_energy!W15</f>
        <v>0</v>
      </c>
      <c r="G5" s="130">
        <f>attached_avi_freight_energy!AU15</f>
        <v>0</v>
      </c>
      <c r="H5" s="130">
        <f>attached_avi_freight_energy!BS15</f>
        <v>0</v>
      </c>
      <c r="I5" s="130">
        <f>attached_avi_freight_energy!CQ15</f>
        <v>0</v>
      </c>
      <c r="J5" s="130">
        <f>attached_avi_freight_energy!DO15</f>
        <v>0</v>
      </c>
      <c r="K5" s="130">
        <f>attached_avi_freight_energy!EM15</f>
        <v>0</v>
      </c>
      <c r="L5" s="130">
        <f>attached_avi_freight_energy!FK15</f>
        <v>0</v>
      </c>
      <c r="M5" s="130"/>
      <c r="N5" s="130"/>
      <c r="O5" s="130"/>
    </row>
    <row r="6" spans="2:54" ht="14.5">
      <c r="B6" s="132" t="s">
        <v>403</v>
      </c>
      <c r="C6" s="133" t="s">
        <v>406</v>
      </c>
      <c r="D6" s="41"/>
      <c r="E6" s="41" t="s">
        <v>404</v>
      </c>
      <c r="F6" s="130">
        <f>attached_avi_freight_energy!W16</f>
        <v>0.4</v>
      </c>
      <c r="G6" s="130">
        <f>attached_avi_freight_energy!AU16</f>
        <v>1.9</v>
      </c>
      <c r="H6" s="130">
        <f>attached_avi_freight_energy!BS16</f>
        <v>2.9</v>
      </c>
      <c r="I6" s="130">
        <f>attached_avi_freight_energy!CQ16</f>
        <v>0.4</v>
      </c>
      <c r="J6" s="130">
        <f>attached_avi_freight_energy!DO16</f>
        <v>0.1</v>
      </c>
      <c r="K6" s="130">
        <f>attached_avi_freight_energy!EM16</f>
        <v>1</v>
      </c>
      <c r="L6" s="130">
        <f>attached_avi_freight_energy!FK16</f>
        <v>2.7</v>
      </c>
      <c r="M6" s="130"/>
      <c r="N6" s="130"/>
      <c r="O6" s="130"/>
    </row>
    <row r="7" spans="2:54" ht="14.5">
      <c r="B7" s="38" t="s">
        <v>403</v>
      </c>
      <c r="C7" s="38" t="s">
        <v>407</v>
      </c>
      <c r="D7" s="41"/>
      <c r="E7" s="41"/>
      <c r="F7" s="131">
        <f>F8+F9</f>
        <v>13</v>
      </c>
      <c r="G7" s="131">
        <f t="shared" ref="G7:L7" si="1">G8+G9</f>
        <v>30.6</v>
      </c>
      <c r="H7" s="131">
        <f t="shared" si="1"/>
        <v>44</v>
      </c>
      <c r="I7" s="131">
        <f t="shared" si="1"/>
        <v>6.7</v>
      </c>
      <c r="J7" s="131">
        <f t="shared" si="1"/>
        <v>1.8</v>
      </c>
      <c r="K7" s="131">
        <f t="shared" si="1"/>
        <v>19.5</v>
      </c>
      <c r="L7" s="131">
        <f t="shared" si="1"/>
        <v>41.2</v>
      </c>
      <c r="M7" s="130"/>
      <c r="N7" s="130"/>
      <c r="O7" s="130"/>
    </row>
    <row r="8" spans="2:54" ht="14.5">
      <c r="B8" s="132" t="s">
        <v>407</v>
      </c>
      <c r="C8" s="133" t="s">
        <v>405</v>
      </c>
      <c r="D8" s="41"/>
      <c r="E8" s="41"/>
      <c r="F8" s="130">
        <f>attached_avi_passenger_eneuse!W15</f>
        <v>0</v>
      </c>
      <c r="G8" s="130">
        <f>attached_avi_passenger_eneuse!AU15</f>
        <v>0.4</v>
      </c>
      <c r="H8" s="130">
        <f>attached_avi_passenger_eneuse!BS15</f>
        <v>0.2</v>
      </c>
      <c r="I8" s="130">
        <f>attached_avi_passenger_eneuse!CQ15</f>
        <v>0.4</v>
      </c>
      <c r="J8" s="130">
        <f>attached_avi_passenger_eneuse!DO15</f>
        <v>0.1</v>
      </c>
      <c r="K8" s="130">
        <f>attached_avi_passenger_eneuse!EM15</f>
        <v>0.4</v>
      </c>
      <c r="L8" s="130">
        <f>attached_avi_passenger_eneuse!FK15</f>
        <v>0.2</v>
      </c>
      <c r="M8" s="130"/>
      <c r="N8" s="130"/>
      <c r="O8" s="130"/>
    </row>
    <row r="9" spans="2:54" ht="14.5">
      <c r="B9" s="132" t="s">
        <v>407</v>
      </c>
      <c r="C9" s="133" t="s">
        <v>406</v>
      </c>
      <c r="D9" s="41"/>
      <c r="E9" s="41"/>
      <c r="F9" s="130">
        <f>attached_avi_passenger_eneuse!W16</f>
        <v>13</v>
      </c>
      <c r="G9" s="130">
        <f>attached_avi_passenger_eneuse!AU16</f>
        <v>30.2</v>
      </c>
      <c r="H9" s="130">
        <f>attached_avi_passenger_eneuse!BS16</f>
        <v>43.8</v>
      </c>
      <c r="I9" s="130">
        <f>attached_avi_passenger_eneuse!CQ16</f>
        <v>6.3</v>
      </c>
      <c r="J9" s="130">
        <f>attached_avi_passenger_eneuse!DO16</f>
        <v>1.7</v>
      </c>
      <c r="K9" s="130">
        <f>attached_avi_passenger_eneuse!EM16</f>
        <v>19.100000000000001</v>
      </c>
      <c r="L9" s="130">
        <f>attached_avi_passenger_eneuse!FK16</f>
        <v>41</v>
      </c>
      <c r="M9" s="130"/>
      <c r="N9" s="130"/>
      <c r="O9" s="130"/>
    </row>
    <row r="10" spans="2:54" ht="14.5">
      <c r="B10" s="38" t="s">
        <v>408</v>
      </c>
      <c r="C10" s="38" t="s">
        <v>409</v>
      </c>
      <c r="D10" s="41"/>
      <c r="E10" s="41"/>
      <c r="F10" s="134">
        <f t="shared" ref="F10:L10" si="2">F4*169.2</f>
        <v>67.680000000000007</v>
      </c>
      <c r="G10" s="134">
        <f t="shared" si="2"/>
        <v>321.48</v>
      </c>
      <c r="H10" s="134">
        <f t="shared" si="2"/>
        <v>490.68</v>
      </c>
      <c r="I10" s="134">
        <f t="shared" si="2"/>
        <v>67.680000000000007</v>
      </c>
      <c r="J10" s="134">
        <f t="shared" si="2"/>
        <v>16.920000000000002</v>
      </c>
      <c r="K10" s="134">
        <f t="shared" si="2"/>
        <v>169.2</v>
      </c>
      <c r="L10" s="134">
        <f t="shared" si="2"/>
        <v>456.84</v>
      </c>
      <c r="M10" s="130"/>
      <c r="O10" s="130"/>
    </row>
    <row r="11" spans="2:54" s="127" customFormat="1" ht="14.5">
      <c r="B11" s="135" t="s">
        <v>408</v>
      </c>
      <c r="C11" s="136" t="s">
        <v>405</v>
      </c>
      <c r="D11" s="137"/>
      <c r="E11" s="137" t="s">
        <v>409</v>
      </c>
      <c r="F11" s="138">
        <f t="shared" ref="F11:L11" si="3">F5*169.2</f>
        <v>0</v>
      </c>
      <c r="G11" s="138">
        <f t="shared" si="3"/>
        <v>0</v>
      </c>
      <c r="H11" s="138">
        <f t="shared" si="3"/>
        <v>0</v>
      </c>
      <c r="I11" s="138">
        <f t="shared" si="3"/>
        <v>0</v>
      </c>
      <c r="J11" s="138">
        <f t="shared" si="3"/>
        <v>0</v>
      </c>
      <c r="K11" s="138">
        <f t="shared" si="3"/>
        <v>0</v>
      </c>
      <c r="L11" s="138">
        <f t="shared" si="3"/>
        <v>0</v>
      </c>
      <c r="M11" s="147"/>
      <c r="N11" s="147"/>
      <c r="O11" s="147"/>
    </row>
    <row r="12" spans="2:54" s="127" customFormat="1" ht="14.5">
      <c r="B12" s="135" t="s">
        <v>408</v>
      </c>
      <c r="C12" s="136" t="s">
        <v>406</v>
      </c>
      <c r="D12" s="137"/>
      <c r="E12" s="137" t="s">
        <v>409</v>
      </c>
      <c r="F12" s="138">
        <f t="shared" ref="F12:L12" si="4">F6*169.2</f>
        <v>67.680000000000007</v>
      </c>
      <c r="G12" s="138">
        <f t="shared" si="4"/>
        <v>321.48</v>
      </c>
      <c r="H12" s="138">
        <f t="shared" si="4"/>
        <v>490.68</v>
      </c>
      <c r="I12" s="138">
        <f t="shared" si="4"/>
        <v>67.680000000000007</v>
      </c>
      <c r="J12" s="138">
        <f t="shared" si="4"/>
        <v>16.920000000000002</v>
      </c>
      <c r="K12" s="138">
        <f t="shared" si="4"/>
        <v>169.2</v>
      </c>
      <c r="L12" s="138">
        <f t="shared" si="4"/>
        <v>456.84</v>
      </c>
      <c r="M12" s="147"/>
      <c r="N12" s="147"/>
      <c r="O12" s="147"/>
    </row>
    <row r="13" spans="2:54" ht="14.5">
      <c r="B13" s="38" t="s">
        <v>408</v>
      </c>
      <c r="C13" s="38" t="s">
        <v>410</v>
      </c>
      <c r="D13" s="41"/>
      <c r="E13" s="41"/>
      <c r="F13" s="134">
        <f t="shared" ref="F13:L13" si="5">F7*625.1</f>
        <v>8126.3</v>
      </c>
      <c r="G13" s="134">
        <f t="shared" si="5"/>
        <v>19128.060000000001</v>
      </c>
      <c r="H13" s="134">
        <f t="shared" si="5"/>
        <v>27504.400000000001</v>
      </c>
      <c r="I13" s="134">
        <f t="shared" si="5"/>
        <v>4188.17</v>
      </c>
      <c r="J13" s="134">
        <f t="shared" si="5"/>
        <v>1125.18</v>
      </c>
      <c r="K13" s="134">
        <f t="shared" si="5"/>
        <v>12189.45</v>
      </c>
      <c r="L13" s="134">
        <f t="shared" si="5"/>
        <v>25754.12</v>
      </c>
      <c r="M13" s="130"/>
      <c r="N13" s="130"/>
      <c r="O13" s="130"/>
    </row>
    <row r="14" spans="2:54" s="127" customFormat="1" ht="14.5">
      <c r="B14" s="135" t="s">
        <v>410</v>
      </c>
      <c r="C14" s="136" t="s">
        <v>405</v>
      </c>
      <c r="D14" s="137"/>
      <c r="E14" s="137"/>
      <c r="F14" s="138">
        <f t="shared" ref="F14:L14" si="6">F8*625.1</f>
        <v>0</v>
      </c>
      <c r="G14" s="138">
        <f t="shared" si="6"/>
        <v>250.04</v>
      </c>
      <c r="H14" s="138">
        <f t="shared" si="6"/>
        <v>125.02</v>
      </c>
      <c r="I14" s="138">
        <f t="shared" si="6"/>
        <v>250.04</v>
      </c>
      <c r="J14" s="138">
        <f t="shared" si="6"/>
        <v>62.51</v>
      </c>
      <c r="K14" s="138">
        <f t="shared" si="6"/>
        <v>250.04</v>
      </c>
      <c r="L14" s="138">
        <f t="shared" si="6"/>
        <v>125.02</v>
      </c>
      <c r="M14" s="147"/>
      <c r="N14" s="147"/>
      <c r="O14" s="147"/>
      <c r="P14" s="137"/>
      <c r="Q14" s="137"/>
      <c r="R14" s="137"/>
      <c r="S14" s="137"/>
      <c r="T14" s="137"/>
      <c r="U14" s="137"/>
      <c r="V14" s="137"/>
    </row>
    <row r="15" spans="2:54" s="127" customFormat="1" ht="14.5">
      <c r="B15" s="135" t="s">
        <v>410</v>
      </c>
      <c r="C15" s="136" t="s">
        <v>406</v>
      </c>
      <c r="D15" s="137"/>
      <c r="E15" s="137"/>
      <c r="F15" s="138">
        <f t="shared" ref="F15:L15" si="7">F9*625.1</f>
        <v>8126.3</v>
      </c>
      <c r="G15" s="138">
        <f t="shared" si="7"/>
        <v>18878.02</v>
      </c>
      <c r="H15" s="138">
        <f t="shared" si="7"/>
        <v>27379.38</v>
      </c>
      <c r="I15" s="138">
        <f t="shared" si="7"/>
        <v>3938.13</v>
      </c>
      <c r="J15" s="138">
        <f t="shared" si="7"/>
        <v>1062.67</v>
      </c>
      <c r="K15" s="138">
        <f t="shared" si="7"/>
        <v>11939.41</v>
      </c>
      <c r="L15" s="138">
        <f t="shared" si="7"/>
        <v>25629.1</v>
      </c>
      <c r="M15" s="147"/>
      <c r="N15" s="147"/>
      <c r="O15" s="147"/>
      <c r="P15" s="137"/>
      <c r="Q15" s="137"/>
      <c r="R15" s="137"/>
      <c r="S15" s="137"/>
      <c r="T15" s="137"/>
      <c r="U15" s="137"/>
      <c r="V15" s="137"/>
    </row>
    <row r="16" spans="2:54" ht="14.5">
      <c r="B16" s="52"/>
      <c r="C16" s="52"/>
      <c r="D16" s="41"/>
      <c r="E16" s="41"/>
      <c r="F16" s="130"/>
      <c r="G16" s="130"/>
      <c r="H16" s="130"/>
      <c r="I16" s="130"/>
      <c r="J16" s="130"/>
      <c r="K16" s="130"/>
      <c r="L16" s="130"/>
      <c r="M16" s="130"/>
      <c r="N16" s="130"/>
      <c r="O16" s="130"/>
      <c r="P16" s="130"/>
      <c r="Q16" s="130"/>
      <c r="R16" s="130"/>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row>
    <row r="17" spans="2:54" ht="14.5">
      <c r="B17" s="40" t="s">
        <v>27</v>
      </c>
      <c r="C17" s="67"/>
      <c r="D17" s="68"/>
      <c r="E17" s="68"/>
      <c r="F17" s="68"/>
      <c r="G17" s="68"/>
      <c r="H17" s="68"/>
      <c r="I17" s="130"/>
      <c r="J17" s="130"/>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row>
    <row r="18" spans="2:54" ht="14.5">
      <c r="B18" s="42" t="s">
        <v>28</v>
      </c>
      <c r="C18" s="42" t="s">
        <v>8</v>
      </c>
      <c r="D18" s="42" t="s">
        <v>29</v>
      </c>
      <c r="E18" s="42" t="s">
        <v>30</v>
      </c>
      <c r="F18" s="42" t="s">
        <v>31</v>
      </c>
      <c r="G18" s="42" t="s">
        <v>32</v>
      </c>
      <c r="H18" s="42" t="s">
        <v>33</v>
      </c>
      <c r="I18" s="130"/>
      <c r="J18" s="130"/>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row>
    <row r="19" spans="2:54" ht="14.5">
      <c r="B19" s="41" t="s">
        <v>35</v>
      </c>
      <c r="C19" s="43" t="s">
        <v>411</v>
      </c>
      <c r="D19" s="43" t="s">
        <v>412</v>
      </c>
      <c r="E19" s="41" t="s">
        <v>413</v>
      </c>
      <c r="F19" s="41" t="s">
        <v>414</v>
      </c>
      <c r="G19" s="41"/>
      <c r="H19" s="41"/>
      <c r="I19" s="130"/>
      <c r="J19" s="130"/>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row>
    <row r="20" spans="2:54" ht="14.5">
      <c r="B20" s="41" t="s">
        <v>35</v>
      </c>
      <c r="C20" s="43" t="s">
        <v>415</v>
      </c>
      <c r="D20" s="43" t="s">
        <v>416</v>
      </c>
      <c r="E20" s="43" t="s">
        <v>417</v>
      </c>
      <c r="F20" s="43" t="s">
        <v>418</v>
      </c>
      <c r="G20" s="41"/>
      <c r="H20" s="41"/>
      <c r="I20" s="130"/>
      <c r="J20" s="130"/>
      <c r="K20" s="130"/>
      <c r="L20" s="130"/>
      <c r="M20" s="130"/>
      <c r="N20" s="130"/>
      <c r="O20" s="130"/>
      <c r="P20" s="130"/>
      <c r="Q20" s="130"/>
      <c r="R20" s="130"/>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row>
    <row r="21" spans="2:54" ht="14.5">
      <c r="B21" s="41"/>
      <c r="C21" s="43"/>
      <c r="D21" s="43"/>
      <c r="E21" s="43"/>
      <c r="F21" s="43"/>
      <c r="G21" s="41"/>
      <c r="H21" s="41"/>
      <c r="I21" s="130"/>
      <c r="J21" s="130"/>
      <c r="K21" s="130"/>
      <c r="L21" s="130"/>
      <c r="M21" s="130"/>
      <c r="N21" s="130"/>
      <c r="O21" s="130"/>
      <c r="P21" s="130"/>
      <c r="Q21" s="130"/>
      <c r="R21" s="130"/>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row>
    <row r="22" spans="2:54" ht="14.5">
      <c r="B22" s="41"/>
      <c r="C22" s="43"/>
      <c r="D22" s="43"/>
      <c r="E22" s="41"/>
      <c r="F22" s="41"/>
      <c r="G22" s="41"/>
      <c r="H22" s="41"/>
      <c r="I22" s="130"/>
      <c r="J22" s="130"/>
      <c r="K22" s="130"/>
      <c r="L22" s="130"/>
      <c r="M22" s="130"/>
      <c r="N22" s="130"/>
      <c r="O22" s="130"/>
      <c r="P22" s="130"/>
      <c r="Q22" s="130"/>
      <c r="R22" s="130"/>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row>
    <row r="23" spans="2:54" ht="14.5">
      <c r="B23" s="67" t="s">
        <v>46</v>
      </c>
      <c r="C23" s="130"/>
      <c r="D23" s="130"/>
      <c r="E23" s="130"/>
      <c r="G23" s="118"/>
      <c r="H23" s="68"/>
      <c r="I23" s="68"/>
      <c r="J23" s="130"/>
      <c r="K23" s="130"/>
      <c r="L23" s="130"/>
      <c r="M23" s="130"/>
      <c r="N23" s="130"/>
      <c r="O23" s="130"/>
      <c r="P23" s="130"/>
      <c r="Q23" s="130"/>
      <c r="R23" s="130"/>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row>
    <row r="24" spans="2:54" ht="14.5">
      <c r="B24" s="42" t="s">
        <v>47</v>
      </c>
      <c r="C24" s="42" t="s">
        <v>39</v>
      </c>
      <c r="D24" s="42" t="s">
        <v>48</v>
      </c>
      <c r="E24" s="42" t="s">
        <v>49</v>
      </c>
      <c r="F24" s="42" t="s">
        <v>50</v>
      </c>
      <c r="G24" s="42" t="s">
        <v>51</v>
      </c>
      <c r="H24" s="42" t="s">
        <v>52</v>
      </c>
      <c r="I24" s="42" t="s">
        <v>53</v>
      </c>
      <c r="J24" s="130"/>
      <c r="K24" s="130"/>
      <c r="L24" s="130"/>
      <c r="M24" s="130"/>
      <c r="N24" s="130"/>
      <c r="O24" s="130"/>
      <c r="P24" s="130"/>
      <c r="Q24" s="130"/>
      <c r="R24" s="130"/>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row>
    <row r="25" spans="2:54" ht="14.5">
      <c r="B25" s="41" t="s">
        <v>145</v>
      </c>
      <c r="C25" s="43" t="s">
        <v>419</v>
      </c>
      <c r="D25" s="41"/>
      <c r="E25" s="43" t="s">
        <v>413</v>
      </c>
      <c r="F25" s="41"/>
      <c r="G25" s="41"/>
      <c r="H25" s="41"/>
      <c r="I25" s="41"/>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41"/>
      <c r="AU25" s="41"/>
      <c r="AV25" s="41"/>
      <c r="AW25" s="41"/>
      <c r="AX25" s="41"/>
      <c r="AY25" s="41"/>
      <c r="AZ25" s="41"/>
      <c r="BA25" s="41"/>
      <c r="BB25" s="41"/>
    </row>
    <row r="26" spans="2:54" ht="14.5">
      <c r="B26" s="41"/>
      <c r="C26" s="43" t="s">
        <v>420</v>
      </c>
      <c r="D26" s="41"/>
      <c r="E26" s="43" t="s">
        <v>417</v>
      </c>
      <c r="F26" s="41"/>
      <c r="G26" s="41"/>
      <c r="H26" s="41"/>
      <c r="I26" s="41"/>
      <c r="J26" s="130"/>
      <c r="K26" s="130"/>
      <c r="L26" s="130"/>
      <c r="M26" s="130"/>
      <c r="N26" s="130"/>
      <c r="O26" s="130"/>
      <c r="P26" s="130"/>
      <c r="Q26" s="13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41"/>
      <c r="AU26" s="41"/>
      <c r="AV26" s="41"/>
      <c r="AW26" s="41"/>
      <c r="AX26" s="41"/>
      <c r="AY26" s="41"/>
      <c r="AZ26" s="41"/>
      <c r="BA26" s="41"/>
      <c r="BB26" s="41"/>
    </row>
    <row r="27" spans="2:54" ht="14.5">
      <c r="B27" s="43" t="s">
        <v>55</v>
      </c>
      <c r="C27" s="43" t="s">
        <v>421</v>
      </c>
      <c r="D27" s="41"/>
      <c r="E27" s="43" t="s">
        <v>154</v>
      </c>
      <c r="F27" s="41"/>
      <c r="G27" s="41"/>
      <c r="H27" s="41"/>
      <c r="I27" s="41"/>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41"/>
      <c r="AU27" s="41"/>
      <c r="AV27" s="41"/>
      <c r="AW27" s="41"/>
      <c r="AX27" s="41"/>
      <c r="AY27" s="41"/>
      <c r="AZ27" s="41"/>
      <c r="BA27" s="41"/>
      <c r="BB27" s="41"/>
    </row>
    <row r="28" spans="2:54" ht="14.5">
      <c r="B28" s="41"/>
      <c r="C28" s="43"/>
      <c r="D28" s="41"/>
      <c r="E28" s="43"/>
      <c r="F28" s="41"/>
      <c r="G28" s="41"/>
      <c r="H28" s="41"/>
      <c r="I28" s="41"/>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41"/>
      <c r="AU28" s="41"/>
      <c r="AV28" s="41"/>
      <c r="AW28" s="41"/>
      <c r="AX28" s="41"/>
      <c r="AY28" s="41"/>
      <c r="AZ28" s="41"/>
      <c r="BA28" s="41"/>
      <c r="BB28" s="41"/>
    </row>
    <row r="29" spans="2:54" ht="14.5">
      <c r="B29" s="41"/>
      <c r="C29" s="43"/>
      <c r="D29" s="41"/>
      <c r="E29" s="43"/>
      <c r="F29" s="41"/>
      <c r="G29" s="41"/>
      <c r="H29" s="41"/>
      <c r="I29" s="41"/>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41"/>
      <c r="AU29" s="41"/>
      <c r="AV29" s="41"/>
      <c r="AW29" s="41"/>
      <c r="AX29" s="41"/>
      <c r="AY29" s="41"/>
      <c r="AZ29" s="41"/>
      <c r="BA29" s="41"/>
      <c r="BB29" s="41"/>
    </row>
    <row r="30" spans="2:54" ht="14.5">
      <c r="B30" s="41"/>
      <c r="C30" s="41"/>
      <c r="D30" s="41"/>
      <c r="E30" s="41"/>
      <c r="F30" s="41"/>
      <c r="G30" s="41"/>
      <c r="H30" s="41"/>
      <c r="I30" s="41"/>
      <c r="J30" s="130"/>
      <c r="K30" s="130"/>
      <c r="L30" s="130"/>
      <c r="M30" s="130"/>
      <c r="N30" s="130"/>
      <c r="O30" s="130"/>
      <c r="P30" s="130"/>
      <c r="Q30" s="13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41"/>
      <c r="AU30" s="41"/>
      <c r="AV30" s="41"/>
      <c r="AW30" s="41"/>
      <c r="AX30" s="41"/>
      <c r="AY30" s="41"/>
      <c r="AZ30" s="41"/>
      <c r="BA30" s="41"/>
      <c r="BB30" s="41"/>
    </row>
    <row r="31" spans="2:54" ht="14.5">
      <c r="B31" s="69" t="s">
        <v>422</v>
      </c>
      <c r="C31" s="41"/>
      <c r="D31" s="40" t="s">
        <v>65</v>
      </c>
      <c r="E31" s="73"/>
      <c r="F31" s="41"/>
      <c r="G31" s="41"/>
      <c r="H31" s="41"/>
      <c r="I31" s="41"/>
      <c r="J31" s="41"/>
      <c r="K31" s="41"/>
      <c r="L31" s="41"/>
      <c r="M31" s="69" t="s">
        <v>422</v>
      </c>
      <c r="N31" s="41"/>
      <c r="O31" s="40" t="s">
        <v>423</v>
      </c>
      <c r="P31" s="73"/>
      <c r="Q31" s="41"/>
      <c r="R31" s="41"/>
      <c r="S31" s="41"/>
      <c r="T31" s="41"/>
      <c r="U31" s="41"/>
      <c r="V31" s="41"/>
      <c r="W31" s="41"/>
      <c r="X31" s="41"/>
      <c r="Y31" s="41"/>
      <c r="Z31" s="41"/>
      <c r="AA31" s="69" t="s">
        <v>422</v>
      </c>
      <c r="AB31" s="41"/>
      <c r="AC31" s="40" t="s">
        <v>424</v>
      </c>
      <c r="AD31" s="73"/>
      <c r="AE31" s="41"/>
      <c r="AF31" s="41"/>
      <c r="AG31" s="41"/>
      <c r="AH31" s="41"/>
      <c r="AI31" s="41"/>
      <c r="AJ31" s="41"/>
      <c r="AK31" s="130"/>
      <c r="AL31" s="130"/>
      <c r="AM31" s="130"/>
      <c r="AN31" s="130"/>
      <c r="AO31" s="130"/>
      <c r="AX31" s="68"/>
      <c r="AY31" s="68"/>
      <c r="AZ31" s="68"/>
      <c r="BA31" s="68"/>
    </row>
    <row r="32" spans="2:54" ht="14.5">
      <c r="B32" s="42" t="s">
        <v>8</v>
      </c>
      <c r="C32" s="42" t="s">
        <v>68</v>
      </c>
      <c r="D32" s="42" t="s">
        <v>69</v>
      </c>
      <c r="E32" s="55" t="s">
        <v>9</v>
      </c>
      <c r="F32" s="55" t="s">
        <v>10</v>
      </c>
      <c r="G32" s="55" t="s">
        <v>11</v>
      </c>
      <c r="H32" s="55" t="s">
        <v>12</v>
      </c>
      <c r="I32" s="55" t="s">
        <v>13</v>
      </c>
      <c r="J32" s="55" t="s">
        <v>14</v>
      </c>
      <c r="K32" s="55" t="s">
        <v>15</v>
      </c>
      <c r="L32" s="64"/>
      <c r="M32" s="42" t="s">
        <v>8</v>
      </c>
      <c r="N32" s="42" t="s">
        <v>68</v>
      </c>
      <c r="O32" s="42" t="s">
        <v>69</v>
      </c>
      <c r="P32" s="55" t="s">
        <v>9</v>
      </c>
      <c r="Q32" s="55" t="s">
        <v>10</v>
      </c>
      <c r="R32" s="55" t="s">
        <v>11</v>
      </c>
      <c r="S32" s="55" t="s">
        <v>12</v>
      </c>
      <c r="T32" s="55" t="s">
        <v>13</v>
      </c>
      <c r="U32" s="55" t="s">
        <v>14</v>
      </c>
      <c r="V32" s="55" t="s">
        <v>15</v>
      </c>
      <c r="W32" s="64"/>
      <c r="X32" s="64"/>
      <c r="Y32" s="64"/>
      <c r="Z32" s="64"/>
      <c r="AA32" s="42" t="s">
        <v>8</v>
      </c>
      <c r="AB32" s="42" t="s">
        <v>68</v>
      </c>
      <c r="AC32" s="42" t="s">
        <v>69</v>
      </c>
      <c r="AD32" s="55" t="s">
        <v>9</v>
      </c>
      <c r="AE32" s="55" t="s">
        <v>10</v>
      </c>
      <c r="AF32" s="55" t="s">
        <v>11</v>
      </c>
      <c r="AG32" s="55" t="s">
        <v>12</v>
      </c>
      <c r="AH32" s="55" t="s">
        <v>13</v>
      </c>
      <c r="AI32" s="55" t="s">
        <v>14</v>
      </c>
      <c r="AJ32" s="55" t="s">
        <v>15</v>
      </c>
      <c r="AK32" s="64"/>
      <c r="AL32" s="64"/>
      <c r="AM32" s="41"/>
      <c r="AN32" s="69"/>
      <c r="AO32" s="41"/>
    </row>
    <row r="33" spans="2:54" ht="14.5">
      <c r="B33" s="43" t="s">
        <v>411</v>
      </c>
      <c r="C33" s="43" t="s">
        <v>72</v>
      </c>
      <c r="D33" s="43" t="s">
        <v>419</v>
      </c>
      <c r="E33" s="74">
        <v>0.16919999999999999</v>
      </c>
      <c r="F33" s="74">
        <v>0.16919999999999999</v>
      </c>
      <c r="G33" s="74">
        <v>0.16919999999999999</v>
      </c>
      <c r="H33" s="74">
        <v>0.16919999999999999</v>
      </c>
      <c r="I33" s="74">
        <v>0.16919999999999999</v>
      </c>
      <c r="J33" s="74">
        <v>0.16919999999999999</v>
      </c>
      <c r="K33" s="74">
        <v>0.16919999999999999</v>
      </c>
      <c r="L33" s="78"/>
      <c r="M33" s="43" t="s">
        <v>411</v>
      </c>
      <c r="N33" s="43" t="s">
        <v>72</v>
      </c>
      <c r="O33" s="43" t="s">
        <v>419</v>
      </c>
      <c r="P33" s="74">
        <f>C43/(C43+C44)</f>
        <v>0</v>
      </c>
      <c r="Q33" s="74">
        <f t="shared" ref="Q33:V33" si="8">D43/(D43+D44)</f>
        <v>0</v>
      </c>
      <c r="R33" s="74">
        <f t="shared" si="8"/>
        <v>0</v>
      </c>
      <c r="S33" s="74">
        <f t="shared" si="8"/>
        <v>0</v>
      </c>
      <c r="T33" s="74">
        <f t="shared" si="8"/>
        <v>0</v>
      </c>
      <c r="U33" s="74">
        <f t="shared" si="8"/>
        <v>0</v>
      </c>
      <c r="V33" s="74">
        <f t="shared" si="8"/>
        <v>0</v>
      </c>
      <c r="W33" s="78"/>
      <c r="X33" s="78"/>
      <c r="Y33" s="78"/>
      <c r="Z33" s="78"/>
      <c r="AA33" s="43" t="s">
        <v>411</v>
      </c>
      <c r="AB33" s="43" t="s">
        <v>72</v>
      </c>
      <c r="AC33" s="43" t="s">
        <v>419</v>
      </c>
      <c r="AD33" s="74">
        <f>P33</f>
        <v>0</v>
      </c>
      <c r="AE33" s="74">
        <f t="shared" ref="AE33:AJ33" si="9">Q33</f>
        <v>0</v>
      </c>
      <c r="AF33" s="74">
        <f t="shared" si="9"/>
        <v>0</v>
      </c>
      <c r="AG33" s="74">
        <f t="shared" si="9"/>
        <v>0</v>
      </c>
      <c r="AH33" s="74">
        <f t="shared" si="9"/>
        <v>0</v>
      </c>
      <c r="AI33" s="74">
        <f t="shared" si="9"/>
        <v>0</v>
      </c>
      <c r="AJ33" s="74">
        <f t="shared" si="9"/>
        <v>0</v>
      </c>
      <c r="AK33" s="86"/>
      <c r="AL33" s="86"/>
      <c r="AM33" s="41"/>
      <c r="AN33" s="148"/>
      <c r="AO33" s="41"/>
    </row>
    <row r="34" spans="2:54" ht="14.5">
      <c r="B34" s="43"/>
      <c r="C34" s="43" t="s">
        <v>421</v>
      </c>
      <c r="D34" s="43"/>
      <c r="E34" s="74"/>
      <c r="F34" s="74"/>
      <c r="G34" s="74"/>
      <c r="H34" s="74"/>
      <c r="I34" s="74"/>
      <c r="J34" s="74"/>
      <c r="K34" s="74"/>
      <c r="L34" s="78"/>
      <c r="M34" s="43"/>
      <c r="N34" s="43" t="s">
        <v>421</v>
      </c>
      <c r="O34" s="43"/>
      <c r="P34" s="74">
        <f>1-P33</f>
        <v>1</v>
      </c>
      <c r="Q34" s="74">
        <f t="shared" ref="Q34:V34" si="10">1-Q33</f>
        <v>1</v>
      </c>
      <c r="R34" s="74">
        <f t="shared" si="10"/>
        <v>1</v>
      </c>
      <c r="S34" s="74">
        <f t="shared" si="10"/>
        <v>1</v>
      </c>
      <c r="T34" s="74">
        <f t="shared" si="10"/>
        <v>1</v>
      </c>
      <c r="U34" s="74">
        <f t="shared" si="10"/>
        <v>1</v>
      </c>
      <c r="V34" s="74">
        <f t="shared" si="10"/>
        <v>1</v>
      </c>
      <c r="W34" s="78"/>
      <c r="X34" s="78"/>
      <c r="Y34" s="78"/>
      <c r="Z34" s="78"/>
      <c r="AA34" s="43"/>
      <c r="AB34" s="43" t="s">
        <v>421</v>
      </c>
      <c r="AC34" s="43"/>
      <c r="AD34" s="74">
        <f>(1-AD33)*80%</f>
        <v>0.8</v>
      </c>
      <c r="AE34" s="74">
        <f t="shared" ref="AE34:AJ34" si="11">(1-AE33)*80%</f>
        <v>0.8</v>
      </c>
      <c r="AF34" s="74">
        <f t="shared" si="11"/>
        <v>0.8</v>
      </c>
      <c r="AG34" s="74">
        <f t="shared" si="11"/>
        <v>0.8</v>
      </c>
      <c r="AH34" s="74">
        <f t="shared" si="11"/>
        <v>0.8</v>
      </c>
      <c r="AI34" s="74">
        <f t="shared" si="11"/>
        <v>0.8</v>
      </c>
      <c r="AJ34" s="74">
        <f t="shared" si="11"/>
        <v>0.8</v>
      </c>
      <c r="AK34" s="86"/>
      <c r="AL34" s="86"/>
      <c r="AM34" s="41"/>
      <c r="AN34" s="148"/>
      <c r="AO34" s="41"/>
    </row>
    <row r="35" spans="2:54" ht="14.5">
      <c r="B35" s="43"/>
      <c r="C35" s="43" t="s">
        <v>56</v>
      </c>
      <c r="D35" s="43"/>
      <c r="E35" s="74"/>
      <c r="F35" s="74"/>
      <c r="G35" s="74"/>
      <c r="H35" s="74"/>
      <c r="I35" s="74"/>
      <c r="J35" s="74"/>
      <c r="K35" s="74"/>
      <c r="L35" s="78"/>
      <c r="M35" s="43"/>
      <c r="N35" s="43" t="s">
        <v>56</v>
      </c>
      <c r="O35" s="43"/>
      <c r="P35" s="74">
        <v>0</v>
      </c>
      <c r="Q35" s="74">
        <v>0</v>
      </c>
      <c r="R35" s="74">
        <v>0</v>
      </c>
      <c r="S35" s="74">
        <v>0</v>
      </c>
      <c r="T35" s="74">
        <v>0</v>
      </c>
      <c r="U35" s="74">
        <v>0</v>
      </c>
      <c r="V35" s="74">
        <v>0</v>
      </c>
      <c r="W35" s="78"/>
      <c r="X35" s="78"/>
      <c r="Y35" s="78"/>
      <c r="Z35" s="78"/>
      <c r="AA35" s="43"/>
      <c r="AB35" s="43" t="s">
        <v>56</v>
      </c>
      <c r="AC35" s="43"/>
      <c r="AD35" s="74">
        <f>1-AD33-AD34</f>
        <v>0.2</v>
      </c>
      <c r="AE35" s="74">
        <f t="shared" ref="AE35:AJ35" si="12">1-AE33-AE34</f>
        <v>0.2</v>
      </c>
      <c r="AF35" s="74">
        <f t="shared" si="12"/>
        <v>0.2</v>
      </c>
      <c r="AG35" s="74">
        <f t="shared" si="12"/>
        <v>0.2</v>
      </c>
      <c r="AH35" s="74">
        <f t="shared" si="12"/>
        <v>0.2</v>
      </c>
      <c r="AI35" s="74">
        <f t="shared" si="12"/>
        <v>0.2</v>
      </c>
      <c r="AJ35" s="74">
        <f t="shared" si="12"/>
        <v>0.2</v>
      </c>
      <c r="AK35" s="86"/>
      <c r="AL35" s="86"/>
      <c r="AM35" s="41"/>
      <c r="AN35" s="148"/>
      <c r="AO35" s="41"/>
    </row>
    <row r="36" spans="2:54" ht="14.5">
      <c r="B36" s="43" t="s">
        <v>415</v>
      </c>
      <c r="C36" s="43" t="s">
        <v>72</v>
      </c>
      <c r="D36" s="43" t="s">
        <v>420</v>
      </c>
      <c r="E36" s="74">
        <v>0.62509999999999999</v>
      </c>
      <c r="F36" s="74">
        <v>0.62509999999999999</v>
      </c>
      <c r="G36" s="74">
        <v>0.62509999999999999</v>
      </c>
      <c r="H36" s="74">
        <v>0.62509999999999999</v>
      </c>
      <c r="I36" s="74">
        <v>0.62509999999999999</v>
      </c>
      <c r="J36" s="74">
        <v>0.62509999999999999</v>
      </c>
      <c r="K36" s="74">
        <v>0.62509999999999999</v>
      </c>
      <c r="L36" s="78"/>
      <c r="M36" s="43" t="s">
        <v>415</v>
      </c>
      <c r="N36" s="43" t="s">
        <v>72</v>
      </c>
      <c r="O36" s="43" t="s">
        <v>420</v>
      </c>
      <c r="P36" s="74">
        <f t="shared" ref="P36" si="13">C45/(C45+C46)</f>
        <v>0</v>
      </c>
      <c r="Q36" s="74">
        <f t="shared" ref="Q36" si="14">D45/(D45+D46)</f>
        <v>1.30718954248366E-2</v>
      </c>
      <c r="R36" s="74">
        <f t="shared" ref="R36" si="15">E45/(E45+E46)</f>
        <v>4.5454545454545496E-3</v>
      </c>
      <c r="S36" s="74">
        <f t="shared" ref="S36" si="16">F45/(F45+F46)</f>
        <v>5.9701492537313397E-2</v>
      </c>
      <c r="T36" s="74">
        <f t="shared" ref="T36" si="17">G45/(G45+G46)</f>
        <v>5.5555555555555601E-2</v>
      </c>
      <c r="U36" s="74">
        <f t="shared" ref="U36" si="18">H45/(H45+H46)</f>
        <v>2.0512820512820499E-2</v>
      </c>
      <c r="V36" s="74">
        <f t="shared" ref="V36" si="19">I45/(I45+I46)</f>
        <v>4.8543689320388397E-3</v>
      </c>
      <c r="W36" s="78"/>
      <c r="X36" s="78"/>
      <c r="Y36" s="78"/>
      <c r="Z36" s="78"/>
      <c r="AA36" s="43" t="s">
        <v>415</v>
      </c>
      <c r="AB36" s="43" t="s">
        <v>72</v>
      </c>
      <c r="AC36" s="43" t="s">
        <v>420</v>
      </c>
      <c r="AD36" s="74">
        <f>P36</f>
        <v>0</v>
      </c>
      <c r="AE36" s="74">
        <f t="shared" ref="AE36" si="20">Q36</f>
        <v>1.30718954248366E-2</v>
      </c>
      <c r="AF36" s="74">
        <f t="shared" ref="AF36" si="21">R36</f>
        <v>4.5454545454545496E-3</v>
      </c>
      <c r="AG36" s="74">
        <f t="shared" ref="AG36" si="22">S36</f>
        <v>5.9701492537313397E-2</v>
      </c>
      <c r="AH36" s="74">
        <f t="shared" ref="AH36" si="23">T36</f>
        <v>5.5555555555555601E-2</v>
      </c>
      <c r="AI36" s="74">
        <f t="shared" ref="AI36" si="24">U36</f>
        <v>2.0512820512820499E-2</v>
      </c>
      <c r="AJ36" s="74">
        <f t="shared" ref="AJ36" si="25">V36</f>
        <v>4.8543689320388397E-3</v>
      </c>
      <c r="AK36" s="86"/>
      <c r="AL36" s="86"/>
      <c r="AM36" s="41"/>
      <c r="AN36" s="148"/>
      <c r="AO36" s="41"/>
      <c r="AP36" s="41"/>
      <c r="AQ36" s="41"/>
      <c r="AR36" s="41"/>
      <c r="AS36" s="41"/>
      <c r="AT36" s="41"/>
      <c r="AU36" s="41"/>
      <c r="AV36" s="41"/>
      <c r="AW36" s="41"/>
    </row>
    <row r="37" spans="2:54" ht="14.5">
      <c r="B37" s="43"/>
      <c r="C37" s="43" t="s">
        <v>421</v>
      </c>
      <c r="D37" s="43"/>
      <c r="E37" s="74"/>
      <c r="F37" s="74"/>
      <c r="G37" s="74"/>
      <c r="H37" s="74"/>
      <c r="I37" s="74"/>
      <c r="J37" s="74"/>
      <c r="K37" s="74"/>
      <c r="L37" s="78"/>
      <c r="M37" s="43"/>
      <c r="N37" s="43" t="s">
        <v>421</v>
      </c>
      <c r="O37" s="43"/>
      <c r="P37" s="74">
        <f>1-P36</f>
        <v>1</v>
      </c>
      <c r="Q37" s="74">
        <f t="shared" ref="Q37" si="26">1-Q36</f>
        <v>0.986928104575163</v>
      </c>
      <c r="R37" s="74">
        <f t="shared" ref="R37" si="27">1-R36</f>
        <v>0.99545454545454504</v>
      </c>
      <c r="S37" s="74">
        <f t="shared" ref="S37" si="28">1-S36</f>
        <v>0.94029850746268695</v>
      </c>
      <c r="T37" s="74">
        <f t="shared" ref="T37" si="29">1-T36</f>
        <v>0.94444444444444398</v>
      </c>
      <c r="U37" s="74">
        <f t="shared" ref="U37" si="30">1-U36</f>
        <v>0.979487179487179</v>
      </c>
      <c r="V37" s="74">
        <f t="shared" ref="V37" si="31">1-V36</f>
        <v>0.99514563106796095</v>
      </c>
      <c r="W37" s="78"/>
      <c r="X37" s="78"/>
      <c r="Y37" s="78"/>
      <c r="Z37" s="78"/>
      <c r="AA37" s="43"/>
      <c r="AB37" s="43" t="s">
        <v>421</v>
      </c>
      <c r="AC37" s="43"/>
      <c r="AD37" s="74">
        <f>(1-AD36)*80%</f>
        <v>0.8</v>
      </c>
      <c r="AE37" s="74">
        <f t="shared" ref="AE37" si="32">(1-AE36)*80%</f>
        <v>0.78954248366013102</v>
      </c>
      <c r="AF37" s="74">
        <f t="shared" ref="AF37" si="33">(1-AF36)*80%</f>
        <v>0.79636363636363605</v>
      </c>
      <c r="AG37" s="74">
        <f t="shared" ref="AG37" si="34">(1-AG36)*80%</f>
        <v>0.75223880597014903</v>
      </c>
      <c r="AH37" s="74">
        <f t="shared" ref="AH37" si="35">(1-AH36)*80%</f>
        <v>0.75555555555555598</v>
      </c>
      <c r="AI37" s="74">
        <f t="shared" ref="AI37" si="36">(1-AI36)*80%</f>
        <v>0.78358974358974398</v>
      </c>
      <c r="AJ37" s="74">
        <f t="shared" ref="AJ37" si="37">(1-AJ36)*80%</f>
        <v>0.79611650485436902</v>
      </c>
      <c r="AK37" s="86"/>
      <c r="AL37" s="86"/>
      <c r="AM37" s="41"/>
      <c r="AN37" s="148"/>
      <c r="AO37" s="41"/>
      <c r="AP37" s="41"/>
      <c r="AQ37" s="41"/>
      <c r="AR37" s="41"/>
      <c r="AS37" s="41"/>
      <c r="AT37" s="41"/>
      <c r="AU37" s="41"/>
      <c r="AV37" s="41"/>
      <c r="AW37" s="41"/>
    </row>
    <row r="38" spans="2:54" ht="14.5">
      <c r="B38" s="41"/>
      <c r="C38" s="43" t="s">
        <v>56</v>
      </c>
      <c r="D38" s="41"/>
      <c r="E38" s="59"/>
      <c r="F38" s="41"/>
      <c r="G38" s="41"/>
      <c r="H38" s="41"/>
      <c r="I38" s="41"/>
      <c r="J38" s="41"/>
      <c r="K38" s="41"/>
      <c r="L38" s="41"/>
      <c r="M38" s="41"/>
      <c r="N38" s="43" t="s">
        <v>56</v>
      </c>
      <c r="O38" s="41"/>
      <c r="P38" s="74">
        <v>0</v>
      </c>
      <c r="Q38" s="74">
        <v>0</v>
      </c>
      <c r="R38" s="74">
        <v>0</v>
      </c>
      <c r="S38" s="74">
        <v>0</v>
      </c>
      <c r="T38" s="74">
        <v>0</v>
      </c>
      <c r="U38" s="74">
        <v>0</v>
      </c>
      <c r="V38" s="74">
        <v>0</v>
      </c>
      <c r="W38" s="41"/>
      <c r="X38" s="41"/>
      <c r="Y38" s="41"/>
      <c r="Z38" s="41"/>
      <c r="AA38" s="41"/>
      <c r="AB38" s="43" t="s">
        <v>56</v>
      </c>
      <c r="AC38" s="41"/>
      <c r="AD38" s="74">
        <f>1-AD36-AD37</f>
        <v>0.2</v>
      </c>
      <c r="AE38" s="74">
        <f t="shared" ref="AE38" si="38">1-AE36-AE37</f>
        <v>0.19738562091503301</v>
      </c>
      <c r="AF38" s="74">
        <f t="shared" ref="AF38" si="39">1-AF36-AF37</f>
        <v>0.19909090909090901</v>
      </c>
      <c r="AG38" s="74">
        <f t="shared" ref="AG38" si="40">1-AG36-AG37</f>
        <v>0.18805970149253701</v>
      </c>
      <c r="AH38" s="74">
        <f t="shared" ref="AH38" si="41">1-AH36-AH37</f>
        <v>0.18888888888888899</v>
      </c>
      <c r="AI38" s="74">
        <f t="shared" ref="AI38" si="42">1-AI36-AI37</f>
        <v>0.195897435897436</v>
      </c>
      <c r="AJ38" s="74">
        <f t="shared" ref="AJ38" si="43">1-AJ36-AJ37</f>
        <v>0.19902912621359201</v>
      </c>
      <c r="AK38" s="59"/>
      <c r="AL38" s="59"/>
      <c r="AM38" s="59"/>
      <c r="AN38" s="59"/>
      <c r="AO38" s="110"/>
      <c r="AP38" s="41"/>
      <c r="AQ38" s="41"/>
      <c r="AR38" s="41"/>
      <c r="AS38" s="41"/>
      <c r="AT38" s="41"/>
      <c r="AU38" s="41"/>
      <c r="AV38" s="41"/>
      <c r="AW38" s="41"/>
      <c r="AX38" s="41"/>
      <c r="AY38" s="41"/>
      <c r="AZ38" s="41"/>
      <c r="BA38" s="41"/>
      <c r="BB38" s="41"/>
    </row>
    <row r="40" spans="2:54" ht="14.5">
      <c r="B40" s="139"/>
      <c r="M40" s="41"/>
      <c r="N40" s="41"/>
      <c r="O40" s="41"/>
      <c r="P40" s="41"/>
      <c r="Q40" s="41"/>
      <c r="R40" s="41"/>
      <c r="S40" s="41"/>
      <c r="T40" s="41"/>
      <c r="U40" s="41"/>
      <c r="V40" s="41"/>
      <c r="W40" s="41"/>
      <c r="X40" s="41"/>
      <c r="Y40" s="41"/>
      <c r="Z40" s="41"/>
      <c r="AA40" s="41"/>
      <c r="AB40" s="41"/>
      <c r="AC40" s="41"/>
      <c r="AD40" s="41"/>
      <c r="AE40" s="130"/>
      <c r="AF40" s="130"/>
      <c r="AG40" s="130"/>
      <c r="AH40" s="130"/>
      <c r="AI40" s="130"/>
      <c r="AJ40" s="130"/>
      <c r="AK40" s="130"/>
      <c r="AL40" s="130"/>
      <c r="AM40" s="130"/>
      <c r="AN40" s="130"/>
      <c r="AO40" s="130"/>
      <c r="AP40" s="130"/>
      <c r="AQ40" s="41"/>
      <c r="AR40" s="41"/>
      <c r="AS40" s="41"/>
      <c r="AT40" s="41"/>
      <c r="AU40" s="41"/>
      <c r="AV40" s="41"/>
      <c r="AW40" s="41"/>
      <c r="AX40" s="41"/>
      <c r="AY40" s="41"/>
      <c r="AZ40" s="41"/>
      <c r="BA40" s="41"/>
      <c r="BB40" s="41"/>
    </row>
    <row r="41" spans="2:54" ht="14.5">
      <c r="B41" s="140" t="s">
        <v>425</v>
      </c>
      <c r="C41" s="41"/>
      <c r="D41" s="41"/>
      <c r="E41" s="41"/>
      <c r="F41" s="41"/>
      <c r="G41" s="41"/>
      <c r="H41" s="41"/>
      <c r="I41" s="41"/>
      <c r="M41" s="55"/>
      <c r="N41" s="40"/>
      <c r="O41" s="41"/>
      <c r="P41" s="41"/>
      <c r="Q41" s="41"/>
      <c r="R41" s="41"/>
      <c r="S41" s="41"/>
      <c r="T41" s="41"/>
      <c r="U41" s="41"/>
      <c r="V41" s="55"/>
      <c r="W41" s="55"/>
      <c r="X41" s="55"/>
      <c r="Y41" s="55"/>
      <c r="Z41" s="55"/>
      <c r="AA41" s="55"/>
      <c r="AB41" s="55"/>
      <c r="AC41" s="55"/>
      <c r="AD41" s="55"/>
      <c r="AE41" s="55"/>
      <c r="AF41" s="55"/>
      <c r="AG41" s="55"/>
      <c r="AH41" s="55"/>
      <c r="AI41" s="55"/>
      <c r="AJ41" s="55"/>
      <c r="AK41" s="55"/>
      <c r="AL41" s="55"/>
      <c r="AM41" s="55"/>
      <c r="AN41" s="41"/>
      <c r="AO41" s="41"/>
      <c r="AP41" s="41"/>
      <c r="AQ41" s="41"/>
      <c r="AR41" s="41"/>
      <c r="AS41" s="41"/>
      <c r="AT41" s="41"/>
      <c r="AU41" s="41"/>
      <c r="AV41" s="41"/>
      <c r="AW41" s="41"/>
      <c r="AX41" s="41"/>
      <c r="AY41" s="41"/>
    </row>
    <row r="42" spans="2:54" ht="14.5">
      <c r="B42" s="141" t="s">
        <v>39</v>
      </c>
      <c r="C42" s="142" t="s">
        <v>9</v>
      </c>
      <c r="D42" s="142" t="s">
        <v>10</v>
      </c>
      <c r="E42" s="142" t="s">
        <v>11</v>
      </c>
      <c r="F42" s="142" t="s">
        <v>12</v>
      </c>
      <c r="G42" s="142" t="s">
        <v>13</v>
      </c>
      <c r="H42" s="142" t="s">
        <v>14</v>
      </c>
      <c r="I42" s="142" t="s">
        <v>15</v>
      </c>
      <c r="M42" s="59"/>
      <c r="N42" s="42" t="s">
        <v>39</v>
      </c>
      <c r="O42" s="55" t="s">
        <v>9</v>
      </c>
      <c r="P42" s="55" t="s">
        <v>10</v>
      </c>
      <c r="Q42" s="55" t="s">
        <v>11</v>
      </c>
      <c r="R42" s="55" t="s">
        <v>12</v>
      </c>
      <c r="S42" s="55" t="s">
        <v>13</v>
      </c>
      <c r="T42" s="55" t="s">
        <v>14</v>
      </c>
      <c r="U42" s="55" t="s">
        <v>15</v>
      </c>
      <c r="V42" s="59"/>
      <c r="W42" s="59"/>
      <c r="X42" s="59"/>
      <c r="Y42" s="59"/>
      <c r="Z42" s="59"/>
      <c r="AA42" s="59"/>
      <c r="AB42" s="59"/>
      <c r="AC42" s="59"/>
      <c r="AD42" s="59"/>
      <c r="AE42" s="110"/>
      <c r="AF42" s="110"/>
      <c r="AG42" s="110"/>
      <c r="AH42" s="110"/>
      <c r="AI42" s="110"/>
      <c r="AJ42" s="110"/>
      <c r="AK42" s="110"/>
      <c r="AL42" s="110"/>
      <c r="AM42" s="110"/>
      <c r="AN42" s="41"/>
      <c r="AO42" s="41"/>
      <c r="AP42" s="41"/>
      <c r="AQ42" s="41"/>
      <c r="AR42" s="41"/>
      <c r="AS42" s="41"/>
      <c r="AT42" s="41"/>
      <c r="AU42" s="41"/>
      <c r="AV42" s="41"/>
      <c r="AW42" s="41"/>
      <c r="AX42" s="41"/>
      <c r="AY42" s="41"/>
    </row>
    <row r="43" spans="2:54" ht="14.5">
      <c r="B43" s="143" t="s">
        <v>426</v>
      </c>
      <c r="C43" s="144">
        <f t="shared" ref="C43:I44" si="44">F11/1000</f>
        <v>0</v>
      </c>
      <c r="D43" s="144">
        <f t="shared" si="44"/>
        <v>0</v>
      </c>
      <c r="E43" s="144">
        <f t="shared" si="44"/>
        <v>0</v>
      </c>
      <c r="F43" s="144">
        <f t="shared" si="44"/>
        <v>0</v>
      </c>
      <c r="G43" s="144">
        <f t="shared" si="44"/>
        <v>0</v>
      </c>
      <c r="H43" s="144">
        <f t="shared" si="44"/>
        <v>0</v>
      </c>
      <c r="I43" s="144">
        <f t="shared" si="44"/>
        <v>0</v>
      </c>
      <c r="M43" s="59"/>
      <c r="N43" s="43" t="s">
        <v>426</v>
      </c>
      <c r="O43" s="59">
        <f>C43</f>
        <v>0</v>
      </c>
      <c r="P43" s="59">
        <f t="shared" ref="P43:U46" si="45">D43</f>
        <v>0</v>
      </c>
      <c r="Q43" s="59">
        <f t="shared" si="45"/>
        <v>0</v>
      </c>
      <c r="R43" s="59">
        <f t="shared" si="45"/>
        <v>0</v>
      </c>
      <c r="S43" s="59">
        <f t="shared" si="45"/>
        <v>0</v>
      </c>
      <c r="T43" s="59">
        <f t="shared" si="45"/>
        <v>0</v>
      </c>
      <c r="U43" s="59">
        <f t="shared" si="45"/>
        <v>0</v>
      </c>
      <c r="V43" s="59"/>
      <c r="W43" s="59"/>
      <c r="X43" s="59"/>
      <c r="Y43" s="59"/>
      <c r="Z43" s="59"/>
      <c r="AA43" s="59"/>
      <c r="AB43" s="59"/>
      <c r="AC43" s="59"/>
      <c r="AD43" s="59"/>
      <c r="AE43" s="110"/>
      <c r="AF43" s="110"/>
      <c r="AG43" s="110"/>
      <c r="AH43" s="110"/>
      <c r="AI43" s="110"/>
      <c r="AJ43" s="110"/>
      <c r="AK43" s="110"/>
      <c r="AL43" s="110"/>
      <c r="AM43" s="110"/>
    </row>
    <row r="44" spans="2:54" ht="14.5">
      <c r="B44" s="143" t="s">
        <v>427</v>
      </c>
      <c r="C44" s="144">
        <f t="shared" si="44"/>
        <v>6.7680000000000004E-2</v>
      </c>
      <c r="D44" s="144">
        <f t="shared" si="44"/>
        <v>0.32147999999999999</v>
      </c>
      <c r="E44" s="144">
        <f t="shared" si="44"/>
        <v>0.49068000000000001</v>
      </c>
      <c r="F44" s="144">
        <f t="shared" si="44"/>
        <v>6.7680000000000004E-2</v>
      </c>
      <c r="G44" s="144">
        <f t="shared" si="44"/>
        <v>1.6920000000000001E-2</v>
      </c>
      <c r="H44" s="144">
        <f t="shared" si="44"/>
        <v>0.16919999999999999</v>
      </c>
      <c r="I44" s="144">
        <f t="shared" si="44"/>
        <v>0.45684000000000002</v>
      </c>
      <c r="M44" s="59"/>
      <c r="N44" s="43" t="s">
        <v>427</v>
      </c>
      <c r="O44" s="59">
        <f t="shared" ref="O44:O46" si="46">C44</f>
        <v>6.7680000000000004E-2</v>
      </c>
      <c r="P44" s="59">
        <f t="shared" si="45"/>
        <v>0.32147999999999999</v>
      </c>
      <c r="Q44" s="59">
        <f t="shared" si="45"/>
        <v>0.49068000000000001</v>
      </c>
      <c r="R44" s="59">
        <f t="shared" si="45"/>
        <v>6.7680000000000004E-2</v>
      </c>
      <c r="S44" s="59">
        <f t="shared" si="45"/>
        <v>1.6920000000000001E-2</v>
      </c>
      <c r="T44" s="59">
        <f t="shared" si="45"/>
        <v>0.16919999999999999</v>
      </c>
      <c r="U44" s="59">
        <f t="shared" si="45"/>
        <v>0.45684000000000002</v>
      </c>
      <c r="V44" s="59"/>
      <c r="W44" s="59"/>
      <c r="X44" s="59"/>
      <c r="Y44" s="59"/>
      <c r="Z44" s="59"/>
      <c r="AA44" s="59"/>
      <c r="AB44" s="59"/>
      <c r="AC44" s="59"/>
      <c r="AD44" s="59"/>
      <c r="AE44" s="110"/>
      <c r="AF44" s="110"/>
      <c r="AG44" s="110"/>
      <c r="AH44" s="110"/>
      <c r="AI44" s="110"/>
      <c r="AJ44" s="110"/>
      <c r="AK44" s="110"/>
      <c r="AL44" s="110"/>
      <c r="AM44" s="110"/>
    </row>
    <row r="45" spans="2:54" ht="14.5">
      <c r="B45" s="143" t="s">
        <v>428</v>
      </c>
      <c r="C45" s="144">
        <f t="shared" ref="C45:I46" si="47">F14/1000</f>
        <v>0</v>
      </c>
      <c r="D45" s="144">
        <f t="shared" si="47"/>
        <v>0.25003999999999998</v>
      </c>
      <c r="E45" s="144">
        <f t="shared" si="47"/>
        <v>0.12501999999999999</v>
      </c>
      <c r="F45" s="144">
        <f t="shared" si="47"/>
        <v>0.25003999999999998</v>
      </c>
      <c r="G45" s="144">
        <f t="shared" si="47"/>
        <v>6.2509999999999996E-2</v>
      </c>
      <c r="H45" s="144">
        <f t="shared" si="47"/>
        <v>0.25003999999999998</v>
      </c>
      <c r="I45" s="144">
        <f t="shared" si="47"/>
        <v>0.12501999999999999</v>
      </c>
      <c r="M45" s="59"/>
      <c r="N45" s="43" t="s">
        <v>428</v>
      </c>
      <c r="O45" s="59">
        <f t="shared" si="46"/>
        <v>0</v>
      </c>
      <c r="P45" s="59">
        <f t="shared" si="45"/>
        <v>0.25003999999999998</v>
      </c>
      <c r="Q45" s="59">
        <f t="shared" si="45"/>
        <v>0.12501999999999999</v>
      </c>
      <c r="R45" s="59">
        <f t="shared" si="45"/>
        <v>0.25003999999999998</v>
      </c>
      <c r="S45" s="59">
        <f t="shared" si="45"/>
        <v>6.2509999999999996E-2</v>
      </c>
      <c r="T45" s="59">
        <f t="shared" si="45"/>
        <v>0.25003999999999998</v>
      </c>
      <c r="U45" s="59">
        <f t="shared" si="45"/>
        <v>0.12501999999999999</v>
      </c>
      <c r="V45" s="59"/>
      <c r="W45" s="59"/>
      <c r="X45" s="59"/>
      <c r="Y45" s="59"/>
      <c r="Z45" s="59"/>
      <c r="AA45" s="59"/>
      <c r="AB45" s="59"/>
      <c r="AC45" s="59"/>
      <c r="AD45" s="59"/>
      <c r="AE45" s="110"/>
      <c r="AF45" s="110"/>
      <c r="AG45" s="110"/>
      <c r="AH45" s="110"/>
      <c r="AI45" s="110"/>
      <c r="AJ45" s="110"/>
      <c r="AK45" s="110"/>
      <c r="AL45" s="110"/>
      <c r="AM45" s="110"/>
    </row>
    <row r="46" spans="2:54" ht="14.5">
      <c r="B46" s="143" t="s">
        <v>429</v>
      </c>
      <c r="C46" s="144">
        <f t="shared" si="47"/>
        <v>8.1263000000000005</v>
      </c>
      <c r="D46" s="144">
        <f t="shared" si="47"/>
        <v>18.878019999999999</v>
      </c>
      <c r="E46" s="144">
        <f t="shared" si="47"/>
        <v>27.379380000000001</v>
      </c>
      <c r="F46" s="144">
        <f t="shared" si="47"/>
        <v>3.9381300000000001</v>
      </c>
      <c r="G46" s="144">
        <f t="shared" si="47"/>
        <v>1.06267</v>
      </c>
      <c r="H46" s="144">
        <f t="shared" si="47"/>
        <v>11.939410000000001</v>
      </c>
      <c r="I46" s="144">
        <f t="shared" si="47"/>
        <v>25.629100000000001</v>
      </c>
      <c r="J46" s="59"/>
      <c r="K46" s="59"/>
      <c r="L46" s="59"/>
      <c r="M46" s="59"/>
      <c r="N46" s="43" t="s">
        <v>429</v>
      </c>
      <c r="O46" s="59">
        <f t="shared" si="46"/>
        <v>8.1263000000000005</v>
      </c>
      <c r="P46" s="59">
        <f t="shared" si="45"/>
        <v>18.878019999999999</v>
      </c>
      <c r="Q46" s="59">
        <f t="shared" si="45"/>
        <v>27.379380000000001</v>
      </c>
      <c r="R46" s="59">
        <f t="shared" si="45"/>
        <v>3.9381300000000001</v>
      </c>
      <c r="S46" s="59">
        <f t="shared" si="45"/>
        <v>1.06267</v>
      </c>
      <c r="T46" s="59">
        <f t="shared" si="45"/>
        <v>11.939410000000001</v>
      </c>
      <c r="U46" s="59">
        <f t="shared" si="45"/>
        <v>25.629100000000001</v>
      </c>
      <c r="V46" s="59"/>
      <c r="W46" s="59"/>
      <c r="X46" s="59"/>
      <c r="Y46" s="59"/>
      <c r="Z46" s="59"/>
      <c r="AA46" s="59"/>
      <c r="AB46" s="59"/>
      <c r="AC46" s="59"/>
      <c r="AD46" s="59"/>
      <c r="AE46" s="59"/>
      <c r="AF46" s="59"/>
      <c r="AG46" s="59"/>
      <c r="AH46" s="110"/>
      <c r="AI46" s="110"/>
      <c r="AJ46" s="110"/>
      <c r="AK46" s="110"/>
      <c r="AL46" s="110"/>
      <c r="AM46" s="110"/>
      <c r="AN46" s="110"/>
      <c r="AO46" s="110"/>
      <c r="AP46" s="110"/>
    </row>
    <row r="48" spans="2:54" ht="14.5">
      <c r="B48" s="69" t="s">
        <v>430</v>
      </c>
    </row>
    <row r="49" spans="2:11" ht="14.5">
      <c r="B49" s="40" t="s">
        <v>143</v>
      </c>
      <c r="C49" s="41"/>
      <c r="D49" s="41"/>
      <c r="E49" s="41"/>
      <c r="F49" s="41"/>
      <c r="G49" s="41"/>
      <c r="H49" s="41"/>
      <c r="I49" s="41"/>
    </row>
    <row r="50" spans="2:11" ht="14.5">
      <c r="B50" s="42" t="s">
        <v>39</v>
      </c>
      <c r="C50" s="55" t="s">
        <v>9</v>
      </c>
      <c r="D50" s="55" t="s">
        <v>10</v>
      </c>
      <c r="E50" s="55" t="s">
        <v>11</v>
      </c>
      <c r="F50" s="55" t="s">
        <v>12</v>
      </c>
      <c r="G50" s="55" t="s">
        <v>13</v>
      </c>
      <c r="H50" s="55" t="s">
        <v>14</v>
      </c>
      <c r="I50" s="55" t="s">
        <v>15</v>
      </c>
    </row>
    <row r="51" spans="2:11" ht="14.5">
      <c r="B51" s="43" t="s">
        <v>419</v>
      </c>
      <c r="C51" s="59">
        <f>C43+C44</f>
        <v>6.7680000000000004E-2</v>
      </c>
      <c r="D51" s="59">
        <f t="shared" ref="D51:I51" si="48">D43+D44</f>
        <v>0.32147999999999999</v>
      </c>
      <c r="E51" s="59">
        <f t="shared" si="48"/>
        <v>0.49068000000000001</v>
      </c>
      <c r="F51" s="59">
        <f t="shared" si="48"/>
        <v>6.7680000000000004E-2</v>
      </c>
      <c r="G51" s="59">
        <f t="shared" si="48"/>
        <v>1.6920000000000001E-2</v>
      </c>
      <c r="H51" s="59">
        <f t="shared" si="48"/>
        <v>0.16919999999999999</v>
      </c>
      <c r="I51" s="59">
        <f t="shared" si="48"/>
        <v>0.45684000000000002</v>
      </c>
    </row>
    <row r="52" spans="2:11" ht="14.5">
      <c r="B52" s="43" t="s">
        <v>420</v>
      </c>
      <c r="C52" s="59">
        <f>C45+C46</f>
        <v>8.1263000000000005</v>
      </c>
      <c r="D52" s="59">
        <f t="shared" ref="D52:I52" si="49">D45+D46</f>
        <v>19.128060000000001</v>
      </c>
      <c r="E52" s="59">
        <f t="shared" si="49"/>
        <v>27.5044</v>
      </c>
      <c r="F52" s="59">
        <f t="shared" si="49"/>
        <v>4.1881700000000004</v>
      </c>
      <c r="G52" s="59">
        <f t="shared" si="49"/>
        <v>1.1251800000000001</v>
      </c>
      <c r="H52" s="59">
        <f t="shared" si="49"/>
        <v>12.189450000000001</v>
      </c>
      <c r="I52" s="59">
        <f t="shared" si="49"/>
        <v>25.75412</v>
      </c>
    </row>
    <row r="53" spans="2:11" ht="14.5">
      <c r="B53" s="43"/>
      <c r="C53" s="59"/>
      <c r="D53" s="59"/>
      <c r="E53" s="59"/>
      <c r="F53" s="59"/>
      <c r="G53" s="59"/>
      <c r="H53" s="59"/>
      <c r="I53" s="59"/>
    </row>
    <row r="54" spans="2:11" ht="14.5">
      <c r="B54" s="43"/>
      <c r="C54" s="59"/>
      <c r="D54" s="59"/>
      <c r="E54" s="59"/>
      <c r="F54" s="59"/>
      <c r="G54" s="59"/>
      <c r="H54" s="59"/>
      <c r="I54" s="59"/>
    </row>
    <row r="55" spans="2:11" ht="14.5">
      <c r="B55" s="43"/>
      <c r="C55" s="59"/>
      <c r="D55" s="59"/>
      <c r="E55" s="59"/>
      <c r="F55" s="59"/>
      <c r="G55" s="59"/>
      <c r="H55" s="59"/>
      <c r="I55" s="59"/>
    </row>
    <row r="56" spans="2:11" ht="14.5">
      <c r="B56" s="69" t="s">
        <v>431</v>
      </c>
      <c r="C56" s="41"/>
      <c r="D56" s="70" t="s">
        <v>432</v>
      </c>
      <c r="E56" s="71"/>
      <c r="F56" s="41"/>
      <c r="G56" s="41"/>
      <c r="H56" s="41"/>
      <c r="I56" s="41"/>
      <c r="J56" s="41"/>
      <c r="K56" s="41"/>
    </row>
    <row r="57" spans="2:11" ht="14.5">
      <c r="B57" s="42" t="s">
        <v>8</v>
      </c>
      <c r="C57" s="42" t="s">
        <v>68</v>
      </c>
      <c r="D57" s="42" t="s">
        <v>69</v>
      </c>
      <c r="E57" s="55" t="s">
        <v>9</v>
      </c>
      <c r="F57" s="55" t="s">
        <v>10</v>
      </c>
      <c r="G57" s="55" t="s">
        <v>11</v>
      </c>
      <c r="H57" s="55" t="s">
        <v>12</v>
      </c>
      <c r="I57" s="55" t="s">
        <v>13</v>
      </c>
      <c r="J57" s="55" t="s">
        <v>14</v>
      </c>
      <c r="K57" s="55" t="s">
        <v>15</v>
      </c>
    </row>
    <row r="58" spans="2:11" ht="14.5">
      <c r="B58" s="43" t="s">
        <v>433</v>
      </c>
      <c r="C58" s="43" t="s">
        <v>72</v>
      </c>
      <c r="D58" s="43" t="s">
        <v>426</v>
      </c>
      <c r="E58" s="72">
        <v>1E-3</v>
      </c>
      <c r="F58" s="72">
        <v>1E-3</v>
      </c>
      <c r="G58" s="72">
        <v>1E-3</v>
      </c>
      <c r="H58" s="72">
        <v>1E-3</v>
      </c>
      <c r="I58" s="72">
        <v>1E-3</v>
      </c>
      <c r="J58" s="72">
        <v>1E-3</v>
      </c>
      <c r="K58" s="72">
        <v>1E-3</v>
      </c>
    </row>
    <row r="59" spans="2:11" ht="14.5">
      <c r="B59" s="43" t="s">
        <v>434</v>
      </c>
      <c r="C59" s="43" t="s">
        <v>421</v>
      </c>
      <c r="D59" s="43" t="s">
        <v>427</v>
      </c>
      <c r="E59" s="72">
        <v>1E-3</v>
      </c>
      <c r="F59" s="72">
        <v>1E-3</v>
      </c>
      <c r="G59" s="72">
        <v>1E-3</v>
      </c>
      <c r="H59" s="72">
        <v>1E-3</v>
      </c>
      <c r="I59" s="72">
        <v>1E-3</v>
      </c>
      <c r="J59" s="72">
        <v>1E-3</v>
      </c>
      <c r="K59" s="72">
        <v>1E-3</v>
      </c>
    </row>
    <row r="60" spans="2:11" ht="14.5">
      <c r="B60" s="43" t="s">
        <v>435</v>
      </c>
      <c r="C60" s="43" t="s">
        <v>72</v>
      </c>
      <c r="D60" s="43" t="s">
        <v>428</v>
      </c>
      <c r="E60" s="72">
        <v>1E-3</v>
      </c>
      <c r="F60" s="72">
        <v>1E-3</v>
      </c>
      <c r="G60" s="72">
        <v>1E-3</v>
      </c>
      <c r="H60" s="72">
        <v>1E-3</v>
      </c>
      <c r="I60" s="72">
        <v>1E-3</v>
      </c>
      <c r="J60" s="72">
        <v>1E-3</v>
      </c>
      <c r="K60" s="72">
        <v>1E-3</v>
      </c>
    </row>
    <row r="61" spans="2:11" ht="14.5">
      <c r="B61" s="43" t="s">
        <v>436</v>
      </c>
      <c r="C61" s="43" t="s">
        <v>421</v>
      </c>
      <c r="D61" s="43" t="s">
        <v>429</v>
      </c>
      <c r="E61" s="72">
        <v>1E-3</v>
      </c>
      <c r="F61" s="72">
        <v>1E-3</v>
      </c>
      <c r="G61" s="72">
        <v>1E-3</v>
      </c>
      <c r="H61" s="72">
        <v>1E-3</v>
      </c>
      <c r="I61" s="72">
        <v>1E-3</v>
      </c>
      <c r="J61" s="72">
        <v>1E-3</v>
      </c>
      <c r="K61" s="72">
        <v>1E-3</v>
      </c>
    </row>
    <row r="65" spans="2:14" ht="14.5">
      <c r="B65" s="375" t="s">
        <v>437</v>
      </c>
      <c r="C65" s="41"/>
      <c r="D65" s="70" t="s">
        <v>438</v>
      </c>
      <c r="E65" s="73"/>
      <c r="F65" s="41"/>
      <c r="G65" s="41"/>
      <c r="H65" s="41"/>
      <c r="I65" s="41"/>
      <c r="J65" s="41"/>
      <c r="K65" s="41"/>
      <c r="M65" s="13" t="s">
        <v>439</v>
      </c>
    </row>
    <row r="66" spans="2:14" ht="14.5">
      <c r="B66" s="42" t="s">
        <v>8</v>
      </c>
      <c r="C66" s="42" t="s">
        <v>68</v>
      </c>
      <c r="D66" s="42" t="s">
        <v>69</v>
      </c>
      <c r="E66" s="55" t="s">
        <v>9</v>
      </c>
      <c r="F66" s="55" t="s">
        <v>10</v>
      </c>
      <c r="G66" s="55" t="s">
        <v>11</v>
      </c>
      <c r="H66" s="55" t="s">
        <v>12</v>
      </c>
      <c r="I66" s="55" t="s">
        <v>13</v>
      </c>
      <c r="J66" s="55" t="s">
        <v>14</v>
      </c>
      <c r="K66" s="55" t="s">
        <v>15</v>
      </c>
      <c r="M66" s="158" t="s">
        <v>440</v>
      </c>
    </row>
    <row r="67" spans="2:14" ht="14.5">
      <c r="B67" s="43" t="s">
        <v>433</v>
      </c>
      <c r="C67" s="43" t="s">
        <v>72</v>
      </c>
      <c r="D67" s="43" t="s">
        <v>426</v>
      </c>
      <c r="E67" s="74">
        <v>57</v>
      </c>
      <c r="F67" s="74">
        <v>57</v>
      </c>
      <c r="G67" s="74">
        <v>57</v>
      </c>
      <c r="H67" s="74">
        <v>57</v>
      </c>
      <c r="I67" s="74">
        <v>57</v>
      </c>
      <c r="J67" s="74">
        <v>57</v>
      </c>
      <c r="K67" s="74">
        <v>57</v>
      </c>
    </row>
    <row r="68" spans="2:14" ht="14.5">
      <c r="B68" s="43" t="s">
        <v>434</v>
      </c>
      <c r="C68" s="43" t="s">
        <v>421</v>
      </c>
      <c r="D68" s="43" t="s">
        <v>427</v>
      </c>
      <c r="E68" s="74">
        <v>57</v>
      </c>
      <c r="F68" s="74">
        <v>57</v>
      </c>
      <c r="G68" s="74">
        <v>57</v>
      </c>
      <c r="H68" s="74">
        <v>57</v>
      </c>
      <c r="I68" s="74">
        <v>57</v>
      </c>
      <c r="J68" s="74">
        <v>57</v>
      </c>
      <c r="K68" s="74">
        <v>57</v>
      </c>
      <c r="N68" s="13" t="s">
        <v>441</v>
      </c>
    </row>
    <row r="69" spans="2:14" ht="14.5">
      <c r="B69" s="43" t="s">
        <v>435</v>
      </c>
      <c r="C69" s="43" t="s">
        <v>72</v>
      </c>
      <c r="D69" s="43" t="s">
        <v>428</v>
      </c>
      <c r="E69" s="74">
        <v>168</v>
      </c>
      <c r="F69" s="74">
        <v>168</v>
      </c>
      <c r="G69" s="74">
        <v>168</v>
      </c>
      <c r="H69" s="74">
        <v>168</v>
      </c>
      <c r="I69" s="74">
        <v>168</v>
      </c>
      <c r="J69" s="74">
        <v>168</v>
      </c>
      <c r="K69" s="74">
        <v>168</v>
      </c>
      <c r="N69" s="13" t="s">
        <v>442</v>
      </c>
    </row>
    <row r="70" spans="2:14" ht="14.5">
      <c r="B70" s="43" t="s">
        <v>436</v>
      </c>
      <c r="C70" s="43" t="s">
        <v>421</v>
      </c>
      <c r="D70" s="43" t="s">
        <v>429</v>
      </c>
      <c r="E70" s="74">
        <v>168</v>
      </c>
      <c r="F70" s="74">
        <v>168</v>
      </c>
      <c r="G70" s="74">
        <v>168</v>
      </c>
      <c r="H70" s="74">
        <v>168</v>
      </c>
      <c r="I70" s="74">
        <v>168</v>
      </c>
      <c r="J70" s="74">
        <v>168</v>
      </c>
      <c r="K70" s="74">
        <v>168</v>
      </c>
    </row>
    <row r="74" spans="2:14" ht="14.5">
      <c r="B74" s="375" t="s">
        <v>443</v>
      </c>
      <c r="C74" s="41"/>
      <c r="D74" s="70" t="s">
        <v>444</v>
      </c>
      <c r="E74" s="73"/>
      <c r="F74" s="41"/>
      <c r="G74" s="41"/>
      <c r="H74" s="41"/>
      <c r="I74" s="41"/>
      <c r="J74" s="41"/>
      <c r="K74" s="41"/>
      <c r="M74" s="13"/>
    </row>
    <row r="75" spans="2:14" ht="14.5">
      <c r="B75" s="42" t="s">
        <v>8</v>
      </c>
      <c r="C75" s="42" t="s">
        <v>68</v>
      </c>
      <c r="D75" s="42" t="s">
        <v>69</v>
      </c>
      <c r="E75" s="55" t="s">
        <v>9</v>
      </c>
      <c r="F75" s="55" t="s">
        <v>10</v>
      </c>
      <c r="G75" s="55" t="s">
        <v>11</v>
      </c>
      <c r="H75" s="55" t="s">
        <v>12</v>
      </c>
      <c r="I75" s="55" t="s">
        <v>13</v>
      </c>
      <c r="J75" s="55" t="s">
        <v>14</v>
      </c>
      <c r="K75" s="55" t="s">
        <v>15</v>
      </c>
      <c r="M75" s="158"/>
      <c r="N75" s="158" t="s">
        <v>445</v>
      </c>
    </row>
    <row r="76" spans="2:14" ht="14.5">
      <c r="B76" s="43" t="s">
        <v>433</v>
      </c>
      <c r="C76" s="43" t="s">
        <v>72</v>
      </c>
      <c r="D76" s="43" t="s">
        <v>426</v>
      </c>
      <c r="E76" s="58">
        <f>E78</f>
        <v>223.74803579968599</v>
      </c>
      <c r="F76" s="58">
        <f t="shared" ref="F76:K76" si="50">F78</f>
        <v>223.74803579968599</v>
      </c>
      <c r="G76" s="58">
        <f t="shared" si="50"/>
        <v>223.74803579968599</v>
      </c>
      <c r="H76" s="58">
        <f t="shared" si="50"/>
        <v>223.74803579968599</v>
      </c>
      <c r="I76" s="58">
        <f t="shared" si="50"/>
        <v>223.74803579968599</v>
      </c>
      <c r="J76" s="58">
        <f t="shared" si="50"/>
        <v>223.74803579968599</v>
      </c>
      <c r="K76" s="58">
        <f t="shared" si="50"/>
        <v>223.74803579968599</v>
      </c>
      <c r="N76" s="13" t="s">
        <v>446</v>
      </c>
    </row>
    <row r="77" spans="2:14" ht="14.5">
      <c r="B77" s="43" t="s">
        <v>434</v>
      </c>
      <c r="C77" s="43" t="s">
        <v>421</v>
      </c>
      <c r="D77" s="43" t="s">
        <v>427</v>
      </c>
      <c r="E77" s="58">
        <f>E79</f>
        <v>223.74803579968599</v>
      </c>
      <c r="F77" s="58">
        <f t="shared" ref="F77:K77" si="51">F79</f>
        <v>223.74803579968599</v>
      </c>
      <c r="G77" s="58">
        <f t="shared" si="51"/>
        <v>223.74803579968599</v>
      </c>
      <c r="H77" s="58">
        <f t="shared" si="51"/>
        <v>223.74803579968599</v>
      </c>
      <c r="I77" s="58">
        <f t="shared" si="51"/>
        <v>223.74803579968599</v>
      </c>
      <c r="J77" s="58">
        <f t="shared" si="51"/>
        <v>223.74803579968599</v>
      </c>
      <c r="K77" s="58">
        <f t="shared" si="51"/>
        <v>223.74803579968599</v>
      </c>
      <c r="N77" s="13"/>
    </row>
    <row r="78" spans="2:14" ht="14.5">
      <c r="B78" s="43" t="s">
        <v>435</v>
      </c>
      <c r="C78" s="43" t="s">
        <v>72</v>
      </c>
      <c r="D78" s="43" t="s">
        <v>428</v>
      </c>
      <c r="E78" s="74">
        <f>52.4*10^9/1394/E69/1000</f>
        <v>223.74803579968599</v>
      </c>
      <c r="F78" s="74">
        <f t="shared" ref="F78:K78" si="52">52.4*10^9/1394/F69/1000</f>
        <v>223.74803579968599</v>
      </c>
      <c r="G78" s="74">
        <f t="shared" si="52"/>
        <v>223.74803579968599</v>
      </c>
      <c r="H78" s="74">
        <f t="shared" si="52"/>
        <v>223.74803579968599</v>
      </c>
      <c r="I78" s="74">
        <f t="shared" si="52"/>
        <v>223.74803579968599</v>
      </c>
      <c r="J78" s="74">
        <f t="shared" si="52"/>
        <v>223.74803579968599</v>
      </c>
      <c r="K78" s="74">
        <f t="shared" si="52"/>
        <v>223.74803579968599</v>
      </c>
      <c r="N78" s="13" t="s">
        <v>447</v>
      </c>
    </row>
    <row r="79" spans="2:14" ht="14.5">
      <c r="B79" s="43" t="s">
        <v>436</v>
      </c>
      <c r="C79" s="43" t="s">
        <v>421</v>
      </c>
      <c r="D79" s="43" t="s">
        <v>429</v>
      </c>
      <c r="E79" s="74">
        <f>52.4*10^9/1394/E70/1000</f>
        <v>223.74803579968599</v>
      </c>
      <c r="F79" s="74">
        <f t="shared" ref="F79:K79" si="53">52.4*10^9/1394/F70/1000</f>
        <v>223.74803579968599</v>
      </c>
      <c r="G79" s="74">
        <f t="shared" si="53"/>
        <v>223.74803579968599</v>
      </c>
      <c r="H79" s="74">
        <f t="shared" si="53"/>
        <v>223.74803579968599</v>
      </c>
      <c r="I79" s="74">
        <f t="shared" si="53"/>
        <v>223.74803579968599</v>
      </c>
      <c r="J79" s="74">
        <f t="shared" si="53"/>
        <v>223.74803579968599</v>
      </c>
      <c r="K79" s="74">
        <f t="shared" si="53"/>
        <v>223.74803579968599</v>
      </c>
      <c r="N79" s="13" t="s">
        <v>448</v>
      </c>
    </row>
    <row r="80" spans="2:14">
      <c r="N80" s="99" t="s">
        <v>449</v>
      </c>
    </row>
    <row r="83" spans="2:14" ht="14.5">
      <c r="B83" s="69" t="s">
        <v>162</v>
      </c>
      <c r="C83" s="41"/>
      <c r="D83" s="70" t="s">
        <v>450</v>
      </c>
      <c r="E83" s="73"/>
      <c r="F83" s="41"/>
      <c r="G83" s="41"/>
      <c r="H83" s="41"/>
      <c r="I83" s="41"/>
      <c r="J83" s="41"/>
      <c r="K83" s="41"/>
    </row>
    <row r="84" spans="2:14" ht="14.5">
      <c r="B84" s="42" t="s">
        <v>8</v>
      </c>
      <c r="C84" s="42" t="s">
        <v>68</v>
      </c>
      <c r="D84" s="42" t="s">
        <v>69</v>
      </c>
      <c r="E84" s="55" t="s">
        <v>9</v>
      </c>
      <c r="F84" s="55" t="s">
        <v>10</v>
      </c>
      <c r="G84" s="55" t="s">
        <v>11</v>
      </c>
      <c r="H84" s="55" t="s">
        <v>12</v>
      </c>
      <c r="I84" s="55" t="s">
        <v>13</v>
      </c>
      <c r="J84" s="55" t="s">
        <v>14</v>
      </c>
      <c r="K84" s="55" t="s">
        <v>15</v>
      </c>
      <c r="N84" s="158" t="s">
        <v>451</v>
      </c>
    </row>
    <row r="85" spans="2:14" ht="14.5">
      <c r="B85" s="43" t="s">
        <v>433</v>
      </c>
      <c r="C85" s="43" t="s">
        <v>72</v>
      </c>
      <c r="D85" s="43" t="s">
        <v>426</v>
      </c>
      <c r="E85" s="89">
        <f t="shared" ref="E85:K88" si="54">C43/E58/E67/E76*1000</f>
        <v>0</v>
      </c>
      <c r="F85" s="89">
        <f t="shared" si="54"/>
        <v>0</v>
      </c>
      <c r="G85" s="89">
        <f t="shared" si="54"/>
        <v>0</v>
      </c>
      <c r="H85" s="89">
        <f t="shared" si="54"/>
        <v>0</v>
      </c>
      <c r="I85" s="89">
        <f t="shared" si="54"/>
        <v>0</v>
      </c>
      <c r="J85" s="89">
        <f t="shared" si="54"/>
        <v>0</v>
      </c>
      <c r="K85" s="89">
        <f t="shared" si="54"/>
        <v>0</v>
      </c>
    </row>
    <row r="86" spans="2:14" ht="14.5">
      <c r="B86" s="43" t="s">
        <v>434</v>
      </c>
      <c r="C86" s="43" t="s">
        <v>421</v>
      </c>
      <c r="D86" s="43" t="s">
        <v>427</v>
      </c>
      <c r="E86" s="89">
        <f t="shared" si="54"/>
        <v>5.3067210928083597</v>
      </c>
      <c r="F86" s="89">
        <f t="shared" si="54"/>
        <v>25.206925190839701</v>
      </c>
      <c r="G86" s="89">
        <f t="shared" si="54"/>
        <v>38.473727922860597</v>
      </c>
      <c r="H86" s="89">
        <f t="shared" si="54"/>
        <v>5.3067210928083597</v>
      </c>
      <c r="I86" s="89">
        <f t="shared" si="54"/>
        <v>1.3266802732020899</v>
      </c>
      <c r="J86" s="89">
        <f t="shared" si="54"/>
        <v>13.266802732020899</v>
      </c>
      <c r="K86" s="89">
        <f t="shared" si="54"/>
        <v>35.820367376456403</v>
      </c>
    </row>
    <row r="87" spans="2:14" ht="14.5">
      <c r="B87" s="43" t="s">
        <v>435</v>
      </c>
      <c r="C87" s="43" t="s">
        <v>72</v>
      </c>
      <c r="D87" s="43" t="s">
        <v>428</v>
      </c>
      <c r="E87" s="89">
        <f t="shared" si="54"/>
        <v>0</v>
      </c>
      <c r="F87" s="89">
        <f t="shared" si="54"/>
        <v>6.6518274809160296</v>
      </c>
      <c r="G87" s="89">
        <f t="shared" si="54"/>
        <v>3.3259137404580201</v>
      </c>
      <c r="H87" s="89">
        <f t="shared" si="54"/>
        <v>6.6518274809160296</v>
      </c>
      <c r="I87" s="89">
        <f t="shared" si="54"/>
        <v>1.6629568702290101</v>
      </c>
      <c r="J87" s="89">
        <f t="shared" si="54"/>
        <v>6.6518274809160296</v>
      </c>
      <c r="K87" s="89">
        <f t="shared" si="54"/>
        <v>3.3259137404580201</v>
      </c>
    </row>
    <row r="88" spans="2:14" ht="14.5">
      <c r="B88" s="43" t="s">
        <v>436</v>
      </c>
      <c r="C88" s="43" t="s">
        <v>421</v>
      </c>
      <c r="D88" s="43" t="s">
        <v>429</v>
      </c>
      <c r="E88" s="89">
        <f t="shared" si="54"/>
        <v>216.184393129771</v>
      </c>
      <c r="F88" s="89">
        <f t="shared" si="54"/>
        <v>502.21297480916002</v>
      </c>
      <c r="G88" s="89">
        <f t="shared" si="54"/>
        <v>728.37510916030499</v>
      </c>
      <c r="H88" s="89">
        <f t="shared" si="54"/>
        <v>104.76628282442699</v>
      </c>
      <c r="I88" s="89">
        <f t="shared" si="54"/>
        <v>28.2702667938931</v>
      </c>
      <c r="J88" s="89">
        <f t="shared" si="54"/>
        <v>317.62476221374101</v>
      </c>
      <c r="K88" s="89">
        <f t="shared" si="54"/>
        <v>681.81231679389305</v>
      </c>
    </row>
    <row r="94" spans="2:14" ht="14.5">
      <c r="B94" s="69"/>
      <c r="C94" s="41"/>
      <c r="D94" s="70" t="s">
        <v>452</v>
      </c>
      <c r="E94" s="73"/>
      <c r="F94" s="41"/>
      <c r="G94" s="41"/>
      <c r="H94" s="41"/>
      <c r="I94" s="41"/>
      <c r="J94" s="41"/>
      <c r="K94" s="41"/>
    </row>
    <row r="95" spans="2:14" ht="14.5">
      <c r="B95" s="42" t="s">
        <v>8</v>
      </c>
      <c r="C95" s="42" t="s">
        <v>68</v>
      </c>
      <c r="D95" s="42" t="s">
        <v>69</v>
      </c>
      <c r="E95" s="55" t="s">
        <v>9</v>
      </c>
      <c r="F95" s="55" t="s">
        <v>10</v>
      </c>
      <c r="G95" s="55" t="s">
        <v>11</v>
      </c>
      <c r="H95" s="55" t="s">
        <v>12</v>
      </c>
      <c r="I95" s="55" t="s">
        <v>13</v>
      </c>
      <c r="J95" s="55" t="s">
        <v>14</v>
      </c>
      <c r="K95" s="55" t="s">
        <v>15</v>
      </c>
    </row>
    <row r="96" spans="2:14" ht="14.5">
      <c r="B96" s="43" t="s">
        <v>433</v>
      </c>
      <c r="C96" s="43" t="s">
        <v>72</v>
      </c>
      <c r="D96" s="43" t="s">
        <v>426</v>
      </c>
      <c r="E96" s="74">
        <v>30</v>
      </c>
      <c r="F96" s="74">
        <v>30</v>
      </c>
      <c r="G96" s="74">
        <v>30</v>
      </c>
      <c r="H96" s="74">
        <v>30</v>
      </c>
      <c r="I96" s="74">
        <v>30</v>
      </c>
      <c r="J96" s="74">
        <v>30</v>
      </c>
      <c r="K96" s="74">
        <v>30</v>
      </c>
    </row>
    <row r="97" spans="2:14" ht="14.5">
      <c r="B97" s="43" t="s">
        <v>434</v>
      </c>
      <c r="C97" s="43" t="s">
        <v>421</v>
      </c>
      <c r="D97" s="43" t="s">
        <v>427</v>
      </c>
      <c r="E97" s="74">
        <v>30</v>
      </c>
      <c r="F97" s="74">
        <v>30</v>
      </c>
      <c r="G97" s="74">
        <v>30</v>
      </c>
      <c r="H97" s="74">
        <v>30</v>
      </c>
      <c r="I97" s="74">
        <v>30</v>
      </c>
      <c r="J97" s="74">
        <v>30</v>
      </c>
      <c r="K97" s="74">
        <v>30</v>
      </c>
    </row>
    <row r="98" spans="2:14" ht="14.5">
      <c r="B98" s="43" t="s">
        <v>435</v>
      </c>
      <c r="C98" s="43" t="s">
        <v>72</v>
      </c>
      <c r="D98" s="43" t="s">
        <v>428</v>
      </c>
      <c r="E98" s="74">
        <v>30</v>
      </c>
      <c r="F98" s="74">
        <v>30</v>
      </c>
      <c r="G98" s="74">
        <v>30</v>
      </c>
      <c r="H98" s="74">
        <v>30</v>
      </c>
      <c r="I98" s="74">
        <v>30</v>
      </c>
      <c r="J98" s="74">
        <v>30</v>
      </c>
      <c r="K98" s="74">
        <v>30</v>
      </c>
    </row>
    <row r="99" spans="2:14" ht="14.5">
      <c r="B99" s="43" t="s">
        <v>436</v>
      </c>
      <c r="C99" s="43" t="s">
        <v>421</v>
      </c>
      <c r="D99" s="43" t="s">
        <v>429</v>
      </c>
      <c r="E99" s="74">
        <v>30</v>
      </c>
      <c r="F99" s="74">
        <v>30</v>
      </c>
      <c r="G99" s="74">
        <v>30</v>
      </c>
      <c r="H99" s="74">
        <v>30</v>
      </c>
      <c r="I99" s="74">
        <v>30</v>
      </c>
      <c r="J99" s="74">
        <v>30</v>
      </c>
      <c r="K99" s="74">
        <v>30</v>
      </c>
    </row>
    <row r="106" spans="2:14" ht="14.5">
      <c r="B106" s="69" t="s">
        <v>453</v>
      </c>
      <c r="C106" s="41"/>
      <c r="D106" s="70" t="s">
        <v>454</v>
      </c>
      <c r="E106" s="73"/>
      <c r="F106" s="41"/>
      <c r="G106" s="41"/>
      <c r="H106" s="41"/>
      <c r="I106" s="41"/>
      <c r="J106" s="41"/>
      <c r="K106" s="41"/>
    </row>
    <row r="107" spans="2:14" ht="14.5">
      <c r="B107" s="42" t="s">
        <v>8</v>
      </c>
      <c r="C107" s="42" t="s">
        <v>68</v>
      </c>
      <c r="D107" s="42" t="s">
        <v>69</v>
      </c>
      <c r="E107" s="55" t="s">
        <v>9</v>
      </c>
      <c r="F107" s="55" t="s">
        <v>10</v>
      </c>
      <c r="G107" s="55" t="s">
        <v>11</v>
      </c>
      <c r="H107" s="55" t="s">
        <v>12</v>
      </c>
      <c r="I107" s="55" t="s">
        <v>13</v>
      </c>
      <c r="J107" s="55" t="s">
        <v>14</v>
      </c>
      <c r="K107" s="55" t="s">
        <v>15</v>
      </c>
    </row>
    <row r="108" spans="2:14" ht="14.5">
      <c r="B108" s="43" t="s">
        <v>433</v>
      </c>
      <c r="C108" s="43" t="s">
        <v>72</v>
      </c>
      <c r="D108" s="43" t="s">
        <v>426</v>
      </c>
      <c r="E108" s="149">
        <f>(15.1*10^9/1394*1000)*(100-15.9)/100/1000000/1000</f>
        <v>9.1098278335724494</v>
      </c>
      <c r="F108" s="149">
        <f t="shared" ref="F108:K108" si="55">(15.1*10^9/1394*1000)*(100-15.9)/100/1000000/1000</f>
        <v>9.1098278335724494</v>
      </c>
      <c r="G108" s="149">
        <f t="shared" si="55"/>
        <v>9.1098278335724494</v>
      </c>
      <c r="H108" s="149">
        <f t="shared" si="55"/>
        <v>9.1098278335724494</v>
      </c>
      <c r="I108" s="149">
        <f t="shared" si="55"/>
        <v>9.1098278335724494</v>
      </c>
      <c r="J108" s="149">
        <f t="shared" si="55"/>
        <v>9.1098278335724494</v>
      </c>
      <c r="K108" s="149">
        <f t="shared" si="55"/>
        <v>9.1098278335724494</v>
      </c>
      <c r="N108" s="13" t="s">
        <v>455</v>
      </c>
    </row>
    <row r="109" spans="2:14" ht="14.5">
      <c r="B109" s="43" t="s">
        <v>434</v>
      </c>
      <c r="C109" s="43" t="s">
        <v>421</v>
      </c>
      <c r="D109" s="43" t="s">
        <v>427</v>
      </c>
      <c r="E109" s="149">
        <f t="shared" ref="E109:K111" si="56">(15.1*10^9/1394*1000)*(100-15.9)/100/1000000/1000</f>
        <v>9.1098278335724494</v>
      </c>
      <c r="F109" s="149">
        <f t="shared" si="56"/>
        <v>9.1098278335724494</v>
      </c>
      <c r="G109" s="149">
        <f t="shared" si="56"/>
        <v>9.1098278335724494</v>
      </c>
      <c r="H109" s="149">
        <f t="shared" si="56"/>
        <v>9.1098278335724494</v>
      </c>
      <c r="I109" s="149">
        <f t="shared" si="56"/>
        <v>9.1098278335724494</v>
      </c>
      <c r="J109" s="149">
        <f t="shared" si="56"/>
        <v>9.1098278335724494</v>
      </c>
      <c r="K109" s="149">
        <f t="shared" si="56"/>
        <v>9.1098278335724494</v>
      </c>
      <c r="N109" s="98" t="s">
        <v>456</v>
      </c>
    </row>
    <row r="110" spans="2:14" ht="14.5">
      <c r="B110" s="43" t="s">
        <v>435</v>
      </c>
      <c r="C110" s="43" t="s">
        <v>72</v>
      </c>
      <c r="D110" s="43" t="s">
        <v>428</v>
      </c>
      <c r="E110" s="149">
        <f t="shared" si="56"/>
        <v>9.1098278335724494</v>
      </c>
      <c r="F110" s="149">
        <f t="shared" si="56"/>
        <v>9.1098278335724494</v>
      </c>
      <c r="G110" s="149">
        <f t="shared" si="56"/>
        <v>9.1098278335724494</v>
      </c>
      <c r="H110" s="149">
        <f t="shared" si="56"/>
        <v>9.1098278335724494</v>
      </c>
      <c r="I110" s="149">
        <f t="shared" si="56"/>
        <v>9.1098278335724494</v>
      </c>
      <c r="J110" s="149">
        <f t="shared" si="56"/>
        <v>9.1098278335724494</v>
      </c>
      <c r="K110" s="149">
        <f t="shared" si="56"/>
        <v>9.1098278335724494</v>
      </c>
    </row>
    <row r="111" spans="2:14" ht="14.5">
      <c r="B111" s="43" t="s">
        <v>436</v>
      </c>
      <c r="C111" s="43" t="s">
        <v>421</v>
      </c>
      <c r="D111" s="43" t="s">
        <v>429</v>
      </c>
      <c r="E111" s="149">
        <f t="shared" si="56"/>
        <v>9.1098278335724494</v>
      </c>
      <c r="F111" s="149">
        <f t="shared" si="56"/>
        <v>9.1098278335724494</v>
      </c>
      <c r="G111" s="149">
        <f t="shared" si="56"/>
        <v>9.1098278335724494</v>
      </c>
      <c r="H111" s="149">
        <f t="shared" si="56"/>
        <v>9.1098278335724494</v>
      </c>
      <c r="I111" s="149">
        <f t="shared" si="56"/>
        <v>9.1098278335724494</v>
      </c>
      <c r="J111" s="149">
        <f t="shared" si="56"/>
        <v>9.1098278335724494</v>
      </c>
      <c r="K111" s="149">
        <f t="shared" si="56"/>
        <v>9.1098278335724494</v>
      </c>
    </row>
    <row r="119" spans="2:6" ht="13">
      <c r="B119" s="90"/>
      <c r="C119" s="90"/>
      <c r="D119" s="91"/>
      <c r="E119" s="90"/>
      <c r="F119" s="90"/>
    </row>
    <row r="120" spans="2:6" ht="13">
      <c r="B120" s="150" t="s">
        <v>159</v>
      </c>
      <c r="C120" s="150" t="s">
        <v>39</v>
      </c>
      <c r="D120" s="150" t="s">
        <v>160</v>
      </c>
      <c r="E120" s="150">
        <v>2020</v>
      </c>
      <c r="F120" s="151" t="s">
        <v>47</v>
      </c>
    </row>
    <row r="121" spans="2:6">
      <c r="B121" s="152" t="s">
        <v>20</v>
      </c>
      <c r="C121" s="152" t="s">
        <v>161</v>
      </c>
      <c r="D121" s="152"/>
      <c r="E121" s="152"/>
      <c r="F121" s="153"/>
    </row>
    <row r="122" spans="2:6">
      <c r="B122" s="154" t="s">
        <v>162</v>
      </c>
      <c r="C122" s="154"/>
      <c r="D122" s="154"/>
      <c r="E122" s="154"/>
      <c r="F122" s="153"/>
    </row>
    <row r="123" spans="2:6" ht="14.5">
      <c r="B123" s="153" t="s">
        <v>163</v>
      </c>
      <c r="C123" s="155" t="s">
        <v>419</v>
      </c>
      <c r="D123" s="156" t="s">
        <v>164</v>
      </c>
      <c r="E123" s="156">
        <v>9.4178082191780796E-2</v>
      </c>
      <c r="F123" s="153" t="s">
        <v>145</v>
      </c>
    </row>
    <row r="124" spans="2:6" ht="14.5">
      <c r="B124" s="153" t="s">
        <v>163</v>
      </c>
      <c r="C124" s="155" t="s">
        <v>419</v>
      </c>
      <c r="D124" s="156" t="s">
        <v>165</v>
      </c>
      <c r="E124" s="156">
        <v>0.102739726027397</v>
      </c>
      <c r="F124" s="153" t="s">
        <v>145</v>
      </c>
    </row>
    <row r="125" spans="2:6" ht="14.5">
      <c r="B125" s="153" t="s">
        <v>163</v>
      </c>
      <c r="C125" s="155" t="s">
        <v>419</v>
      </c>
      <c r="D125" s="156" t="s">
        <v>166</v>
      </c>
      <c r="E125" s="156">
        <v>8.5616438356164396E-3</v>
      </c>
      <c r="F125" s="153" t="s">
        <v>145</v>
      </c>
    </row>
    <row r="126" spans="2:6" ht="14.5">
      <c r="B126" s="157" t="s">
        <v>163</v>
      </c>
      <c r="C126" s="155" t="s">
        <v>419</v>
      </c>
      <c r="D126" s="156" t="s">
        <v>167</v>
      </c>
      <c r="E126" s="156">
        <v>0.12682648401826499</v>
      </c>
      <c r="F126" s="153" t="s">
        <v>145</v>
      </c>
    </row>
    <row r="127" spans="2:6" ht="14.5">
      <c r="B127" s="153" t="s">
        <v>163</v>
      </c>
      <c r="C127" s="155" t="s">
        <v>419</v>
      </c>
      <c r="D127" s="156" t="s">
        <v>168</v>
      </c>
      <c r="E127" s="156">
        <v>0.13835616438356199</v>
      </c>
      <c r="F127" s="153" t="s">
        <v>145</v>
      </c>
    </row>
    <row r="128" spans="2:6" ht="14.5">
      <c r="B128" s="153" t="s">
        <v>163</v>
      </c>
      <c r="C128" s="155" t="s">
        <v>419</v>
      </c>
      <c r="D128" s="156" t="s">
        <v>169</v>
      </c>
      <c r="E128" s="156">
        <v>1.15296803652968E-2</v>
      </c>
      <c r="F128" s="153" t="s">
        <v>145</v>
      </c>
    </row>
    <row r="129" spans="2:6" ht="14.5">
      <c r="B129" s="153" t="s">
        <v>163</v>
      </c>
      <c r="C129" s="155" t="s">
        <v>419</v>
      </c>
      <c r="D129" s="156" t="s">
        <v>170</v>
      </c>
      <c r="E129" s="156">
        <v>9.9200913242009095E-2</v>
      </c>
      <c r="F129" s="153" t="s">
        <v>145</v>
      </c>
    </row>
    <row r="130" spans="2:6" ht="14.5">
      <c r="B130" s="157" t="s">
        <v>163</v>
      </c>
      <c r="C130" s="155" t="s">
        <v>419</v>
      </c>
      <c r="D130" s="156" t="s">
        <v>171</v>
      </c>
      <c r="E130" s="156">
        <v>0.108219178082192</v>
      </c>
      <c r="F130" s="153" t="s">
        <v>145</v>
      </c>
    </row>
    <row r="131" spans="2:6" ht="14.5">
      <c r="B131" s="153" t="s">
        <v>163</v>
      </c>
      <c r="C131" s="155" t="s">
        <v>419</v>
      </c>
      <c r="D131" s="156" t="s">
        <v>172</v>
      </c>
      <c r="E131" s="156">
        <v>9.0182648401826507E-3</v>
      </c>
      <c r="F131" s="153" t="s">
        <v>145</v>
      </c>
    </row>
    <row r="132" spans="2:6" ht="14.5">
      <c r="B132" s="153" t="s">
        <v>163</v>
      </c>
      <c r="C132" s="155" t="s">
        <v>419</v>
      </c>
      <c r="D132" s="156" t="s">
        <v>173</v>
      </c>
      <c r="E132" s="156">
        <v>0.13812785388127899</v>
      </c>
      <c r="F132" s="153" t="s">
        <v>145</v>
      </c>
    </row>
    <row r="133" spans="2:6" ht="14.5">
      <c r="B133" s="153" t="s">
        <v>163</v>
      </c>
      <c r="C133" s="155" t="s">
        <v>419</v>
      </c>
      <c r="D133" s="156" t="s">
        <v>174</v>
      </c>
      <c r="E133" s="156">
        <v>0.150684931506849</v>
      </c>
      <c r="F133" s="153" t="s">
        <v>145</v>
      </c>
    </row>
    <row r="134" spans="2:6" ht="14.5">
      <c r="B134" s="157" t="s">
        <v>163</v>
      </c>
      <c r="C134" s="155" t="s">
        <v>419</v>
      </c>
      <c r="D134" s="156" t="s">
        <v>175</v>
      </c>
      <c r="E134" s="156">
        <v>1.25570776255708E-2</v>
      </c>
      <c r="F134" s="153" t="s">
        <v>145</v>
      </c>
    </row>
    <row r="135" spans="2:6" ht="14.5">
      <c r="B135" s="153" t="s">
        <v>163</v>
      </c>
      <c r="C135" s="155" t="s">
        <v>420</v>
      </c>
      <c r="D135" s="156" t="s">
        <v>164</v>
      </c>
      <c r="E135" s="156">
        <v>9.4178082191780796E-2</v>
      </c>
      <c r="F135" s="153" t="s">
        <v>145</v>
      </c>
    </row>
    <row r="136" spans="2:6" ht="14.5">
      <c r="B136" s="153" t="s">
        <v>163</v>
      </c>
      <c r="C136" s="155" t="s">
        <v>420</v>
      </c>
      <c r="D136" s="156" t="s">
        <v>165</v>
      </c>
      <c r="E136" s="156">
        <v>0.102739726027397</v>
      </c>
      <c r="F136" s="153" t="s">
        <v>145</v>
      </c>
    </row>
    <row r="137" spans="2:6" ht="14.5">
      <c r="B137" s="153" t="s">
        <v>163</v>
      </c>
      <c r="C137" s="155" t="s">
        <v>420</v>
      </c>
      <c r="D137" s="156" t="s">
        <v>166</v>
      </c>
      <c r="E137" s="156">
        <v>8.5616438356164396E-3</v>
      </c>
      <c r="F137" s="153" t="s">
        <v>145</v>
      </c>
    </row>
    <row r="138" spans="2:6" ht="14.5">
      <c r="B138" s="157" t="s">
        <v>163</v>
      </c>
      <c r="C138" s="155" t="s">
        <v>420</v>
      </c>
      <c r="D138" s="156" t="s">
        <v>167</v>
      </c>
      <c r="E138" s="156">
        <v>0.12682648401826499</v>
      </c>
      <c r="F138" s="153" t="s">
        <v>145</v>
      </c>
    </row>
    <row r="139" spans="2:6" ht="14.5">
      <c r="B139" s="153" t="s">
        <v>163</v>
      </c>
      <c r="C139" s="155" t="s">
        <v>420</v>
      </c>
      <c r="D139" s="156" t="s">
        <v>168</v>
      </c>
      <c r="E139" s="156">
        <v>0.13835616438356199</v>
      </c>
      <c r="F139" s="153" t="s">
        <v>145</v>
      </c>
    </row>
    <row r="140" spans="2:6" ht="14.5">
      <c r="B140" s="153" t="s">
        <v>163</v>
      </c>
      <c r="C140" s="155" t="s">
        <v>420</v>
      </c>
      <c r="D140" s="156" t="s">
        <v>169</v>
      </c>
      <c r="E140" s="156">
        <v>1.15296803652968E-2</v>
      </c>
      <c r="F140" s="153" t="s">
        <v>145</v>
      </c>
    </row>
    <row r="141" spans="2:6" ht="14.5">
      <c r="B141" s="153" t="s">
        <v>163</v>
      </c>
      <c r="C141" s="155" t="s">
        <v>420</v>
      </c>
      <c r="D141" s="156" t="s">
        <v>170</v>
      </c>
      <c r="E141" s="156">
        <v>9.9200913242009095E-2</v>
      </c>
      <c r="F141" s="153" t="s">
        <v>145</v>
      </c>
    </row>
    <row r="142" spans="2:6" ht="14.5">
      <c r="B142" s="157" t="s">
        <v>163</v>
      </c>
      <c r="C142" s="155" t="s">
        <v>420</v>
      </c>
      <c r="D142" s="156" t="s">
        <v>171</v>
      </c>
      <c r="E142" s="156">
        <v>0.108219178082192</v>
      </c>
      <c r="F142" s="153" t="s">
        <v>145</v>
      </c>
    </row>
    <row r="143" spans="2:6" ht="14.5">
      <c r="B143" s="153" t="s">
        <v>163</v>
      </c>
      <c r="C143" s="155" t="s">
        <v>420</v>
      </c>
      <c r="D143" s="156" t="s">
        <v>172</v>
      </c>
      <c r="E143" s="156">
        <v>9.0182648401826507E-3</v>
      </c>
      <c r="F143" s="153" t="s">
        <v>145</v>
      </c>
    </row>
    <row r="144" spans="2:6" ht="14.5">
      <c r="B144" s="153" t="s">
        <v>163</v>
      </c>
      <c r="C144" s="155" t="s">
        <v>420</v>
      </c>
      <c r="D144" s="156" t="s">
        <v>173</v>
      </c>
      <c r="E144" s="156">
        <v>0.13812785388127899</v>
      </c>
      <c r="F144" s="153" t="s">
        <v>145</v>
      </c>
    </row>
    <row r="145" spans="2:6" ht="14.5">
      <c r="B145" s="153" t="s">
        <v>163</v>
      </c>
      <c r="C145" s="155" t="s">
        <v>420</v>
      </c>
      <c r="D145" s="156" t="s">
        <v>174</v>
      </c>
      <c r="E145" s="156">
        <v>0.150684931506849</v>
      </c>
      <c r="F145" s="153" t="s">
        <v>145</v>
      </c>
    </row>
    <row r="146" spans="2:6" ht="14.5">
      <c r="B146" s="157" t="s">
        <v>163</v>
      </c>
      <c r="C146" s="155" t="s">
        <v>420</v>
      </c>
      <c r="D146" s="156" t="s">
        <v>175</v>
      </c>
      <c r="E146" s="156">
        <v>1.25570776255708E-2</v>
      </c>
      <c r="F146" s="153" t="s">
        <v>145</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K34"/>
  <sheetViews>
    <sheetView topLeftCell="A23" workbookViewId="0">
      <selection activeCell="FN16" sqref="FN16"/>
    </sheetView>
  </sheetViews>
  <sheetFormatPr defaultColWidth="9" defaultRowHeight="12.5"/>
  <cols>
    <col min="2" max="2" width="44.81640625" customWidth="1"/>
    <col min="4" max="22" width="9" hidden="1" customWidth="1"/>
    <col min="28" max="46" width="9" hidden="1" customWidth="1"/>
    <col min="52" max="70" width="9" hidden="1" customWidth="1"/>
    <col min="76" max="94" width="9" hidden="1" customWidth="1"/>
    <col min="100" max="118" width="9" hidden="1" customWidth="1"/>
    <col min="122" max="122" width="44.81640625" customWidth="1"/>
    <col min="124" max="142" width="9" hidden="1" customWidth="1"/>
    <col min="146" max="146" width="44.81640625" customWidth="1"/>
    <col min="148" max="166" width="9" hidden="1" customWidth="1"/>
  </cols>
  <sheetData>
    <row r="1" spans="1:167"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0"/>
      <c r="BV1" s="410"/>
      <c r="BW1" s="1"/>
      <c r="BX1" s="1"/>
      <c r="BY1" s="1"/>
      <c r="BZ1" s="1"/>
      <c r="CA1" s="1"/>
      <c r="CB1" s="1"/>
      <c r="CC1" s="1"/>
      <c r="CD1" s="1"/>
      <c r="CE1" s="1"/>
      <c r="CF1" s="1"/>
      <c r="CG1" s="1"/>
      <c r="CH1" s="1"/>
      <c r="CI1" s="1"/>
      <c r="CJ1" s="1"/>
      <c r="CK1" s="1"/>
      <c r="CL1" s="1"/>
      <c r="CM1" s="1"/>
      <c r="CN1" s="1"/>
      <c r="CO1" s="1"/>
      <c r="CP1" s="1"/>
      <c r="CQ1" s="1"/>
      <c r="CS1" s="410"/>
      <c r="CT1" s="410"/>
      <c r="CU1" s="1"/>
      <c r="CV1" s="1"/>
      <c r="CW1" s="1"/>
      <c r="CX1" s="1"/>
      <c r="CY1" s="1"/>
      <c r="CZ1" s="1"/>
      <c r="DA1" s="1"/>
      <c r="DB1" s="1"/>
      <c r="DC1" s="1"/>
      <c r="DD1" s="1"/>
      <c r="DE1" s="1"/>
      <c r="DF1" s="1"/>
      <c r="DG1" s="1"/>
      <c r="DH1" s="1"/>
      <c r="DI1" s="1"/>
      <c r="DJ1" s="1"/>
      <c r="DK1" s="1"/>
      <c r="DL1" s="1"/>
      <c r="DM1" s="1"/>
      <c r="DN1" s="1"/>
      <c r="DO1" s="1"/>
      <c r="DQ1" s="410"/>
      <c r="DR1" s="410"/>
      <c r="DS1" s="1"/>
      <c r="DT1" s="1"/>
      <c r="DU1" s="1"/>
      <c r="DV1" s="1"/>
      <c r="DW1" s="1"/>
      <c r="DX1" s="1"/>
      <c r="DY1" s="1"/>
      <c r="DZ1" s="1"/>
      <c r="EA1" s="1"/>
      <c r="EB1" s="1"/>
      <c r="EC1" s="1"/>
      <c r="ED1" s="1"/>
      <c r="EE1" s="1"/>
      <c r="EF1" s="1"/>
      <c r="EG1" s="1"/>
      <c r="EH1" s="1"/>
      <c r="EI1" s="1"/>
      <c r="EJ1" s="1"/>
      <c r="EK1" s="1"/>
      <c r="EL1" s="1"/>
      <c r="EM1" s="1"/>
      <c r="EO1" s="410"/>
      <c r="EP1" s="410"/>
      <c r="EQ1" s="1"/>
      <c r="ER1" s="1"/>
      <c r="ES1" s="1"/>
      <c r="ET1" s="1"/>
      <c r="EU1" s="1"/>
      <c r="EV1" s="1"/>
      <c r="EW1" s="1"/>
      <c r="EX1" s="1"/>
      <c r="EY1" s="1"/>
      <c r="EZ1" s="1"/>
      <c r="FA1" s="1"/>
      <c r="FB1" s="1"/>
      <c r="FC1" s="1"/>
      <c r="FD1" s="1"/>
      <c r="FE1" s="1"/>
      <c r="FF1" s="1"/>
      <c r="FG1" s="1"/>
      <c r="FH1" s="1"/>
      <c r="FI1" s="1"/>
      <c r="FJ1" s="1"/>
      <c r="FK1" s="1"/>
    </row>
    <row r="2" spans="1:167"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0"/>
      <c r="BV2" s="410"/>
      <c r="BW2" s="1"/>
      <c r="BX2" s="1"/>
      <c r="BY2" s="1"/>
      <c r="BZ2" s="1"/>
      <c r="CA2" s="1"/>
      <c r="CB2" s="1"/>
      <c r="CC2" s="1"/>
      <c r="CD2" s="1"/>
      <c r="CE2" s="1"/>
      <c r="CF2" s="1"/>
      <c r="CG2" s="1"/>
      <c r="CH2" s="1"/>
      <c r="CI2" s="1"/>
      <c r="CJ2" s="1"/>
      <c r="CK2" s="1"/>
      <c r="CL2" s="1"/>
      <c r="CM2" s="1"/>
      <c r="CN2" s="1"/>
      <c r="CO2" s="1"/>
      <c r="CP2" s="1"/>
      <c r="CQ2" s="1"/>
      <c r="CS2" s="410"/>
      <c r="CT2" s="410"/>
      <c r="CU2" s="1"/>
      <c r="CV2" s="1"/>
      <c r="CW2" s="1"/>
      <c r="CX2" s="1"/>
      <c r="CY2" s="1"/>
      <c r="CZ2" s="1"/>
      <c r="DA2" s="1"/>
      <c r="DB2" s="1"/>
      <c r="DC2" s="1"/>
      <c r="DD2" s="1"/>
      <c r="DE2" s="1"/>
      <c r="DF2" s="1"/>
      <c r="DG2" s="1"/>
      <c r="DH2" s="1"/>
      <c r="DI2" s="1"/>
      <c r="DJ2" s="1"/>
      <c r="DK2" s="1"/>
      <c r="DL2" s="1"/>
      <c r="DM2" s="1"/>
      <c r="DN2" s="1"/>
      <c r="DO2" s="1"/>
      <c r="DQ2" s="410"/>
      <c r="DR2" s="410"/>
      <c r="DS2" s="1"/>
      <c r="DT2" s="1"/>
      <c r="DU2" s="1"/>
      <c r="DV2" s="1"/>
      <c r="DW2" s="1"/>
      <c r="DX2" s="1"/>
      <c r="DY2" s="1"/>
      <c r="DZ2" s="1"/>
      <c r="EA2" s="1"/>
      <c r="EB2" s="1"/>
      <c r="EC2" s="1"/>
      <c r="ED2" s="1"/>
      <c r="EE2" s="1"/>
      <c r="EF2" s="1"/>
      <c r="EG2" s="1"/>
      <c r="EH2" s="1"/>
      <c r="EI2" s="1"/>
      <c r="EJ2" s="1"/>
      <c r="EK2" s="1"/>
      <c r="EL2" s="1"/>
      <c r="EM2" s="1"/>
      <c r="EO2" s="410"/>
      <c r="EP2" s="410"/>
      <c r="EQ2" s="1"/>
      <c r="ER2" s="1"/>
      <c r="ES2" s="1"/>
      <c r="ET2" s="1"/>
      <c r="EU2" s="1"/>
      <c r="EV2" s="1"/>
      <c r="EW2" s="1"/>
      <c r="EX2" s="1"/>
      <c r="EY2" s="1"/>
      <c r="EZ2" s="1"/>
      <c r="FA2" s="1"/>
      <c r="FB2" s="1"/>
      <c r="FC2" s="1"/>
      <c r="FD2" s="1"/>
      <c r="FE2" s="1"/>
      <c r="FF2" s="1"/>
      <c r="FG2" s="1"/>
      <c r="FH2" s="1"/>
      <c r="FI2" s="1"/>
      <c r="FJ2" s="1"/>
      <c r="FK2" s="1"/>
    </row>
    <row r="3" spans="1:167"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0"/>
      <c r="BV3" s="410"/>
      <c r="BW3" s="1"/>
      <c r="BX3" s="1"/>
      <c r="BY3" s="1"/>
      <c r="BZ3" s="1"/>
      <c r="CA3" s="1"/>
      <c r="CB3" s="1"/>
      <c r="CC3" s="1"/>
      <c r="CD3" s="1"/>
      <c r="CE3" s="1"/>
      <c r="CF3" s="1"/>
      <c r="CG3" s="1"/>
      <c r="CH3" s="1"/>
      <c r="CI3" s="1"/>
      <c r="CJ3" s="1"/>
      <c r="CK3" s="1"/>
      <c r="CL3" s="1"/>
      <c r="CM3" s="1"/>
      <c r="CN3" s="1"/>
      <c r="CO3" s="1"/>
      <c r="CP3" s="1"/>
      <c r="CQ3" s="1"/>
      <c r="CS3" s="410"/>
      <c r="CT3" s="410"/>
      <c r="CU3" s="1"/>
      <c r="CV3" s="1"/>
      <c r="CW3" s="1"/>
      <c r="CX3" s="1"/>
      <c r="CY3" s="1"/>
      <c r="CZ3" s="1"/>
      <c r="DA3" s="1"/>
      <c r="DB3" s="1"/>
      <c r="DC3" s="1"/>
      <c r="DD3" s="1"/>
      <c r="DE3" s="1"/>
      <c r="DF3" s="1"/>
      <c r="DG3" s="1"/>
      <c r="DH3" s="1"/>
      <c r="DI3" s="1"/>
      <c r="DJ3" s="1"/>
      <c r="DK3" s="1"/>
      <c r="DL3" s="1"/>
      <c r="DM3" s="1"/>
      <c r="DN3" s="1"/>
      <c r="DO3" s="1"/>
      <c r="DQ3" s="410"/>
      <c r="DR3" s="410"/>
      <c r="DS3" s="1"/>
      <c r="DT3" s="1"/>
      <c r="DU3" s="1"/>
      <c r="DV3" s="1"/>
      <c r="DW3" s="1"/>
      <c r="DX3" s="1"/>
      <c r="DY3" s="1"/>
      <c r="DZ3" s="1"/>
      <c r="EA3" s="1"/>
      <c r="EB3" s="1"/>
      <c r="EC3" s="1"/>
      <c r="ED3" s="1"/>
      <c r="EE3" s="1"/>
      <c r="EF3" s="1"/>
      <c r="EG3" s="1"/>
      <c r="EH3" s="1"/>
      <c r="EI3" s="1"/>
      <c r="EJ3" s="1"/>
      <c r="EK3" s="1"/>
      <c r="EL3" s="1"/>
      <c r="EM3" s="1"/>
      <c r="EO3" s="410"/>
      <c r="EP3" s="410"/>
      <c r="EQ3" s="1"/>
      <c r="ER3" s="1"/>
      <c r="ES3" s="1"/>
      <c r="ET3" s="1"/>
      <c r="EU3" s="1"/>
      <c r="EV3" s="1"/>
      <c r="EW3" s="1"/>
      <c r="EX3" s="1"/>
      <c r="EY3" s="1"/>
      <c r="EZ3" s="1"/>
      <c r="FA3" s="1"/>
      <c r="FB3" s="1"/>
      <c r="FC3" s="1"/>
      <c r="FD3" s="1"/>
      <c r="FE3" s="1"/>
      <c r="FF3" s="1"/>
      <c r="FG3" s="1"/>
      <c r="FH3" s="1"/>
      <c r="FI3" s="1"/>
      <c r="FJ3" s="1"/>
      <c r="FK3" s="1"/>
    </row>
    <row r="4" spans="1:167"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0"/>
      <c r="BV4" s="410"/>
      <c r="BW4" s="1"/>
      <c r="BX4" s="1"/>
      <c r="BY4" s="1"/>
      <c r="BZ4" s="1"/>
      <c r="CA4" s="1"/>
      <c r="CB4" s="1"/>
      <c r="CC4" s="1"/>
      <c r="CD4" s="1"/>
      <c r="CE4" s="1"/>
      <c r="CF4" s="1"/>
      <c r="CG4" s="1"/>
      <c r="CH4" s="1"/>
      <c r="CI4" s="1"/>
      <c r="CJ4" s="1"/>
      <c r="CK4" s="1"/>
      <c r="CL4" s="1"/>
      <c r="CM4" s="1"/>
      <c r="CN4" s="1"/>
      <c r="CO4" s="1"/>
      <c r="CP4" s="1"/>
      <c r="CQ4" s="1"/>
      <c r="CS4" s="410"/>
      <c r="CT4" s="410"/>
      <c r="CU4" s="1"/>
      <c r="CV4" s="1"/>
      <c r="CW4" s="1"/>
      <c r="CX4" s="1"/>
      <c r="CY4" s="1"/>
      <c r="CZ4" s="1"/>
      <c r="DA4" s="1"/>
      <c r="DB4" s="1"/>
      <c r="DC4" s="1"/>
      <c r="DD4" s="1"/>
      <c r="DE4" s="1"/>
      <c r="DF4" s="1"/>
      <c r="DG4" s="1"/>
      <c r="DH4" s="1"/>
      <c r="DI4" s="1"/>
      <c r="DJ4" s="1"/>
      <c r="DK4" s="1"/>
      <c r="DL4" s="1"/>
      <c r="DM4" s="1"/>
      <c r="DN4" s="1"/>
      <c r="DO4" s="1"/>
      <c r="DQ4" s="410"/>
      <c r="DR4" s="410"/>
      <c r="DS4" s="1"/>
      <c r="DT4" s="1"/>
      <c r="DU4" s="1"/>
      <c r="DV4" s="1"/>
      <c r="DW4" s="1"/>
      <c r="DX4" s="1"/>
      <c r="DY4" s="1"/>
      <c r="DZ4" s="1"/>
      <c r="EA4" s="1"/>
      <c r="EB4" s="1"/>
      <c r="EC4" s="1"/>
      <c r="ED4" s="1"/>
      <c r="EE4" s="1"/>
      <c r="EF4" s="1"/>
      <c r="EG4" s="1"/>
      <c r="EH4" s="1"/>
      <c r="EI4" s="1"/>
      <c r="EJ4" s="1"/>
      <c r="EK4" s="1"/>
      <c r="EL4" s="1"/>
      <c r="EM4" s="1"/>
      <c r="EO4" s="410"/>
      <c r="EP4" s="410"/>
      <c r="EQ4" s="1"/>
      <c r="ER4" s="1"/>
      <c r="ES4" s="1"/>
      <c r="ET4" s="1"/>
      <c r="EU4" s="1"/>
      <c r="EV4" s="1"/>
      <c r="EW4" s="1"/>
      <c r="EX4" s="1"/>
      <c r="EY4" s="1"/>
      <c r="EZ4" s="1"/>
      <c r="FA4" s="1"/>
      <c r="FB4" s="1"/>
      <c r="FC4" s="1"/>
      <c r="FD4" s="1"/>
      <c r="FE4" s="1"/>
      <c r="FF4" s="1"/>
      <c r="FG4" s="1"/>
      <c r="FH4" s="1"/>
      <c r="FI4" s="1"/>
      <c r="FJ4" s="1"/>
      <c r="FK4" s="1"/>
    </row>
    <row r="5" spans="1:167"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8" t="s">
        <v>214</v>
      </c>
      <c r="BV5" s="418"/>
      <c r="BW5" s="2"/>
      <c r="BX5" s="2"/>
      <c r="BY5" s="2"/>
      <c r="BZ5" s="2"/>
      <c r="CA5" s="2"/>
      <c r="CB5" s="2"/>
      <c r="CC5" s="2"/>
      <c r="CD5" s="2"/>
      <c r="CE5" s="1"/>
      <c r="CF5" s="2"/>
      <c r="CG5" s="2"/>
      <c r="CH5" s="2"/>
      <c r="CI5" s="2"/>
      <c r="CJ5" s="1"/>
      <c r="CK5" s="2"/>
      <c r="CL5" s="1"/>
      <c r="CM5" s="1"/>
      <c r="CN5" s="2"/>
      <c r="CO5" s="1"/>
      <c r="CP5" s="1"/>
      <c r="CQ5" s="2" t="s">
        <v>215</v>
      </c>
      <c r="CS5" s="418" t="s">
        <v>214</v>
      </c>
      <c r="CT5" s="418"/>
      <c r="CU5" s="2"/>
      <c r="CV5" s="2"/>
      <c r="CW5" s="2"/>
      <c r="CX5" s="2"/>
      <c r="CY5" s="2"/>
      <c r="CZ5" s="2"/>
      <c r="DA5" s="2"/>
      <c r="DB5" s="2"/>
      <c r="DC5" s="1"/>
      <c r="DD5" s="2"/>
      <c r="DE5" s="2"/>
      <c r="DF5" s="2"/>
      <c r="DG5" s="2"/>
      <c r="DH5" s="1"/>
      <c r="DI5" s="2"/>
      <c r="DJ5" s="1"/>
      <c r="DK5" s="1"/>
      <c r="DL5" s="2"/>
      <c r="DM5" s="1"/>
      <c r="DN5" s="1"/>
      <c r="DO5" s="2" t="s">
        <v>215</v>
      </c>
      <c r="DQ5" s="418" t="s">
        <v>214</v>
      </c>
      <c r="DR5" s="418"/>
      <c r="DS5" s="2"/>
      <c r="DT5" s="2"/>
      <c r="DU5" s="2"/>
      <c r="DV5" s="2"/>
      <c r="DW5" s="2"/>
      <c r="DX5" s="2"/>
      <c r="DY5" s="2"/>
      <c r="DZ5" s="2"/>
      <c r="EA5" s="1"/>
      <c r="EB5" s="2"/>
      <c r="EC5" s="2"/>
      <c r="ED5" s="2"/>
      <c r="EE5" s="2"/>
      <c r="EF5" s="1"/>
      <c r="EG5" s="2"/>
      <c r="EH5" s="1"/>
      <c r="EI5" s="1"/>
      <c r="EJ5" s="2"/>
      <c r="EK5" s="1"/>
      <c r="EL5" s="1"/>
      <c r="EM5" s="2" t="s">
        <v>215</v>
      </c>
      <c r="EO5" s="418" t="s">
        <v>214</v>
      </c>
      <c r="EP5" s="418"/>
      <c r="EQ5" s="2"/>
      <c r="ER5" s="2"/>
      <c r="ES5" s="2"/>
      <c r="ET5" s="2"/>
      <c r="EU5" s="2"/>
      <c r="EV5" s="2"/>
      <c r="EW5" s="2"/>
      <c r="EX5" s="2"/>
      <c r="EY5" s="1"/>
      <c r="EZ5" s="2"/>
      <c r="FA5" s="2"/>
      <c r="FB5" s="2"/>
      <c r="FC5" s="2"/>
      <c r="FD5" s="1"/>
      <c r="FE5" s="2"/>
      <c r="FF5" s="1"/>
      <c r="FG5" s="1"/>
      <c r="FH5" s="2"/>
      <c r="FI5" s="1"/>
      <c r="FJ5" s="1"/>
      <c r="FK5" s="2" t="s">
        <v>215</v>
      </c>
    </row>
    <row r="6" spans="1:167"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0"/>
      <c r="BV6" s="410"/>
      <c r="BW6" s="1"/>
      <c r="BX6" s="1"/>
      <c r="BY6" s="1"/>
      <c r="BZ6" s="1"/>
      <c r="CA6" s="1"/>
      <c r="CB6" s="1"/>
      <c r="CC6" s="1"/>
      <c r="CD6" s="1"/>
      <c r="CE6" s="1"/>
      <c r="CF6" s="1"/>
      <c r="CG6" s="1"/>
      <c r="CH6" s="1"/>
      <c r="CI6" s="1"/>
      <c r="CJ6" s="1"/>
      <c r="CK6" s="1"/>
      <c r="CL6" s="1"/>
      <c r="CM6" s="1"/>
      <c r="CN6" s="1"/>
      <c r="CO6" s="1"/>
      <c r="CP6" s="1"/>
      <c r="CQ6" s="1"/>
      <c r="CS6" s="410"/>
      <c r="CT6" s="410"/>
      <c r="CU6" s="1"/>
      <c r="CV6" s="1"/>
      <c r="CW6" s="1"/>
      <c r="CX6" s="1"/>
      <c r="CY6" s="1"/>
      <c r="CZ6" s="1"/>
      <c r="DA6" s="1"/>
      <c r="DB6" s="1"/>
      <c r="DC6" s="1"/>
      <c r="DD6" s="1"/>
      <c r="DE6" s="1"/>
      <c r="DF6" s="1"/>
      <c r="DG6" s="1"/>
      <c r="DH6" s="1"/>
      <c r="DI6" s="1"/>
      <c r="DJ6" s="1"/>
      <c r="DK6" s="1"/>
      <c r="DL6" s="1"/>
      <c r="DM6" s="1"/>
      <c r="DN6" s="1"/>
      <c r="DO6" s="1"/>
      <c r="DQ6" s="410"/>
      <c r="DR6" s="410"/>
      <c r="DS6" s="1"/>
      <c r="DT6" s="1"/>
      <c r="DU6" s="1"/>
      <c r="DV6" s="1"/>
      <c r="DW6" s="1"/>
      <c r="DX6" s="1"/>
      <c r="DY6" s="1"/>
      <c r="DZ6" s="1"/>
      <c r="EA6" s="1"/>
      <c r="EB6" s="1"/>
      <c r="EC6" s="1"/>
      <c r="ED6" s="1"/>
      <c r="EE6" s="1"/>
      <c r="EF6" s="1"/>
      <c r="EG6" s="1"/>
      <c r="EH6" s="1"/>
      <c r="EI6" s="1"/>
      <c r="EJ6" s="1"/>
      <c r="EK6" s="1"/>
      <c r="EL6" s="1"/>
      <c r="EM6" s="1"/>
      <c r="EO6" s="410"/>
      <c r="EP6" s="410"/>
      <c r="EQ6" s="1"/>
      <c r="ER6" s="1"/>
      <c r="ES6" s="1"/>
      <c r="ET6" s="1"/>
      <c r="EU6" s="1"/>
      <c r="EV6" s="1"/>
      <c r="EW6" s="1"/>
      <c r="EX6" s="1"/>
      <c r="EY6" s="1"/>
      <c r="EZ6" s="1"/>
      <c r="FA6" s="1"/>
      <c r="FB6" s="1"/>
      <c r="FC6" s="1"/>
      <c r="FD6" s="1"/>
      <c r="FE6" s="1"/>
      <c r="FF6" s="1"/>
      <c r="FG6" s="1"/>
      <c r="FH6" s="1"/>
      <c r="FI6" s="1"/>
      <c r="FJ6" s="1"/>
      <c r="FK6" s="1"/>
    </row>
    <row r="7" spans="1:167" ht="15.5">
      <c r="A7" s="416" t="s">
        <v>457</v>
      </c>
      <c r="B7" s="416"/>
      <c r="C7" s="2"/>
      <c r="D7" s="2"/>
      <c r="E7" s="2"/>
      <c r="F7" s="2"/>
      <c r="G7" s="2"/>
      <c r="H7" s="2"/>
      <c r="I7" s="2"/>
      <c r="J7" s="2"/>
      <c r="K7" s="2"/>
      <c r="L7" s="2"/>
      <c r="M7" s="2"/>
      <c r="N7" s="2"/>
      <c r="O7" s="2"/>
      <c r="P7" s="2"/>
      <c r="Q7" s="2"/>
      <c r="R7" s="2"/>
      <c r="S7" s="2"/>
      <c r="T7" s="2"/>
      <c r="U7" s="2"/>
      <c r="V7" s="2"/>
      <c r="W7" s="2"/>
      <c r="Y7" s="416" t="s">
        <v>278</v>
      </c>
      <c r="Z7" s="416"/>
      <c r="AA7" s="2"/>
      <c r="AB7" s="2"/>
      <c r="AC7" s="2"/>
      <c r="AD7" s="2"/>
      <c r="AE7" s="2"/>
      <c r="AF7" s="2"/>
      <c r="AG7" s="2"/>
      <c r="AH7" s="2"/>
      <c r="AI7" s="2"/>
      <c r="AJ7" s="2"/>
      <c r="AK7" s="2"/>
      <c r="AL7" s="2"/>
      <c r="AM7" s="2"/>
      <c r="AN7" s="2"/>
      <c r="AO7" s="2"/>
      <c r="AP7" s="2"/>
      <c r="AQ7" s="2"/>
      <c r="AR7" s="2"/>
      <c r="AS7" s="2"/>
      <c r="AT7" s="2"/>
      <c r="AU7" s="2"/>
      <c r="AW7" s="416" t="s">
        <v>279</v>
      </c>
      <c r="AX7" s="416"/>
      <c r="AY7" s="2"/>
      <c r="AZ7" s="2"/>
      <c r="BA7" s="2"/>
      <c r="BB7" s="2"/>
      <c r="BC7" s="2"/>
      <c r="BD7" s="2"/>
      <c r="BE7" s="2"/>
      <c r="BF7" s="2"/>
      <c r="BG7" s="2"/>
      <c r="BH7" s="2"/>
      <c r="BI7" s="2"/>
      <c r="BJ7" s="2"/>
      <c r="BK7" s="2"/>
      <c r="BL7" s="2"/>
      <c r="BM7" s="2"/>
      <c r="BN7" s="2"/>
      <c r="BO7" s="2"/>
      <c r="BP7" s="2"/>
      <c r="BQ7" s="2"/>
      <c r="BR7" s="2"/>
      <c r="BS7" s="2"/>
      <c r="BU7" s="416" t="s">
        <v>280</v>
      </c>
      <c r="BV7" s="416"/>
      <c r="BW7" s="2"/>
      <c r="BX7" s="2"/>
      <c r="BY7" s="2"/>
      <c r="BZ7" s="2"/>
      <c r="CA7" s="2"/>
      <c r="CB7" s="2"/>
      <c r="CC7" s="2"/>
      <c r="CD7" s="2"/>
      <c r="CE7" s="2"/>
      <c r="CF7" s="2"/>
      <c r="CG7" s="2"/>
      <c r="CH7" s="2"/>
      <c r="CI7" s="2"/>
      <c r="CJ7" s="2"/>
      <c r="CK7" s="2"/>
      <c r="CL7" s="2"/>
      <c r="CM7" s="2"/>
      <c r="CN7" s="2"/>
      <c r="CO7" s="2"/>
      <c r="CP7" s="2"/>
      <c r="CQ7" s="2"/>
      <c r="CS7" s="416" t="s">
        <v>270</v>
      </c>
      <c r="CT7" s="416"/>
      <c r="CU7" s="2"/>
      <c r="CV7" s="2"/>
      <c r="CW7" s="2"/>
      <c r="CX7" s="2"/>
      <c r="CY7" s="2"/>
      <c r="CZ7" s="2"/>
      <c r="DA7" s="2"/>
      <c r="DB7" s="2"/>
      <c r="DC7" s="2"/>
      <c r="DD7" s="2"/>
      <c r="DE7" s="2"/>
      <c r="DF7" s="2"/>
      <c r="DG7" s="2"/>
      <c r="DH7" s="2"/>
      <c r="DI7" s="2"/>
      <c r="DJ7" s="2"/>
      <c r="DK7" s="2"/>
      <c r="DL7" s="2"/>
      <c r="DM7" s="2"/>
      <c r="DN7" s="2"/>
      <c r="DO7" s="2"/>
      <c r="DQ7" s="416" t="s">
        <v>225</v>
      </c>
      <c r="DR7" s="416"/>
      <c r="DS7" s="2"/>
      <c r="DT7" s="2"/>
      <c r="DU7" s="2"/>
      <c r="DV7" s="2"/>
      <c r="DW7" s="2"/>
      <c r="DX7" s="2"/>
      <c r="DY7" s="2"/>
      <c r="DZ7" s="2"/>
      <c r="EA7" s="2"/>
      <c r="EB7" s="2"/>
      <c r="EC7" s="2"/>
      <c r="ED7" s="2"/>
      <c r="EE7" s="2"/>
      <c r="EF7" s="2"/>
      <c r="EG7" s="2"/>
      <c r="EH7" s="2"/>
      <c r="EI7" s="2"/>
      <c r="EJ7" s="2"/>
      <c r="EK7" s="2"/>
      <c r="EL7" s="2"/>
      <c r="EM7" s="2"/>
      <c r="EO7" s="416" t="s">
        <v>226</v>
      </c>
      <c r="EP7" s="416"/>
      <c r="EQ7" s="2"/>
      <c r="ER7" s="2"/>
      <c r="ES7" s="2"/>
      <c r="ET7" s="2"/>
      <c r="EU7" s="2"/>
      <c r="EV7" s="2"/>
      <c r="EW7" s="2"/>
      <c r="EX7" s="2"/>
      <c r="EY7" s="2"/>
      <c r="EZ7" s="2"/>
      <c r="FA7" s="2"/>
      <c r="FB7" s="2"/>
      <c r="FC7" s="2"/>
      <c r="FD7" s="2"/>
      <c r="FE7" s="2"/>
      <c r="FF7" s="2"/>
      <c r="FG7" s="2"/>
      <c r="FH7" s="2"/>
      <c r="FI7" s="2"/>
      <c r="FJ7" s="2"/>
      <c r="FK7" s="2"/>
    </row>
    <row r="8" spans="1:167" ht="15.5">
      <c r="A8" s="416" t="s">
        <v>458</v>
      </c>
      <c r="B8" s="416"/>
      <c r="C8" s="3"/>
      <c r="D8" s="3"/>
      <c r="E8" s="3"/>
      <c r="F8" s="3"/>
      <c r="G8" s="3"/>
      <c r="H8" s="3"/>
      <c r="I8" s="3"/>
      <c r="J8" s="3"/>
      <c r="K8" s="3"/>
      <c r="L8" s="3"/>
      <c r="M8" s="3"/>
      <c r="N8" s="3"/>
      <c r="O8" s="3"/>
      <c r="P8" s="3"/>
      <c r="Q8" s="3"/>
      <c r="R8" s="3"/>
      <c r="S8" s="3"/>
      <c r="T8" s="3"/>
      <c r="U8" s="3"/>
      <c r="V8" s="3"/>
      <c r="W8" s="3"/>
      <c r="Y8" s="416" t="s">
        <v>458</v>
      </c>
      <c r="Z8" s="416"/>
      <c r="AA8" s="3"/>
      <c r="AB8" s="3"/>
      <c r="AC8" s="3"/>
      <c r="AD8" s="3"/>
      <c r="AE8" s="3"/>
      <c r="AF8" s="3"/>
      <c r="AG8" s="3"/>
      <c r="AH8" s="3"/>
      <c r="AI8" s="3"/>
      <c r="AJ8" s="3"/>
      <c r="AK8" s="3"/>
      <c r="AL8" s="3"/>
      <c r="AM8" s="3"/>
      <c r="AN8" s="3"/>
      <c r="AO8" s="3"/>
      <c r="AP8" s="3"/>
      <c r="AQ8" s="3"/>
      <c r="AR8" s="3"/>
      <c r="AS8" s="3"/>
      <c r="AT8" s="3"/>
      <c r="AU8" s="3"/>
      <c r="AW8" s="416" t="s">
        <v>458</v>
      </c>
      <c r="AX8" s="416"/>
      <c r="AY8" s="3"/>
      <c r="AZ8" s="3"/>
      <c r="BA8" s="3"/>
      <c r="BB8" s="3"/>
      <c r="BC8" s="3"/>
      <c r="BD8" s="3"/>
      <c r="BE8" s="3"/>
      <c r="BF8" s="3"/>
      <c r="BG8" s="3"/>
      <c r="BH8" s="3"/>
      <c r="BI8" s="3"/>
      <c r="BJ8" s="3"/>
      <c r="BK8" s="3"/>
      <c r="BL8" s="3"/>
      <c r="BM8" s="3"/>
      <c r="BN8" s="3"/>
      <c r="BO8" s="3"/>
      <c r="BP8" s="3"/>
      <c r="BQ8" s="3"/>
      <c r="BR8" s="3"/>
      <c r="BS8" s="3"/>
      <c r="BU8" s="416" t="s">
        <v>458</v>
      </c>
      <c r="BV8" s="416"/>
      <c r="BW8" s="3"/>
      <c r="BX8" s="3"/>
      <c r="BY8" s="3"/>
      <c r="BZ8" s="3"/>
      <c r="CA8" s="3"/>
      <c r="CB8" s="3"/>
      <c r="CC8" s="3"/>
      <c r="CD8" s="3"/>
      <c r="CE8" s="3"/>
      <c r="CF8" s="3"/>
      <c r="CG8" s="3"/>
      <c r="CH8" s="3"/>
      <c r="CI8" s="3"/>
      <c r="CJ8" s="3"/>
      <c r="CK8" s="3"/>
      <c r="CL8" s="3"/>
      <c r="CM8" s="3"/>
      <c r="CN8" s="3"/>
      <c r="CO8" s="3"/>
      <c r="CP8" s="3"/>
      <c r="CQ8" s="3"/>
      <c r="CS8" s="416" t="s">
        <v>458</v>
      </c>
      <c r="CT8" s="416"/>
      <c r="CU8" s="3"/>
      <c r="CV8" s="3"/>
      <c r="CW8" s="3"/>
      <c r="CX8" s="3"/>
      <c r="CY8" s="3"/>
      <c r="CZ8" s="3"/>
      <c r="DA8" s="3"/>
      <c r="DB8" s="3"/>
      <c r="DC8" s="3"/>
      <c r="DD8" s="3"/>
      <c r="DE8" s="3"/>
      <c r="DF8" s="3"/>
      <c r="DG8" s="3"/>
      <c r="DH8" s="3"/>
      <c r="DI8" s="3"/>
      <c r="DJ8" s="3"/>
      <c r="DK8" s="3"/>
      <c r="DL8" s="3"/>
      <c r="DM8" s="3"/>
      <c r="DN8" s="3"/>
      <c r="DO8" s="3"/>
      <c r="DQ8" s="416" t="s">
        <v>458</v>
      </c>
      <c r="DR8" s="416"/>
      <c r="DS8" s="3"/>
      <c r="DT8" s="3"/>
      <c r="DU8" s="3"/>
      <c r="DV8" s="3"/>
      <c r="DW8" s="3"/>
      <c r="DX8" s="3"/>
      <c r="DY8" s="3"/>
      <c r="DZ8" s="3"/>
      <c r="EA8" s="3"/>
      <c r="EB8" s="3"/>
      <c r="EC8" s="3"/>
      <c r="ED8" s="3"/>
      <c r="EE8" s="3"/>
      <c r="EF8" s="3"/>
      <c r="EG8" s="3"/>
      <c r="EH8" s="3"/>
      <c r="EI8" s="3"/>
      <c r="EJ8" s="3"/>
      <c r="EK8" s="3"/>
      <c r="EL8" s="3"/>
      <c r="EM8" s="3"/>
      <c r="EO8" s="416" t="s">
        <v>458</v>
      </c>
      <c r="EP8" s="416"/>
      <c r="EQ8" s="3"/>
      <c r="ER8" s="3"/>
      <c r="ES8" s="3"/>
      <c r="ET8" s="3"/>
      <c r="EU8" s="3"/>
      <c r="EV8" s="3"/>
      <c r="EW8" s="3"/>
      <c r="EX8" s="3"/>
      <c r="EY8" s="3"/>
      <c r="EZ8" s="3"/>
      <c r="FA8" s="3"/>
      <c r="FB8" s="3"/>
      <c r="FC8" s="3"/>
      <c r="FD8" s="3"/>
      <c r="FE8" s="3"/>
      <c r="FF8" s="3"/>
      <c r="FG8" s="3"/>
      <c r="FH8" s="3"/>
      <c r="FI8" s="3"/>
      <c r="FJ8" s="3"/>
      <c r="FK8" s="3"/>
    </row>
    <row r="9" spans="1:167"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0"/>
      <c r="BV9" s="410"/>
      <c r="BW9" s="1"/>
      <c r="BX9" s="1"/>
      <c r="BY9" s="1"/>
      <c r="BZ9" s="1"/>
      <c r="CA9" s="1"/>
      <c r="CB9" s="1"/>
      <c r="CC9" s="1"/>
      <c r="CD9" s="1"/>
      <c r="CE9" s="1"/>
      <c r="CF9" s="1"/>
      <c r="CG9" s="1"/>
      <c r="CH9" s="1"/>
      <c r="CI9" s="1"/>
      <c r="CJ9" s="1"/>
      <c r="CK9" s="1"/>
      <c r="CL9" s="1"/>
      <c r="CM9" s="1"/>
      <c r="CN9" s="1"/>
      <c r="CO9" s="1"/>
      <c r="CP9" s="1"/>
      <c r="CQ9" s="1"/>
      <c r="CS9" s="410"/>
      <c r="CT9" s="410"/>
      <c r="CU9" s="1"/>
      <c r="CV9" s="1"/>
      <c r="CW9" s="1"/>
      <c r="CX9" s="1"/>
      <c r="CY9" s="1"/>
      <c r="CZ9" s="1"/>
      <c r="DA9" s="1"/>
      <c r="DB9" s="1"/>
      <c r="DC9" s="1"/>
      <c r="DD9" s="1"/>
      <c r="DE9" s="1"/>
      <c r="DF9" s="1"/>
      <c r="DG9" s="1"/>
      <c r="DH9" s="1"/>
      <c r="DI9" s="1"/>
      <c r="DJ9" s="1"/>
      <c r="DK9" s="1"/>
      <c r="DL9" s="1"/>
      <c r="DM9" s="1"/>
      <c r="DN9" s="1"/>
      <c r="DO9" s="1"/>
      <c r="DQ9" s="410"/>
      <c r="DR9" s="410"/>
      <c r="DS9" s="1"/>
      <c r="DT9" s="1"/>
      <c r="DU9" s="1"/>
      <c r="DV9" s="1"/>
      <c r="DW9" s="1"/>
      <c r="DX9" s="1"/>
      <c r="DY9" s="1"/>
      <c r="DZ9" s="1"/>
      <c r="EA9" s="1"/>
      <c r="EB9" s="1"/>
      <c r="EC9" s="1"/>
      <c r="ED9" s="1"/>
      <c r="EE9" s="1"/>
      <c r="EF9" s="1"/>
      <c r="EG9" s="1"/>
      <c r="EH9" s="1"/>
      <c r="EI9" s="1"/>
      <c r="EJ9" s="1"/>
      <c r="EK9" s="1"/>
      <c r="EL9" s="1"/>
      <c r="EM9" s="1"/>
      <c r="EO9" s="410"/>
      <c r="EP9" s="410"/>
      <c r="EQ9" s="1"/>
      <c r="ER9" s="1"/>
      <c r="ES9" s="1"/>
      <c r="ET9" s="1"/>
      <c r="EU9" s="1"/>
      <c r="EV9" s="1"/>
      <c r="EW9" s="1"/>
      <c r="EX9" s="1"/>
      <c r="EY9" s="1"/>
      <c r="EZ9" s="1"/>
      <c r="FA9" s="1"/>
      <c r="FB9" s="1"/>
      <c r="FC9" s="1"/>
      <c r="FD9" s="1"/>
      <c r="FE9" s="1"/>
      <c r="FF9" s="1"/>
      <c r="FG9" s="1"/>
      <c r="FH9" s="1"/>
      <c r="FI9" s="1"/>
      <c r="FJ9" s="1"/>
      <c r="FK9" s="1"/>
    </row>
    <row r="10" spans="1:167"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0"/>
      <c r="BV10" s="410"/>
      <c r="BW10" s="1"/>
      <c r="BX10" s="1"/>
      <c r="BY10" s="1"/>
      <c r="BZ10" s="1"/>
      <c r="CA10" s="1"/>
      <c r="CB10" s="1"/>
      <c r="CC10" s="1"/>
      <c r="CD10" s="1"/>
      <c r="CE10" s="1"/>
      <c r="CF10" s="1"/>
      <c r="CG10" s="1"/>
      <c r="CH10" s="1"/>
      <c r="CI10" s="1"/>
      <c r="CJ10" s="1"/>
      <c r="CK10" s="1"/>
      <c r="CL10" s="1"/>
      <c r="CM10" s="1"/>
      <c r="CN10" s="1"/>
      <c r="CO10" s="1"/>
      <c r="CP10" s="1"/>
      <c r="CQ10" s="1"/>
      <c r="CS10" s="410"/>
      <c r="CT10" s="410"/>
      <c r="CU10" s="1"/>
      <c r="CV10" s="1"/>
      <c r="CW10" s="1"/>
      <c r="CX10" s="1"/>
      <c r="CY10" s="1"/>
      <c r="CZ10" s="1"/>
      <c r="DA10" s="1"/>
      <c r="DB10" s="1"/>
      <c r="DC10" s="1"/>
      <c r="DD10" s="1"/>
      <c r="DE10" s="1"/>
      <c r="DF10" s="1"/>
      <c r="DG10" s="1"/>
      <c r="DH10" s="1"/>
      <c r="DI10" s="1"/>
      <c r="DJ10" s="1"/>
      <c r="DK10" s="1"/>
      <c r="DL10" s="1"/>
      <c r="DM10" s="1"/>
      <c r="DN10" s="1"/>
      <c r="DO10" s="1"/>
      <c r="DQ10" s="410"/>
      <c r="DR10" s="410"/>
      <c r="DS10" s="1"/>
      <c r="DT10" s="1"/>
      <c r="DU10" s="1"/>
      <c r="DV10" s="1"/>
      <c r="DW10" s="1"/>
      <c r="DX10" s="1"/>
      <c r="DY10" s="1"/>
      <c r="DZ10" s="1"/>
      <c r="EA10" s="1"/>
      <c r="EB10" s="1"/>
      <c r="EC10" s="1"/>
      <c r="ED10" s="1"/>
      <c r="EE10" s="1"/>
      <c r="EF10" s="1"/>
      <c r="EG10" s="1"/>
      <c r="EH10" s="1"/>
      <c r="EI10" s="1"/>
      <c r="EJ10" s="1"/>
      <c r="EK10" s="1"/>
      <c r="EL10" s="1"/>
      <c r="EM10" s="1"/>
      <c r="EO10" s="410"/>
      <c r="EP10" s="410"/>
      <c r="EQ10" s="1"/>
      <c r="ER10" s="1"/>
      <c r="ES10" s="1"/>
      <c r="ET10" s="1"/>
      <c r="EU10" s="1"/>
      <c r="EV10" s="1"/>
      <c r="EW10" s="1"/>
      <c r="EX10" s="1"/>
      <c r="EY10" s="1"/>
      <c r="EZ10" s="1"/>
      <c r="FA10" s="1"/>
      <c r="FB10" s="1"/>
      <c r="FC10" s="1"/>
      <c r="FD10" s="1"/>
      <c r="FE10" s="1"/>
      <c r="FF10" s="1"/>
      <c r="FG10" s="1"/>
      <c r="FH10" s="1"/>
      <c r="FI10" s="1"/>
      <c r="FJ10" s="1"/>
      <c r="FK10" s="1"/>
    </row>
    <row r="11" spans="1:167"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0"/>
      <c r="BV11" s="410"/>
      <c r="BW11" s="4">
        <v>2000</v>
      </c>
      <c r="BX11" s="4">
        <v>2001</v>
      </c>
      <c r="BY11" s="4">
        <v>2002</v>
      </c>
      <c r="BZ11" s="4">
        <v>2003</v>
      </c>
      <c r="CA11" s="4">
        <v>2004</v>
      </c>
      <c r="CB11" s="4">
        <v>2005</v>
      </c>
      <c r="CC11" s="4">
        <v>2006</v>
      </c>
      <c r="CD11" s="4">
        <v>2007</v>
      </c>
      <c r="CE11" s="4">
        <v>2008</v>
      </c>
      <c r="CF11" s="4">
        <v>2009</v>
      </c>
      <c r="CG11" s="4">
        <v>2010</v>
      </c>
      <c r="CH11" s="4">
        <v>2011</v>
      </c>
      <c r="CI11" s="4">
        <v>2012</v>
      </c>
      <c r="CJ11" s="4">
        <v>2013</v>
      </c>
      <c r="CK11" s="4">
        <v>2014</v>
      </c>
      <c r="CL11" s="4">
        <v>2015</v>
      </c>
      <c r="CM11" s="4">
        <v>2016</v>
      </c>
      <c r="CN11" s="4">
        <v>2017</v>
      </c>
      <c r="CO11" s="4">
        <v>2018</v>
      </c>
      <c r="CP11" s="4">
        <v>2019</v>
      </c>
      <c r="CQ11" s="4">
        <v>2020</v>
      </c>
      <c r="CS11" s="410"/>
      <c r="CT11" s="410"/>
      <c r="CU11" s="4">
        <v>2000</v>
      </c>
      <c r="CV11" s="4">
        <v>2001</v>
      </c>
      <c r="CW11" s="4">
        <v>2002</v>
      </c>
      <c r="CX11" s="4">
        <v>2003</v>
      </c>
      <c r="CY11" s="4">
        <v>2004</v>
      </c>
      <c r="CZ11" s="4">
        <v>2005</v>
      </c>
      <c r="DA11" s="4">
        <v>2006</v>
      </c>
      <c r="DB11" s="4">
        <v>2007</v>
      </c>
      <c r="DC11" s="4">
        <v>2008</v>
      </c>
      <c r="DD11" s="4">
        <v>2009</v>
      </c>
      <c r="DE11" s="4">
        <v>2010</v>
      </c>
      <c r="DF11" s="4">
        <v>2011</v>
      </c>
      <c r="DG11" s="4">
        <v>2012</v>
      </c>
      <c r="DH11" s="4">
        <v>2013</v>
      </c>
      <c r="DI11" s="4">
        <v>2014</v>
      </c>
      <c r="DJ11" s="4">
        <v>2015</v>
      </c>
      <c r="DK11" s="4">
        <v>2016</v>
      </c>
      <c r="DL11" s="4">
        <v>2017</v>
      </c>
      <c r="DM11" s="4">
        <v>2018</v>
      </c>
      <c r="DN11" s="4">
        <v>2019</v>
      </c>
      <c r="DO11" s="4">
        <v>2020</v>
      </c>
      <c r="DQ11" s="410"/>
      <c r="DR11" s="410"/>
      <c r="DS11" s="4">
        <v>2000</v>
      </c>
      <c r="DT11" s="4">
        <v>2001</v>
      </c>
      <c r="DU11" s="4">
        <v>2002</v>
      </c>
      <c r="DV11" s="4">
        <v>2003</v>
      </c>
      <c r="DW11" s="4">
        <v>2004</v>
      </c>
      <c r="DX11" s="4">
        <v>2005</v>
      </c>
      <c r="DY11" s="4">
        <v>2006</v>
      </c>
      <c r="DZ11" s="4">
        <v>2007</v>
      </c>
      <c r="EA11" s="4">
        <v>2008</v>
      </c>
      <c r="EB11" s="4">
        <v>2009</v>
      </c>
      <c r="EC11" s="4">
        <v>2010</v>
      </c>
      <c r="ED11" s="4">
        <v>2011</v>
      </c>
      <c r="EE11" s="4">
        <v>2012</v>
      </c>
      <c r="EF11" s="4">
        <v>2013</v>
      </c>
      <c r="EG11" s="4">
        <v>2014</v>
      </c>
      <c r="EH11" s="4">
        <v>2015</v>
      </c>
      <c r="EI11" s="4">
        <v>2016</v>
      </c>
      <c r="EJ11" s="4">
        <v>2017</v>
      </c>
      <c r="EK11" s="4">
        <v>2018</v>
      </c>
      <c r="EL11" s="4">
        <v>2019</v>
      </c>
      <c r="EM11" s="4">
        <v>2020</v>
      </c>
      <c r="EO11" s="410"/>
      <c r="EP11" s="410"/>
      <c r="EQ11" s="4">
        <v>2000</v>
      </c>
      <c r="ER11" s="4">
        <v>2001</v>
      </c>
      <c r="ES11" s="4">
        <v>2002</v>
      </c>
      <c r="ET11" s="4">
        <v>2003</v>
      </c>
      <c r="EU11" s="4">
        <v>2004</v>
      </c>
      <c r="EV11" s="4">
        <v>2005</v>
      </c>
      <c r="EW11" s="4">
        <v>2006</v>
      </c>
      <c r="EX11" s="4">
        <v>2007</v>
      </c>
      <c r="EY11" s="4">
        <v>2008</v>
      </c>
      <c r="EZ11" s="4">
        <v>2009</v>
      </c>
      <c r="FA11" s="4">
        <v>2010</v>
      </c>
      <c r="FB11" s="4">
        <v>2011</v>
      </c>
      <c r="FC11" s="4">
        <v>2012</v>
      </c>
      <c r="FD11" s="4">
        <v>2013</v>
      </c>
      <c r="FE11" s="4">
        <v>2014</v>
      </c>
      <c r="FF11" s="4">
        <v>2015</v>
      </c>
      <c r="FG11" s="4">
        <v>2016</v>
      </c>
      <c r="FH11" s="4">
        <v>2017</v>
      </c>
      <c r="FI11" s="4">
        <v>2018</v>
      </c>
      <c r="FJ11" s="4">
        <v>2019</v>
      </c>
      <c r="FK11" s="4">
        <v>2020</v>
      </c>
    </row>
    <row r="12" spans="1:167" ht="14.5">
      <c r="A12" s="423"/>
      <c r="B12" s="423"/>
      <c r="C12" s="1"/>
      <c r="D12" s="1"/>
      <c r="E12" s="1"/>
      <c r="F12" s="1"/>
      <c r="G12" s="1"/>
      <c r="H12" s="1"/>
      <c r="I12" s="1"/>
      <c r="J12" s="1"/>
      <c r="K12" s="1"/>
      <c r="L12" s="1"/>
      <c r="M12" s="1"/>
      <c r="N12" s="1"/>
      <c r="O12" s="1"/>
      <c r="P12" s="1"/>
      <c r="Q12" s="1"/>
      <c r="R12" s="1"/>
      <c r="S12" s="1"/>
      <c r="T12" s="1"/>
      <c r="U12" s="1"/>
      <c r="V12" s="1"/>
      <c r="W12" s="1"/>
      <c r="Y12" s="423"/>
      <c r="Z12" s="423"/>
      <c r="AA12" s="1"/>
      <c r="AB12" s="1"/>
      <c r="AC12" s="1"/>
      <c r="AD12" s="1"/>
      <c r="AE12" s="1"/>
      <c r="AF12" s="1"/>
      <c r="AG12" s="1"/>
      <c r="AH12" s="1"/>
      <c r="AI12" s="1"/>
      <c r="AJ12" s="1"/>
      <c r="AK12" s="1"/>
      <c r="AL12" s="1"/>
      <c r="AM12" s="1"/>
      <c r="AN12" s="1"/>
      <c r="AO12" s="1"/>
      <c r="AP12" s="1"/>
      <c r="AQ12" s="1"/>
      <c r="AR12" s="1"/>
      <c r="AS12" s="1"/>
      <c r="AT12" s="1"/>
      <c r="AU12" s="1"/>
      <c r="AW12" s="423"/>
      <c r="AX12" s="423"/>
      <c r="AY12" s="1"/>
      <c r="AZ12" s="1"/>
      <c r="BA12" s="1"/>
      <c r="BB12" s="1"/>
      <c r="BC12" s="1"/>
      <c r="BD12" s="1"/>
      <c r="BE12" s="1"/>
      <c r="BF12" s="1"/>
      <c r="BG12" s="1"/>
      <c r="BH12" s="1"/>
      <c r="BI12" s="1"/>
      <c r="BJ12" s="1"/>
      <c r="BK12" s="1"/>
      <c r="BL12" s="1"/>
      <c r="BM12" s="1"/>
      <c r="BN12" s="1"/>
      <c r="BO12" s="1"/>
      <c r="BP12" s="1"/>
      <c r="BQ12" s="1"/>
      <c r="BR12" s="1"/>
      <c r="BS12" s="1"/>
      <c r="BU12" s="423"/>
      <c r="BV12" s="423"/>
      <c r="BW12" s="1"/>
      <c r="BX12" s="1"/>
      <c r="BY12" s="1"/>
      <c r="BZ12" s="1"/>
      <c r="CA12" s="1"/>
      <c r="CB12" s="1"/>
      <c r="CC12" s="1"/>
      <c r="CD12" s="1"/>
      <c r="CE12" s="1"/>
      <c r="CF12" s="1"/>
      <c r="CG12" s="1"/>
      <c r="CH12" s="1"/>
      <c r="CI12" s="1"/>
      <c r="CJ12" s="1"/>
      <c r="CK12" s="1"/>
      <c r="CL12" s="1"/>
      <c r="CM12" s="1"/>
      <c r="CN12" s="1"/>
      <c r="CO12" s="1"/>
      <c r="CP12" s="1"/>
      <c r="CQ12" s="1"/>
      <c r="CS12" s="423"/>
      <c r="CT12" s="423"/>
      <c r="CU12" s="1"/>
      <c r="CV12" s="1"/>
      <c r="CW12" s="1"/>
      <c r="CX12" s="1"/>
      <c r="CY12" s="1"/>
      <c r="CZ12" s="1"/>
      <c r="DA12" s="1"/>
      <c r="DB12" s="1"/>
      <c r="DC12" s="1"/>
      <c r="DD12" s="1"/>
      <c r="DE12" s="1"/>
      <c r="DF12" s="1"/>
      <c r="DG12" s="1"/>
      <c r="DH12" s="1"/>
      <c r="DI12" s="1"/>
      <c r="DJ12" s="1"/>
      <c r="DK12" s="1"/>
      <c r="DL12" s="1"/>
      <c r="DM12" s="1"/>
      <c r="DN12" s="1"/>
      <c r="DO12" s="1"/>
      <c r="DQ12" s="423"/>
      <c r="DR12" s="423"/>
      <c r="DS12" s="1"/>
      <c r="DT12" s="1"/>
      <c r="DU12" s="1"/>
      <c r="DV12" s="1"/>
      <c r="DW12" s="1"/>
      <c r="DX12" s="1"/>
      <c r="DY12" s="1"/>
      <c r="DZ12" s="1"/>
      <c r="EA12" s="1"/>
      <c r="EB12" s="1"/>
      <c r="EC12" s="1"/>
      <c r="ED12" s="1"/>
      <c r="EE12" s="1"/>
      <c r="EF12" s="1"/>
      <c r="EG12" s="1"/>
      <c r="EH12" s="1"/>
      <c r="EI12" s="1"/>
      <c r="EJ12" s="1"/>
      <c r="EK12" s="1"/>
      <c r="EL12" s="1"/>
      <c r="EM12" s="1"/>
      <c r="EO12" s="423"/>
      <c r="EP12" s="423"/>
      <c r="EQ12" s="1"/>
      <c r="ER12" s="1"/>
      <c r="ES12" s="1"/>
      <c r="ET12" s="1"/>
      <c r="EU12" s="1"/>
      <c r="EV12" s="1"/>
      <c r="EW12" s="1"/>
      <c r="EX12" s="1"/>
      <c r="EY12" s="1"/>
      <c r="EZ12" s="1"/>
      <c r="FA12" s="1"/>
      <c r="FB12" s="1"/>
      <c r="FC12" s="1"/>
      <c r="FD12" s="1"/>
      <c r="FE12" s="1"/>
      <c r="FF12" s="1"/>
      <c r="FG12" s="1"/>
      <c r="FH12" s="1"/>
      <c r="FI12" s="1"/>
      <c r="FJ12" s="1"/>
      <c r="FK12" s="1"/>
    </row>
    <row r="13" spans="1:167" ht="14.5">
      <c r="A13" s="1"/>
      <c r="B13" s="9" t="s">
        <v>459</v>
      </c>
      <c r="C13" s="6">
        <v>0.5</v>
      </c>
      <c r="D13" s="6">
        <v>0.4</v>
      </c>
      <c r="E13" s="6">
        <v>0.4</v>
      </c>
      <c r="F13" s="6">
        <v>0.5</v>
      </c>
      <c r="G13" s="6">
        <v>0.6</v>
      </c>
      <c r="H13" s="6">
        <v>0.7</v>
      </c>
      <c r="I13" s="6">
        <v>0.5</v>
      </c>
      <c r="J13" s="6">
        <v>0.3</v>
      </c>
      <c r="K13" s="6">
        <v>0.3</v>
      </c>
      <c r="L13" s="6">
        <v>0.4</v>
      </c>
      <c r="M13" s="6">
        <v>0.4</v>
      </c>
      <c r="N13" s="6">
        <v>0.4</v>
      </c>
      <c r="O13" s="6">
        <v>0.1</v>
      </c>
      <c r="P13" s="6">
        <v>0.2</v>
      </c>
      <c r="Q13" s="6">
        <v>0.4</v>
      </c>
      <c r="R13" s="6">
        <v>0.3</v>
      </c>
      <c r="S13" s="6">
        <v>0.4</v>
      </c>
      <c r="T13" s="6">
        <v>0.4</v>
      </c>
      <c r="U13" s="6">
        <v>0.4</v>
      </c>
      <c r="V13" s="6">
        <v>0.4</v>
      </c>
      <c r="W13" s="6">
        <v>0.4</v>
      </c>
      <c r="Y13" s="1"/>
      <c r="Z13" s="9" t="s">
        <v>459</v>
      </c>
      <c r="AA13" s="6">
        <v>1.4</v>
      </c>
      <c r="AB13" s="6">
        <v>1.5</v>
      </c>
      <c r="AC13" s="6">
        <v>2.1</v>
      </c>
      <c r="AD13" s="6">
        <v>1.7</v>
      </c>
      <c r="AE13" s="6">
        <v>1.6</v>
      </c>
      <c r="AF13" s="6">
        <v>1.2</v>
      </c>
      <c r="AG13" s="6">
        <v>1.9</v>
      </c>
      <c r="AH13" s="6">
        <v>1.6</v>
      </c>
      <c r="AI13" s="6">
        <v>0.9</v>
      </c>
      <c r="AJ13" s="6">
        <v>0.6</v>
      </c>
      <c r="AK13" s="6">
        <v>0.8</v>
      </c>
      <c r="AL13" s="6">
        <v>0.9</v>
      </c>
      <c r="AM13" s="6">
        <v>1.8</v>
      </c>
      <c r="AN13" s="6">
        <v>1.8</v>
      </c>
      <c r="AO13" s="6">
        <v>1.7</v>
      </c>
      <c r="AP13" s="6">
        <v>1.7</v>
      </c>
      <c r="AQ13" s="6">
        <v>1.8</v>
      </c>
      <c r="AR13" s="6">
        <v>1.8</v>
      </c>
      <c r="AS13" s="6">
        <v>1.9</v>
      </c>
      <c r="AT13" s="6">
        <v>2</v>
      </c>
      <c r="AU13" s="6">
        <v>1.9</v>
      </c>
      <c r="AW13" s="1"/>
      <c r="AX13" s="9" t="s">
        <v>459</v>
      </c>
      <c r="AY13" s="6">
        <v>2.5</v>
      </c>
      <c r="AZ13" s="6">
        <v>2</v>
      </c>
      <c r="BA13" s="6">
        <v>1.6</v>
      </c>
      <c r="BB13" s="6">
        <v>1.7</v>
      </c>
      <c r="BC13" s="6">
        <v>2.1</v>
      </c>
      <c r="BD13" s="6">
        <v>2.9</v>
      </c>
      <c r="BE13" s="6">
        <v>1.8</v>
      </c>
      <c r="BF13" s="6">
        <v>1.3</v>
      </c>
      <c r="BG13" s="6">
        <v>1.3</v>
      </c>
      <c r="BH13" s="6">
        <v>1.3</v>
      </c>
      <c r="BI13" s="6">
        <v>1.4</v>
      </c>
      <c r="BJ13" s="6">
        <v>1.4</v>
      </c>
      <c r="BK13" s="6">
        <v>1.6</v>
      </c>
      <c r="BL13" s="6">
        <v>1.7</v>
      </c>
      <c r="BM13" s="6">
        <v>1.7</v>
      </c>
      <c r="BN13" s="6">
        <v>1.6</v>
      </c>
      <c r="BO13" s="6">
        <v>1.8</v>
      </c>
      <c r="BP13" s="6">
        <v>2.2999999999999998</v>
      </c>
      <c r="BQ13" s="6">
        <v>2.5</v>
      </c>
      <c r="BR13" s="6">
        <v>2.2999999999999998</v>
      </c>
      <c r="BS13" s="6">
        <v>2.9</v>
      </c>
      <c r="BU13" s="1"/>
      <c r="BV13" s="9" t="s">
        <v>459</v>
      </c>
      <c r="BW13" s="6">
        <v>0.3</v>
      </c>
      <c r="BX13" s="6">
        <v>0.2</v>
      </c>
      <c r="BY13" s="6">
        <v>0.2</v>
      </c>
      <c r="BZ13" s="6">
        <v>0.2</v>
      </c>
      <c r="CA13" s="6">
        <v>0.2</v>
      </c>
      <c r="CB13" s="6">
        <v>0.2</v>
      </c>
      <c r="CC13" s="6">
        <v>0.2</v>
      </c>
      <c r="CD13" s="6">
        <v>0.2</v>
      </c>
      <c r="CE13" s="6">
        <v>0.2</v>
      </c>
      <c r="CF13" s="6">
        <v>0.2</v>
      </c>
      <c r="CG13" s="6">
        <v>0.2</v>
      </c>
      <c r="CH13" s="6">
        <v>0.2</v>
      </c>
      <c r="CI13" s="6">
        <v>0.2</v>
      </c>
      <c r="CJ13" s="6">
        <v>0.2</v>
      </c>
      <c r="CK13" s="6">
        <v>0.1</v>
      </c>
      <c r="CL13" s="6">
        <v>0.1</v>
      </c>
      <c r="CM13" s="6">
        <v>0.1</v>
      </c>
      <c r="CN13" s="6">
        <v>0.2</v>
      </c>
      <c r="CO13" s="6">
        <v>0.2</v>
      </c>
      <c r="CP13" s="6">
        <v>0.2</v>
      </c>
      <c r="CQ13" s="6">
        <v>0.4</v>
      </c>
      <c r="CS13" s="1"/>
      <c r="CT13" s="9" t="s">
        <v>459</v>
      </c>
      <c r="CU13" s="6">
        <v>0.1</v>
      </c>
      <c r="CV13" s="6">
        <v>0.1</v>
      </c>
      <c r="CW13" s="6">
        <v>0.1</v>
      </c>
      <c r="CX13" s="6">
        <v>0.1</v>
      </c>
      <c r="CY13" s="6">
        <v>0</v>
      </c>
      <c r="CZ13" s="6">
        <v>0.1</v>
      </c>
      <c r="DA13" s="6">
        <v>0.1</v>
      </c>
      <c r="DB13" s="6">
        <v>0.1</v>
      </c>
      <c r="DC13" s="6">
        <v>0.1</v>
      </c>
      <c r="DD13" s="6">
        <v>0.1</v>
      </c>
      <c r="DE13" s="6">
        <v>0.1</v>
      </c>
      <c r="DF13" s="6">
        <v>0.1</v>
      </c>
      <c r="DG13" s="6">
        <v>0.1</v>
      </c>
      <c r="DH13" s="6">
        <v>0.1</v>
      </c>
      <c r="DI13" s="6">
        <v>0.1</v>
      </c>
      <c r="DJ13" s="6">
        <v>0.1</v>
      </c>
      <c r="DK13" s="6">
        <v>0.1</v>
      </c>
      <c r="DL13" s="6">
        <v>0.1</v>
      </c>
      <c r="DM13" s="6">
        <v>0.1</v>
      </c>
      <c r="DN13" s="6">
        <v>0.1</v>
      </c>
      <c r="DO13" s="6">
        <v>0.1</v>
      </c>
      <c r="DQ13" s="1"/>
      <c r="DR13" s="9" t="s">
        <v>459</v>
      </c>
      <c r="DS13" s="6">
        <v>1</v>
      </c>
      <c r="DT13" s="6">
        <v>0.9</v>
      </c>
      <c r="DU13" s="6">
        <v>0.8</v>
      </c>
      <c r="DV13" s="6">
        <v>0.9</v>
      </c>
      <c r="DW13" s="6">
        <v>0.8</v>
      </c>
      <c r="DX13" s="6">
        <v>0.9</v>
      </c>
      <c r="DY13" s="6">
        <v>0.9</v>
      </c>
      <c r="DZ13" s="6">
        <v>0.8</v>
      </c>
      <c r="EA13" s="6">
        <v>0.7</v>
      </c>
      <c r="EB13" s="6">
        <v>0.7</v>
      </c>
      <c r="EC13" s="6">
        <v>0.8</v>
      </c>
      <c r="ED13" s="6">
        <v>0.7</v>
      </c>
      <c r="EE13" s="6">
        <v>0.8</v>
      </c>
      <c r="EF13" s="6">
        <v>0.8</v>
      </c>
      <c r="EG13" s="6">
        <v>0.9</v>
      </c>
      <c r="EH13" s="6">
        <v>0.8</v>
      </c>
      <c r="EI13" s="6">
        <v>0.8</v>
      </c>
      <c r="EJ13" s="6">
        <v>0.9</v>
      </c>
      <c r="EK13" s="6">
        <v>0.9</v>
      </c>
      <c r="EL13" s="6">
        <v>0.9</v>
      </c>
      <c r="EM13" s="6">
        <v>1</v>
      </c>
      <c r="EO13" s="1"/>
      <c r="EP13" s="9" t="s">
        <v>459</v>
      </c>
      <c r="EQ13" s="6">
        <v>2.2999999999999998</v>
      </c>
      <c r="ER13" s="6">
        <v>1.8</v>
      </c>
      <c r="ES13" s="6">
        <v>2.2000000000000002</v>
      </c>
      <c r="ET13" s="6">
        <v>1.9</v>
      </c>
      <c r="EU13" s="6">
        <v>1.9</v>
      </c>
      <c r="EV13" s="6">
        <v>2</v>
      </c>
      <c r="EW13" s="6">
        <v>1.9</v>
      </c>
      <c r="EX13" s="6">
        <v>1.6</v>
      </c>
      <c r="EY13" s="6">
        <v>1.5</v>
      </c>
      <c r="EZ13" s="6">
        <v>1.3</v>
      </c>
      <c r="FA13" s="6">
        <v>1.6</v>
      </c>
      <c r="FB13" s="6">
        <v>1.7</v>
      </c>
      <c r="FC13" s="6">
        <v>1.5</v>
      </c>
      <c r="FD13" s="6">
        <v>1.5</v>
      </c>
      <c r="FE13" s="6">
        <v>1.4</v>
      </c>
      <c r="FF13" s="6">
        <v>1</v>
      </c>
      <c r="FG13" s="6">
        <v>1</v>
      </c>
      <c r="FH13" s="6">
        <v>1.4</v>
      </c>
      <c r="FI13" s="6">
        <v>1.9</v>
      </c>
      <c r="FJ13" s="6">
        <v>1.9</v>
      </c>
      <c r="FK13" s="6">
        <v>2.7</v>
      </c>
    </row>
    <row r="14" spans="1:167" ht="14.5">
      <c r="A14" s="1"/>
      <c r="B14" s="123" t="s">
        <v>231</v>
      </c>
      <c r="C14" s="1"/>
      <c r="D14" s="1"/>
      <c r="E14" s="1"/>
      <c r="F14" s="1"/>
      <c r="G14" s="1"/>
      <c r="H14" s="1"/>
      <c r="I14" s="1"/>
      <c r="J14" s="1"/>
      <c r="K14" s="1"/>
      <c r="L14" s="1"/>
      <c r="M14" s="1"/>
      <c r="N14" s="1"/>
      <c r="O14" s="1"/>
      <c r="P14" s="1"/>
      <c r="Q14" s="1"/>
      <c r="R14" s="1"/>
      <c r="S14" s="1"/>
      <c r="T14" s="1"/>
      <c r="U14" s="1"/>
      <c r="V14" s="1"/>
      <c r="W14" s="1"/>
      <c r="Y14" s="1"/>
      <c r="Z14" s="123" t="s">
        <v>231</v>
      </c>
      <c r="AA14" s="1"/>
      <c r="AB14" s="1"/>
      <c r="AC14" s="1"/>
      <c r="AD14" s="1"/>
      <c r="AE14" s="1"/>
      <c r="AF14" s="1"/>
      <c r="AG14" s="1"/>
      <c r="AH14" s="1"/>
      <c r="AI14" s="1"/>
      <c r="AJ14" s="1"/>
      <c r="AK14" s="1"/>
      <c r="AL14" s="1"/>
      <c r="AM14" s="1"/>
      <c r="AN14" s="1"/>
      <c r="AO14" s="1"/>
      <c r="AP14" s="1"/>
      <c r="AQ14" s="1"/>
      <c r="AR14" s="1"/>
      <c r="AS14" s="1"/>
      <c r="AT14" s="1"/>
      <c r="AU14" s="1"/>
      <c r="AW14" s="1"/>
      <c r="AX14" s="123" t="s">
        <v>231</v>
      </c>
      <c r="AY14" s="1"/>
      <c r="AZ14" s="1"/>
      <c r="BA14" s="1"/>
      <c r="BB14" s="1"/>
      <c r="BC14" s="1"/>
      <c r="BD14" s="1"/>
      <c r="BE14" s="1"/>
      <c r="BF14" s="1"/>
      <c r="BG14" s="1"/>
      <c r="BH14" s="1"/>
      <c r="BI14" s="1"/>
      <c r="BJ14" s="1"/>
      <c r="BK14" s="1"/>
      <c r="BL14" s="1"/>
      <c r="BM14" s="1"/>
      <c r="BN14" s="1"/>
      <c r="BO14" s="1"/>
      <c r="BP14" s="1"/>
      <c r="BQ14" s="1"/>
      <c r="BR14" s="1"/>
      <c r="BS14" s="1"/>
      <c r="BU14" s="1"/>
      <c r="BV14" s="123" t="s">
        <v>231</v>
      </c>
      <c r="BW14" s="1"/>
      <c r="BX14" s="1"/>
      <c r="BY14" s="1"/>
      <c r="BZ14" s="1"/>
      <c r="CA14" s="1"/>
      <c r="CB14" s="1"/>
      <c r="CC14" s="1"/>
      <c r="CD14" s="1"/>
      <c r="CE14" s="1"/>
      <c r="CF14" s="1"/>
      <c r="CG14" s="1"/>
      <c r="CH14" s="1"/>
      <c r="CI14" s="1"/>
      <c r="CJ14" s="1"/>
      <c r="CK14" s="1"/>
      <c r="CL14" s="1"/>
      <c r="CM14" s="1"/>
      <c r="CN14" s="1"/>
      <c r="CO14" s="1"/>
      <c r="CP14" s="1"/>
      <c r="CQ14" s="1"/>
      <c r="CS14" s="1"/>
      <c r="CT14" s="123" t="s">
        <v>231</v>
      </c>
      <c r="CU14" s="1"/>
      <c r="CV14" s="1"/>
      <c r="CW14" s="1"/>
      <c r="CX14" s="1"/>
      <c r="CY14" s="1"/>
      <c r="CZ14" s="1"/>
      <c r="DA14" s="1"/>
      <c r="DB14" s="1"/>
      <c r="DC14" s="1"/>
      <c r="DD14" s="1"/>
      <c r="DE14" s="1"/>
      <c r="DF14" s="1"/>
      <c r="DG14" s="1"/>
      <c r="DH14" s="1"/>
      <c r="DI14" s="1"/>
      <c r="DJ14" s="1"/>
      <c r="DK14" s="1"/>
      <c r="DL14" s="1"/>
      <c r="DM14" s="1"/>
      <c r="DN14" s="1"/>
      <c r="DO14" s="1"/>
      <c r="DQ14" s="1"/>
      <c r="DR14" s="123" t="s">
        <v>231</v>
      </c>
      <c r="DS14" s="1"/>
      <c r="DT14" s="1"/>
      <c r="DU14" s="1"/>
      <c r="DV14" s="1"/>
      <c r="DW14" s="1"/>
      <c r="DX14" s="1"/>
      <c r="DY14" s="1"/>
      <c r="DZ14" s="1"/>
      <c r="EA14" s="1"/>
      <c r="EB14" s="1"/>
      <c r="EC14" s="1"/>
      <c r="ED14" s="1"/>
      <c r="EE14" s="1"/>
      <c r="EF14" s="1"/>
      <c r="EG14" s="1"/>
      <c r="EH14" s="1"/>
      <c r="EI14" s="1"/>
      <c r="EJ14" s="1"/>
      <c r="EK14" s="1"/>
      <c r="EL14" s="1"/>
      <c r="EM14" s="1"/>
      <c r="EO14" s="1"/>
      <c r="EP14" s="123" t="s">
        <v>231</v>
      </c>
      <c r="EQ14" s="1"/>
      <c r="ER14" s="1"/>
      <c r="ES14" s="1"/>
      <c r="ET14" s="1"/>
      <c r="EU14" s="1"/>
      <c r="EV14" s="1"/>
      <c r="EW14" s="1"/>
      <c r="EX14" s="1"/>
      <c r="EY14" s="1"/>
      <c r="EZ14" s="1"/>
      <c r="FA14" s="1"/>
      <c r="FB14" s="1"/>
      <c r="FC14" s="1"/>
      <c r="FD14" s="1"/>
      <c r="FE14" s="1"/>
      <c r="FF14" s="1"/>
      <c r="FG14" s="1"/>
      <c r="FH14" s="1"/>
      <c r="FI14" s="1"/>
      <c r="FJ14" s="1"/>
      <c r="FK14" s="1"/>
    </row>
    <row r="15" spans="1:167" ht="14.5">
      <c r="A15" s="1"/>
      <c r="B15" s="124" t="s">
        <v>460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124" t="s">
        <v>460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124" t="s">
        <v>460</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
      <c r="BV15" s="124" t="s">
        <v>460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S15" s="1"/>
      <c r="CT15" s="124" t="s">
        <v>460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Q15" s="1"/>
      <c r="DR15" s="124" t="s">
        <v>460</v>
      </c>
      <c r="DS15" s="1">
        <v>0</v>
      </c>
      <c r="DT15" s="1">
        <v>0</v>
      </c>
      <c r="DU15" s="1">
        <v>0</v>
      </c>
      <c r="DV15" s="1">
        <v>0</v>
      </c>
      <c r="DW15" s="1">
        <v>0</v>
      </c>
      <c r="DX15" s="1">
        <v>0</v>
      </c>
      <c r="DY15" s="1">
        <v>0</v>
      </c>
      <c r="DZ15" s="1">
        <v>0</v>
      </c>
      <c r="EA15" s="1">
        <v>0</v>
      </c>
      <c r="EB15" s="1">
        <v>0</v>
      </c>
      <c r="EC15" s="1">
        <v>0</v>
      </c>
      <c r="ED15" s="1">
        <v>0</v>
      </c>
      <c r="EE15" s="1">
        <v>0</v>
      </c>
      <c r="EF15" s="1">
        <v>0</v>
      </c>
      <c r="EG15" s="1">
        <v>0</v>
      </c>
      <c r="EH15" s="1">
        <v>0</v>
      </c>
      <c r="EI15" s="1">
        <v>0</v>
      </c>
      <c r="EJ15" s="1">
        <v>0</v>
      </c>
      <c r="EK15" s="1">
        <v>0</v>
      </c>
      <c r="EL15" s="1">
        <v>0</v>
      </c>
      <c r="EM15" s="1">
        <v>0</v>
      </c>
      <c r="EO15" s="1"/>
      <c r="EP15" s="124" t="s">
        <v>460</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row>
    <row r="16" spans="1:167" ht="14.5">
      <c r="A16" s="1"/>
      <c r="B16" s="124" t="s">
        <v>461</v>
      </c>
      <c r="C16" s="1">
        <v>0.5</v>
      </c>
      <c r="D16" s="1">
        <v>0.4</v>
      </c>
      <c r="E16" s="1">
        <v>0.4</v>
      </c>
      <c r="F16" s="1">
        <v>0.5</v>
      </c>
      <c r="G16" s="1">
        <v>0.6</v>
      </c>
      <c r="H16" s="1">
        <v>0.7</v>
      </c>
      <c r="I16" s="1">
        <v>0.5</v>
      </c>
      <c r="J16" s="1">
        <v>0.3</v>
      </c>
      <c r="K16" s="1">
        <v>0.3</v>
      </c>
      <c r="L16" s="1">
        <v>0.4</v>
      </c>
      <c r="M16" s="1">
        <v>0.4</v>
      </c>
      <c r="N16" s="1">
        <v>0.4</v>
      </c>
      <c r="O16" s="1">
        <v>0.1</v>
      </c>
      <c r="P16" s="1">
        <v>0.2</v>
      </c>
      <c r="Q16" s="1">
        <v>0.4</v>
      </c>
      <c r="R16" s="1">
        <v>0.3</v>
      </c>
      <c r="S16" s="1">
        <v>0.4</v>
      </c>
      <c r="T16" s="1">
        <v>0.4</v>
      </c>
      <c r="U16" s="1">
        <v>0.4</v>
      </c>
      <c r="V16" s="1">
        <v>0.4</v>
      </c>
      <c r="W16" s="1">
        <v>0.4</v>
      </c>
      <c r="Y16" s="1"/>
      <c r="Z16" s="124" t="s">
        <v>461</v>
      </c>
      <c r="AA16" s="1">
        <v>1.4</v>
      </c>
      <c r="AB16" s="1">
        <v>1.5</v>
      </c>
      <c r="AC16" s="1">
        <v>2.1</v>
      </c>
      <c r="AD16" s="1">
        <v>1.6</v>
      </c>
      <c r="AE16" s="1">
        <v>1.6</v>
      </c>
      <c r="AF16" s="1">
        <v>1.2</v>
      </c>
      <c r="AG16" s="1">
        <v>1.9</v>
      </c>
      <c r="AH16" s="1">
        <v>1.6</v>
      </c>
      <c r="AI16" s="1">
        <v>0.8</v>
      </c>
      <c r="AJ16" s="1">
        <v>0.6</v>
      </c>
      <c r="AK16" s="1">
        <v>0.7</v>
      </c>
      <c r="AL16" s="1">
        <v>0.9</v>
      </c>
      <c r="AM16" s="1">
        <v>1.8</v>
      </c>
      <c r="AN16" s="1">
        <v>1.8</v>
      </c>
      <c r="AO16" s="1">
        <v>1.6</v>
      </c>
      <c r="AP16" s="1">
        <v>1.6</v>
      </c>
      <c r="AQ16" s="1">
        <v>1.8</v>
      </c>
      <c r="AR16" s="1">
        <v>1.8</v>
      </c>
      <c r="AS16" s="1">
        <v>1.9</v>
      </c>
      <c r="AT16" s="1">
        <v>2</v>
      </c>
      <c r="AU16" s="1">
        <v>1.9</v>
      </c>
      <c r="AW16" s="1"/>
      <c r="AX16" s="124" t="s">
        <v>461</v>
      </c>
      <c r="AY16" s="1">
        <v>2.5</v>
      </c>
      <c r="AZ16" s="1">
        <v>2</v>
      </c>
      <c r="BA16" s="1">
        <v>1.5</v>
      </c>
      <c r="BB16" s="1">
        <v>1.7</v>
      </c>
      <c r="BC16" s="1">
        <v>2.1</v>
      </c>
      <c r="BD16" s="1">
        <v>2.9</v>
      </c>
      <c r="BE16" s="1">
        <v>1.8</v>
      </c>
      <c r="BF16" s="1">
        <v>1.3</v>
      </c>
      <c r="BG16" s="1">
        <v>1.3</v>
      </c>
      <c r="BH16" s="1">
        <v>1.3</v>
      </c>
      <c r="BI16" s="1">
        <v>1.4</v>
      </c>
      <c r="BJ16" s="1">
        <v>1.4</v>
      </c>
      <c r="BK16" s="1">
        <v>1.6</v>
      </c>
      <c r="BL16" s="1">
        <v>1.7</v>
      </c>
      <c r="BM16" s="1">
        <v>1.7</v>
      </c>
      <c r="BN16" s="1">
        <v>1.6</v>
      </c>
      <c r="BO16" s="1">
        <v>1.8</v>
      </c>
      <c r="BP16" s="1">
        <v>2.2999999999999998</v>
      </c>
      <c r="BQ16" s="1">
        <v>2.5</v>
      </c>
      <c r="BR16" s="1">
        <v>2.2999999999999998</v>
      </c>
      <c r="BS16" s="1">
        <v>2.9</v>
      </c>
      <c r="BU16" s="1"/>
      <c r="BV16" s="124" t="s">
        <v>461</v>
      </c>
      <c r="BW16" s="1">
        <v>0.3</v>
      </c>
      <c r="BX16" s="1">
        <v>0.2</v>
      </c>
      <c r="BY16" s="1">
        <v>0.2</v>
      </c>
      <c r="BZ16" s="1">
        <v>0.2</v>
      </c>
      <c r="CA16" s="1">
        <v>0.2</v>
      </c>
      <c r="CB16" s="1">
        <v>0.2</v>
      </c>
      <c r="CC16" s="1">
        <v>0.2</v>
      </c>
      <c r="CD16" s="1">
        <v>0.2</v>
      </c>
      <c r="CE16" s="1">
        <v>0.2</v>
      </c>
      <c r="CF16" s="1">
        <v>0.2</v>
      </c>
      <c r="CG16" s="1">
        <v>0.2</v>
      </c>
      <c r="CH16" s="1">
        <v>0.2</v>
      </c>
      <c r="CI16" s="1">
        <v>0.2</v>
      </c>
      <c r="CJ16" s="1">
        <v>0.2</v>
      </c>
      <c r="CK16" s="1">
        <v>0.1</v>
      </c>
      <c r="CL16" s="1">
        <v>0.1</v>
      </c>
      <c r="CM16" s="1">
        <v>0.1</v>
      </c>
      <c r="CN16" s="1">
        <v>0.2</v>
      </c>
      <c r="CO16" s="1">
        <v>0.2</v>
      </c>
      <c r="CP16" s="1">
        <v>0.2</v>
      </c>
      <c r="CQ16" s="1">
        <v>0.4</v>
      </c>
      <c r="CS16" s="1"/>
      <c r="CT16" s="124" t="s">
        <v>461</v>
      </c>
      <c r="CU16" s="1">
        <v>0.1</v>
      </c>
      <c r="CV16" s="1">
        <v>0.1</v>
      </c>
      <c r="CW16" s="1">
        <v>0.1</v>
      </c>
      <c r="CX16" s="1">
        <v>0.1</v>
      </c>
      <c r="CY16" s="1">
        <v>0</v>
      </c>
      <c r="CZ16" s="1">
        <v>0.1</v>
      </c>
      <c r="DA16" s="1">
        <v>0.1</v>
      </c>
      <c r="DB16" s="1">
        <v>0.1</v>
      </c>
      <c r="DC16" s="1">
        <v>0.1</v>
      </c>
      <c r="DD16" s="1">
        <v>0.1</v>
      </c>
      <c r="DE16" s="1">
        <v>0.1</v>
      </c>
      <c r="DF16" s="1">
        <v>0.1</v>
      </c>
      <c r="DG16" s="1">
        <v>0.1</v>
      </c>
      <c r="DH16" s="1">
        <v>0.1</v>
      </c>
      <c r="DI16" s="1">
        <v>0.1</v>
      </c>
      <c r="DJ16" s="1">
        <v>0.1</v>
      </c>
      <c r="DK16" s="1">
        <v>0.1</v>
      </c>
      <c r="DL16" s="1">
        <v>0.1</v>
      </c>
      <c r="DM16" s="1">
        <v>0.1</v>
      </c>
      <c r="DN16" s="1">
        <v>0.1</v>
      </c>
      <c r="DO16" s="1">
        <v>0.1</v>
      </c>
      <c r="DQ16" s="1"/>
      <c r="DR16" s="124" t="s">
        <v>461</v>
      </c>
      <c r="DS16" s="1">
        <v>1</v>
      </c>
      <c r="DT16" s="1">
        <v>0.9</v>
      </c>
      <c r="DU16" s="1">
        <v>0.8</v>
      </c>
      <c r="DV16" s="1">
        <v>0.9</v>
      </c>
      <c r="DW16" s="1">
        <v>0.8</v>
      </c>
      <c r="DX16" s="1">
        <v>0.9</v>
      </c>
      <c r="DY16" s="1">
        <v>0.9</v>
      </c>
      <c r="DZ16" s="1">
        <v>0.8</v>
      </c>
      <c r="EA16" s="1">
        <v>0.7</v>
      </c>
      <c r="EB16" s="1">
        <v>0.7</v>
      </c>
      <c r="EC16" s="1">
        <v>0.8</v>
      </c>
      <c r="ED16" s="1">
        <v>0.7</v>
      </c>
      <c r="EE16" s="1">
        <v>0.8</v>
      </c>
      <c r="EF16" s="1">
        <v>0.8</v>
      </c>
      <c r="EG16" s="1">
        <v>0.9</v>
      </c>
      <c r="EH16" s="1">
        <v>0.8</v>
      </c>
      <c r="EI16" s="1">
        <v>0.8</v>
      </c>
      <c r="EJ16" s="1">
        <v>0.9</v>
      </c>
      <c r="EK16" s="1">
        <v>0.9</v>
      </c>
      <c r="EL16" s="1">
        <v>0.9</v>
      </c>
      <c r="EM16" s="1">
        <v>1</v>
      </c>
      <c r="EO16" s="1"/>
      <c r="EP16" s="124" t="s">
        <v>461</v>
      </c>
      <c r="EQ16" s="1">
        <v>2.2999999999999998</v>
      </c>
      <c r="ER16" s="1">
        <v>1.7</v>
      </c>
      <c r="ES16" s="1">
        <v>2.2000000000000002</v>
      </c>
      <c r="ET16" s="1">
        <v>1.8</v>
      </c>
      <c r="EU16" s="1">
        <v>1.9</v>
      </c>
      <c r="EV16" s="1">
        <v>2</v>
      </c>
      <c r="EW16" s="1">
        <v>1.8</v>
      </c>
      <c r="EX16" s="1">
        <v>1.6</v>
      </c>
      <c r="EY16" s="1">
        <v>1.4</v>
      </c>
      <c r="EZ16" s="1">
        <v>1.3</v>
      </c>
      <c r="FA16" s="1">
        <v>1.6</v>
      </c>
      <c r="FB16" s="1">
        <v>1.7</v>
      </c>
      <c r="FC16" s="1">
        <v>1.5</v>
      </c>
      <c r="FD16" s="1">
        <v>1.5</v>
      </c>
      <c r="FE16" s="1">
        <v>1.4</v>
      </c>
      <c r="FF16" s="1">
        <v>1</v>
      </c>
      <c r="FG16" s="1">
        <v>1</v>
      </c>
      <c r="FH16" s="1">
        <v>1.4</v>
      </c>
      <c r="FI16" s="1">
        <v>1.9</v>
      </c>
      <c r="FJ16" s="1">
        <v>1.9</v>
      </c>
      <c r="FK16" s="1">
        <v>2.7</v>
      </c>
    </row>
    <row r="17" spans="1:167" ht="14.5">
      <c r="A17" s="410"/>
      <c r="B17" s="410"/>
      <c r="C17" s="1"/>
      <c r="D17" s="1"/>
      <c r="E17" s="1"/>
      <c r="F17" s="1"/>
      <c r="G17" s="1"/>
      <c r="H17" s="1"/>
      <c r="I17" s="1"/>
      <c r="J17" s="1"/>
      <c r="K17" s="1"/>
      <c r="L17" s="1"/>
      <c r="M17" s="1"/>
      <c r="N17" s="1"/>
      <c r="O17" s="1"/>
      <c r="P17" s="1"/>
      <c r="Q17" s="1"/>
      <c r="R17" s="1"/>
      <c r="S17" s="1"/>
      <c r="T17" s="1"/>
      <c r="U17" s="1"/>
      <c r="V17" s="1"/>
      <c r="W17" s="1"/>
      <c r="Y17" s="410"/>
      <c r="Z17" s="410"/>
      <c r="AA17" s="1"/>
      <c r="AB17" s="1"/>
      <c r="AC17" s="1"/>
      <c r="AD17" s="1"/>
      <c r="AE17" s="1"/>
      <c r="AF17" s="1"/>
      <c r="AG17" s="1"/>
      <c r="AH17" s="1"/>
      <c r="AI17" s="1"/>
      <c r="AJ17" s="1"/>
      <c r="AK17" s="1"/>
      <c r="AL17" s="1"/>
      <c r="AM17" s="1"/>
      <c r="AN17" s="1"/>
      <c r="AO17" s="1"/>
      <c r="AP17" s="1"/>
      <c r="AQ17" s="1"/>
      <c r="AR17" s="1"/>
      <c r="AS17" s="1"/>
      <c r="AT17" s="1"/>
      <c r="AU17" s="1"/>
      <c r="AW17" s="410"/>
      <c r="AX17" s="410"/>
      <c r="AY17" s="1"/>
      <c r="AZ17" s="1"/>
      <c r="BA17" s="1"/>
      <c r="BB17" s="1"/>
      <c r="BC17" s="1"/>
      <c r="BD17" s="1"/>
      <c r="BE17" s="1"/>
      <c r="BF17" s="1"/>
      <c r="BG17" s="1"/>
      <c r="BH17" s="1"/>
      <c r="BI17" s="1"/>
      <c r="BJ17" s="1"/>
      <c r="BK17" s="1"/>
      <c r="BL17" s="1"/>
      <c r="BM17" s="1"/>
      <c r="BN17" s="1"/>
      <c r="BO17" s="1"/>
      <c r="BP17" s="1"/>
      <c r="BQ17" s="1"/>
      <c r="BR17" s="1"/>
      <c r="BS17" s="1"/>
      <c r="BU17" s="410"/>
      <c r="BV17" s="410"/>
      <c r="BW17" s="1"/>
      <c r="BX17" s="1"/>
      <c r="BY17" s="1"/>
      <c r="BZ17" s="1"/>
      <c r="CA17" s="1"/>
      <c r="CB17" s="1"/>
      <c r="CC17" s="1"/>
      <c r="CD17" s="1"/>
      <c r="CE17" s="1"/>
      <c r="CF17" s="1"/>
      <c r="CG17" s="1"/>
      <c r="CH17" s="1"/>
      <c r="CI17" s="1"/>
      <c r="CJ17" s="1"/>
      <c r="CK17" s="1"/>
      <c r="CL17" s="1"/>
      <c r="CM17" s="1"/>
      <c r="CN17" s="1"/>
      <c r="CO17" s="1"/>
      <c r="CP17" s="1"/>
      <c r="CQ17" s="1"/>
      <c r="CS17" s="410"/>
      <c r="CT17" s="410"/>
      <c r="CU17" s="1"/>
      <c r="CV17" s="1"/>
      <c r="CW17" s="1"/>
      <c r="CX17" s="1"/>
      <c r="CY17" s="1"/>
      <c r="CZ17" s="1"/>
      <c r="DA17" s="1"/>
      <c r="DB17" s="1"/>
      <c r="DC17" s="1"/>
      <c r="DD17" s="1"/>
      <c r="DE17" s="1"/>
      <c r="DF17" s="1"/>
      <c r="DG17" s="1"/>
      <c r="DH17" s="1"/>
      <c r="DI17" s="1"/>
      <c r="DJ17" s="1"/>
      <c r="DK17" s="1"/>
      <c r="DL17" s="1"/>
      <c r="DM17" s="1"/>
      <c r="DN17" s="1"/>
      <c r="DO17" s="1"/>
      <c r="DQ17" s="410"/>
      <c r="DR17" s="410"/>
      <c r="DS17" s="1"/>
      <c r="DT17" s="1"/>
      <c r="DU17" s="1"/>
      <c r="DV17" s="1"/>
      <c r="DW17" s="1"/>
      <c r="DX17" s="1"/>
      <c r="DY17" s="1"/>
      <c r="DZ17" s="1"/>
      <c r="EA17" s="1"/>
      <c r="EB17" s="1"/>
      <c r="EC17" s="1"/>
      <c r="ED17" s="1"/>
      <c r="EE17" s="1"/>
      <c r="EF17" s="1"/>
      <c r="EG17" s="1"/>
      <c r="EH17" s="1"/>
      <c r="EI17" s="1"/>
      <c r="EJ17" s="1"/>
      <c r="EK17" s="1"/>
      <c r="EL17" s="1"/>
      <c r="EM17" s="1"/>
      <c r="EO17" s="410"/>
      <c r="EP17" s="410"/>
      <c r="EQ17" s="1"/>
      <c r="ER17" s="1"/>
      <c r="ES17" s="1"/>
      <c r="ET17" s="1"/>
      <c r="EU17" s="1"/>
      <c r="EV17" s="1"/>
      <c r="EW17" s="1"/>
      <c r="EX17" s="1"/>
      <c r="EY17" s="1"/>
      <c r="EZ17" s="1"/>
      <c r="FA17" s="1"/>
      <c r="FB17" s="1"/>
      <c r="FC17" s="1"/>
      <c r="FD17" s="1"/>
      <c r="FE17" s="1"/>
      <c r="FF17" s="1"/>
      <c r="FG17" s="1"/>
      <c r="FH17" s="1"/>
      <c r="FI17" s="1"/>
      <c r="FJ17" s="1"/>
      <c r="FK17" s="1"/>
    </row>
    <row r="18" spans="1:167" ht="14.5">
      <c r="A18" s="1"/>
      <c r="B18" s="123" t="s">
        <v>247</v>
      </c>
      <c r="C18" s="1"/>
      <c r="D18" s="1"/>
      <c r="E18" s="1"/>
      <c r="F18" s="1"/>
      <c r="G18" s="1"/>
      <c r="H18" s="1"/>
      <c r="I18" s="1"/>
      <c r="J18" s="1"/>
      <c r="K18" s="1"/>
      <c r="L18" s="1"/>
      <c r="M18" s="1"/>
      <c r="N18" s="1"/>
      <c r="O18" s="1"/>
      <c r="P18" s="1"/>
      <c r="Q18" s="1"/>
      <c r="R18" s="1"/>
      <c r="S18" s="1"/>
      <c r="T18" s="1"/>
      <c r="U18" s="1"/>
      <c r="V18" s="1"/>
      <c r="W18" s="1"/>
      <c r="Y18" s="1"/>
      <c r="Z18" s="123" t="s">
        <v>247</v>
      </c>
      <c r="AA18" s="1"/>
      <c r="AB18" s="1"/>
      <c r="AC18" s="1"/>
      <c r="AD18" s="1"/>
      <c r="AE18" s="1"/>
      <c r="AF18" s="1"/>
      <c r="AG18" s="1"/>
      <c r="AH18" s="1"/>
      <c r="AI18" s="1"/>
      <c r="AJ18" s="1"/>
      <c r="AK18" s="1"/>
      <c r="AL18" s="1"/>
      <c r="AM18" s="1"/>
      <c r="AN18" s="1"/>
      <c r="AO18" s="1"/>
      <c r="AP18" s="1"/>
      <c r="AQ18" s="1"/>
      <c r="AR18" s="1"/>
      <c r="AS18" s="1"/>
      <c r="AT18" s="1"/>
      <c r="AU18" s="1"/>
      <c r="AW18" s="1"/>
      <c r="AX18" s="123" t="s">
        <v>247</v>
      </c>
      <c r="AY18" s="1"/>
      <c r="AZ18" s="1"/>
      <c r="BA18" s="1"/>
      <c r="BB18" s="1"/>
      <c r="BC18" s="1"/>
      <c r="BD18" s="1"/>
      <c r="BE18" s="1"/>
      <c r="BF18" s="1"/>
      <c r="BG18" s="1"/>
      <c r="BH18" s="1"/>
      <c r="BI18" s="1"/>
      <c r="BJ18" s="1"/>
      <c r="BK18" s="1"/>
      <c r="BL18" s="1"/>
      <c r="BM18" s="1"/>
      <c r="BN18" s="1"/>
      <c r="BO18" s="1"/>
      <c r="BP18" s="1"/>
      <c r="BQ18" s="1"/>
      <c r="BR18" s="1"/>
      <c r="BS18" s="1"/>
      <c r="BU18" s="1"/>
      <c r="BV18" s="123" t="s">
        <v>247</v>
      </c>
      <c r="BW18" s="1"/>
      <c r="BX18" s="1"/>
      <c r="BY18" s="1"/>
      <c r="BZ18" s="1"/>
      <c r="CA18" s="1"/>
      <c r="CB18" s="1"/>
      <c r="CC18" s="1"/>
      <c r="CD18" s="1"/>
      <c r="CE18" s="1"/>
      <c r="CF18" s="1"/>
      <c r="CG18" s="1"/>
      <c r="CH18" s="1"/>
      <c r="CI18" s="1"/>
      <c r="CJ18" s="1"/>
      <c r="CK18" s="1"/>
      <c r="CL18" s="1"/>
      <c r="CM18" s="1"/>
      <c r="CN18" s="1"/>
      <c r="CO18" s="1"/>
      <c r="CP18" s="1"/>
      <c r="CQ18" s="1"/>
      <c r="CS18" s="1"/>
      <c r="CT18" s="123" t="s">
        <v>247</v>
      </c>
      <c r="CU18" s="1"/>
      <c r="CV18" s="1"/>
      <c r="CW18" s="1"/>
      <c r="CX18" s="1"/>
      <c r="CY18" s="1"/>
      <c r="CZ18" s="1"/>
      <c r="DA18" s="1"/>
      <c r="DB18" s="1"/>
      <c r="DC18" s="1"/>
      <c r="DD18" s="1"/>
      <c r="DE18" s="1"/>
      <c r="DF18" s="1"/>
      <c r="DG18" s="1"/>
      <c r="DH18" s="1"/>
      <c r="DI18" s="1"/>
      <c r="DJ18" s="1"/>
      <c r="DK18" s="1"/>
      <c r="DL18" s="1"/>
      <c r="DM18" s="1"/>
      <c r="DN18" s="1"/>
      <c r="DO18" s="1"/>
      <c r="DQ18" s="1"/>
      <c r="DR18" s="123" t="s">
        <v>247</v>
      </c>
      <c r="DS18" s="1"/>
      <c r="DT18" s="1"/>
      <c r="DU18" s="1"/>
      <c r="DV18" s="1"/>
      <c r="DW18" s="1"/>
      <c r="DX18" s="1"/>
      <c r="DY18" s="1"/>
      <c r="DZ18" s="1"/>
      <c r="EA18" s="1"/>
      <c r="EB18" s="1"/>
      <c r="EC18" s="1"/>
      <c r="ED18" s="1"/>
      <c r="EE18" s="1"/>
      <c r="EF18" s="1"/>
      <c r="EG18" s="1"/>
      <c r="EH18" s="1"/>
      <c r="EI18" s="1"/>
      <c r="EJ18" s="1"/>
      <c r="EK18" s="1"/>
      <c r="EL18" s="1"/>
      <c r="EM18" s="1"/>
      <c r="EO18" s="1"/>
      <c r="EP18" s="123" t="s">
        <v>247</v>
      </c>
      <c r="EQ18" s="1"/>
      <c r="ER18" s="1"/>
      <c r="ES18" s="1"/>
      <c r="ET18" s="1"/>
      <c r="EU18" s="1"/>
      <c r="EV18" s="1"/>
      <c r="EW18" s="1"/>
      <c r="EX18" s="1"/>
      <c r="EY18" s="1"/>
      <c r="EZ18" s="1"/>
      <c r="FA18" s="1"/>
      <c r="FB18" s="1"/>
      <c r="FC18" s="1"/>
      <c r="FD18" s="1"/>
      <c r="FE18" s="1"/>
      <c r="FF18" s="1"/>
      <c r="FG18" s="1"/>
      <c r="FH18" s="1"/>
      <c r="FI18" s="1"/>
      <c r="FJ18" s="1"/>
      <c r="FK18" s="1"/>
    </row>
    <row r="19" spans="1:167" ht="14.5">
      <c r="A19" s="1"/>
      <c r="B19" s="124" t="s">
        <v>460</v>
      </c>
      <c r="C19" s="1">
        <v>0.6</v>
      </c>
      <c r="D19" s="1">
        <v>0.6</v>
      </c>
      <c r="E19" s="1">
        <v>0.8</v>
      </c>
      <c r="F19" s="1">
        <v>0.5</v>
      </c>
      <c r="G19" s="1">
        <v>0.4</v>
      </c>
      <c r="H19" s="1">
        <v>0.3</v>
      </c>
      <c r="I19" s="1">
        <v>0.4</v>
      </c>
      <c r="J19" s="1">
        <v>0.7</v>
      </c>
      <c r="K19" s="1">
        <v>0.7</v>
      </c>
      <c r="L19" s="1">
        <v>0.6</v>
      </c>
      <c r="M19" s="1">
        <v>0.5</v>
      </c>
      <c r="N19" s="1">
        <v>0.4</v>
      </c>
      <c r="O19" s="1">
        <v>1</v>
      </c>
      <c r="P19" s="1">
        <v>0.7</v>
      </c>
      <c r="Q19" s="1">
        <v>0.1</v>
      </c>
      <c r="R19" s="1">
        <v>0</v>
      </c>
      <c r="S19" s="1">
        <v>0</v>
      </c>
      <c r="T19" s="1">
        <v>0</v>
      </c>
      <c r="U19" s="1">
        <v>0</v>
      </c>
      <c r="V19" s="1">
        <v>0</v>
      </c>
      <c r="W19" s="1">
        <v>0</v>
      </c>
      <c r="Y19" s="1"/>
      <c r="Z19" s="124" t="s">
        <v>460</v>
      </c>
      <c r="AA19" s="1">
        <v>0.2</v>
      </c>
      <c r="AB19" s="1">
        <v>0.3</v>
      </c>
      <c r="AC19" s="1">
        <v>0.2</v>
      </c>
      <c r="AD19" s="1">
        <v>0.3</v>
      </c>
      <c r="AE19" s="1">
        <v>0.4</v>
      </c>
      <c r="AF19" s="1">
        <v>0.5</v>
      </c>
      <c r="AG19" s="1">
        <v>0.3</v>
      </c>
      <c r="AH19" s="1">
        <v>0.5</v>
      </c>
      <c r="AI19" s="1">
        <v>0.9</v>
      </c>
      <c r="AJ19" s="1">
        <v>1.4</v>
      </c>
      <c r="AK19" s="1">
        <v>1.2</v>
      </c>
      <c r="AL19" s="1">
        <v>0.7</v>
      </c>
      <c r="AM19" s="1">
        <v>0.5</v>
      </c>
      <c r="AN19" s="1">
        <v>0.3</v>
      </c>
      <c r="AO19" s="1">
        <v>0.7</v>
      </c>
      <c r="AP19" s="1">
        <v>0.6</v>
      </c>
      <c r="AQ19" s="1">
        <v>0.6</v>
      </c>
      <c r="AR19" s="1">
        <v>0.6</v>
      </c>
      <c r="AS19" s="1">
        <v>0.3</v>
      </c>
      <c r="AT19" s="1">
        <v>0.6</v>
      </c>
      <c r="AU19" s="1">
        <v>1.4</v>
      </c>
      <c r="AW19" s="1"/>
      <c r="AX19" s="124" t="s">
        <v>460</v>
      </c>
      <c r="AY19" s="1">
        <v>0.1</v>
      </c>
      <c r="AZ19" s="1">
        <v>0.2</v>
      </c>
      <c r="BA19" s="1">
        <v>0.3</v>
      </c>
      <c r="BB19" s="1">
        <v>0.3</v>
      </c>
      <c r="BC19" s="1">
        <v>0.2</v>
      </c>
      <c r="BD19" s="1">
        <v>0.3</v>
      </c>
      <c r="BE19" s="1">
        <v>0.4</v>
      </c>
      <c r="BF19" s="1">
        <v>0.4</v>
      </c>
      <c r="BG19" s="1">
        <v>0.3</v>
      </c>
      <c r="BH19" s="1">
        <v>0.3</v>
      </c>
      <c r="BI19" s="1">
        <v>0.1</v>
      </c>
      <c r="BJ19" s="1">
        <v>0.2</v>
      </c>
      <c r="BK19" s="1">
        <v>0.1</v>
      </c>
      <c r="BL19" s="1">
        <v>0.1</v>
      </c>
      <c r="BM19" s="1">
        <v>0.3</v>
      </c>
      <c r="BN19" s="1">
        <v>0.4</v>
      </c>
      <c r="BO19" s="1">
        <v>0.4</v>
      </c>
      <c r="BP19" s="1">
        <v>0.3</v>
      </c>
      <c r="BQ19" s="1">
        <v>0.2</v>
      </c>
      <c r="BR19" s="1">
        <v>0.4</v>
      </c>
      <c r="BS19" s="1">
        <v>0.5</v>
      </c>
      <c r="BU19" s="1"/>
      <c r="BV19" s="124" t="s">
        <v>460</v>
      </c>
      <c r="BW19" s="1">
        <v>1.4</v>
      </c>
      <c r="BX19" s="1">
        <v>1.6</v>
      </c>
      <c r="BY19" s="1">
        <v>1.8</v>
      </c>
      <c r="BZ19" s="1">
        <v>1.8</v>
      </c>
      <c r="CA19" s="1">
        <v>1.4</v>
      </c>
      <c r="CB19" s="1">
        <v>1.2</v>
      </c>
      <c r="CC19" s="1">
        <v>1.8</v>
      </c>
      <c r="CD19" s="1">
        <v>3</v>
      </c>
      <c r="CE19" s="1">
        <v>2.6</v>
      </c>
      <c r="CF19" s="1">
        <v>1.6</v>
      </c>
      <c r="CG19" s="1">
        <v>1.6</v>
      </c>
      <c r="CH19" s="1">
        <v>2.1</v>
      </c>
      <c r="CI19" s="1">
        <v>3.6</v>
      </c>
      <c r="CJ19" s="1">
        <v>3.4</v>
      </c>
      <c r="CK19" s="1">
        <v>4.7</v>
      </c>
      <c r="CL19" s="1">
        <v>7.7</v>
      </c>
      <c r="CM19" s="1">
        <v>7.9</v>
      </c>
      <c r="CN19" s="1">
        <v>7.8</v>
      </c>
      <c r="CO19" s="1">
        <v>5.8</v>
      </c>
      <c r="CP19" s="1">
        <v>4.8</v>
      </c>
      <c r="CQ19" s="1">
        <v>6.2</v>
      </c>
      <c r="CS19" s="1"/>
      <c r="CT19" s="124" t="s">
        <v>460</v>
      </c>
      <c r="CU19" s="1">
        <v>2.7</v>
      </c>
      <c r="CV19" s="1">
        <v>4.5</v>
      </c>
      <c r="CW19" s="1">
        <v>6.6</v>
      </c>
      <c r="CX19" s="1">
        <v>3.9</v>
      </c>
      <c r="CY19" s="1">
        <v>3.9</v>
      </c>
      <c r="CZ19" s="1">
        <v>4.0999999999999996</v>
      </c>
      <c r="DA19" s="1">
        <v>4.0999999999999996</v>
      </c>
      <c r="DB19" s="1">
        <v>3</v>
      </c>
      <c r="DC19" s="1">
        <v>2.5</v>
      </c>
      <c r="DD19" s="1">
        <v>1.9</v>
      </c>
      <c r="DE19" s="1">
        <v>1.7</v>
      </c>
      <c r="DF19" s="1">
        <v>1.5</v>
      </c>
      <c r="DG19" s="1">
        <v>2</v>
      </c>
      <c r="DH19" s="1">
        <v>0.7</v>
      </c>
      <c r="DI19" s="1">
        <v>0.2</v>
      </c>
      <c r="DJ19" s="1">
        <v>0.3</v>
      </c>
      <c r="DK19" s="1">
        <v>0.2</v>
      </c>
      <c r="DL19" s="1">
        <v>0.4</v>
      </c>
      <c r="DM19" s="1">
        <v>0.2</v>
      </c>
      <c r="DN19" s="1">
        <v>0</v>
      </c>
      <c r="DO19" s="1">
        <v>0.1</v>
      </c>
      <c r="DQ19" s="1"/>
      <c r="DR19" s="124" t="s">
        <v>460</v>
      </c>
      <c r="DS19" s="1">
        <v>0.4</v>
      </c>
      <c r="DT19" s="1">
        <v>0.6</v>
      </c>
      <c r="DU19" s="1">
        <v>0.7</v>
      </c>
      <c r="DV19" s="1">
        <v>0.9</v>
      </c>
      <c r="DW19" s="1">
        <v>0.7</v>
      </c>
      <c r="DX19" s="1">
        <v>0.6</v>
      </c>
      <c r="DY19" s="1">
        <v>0.4</v>
      </c>
      <c r="DZ19" s="1">
        <v>0.6</v>
      </c>
      <c r="EA19" s="1">
        <v>0.6</v>
      </c>
      <c r="EB19" s="1">
        <v>0.4</v>
      </c>
      <c r="EC19" s="1">
        <v>0.5</v>
      </c>
      <c r="ED19" s="1">
        <v>1.1000000000000001</v>
      </c>
      <c r="EE19" s="1">
        <v>1.5</v>
      </c>
      <c r="EF19" s="1">
        <v>0.7</v>
      </c>
      <c r="EG19" s="1">
        <v>0.9</v>
      </c>
      <c r="EH19" s="1">
        <v>1.1000000000000001</v>
      </c>
      <c r="EI19" s="1">
        <v>1.1000000000000001</v>
      </c>
      <c r="EJ19" s="1">
        <v>1.6</v>
      </c>
      <c r="EK19" s="1">
        <v>1.5</v>
      </c>
      <c r="EL19" s="1">
        <v>1.2</v>
      </c>
      <c r="EM19" s="1">
        <v>1.6</v>
      </c>
      <c r="EO19" s="1"/>
      <c r="EP19" s="124" t="s">
        <v>460</v>
      </c>
      <c r="EQ19" s="1">
        <v>0.5</v>
      </c>
      <c r="ER19" s="1">
        <v>0.6</v>
      </c>
      <c r="ES19" s="1">
        <v>0.4</v>
      </c>
      <c r="ET19" s="1">
        <v>0.4</v>
      </c>
      <c r="EU19" s="1">
        <v>0.5</v>
      </c>
      <c r="EV19" s="1">
        <v>0.5</v>
      </c>
      <c r="EW19" s="1">
        <v>0.4</v>
      </c>
      <c r="EX19" s="1">
        <v>0.6</v>
      </c>
      <c r="EY19" s="1">
        <v>0.5</v>
      </c>
      <c r="EZ19" s="1">
        <v>0.4</v>
      </c>
      <c r="FA19" s="1">
        <v>0.3</v>
      </c>
      <c r="FB19" s="1">
        <v>0.3</v>
      </c>
      <c r="FC19" s="1">
        <v>0.3</v>
      </c>
      <c r="FD19" s="1">
        <v>0.2</v>
      </c>
      <c r="FE19" s="1">
        <v>0.3</v>
      </c>
      <c r="FF19" s="1">
        <v>0.4</v>
      </c>
      <c r="FG19" s="1">
        <v>0.4</v>
      </c>
      <c r="FH19" s="1">
        <v>0.3</v>
      </c>
      <c r="FI19" s="1">
        <v>0.2</v>
      </c>
      <c r="FJ19" s="1">
        <v>0.4</v>
      </c>
      <c r="FK19" s="1">
        <v>0.4</v>
      </c>
    </row>
    <row r="20" spans="1:167" ht="14.5">
      <c r="A20" s="1"/>
      <c r="B20" s="124" t="s">
        <v>461</v>
      </c>
      <c r="C20" s="1">
        <v>99.4</v>
      </c>
      <c r="D20" s="1">
        <v>99.4</v>
      </c>
      <c r="E20" s="1">
        <v>99.2</v>
      </c>
      <c r="F20" s="1">
        <v>99.5</v>
      </c>
      <c r="G20" s="1">
        <v>99.6</v>
      </c>
      <c r="H20" s="1">
        <v>99.7</v>
      </c>
      <c r="I20" s="1">
        <v>99.6</v>
      </c>
      <c r="J20" s="1">
        <v>99.3</v>
      </c>
      <c r="K20" s="1">
        <v>99.3</v>
      </c>
      <c r="L20" s="1">
        <v>99.4</v>
      </c>
      <c r="M20" s="1">
        <v>99.5</v>
      </c>
      <c r="N20" s="1">
        <v>99.6</v>
      </c>
      <c r="O20" s="1">
        <v>99</v>
      </c>
      <c r="P20" s="1">
        <v>99.3</v>
      </c>
      <c r="Q20" s="1">
        <v>99.9</v>
      </c>
      <c r="R20" s="1">
        <v>100</v>
      </c>
      <c r="S20" s="1">
        <v>100</v>
      </c>
      <c r="T20" s="1">
        <v>100</v>
      </c>
      <c r="U20" s="1">
        <v>100</v>
      </c>
      <c r="V20" s="1">
        <v>100</v>
      </c>
      <c r="W20" s="1">
        <v>100</v>
      </c>
      <c r="Y20" s="1"/>
      <c r="Z20" s="124" t="s">
        <v>461</v>
      </c>
      <c r="AA20" s="1">
        <v>99.8</v>
      </c>
      <c r="AB20" s="1">
        <v>99.7</v>
      </c>
      <c r="AC20" s="1">
        <v>99.8</v>
      </c>
      <c r="AD20" s="1">
        <v>99.7</v>
      </c>
      <c r="AE20" s="1">
        <v>99.6</v>
      </c>
      <c r="AF20" s="1">
        <v>99.5</v>
      </c>
      <c r="AG20" s="1">
        <v>99.7</v>
      </c>
      <c r="AH20" s="1">
        <v>99.5</v>
      </c>
      <c r="AI20" s="1">
        <v>99.1</v>
      </c>
      <c r="AJ20" s="1">
        <v>98.6</v>
      </c>
      <c r="AK20" s="1">
        <v>98.8</v>
      </c>
      <c r="AL20" s="1">
        <v>99.3</v>
      </c>
      <c r="AM20" s="1">
        <v>99.5</v>
      </c>
      <c r="AN20" s="1">
        <v>99.7</v>
      </c>
      <c r="AO20" s="1">
        <v>99.3</v>
      </c>
      <c r="AP20" s="1">
        <v>99.4</v>
      </c>
      <c r="AQ20" s="1">
        <v>99.4</v>
      </c>
      <c r="AR20" s="1">
        <v>99.4</v>
      </c>
      <c r="AS20" s="1">
        <v>99.7</v>
      </c>
      <c r="AT20" s="1">
        <v>99.4</v>
      </c>
      <c r="AU20" s="1">
        <v>98.6</v>
      </c>
      <c r="AW20" s="1"/>
      <c r="AX20" s="124" t="s">
        <v>461</v>
      </c>
      <c r="AY20" s="1">
        <v>99.9</v>
      </c>
      <c r="AZ20" s="1">
        <v>99.8</v>
      </c>
      <c r="BA20" s="1">
        <v>99.7</v>
      </c>
      <c r="BB20" s="1">
        <v>99.7</v>
      </c>
      <c r="BC20" s="1">
        <v>99.8</v>
      </c>
      <c r="BD20" s="1">
        <v>99.7</v>
      </c>
      <c r="BE20" s="1">
        <v>99.6</v>
      </c>
      <c r="BF20" s="1">
        <v>99.6</v>
      </c>
      <c r="BG20" s="1">
        <v>99.7</v>
      </c>
      <c r="BH20" s="1">
        <v>99.7</v>
      </c>
      <c r="BI20" s="1">
        <v>99.9</v>
      </c>
      <c r="BJ20" s="1">
        <v>99.8</v>
      </c>
      <c r="BK20" s="1">
        <v>99.9</v>
      </c>
      <c r="BL20" s="1">
        <v>99.9</v>
      </c>
      <c r="BM20" s="1">
        <v>99.7</v>
      </c>
      <c r="BN20" s="1">
        <v>99.6</v>
      </c>
      <c r="BO20" s="1">
        <v>99.6</v>
      </c>
      <c r="BP20" s="1">
        <v>99.7</v>
      </c>
      <c r="BQ20" s="1">
        <v>99.8</v>
      </c>
      <c r="BR20" s="1">
        <v>99.6</v>
      </c>
      <c r="BS20" s="1">
        <v>99.5</v>
      </c>
      <c r="BU20" s="1"/>
      <c r="BV20" s="124" t="s">
        <v>461</v>
      </c>
      <c r="BW20" s="1">
        <v>98.6</v>
      </c>
      <c r="BX20" s="1">
        <v>98.4</v>
      </c>
      <c r="BY20" s="1">
        <v>98.2</v>
      </c>
      <c r="BZ20" s="1">
        <v>98.2</v>
      </c>
      <c r="CA20" s="1">
        <v>98.6</v>
      </c>
      <c r="CB20" s="1">
        <v>98.8</v>
      </c>
      <c r="CC20" s="1">
        <v>98.2</v>
      </c>
      <c r="CD20" s="1">
        <v>97</v>
      </c>
      <c r="CE20" s="1">
        <v>97.4</v>
      </c>
      <c r="CF20" s="1">
        <v>98.4</v>
      </c>
      <c r="CG20" s="1">
        <v>98.4</v>
      </c>
      <c r="CH20" s="1">
        <v>97.9</v>
      </c>
      <c r="CI20" s="1">
        <v>96.4</v>
      </c>
      <c r="CJ20" s="1">
        <v>96.6</v>
      </c>
      <c r="CK20" s="1">
        <v>95.3</v>
      </c>
      <c r="CL20" s="1">
        <v>92.3</v>
      </c>
      <c r="CM20" s="1">
        <v>92.1</v>
      </c>
      <c r="CN20" s="1">
        <v>92.2</v>
      </c>
      <c r="CO20" s="1">
        <v>94.2</v>
      </c>
      <c r="CP20" s="1">
        <v>95.2</v>
      </c>
      <c r="CQ20" s="1">
        <v>93.8</v>
      </c>
      <c r="CS20" s="1"/>
      <c r="CT20" s="124" t="s">
        <v>461</v>
      </c>
      <c r="CU20" s="1">
        <v>97.3</v>
      </c>
      <c r="CV20" s="1">
        <v>95.5</v>
      </c>
      <c r="CW20" s="1">
        <v>93.4</v>
      </c>
      <c r="CX20" s="1">
        <v>96.1</v>
      </c>
      <c r="CY20" s="1">
        <v>96.1</v>
      </c>
      <c r="CZ20" s="1">
        <v>95.9</v>
      </c>
      <c r="DA20" s="1">
        <v>95.9</v>
      </c>
      <c r="DB20" s="1">
        <v>97</v>
      </c>
      <c r="DC20" s="1">
        <v>97.5</v>
      </c>
      <c r="DD20" s="1">
        <v>98.1</v>
      </c>
      <c r="DE20" s="1">
        <v>98.3</v>
      </c>
      <c r="DF20" s="1">
        <v>98.5</v>
      </c>
      <c r="DG20" s="1">
        <v>98</v>
      </c>
      <c r="DH20" s="1">
        <v>99.3</v>
      </c>
      <c r="DI20" s="1">
        <v>99.8</v>
      </c>
      <c r="DJ20" s="1">
        <v>99.7</v>
      </c>
      <c r="DK20" s="1">
        <v>99.8</v>
      </c>
      <c r="DL20" s="1">
        <v>99.6</v>
      </c>
      <c r="DM20" s="1">
        <v>99.8</v>
      </c>
      <c r="DN20" s="1">
        <v>100</v>
      </c>
      <c r="DO20" s="1">
        <v>99.9</v>
      </c>
      <c r="DQ20" s="1"/>
      <c r="DR20" s="124" t="s">
        <v>461</v>
      </c>
      <c r="DS20" s="1">
        <v>99.6</v>
      </c>
      <c r="DT20" s="1">
        <v>99.4</v>
      </c>
      <c r="DU20" s="1">
        <v>99.3</v>
      </c>
      <c r="DV20" s="1">
        <v>99.1</v>
      </c>
      <c r="DW20" s="1">
        <v>99.3</v>
      </c>
      <c r="DX20" s="1">
        <v>99.4</v>
      </c>
      <c r="DY20" s="1">
        <v>99.6</v>
      </c>
      <c r="DZ20" s="1">
        <v>99.4</v>
      </c>
      <c r="EA20" s="1">
        <v>99.4</v>
      </c>
      <c r="EB20" s="1">
        <v>99.6</v>
      </c>
      <c r="EC20" s="1">
        <v>99.5</v>
      </c>
      <c r="ED20" s="1">
        <v>98.9</v>
      </c>
      <c r="EE20" s="1">
        <v>98.5</v>
      </c>
      <c r="EF20" s="1">
        <v>99.3</v>
      </c>
      <c r="EG20" s="1">
        <v>99.1</v>
      </c>
      <c r="EH20" s="1">
        <v>98.9</v>
      </c>
      <c r="EI20" s="1">
        <v>98.9</v>
      </c>
      <c r="EJ20" s="1">
        <v>98.4</v>
      </c>
      <c r="EK20" s="1">
        <v>98.5</v>
      </c>
      <c r="EL20" s="1">
        <v>98.8</v>
      </c>
      <c r="EM20" s="1">
        <v>98.4</v>
      </c>
      <c r="EO20" s="1"/>
      <c r="EP20" s="124" t="s">
        <v>461</v>
      </c>
      <c r="EQ20" s="1">
        <v>99.5</v>
      </c>
      <c r="ER20" s="1">
        <v>99.4</v>
      </c>
      <c r="ES20" s="1">
        <v>99.6</v>
      </c>
      <c r="ET20" s="1">
        <v>99.6</v>
      </c>
      <c r="EU20" s="1">
        <v>99.5</v>
      </c>
      <c r="EV20" s="1">
        <v>99.5</v>
      </c>
      <c r="EW20" s="1">
        <v>99.6</v>
      </c>
      <c r="EX20" s="1">
        <v>99.4</v>
      </c>
      <c r="EY20" s="1">
        <v>99.5</v>
      </c>
      <c r="EZ20" s="1">
        <v>99.6</v>
      </c>
      <c r="FA20" s="1">
        <v>99.7</v>
      </c>
      <c r="FB20" s="1">
        <v>99.7</v>
      </c>
      <c r="FC20" s="1">
        <v>99.7</v>
      </c>
      <c r="FD20" s="1">
        <v>99.8</v>
      </c>
      <c r="FE20" s="1">
        <v>99.7</v>
      </c>
      <c r="FF20" s="1">
        <v>99.6</v>
      </c>
      <c r="FG20" s="1">
        <v>99.6</v>
      </c>
      <c r="FH20" s="1">
        <v>99.7</v>
      </c>
      <c r="FI20" s="1">
        <v>99.8</v>
      </c>
      <c r="FJ20" s="1">
        <v>99.6</v>
      </c>
      <c r="FK20" s="1">
        <v>99.6</v>
      </c>
    </row>
    <row r="21" spans="1:167" ht="14.5">
      <c r="A21" s="410"/>
      <c r="B21" s="410"/>
      <c r="C21" s="1"/>
      <c r="D21" s="1"/>
      <c r="E21" s="1"/>
      <c r="F21" s="1"/>
      <c r="G21" s="1"/>
      <c r="H21" s="1"/>
      <c r="I21" s="1"/>
      <c r="J21" s="1"/>
      <c r="K21" s="1"/>
      <c r="L21" s="1"/>
      <c r="M21" s="1"/>
      <c r="N21" s="1"/>
      <c r="O21" s="1"/>
      <c r="P21" s="1"/>
      <c r="Q21" s="1"/>
      <c r="R21" s="1"/>
      <c r="S21" s="1"/>
      <c r="T21" s="1"/>
      <c r="U21" s="1"/>
      <c r="V21" s="1"/>
      <c r="W21" s="1"/>
      <c r="Y21" s="410"/>
      <c r="Z21" s="410"/>
      <c r="AA21" s="1"/>
      <c r="AB21" s="1"/>
      <c r="AC21" s="1"/>
      <c r="AD21" s="1"/>
      <c r="AE21" s="1"/>
      <c r="AF21" s="1"/>
      <c r="AG21" s="1"/>
      <c r="AH21" s="1"/>
      <c r="AI21" s="1"/>
      <c r="AJ21" s="1"/>
      <c r="AK21" s="1"/>
      <c r="AL21" s="1"/>
      <c r="AM21" s="1"/>
      <c r="AN21" s="1"/>
      <c r="AO21" s="1"/>
      <c r="AP21" s="1"/>
      <c r="AQ21" s="1"/>
      <c r="AR21" s="1"/>
      <c r="AS21" s="1"/>
      <c r="AT21" s="1"/>
      <c r="AU21" s="1"/>
      <c r="AW21" s="410"/>
      <c r="AX21" s="410"/>
      <c r="AY21" s="1"/>
      <c r="AZ21" s="1"/>
      <c r="BA21" s="1"/>
      <c r="BB21" s="1"/>
      <c r="BC21" s="1"/>
      <c r="BD21" s="1"/>
      <c r="BE21" s="1"/>
      <c r="BF21" s="1"/>
      <c r="BG21" s="1"/>
      <c r="BH21" s="1"/>
      <c r="BI21" s="1"/>
      <c r="BJ21" s="1"/>
      <c r="BK21" s="1"/>
      <c r="BL21" s="1"/>
      <c r="BM21" s="1"/>
      <c r="BN21" s="1"/>
      <c r="BO21" s="1"/>
      <c r="BP21" s="1"/>
      <c r="BQ21" s="1"/>
      <c r="BR21" s="1"/>
      <c r="BS21" s="1"/>
      <c r="BU21" s="410"/>
      <c r="BV21" s="410"/>
      <c r="BW21" s="1"/>
      <c r="BX21" s="1"/>
      <c r="BY21" s="1"/>
      <c r="BZ21" s="1"/>
      <c r="CA21" s="1"/>
      <c r="CB21" s="1"/>
      <c r="CC21" s="1"/>
      <c r="CD21" s="1"/>
      <c r="CE21" s="1"/>
      <c r="CF21" s="1"/>
      <c r="CG21" s="1"/>
      <c r="CH21" s="1"/>
      <c r="CI21" s="1"/>
      <c r="CJ21" s="1"/>
      <c r="CK21" s="1"/>
      <c r="CL21" s="1"/>
      <c r="CM21" s="1"/>
      <c r="CN21" s="1"/>
      <c r="CO21" s="1"/>
      <c r="CP21" s="1"/>
      <c r="CQ21" s="1"/>
      <c r="CS21" s="410"/>
      <c r="CT21" s="410"/>
      <c r="CU21" s="1"/>
      <c r="CV21" s="1"/>
      <c r="CW21" s="1"/>
      <c r="CX21" s="1"/>
      <c r="CY21" s="1"/>
      <c r="CZ21" s="1"/>
      <c r="DA21" s="1"/>
      <c r="DB21" s="1"/>
      <c r="DC21" s="1"/>
      <c r="DD21" s="1"/>
      <c r="DE21" s="1"/>
      <c r="DF21" s="1"/>
      <c r="DG21" s="1"/>
      <c r="DH21" s="1"/>
      <c r="DI21" s="1"/>
      <c r="DJ21" s="1"/>
      <c r="DK21" s="1"/>
      <c r="DL21" s="1"/>
      <c r="DM21" s="1"/>
      <c r="DN21" s="1"/>
      <c r="DO21" s="1"/>
      <c r="DQ21" s="410"/>
      <c r="DR21" s="410"/>
      <c r="DS21" s="1"/>
      <c r="DT21" s="1"/>
      <c r="DU21" s="1"/>
      <c r="DV21" s="1"/>
      <c r="DW21" s="1"/>
      <c r="DX21" s="1"/>
      <c r="DY21" s="1"/>
      <c r="DZ21" s="1"/>
      <c r="EA21" s="1"/>
      <c r="EB21" s="1"/>
      <c r="EC21" s="1"/>
      <c r="ED21" s="1"/>
      <c r="EE21" s="1"/>
      <c r="EF21" s="1"/>
      <c r="EG21" s="1"/>
      <c r="EH21" s="1"/>
      <c r="EI21" s="1"/>
      <c r="EJ21" s="1"/>
      <c r="EK21" s="1"/>
      <c r="EL21" s="1"/>
      <c r="EM21" s="1"/>
      <c r="EO21" s="410"/>
      <c r="EP21" s="410"/>
      <c r="EQ21" s="1"/>
      <c r="ER21" s="1"/>
      <c r="ES21" s="1"/>
      <c r="ET21" s="1"/>
      <c r="EU21" s="1"/>
      <c r="EV21" s="1"/>
      <c r="EW21" s="1"/>
      <c r="EX21" s="1"/>
      <c r="EY21" s="1"/>
      <c r="EZ21" s="1"/>
      <c r="FA21" s="1"/>
      <c r="FB21" s="1"/>
      <c r="FC21" s="1"/>
      <c r="FD21" s="1"/>
      <c r="FE21" s="1"/>
      <c r="FF21" s="1"/>
      <c r="FG21" s="1"/>
      <c r="FH21" s="1"/>
      <c r="FI21" s="1"/>
      <c r="FJ21" s="1"/>
      <c r="FK21" s="1"/>
    </row>
    <row r="22" spans="1:167" ht="14.5">
      <c r="A22" s="410"/>
      <c r="B22" s="410"/>
      <c r="C22" s="1"/>
      <c r="D22" s="1"/>
      <c r="E22" s="1"/>
      <c r="F22" s="1"/>
      <c r="G22" s="1"/>
      <c r="H22" s="1"/>
      <c r="I22" s="1"/>
      <c r="J22" s="1"/>
      <c r="K22" s="1"/>
      <c r="L22" s="1"/>
      <c r="M22" s="1"/>
      <c r="N22" s="1"/>
      <c r="O22" s="1"/>
      <c r="P22" s="1"/>
      <c r="Q22" s="1"/>
      <c r="R22" s="1"/>
      <c r="S22" s="1"/>
      <c r="T22" s="1"/>
      <c r="U22" s="1"/>
      <c r="V22" s="1"/>
      <c r="W22" s="1"/>
      <c r="Y22" s="410"/>
      <c r="Z22" s="410"/>
      <c r="AA22" s="1"/>
      <c r="AB22" s="1"/>
      <c r="AC22" s="1"/>
      <c r="AD22" s="1"/>
      <c r="AE22" s="1"/>
      <c r="AF22" s="1"/>
      <c r="AG22" s="1"/>
      <c r="AH22" s="1"/>
      <c r="AI22" s="1"/>
      <c r="AJ22" s="1"/>
      <c r="AK22" s="1"/>
      <c r="AL22" s="1"/>
      <c r="AM22" s="1"/>
      <c r="AN22" s="1"/>
      <c r="AO22" s="1"/>
      <c r="AP22" s="1"/>
      <c r="AQ22" s="1"/>
      <c r="AR22" s="1"/>
      <c r="AS22" s="1"/>
      <c r="AT22" s="1"/>
      <c r="AU22" s="1"/>
      <c r="AW22" s="410"/>
      <c r="AX22" s="410"/>
      <c r="AY22" s="1"/>
      <c r="AZ22" s="1"/>
      <c r="BA22" s="1"/>
      <c r="BB22" s="1"/>
      <c r="BC22" s="1"/>
      <c r="BD22" s="1"/>
      <c r="BE22" s="1"/>
      <c r="BF22" s="1"/>
      <c r="BG22" s="1"/>
      <c r="BH22" s="1"/>
      <c r="BI22" s="1"/>
      <c r="BJ22" s="1"/>
      <c r="BK22" s="1"/>
      <c r="BL22" s="1"/>
      <c r="BM22" s="1"/>
      <c r="BN22" s="1"/>
      <c r="BO22" s="1"/>
      <c r="BP22" s="1"/>
      <c r="BQ22" s="1"/>
      <c r="BR22" s="1"/>
      <c r="BS22" s="1"/>
      <c r="BU22" s="410"/>
      <c r="BV22" s="410"/>
      <c r="BW22" s="1"/>
      <c r="BX22" s="1"/>
      <c r="BY22" s="1"/>
      <c r="BZ22" s="1"/>
      <c r="CA22" s="1"/>
      <c r="CB22" s="1"/>
      <c r="CC22" s="1"/>
      <c r="CD22" s="1"/>
      <c r="CE22" s="1"/>
      <c r="CF22" s="1"/>
      <c r="CG22" s="1"/>
      <c r="CH22" s="1"/>
      <c r="CI22" s="1"/>
      <c r="CJ22" s="1"/>
      <c r="CK22" s="1"/>
      <c r="CL22" s="1"/>
      <c r="CM22" s="1"/>
      <c r="CN22" s="1"/>
      <c r="CO22" s="1"/>
      <c r="CP22" s="1"/>
      <c r="CQ22" s="1"/>
      <c r="CS22" s="410"/>
      <c r="CT22" s="410"/>
      <c r="CU22" s="1"/>
      <c r="CV22" s="1"/>
      <c r="CW22" s="1"/>
      <c r="CX22" s="1"/>
      <c r="CY22" s="1"/>
      <c r="CZ22" s="1"/>
      <c r="DA22" s="1"/>
      <c r="DB22" s="1"/>
      <c r="DC22" s="1"/>
      <c r="DD22" s="1"/>
      <c r="DE22" s="1"/>
      <c r="DF22" s="1"/>
      <c r="DG22" s="1"/>
      <c r="DH22" s="1"/>
      <c r="DI22" s="1"/>
      <c r="DJ22" s="1"/>
      <c r="DK22" s="1"/>
      <c r="DL22" s="1"/>
      <c r="DM22" s="1"/>
      <c r="DN22" s="1"/>
      <c r="DO22" s="1"/>
      <c r="DQ22" s="410"/>
      <c r="DR22" s="410"/>
      <c r="DS22" s="1"/>
      <c r="DT22" s="1"/>
      <c r="DU22" s="1"/>
      <c r="DV22" s="1"/>
      <c r="DW22" s="1"/>
      <c r="DX22" s="1"/>
      <c r="DY22" s="1"/>
      <c r="DZ22" s="1"/>
      <c r="EA22" s="1"/>
      <c r="EB22" s="1"/>
      <c r="EC22" s="1"/>
      <c r="ED22" s="1"/>
      <c r="EE22" s="1"/>
      <c r="EF22" s="1"/>
      <c r="EG22" s="1"/>
      <c r="EH22" s="1"/>
      <c r="EI22" s="1"/>
      <c r="EJ22" s="1"/>
      <c r="EK22" s="1"/>
      <c r="EL22" s="1"/>
      <c r="EM22" s="1"/>
      <c r="EO22" s="410"/>
      <c r="EP22" s="410"/>
      <c r="EQ22" s="1"/>
      <c r="ER22" s="1"/>
      <c r="ES22" s="1"/>
      <c r="ET22" s="1"/>
      <c r="EU22" s="1"/>
      <c r="EV22" s="1"/>
      <c r="EW22" s="1"/>
      <c r="EX22" s="1"/>
      <c r="EY22" s="1"/>
      <c r="EZ22" s="1"/>
      <c r="FA22" s="1"/>
      <c r="FB22" s="1"/>
      <c r="FC22" s="1"/>
      <c r="FD22" s="1"/>
      <c r="FE22" s="1"/>
      <c r="FF22" s="1"/>
      <c r="FG22" s="1"/>
      <c r="FH22" s="1"/>
      <c r="FI22" s="1"/>
      <c r="FJ22" s="1"/>
      <c r="FK22" s="1"/>
    </row>
    <row r="23" spans="1:167" ht="106">
      <c r="A23" s="6"/>
      <c r="B23" s="125" t="s">
        <v>462</v>
      </c>
      <c r="C23" s="6">
        <v>0</v>
      </c>
      <c r="D23" s="6">
        <v>0</v>
      </c>
      <c r="E23" s="6">
        <v>0</v>
      </c>
      <c r="F23" s="6">
        <v>0</v>
      </c>
      <c r="G23" s="6">
        <v>0</v>
      </c>
      <c r="H23" s="6">
        <v>0</v>
      </c>
      <c r="I23" s="6">
        <v>0</v>
      </c>
      <c r="J23" s="6">
        <v>0</v>
      </c>
      <c r="K23" s="6">
        <v>0</v>
      </c>
      <c r="L23" s="6">
        <v>0</v>
      </c>
      <c r="M23" s="6">
        <v>0</v>
      </c>
      <c r="N23" s="6">
        <v>0</v>
      </c>
      <c r="O23" s="6">
        <v>0</v>
      </c>
      <c r="P23" s="6">
        <v>0</v>
      </c>
      <c r="Q23" s="6">
        <v>0</v>
      </c>
      <c r="R23" s="6">
        <v>0</v>
      </c>
      <c r="S23" s="6">
        <v>0</v>
      </c>
      <c r="T23" s="6">
        <v>0</v>
      </c>
      <c r="U23" s="6">
        <v>0</v>
      </c>
      <c r="V23" s="6">
        <v>0</v>
      </c>
      <c r="W23" s="6">
        <v>0</v>
      </c>
      <c r="Y23" s="6"/>
      <c r="Z23" s="125" t="s">
        <v>462</v>
      </c>
      <c r="AA23" s="6">
        <v>0.1</v>
      </c>
      <c r="AB23" s="6">
        <v>0.1</v>
      </c>
      <c r="AC23" s="6">
        <v>0.1</v>
      </c>
      <c r="AD23" s="6">
        <v>0.1</v>
      </c>
      <c r="AE23" s="6">
        <v>0.1</v>
      </c>
      <c r="AF23" s="6">
        <v>0.1</v>
      </c>
      <c r="AG23" s="6">
        <v>0.1</v>
      </c>
      <c r="AH23" s="6">
        <v>0.1</v>
      </c>
      <c r="AI23" s="6">
        <v>0.1</v>
      </c>
      <c r="AJ23" s="6">
        <v>0</v>
      </c>
      <c r="AK23" s="6">
        <v>0.1</v>
      </c>
      <c r="AL23" s="6">
        <v>0.1</v>
      </c>
      <c r="AM23" s="6">
        <v>0.1</v>
      </c>
      <c r="AN23" s="6">
        <v>0.1</v>
      </c>
      <c r="AO23" s="6">
        <v>0.1</v>
      </c>
      <c r="AP23" s="6">
        <v>0.1</v>
      </c>
      <c r="AQ23" s="6">
        <v>0.1</v>
      </c>
      <c r="AR23" s="6">
        <v>0.1</v>
      </c>
      <c r="AS23" s="6">
        <v>0.1</v>
      </c>
      <c r="AT23" s="6">
        <v>0.1</v>
      </c>
      <c r="AU23" s="6">
        <v>0.1</v>
      </c>
      <c r="AW23" s="6"/>
      <c r="AX23" s="125" t="s">
        <v>462</v>
      </c>
      <c r="AY23" s="6">
        <v>0.2</v>
      </c>
      <c r="AZ23" s="6">
        <v>0.1</v>
      </c>
      <c r="BA23" s="6">
        <v>0.1</v>
      </c>
      <c r="BB23" s="6">
        <v>0.1</v>
      </c>
      <c r="BC23" s="6">
        <v>0.1</v>
      </c>
      <c r="BD23" s="6">
        <v>0.2</v>
      </c>
      <c r="BE23" s="6">
        <v>0.1</v>
      </c>
      <c r="BF23" s="6">
        <v>0.1</v>
      </c>
      <c r="BG23" s="6">
        <v>0.1</v>
      </c>
      <c r="BH23" s="6">
        <v>0.1</v>
      </c>
      <c r="BI23" s="6">
        <v>0.1</v>
      </c>
      <c r="BJ23" s="6">
        <v>0.1</v>
      </c>
      <c r="BK23" s="6">
        <v>0.1</v>
      </c>
      <c r="BL23" s="6">
        <v>0.1</v>
      </c>
      <c r="BM23" s="6">
        <v>0.1</v>
      </c>
      <c r="BN23" s="6">
        <v>0.1</v>
      </c>
      <c r="BO23" s="6">
        <v>0.1</v>
      </c>
      <c r="BP23" s="6">
        <v>0.2</v>
      </c>
      <c r="BQ23" s="6">
        <v>0.2</v>
      </c>
      <c r="BR23" s="6">
        <v>0.2</v>
      </c>
      <c r="BS23" s="6">
        <v>0.2</v>
      </c>
      <c r="BU23" s="6"/>
      <c r="BV23" s="125" t="s">
        <v>462</v>
      </c>
      <c r="BW23" s="6">
        <v>0</v>
      </c>
      <c r="BX23" s="6">
        <v>0</v>
      </c>
      <c r="BY23" s="6">
        <v>0</v>
      </c>
      <c r="BZ23" s="6">
        <v>0</v>
      </c>
      <c r="CA23" s="6">
        <v>0</v>
      </c>
      <c r="CB23" s="6">
        <v>0</v>
      </c>
      <c r="CC23" s="6">
        <v>0</v>
      </c>
      <c r="CD23" s="6">
        <v>0</v>
      </c>
      <c r="CE23" s="6">
        <v>0</v>
      </c>
      <c r="CF23" s="6">
        <v>0</v>
      </c>
      <c r="CG23" s="6">
        <v>0</v>
      </c>
      <c r="CH23" s="6">
        <v>0</v>
      </c>
      <c r="CI23" s="6">
        <v>0</v>
      </c>
      <c r="CJ23" s="6">
        <v>0</v>
      </c>
      <c r="CK23" s="6">
        <v>0</v>
      </c>
      <c r="CL23" s="6">
        <v>0</v>
      </c>
      <c r="CM23" s="6">
        <v>0</v>
      </c>
      <c r="CN23" s="6">
        <v>0</v>
      </c>
      <c r="CO23" s="6">
        <v>0</v>
      </c>
      <c r="CP23" s="6">
        <v>0</v>
      </c>
      <c r="CQ23" s="6">
        <v>0</v>
      </c>
      <c r="CS23" s="6"/>
      <c r="CT23" s="125" t="s">
        <v>462</v>
      </c>
      <c r="CU23" s="6">
        <v>0</v>
      </c>
      <c r="CV23" s="6">
        <v>0</v>
      </c>
      <c r="CW23" s="6">
        <v>0</v>
      </c>
      <c r="CX23" s="6">
        <v>0</v>
      </c>
      <c r="CY23" s="6">
        <v>0</v>
      </c>
      <c r="CZ23" s="6">
        <v>0</v>
      </c>
      <c r="DA23" s="6">
        <v>0</v>
      </c>
      <c r="DB23" s="6">
        <v>0</v>
      </c>
      <c r="DC23" s="6">
        <v>0</v>
      </c>
      <c r="DD23" s="6">
        <v>0</v>
      </c>
      <c r="DE23" s="6">
        <v>0</v>
      </c>
      <c r="DF23" s="6">
        <v>0</v>
      </c>
      <c r="DG23" s="6">
        <v>0</v>
      </c>
      <c r="DH23" s="6">
        <v>0</v>
      </c>
      <c r="DI23" s="6">
        <v>0</v>
      </c>
      <c r="DJ23" s="6">
        <v>0</v>
      </c>
      <c r="DK23" s="6">
        <v>0</v>
      </c>
      <c r="DL23" s="6">
        <v>0</v>
      </c>
      <c r="DM23" s="6">
        <v>0</v>
      </c>
      <c r="DN23" s="6">
        <v>0</v>
      </c>
      <c r="DO23" s="6">
        <v>0</v>
      </c>
      <c r="DQ23" s="6"/>
      <c r="DR23" s="125" t="s">
        <v>462</v>
      </c>
      <c r="DS23" s="6">
        <v>0.1</v>
      </c>
      <c r="DT23" s="6">
        <v>0.1</v>
      </c>
      <c r="DU23" s="6">
        <v>0.1</v>
      </c>
      <c r="DV23" s="6">
        <v>0.1</v>
      </c>
      <c r="DW23" s="6">
        <v>0.1</v>
      </c>
      <c r="DX23" s="6">
        <v>0.1</v>
      </c>
      <c r="DY23" s="6">
        <v>0.1</v>
      </c>
      <c r="DZ23" s="6">
        <v>0.1</v>
      </c>
      <c r="EA23" s="6">
        <v>0</v>
      </c>
      <c r="EB23" s="6">
        <v>0</v>
      </c>
      <c r="EC23" s="6">
        <v>0.1</v>
      </c>
      <c r="ED23" s="6">
        <v>0</v>
      </c>
      <c r="EE23" s="6">
        <v>0.1</v>
      </c>
      <c r="EF23" s="6">
        <v>0.1</v>
      </c>
      <c r="EG23" s="6">
        <v>0.1</v>
      </c>
      <c r="EH23" s="6">
        <v>0.1</v>
      </c>
      <c r="EI23" s="6">
        <v>0.1</v>
      </c>
      <c r="EJ23" s="6">
        <v>0.1</v>
      </c>
      <c r="EK23" s="6">
        <v>0.1</v>
      </c>
      <c r="EL23" s="6">
        <v>0.1</v>
      </c>
      <c r="EM23" s="6">
        <v>0.1</v>
      </c>
      <c r="EO23" s="6"/>
      <c r="EP23" s="125" t="s">
        <v>462</v>
      </c>
      <c r="EQ23" s="6">
        <v>0.2</v>
      </c>
      <c r="ER23" s="6">
        <v>0.1</v>
      </c>
      <c r="ES23" s="6">
        <v>0.2</v>
      </c>
      <c r="ET23" s="6">
        <v>0.1</v>
      </c>
      <c r="EU23" s="6">
        <v>0.1</v>
      </c>
      <c r="EV23" s="6">
        <v>0.1</v>
      </c>
      <c r="EW23" s="6">
        <v>0.1</v>
      </c>
      <c r="EX23" s="6">
        <v>0.1</v>
      </c>
      <c r="EY23" s="6">
        <v>0.1</v>
      </c>
      <c r="EZ23" s="6">
        <v>0.1</v>
      </c>
      <c r="FA23" s="6">
        <v>0.1</v>
      </c>
      <c r="FB23" s="6">
        <v>0.1</v>
      </c>
      <c r="FC23" s="6">
        <v>0.1</v>
      </c>
      <c r="FD23" s="6">
        <v>0.1</v>
      </c>
      <c r="FE23" s="6">
        <v>0.1</v>
      </c>
      <c r="FF23" s="6">
        <v>0.1</v>
      </c>
      <c r="FG23" s="6">
        <v>0.1</v>
      </c>
      <c r="FH23" s="6">
        <v>0.1</v>
      </c>
      <c r="FI23" s="6">
        <v>0.1</v>
      </c>
      <c r="FJ23" s="6">
        <v>0.1</v>
      </c>
      <c r="FK23" s="6">
        <v>0.2</v>
      </c>
    </row>
    <row r="24" spans="1:167" ht="15">
      <c r="A24" s="1"/>
      <c r="B24" s="123" t="s">
        <v>256</v>
      </c>
      <c r="C24" s="1"/>
      <c r="D24" s="1"/>
      <c r="E24" s="1"/>
      <c r="F24" s="1"/>
      <c r="G24" s="1"/>
      <c r="H24" s="1"/>
      <c r="I24" s="1"/>
      <c r="J24" s="1"/>
      <c r="K24" s="1"/>
      <c r="L24" s="1"/>
      <c r="M24" s="1"/>
      <c r="N24" s="1"/>
      <c r="O24" s="1"/>
      <c r="P24" s="1"/>
      <c r="Q24" s="1"/>
      <c r="R24" s="1"/>
      <c r="S24" s="1"/>
      <c r="T24" s="1"/>
      <c r="U24" s="1"/>
      <c r="V24" s="1"/>
      <c r="W24" s="1"/>
      <c r="Y24" s="1"/>
      <c r="Z24" s="123" t="s">
        <v>256</v>
      </c>
      <c r="AA24" s="1"/>
      <c r="AB24" s="1"/>
      <c r="AC24" s="1"/>
      <c r="AD24" s="1"/>
      <c r="AE24" s="1"/>
      <c r="AF24" s="1"/>
      <c r="AG24" s="1"/>
      <c r="AH24" s="1"/>
      <c r="AI24" s="1"/>
      <c r="AJ24" s="1"/>
      <c r="AK24" s="1"/>
      <c r="AL24" s="1"/>
      <c r="AM24" s="1"/>
      <c r="AN24" s="1"/>
      <c r="AO24" s="1"/>
      <c r="AP24" s="1"/>
      <c r="AQ24" s="1"/>
      <c r="AR24" s="1"/>
      <c r="AS24" s="1"/>
      <c r="AT24" s="1"/>
      <c r="AU24" s="1"/>
      <c r="AW24" s="1"/>
      <c r="AX24" s="123" t="s">
        <v>256</v>
      </c>
      <c r="AY24" s="1"/>
      <c r="AZ24" s="1"/>
      <c r="BA24" s="1"/>
      <c r="BB24" s="1"/>
      <c r="BC24" s="1"/>
      <c r="BD24" s="1"/>
      <c r="BE24" s="1"/>
      <c r="BF24" s="1"/>
      <c r="BG24" s="1"/>
      <c r="BH24" s="1"/>
      <c r="BI24" s="1"/>
      <c r="BJ24" s="1"/>
      <c r="BK24" s="1"/>
      <c r="BL24" s="1"/>
      <c r="BM24" s="1"/>
      <c r="BN24" s="1"/>
      <c r="BO24" s="1"/>
      <c r="BP24" s="1"/>
      <c r="BQ24" s="1"/>
      <c r="BR24" s="1"/>
      <c r="BS24" s="1"/>
      <c r="BU24" s="1"/>
      <c r="BV24" s="123" t="s">
        <v>256</v>
      </c>
      <c r="BW24" s="1"/>
      <c r="BX24" s="1"/>
      <c r="BY24" s="1"/>
      <c r="BZ24" s="1"/>
      <c r="CA24" s="1"/>
      <c r="CB24" s="1"/>
      <c r="CC24" s="1"/>
      <c r="CD24" s="1"/>
      <c r="CE24" s="1"/>
      <c r="CF24" s="1"/>
      <c r="CG24" s="1"/>
      <c r="CH24" s="1"/>
      <c r="CI24" s="1"/>
      <c r="CJ24" s="1"/>
      <c r="CK24" s="1"/>
      <c r="CL24" s="1"/>
      <c r="CM24" s="1"/>
      <c r="CN24" s="1"/>
      <c r="CO24" s="1"/>
      <c r="CP24" s="1"/>
      <c r="CQ24" s="1"/>
      <c r="CS24" s="1"/>
      <c r="CT24" s="123" t="s">
        <v>256</v>
      </c>
      <c r="CU24" s="1"/>
      <c r="CV24" s="1"/>
      <c r="CW24" s="1"/>
      <c r="CX24" s="1"/>
      <c r="CY24" s="1"/>
      <c r="CZ24" s="1"/>
      <c r="DA24" s="1"/>
      <c r="DB24" s="1"/>
      <c r="DC24" s="1"/>
      <c r="DD24" s="1"/>
      <c r="DE24" s="1"/>
      <c r="DF24" s="1"/>
      <c r="DG24" s="1"/>
      <c r="DH24" s="1"/>
      <c r="DI24" s="1"/>
      <c r="DJ24" s="1"/>
      <c r="DK24" s="1"/>
      <c r="DL24" s="1"/>
      <c r="DM24" s="1"/>
      <c r="DN24" s="1"/>
      <c r="DO24" s="1"/>
      <c r="DQ24" s="1"/>
      <c r="DR24" s="123" t="s">
        <v>256</v>
      </c>
      <c r="DS24" s="1"/>
      <c r="DT24" s="1"/>
      <c r="DU24" s="1"/>
      <c r="DV24" s="1"/>
      <c r="DW24" s="1"/>
      <c r="DX24" s="1"/>
      <c r="DY24" s="1"/>
      <c r="DZ24" s="1"/>
      <c r="EA24" s="1"/>
      <c r="EB24" s="1"/>
      <c r="EC24" s="1"/>
      <c r="ED24" s="1"/>
      <c r="EE24" s="1"/>
      <c r="EF24" s="1"/>
      <c r="EG24" s="1"/>
      <c r="EH24" s="1"/>
      <c r="EI24" s="1"/>
      <c r="EJ24" s="1"/>
      <c r="EK24" s="1"/>
      <c r="EL24" s="1"/>
      <c r="EM24" s="1"/>
      <c r="EO24" s="1"/>
      <c r="EP24" s="123" t="s">
        <v>256</v>
      </c>
      <c r="EQ24" s="1"/>
      <c r="ER24" s="1"/>
      <c r="ES24" s="1"/>
      <c r="ET24" s="1"/>
      <c r="EU24" s="1"/>
      <c r="EV24" s="1"/>
      <c r="EW24" s="1"/>
      <c r="EX24" s="1"/>
      <c r="EY24" s="1"/>
      <c r="EZ24" s="1"/>
      <c r="FA24" s="1"/>
      <c r="FB24" s="1"/>
      <c r="FC24" s="1"/>
      <c r="FD24" s="1"/>
      <c r="FE24" s="1"/>
      <c r="FF24" s="1"/>
      <c r="FG24" s="1"/>
      <c r="FH24" s="1"/>
      <c r="FI24" s="1"/>
      <c r="FJ24" s="1"/>
      <c r="FK24" s="1"/>
    </row>
    <row r="25" spans="1:167" ht="14.5">
      <c r="A25" s="1"/>
      <c r="B25" s="124" t="s">
        <v>460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124" t="s">
        <v>460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W25" s="1"/>
      <c r="AX25" s="124" t="s">
        <v>460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124" t="s">
        <v>460</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124" t="s">
        <v>460</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124" t="s">
        <v>460</v>
      </c>
      <c r="DS25" s="1">
        <v>0</v>
      </c>
      <c r="DT25" s="1">
        <v>0</v>
      </c>
      <c r="DU25" s="1">
        <v>0</v>
      </c>
      <c r="DV25" s="1">
        <v>0</v>
      </c>
      <c r="DW25" s="1">
        <v>0</v>
      </c>
      <c r="DX25" s="1">
        <v>0</v>
      </c>
      <c r="DY25" s="1">
        <v>0</v>
      </c>
      <c r="DZ25" s="1">
        <v>0</v>
      </c>
      <c r="EA25" s="1">
        <v>0</v>
      </c>
      <c r="EB25" s="1">
        <v>0</v>
      </c>
      <c r="EC25" s="1">
        <v>0</v>
      </c>
      <c r="ED25" s="1">
        <v>0</v>
      </c>
      <c r="EE25" s="1">
        <v>0</v>
      </c>
      <c r="EF25" s="1">
        <v>0</v>
      </c>
      <c r="EG25" s="1">
        <v>0</v>
      </c>
      <c r="EH25" s="1">
        <v>0</v>
      </c>
      <c r="EI25" s="1">
        <v>0</v>
      </c>
      <c r="EJ25" s="1">
        <v>0</v>
      </c>
      <c r="EK25" s="1">
        <v>0</v>
      </c>
      <c r="EL25" s="1">
        <v>0</v>
      </c>
      <c r="EM25" s="1">
        <v>0</v>
      </c>
      <c r="EO25" s="1"/>
      <c r="EP25" s="124" t="s">
        <v>460</v>
      </c>
      <c r="EQ25" s="1">
        <v>0</v>
      </c>
      <c r="ER25" s="1">
        <v>0</v>
      </c>
      <c r="ES25" s="1">
        <v>0</v>
      </c>
      <c r="ET25" s="1">
        <v>0</v>
      </c>
      <c r="EU25" s="1">
        <v>0</v>
      </c>
      <c r="EV25" s="1">
        <v>0</v>
      </c>
      <c r="EW25" s="1">
        <v>0</v>
      </c>
      <c r="EX25" s="1">
        <v>0</v>
      </c>
      <c r="EY25" s="1">
        <v>0</v>
      </c>
      <c r="EZ25" s="1">
        <v>0</v>
      </c>
      <c r="FA25" s="1">
        <v>0</v>
      </c>
      <c r="FB25" s="1">
        <v>0</v>
      </c>
      <c r="FC25" s="1">
        <v>0</v>
      </c>
      <c r="FD25" s="1">
        <v>0</v>
      </c>
      <c r="FE25" s="1">
        <v>0</v>
      </c>
      <c r="FF25" s="1">
        <v>0</v>
      </c>
      <c r="FG25" s="1">
        <v>0</v>
      </c>
      <c r="FH25" s="1">
        <v>0</v>
      </c>
      <c r="FI25" s="1">
        <v>0</v>
      </c>
      <c r="FJ25" s="1">
        <v>0</v>
      </c>
      <c r="FK25" s="1">
        <v>0</v>
      </c>
    </row>
    <row r="26" spans="1:167" ht="14.5">
      <c r="A26" s="1"/>
      <c r="B26" s="124" t="s">
        <v>461</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Y26" s="1"/>
      <c r="Z26" s="124" t="s">
        <v>461</v>
      </c>
      <c r="AA26" s="1">
        <v>0.1</v>
      </c>
      <c r="AB26" s="1">
        <v>0.1</v>
      </c>
      <c r="AC26" s="1">
        <v>0.1</v>
      </c>
      <c r="AD26" s="1">
        <v>0.1</v>
      </c>
      <c r="AE26" s="1">
        <v>0.1</v>
      </c>
      <c r="AF26" s="1">
        <v>0.1</v>
      </c>
      <c r="AG26" s="1">
        <v>0.1</v>
      </c>
      <c r="AH26" s="1">
        <v>0.1</v>
      </c>
      <c r="AI26" s="1">
        <v>0.1</v>
      </c>
      <c r="AJ26" s="1">
        <v>0</v>
      </c>
      <c r="AK26" s="1">
        <v>0.1</v>
      </c>
      <c r="AL26" s="1">
        <v>0.1</v>
      </c>
      <c r="AM26" s="1">
        <v>0.1</v>
      </c>
      <c r="AN26" s="1">
        <v>0.1</v>
      </c>
      <c r="AO26" s="1">
        <v>0.1</v>
      </c>
      <c r="AP26" s="1">
        <v>0.1</v>
      </c>
      <c r="AQ26" s="1">
        <v>0.1</v>
      </c>
      <c r="AR26" s="1">
        <v>0.1</v>
      </c>
      <c r="AS26" s="1">
        <v>0.1</v>
      </c>
      <c r="AT26" s="1">
        <v>0.1</v>
      </c>
      <c r="AU26" s="1">
        <v>0.1</v>
      </c>
      <c r="AW26" s="1"/>
      <c r="AX26" s="124" t="s">
        <v>461</v>
      </c>
      <c r="AY26" s="1">
        <v>0.2</v>
      </c>
      <c r="AZ26" s="1">
        <v>0.1</v>
      </c>
      <c r="BA26" s="1">
        <v>0.1</v>
      </c>
      <c r="BB26" s="1">
        <v>0.1</v>
      </c>
      <c r="BC26" s="1">
        <v>0.1</v>
      </c>
      <c r="BD26" s="1">
        <v>0.2</v>
      </c>
      <c r="BE26" s="1">
        <v>0.1</v>
      </c>
      <c r="BF26" s="1">
        <v>0.1</v>
      </c>
      <c r="BG26" s="1">
        <v>0.1</v>
      </c>
      <c r="BH26" s="1">
        <v>0.1</v>
      </c>
      <c r="BI26" s="1">
        <v>0.1</v>
      </c>
      <c r="BJ26" s="1">
        <v>0.1</v>
      </c>
      <c r="BK26" s="1">
        <v>0.1</v>
      </c>
      <c r="BL26" s="1">
        <v>0.1</v>
      </c>
      <c r="BM26" s="1">
        <v>0.1</v>
      </c>
      <c r="BN26" s="1">
        <v>0.1</v>
      </c>
      <c r="BO26" s="1">
        <v>0.1</v>
      </c>
      <c r="BP26" s="1">
        <v>0.2</v>
      </c>
      <c r="BQ26" s="1">
        <v>0.2</v>
      </c>
      <c r="BR26" s="1">
        <v>0.2</v>
      </c>
      <c r="BS26" s="1">
        <v>0.2</v>
      </c>
      <c r="BU26" s="1"/>
      <c r="BV26" s="124" t="s">
        <v>461</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S26" s="1"/>
      <c r="CT26" s="124" t="s">
        <v>461</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Q26" s="1"/>
      <c r="DR26" s="124" t="s">
        <v>461</v>
      </c>
      <c r="DS26" s="1">
        <v>0.1</v>
      </c>
      <c r="DT26" s="1">
        <v>0.1</v>
      </c>
      <c r="DU26" s="1">
        <v>0.1</v>
      </c>
      <c r="DV26" s="1">
        <v>0.1</v>
      </c>
      <c r="DW26" s="1">
        <v>0.1</v>
      </c>
      <c r="DX26" s="1">
        <v>0.1</v>
      </c>
      <c r="DY26" s="1">
        <v>0.1</v>
      </c>
      <c r="DZ26" s="1">
        <v>0.1</v>
      </c>
      <c r="EA26" s="1">
        <v>0</v>
      </c>
      <c r="EB26" s="1">
        <v>0</v>
      </c>
      <c r="EC26" s="1">
        <v>0.1</v>
      </c>
      <c r="ED26" s="1">
        <v>0</v>
      </c>
      <c r="EE26" s="1">
        <v>0.1</v>
      </c>
      <c r="EF26" s="1">
        <v>0.1</v>
      </c>
      <c r="EG26" s="1">
        <v>0.1</v>
      </c>
      <c r="EH26" s="1">
        <v>0.1</v>
      </c>
      <c r="EI26" s="1">
        <v>0.1</v>
      </c>
      <c r="EJ26" s="1">
        <v>0.1</v>
      </c>
      <c r="EK26" s="1">
        <v>0.1</v>
      </c>
      <c r="EL26" s="1">
        <v>0.1</v>
      </c>
      <c r="EM26" s="1">
        <v>0.1</v>
      </c>
      <c r="EO26" s="1"/>
      <c r="EP26" s="124" t="s">
        <v>461</v>
      </c>
      <c r="EQ26" s="1">
        <v>0.2</v>
      </c>
      <c r="ER26" s="1">
        <v>0.1</v>
      </c>
      <c r="ES26" s="1">
        <v>0.2</v>
      </c>
      <c r="ET26" s="1">
        <v>0.1</v>
      </c>
      <c r="EU26" s="1">
        <v>0.1</v>
      </c>
      <c r="EV26" s="1">
        <v>0.1</v>
      </c>
      <c r="EW26" s="1">
        <v>0.1</v>
      </c>
      <c r="EX26" s="1">
        <v>0.1</v>
      </c>
      <c r="EY26" s="1">
        <v>0.1</v>
      </c>
      <c r="EZ26" s="1">
        <v>0.1</v>
      </c>
      <c r="FA26" s="1">
        <v>0.1</v>
      </c>
      <c r="FB26" s="1">
        <v>0.1</v>
      </c>
      <c r="FC26" s="1">
        <v>0.1</v>
      </c>
      <c r="FD26" s="1">
        <v>0.1</v>
      </c>
      <c r="FE26" s="1">
        <v>0.1</v>
      </c>
      <c r="FF26" s="1">
        <v>0.1</v>
      </c>
      <c r="FG26" s="1">
        <v>0.1</v>
      </c>
      <c r="FH26" s="1">
        <v>0.1</v>
      </c>
      <c r="FI26" s="1">
        <v>0.1</v>
      </c>
      <c r="FJ26" s="1">
        <v>0.1</v>
      </c>
      <c r="FK26" s="1">
        <v>0.2</v>
      </c>
    </row>
    <row r="27" spans="1:167" ht="14.5">
      <c r="A27" s="423"/>
      <c r="B27" s="423"/>
      <c r="C27" s="1"/>
      <c r="D27" s="1"/>
      <c r="E27" s="1"/>
      <c r="F27" s="1"/>
      <c r="G27" s="1"/>
      <c r="H27" s="1"/>
      <c r="I27" s="1"/>
      <c r="J27" s="1"/>
      <c r="K27" s="1"/>
      <c r="L27" s="1"/>
      <c r="M27" s="1"/>
      <c r="N27" s="1"/>
      <c r="O27" s="1"/>
      <c r="P27" s="1"/>
      <c r="Q27" s="1"/>
      <c r="R27" s="1"/>
      <c r="S27" s="1"/>
      <c r="T27" s="1"/>
      <c r="U27" s="1"/>
      <c r="V27" s="1"/>
      <c r="W27" s="1"/>
      <c r="Y27" s="423"/>
      <c r="Z27" s="423"/>
      <c r="AA27" s="1"/>
      <c r="AB27" s="1"/>
      <c r="AC27" s="1"/>
      <c r="AD27" s="1"/>
      <c r="AE27" s="1"/>
      <c r="AF27" s="1"/>
      <c r="AG27" s="1"/>
      <c r="AH27" s="1"/>
      <c r="AI27" s="1"/>
      <c r="AJ27" s="1"/>
      <c r="AK27" s="1"/>
      <c r="AL27" s="1"/>
      <c r="AM27" s="1"/>
      <c r="AN27" s="1"/>
      <c r="AO27" s="1"/>
      <c r="AP27" s="1"/>
      <c r="AQ27" s="1"/>
      <c r="AR27" s="1"/>
      <c r="AS27" s="1"/>
      <c r="AT27" s="1"/>
      <c r="AU27" s="1"/>
      <c r="AW27" s="423"/>
      <c r="AX27" s="423"/>
      <c r="AY27" s="1"/>
      <c r="AZ27" s="1"/>
      <c r="BA27" s="1"/>
      <c r="BB27" s="1"/>
      <c r="BC27" s="1"/>
      <c r="BD27" s="1"/>
      <c r="BE27" s="1"/>
      <c r="BF27" s="1"/>
      <c r="BG27" s="1"/>
      <c r="BH27" s="1"/>
      <c r="BI27" s="1"/>
      <c r="BJ27" s="1"/>
      <c r="BK27" s="1"/>
      <c r="BL27" s="1"/>
      <c r="BM27" s="1"/>
      <c r="BN27" s="1"/>
      <c r="BO27" s="1"/>
      <c r="BP27" s="1"/>
      <c r="BQ27" s="1"/>
      <c r="BR27" s="1"/>
      <c r="BS27" s="1"/>
      <c r="BU27" s="423"/>
      <c r="BV27" s="423"/>
      <c r="BW27" s="1"/>
      <c r="BX27" s="1"/>
      <c r="BY27" s="1"/>
      <c r="BZ27" s="1"/>
      <c r="CA27" s="1"/>
      <c r="CB27" s="1"/>
      <c r="CC27" s="1"/>
      <c r="CD27" s="1"/>
      <c r="CE27" s="1"/>
      <c r="CF27" s="1"/>
      <c r="CG27" s="1"/>
      <c r="CH27" s="1"/>
      <c r="CI27" s="1"/>
      <c r="CJ27" s="1"/>
      <c r="CK27" s="1"/>
      <c r="CL27" s="1"/>
      <c r="CM27" s="1"/>
      <c r="CN27" s="1"/>
      <c r="CO27" s="1"/>
      <c r="CP27" s="1"/>
      <c r="CQ27" s="1"/>
      <c r="CS27" s="423"/>
      <c r="CT27" s="423"/>
      <c r="CU27" s="1"/>
      <c r="CV27" s="1"/>
      <c r="CW27" s="1"/>
      <c r="CX27" s="1"/>
      <c r="CY27" s="1"/>
      <c r="CZ27" s="1"/>
      <c r="DA27" s="1"/>
      <c r="DB27" s="1"/>
      <c r="DC27" s="1"/>
      <c r="DD27" s="1"/>
      <c r="DE27" s="1"/>
      <c r="DF27" s="1"/>
      <c r="DG27" s="1"/>
      <c r="DH27" s="1"/>
      <c r="DI27" s="1"/>
      <c r="DJ27" s="1"/>
      <c r="DK27" s="1"/>
      <c r="DL27" s="1"/>
      <c r="DM27" s="1"/>
      <c r="DN27" s="1"/>
      <c r="DO27" s="1"/>
      <c r="DQ27" s="423"/>
      <c r="DR27" s="423"/>
      <c r="DS27" s="1"/>
      <c r="DT27" s="1"/>
      <c r="DU27" s="1"/>
      <c r="DV27" s="1"/>
      <c r="DW27" s="1"/>
      <c r="DX27" s="1"/>
      <c r="DY27" s="1"/>
      <c r="DZ27" s="1"/>
      <c r="EA27" s="1"/>
      <c r="EB27" s="1"/>
      <c r="EC27" s="1"/>
      <c r="ED27" s="1"/>
      <c r="EE27" s="1"/>
      <c r="EF27" s="1"/>
      <c r="EG27" s="1"/>
      <c r="EH27" s="1"/>
      <c r="EI27" s="1"/>
      <c r="EJ27" s="1"/>
      <c r="EK27" s="1"/>
      <c r="EL27" s="1"/>
      <c r="EM27" s="1"/>
      <c r="EO27" s="423"/>
      <c r="EP27" s="423"/>
      <c r="EQ27" s="1"/>
      <c r="ER27" s="1"/>
      <c r="ES27" s="1"/>
      <c r="ET27" s="1"/>
      <c r="EU27" s="1"/>
      <c r="EV27" s="1"/>
      <c r="EW27" s="1"/>
      <c r="EX27" s="1"/>
      <c r="EY27" s="1"/>
      <c r="EZ27" s="1"/>
      <c r="FA27" s="1"/>
      <c r="FB27" s="1"/>
      <c r="FC27" s="1"/>
      <c r="FD27" s="1"/>
      <c r="FE27" s="1"/>
      <c r="FF27" s="1"/>
      <c r="FG27" s="1"/>
      <c r="FH27" s="1"/>
      <c r="FI27" s="1"/>
      <c r="FJ27" s="1"/>
      <c r="FK27" s="1"/>
    </row>
    <row r="28" spans="1:167" ht="14.5">
      <c r="A28" s="6"/>
      <c r="B28" s="123" t="s">
        <v>247</v>
      </c>
      <c r="C28" s="1"/>
      <c r="D28" s="1"/>
      <c r="E28" s="1"/>
      <c r="F28" s="1"/>
      <c r="G28" s="1"/>
      <c r="H28" s="1"/>
      <c r="I28" s="1"/>
      <c r="J28" s="1"/>
      <c r="K28" s="1"/>
      <c r="L28" s="1"/>
      <c r="M28" s="1"/>
      <c r="N28" s="1"/>
      <c r="O28" s="1"/>
      <c r="P28" s="1"/>
      <c r="Q28" s="1"/>
      <c r="R28" s="1"/>
      <c r="S28" s="1"/>
      <c r="T28" s="1"/>
      <c r="U28" s="1"/>
      <c r="V28" s="1"/>
      <c r="W28" s="1"/>
      <c r="Y28" s="6"/>
      <c r="Z28" s="123" t="s">
        <v>247</v>
      </c>
      <c r="AA28" s="1"/>
      <c r="AB28" s="1"/>
      <c r="AC28" s="1"/>
      <c r="AD28" s="1"/>
      <c r="AE28" s="1"/>
      <c r="AF28" s="1"/>
      <c r="AG28" s="1"/>
      <c r="AH28" s="1"/>
      <c r="AI28" s="1"/>
      <c r="AJ28" s="1"/>
      <c r="AK28" s="1"/>
      <c r="AL28" s="1"/>
      <c r="AM28" s="1"/>
      <c r="AN28" s="1"/>
      <c r="AO28" s="1"/>
      <c r="AP28" s="1"/>
      <c r="AQ28" s="1"/>
      <c r="AR28" s="1"/>
      <c r="AS28" s="1"/>
      <c r="AT28" s="1"/>
      <c r="AU28" s="1"/>
      <c r="AW28" s="6"/>
      <c r="AX28" s="123" t="s">
        <v>247</v>
      </c>
      <c r="AY28" s="1"/>
      <c r="AZ28" s="1"/>
      <c r="BA28" s="1"/>
      <c r="BB28" s="1"/>
      <c r="BC28" s="1"/>
      <c r="BD28" s="1"/>
      <c r="BE28" s="1"/>
      <c r="BF28" s="1"/>
      <c r="BG28" s="1"/>
      <c r="BH28" s="1"/>
      <c r="BI28" s="1"/>
      <c r="BJ28" s="1"/>
      <c r="BK28" s="1"/>
      <c r="BL28" s="1"/>
      <c r="BM28" s="1"/>
      <c r="BN28" s="1"/>
      <c r="BO28" s="1"/>
      <c r="BP28" s="1"/>
      <c r="BQ28" s="1"/>
      <c r="BR28" s="1"/>
      <c r="BS28" s="1"/>
      <c r="BU28" s="6"/>
      <c r="BV28" s="123" t="s">
        <v>247</v>
      </c>
      <c r="BW28" s="1"/>
      <c r="BX28" s="1"/>
      <c r="BY28" s="1"/>
      <c r="BZ28" s="1"/>
      <c r="CA28" s="1"/>
      <c r="CB28" s="1"/>
      <c r="CC28" s="1"/>
      <c r="CD28" s="1"/>
      <c r="CE28" s="1"/>
      <c r="CF28" s="1"/>
      <c r="CG28" s="1"/>
      <c r="CH28" s="1"/>
      <c r="CI28" s="1"/>
      <c r="CJ28" s="1"/>
      <c r="CK28" s="1"/>
      <c r="CL28" s="1"/>
      <c r="CM28" s="1"/>
      <c r="CN28" s="1"/>
      <c r="CO28" s="1"/>
      <c r="CP28" s="1"/>
      <c r="CQ28" s="1"/>
      <c r="CS28" s="6"/>
      <c r="CT28" s="123" t="s">
        <v>247</v>
      </c>
      <c r="CU28" s="1"/>
      <c r="CV28" s="1"/>
      <c r="CW28" s="1"/>
      <c r="CX28" s="1"/>
      <c r="CY28" s="1"/>
      <c r="CZ28" s="1"/>
      <c r="DA28" s="1"/>
      <c r="DB28" s="1"/>
      <c r="DC28" s="1"/>
      <c r="DD28" s="1"/>
      <c r="DE28" s="1"/>
      <c r="DF28" s="1"/>
      <c r="DG28" s="1"/>
      <c r="DH28" s="1"/>
      <c r="DI28" s="1"/>
      <c r="DJ28" s="1"/>
      <c r="DK28" s="1"/>
      <c r="DL28" s="1"/>
      <c r="DM28" s="1"/>
      <c r="DN28" s="1"/>
      <c r="DO28" s="1"/>
      <c r="DQ28" s="6"/>
      <c r="DR28" s="123" t="s">
        <v>247</v>
      </c>
      <c r="DS28" s="1"/>
      <c r="DT28" s="1"/>
      <c r="DU28" s="1"/>
      <c r="DV28" s="1"/>
      <c r="DW28" s="1"/>
      <c r="DX28" s="1"/>
      <c r="DY28" s="1"/>
      <c r="DZ28" s="1"/>
      <c r="EA28" s="1"/>
      <c r="EB28" s="1"/>
      <c r="EC28" s="1"/>
      <c r="ED28" s="1"/>
      <c r="EE28" s="1"/>
      <c r="EF28" s="1"/>
      <c r="EG28" s="1"/>
      <c r="EH28" s="1"/>
      <c r="EI28" s="1"/>
      <c r="EJ28" s="1"/>
      <c r="EK28" s="1"/>
      <c r="EL28" s="1"/>
      <c r="EM28" s="1"/>
      <c r="EO28" s="6"/>
      <c r="EP28" s="123" t="s">
        <v>247</v>
      </c>
      <c r="EQ28" s="1"/>
      <c r="ER28" s="1"/>
      <c r="ES28" s="1"/>
      <c r="ET28" s="1"/>
      <c r="EU28" s="1"/>
      <c r="EV28" s="1"/>
      <c r="EW28" s="1"/>
      <c r="EX28" s="1"/>
      <c r="EY28" s="1"/>
      <c r="EZ28" s="1"/>
      <c r="FA28" s="1"/>
      <c r="FB28" s="1"/>
      <c r="FC28" s="1"/>
      <c r="FD28" s="1"/>
      <c r="FE28" s="1"/>
      <c r="FF28" s="1"/>
      <c r="FG28" s="1"/>
      <c r="FH28" s="1"/>
      <c r="FI28" s="1"/>
      <c r="FJ28" s="1"/>
      <c r="FK28" s="1"/>
    </row>
    <row r="29" spans="1:167" ht="14.5">
      <c r="A29" s="6"/>
      <c r="B29" s="124" t="s">
        <v>460</v>
      </c>
      <c r="C29" s="1">
        <v>0.6</v>
      </c>
      <c r="D29" s="1">
        <v>0.7</v>
      </c>
      <c r="E29" s="1">
        <v>0.8</v>
      </c>
      <c r="F29" s="1">
        <v>0.5</v>
      </c>
      <c r="G29" s="1">
        <v>0.4</v>
      </c>
      <c r="H29" s="1">
        <v>0.4</v>
      </c>
      <c r="I29" s="1">
        <v>0.5</v>
      </c>
      <c r="J29" s="1">
        <v>0.8</v>
      </c>
      <c r="K29" s="1">
        <v>0.7</v>
      </c>
      <c r="L29" s="1">
        <v>0.7</v>
      </c>
      <c r="M29" s="1">
        <v>0.6</v>
      </c>
      <c r="N29" s="1">
        <v>0.4</v>
      </c>
      <c r="O29" s="1">
        <v>1.1000000000000001</v>
      </c>
      <c r="P29" s="1">
        <v>0.7</v>
      </c>
      <c r="Q29" s="1">
        <v>0.1</v>
      </c>
      <c r="R29" s="1">
        <v>0</v>
      </c>
      <c r="S29" s="1">
        <v>0</v>
      </c>
      <c r="T29" s="1">
        <v>0</v>
      </c>
      <c r="U29" s="1">
        <v>0</v>
      </c>
      <c r="V29" s="1">
        <v>0</v>
      </c>
      <c r="W29" s="1">
        <v>0</v>
      </c>
      <c r="Y29" s="6"/>
      <c r="Z29" s="124" t="s">
        <v>460</v>
      </c>
      <c r="AA29" s="1">
        <v>0.3</v>
      </c>
      <c r="AB29" s="1">
        <v>0.4</v>
      </c>
      <c r="AC29" s="1">
        <v>0.3</v>
      </c>
      <c r="AD29" s="1">
        <v>0.3</v>
      </c>
      <c r="AE29" s="1">
        <v>0.4</v>
      </c>
      <c r="AF29" s="1">
        <v>0.5</v>
      </c>
      <c r="AG29" s="1">
        <v>0.3</v>
      </c>
      <c r="AH29" s="1">
        <v>0.5</v>
      </c>
      <c r="AI29" s="1">
        <v>1</v>
      </c>
      <c r="AJ29" s="1">
        <v>1.5</v>
      </c>
      <c r="AK29" s="1">
        <v>1.3</v>
      </c>
      <c r="AL29" s="1">
        <v>0.7</v>
      </c>
      <c r="AM29" s="1">
        <v>0.5</v>
      </c>
      <c r="AN29" s="1">
        <v>0.3</v>
      </c>
      <c r="AO29" s="1">
        <v>0.7</v>
      </c>
      <c r="AP29" s="1">
        <v>0.7</v>
      </c>
      <c r="AQ29" s="1">
        <v>0.6</v>
      </c>
      <c r="AR29" s="1">
        <v>0.6</v>
      </c>
      <c r="AS29" s="1">
        <v>0.3</v>
      </c>
      <c r="AT29" s="1">
        <v>0.6</v>
      </c>
      <c r="AU29" s="1">
        <v>1.5</v>
      </c>
      <c r="AW29" s="6"/>
      <c r="AX29" s="124" t="s">
        <v>460</v>
      </c>
      <c r="AY29" s="1">
        <v>0.2</v>
      </c>
      <c r="AZ29" s="1">
        <v>0.2</v>
      </c>
      <c r="BA29" s="1">
        <v>0.3</v>
      </c>
      <c r="BB29" s="1">
        <v>0.3</v>
      </c>
      <c r="BC29" s="1">
        <v>0.2</v>
      </c>
      <c r="BD29" s="1">
        <v>0.3</v>
      </c>
      <c r="BE29" s="1">
        <v>0.4</v>
      </c>
      <c r="BF29" s="1">
        <v>0.4</v>
      </c>
      <c r="BG29" s="1">
        <v>0.3</v>
      </c>
      <c r="BH29" s="1">
        <v>0.3</v>
      </c>
      <c r="BI29" s="1">
        <v>0.1</v>
      </c>
      <c r="BJ29" s="1">
        <v>0.2</v>
      </c>
      <c r="BK29" s="1">
        <v>0.1</v>
      </c>
      <c r="BL29" s="1">
        <v>0.1</v>
      </c>
      <c r="BM29" s="1">
        <v>0.3</v>
      </c>
      <c r="BN29" s="1">
        <v>0.4</v>
      </c>
      <c r="BO29" s="1">
        <v>0.4</v>
      </c>
      <c r="BP29" s="1">
        <v>0.3</v>
      </c>
      <c r="BQ29" s="1">
        <v>0.2</v>
      </c>
      <c r="BR29" s="1">
        <v>0.4</v>
      </c>
      <c r="BS29" s="1">
        <v>0.5</v>
      </c>
      <c r="BU29" s="6"/>
      <c r="BV29" s="124" t="s">
        <v>460</v>
      </c>
      <c r="BW29" s="1">
        <v>1.5</v>
      </c>
      <c r="BX29" s="1">
        <v>1.7</v>
      </c>
      <c r="BY29" s="1">
        <v>1.9</v>
      </c>
      <c r="BZ29" s="1">
        <v>1.9</v>
      </c>
      <c r="CA29" s="1">
        <v>1.5</v>
      </c>
      <c r="CB29" s="1">
        <v>1.3</v>
      </c>
      <c r="CC29" s="1">
        <v>1.9</v>
      </c>
      <c r="CD29" s="1">
        <v>3.1</v>
      </c>
      <c r="CE29" s="1">
        <v>2.8</v>
      </c>
      <c r="CF29" s="1">
        <v>1.7</v>
      </c>
      <c r="CG29" s="1">
        <v>1.7</v>
      </c>
      <c r="CH29" s="1">
        <v>2.2000000000000002</v>
      </c>
      <c r="CI29" s="1">
        <v>3.8</v>
      </c>
      <c r="CJ29" s="1">
        <v>3.5</v>
      </c>
      <c r="CK29" s="1">
        <v>5</v>
      </c>
      <c r="CL29" s="1">
        <v>8.1</v>
      </c>
      <c r="CM29" s="1">
        <v>8.4</v>
      </c>
      <c r="CN29" s="1">
        <v>8.1999999999999993</v>
      </c>
      <c r="CO29" s="1">
        <v>6.2</v>
      </c>
      <c r="CP29" s="1">
        <v>5.0999999999999996</v>
      </c>
      <c r="CQ29" s="1">
        <v>6.5</v>
      </c>
      <c r="CS29" s="6"/>
      <c r="CT29" s="124" t="s">
        <v>460</v>
      </c>
      <c r="CU29" s="1">
        <v>2.8</v>
      </c>
      <c r="CV29" s="1">
        <v>4.7</v>
      </c>
      <c r="CW29" s="1">
        <v>7</v>
      </c>
      <c r="CX29" s="1">
        <v>4.0999999999999996</v>
      </c>
      <c r="CY29" s="1">
        <v>4.0999999999999996</v>
      </c>
      <c r="CZ29" s="1">
        <v>4.4000000000000004</v>
      </c>
      <c r="DA29" s="1">
        <v>4.4000000000000004</v>
      </c>
      <c r="DB29" s="1">
        <v>3.2</v>
      </c>
      <c r="DC29" s="1">
        <v>2.6</v>
      </c>
      <c r="DD29" s="1">
        <v>2</v>
      </c>
      <c r="DE29" s="1">
        <v>1.8</v>
      </c>
      <c r="DF29" s="1">
        <v>1.6</v>
      </c>
      <c r="DG29" s="1">
        <v>2.1</v>
      </c>
      <c r="DH29" s="1">
        <v>0.8</v>
      </c>
      <c r="DI29" s="1">
        <v>0.2</v>
      </c>
      <c r="DJ29" s="1">
        <v>0.3</v>
      </c>
      <c r="DK29" s="1">
        <v>0.3</v>
      </c>
      <c r="DL29" s="1">
        <v>0.5</v>
      </c>
      <c r="DM29" s="1">
        <v>0.2</v>
      </c>
      <c r="DN29" s="1">
        <v>0</v>
      </c>
      <c r="DO29" s="1">
        <v>0.1</v>
      </c>
      <c r="DQ29" s="6"/>
      <c r="DR29" s="124" t="s">
        <v>460</v>
      </c>
      <c r="DS29" s="1">
        <v>0.4</v>
      </c>
      <c r="DT29" s="1">
        <v>0.7</v>
      </c>
      <c r="DU29" s="1">
        <v>0.8</v>
      </c>
      <c r="DV29" s="1">
        <v>1</v>
      </c>
      <c r="DW29" s="1">
        <v>0.7</v>
      </c>
      <c r="DX29" s="1">
        <v>0.6</v>
      </c>
      <c r="DY29" s="1">
        <v>0.4</v>
      </c>
      <c r="DZ29" s="1">
        <v>0.6</v>
      </c>
      <c r="EA29" s="1">
        <v>0.7</v>
      </c>
      <c r="EB29" s="1">
        <v>0.5</v>
      </c>
      <c r="EC29" s="1">
        <v>0.5</v>
      </c>
      <c r="ED29" s="1">
        <v>1.1000000000000001</v>
      </c>
      <c r="EE29" s="1">
        <v>1.6</v>
      </c>
      <c r="EF29" s="1">
        <v>0.7</v>
      </c>
      <c r="EG29" s="1">
        <v>1</v>
      </c>
      <c r="EH29" s="1">
        <v>1.1000000000000001</v>
      </c>
      <c r="EI29" s="1">
        <v>1.2</v>
      </c>
      <c r="EJ29" s="1">
        <v>1.7</v>
      </c>
      <c r="EK29" s="1">
        <v>1.5</v>
      </c>
      <c r="EL29" s="1">
        <v>1.3</v>
      </c>
      <c r="EM29" s="1">
        <v>1.7</v>
      </c>
      <c r="EO29" s="6"/>
      <c r="EP29" s="124" t="s">
        <v>460</v>
      </c>
      <c r="EQ29" s="1">
        <v>0.5</v>
      </c>
      <c r="ER29" s="1">
        <v>0.6</v>
      </c>
      <c r="ES29" s="1">
        <v>0.4</v>
      </c>
      <c r="ET29" s="1">
        <v>0.5</v>
      </c>
      <c r="EU29" s="1">
        <v>0.5</v>
      </c>
      <c r="EV29" s="1">
        <v>0.5</v>
      </c>
      <c r="EW29" s="1">
        <v>0.5</v>
      </c>
      <c r="EX29" s="1">
        <v>0.6</v>
      </c>
      <c r="EY29" s="1">
        <v>0.5</v>
      </c>
      <c r="EZ29" s="1">
        <v>0.4</v>
      </c>
      <c r="FA29" s="1">
        <v>0.3</v>
      </c>
      <c r="FB29" s="1">
        <v>0.3</v>
      </c>
      <c r="FC29" s="1">
        <v>0.3</v>
      </c>
      <c r="FD29" s="1">
        <v>0.2</v>
      </c>
      <c r="FE29" s="1">
        <v>0.3</v>
      </c>
      <c r="FF29" s="1">
        <v>0.4</v>
      </c>
      <c r="FG29" s="1">
        <v>0.4</v>
      </c>
      <c r="FH29" s="1">
        <v>0.3</v>
      </c>
      <c r="FI29" s="1">
        <v>0.3</v>
      </c>
      <c r="FJ29" s="1">
        <v>0.4</v>
      </c>
      <c r="FK29" s="1">
        <v>0.4</v>
      </c>
    </row>
    <row r="30" spans="1:167" ht="14.5">
      <c r="A30" s="6"/>
      <c r="B30" s="124" t="s">
        <v>461</v>
      </c>
      <c r="C30" s="1">
        <v>99.4</v>
      </c>
      <c r="D30" s="1">
        <v>99.3</v>
      </c>
      <c r="E30" s="1">
        <v>99.2</v>
      </c>
      <c r="F30" s="1">
        <v>99.5</v>
      </c>
      <c r="G30" s="1">
        <v>99.6</v>
      </c>
      <c r="H30" s="1">
        <v>99.6</v>
      </c>
      <c r="I30" s="1">
        <v>99.5</v>
      </c>
      <c r="J30" s="1">
        <v>99.2</v>
      </c>
      <c r="K30" s="1">
        <v>99.3</v>
      </c>
      <c r="L30" s="1">
        <v>99.3</v>
      </c>
      <c r="M30" s="1">
        <v>99.4</v>
      </c>
      <c r="N30" s="1">
        <v>99.6</v>
      </c>
      <c r="O30" s="1">
        <v>98.9</v>
      </c>
      <c r="P30" s="1">
        <v>99.3</v>
      </c>
      <c r="Q30" s="1">
        <v>99.9</v>
      </c>
      <c r="R30" s="1">
        <v>100</v>
      </c>
      <c r="S30" s="1">
        <v>100</v>
      </c>
      <c r="T30" s="1">
        <v>100</v>
      </c>
      <c r="U30" s="1">
        <v>100</v>
      </c>
      <c r="V30" s="1">
        <v>100</v>
      </c>
      <c r="W30" s="1">
        <v>100</v>
      </c>
      <c r="Y30" s="6"/>
      <c r="Z30" s="124" t="s">
        <v>461</v>
      </c>
      <c r="AA30" s="1">
        <v>99.7</v>
      </c>
      <c r="AB30" s="1">
        <v>99.6</v>
      </c>
      <c r="AC30" s="1">
        <v>99.7</v>
      </c>
      <c r="AD30" s="1">
        <v>99.7</v>
      </c>
      <c r="AE30" s="1">
        <v>99.6</v>
      </c>
      <c r="AF30" s="1">
        <v>99.5</v>
      </c>
      <c r="AG30" s="1">
        <v>99.7</v>
      </c>
      <c r="AH30" s="1">
        <v>99.5</v>
      </c>
      <c r="AI30" s="1">
        <v>99</v>
      </c>
      <c r="AJ30" s="1">
        <v>98.5</v>
      </c>
      <c r="AK30" s="1">
        <v>98.7</v>
      </c>
      <c r="AL30" s="1">
        <v>99.3</v>
      </c>
      <c r="AM30" s="1">
        <v>99.5</v>
      </c>
      <c r="AN30" s="1">
        <v>99.7</v>
      </c>
      <c r="AO30" s="1">
        <v>99.3</v>
      </c>
      <c r="AP30" s="1">
        <v>99.3</v>
      </c>
      <c r="AQ30" s="1">
        <v>99.4</v>
      </c>
      <c r="AR30" s="1">
        <v>99.4</v>
      </c>
      <c r="AS30" s="1">
        <v>99.7</v>
      </c>
      <c r="AT30" s="1">
        <v>99.4</v>
      </c>
      <c r="AU30" s="1">
        <v>98.5</v>
      </c>
      <c r="AW30" s="6"/>
      <c r="AX30" s="124" t="s">
        <v>461</v>
      </c>
      <c r="AY30" s="1">
        <v>99.8</v>
      </c>
      <c r="AZ30" s="1">
        <v>99.8</v>
      </c>
      <c r="BA30" s="1">
        <v>99.7</v>
      </c>
      <c r="BB30" s="1">
        <v>99.7</v>
      </c>
      <c r="BC30" s="1">
        <v>99.8</v>
      </c>
      <c r="BD30" s="1">
        <v>99.7</v>
      </c>
      <c r="BE30" s="1">
        <v>99.6</v>
      </c>
      <c r="BF30" s="1">
        <v>99.6</v>
      </c>
      <c r="BG30" s="1">
        <v>99.7</v>
      </c>
      <c r="BH30" s="1">
        <v>99.7</v>
      </c>
      <c r="BI30" s="1">
        <v>99.9</v>
      </c>
      <c r="BJ30" s="1">
        <v>99.8</v>
      </c>
      <c r="BK30" s="1">
        <v>99.9</v>
      </c>
      <c r="BL30" s="1">
        <v>99.9</v>
      </c>
      <c r="BM30" s="1">
        <v>99.7</v>
      </c>
      <c r="BN30" s="1">
        <v>99.6</v>
      </c>
      <c r="BO30" s="1">
        <v>99.6</v>
      </c>
      <c r="BP30" s="1">
        <v>99.7</v>
      </c>
      <c r="BQ30" s="1">
        <v>99.8</v>
      </c>
      <c r="BR30" s="1">
        <v>99.6</v>
      </c>
      <c r="BS30" s="1">
        <v>99.5</v>
      </c>
      <c r="BU30" s="6"/>
      <c r="BV30" s="124" t="s">
        <v>461</v>
      </c>
      <c r="BW30" s="1">
        <v>98.5</v>
      </c>
      <c r="BX30" s="1">
        <v>98.3</v>
      </c>
      <c r="BY30" s="1">
        <v>98.1</v>
      </c>
      <c r="BZ30" s="1">
        <v>98.1</v>
      </c>
      <c r="CA30" s="1">
        <v>98.5</v>
      </c>
      <c r="CB30" s="1">
        <v>98.7</v>
      </c>
      <c r="CC30" s="1">
        <v>98.1</v>
      </c>
      <c r="CD30" s="1">
        <v>96.9</v>
      </c>
      <c r="CE30" s="1">
        <v>97.2</v>
      </c>
      <c r="CF30" s="1">
        <v>98.3</v>
      </c>
      <c r="CG30" s="1">
        <v>98.3</v>
      </c>
      <c r="CH30" s="1">
        <v>97.8</v>
      </c>
      <c r="CI30" s="1">
        <v>96.2</v>
      </c>
      <c r="CJ30" s="1">
        <v>96.5</v>
      </c>
      <c r="CK30" s="1">
        <v>95</v>
      </c>
      <c r="CL30" s="1">
        <v>91.9</v>
      </c>
      <c r="CM30" s="1">
        <v>91.6</v>
      </c>
      <c r="CN30" s="1">
        <v>91.8</v>
      </c>
      <c r="CO30" s="1">
        <v>93.8</v>
      </c>
      <c r="CP30" s="1">
        <v>94.9</v>
      </c>
      <c r="CQ30" s="1">
        <v>93.5</v>
      </c>
      <c r="CS30" s="6"/>
      <c r="CT30" s="124" t="s">
        <v>461</v>
      </c>
      <c r="CU30" s="1">
        <v>97.2</v>
      </c>
      <c r="CV30" s="1">
        <v>95.3</v>
      </c>
      <c r="CW30" s="1">
        <v>93</v>
      </c>
      <c r="CX30" s="1">
        <v>95.9</v>
      </c>
      <c r="CY30" s="1">
        <v>95.9</v>
      </c>
      <c r="CZ30" s="1">
        <v>95.6</v>
      </c>
      <c r="DA30" s="1">
        <v>95.6</v>
      </c>
      <c r="DB30" s="1">
        <v>96.8</v>
      </c>
      <c r="DC30" s="1">
        <v>97.4</v>
      </c>
      <c r="DD30" s="1">
        <v>98</v>
      </c>
      <c r="DE30" s="1">
        <v>98.2</v>
      </c>
      <c r="DF30" s="1">
        <v>98.4</v>
      </c>
      <c r="DG30" s="1">
        <v>97.9</v>
      </c>
      <c r="DH30" s="1">
        <v>99.2</v>
      </c>
      <c r="DI30" s="1">
        <v>99.8</v>
      </c>
      <c r="DJ30" s="1">
        <v>99.7</v>
      </c>
      <c r="DK30" s="1">
        <v>99.7</v>
      </c>
      <c r="DL30" s="1">
        <v>99.5</v>
      </c>
      <c r="DM30" s="1">
        <v>99.8</v>
      </c>
      <c r="DN30" s="1">
        <v>100</v>
      </c>
      <c r="DO30" s="1">
        <v>99.9</v>
      </c>
      <c r="DQ30" s="6"/>
      <c r="DR30" s="124" t="s">
        <v>461</v>
      </c>
      <c r="DS30" s="1">
        <v>99.6</v>
      </c>
      <c r="DT30" s="1">
        <v>99.3</v>
      </c>
      <c r="DU30" s="1">
        <v>99.2</v>
      </c>
      <c r="DV30" s="1">
        <v>99</v>
      </c>
      <c r="DW30" s="1">
        <v>99.3</v>
      </c>
      <c r="DX30" s="1">
        <v>99.4</v>
      </c>
      <c r="DY30" s="1">
        <v>99.6</v>
      </c>
      <c r="DZ30" s="1">
        <v>99.4</v>
      </c>
      <c r="EA30" s="1">
        <v>99.3</v>
      </c>
      <c r="EB30" s="1">
        <v>99.5</v>
      </c>
      <c r="EC30" s="1">
        <v>99.5</v>
      </c>
      <c r="ED30" s="1">
        <v>98.9</v>
      </c>
      <c r="EE30" s="1">
        <v>98.4</v>
      </c>
      <c r="EF30" s="1">
        <v>99.3</v>
      </c>
      <c r="EG30" s="1">
        <v>99</v>
      </c>
      <c r="EH30" s="1">
        <v>98.9</v>
      </c>
      <c r="EI30" s="1">
        <v>98.8</v>
      </c>
      <c r="EJ30" s="1">
        <v>98.3</v>
      </c>
      <c r="EK30" s="1">
        <v>98.5</v>
      </c>
      <c r="EL30" s="1">
        <v>98.7</v>
      </c>
      <c r="EM30" s="1">
        <v>98.3</v>
      </c>
      <c r="EO30" s="6"/>
      <c r="EP30" s="124" t="s">
        <v>461</v>
      </c>
      <c r="EQ30" s="1">
        <v>99.5</v>
      </c>
      <c r="ER30" s="1">
        <v>99.4</v>
      </c>
      <c r="ES30" s="1">
        <v>99.6</v>
      </c>
      <c r="ET30" s="1">
        <v>99.5</v>
      </c>
      <c r="EU30" s="1">
        <v>99.5</v>
      </c>
      <c r="EV30" s="1">
        <v>99.5</v>
      </c>
      <c r="EW30" s="1">
        <v>99.5</v>
      </c>
      <c r="EX30" s="1">
        <v>99.4</v>
      </c>
      <c r="EY30" s="1">
        <v>99.5</v>
      </c>
      <c r="EZ30" s="1">
        <v>99.6</v>
      </c>
      <c r="FA30" s="1">
        <v>99.7</v>
      </c>
      <c r="FB30" s="1">
        <v>99.7</v>
      </c>
      <c r="FC30" s="1">
        <v>99.7</v>
      </c>
      <c r="FD30" s="1">
        <v>99.8</v>
      </c>
      <c r="FE30" s="1">
        <v>99.7</v>
      </c>
      <c r="FF30" s="1">
        <v>99.6</v>
      </c>
      <c r="FG30" s="1">
        <v>99.6</v>
      </c>
      <c r="FH30" s="1">
        <v>99.7</v>
      </c>
      <c r="FI30" s="1">
        <v>99.7</v>
      </c>
      <c r="FJ30" s="1">
        <v>99.6</v>
      </c>
      <c r="FK30" s="1">
        <v>99.6</v>
      </c>
    </row>
    <row r="31" spans="1:167" ht="14.5">
      <c r="A31" s="423"/>
      <c r="B31" s="423"/>
      <c r="C31" s="1"/>
      <c r="D31" s="1"/>
      <c r="E31" s="1"/>
      <c r="F31" s="1"/>
      <c r="G31" s="1"/>
      <c r="H31" s="1"/>
      <c r="I31" s="1"/>
      <c r="J31" s="1"/>
      <c r="K31" s="1"/>
      <c r="L31" s="1"/>
      <c r="M31" s="1"/>
      <c r="N31" s="1"/>
      <c r="O31" s="1"/>
      <c r="P31" s="1"/>
      <c r="Q31" s="1"/>
      <c r="R31" s="1"/>
      <c r="S31" s="1"/>
      <c r="T31" s="1"/>
      <c r="U31" s="1"/>
      <c r="V31" s="1"/>
      <c r="W31" s="1"/>
      <c r="Y31" s="423"/>
      <c r="Z31" s="423"/>
      <c r="AA31" s="1"/>
      <c r="AB31" s="1"/>
      <c r="AC31" s="1"/>
      <c r="AD31" s="1"/>
      <c r="AE31" s="1"/>
      <c r="AF31" s="1"/>
      <c r="AG31" s="1"/>
      <c r="AH31" s="1"/>
      <c r="AI31" s="1"/>
      <c r="AJ31" s="1"/>
      <c r="AK31" s="1"/>
      <c r="AL31" s="1"/>
      <c r="AM31" s="1"/>
      <c r="AN31" s="1"/>
      <c r="AO31" s="1"/>
      <c r="AP31" s="1"/>
      <c r="AQ31" s="1"/>
      <c r="AR31" s="1"/>
      <c r="AS31" s="1"/>
      <c r="AT31" s="1"/>
      <c r="AU31" s="1"/>
      <c r="AW31" s="423"/>
      <c r="AX31" s="423"/>
      <c r="AY31" s="1"/>
      <c r="AZ31" s="1"/>
      <c r="BA31" s="1"/>
      <c r="BB31" s="1"/>
      <c r="BC31" s="1"/>
      <c r="BD31" s="1"/>
      <c r="BE31" s="1"/>
      <c r="BF31" s="1"/>
      <c r="BG31" s="1"/>
      <c r="BH31" s="1"/>
      <c r="BI31" s="1"/>
      <c r="BJ31" s="1"/>
      <c r="BK31" s="1"/>
      <c r="BL31" s="1"/>
      <c r="BM31" s="1"/>
      <c r="BN31" s="1"/>
      <c r="BO31" s="1"/>
      <c r="BP31" s="1"/>
      <c r="BQ31" s="1"/>
      <c r="BR31" s="1"/>
      <c r="BS31" s="1"/>
      <c r="BU31" s="423"/>
      <c r="BV31" s="423"/>
      <c r="BW31" s="1"/>
      <c r="BX31" s="1"/>
      <c r="BY31" s="1"/>
      <c r="BZ31" s="1"/>
      <c r="CA31" s="1"/>
      <c r="CB31" s="1"/>
      <c r="CC31" s="1"/>
      <c r="CD31" s="1"/>
      <c r="CE31" s="1"/>
      <c r="CF31" s="1"/>
      <c r="CG31" s="1"/>
      <c r="CH31" s="1"/>
      <c r="CI31" s="1"/>
      <c r="CJ31" s="1"/>
      <c r="CK31" s="1"/>
      <c r="CL31" s="1"/>
      <c r="CM31" s="1"/>
      <c r="CN31" s="1"/>
      <c r="CO31" s="1"/>
      <c r="CP31" s="1"/>
      <c r="CQ31" s="1"/>
      <c r="CS31" s="423"/>
      <c r="CT31" s="423"/>
      <c r="CU31" s="1"/>
      <c r="CV31" s="1"/>
      <c r="CW31" s="1"/>
      <c r="CX31" s="1"/>
      <c r="CY31" s="1"/>
      <c r="CZ31" s="1"/>
      <c r="DA31" s="1"/>
      <c r="DB31" s="1"/>
      <c r="DC31" s="1"/>
      <c r="DD31" s="1"/>
      <c r="DE31" s="1"/>
      <c r="DF31" s="1"/>
      <c r="DG31" s="1"/>
      <c r="DH31" s="1"/>
      <c r="DI31" s="1"/>
      <c r="DJ31" s="1"/>
      <c r="DK31" s="1"/>
      <c r="DL31" s="1"/>
      <c r="DM31" s="1"/>
      <c r="DN31" s="1"/>
      <c r="DO31" s="1"/>
      <c r="DQ31" s="423"/>
      <c r="DR31" s="423"/>
      <c r="DS31" s="1"/>
      <c r="DT31" s="1"/>
      <c r="DU31" s="1"/>
      <c r="DV31" s="1"/>
      <c r="DW31" s="1"/>
      <c r="DX31" s="1"/>
      <c r="DY31" s="1"/>
      <c r="DZ31" s="1"/>
      <c r="EA31" s="1"/>
      <c r="EB31" s="1"/>
      <c r="EC31" s="1"/>
      <c r="ED31" s="1"/>
      <c r="EE31" s="1"/>
      <c r="EF31" s="1"/>
      <c r="EG31" s="1"/>
      <c r="EH31" s="1"/>
      <c r="EI31" s="1"/>
      <c r="EJ31" s="1"/>
      <c r="EK31" s="1"/>
      <c r="EL31" s="1"/>
      <c r="EM31" s="1"/>
      <c r="EO31" s="423"/>
      <c r="EP31" s="423"/>
      <c r="EQ31" s="1"/>
      <c r="ER31" s="1"/>
      <c r="ES31" s="1"/>
      <c r="ET31" s="1"/>
      <c r="EU31" s="1"/>
      <c r="EV31" s="1"/>
      <c r="EW31" s="1"/>
      <c r="EX31" s="1"/>
      <c r="EY31" s="1"/>
      <c r="EZ31" s="1"/>
      <c r="FA31" s="1"/>
      <c r="FB31" s="1"/>
      <c r="FC31" s="1"/>
      <c r="FD31" s="1"/>
      <c r="FE31" s="1"/>
      <c r="FF31" s="1"/>
      <c r="FG31" s="1"/>
      <c r="FH31" s="1"/>
      <c r="FI31" s="1"/>
      <c r="FJ31" s="1"/>
      <c r="FK31" s="1"/>
    </row>
    <row r="32" spans="1:167" ht="14.5">
      <c r="A32" s="1"/>
      <c r="B32" s="7" t="s">
        <v>258</v>
      </c>
      <c r="C32" s="6">
        <v>69.099999999999994</v>
      </c>
      <c r="D32" s="6">
        <v>69.099999999999994</v>
      </c>
      <c r="E32" s="6">
        <v>69.099999999999994</v>
      </c>
      <c r="F32" s="6">
        <v>69.099999999999994</v>
      </c>
      <c r="G32" s="6">
        <v>69</v>
      </c>
      <c r="H32" s="6">
        <v>69</v>
      </c>
      <c r="I32" s="6">
        <v>69</v>
      </c>
      <c r="J32" s="6">
        <v>69.099999999999994</v>
      </c>
      <c r="K32" s="6">
        <v>69.099999999999994</v>
      </c>
      <c r="L32" s="6">
        <v>69</v>
      </c>
      <c r="M32" s="6">
        <v>69</v>
      </c>
      <c r="N32" s="6">
        <v>69</v>
      </c>
      <c r="O32" s="6">
        <v>69.099999999999994</v>
      </c>
      <c r="P32" s="6">
        <v>69.099999999999994</v>
      </c>
      <c r="Q32" s="6">
        <v>69</v>
      </c>
      <c r="R32" s="6">
        <v>69</v>
      </c>
      <c r="S32" s="6">
        <v>69</v>
      </c>
      <c r="T32" s="6">
        <v>69</v>
      </c>
      <c r="U32" s="6">
        <v>69</v>
      </c>
      <c r="V32" s="6">
        <v>69</v>
      </c>
      <c r="W32" s="6">
        <v>69</v>
      </c>
      <c r="Y32" s="1"/>
      <c r="Z32" s="7" t="s">
        <v>258</v>
      </c>
      <c r="AA32" s="6">
        <v>69</v>
      </c>
      <c r="AB32" s="6">
        <v>69</v>
      </c>
      <c r="AC32" s="6">
        <v>69</v>
      </c>
      <c r="AD32" s="6">
        <v>69</v>
      </c>
      <c r="AE32" s="6">
        <v>69</v>
      </c>
      <c r="AF32" s="6">
        <v>69</v>
      </c>
      <c r="AG32" s="6">
        <v>69</v>
      </c>
      <c r="AH32" s="6">
        <v>69</v>
      </c>
      <c r="AI32" s="6">
        <v>69.099999999999994</v>
      </c>
      <c r="AJ32" s="6">
        <v>69.099999999999994</v>
      </c>
      <c r="AK32" s="6">
        <v>69.099999999999994</v>
      </c>
      <c r="AL32" s="6">
        <v>69.099999999999994</v>
      </c>
      <c r="AM32" s="6">
        <v>69</v>
      </c>
      <c r="AN32" s="6">
        <v>69</v>
      </c>
      <c r="AO32" s="6">
        <v>69</v>
      </c>
      <c r="AP32" s="6">
        <v>69</v>
      </c>
      <c r="AQ32" s="6">
        <v>69</v>
      </c>
      <c r="AR32" s="6">
        <v>69</v>
      </c>
      <c r="AS32" s="6">
        <v>69</v>
      </c>
      <c r="AT32" s="6">
        <v>69</v>
      </c>
      <c r="AU32" s="6">
        <v>69.099999999999994</v>
      </c>
      <c r="AW32" s="1"/>
      <c r="AX32" s="7" t="s">
        <v>258</v>
      </c>
      <c r="AY32" s="6">
        <v>69</v>
      </c>
      <c r="AZ32" s="6">
        <v>69</v>
      </c>
      <c r="BA32" s="6">
        <v>69</v>
      </c>
      <c r="BB32" s="6">
        <v>69</v>
      </c>
      <c r="BC32" s="6">
        <v>69</v>
      </c>
      <c r="BD32" s="6">
        <v>69</v>
      </c>
      <c r="BE32" s="6">
        <v>69</v>
      </c>
      <c r="BF32" s="6">
        <v>69</v>
      </c>
      <c r="BG32" s="6">
        <v>69</v>
      </c>
      <c r="BH32" s="6">
        <v>69</v>
      </c>
      <c r="BI32" s="6">
        <v>69</v>
      </c>
      <c r="BJ32" s="6">
        <v>69</v>
      </c>
      <c r="BK32" s="6">
        <v>69</v>
      </c>
      <c r="BL32" s="6">
        <v>69</v>
      </c>
      <c r="BM32" s="6">
        <v>69</v>
      </c>
      <c r="BN32" s="6">
        <v>69</v>
      </c>
      <c r="BO32" s="6">
        <v>69</v>
      </c>
      <c r="BP32" s="6">
        <v>69</v>
      </c>
      <c r="BQ32" s="6">
        <v>69</v>
      </c>
      <c r="BR32" s="6">
        <v>69</v>
      </c>
      <c r="BS32" s="6">
        <v>69</v>
      </c>
      <c r="BU32" s="1"/>
      <c r="BV32" s="7" t="s">
        <v>258</v>
      </c>
      <c r="BW32" s="6">
        <v>69.099999999999994</v>
      </c>
      <c r="BX32" s="6">
        <v>69.099999999999994</v>
      </c>
      <c r="BY32" s="6">
        <v>69.099999999999994</v>
      </c>
      <c r="BZ32" s="6">
        <v>69.099999999999994</v>
      </c>
      <c r="CA32" s="6">
        <v>69.099999999999994</v>
      </c>
      <c r="CB32" s="6">
        <v>69.099999999999994</v>
      </c>
      <c r="CC32" s="6">
        <v>69.099999999999994</v>
      </c>
      <c r="CD32" s="6">
        <v>69.099999999999994</v>
      </c>
      <c r="CE32" s="6">
        <v>69.099999999999994</v>
      </c>
      <c r="CF32" s="6">
        <v>69.099999999999994</v>
      </c>
      <c r="CG32" s="6">
        <v>69.099999999999994</v>
      </c>
      <c r="CH32" s="6">
        <v>69.099999999999994</v>
      </c>
      <c r="CI32" s="6">
        <v>69.2</v>
      </c>
      <c r="CJ32" s="6">
        <v>69.2</v>
      </c>
      <c r="CK32" s="6">
        <v>69.2</v>
      </c>
      <c r="CL32" s="6">
        <v>69.3</v>
      </c>
      <c r="CM32" s="6">
        <v>69.3</v>
      </c>
      <c r="CN32" s="6">
        <v>69.3</v>
      </c>
      <c r="CO32" s="6">
        <v>69.3</v>
      </c>
      <c r="CP32" s="6">
        <v>69.2</v>
      </c>
      <c r="CQ32" s="6">
        <v>69.3</v>
      </c>
      <c r="CS32" s="1"/>
      <c r="CT32" s="7" t="s">
        <v>258</v>
      </c>
      <c r="CU32" s="6">
        <v>69.099999999999994</v>
      </c>
      <c r="CV32" s="6">
        <v>69.2</v>
      </c>
      <c r="CW32" s="6">
        <v>69.3</v>
      </c>
      <c r="CX32" s="6">
        <v>69.2</v>
      </c>
      <c r="CY32" s="6">
        <v>69.2</v>
      </c>
      <c r="CZ32" s="6">
        <v>69.2</v>
      </c>
      <c r="DA32" s="6">
        <v>69.2</v>
      </c>
      <c r="DB32" s="6">
        <v>69.099999999999994</v>
      </c>
      <c r="DC32" s="6">
        <v>69.099999999999994</v>
      </c>
      <c r="DD32" s="6">
        <v>69.099999999999994</v>
      </c>
      <c r="DE32" s="6">
        <v>69.099999999999994</v>
      </c>
      <c r="DF32" s="6">
        <v>69.099999999999994</v>
      </c>
      <c r="DG32" s="6">
        <v>69.099999999999994</v>
      </c>
      <c r="DH32" s="6">
        <v>69.099999999999994</v>
      </c>
      <c r="DI32" s="6">
        <v>69</v>
      </c>
      <c r="DJ32" s="6">
        <v>69</v>
      </c>
      <c r="DK32" s="6">
        <v>69</v>
      </c>
      <c r="DL32" s="6">
        <v>69</v>
      </c>
      <c r="DM32" s="6">
        <v>69</v>
      </c>
      <c r="DN32" s="6">
        <v>69</v>
      </c>
      <c r="DO32" s="6">
        <v>69</v>
      </c>
      <c r="DQ32" s="1"/>
      <c r="DR32" s="7" t="s">
        <v>258</v>
      </c>
      <c r="DS32" s="6">
        <v>69</v>
      </c>
      <c r="DT32" s="6">
        <v>69.099999999999994</v>
      </c>
      <c r="DU32" s="6">
        <v>69.099999999999994</v>
      </c>
      <c r="DV32" s="6">
        <v>69.099999999999994</v>
      </c>
      <c r="DW32" s="6">
        <v>69.099999999999994</v>
      </c>
      <c r="DX32" s="6">
        <v>69.099999999999994</v>
      </c>
      <c r="DY32" s="6">
        <v>69</v>
      </c>
      <c r="DZ32" s="6">
        <v>69</v>
      </c>
      <c r="EA32" s="6">
        <v>69</v>
      </c>
      <c r="EB32" s="6">
        <v>69</v>
      </c>
      <c r="EC32" s="6">
        <v>69</v>
      </c>
      <c r="ED32" s="6">
        <v>69.099999999999994</v>
      </c>
      <c r="EE32" s="6">
        <v>69.099999999999994</v>
      </c>
      <c r="EF32" s="6">
        <v>69.099999999999994</v>
      </c>
      <c r="EG32" s="6">
        <v>69.099999999999994</v>
      </c>
      <c r="EH32" s="6">
        <v>69.099999999999994</v>
      </c>
      <c r="EI32" s="6">
        <v>69.099999999999994</v>
      </c>
      <c r="EJ32" s="6">
        <v>69.099999999999994</v>
      </c>
      <c r="EK32" s="6">
        <v>69.099999999999994</v>
      </c>
      <c r="EL32" s="6">
        <v>69.099999999999994</v>
      </c>
      <c r="EM32" s="6">
        <v>69.099999999999994</v>
      </c>
      <c r="EO32" s="1"/>
      <c r="EP32" s="7" t="s">
        <v>258</v>
      </c>
      <c r="EQ32" s="6">
        <v>69.099999999999994</v>
      </c>
      <c r="ER32" s="6">
        <v>69.099999999999994</v>
      </c>
      <c r="ES32" s="6">
        <v>69</v>
      </c>
      <c r="ET32" s="6">
        <v>69</v>
      </c>
      <c r="EU32" s="6">
        <v>69</v>
      </c>
      <c r="EV32" s="6">
        <v>69</v>
      </c>
      <c r="EW32" s="6">
        <v>69</v>
      </c>
      <c r="EX32" s="6">
        <v>69</v>
      </c>
      <c r="EY32" s="6">
        <v>69</v>
      </c>
      <c r="EZ32" s="6">
        <v>69</v>
      </c>
      <c r="FA32" s="6">
        <v>69</v>
      </c>
      <c r="FB32" s="6">
        <v>69</v>
      </c>
      <c r="FC32" s="6">
        <v>69</v>
      </c>
      <c r="FD32" s="6">
        <v>69</v>
      </c>
      <c r="FE32" s="6">
        <v>69</v>
      </c>
      <c r="FF32" s="6">
        <v>69</v>
      </c>
      <c r="FG32" s="6">
        <v>69</v>
      </c>
      <c r="FH32" s="6">
        <v>69</v>
      </c>
      <c r="FI32" s="6">
        <v>69</v>
      </c>
      <c r="FJ32" s="6">
        <v>69</v>
      </c>
      <c r="FK32" s="6">
        <v>69</v>
      </c>
    </row>
    <row r="33" spans="1:167" ht="14.5">
      <c r="A33" s="410"/>
      <c r="B33" s="410"/>
      <c r="C33" s="1"/>
      <c r="D33" s="1"/>
      <c r="E33" s="1"/>
      <c r="F33" s="1"/>
      <c r="G33" s="1"/>
      <c r="H33" s="1"/>
      <c r="I33" s="1"/>
      <c r="J33" s="1"/>
      <c r="K33" s="1"/>
      <c r="L33" s="1"/>
      <c r="M33" s="1"/>
      <c r="N33" s="1"/>
      <c r="O33" s="1"/>
      <c r="P33" s="1"/>
      <c r="Q33" s="1"/>
      <c r="R33" s="1"/>
      <c r="S33" s="1"/>
      <c r="T33" s="1"/>
      <c r="U33" s="1"/>
      <c r="V33" s="1"/>
      <c r="W33" s="1"/>
      <c r="Y33" s="410"/>
      <c r="Z33" s="410"/>
      <c r="AA33" s="1"/>
      <c r="AB33" s="1"/>
      <c r="AC33" s="1"/>
      <c r="AD33" s="1"/>
      <c r="AE33" s="1"/>
      <c r="AF33" s="1"/>
      <c r="AG33" s="1"/>
      <c r="AH33" s="1"/>
      <c r="AI33" s="1"/>
      <c r="AJ33" s="1"/>
      <c r="AK33" s="1"/>
      <c r="AL33" s="1"/>
      <c r="AM33" s="1"/>
      <c r="AN33" s="1"/>
      <c r="AO33" s="1"/>
      <c r="AP33" s="1"/>
      <c r="AQ33" s="1"/>
      <c r="AR33" s="1"/>
      <c r="AS33" s="1"/>
      <c r="AT33" s="1"/>
      <c r="AU33" s="1"/>
      <c r="AW33" s="410"/>
      <c r="AX33" s="410"/>
      <c r="AY33" s="1"/>
      <c r="AZ33" s="1"/>
      <c r="BA33" s="1"/>
      <c r="BB33" s="1"/>
      <c r="BC33" s="1"/>
      <c r="BD33" s="1"/>
      <c r="BE33" s="1"/>
      <c r="BF33" s="1"/>
      <c r="BG33" s="1"/>
      <c r="BH33" s="1"/>
      <c r="BI33" s="1"/>
      <c r="BJ33" s="1"/>
      <c r="BK33" s="1"/>
      <c r="BL33" s="1"/>
      <c r="BM33" s="1"/>
      <c r="BN33" s="1"/>
      <c r="BO33" s="1"/>
      <c r="BP33" s="1"/>
      <c r="BQ33" s="1"/>
      <c r="BR33" s="1"/>
      <c r="BS33" s="1"/>
      <c r="BU33" s="410"/>
      <c r="BV33" s="410"/>
      <c r="BW33" s="1"/>
      <c r="BX33" s="1"/>
      <c r="BY33" s="1"/>
      <c r="BZ33" s="1"/>
      <c r="CA33" s="1"/>
      <c r="CB33" s="1"/>
      <c r="CC33" s="1"/>
      <c r="CD33" s="1"/>
      <c r="CE33" s="1"/>
      <c r="CF33" s="1"/>
      <c r="CG33" s="1"/>
      <c r="CH33" s="1"/>
      <c r="CI33" s="1"/>
      <c r="CJ33" s="1"/>
      <c r="CK33" s="1"/>
      <c r="CL33" s="1"/>
      <c r="CM33" s="1"/>
      <c r="CN33" s="1"/>
      <c r="CO33" s="1"/>
      <c r="CP33" s="1"/>
      <c r="CQ33" s="1"/>
      <c r="CS33" s="410"/>
      <c r="CT33" s="410"/>
      <c r="CU33" s="1"/>
      <c r="CV33" s="1"/>
      <c r="CW33" s="1"/>
      <c r="CX33" s="1"/>
      <c r="CY33" s="1"/>
      <c r="CZ33" s="1"/>
      <c r="DA33" s="1"/>
      <c r="DB33" s="1"/>
      <c r="DC33" s="1"/>
      <c r="DD33" s="1"/>
      <c r="DE33" s="1"/>
      <c r="DF33" s="1"/>
      <c r="DG33" s="1"/>
      <c r="DH33" s="1"/>
      <c r="DI33" s="1"/>
      <c r="DJ33" s="1"/>
      <c r="DK33" s="1"/>
      <c r="DL33" s="1"/>
      <c r="DM33" s="1"/>
      <c r="DN33" s="1"/>
      <c r="DO33" s="1"/>
      <c r="DQ33" s="410"/>
      <c r="DR33" s="410"/>
      <c r="DS33" s="1"/>
      <c r="DT33" s="1"/>
      <c r="DU33" s="1"/>
      <c r="DV33" s="1"/>
      <c r="DW33" s="1"/>
      <c r="DX33" s="1"/>
      <c r="DY33" s="1"/>
      <c r="DZ33" s="1"/>
      <c r="EA33" s="1"/>
      <c r="EB33" s="1"/>
      <c r="EC33" s="1"/>
      <c r="ED33" s="1"/>
      <c r="EE33" s="1"/>
      <c r="EF33" s="1"/>
      <c r="EG33" s="1"/>
      <c r="EH33" s="1"/>
      <c r="EI33" s="1"/>
      <c r="EJ33" s="1"/>
      <c r="EK33" s="1"/>
      <c r="EL33" s="1"/>
      <c r="EM33" s="1"/>
      <c r="EO33" s="410"/>
      <c r="EP33" s="410"/>
      <c r="EQ33" s="1"/>
      <c r="ER33" s="1"/>
      <c r="ES33" s="1"/>
      <c r="ET33" s="1"/>
      <c r="EU33" s="1"/>
      <c r="EV33" s="1"/>
      <c r="EW33" s="1"/>
      <c r="EX33" s="1"/>
      <c r="EY33" s="1"/>
      <c r="EZ33" s="1"/>
      <c r="FA33" s="1"/>
      <c r="FB33" s="1"/>
      <c r="FC33" s="1"/>
      <c r="FD33" s="1"/>
      <c r="FE33" s="1"/>
      <c r="FF33" s="1"/>
      <c r="FG33" s="1"/>
      <c r="FH33" s="1"/>
      <c r="FI33" s="1"/>
      <c r="FJ33" s="1"/>
      <c r="FK33" s="1"/>
    </row>
    <row r="34" spans="1:167" ht="14.5">
      <c r="A34" s="440" t="s">
        <v>463</v>
      </c>
      <c r="B34" s="440"/>
      <c r="C34" s="1"/>
      <c r="D34" s="1"/>
      <c r="E34" s="1"/>
      <c r="F34" s="1"/>
      <c r="G34" s="1"/>
      <c r="H34" s="1"/>
      <c r="I34" s="1"/>
      <c r="J34" s="1"/>
      <c r="K34" s="1"/>
      <c r="L34" s="1"/>
      <c r="M34" s="1"/>
      <c r="N34" s="1"/>
      <c r="O34" s="1"/>
      <c r="P34" s="1"/>
      <c r="Q34" s="1"/>
      <c r="R34" s="1"/>
      <c r="S34" s="1"/>
      <c r="T34" s="1"/>
      <c r="U34" s="1"/>
      <c r="V34" s="1"/>
      <c r="W34" s="1"/>
      <c r="Y34" s="440" t="s">
        <v>463</v>
      </c>
      <c r="Z34" s="440"/>
      <c r="AA34" s="1"/>
      <c r="AB34" s="1"/>
      <c r="AC34" s="1"/>
      <c r="AD34" s="1"/>
      <c r="AE34" s="1"/>
      <c r="AF34" s="1"/>
      <c r="AG34" s="1"/>
      <c r="AH34" s="1"/>
      <c r="AI34" s="1"/>
      <c r="AJ34" s="1"/>
      <c r="AK34" s="1"/>
      <c r="AL34" s="1"/>
      <c r="AM34" s="1"/>
      <c r="AN34" s="1"/>
      <c r="AO34" s="1"/>
      <c r="AP34" s="1"/>
      <c r="AQ34" s="1"/>
      <c r="AR34" s="1"/>
      <c r="AS34" s="1"/>
      <c r="AT34" s="1"/>
      <c r="AU34" s="1"/>
      <c r="AW34" s="440" t="s">
        <v>463</v>
      </c>
      <c r="AX34" s="440"/>
      <c r="AY34" s="1"/>
      <c r="AZ34" s="1"/>
      <c r="BA34" s="1"/>
      <c r="BB34" s="1"/>
      <c r="BC34" s="1"/>
      <c r="BD34" s="1"/>
      <c r="BE34" s="1"/>
      <c r="BF34" s="1"/>
      <c r="BG34" s="1"/>
      <c r="BH34" s="1"/>
      <c r="BI34" s="1"/>
      <c r="BJ34" s="1"/>
      <c r="BK34" s="1"/>
      <c r="BL34" s="1"/>
      <c r="BM34" s="1"/>
      <c r="BN34" s="1"/>
      <c r="BO34" s="1"/>
      <c r="BP34" s="1"/>
      <c r="BQ34" s="1"/>
      <c r="BR34" s="1"/>
      <c r="BS34" s="1"/>
      <c r="BU34" s="440" t="s">
        <v>463</v>
      </c>
      <c r="BV34" s="440"/>
      <c r="BW34" s="1"/>
      <c r="BX34" s="1"/>
      <c r="BY34" s="1"/>
      <c r="BZ34" s="1"/>
      <c r="CA34" s="1"/>
      <c r="CB34" s="1"/>
      <c r="CC34" s="1"/>
      <c r="CD34" s="1"/>
      <c r="CE34" s="1"/>
      <c r="CF34" s="1"/>
      <c r="CG34" s="1"/>
      <c r="CH34" s="1"/>
      <c r="CI34" s="1"/>
      <c r="CJ34" s="1"/>
      <c r="CK34" s="1"/>
      <c r="CL34" s="1"/>
      <c r="CM34" s="1"/>
      <c r="CN34" s="1"/>
      <c r="CO34" s="1"/>
      <c r="CP34" s="1"/>
      <c r="CQ34" s="1"/>
      <c r="CS34" s="440" t="s">
        <v>463</v>
      </c>
      <c r="CT34" s="440"/>
      <c r="CU34" s="1"/>
      <c r="CV34" s="1"/>
      <c r="CW34" s="1"/>
      <c r="CX34" s="1"/>
      <c r="CY34" s="1"/>
      <c r="CZ34" s="1"/>
      <c r="DA34" s="1"/>
      <c r="DB34" s="1"/>
      <c r="DC34" s="1"/>
      <c r="DD34" s="1"/>
      <c r="DE34" s="1"/>
      <c r="DF34" s="1"/>
      <c r="DG34" s="1"/>
      <c r="DH34" s="1"/>
      <c r="DI34" s="1"/>
      <c r="DJ34" s="1"/>
      <c r="DK34" s="1"/>
      <c r="DL34" s="1"/>
      <c r="DM34" s="1"/>
      <c r="DN34" s="1"/>
      <c r="DO34" s="1"/>
      <c r="DQ34" s="440" t="s">
        <v>463</v>
      </c>
      <c r="DR34" s="440"/>
      <c r="DS34" s="1"/>
      <c r="DT34" s="1"/>
      <c r="DU34" s="1"/>
      <c r="DV34" s="1"/>
      <c r="DW34" s="1"/>
      <c r="DX34" s="1"/>
      <c r="DY34" s="1"/>
      <c r="DZ34" s="1"/>
      <c r="EA34" s="1"/>
      <c r="EB34" s="1"/>
      <c r="EC34" s="1"/>
      <c r="ED34" s="1"/>
      <c r="EE34" s="1"/>
      <c r="EF34" s="1"/>
      <c r="EG34" s="1"/>
      <c r="EH34" s="1"/>
      <c r="EI34" s="1"/>
      <c r="EJ34" s="1"/>
      <c r="EK34" s="1"/>
      <c r="EL34" s="1"/>
      <c r="EM34" s="1"/>
      <c r="EO34" s="440" t="s">
        <v>463</v>
      </c>
      <c r="EP34" s="440"/>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4:B34"/>
    <mergeCell ref="Y34:Z34"/>
    <mergeCell ref="AW34:AX34"/>
    <mergeCell ref="BU34:BV34"/>
    <mergeCell ref="CS34:CT34"/>
    <mergeCell ref="DQ34:DR34"/>
    <mergeCell ref="EO34:EP34"/>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K27"/>
  <sheetViews>
    <sheetView topLeftCell="CS7" workbookViewId="0">
      <selection activeCell="ER1" sqref="ER1:FJ1048576"/>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32.81640625" customWidth="1"/>
    <col min="124" max="142" width="9" hidden="1" customWidth="1"/>
    <col min="148" max="166" width="9" hidden="1" customWidth="1"/>
  </cols>
  <sheetData>
    <row r="1" spans="1:167"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0"/>
      <c r="BV1" s="410"/>
      <c r="BW1" s="1"/>
      <c r="BX1" s="1"/>
      <c r="BY1" s="1"/>
      <c r="BZ1" s="1"/>
      <c r="CA1" s="1"/>
      <c r="CB1" s="1"/>
      <c r="CC1" s="1"/>
      <c r="CD1" s="1"/>
      <c r="CE1" s="1"/>
      <c r="CF1" s="1"/>
      <c r="CG1" s="1"/>
      <c r="CH1" s="1"/>
      <c r="CI1" s="1"/>
      <c r="CJ1" s="1"/>
      <c r="CK1" s="1"/>
      <c r="CL1" s="1"/>
      <c r="CM1" s="1"/>
      <c r="CN1" s="1"/>
      <c r="CO1" s="1"/>
      <c r="CP1" s="1"/>
      <c r="CQ1" s="1"/>
      <c r="CS1" s="410"/>
      <c r="CT1" s="410"/>
      <c r="CU1" s="1"/>
      <c r="CV1" s="1"/>
      <c r="CW1" s="1"/>
      <c r="CX1" s="1"/>
      <c r="CY1" s="1"/>
      <c r="CZ1" s="1"/>
      <c r="DA1" s="1"/>
      <c r="DB1" s="1"/>
      <c r="DC1" s="1"/>
      <c r="DD1" s="1"/>
      <c r="DE1" s="1"/>
      <c r="DF1" s="1"/>
      <c r="DG1" s="1"/>
      <c r="DH1" s="1"/>
      <c r="DI1" s="1"/>
      <c r="DJ1" s="1"/>
      <c r="DK1" s="1"/>
      <c r="DL1" s="1"/>
      <c r="DM1" s="1"/>
      <c r="DN1" s="1"/>
      <c r="DO1" s="1"/>
      <c r="DQ1" s="410"/>
      <c r="DR1" s="410"/>
      <c r="DS1" s="1"/>
      <c r="DT1" s="1"/>
      <c r="DU1" s="1"/>
      <c r="DV1" s="1"/>
      <c r="DW1" s="1"/>
      <c r="DX1" s="1"/>
      <c r="DY1" s="1"/>
      <c r="DZ1" s="1"/>
      <c r="EA1" s="1"/>
      <c r="EB1" s="1"/>
      <c r="EC1" s="1"/>
      <c r="ED1" s="1"/>
      <c r="EE1" s="1"/>
      <c r="EF1" s="1"/>
      <c r="EG1" s="1"/>
      <c r="EH1" s="1"/>
      <c r="EI1" s="1"/>
      <c r="EJ1" s="1"/>
      <c r="EK1" s="1"/>
      <c r="EL1" s="1"/>
      <c r="EM1" s="1"/>
      <c r="EO1" s="410"/>
      <c r="EP1" s="410"/>
      <c r="EQ1" s="1"/>
      <c r="ER1" s="1"/>
      <c r="ES1" s="1"/>
      <c r="ET1" s="1"/>
      <c r="EU1" s="1"/>
      <c r="EV1" s="1"/>
      <c r="EW1" s="1"/>
      <c r="EX1" s="1"/>
      <c r="EY1" s="1"/>
      <c r="EZ1" s="1"/>
      <c r="FA1" s="1"/>
      <c r="FB1" s="1"/>
      <c r="FC1" s="1"/>
      <c r="FD1" s="1"/>
      <c r="FE1" s="1"/>
      <c r="FF1" s="1"/>
      <c r="FG1" s="1"/>
      <c r="FH1" s="1"/>
      <c r="FI1" s="1"/>
      <c r="FJ1" s="1"/>
      <c r="FK1" s="1"/>
    </row>
    <row r="2" spans="1:167"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0"/>
      <c r="BV2" s="410"/>
      <c r="BW2" s="1"/>
      <c r="BX2" s="1"/>
      <c r="BY2" s="1"/>
      <c r="BZ2" s="1"/>
      <c r="CA2" s="1"/>
      <c r="CB2" s="1"/>
      <c r="CC2" s="1"/>
      <c r="CD2" s="1"/>
      <c r="CE2" s="1"/>
      <c r="CF2" s="1"/>
      <c r="CG2" s="1"/>
      <c r="CH2" s="1"/>
      <c r="CI2" s="1"/>
      <c r="CJ2" s="1"/>
      <c r="CK2" s="1"/>
      <c r="CL2" s="1"/>
      <c r="CM2" s="1"/>
      <c r="CN2" s="1"/>
      <c r="CO2" s="1"/>
      <c r="CP2" s="1"/>
      <c r="CQ2" s="1"/>
      <c r="CS2" s="410"/>
      <c r="CT2" s="410"/>
      <c r="CU2" s="1"/>
      <c r="CV2" s="1"/>
      <c r="CW2" s="1"/>
      <c r="CX2" s="1"/>
      <c r="CY2" s="1"/>
      <c r="CZ2" s="1"/>
      <c r="DA2" s="1"/>
      <c r="DB2" s="1"/>
      <c r="DC2" s="1"/>
      <c r="DD2" s="1"/>
      <c r="DE2" s="1"/>
      <c r="DF2" s="1"/>
      <c r="DG2" s="1"/>
      <c r="DH2" s="1"/>
      <c r="DI2" s="1"/>
      <c r="DJ2" s="1"/>
      <c r="DK2" s="1"/>
      <c r="DL2" s="1"/>
      <c r="DM2" s="1"/>
      <c r="DN2" s="1"/>
      <c r="DO2" s="1"/>
      <c r="DQ2" s="410"/>
      <c r="DR2" s="410"/>
      <c r="DS2" s="1"/>
      <c r="DT2" s="1"/>
      <c r="DU2" s="1"/>
      <c r="DV2" s="1"/>
      <c r="DW2" s="1"/>
      <c r="DX2" s="1"/>
      <c r="DY2" s="1"/>
      <c r="DZ2" s="1"/>
      <c r="EA2" s="1"/>
      <c r="EB2" s="1"/>
      <c r="EC2" s="1"/>
      <c r="ED2" s="1"/>
      <c r="EE2" s="1"/>
      <c r="EF2" s="1"/>
      <c r="EG2" s="1"/>
      <c r="EH2" s="1"/>
      <c r="EI2" s="1"/>
      <c r="EJ2" s="1"/>
      <c r="EK2" s="1"/>
      <c r="EL2" s="1"/>
      <c r="EM2" s="1"/>
      <c r="EO2" s="410"/>
      <c r="EP2" s="410"/>
      <c r="EQ2" s="1"/>
      <c r="ER2" s="1"/>
      <c r="ES2" s="1"/>
      <c r="ET2" s="1"/>
      <c r="EU2" s="1"/>
      <c r="EV2" s="1"/>
      <c r="EW2" s="1"/>
      <c r="EX2" s="1"/>
      <c r="EY2" s="1"/>
      <c r="EZ2" s="1"/>
      <c r="FA2" s="1"/>
      <c r="FB2" s="1"/>
      <c r="FC2" s="1"/>
      <c r="FD2" s="1"/>
      <c r="FE2" s="1"/>
      <c r="FF2" s="1"/>
      <c r="FG2" s="1"/>
      <c r="FH2" s="1"/>
      <c r="FI2" s="1"/>
      <c r="FJ2" s="1"/>
      <c r="FK2" s="1"/>
    </row>
    <row r="3" spans="1:167"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0"/>
      <c r="BV3" s="410"/>
      <c r="BW3" s="1"/>
      <c r="BX3" s="1"/>
      <c r="BY3" s="1"/>
      <c r="BZ3" s="1"/>
      <c r="CA3" s="1"/>
      <c r="CB3" s="1"/>
      <c r="CC3" s="1"/>
      <c r="CD3" s="1"/>
      <c r="CE3" s="1"/>
      <c r="CF3" s="1"/>
      <c r="CG3" s="1"/>
      <c r="CH3" s="1"/>
      <c r="CI3" s="1"/>
      <c r="CJ3" s="1"/>
      <c r="CK3" s="1"/>
      <c r="CL3" s="1"/>
      <c r="CM3" s="1"/>
      <c r="CN3" s="1"/>
      <c r="CO3" s="1"/>
      <c r="CP3" s="1"/>
      <c r="CQ3" s="1"/>
      <c r="CS3" s="410"/>
      <c r="CT3" s="410"/>
      <c r="CU3" s="1"/>
      <c r="CV3" s="1"/>
      <c r="CW3" s="1"/>
      <c r="CX3" s="1"/>
      <c r="CY3" s="1"/>
      <c r="CZ3" s="1"/>
      <c r="DA3" s="1"/>
      <c r="DB3" s="1"/>
      <c r="DC3" s="1"/>
      <c r="DD3" s="1"/>
      <c r="DE3" s="1"/>
      <c r="DF3" s="1"/>
      <c r="DG3" s="1"/>
      <c r="DH3" s="1"/>
      <c r="DI3" s="1"/>
      <c r="DJ3" s="1"/>
      <c r="DK3" s="1"/>
      <c r="DL3" s="1"/>
      <c r="DM3" s="1"/>
      <c r="DN3" s="1"/>
      <c r="DO3" s="1"/>
      <c r="DQ3" s="410"/>
      <c r="DR3" s="410"/>
      <c r="DS3" s="1"/>
      <c r="DT3" s="1"/>
      <c r="DU3" s="1"/>
      <c r="DV3" s="1"/>
      <c r="DW3" s="1"/>
      <c r="DX3" s="1"/>
      <c r="DY3" s="1"/>
      <c r="DZ3" s="1"/>
      <c r="EA3" s="1"/>
      <c r="EB3" s="1"/>
      <c r="EC3" s="1"/>
      <c r="ED3" s="1"/>
      <c r="EE3" s="1"/>
      <c r="EF3" s="1"/>
      <c r="EG3" s="1"/>
      <c r="EH3" s="1"/>
      <c r="EI3" s="1"/>
      <c r="EJ3" s="1"/>
      <c r="EK3" s="1"/>
      <c r="EL3" s="1"/>
      <c r="EM3" s="1"/>
      <c r="EO3" s="410"/>
      <c r="EP3" s="410"/>
      <c r="EQ3" s="1"/>
      <c r="ER3" s="1"/>
      <c r="ES3" s="1"/>
      <c r="ET3" s="1"/>
      <c r="EU3" s="1"/>
      <c r="EV3" s="1"/>
      <c r="EW3" s="1"/>
      <c r="EX3" s="1"/>
      <c r="EY3" s="1"/>
      <c r="EZ3" s="1"/>
      <c r="FA3" s="1"/>
      <c r="FB3" s="1"/>
      <c r="FC3" s="1"/>
      <c r="FD3" s="1"/>
      <c r="FE3" s="1"/>
      <c r="FF3" s="1"/>
      <c r="FG3" s="1"/>
      <c r="FH3" s="1"/>
      <c r="FI3" s="1"/>
      <c r="FJ3" s="1"/>
      <c r="FK3" s="1"/>
    </row>
    <row r="4" spans="1:167"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0"/>
      <c r="BV4" s="410"/>
      <c r="BW4" s="1"/>
      <c r="BX4" s="1"/>
      <c r="BY4" s="1"/>
      <c r="BZ4" s="1"/>
      <c r="CA4" s="1"/>
      <c r="CB4" s="1"/>
      <c r="CC4" s="1"/>
      <c r="CD4" s="1"/>
      <c r="CE4" s="1"/>
      <c r="CF4" s="1"/>
      <c r="CG4" s="1"/>
      <c r="CH4" s="1"/>
      <c r="CI4" s="1"/>
      <c r="CJ4" s="1"/>
      <c r="CK4" s="1"/>
      <c r="CL4" s="1"/>
      <c r="CM4" s="1"/>
      <c r="CN4" s="1"/>
      <c r="CO4" s="1"/>
      <c r="CP4" s="1"/>
      <c r="CQ4" s="1"/>
      <c r="CS4" s="410"/>
      <c r="CT4" s="410"/>
      <c r="CU4" s="1"/>
      <c r="CV4" s="1"/>
      <c r="CW4" s="1"/>
      <c r="CX4" s="1"/>
      <c r="CY4" s="1"/>
      <c r="CZ4" s="1"/>
      <c r="DA4" s="1"/>
      <c r="DB4" s="1"/>
      <c r="DC4" s="1"/>
      <c r="DD4" s="1"/>
      <c r="DE4" s="1"/>
      <c r="DF4" s="1"/>
      <c r="DG4" s="1"/>
      <c r="DH4" s="1"/>
      <c r="DI4" s="1"/>
      <c r="DJ4" s="1"/>
      <c r="DK4" s="1"/>
      <c r="DL4" s="1"/>
      <c r="DM4" s="1"/>
      <c r="DN4" s="1"/>
      <c r="DO4" s="1"/>
      <c r="DQ4" s="410"/>
      <c r="DR4" s="410"/>
      <c r="DS4" s="1"/>
      <c r="DT4" s="1"/>
      <c r="DU4" s="1"/>
      <c r="DV4" s="1"/>
      <c r="DW4" s="1"/>
      <c r="DX4" s="1"/>
      <c r="DY4" s="1"/>
      <c r="DZ4" s="1"/>
      <c r="EA4" s="1"/>
      <c r="EB4" s="1"/>
      <c r="EC4" s="1"/>
      <c r="ED4" s="1"/>
      <c r="EE4" s="1"/>
      <c r="EF4" s="1"/>
      <c r="EG4" s="1"/>
      <c r="EH4" s="1"/>
      <c r="EI4" s="1"/>
      <c r="EJ4" s="1"/>
      <c r="EK4" s="1"/>
      <c r="EL4" s="1"/>
      <c r="EM4" s="1"/>
      <c r="EO4" s="410"/>
      <c r="EP4" s="410"/>
      <c r="EQ4" s="1"/>
      <c r="ER4" s="1"/>
      <c r="ES4" s="1"/>
      <c r="ET4" s="1"/>
      <c r="EU4" s="1"/>
      <c r="EV4" s="1"/>
      <c r="EW4" s="1"/>
      <c r="EX4" s="1"/>
      <c r="EY4" s="1"/>
      <c r="EZ4" s="1"/>
      <c r="FA4" s="1"/>
      <c r="FB4" s="1"/>
      <c r="FC4" s="1"/>
      <c r="FD4" s="1"/>
      <c r="FE4" s="1"/>
      <c r="FF4" s="1"/>
      <c r="FG4" s="1"/>
      <c r="FH4" s="1"/>
      <c r="FI4" s="1"/>
      <c r="FJ4" s="1"/>
      <c r="FK4" s="1"/>
    </row>
    <row r="5" spans="1:167"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8" t="s">
        <v>214</v>
      </c>
      <c r="BV5" s="418"/>
      <c r="BW5" s="2"/>
      <c r="BX5" s="2"/>
      <c r="BY5" s="2"/>
      <c r="BZ5" s="2"/>
      <c r="CA5" s="2"/>
      <c r="CB5" s="2"/>
      <c r="CC5" s="2"/>
      <c r="CD5" s="2"/>
      <c r="CE5" s="1"/>
      <c r="CF5" s="2"/>
      <c r="CG5" s="2"/>
      <c r="CH5" s="2"/>
      <c r="CI5" s="2"/>
      <c r="CJ5" s="1"/>
      <c r="CK5" s="2"/>
      <c r="CL5" s="1"/>
      <c r="CM5" s="1"/>
      <c r="CN5" s="2"/>
      <c r="CO5" s="1"/>
      <c r="CP5" s="1"/>
      <c r="CQ5" s="2" t="s">
        <v>215</v>
      </c>
      <c r="CS5" s="418" t="s">
        <v>214</v>
      </c>
      <c r="CT5" s="418"/>
      <c r="CU5" s="2"/>
      <c r="CV5" s="2"/>
      <c r="CW5" s="2"/>
      <c r="CX5" s="2"/>
      <c r="CY5" s="2"/>
      <c r="CZ5" s="2"/>
      <c r="DA5" s="2"/>
      <c r="DB5" s="2"/>
      <c r="DC5" s="1"/>
      <c r="DD5" s="2"/>
      <c r="DE5" s="2"/>
      <c r="DF5" s="2"/>
      <c r="DG5" s="2"/>
      <c r="DH5" s="1"/>
      <c r="DI5" s="2"/>
      <c r="DJ5" s="1"/>
      <c r="DK5" s="1"/>
      <c r="DL5" s="2"/>
      <c r="DM5" s="1"/>
      <c r="DN5" s="1"/>
      <c r="DO5" s="2" t="s">
        <v>215</v>
      </c>
      <c r="DQ5" s="418" t="s">
        <v>214</v>
      </c>
      <c r="DR5" s="418"/>
      <c r="DS5" s="2"/>
      <c r="DT5" s="2"/>
      <c r="DU5" s="2"/>
      <c r="DV5" s="2"/>
      <c r="DW5" s="2"/>
      <c r="DX5" s="2"/>
      <c r="DY5" s="2"/>
      <c r="DZ5" s="2"/>
      <c r="EA5" s="1"/>
      <c r="EB5" s="2"/>
      <c r="EC5" s="2"/>
      <c r="ED5" s="2"/>
      <c r="EE5" s="2"/>
      <c r="EF5" s="1"/>
      <c r="EG5" s="2"/>
      <c r="EH5" s="1"/>
      <c r="EI5" s="1"/>
      <c r="EJ5" s="2"/>
      <c r="EK5" s="1"/>
      <c r="EL5" s="1"/>
      <c r="EM5" s="2" t="s">
        <v>215</v>
      </c>
      <c r="EO5" s="418" t="s">
        <v>214</v>
      </c>
      <c r="EP5" s="418"/>
      <c r="EQ5" s="2"/>
      <c r="ER5" s="2"/>
      <c r="ES5" s="2"/>
      <c r="ET5" s="2"/>
      <c r="EU5" s="2"/>
      <c r="EV5" s="2"/>
      <c r="EW5" s="2"/>
      <c r="EX5" s="2"/>
      <c r="EY5" s="1"/>
      <c r="EZ5" s="2"/>
      <c r="FA5" s="2"/>
      <c r="FB5" s="2"/>
      <c r="FC5" s="2"/>
      <c r="FD5" s="1"/>
      <c r="FE5" s="2"/>
      <c r="FF5" s="1"/>
      <c r="FG5" s="1"/>
      <c r="FH5" s="2"/>
      <c r="FI5" s="1"/>
      <c r="FJ5" s="1"/>
      <c r="FK5" s="2" t="s">
        <v>215</v>
      </c>
    </row>
    <row r="6" spans="1:167"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0"/>
      <c r="BV6" s="410"/>
      <c r="BW6" s="1"/>
      <c r="BX6" s="1"/>
      <c r="BY6" s="1"/>
      <c r="BZ6" s="1"/>
      <c r="CA6" s="1"/>
      <c r="CB6" s="1"/>
      <c r="CC6" s="1"/>
      <c r="CD6" s="1"/>
      <c r="CE6" s="1"/>
      <c r="CF6" s="1"/>
      <c r="CG6" s="1"/>
      <c r="CH6" s="1"/>
      <c r="CI6" s="1"/>
      <c r="CJ6" s="1"/>
      <c r="CK6" s="1"/>
      <c r="CL6" s="1"/>
      <c r="CM6" s="1"/>
      <c r="CN6" s="1"/>
      <c r="CO6" s="1"/>
      <c r="CP6" s="1"/>
      <c r="CQ6" s="1"/>
      <c r="CS6" s="410"/>
      <c r="CT6" s="410"/>
      <c r="CU6" s="1"/>
      <c r="CV6" s="1"/>
      <c r="CW6" s="1"/>
      <c r="CX6" s="1"/>
      <c r="CY6" s="1"/>
      <c r="CZ6" s="1"/>
      <c r="DA6" s="1"/>
      <c r="DB6" s="1"/>
      <c r="DC6" s="1"/>
      <c r="DD6" s="1"/>
      <c r="DE6" s="1"/>
      <c r="DF6" s="1"/>
      <c r="DG6" s="1"/>
      <c r="DH6" s="1"/>
      <c r="DI6" s="1"/>
      <c r="DJ6" s="1"/>
      <c r="DK6" s="1"/>
      <c r="DL6" s="1"/>
      <c r="DM6" s="1"/>
      <c r="DN6" s="1"/>
      <c r="DO6" s="1"/>
      <c r="DQ6" s="410"/>
      <c r="DR6" s="410"/>
      <c r="DS6" s="1"/>
      <c r="DT6" s="1"/>
      <c r="DU6" s="1"/>
      <c r="DV6" s="1"/>
      <c r="DW6" s="1"/>
      <c r="DX6" s="1"/>
      <c r="DY6" s="1"/>
      <c r="DZ6" s="1"/>
      <c r="EA6" s="1"/>
      <c r="EB6" s="1"/>
      <c r="EC6" s="1"/>
      <c r="ED6" s="1"/>
      <c r="EE6" s="1"/>
      <c r="EF6" s="1"/>
      <c r="EG6" s="1"/>
      <c r="EH6" s="1"/>
      <c r="EI6" s="1"/>
      <c r="EJ6" s="1"/>
      <c r="EK6" s="1"/>
      <c r="EL6" s="1"/>
      <c r="EM6" s="1"/>
      <c r="EO6" s="410"/>
      <c r="EP6" s="410"/>
      <c r="EQ6" s="1"/>
      <c r="ER6" s="1"/>
      <c r="ES6" s="1"/>
      <c r="ET6" s="1"/>
      <c r="EU6" s="1"/>
      <c r="EV6" s="1"/>
      <c r="EW6" s="1"/>
      <c r="EX6" s="1"/>
      <c r="EY6" s="1"/>
      <c r="EZ6" s="1"/>
      <c r="FA6" s="1"/>
      <c r="FB6" s="1"/>
      <c r="FC6" s="1"/>
      <c r="FD6" s="1"/>
      <c r="FE6" s="1"/>
      <c r="FF6" s="1"/>
      <c r="FG6" s="1"/>
      <c r="FH6" s="1"/>
      <c r="FI6" s="1"/>
      <c r="FJ6" s="1"/>
      <c r="FK6" s="1"/>
    </row>
    <row r="7" spans="1:167" ht="15.5">
      <c r="A7" s="416" t="s">
        <v>457</v>
      </c>
      <c r="B7" s="416"/>
      <c r="C7" s="2"/>
      <c r="D7" s="2"/>
      <c r="E7" s="2"/>
      <c r="F7" s="2"/>
      <c r="G7" s="2"/>
      <c r="H7" s="2"/>
      <c r="I7" s="2"/>
      <c r="J7" s="2"/>
      <c r="K7" s="2"/>
      <c r="L7" s="2"/>
      <c r="M7" s="2"/>
      <c r="N7" s="2"/>
      <c r="O7" s="2"/>
      <c r="P7" s="2"/>
      <c r="Q7" s="2"/>
      <c r="R7" s="2"/>
      <c r="S7" s="2"/>
      <c r="T7" s="2"/>
      <c r="U7" s="2"/>
      <c r="V7" s="2"/>
      <c r="W7" s="2"/>
      <c r="Y7" s="416" t="s">
        <v>278</v>
      </c>
      <c r="Z7" s="416"/>
      <c r="AA7" s="2"/>
      <c r="AB7" s="2"/>
      <c r="AC7" s="2"/>
      <c r="AD7" s="2"/>
      <c r="AE7" s="2"/>
      <c r="AF7" s="2"/>
      <c r="AG7" s="2"/>
      <c r="AH7" s="2"/>
      <c r="AI7" s="2"/>
      <c r="AJ7" s="2"/>
      <c r="AK7" s="2"/>
      <c r="AL7" s="2"/>
      <c r="AM7" s="2"/>
      <c r="AN7" s="2"/>
      <c r="AO7" s="2"/>
      <c r="AP7" s="2"/>
      <c r="AQ7" s="2"/>
      <c r="AR7" s="2"/>
      <c r="AS7" s="2"/>
      <c r="AT7" s="2"/>
      <c r="AU7" s="2"/>
      <c r="AW7" s="416" t="s">
        <v>279</v>
      </c>
      <c r="AX7" s="416"/>
      <c r="AY7" s="2"/>
      <c r="AZ7" s="2"/>
      <c r="BA7" s="2"/>
      <c r="BB7" s="2"/>
      <c r="BC7" s="2"/>
      <c r="BD7" s="2"/>
      <c r="BE7" s="2"/>
      <c r="BF7" s="2"/>
      <c r="BG7" s="2"/>
      <c r="BH7" s="2"/>
      <c r="BI7" s="2"/>
      <c r="BJ7" s="2"/>
      <c r="BK7" s="2"/>
      <c r="BL7" s="2"/>
      <c r="BM7" s="2"/>
      <c r="BN7" s="2"/>
      <c r="BO7" s="2"/>
      <c r="BP7" s="2"/>
      <c r="BQ7" s="2"/>
      <c r="BR7" s="2"/>
      <c r="BS7" s="2"/>
      <c r="BU7" s="416" t="s">
        <v>280</v>
      </c>
      <c r="BV7" s="416"/>
      <c r="BW7" s="2"/>
      <c r="BX7" s="2"/>
      <c r="BY7" s="2"/>
      <c r="BZ7" s="2"/>
      <c r="CA7" s="2"/>
      <c r="CB7" s="2"/>
      <c r="CC7" s="2"/>
      <c r="CD7" s="2"/>
      <c r="CE7" s="2"/>
      <c r="CF7" s="2"/>
      <c r="CG7" s="2"/>
      <c r="CH7" s="2"/>
      <c r="CI7" s="2"/>
      <c r="CJ7" s="2"/>
      <c r="CK7" s="2"/>
      <c r="CL7" s="2"/>
      <c r="CM7" s="2"/>
      <c r="CN7" s="2"/>
      <c r="CO7" s="2"/>
      <c r="CP7" s="2"/>
      <c r="CQ7" s="2"/>
      <c r="CS7" s="416" t="s">
        <v>270</v>
      </c>
      <c r="CT7" s="416"/>
      <c r="CU7" s="2"/>
      <c r="CV7" s="2"/>
      <c r="CW7" s="2"/>
      <c r="CX7" s="2"/>
      <c r="CY7" s="2"/>
      <c r="CZ7" s="2"/>
      <c r="DA7" s="2"/>
      <c r="DB7" s="2"/>
      <c r="DC7" s="2"/>
      <c r="DD7" s="2"/>
      <c r="DE7" s="2"/>
      <c r="DF7" s="2"/>
      <c r="DG7" s="2"/>
      <c r="DH7" s="2"/>
      <c r="DI7" s="2"/>
      <c r="DJ7" s="2"/>
      <c r="DK7" s="2"/>
      <c r="DL7" s="2"/>
      <c r="DM7" s="2"/>
      <c r="DN7" s="2"/>
      <c r="DO7" s="2"/>
      <c r="DQ7" s="416" t="s">
        <v>225</v>
      </c>
      <c r="DR7" s="416"/>
      <c r="DS7" s="2"/>
      <c r="DT7" s="2"/>
      <c r="DU7" s="2"/>
      <c r="DV7" s="2"/>
      <c r="DW7" s="2"/>
      <c r="DX7" s="2"/>
      <c r="DY7" s="2"/>
      <c r="DZ7" s="2"/>
      <c r="EA7" s="2"/>
      <c r="EB7" s="2"/>
      <c r="EC7" s="2"/>
      <c r="ED7" s="2"/>
      <c r="EE7" s="2"/>
      <c r="EF7" s="2"/>
      <c r="EG7" s="2"/>
      <c r="EH7" s="2"/>
      <c r="EI7" s="2"/>
      <c r="EJ7" s="2"/>
      <c r="EK7" s="2"/>
      <c r="EL7" s="2"/>
      <c r="EM7" s="2"/>
      <c r="EO7" s="416" t="s">
        <v>226</v>
      </c>
      <c r="EP7" s="416"/>
      <c r="EQ7" s="2"/>
      <c r="ER7" s="2"/>
      <c r="ES7" s="2"/>
      <c r="ET7" s="2"/>
      <c r="EU7" s="2"/>
      <c r="EV7" s="2"/>
      <c r="EW7" s="2"/>
      <c r="EX7" s="2"/>
      <c r="EY7" s="2"/>
      <c r="EZ7" s="2"/>
      <c r="FA7" s="2"/>
      <c r="FB7" s="2"/>
      <c r="FC7" s="2"/>
      <c r="FD7" s="2"/>
      <c r="FE7" s="2"/>
      <c r="FF7" s="2"/>
      <c r="FG7" s="2"/>
      <c r="FH7" s="2"/>
      <c r="FI7" s="2"/>
      <c r="FJ7" s="2"/>
      <c r="FK7" s="2"/>
    </row>
    <row r="8" spans="1:167" ht="15.5">
      <c r="A8" s="416" t="s">
        <v>464</v>
      </c>
      <c r="B8" s="416"/>
      <c r="C8" s="3"/>
      <c r="D8" s="3"/>
      <c r="E8" s="3"/>
      <c r="F8" s="3"/>
      <c r="G8" s="3"/>
      <c r="H8" s="3"/>
      <c r="I8" s="3"/>
      <c r="J8" s="3"/>
      <c r="K8" s="3"/>
      <c r="L8" s="3"/>
      <c r="M8" s="3"/>
      <c r="N8" s="3"/>
      <c r="O8" s="3"/>
      <c r="P8" s="3"/>
      <c r="Q8" s="3"/>
      <c r="R8" s="3"/>
      <c r="S8" s="3"/>
      <c r="T8" s="3"/>
      <c r="U8" s="3"/>
      <c r="V8" s="3"/>
      <c r="W8" s="3"/>
      <c r="Y8" s="416" t="s">
        <v>464</v>
      </c>
      <c r="Z8" s="416"/>
      <c r="AA8" s="3"/>
      <c r="AB8" s="3"/>
      <c r="AC8" s="3"/>
      <c r="AD8" s="3"/>
      <c r="AE8" s="3"/>
      <c r="AF8" s="3"/>
      <c r="AG8" s="3"/>
      <c r="AH8" s="3"/>
      <c r="AI8" s="3"/>
      <c r="AJ8" s="3"/>
      <c r="AK8" s="3"/>
      <c r="AL8" s="3"/>
      <c r="AM8" s="3"/>
      <c r="AN8" s="3"/>
      <c r="AO8" s="3"/>
      <c r="AP8" s="3"/>
      <c r="AQ8" s="3"/>
      <c r="AR8" s="3"/>
      <c r="AS8" s="3"/>
      <c r="AT8" s="3"/>
      <c r="AU8" s="3"/>
      <c r="AW8" s="416" t="s">
        <v>464</v>
      </c>
      <c r="AX8" s="416"/>
      <c r="AY8" s="3"/>
      <c r="AZ8" s="3"/>
      <c r="BA8" s="3"/>
      <c r="BB8" s="3"/>
      <c r="BC8" s="3"/>
      <c r="BD8" s="3"/>
      <c r="BE8" s="3"/>
      <c r="BF8" s="3"/>
      <c r="BG8" s="3"/>
      <c r="BH8" s="3"/>
      <c r="BI8" s="3"/>
      <c r="BJ8" s="3"/>
      <c r="BK8" s="3"/>
      <c r="BL8" s="3"/>
      <c r="BM8" s="3"/>
      <c r="BN8" s="3"/>
      <c r="BO8" s="3"/>
      <c r="BP8" s="3"/>
      <c r="BQ8" s="3"/>
      <c r="BR8" s="3"/>
      <c r="BS8" s="3"/>
      <c r="BU8" s="416" t="s">
        <v>464</v>
      </c>
      <c r="BV8" s="416"/>
      <c r="BW8" s="3"/>
      <c r="BX8" s="3"/>
      <c r="BY8" s="3"/>
      <c r="BZ8" s="3"/>
      <c r="CA8" s="3"/>
      <c r="CB8" s="3"/>
      <c r="CC8" s="3"/>
      <c r="CD8" s="3"/>
      <c r="CE8" s="3"/>
      <c r="CF8" s="3"/>
      <c r="CG8" s="3"/>
      <c r="CH8" s="3"/>
      <c r="CI8" s="3"/>
      <c r="CJ8" s="3"/>
      <c r="CK8" s="3"/>
      <c r="CL8" s="3"/>
      <c r="CM8" s="3"/>
      <c r="CN8" s="3"/>
      <c r="CO8" s="3"/>
      <c r="CP8" s="3"/>
      <c r="CQ8" s="3"/>
      <c r="CS8" s="416" t="s">
        <v>464</v>
      </c>
      <c r="CT8" s="416"/>
      <c r="CU8" s="3"/>
      <c r="CV8" s="3"/>
      <c r="CW8" s="3"/>
      <c r="CX8" s="3"/>
      <c r="CY8" s="3"/>
      <c r="CZ8" s="3"/>
      <c r="DA8" s="3"/>
      <c r="DB8" s="3"/>
      <c r="DC8" s="3"/>
      <c r="DD8" s="3"/>
      <c r="DE8" s="3"/>
      <c r="DF8" s="3"/>
      <c r="DG8" s="3"/>
      <c r="DH8" s="3"/>
      <c r="DI8" s="3"/>
      <c r="DJ8" s="3"/>
      <c r="DK8" s="3"/>
      <c r="DL8" s="3"/>
      <c r="DM8" s="3"/>
      <c r="DN8" s="3"/>
      <c r="DO8" s="3"/>
      <c r="DQ8" s="416" t="s">
        <v>464</v>
      </c>
      <c r="DR8" s="416"/>
      <c r="DS8" s="3"/>
      <c r="DT8" s="3"/>
      <c r="DU8" s="3"/>
      <c r="DV8" s="3"/>
      <c r="DW8" s="3"/>
      <c r="DX8" s="3"/>
      <c r="DY8" s="3"/>
      <c r="DZ8" s="3"/>
      <c r="EA8" s="3"/>
      <c r="EB8" s="3"/>
      <c r="EC8" s="3"/>
      <c r="ED8" s="3"/>
      <c r="EE8" s="3"/>
      <c r="EF8" s="3"/>
      <c r="EG8" s="3"/>
      <c r="EH8" s="3"/>
      <c r="EI8" s="3"/>
      <c r="EJ8" s="3"/>
      <c r="EK8" s="3"/>
      <c r="EL8" s="3"/>
      <c r="EM8" s="3"/>
      <c r="EO8" s="416" t="s">
        <v>464</v>
      </c>
      <c r="EP8" s="416"/>
      <c r="EQ8" s="3"/>
      <c r="ER8" s="3"/>
      <c r="ES8" s="3"/>
      <c r="ET8" s="3"/>
      <c r="EU8" s="3"/>
      <c r="EV8" s="3"/>
      <c r="EW8" s="3"/>
      <c r="EX8" s="3"/>
      <c r="EY8" s="3"/>
      <c r="EZ8" s="3"/>
      <c r="FA8" s="3"/>
      <c r="FB8" s="3"/>
      <c r="FC8" s="3"/>
      <c r="FD8" s="3"/>
      <c r="FE8" s="3"/>
      <c r="FF8" s="3"/>
      <c r="FG8" s="3"/>
      <c r="FH8" s="3"/>
      <c r="FI8" s="3"/>
      <c r="FJ8" s="3"/>
      <c r="FK8" s="3"/>
    </row>
    <row r="9" spans="1:167"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0"/>
      <c r="BV9" s="410"/>
      <c r="BW9" s="1"/>
      <c r="BX9" s="1"/>
      <c r="BY9" s="1"/>
      <c r="BZ9" s="1"/>
      <c r="CA9" s="1"/>
      <c r="CB9" s="1"/>
      <c r="CC9" s="1"/>
      <c r="CD9" s="1"/>
      <c r="CE9" s="1"/>
      <c r="CF9" s="1"/>
      <c r="CG9" s="1"/>
      <c r="CH9" s="1"/>
      <c r="CI9" s="1"/>
      <c r="CJ9" s="1"/>
      <c r="CK9" s="1"/>
      <c r="CL9" s="1"/>
      <c r="CM9" s="1"/>
      <c r="CN9" s="1"/>
      <c r="CO9" s="1"/>
      <c r="CP9" s="1"/>
      <c r="CQ9" s="1"/>
      <c r="CS9" s="410"/>
      <c r="CT9" s="410"/>
      <c r="CU9" s="1"/>
      <c r="CV9" s="1"/>
      <c r="CW9" s="1"/>
      <c r="CX9" s="1"/>
      <c r="CY9" s="1"/>
      <c r="CZ9" s="1"/>
      <c r="DA9" s="1"/>
      <c r="DB9" s="1"/>
      <c r="DC9" s="1"/>
      <c r="DD9" s="1"/>
      <c r="DE9" s="1"/>
      <c r="DF9" s="1"/>
      <c r="DG9" s="1"/>
      <c r="DH9" s="1"/>
      <c r="DI9" s="1"/>
      <c r="DJ9" s="1"/>
      <c r="DK9" s="1"/>
      <c r="DL9" s="1"/>
      <c r="DM9" s="1"/>
      <c r="DN9" s="1"/>
      <c r="DO9" s="1"/>
      <c r="DQ9" s="410"/>
      <c r="DR9" s="410"/>
      <c r="DS9" s="1"/>
      <c r="DT9" s="1"/>
      <c r="DU9" s="1"/>
      <c r="DV9" s="1"/>
      <c r="DW9" s="1"/>
      <c r="DX9" s="1"/>
      <c r="DY9" s="1"/>
      <c r="DZ9" s="1"/>
      <c r="EA9" s="1"/>
      <c r="EB9" s="1"/>
      <c r="EC9" s="1"/>
      <c r="ED9" s="1"/>
      <c r="EE9" s="1"/>
      <c r="EF9" s="1"/>
      <c r="EG9" s="1"/>
      <c r="EH9" s="1"/>
      <c r="EI9" s="1"/>
      <c r="EJ9" s="1"/>
      <c r="EK9" s="1"/>
      <c r="EL9" s="1"/>
      <c r="EM9" s="1"/>
      <c r="EO9" s="410"/>
      <c r="EP9" s="410"/>
      <c r="EQ9" s="1"/>
      <c r="ER9" s="1"/>
      <c r="ES9" s="1"/>
      <c r="ET9" s="1"/>
      <c r="EU9" s="1"/>
      <c r="EV9" s="1"/>
      <c r="EW9" s="1"/>
      <c r="EX9" s="1"/>
      <c r="EY9" s="1"/>
      <c r="EZ9" s="1"/>
      <c r="FA9" s="1"/>
      <c r="FB9" s="1"/>
      <c r="FC9" s="1"/>
      <c r="FD9" s="1"/>
      <c r="FE9" s="1"/>
      <c r="FF9" s="1"/>
      <c r="FG9" s="1"/>
      <c r="FH9" s="1"/>
      <c r="FI9" s="1"/>
      <c r="FJ9" s="1"/>
      <c r="FK9" s="1"/>
    </row>
    <row r="10" spans="1:167"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0"/>
      <c r="BV10" s="410"/>
      <c r="BW10" s="1"/>
      <c r="BX10" s="1"/>
      <c r="BY10" s="1"/>
      <c r="BZ10" s="1"/>
      <c r="CA10" s="1"/>
      <c r="CB10" s="1"/>
      <c r="CC10" s="1"/>
      <c r="CD10" s="1"/>
      <c r="CE10" s="1"/>
      <c r="CF10" s="1"/>
      <c r="CG10" s="1"/>
      <c r="CH10" s="1"/>
      <c r="CI10" s="1"/>
      <c r="CJ10" s="1"/>
      <c r="CK10" s="1"/>
      <c r="CL10" s="1"/>
      <c r="CM10" s="1"/>
      <c r="CN10" s="1"/>
      <c r="CO10" s="1"/>
      <c r="CP10" s="1"/>
      <c r="CQ10" s="1"/>
      <c r="CS10" s="410"/>
      <c r="CT10" s="410"/>
      <c r="CU10" s="1"/>
      <c r="CV10" s="1"/>
      <c r="CW10" s="1"/>
      <c r="CX10" s="1"/>
      <c r="CY10" s="1"/>
      <c r="CZ10" s="1"/>
      <c r="DA10" s="1"/>
      <c r="DB10" s="1"/>
      <c r="DC10" s="1"/>
      <c r="DD10" s="1"/>
      <c r="DE10" s="1"/>
      <c r="DF10" s="1"/>
      <c r="DG10" s="1"/>
      <c r="DH10" s="1"/>
      <c r="DI10" s="1"/>
      <c r="DJ10" s="1"/>
      <c r="DK10" s="1"/>
      <c r="DL10" s="1"/>
      <c r="DM10" s="1"/>
      <c r="DN10" s="1"/>
      <c r="DO10" s="1"/>
      <c r="DQ10" s="410"/>
      <c r="DR10" s="410"/>
      <c r="DS10" s="1"/>
      <c r="DT10" s="1"/>
      <c r="DU10" s="1"/>
      <c r="DV10" s="1"/>
      <c r="DW10" s="1"/>
      <c r="DX10" s="1"/>
      <c r="DY10" s="1"/>
      <c r="DZ10" s="1"/>
      <c r="EA10" s="1"/>
      <c r="EB10" s="1"/>
      <c r="EC10" s="1"/>
      <c r="ED10" s="1"/>
      <c r="EE10" s="1"/>
      <c r="EF10" s="1"/>
      <c r="EG10" s="1"/>
      <c r="EH10" s="1"/>
      <c r="EI10" s="1"/>
      <c r="EJ10" s="1"/>
      <c r="EK10" s="1"/>
      <c r="EL10" s="1"/>
      <c r="EM10" s="1"/>
      <c r="EO10" s="410"/>
      <c r="EP10" s="410"/>
      <c r="EQ10" s="1"/>
      <c r="ER10" s="1"/>
      <c r="ES10" s="1"/>
      <c r="ET10" s="1"/>
      <c r="EU10" s="1"/>
      <c r="EV10" s="1"/>
      <c r="EW10" s="1"/>
      <c r="EX10" s="1"/>
      <c r="EY10" s="1"/>
      <c r="EZ10" s="1"/>
      <c r="FA10" s="1"/>
      <c r="FB10" s="1"/>
      <c r="FC10" s="1"/>
      <c r="FD10" s="1"/>
      <c r="FE10" s="1"/>
      <c r="FF10" s="1"/>
      <c r="FG10" s="1"/>
      <c r="FH10" s="1"/>
      <c r="FI10" s="1"/>
      <c r="FJ10" s="1"/>
      <c r="FK10" s="1"/>
    </row>
    <row r="11" spans="1:167"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0"/>
      <c r="BV11" s="410"/>
      <c r="BW11" s="4">
        <v>2000</v>
      </c>
      <c r="BX11" s="4">
        <v>2001</v>
      </c>
      <c r="BY11" s="4">
        <v>2002</v>
      </c>
      <c r="BZ11" s="4">
        <v>2003</v>
      </c>
      <c r="CA11" s="4">
        <v>2004</v>
      </c>
      <c r="CB11" s="4">
        <v>2005</v>
      </c>
      <c r="CC11" s="4">
        <v>2006</v>
      </c>
      <c r="CD11" s="4">
        <v>2007</v>
      </c>
      <c r="CE11" s="4">
        <v>2008</v>
      </c>
      <c r="CF11" s="4">
        <v>2009</v>
      </c>
      <c r="CG11" s="4">
        <v>2010</v>
      </c>
      <c r="CH11" s="4">
        <v>2011</v>
      </c>
      <c r="CI11" s="4">
        <v>2012</v>
      </c>
      <c r="CJ11" s="4">
        <v>2013</v>
      </c>
      <c r="CK11" s="4">
        <v>2014</v>
      </c>
      <c r="CL11" s="4">
        <v>2015</v>
      </c>
      <c r="CM11" s="4">
        <v>2016</v>
      </c>
      <c r="CN11" s="4">
        <v>2017</v>
      </c>
      <c r="CO11" s="4">
        <v>2018</v>
      </c>
      <c r="CP11" s="4">
        <v>2019</v>
      </c>
      <c r="CQ11" s="4">
        <v>2020</v>
      </c>
      <c r="CS11" s="410"/>
      <c r="CT11" s="410"/>
      <c r="CU11" s="4">
        <v>2000</v>
      </c>
      <c r="CV11" s="4">
        <v>2001</v>
      </c>
      <c r="CW11" s="4">
        <v>2002</v>
      </c>
      <c r="CX11" s="4">
        <v>2003</v>
      </c>
      <c r="CY11" s="4">
        <v>2004</v>
      </c>
      <c r="CZ11" s="4">
        <v>2005</v>
      </c>
      <c r="DA11" s="4">
        <v>2006</v>
      </c>
      <c r="DB11" s="4">
        <v>2007</v>
      </c>
      <c r="DC11" s="4">
        <v>2008</v>
      </c>
      <c r="DD11" s="4">
        <v>2009</v>
      </c>
      <c r="DE11" s="4">
        <v>2010</v>
      </c>
      <c r="DF11" s="4">
        <v>2011</v>
      </c>
      <c r="DG11" s="4">
        <v>2012</v>
      </c>
      <c r="DH11" s="4">
        <v>2013</v>
      </c>
      <c r="DI11" s="4">
        <v>2014</v>
      </c>
      <c r="DJ11" s="4">
        <v>2015</v>
      </c>
      <c r="DK11" s="4">
        <v>2016</v>
      </c>
      <c r="DL11" s="4">
        <v>2017</v>
      </c>
      <c r="DM11" s="4">
        <v>2018</v>
      </c>
      <c r="DN11" s="4">
        <v>2019</v>
      </c>
      <c r="DO11" s="4">
        <v>2020</v>
      </c>
      <c r="DQ11" s="410"/>
      <c r="DR11" s="410"/>
      <c r="DS11" s="4">
        <v>2000</v>
      </c>
      <c r="DT11" s="4">
        <v>2001</v>
      </c>
      <c r="DU11" s="4">
        <v>2002</v>
      </c>
      <c r="DV11" s="4">
        <v>2003</v>
      </c>
      <c r="DW11" s="4">
        <v>2004</v>
      </c>
      <c r="DX11" s="4">
        <v>2005</v>
      </c>
      <c r="DY11" s="4">
        <v>2006</v>
      </c>
      <c r="DZ11" s="4">
        <v>2007</v>
      </c>
      <c r="EA11" s="4">
        <v>2008</v>
      </c>
      <c r="EB11" s="4">
        <v>2009</v>
      </c>
      <c r="EC11" s="4">
        <v>2010</v>
      </c>
      <c r="ED11" s="4">
        <v>2011</v>
      </c>
      <c r="EE11" s="4">
        <v>2012</v>
      </c>
      <c r="EF11" s="4">
        <v>2013</v>
      </c>
      <c r="EG11" s="4">
        <v>2014</v>
      </c>
      <c r="EH11" s="4">
        <v>2015</v>
      </c>
      <c r="EI11" s="4">
        <v>2016</v>
      </c>
      <c r="EJ11" s="4">
        <v>2017</v>
      </c>
      <c r="EK11" s="4">
        <v>2018</v>
      </c>
      <c r="EL11" s="4">
        <v>2019</v>
      </c>
      <c r="EM11" s="4">
        <v>2020</v>
      </c>
      <c r="EO11" s="410"/>
      <c r="EP11" s="410"/>
      <c r="EQ11" s="4">
        <v>2000</v>
      </c>
      <c r="ER11" s="4">
        <v>2001</v>
      </c>
      <c r="ES11" s="4">
        <v>2002</v>
      </c>
      <c r="ET11" s="4">
        <v>2003</v>
      </c>
      <c r="EU11" s="4">
        <v>2004</v>
      </c>
      <c r="EV11" s="4">
        <v>2005</v>
      </c>
      <c r="EW11" s="4">
        <v>2006</v>
      </c>
      <c r="EX11" s="4">
        <v>2007</v>
      </c>
      <c r="EY11" s="4">
        <v>2008</v>
      </c>
      <c r="EZ11" s="4">
        <v>2009</v>
      </c>
      <c r="FA11" s="4">
        <v>2010</v>
      </c>
      <c r="FB11" s="4">
        <v>2011</v>
      </c>
      <c r="FC11" s="4">
        <v>2012</v>
      </c>
      <c r="FD11" s="4">
        <v>2013</v>
      </c>
      <c r="FE11" s="4">
        <v>2014</v>
      </c>
      <c r="FF11" s="4">
        <v>2015</v>
      </c>
      <c r="FG11" s="4">
        <v>2016</v>
      </c>
      <c r="FH11" s="4">
        <v>2017</v>
      </c>
      <c r="FI11" s="4">
        <v>2018</v>
      </c>
      <c r="FJ11" s="4">
        <v>2019</v>
      </c>
      <c r="FK11" s="4">
        <v>2020</v>
      </c>
    </row>
    <row r="12" spans="1:167" ht="14.5">
      <c r="A12" s="423"/>
      <c r="B12" s="423"/>
      <c r="C12" s="1"/>
      <c r="D12" s="1"/>
      <c r="E12" s="1"/>
      <c r="F12" s="1"/>
      <c r="G12" s="1"/>
      <c r="H12" s="1"/>
      <c r="I12" s="1"/>
      <c r="J12" s="1"/>
      <c r="K12" s="1"/>
      <c r="L12" s="1"/>
      <c r="M12" s="1"/>
      <c r="N12" s="1"/>
      <c r="O12" s="1"/>
      <c r="P12" s="1"/>
      <c r="Q12" s="1"/>
      <c r="R12" s="1"/>
      <c r="S12" s="1"/>
      <c r="T12" s="1"/>
      <c r="U12" s="1"/>
      <c r="V12" s="1"/>
      <c r="W12" s="1"/>
      <c r="Y12" s="423"/>
      <c r="Z12" s="423"/>
      <c r="AA12" s="1"/>
      <c r="AB12" s="1"/>
      <c r="AC12" s="1"/>
      <c r="AD12" s="1"/>
      <c r="AE12" s="1"/>
      <c r="AF12" s="1"/>
      <c r="AG12" s="1"/>
      <c r="AH12" s="1"/>
      <c r="AI12" s="1"/>
      <c r="AJ12" s="1"/>
      <c r="AK12" s="1"/>
      <c r="AL12" s="1"/>
      <c r="AM12" s="1"/>
      <c r="AN12" s="1"/>
      <c r="AO12" s="1"/>
      <c r="AP12" s="1"/>
      <c r="AQ12" s="1"/>
      <c r="AR12" s="1"/>
      <c r="AS12" s="1"/>
      <c r="AT12" s="1"/>
      <c r="AU12" s="1"/>
      <c r="AW12" s="423"/>
      <c r="AX12" s="423"/>
      <c r="AY12" s="1"/>
      <c r="AZ12" s="1"/>
      <c r="BA12" s="1"/>
      <c r="BB12" s="1"/>
      <c r="BC12" s="1"/>
      <c r="BD12" s="1"/>
      <c r="BE12" s="1"/>
      <c r="BF12" s="1"/>
      <c r="BG12" s="1"/>
      <c r="BH12" s="1"/>
      <c r="BI12" s="1"/>
      <c r="BJ12" s="1"/>
      <c r="BK12" s="1"/>
      <c r="BL12" s="1"/>
      <c r="BM12" s="1"/>
      <c r="BN12" s="1"/>
      <c r="BO12" s="1"/>
      <c r="BP12" s="1"/>
      <c r="BQ12" s="1"/>
      <c r="BR12" s="1"/>
      <c r="BS12" s="1"/>
      <c r="BU12" s="423"/>
      <c r="BV12" s="423"/>
      <c r="BW12" s="1"/>
      <c r="BX12" s="1"/>
      <c r="BY12" s="1"/>
      <c r="BZ12" s="1"/>
      <c r="CA12" s="1"/>
      <c r="CB12" s="1"/>
      <c r="CC12" s="1"/>
      <c r="CD12" s="1"/>
      <c r="CE12" s="1"/>
      <c r="CF12" s="1"/>
      <c r="CG12" s="1"/>
      <c r="CH12" s="1"/>
      <c r="CI12" s="1"/>
      <c r="CJ12" s="1"/>
      <c r="CK12" s="1"/>
      <c r="CL12" s="1"/>
      <c r="CM12" s="1"/>
      <c r="CN12" s="1"/>
      <c r="CO12" s="1"/>
      <c r="CP12" s="1"/>
      <c r="CQ12" s="1"/>
      <c r="CS12" s="423"/>
      <c r="CT12" s="423"/>
      <c r="CU12" s="1"/>
      <c r="CV12" s="1"/>
      <c r="CW12" s="1"/>
      <c r="CX12" s="1"/>
      <c r="CY12" s="1"/>
      <c r="CZ12" s="1"/>
      <c r="DA12" s="1"/>
      <c r="DB12" s="1"/>
      <c r="DC12" s="1"/>
      <c r="DD12" s="1"/>
      <c r="DE12" s="1"/>
      <c r="DF12" s="1"/>
      <c r="DG12" s="1"/>
      <c r="DH12" s="1"/>
      <c r="DI12" s="1"/>
      <c r="DJ12" s="1"/>
      <c r="DK12" s="1"/>
      <c r="DL12" s="1"/>
      <c r="DM12" s="1"/>
      <c r="DN12" s="1"/>
      <c r="DO12" s="1"/>
      <c r="DQ12" s="423"/>
      <c r="DR12" s="423"/>
      <c r="DS12" s="1"/>
      <c r="DT12" s="1"/>
      <c r="DU12" s="1"/>
      <c r="DV12" s="1"/>
      <c r="DW12" s="1"/>
      <c r="DX12" s="1"/>
      <c r="DY12" s="1"/>
      <c r="DZ12" s="1"/>
      <c r="EA12" s="1"/>
      <c r="EB12" s="1"/>
      <c r="EC12" s="1"/>
      <c r="ED12" s="1"/>
      <c r="EE12" s="1"/>
      <c r="EF12" s="1"/>
      <c r="EG12" s="1"/>
      <c r="EH12" s="1"/>
      <c r="EI12" s="1"/>
      <c r="EJ12" s="1"/>
      <c r="EK12" s="1"/>
      <c r="EL12" s="1"/>
      <c r="EM12" s="1"/>
      <c r="EO12" s="423"/>
      <c r="EP12" s="423"/>
      <c r="EQ12" s="1"/>
      <c r="ER12" s="1"/>
      <c r="ES12" s="1"/>
      <c r="ET12" s="1"/>
      <c r="EU12" s="1"/>
      <c r="EV12" s="1"/>
      <c r="EW12" s="1"/>
      <c r="EX12" s="1"/>
      <c r="EY12" s="1"/>
      <c r="EZ12" s="1"/>
      <c r="FA12" s="1"/>
      <c r="FB12" s="1"/>
      <c r="FC12" s="1"/>
      <c r="FD12" s="1"/>
      <c r="FE12" s="1"/>
      <c r="FF12" s="1"/>
      <c r="FG12" s="1"/>
      <c r="FH12" s="1"/>
      <c r="FI12" s="1"/>
      <c r="FJ12" s="1"/>
      <c r="FK12" s="1"/>
    </row>
    <row r="13" spans="1:167" ht="15.5">
      <c r="A13" s="1"/>
      <c r="B13" s="9" t="s">
        <v>465</v>
      </c>
      <c r="C13" s="6">
        <v>3.9</v>
      </c>
      <c r="D13" s="6">
        <v>4.2</v>
      </c>
      <c r="E13" s="6">
        <v>4.3</v>
      </c>
      <c r="F13" s="6">
        <v>5.7</v>
      </c>
      <c r="G13" s="6">
        <v>5.2</v>
      </c>
      <c r="H13" s="6">
        <v>5.0999999999999996</v>
      </c>
      <c r="I13" s="6">
        <v>5</v>
      </c>
      <c r="J13" s="6">
        <v>5.6</v>
      </c>
      <c r="K13" s="6">
        <v>4.9000000000000004</v>
      </c>
      <c r="L13" s="6">
        <v>4.7</v>
      </c>
      <c r="M13" s="6">
        <v>5.7</v>
      </c>
      <c r="N13" s="6">
        <v>5.9</v>
      </c>
      <c r="O13" s="6">
        <v>5.2</v>
      </c>
      <c r="P13" s="6">
        <v>3.9</v>
      </c>
      <c r="Q13" s="6">
        <v>4</v>
      </c>
      <c r="R13" s="6">
        <v>3.7</v>
      </c>
      <c r="S13" s="6">
        <v>3.6</v>
      </c>
      <c r="T13" s="6">
        <v>4</v>
      </c>
      <c r="U13" s="6">
        <v>4.0999999999999996</v>
      </c>
      <c r="V13" s="6">
        <v>4</v>
      </c>
      <c r="W13" s="6">
        <v>3.8</v>
      </c>
      <c r="Y13" s="1"/>
      <c r="Z13" s="9" t="s">
        <v>465</v>
      </c>
      <c r="AA13" s="6">
        <v>10.3</v>
      </c>
      <c r="AB13" s="6">
        <v>9.6999999999999993</v>
      </c>
      <c r="AC13" s="6">
        <v>9.6</v>
      </c>
      <c r="AD13" s="6">
        <v>9.5</v>
      </c>
      <c r="AE13" s="6">
        <v>10.4</v>
      </c>
      <c r="AF13" s="6">
        <v>9</v>
      </c>
      <c r="AG13" s="6">
        <v>9.8000000000000007</v>
      </c>
      <c r="AH13" s="6">
        <v>11.3</v>
      </c>
      <c r="AI13" s="6">
        <v>11.4</v>
      </c>
      <c r="AJ13" s="6">
        <v>11.8</v>
      </c>
      <c r="AK13" s="6">
        <v>10.8</v>
      </c>
      <c r="AL13" s="6">
        <v>11.4</v>
      </c>
      <c r="AM13" s="6">
        <v>11.9</v>
      </c>
      <c r="AN13" s="6">
        <v>11.1</v>
      </c>
      <c r="AO13" s="6">
        <v>9.9</v>
      </c>
      <c r="AP13" s="6">
        <v>8.6999999999999993</v>
      </c>
      <c r="AQ13" s="6">
        <v>8.6</v>
      </c>
      <c r="AR13" s="6">
        <v>7.9</v>
      </c>
      <c r="AS13" s="6">
        <v>8.9</v>
      </c>
      <c r="AT13" s="6">
        <v>8.1999999999999993</v>
      </c>
      <c r="AU13" s="6">
        <v>7</v>
      </c>
      <c r="AW13" s="1"/>
      <c r="AX13" s="9" t="s">
        <v>465</v>
      </c>
      <c r="AY13" s="6">
        <v>21.4</v>
      </c>
      <c r="AZ13" s="6">
        <v>20.2</v>
      </c>
      <c r="BA13" s="6">
        <v>18.7</v>
      </c>
      <c r="BB13" s="6">
        <v>16.399999999999999</v>
      </c>
      <c r="BC13" s="6">
        <v>18.5</v>
      </c>
      <c r="BD13" s="6">
        <v>19.899999999999999</v>
      </c>
      <c r="BE13" s="6">
        <v>18.899999999999999</v>
      </c>
      <c r="BF13" s="6">
        <v>19.600000000000001</v>
      </c>
      <c r="BG13" s="6">
        <v>19.600000000000001</v>
      </c>
      <c r="BH13" s="6">
        <v>14.7</v>
      </c>
      <c r="BI13" s="6">
        <v>16.100000000000001</v>
      </c>
      <c r="BJ13" s="6">
        <v>16.899999999999999</v>
      </c>
      <c r="BK13" s="6">
        <v>15.9</v>
      </c>
      <c r="BL13" s="6">
        <v>16.8</v>
      </c>
      <c r="BM13" s="6">
        <v>18</v>
      </c>
      <c r="BN13" s="6">
        <v>18.3</v>
      </c>
      <c r="BO13" s="6">
        <v>18.5</v>
      </c>
      <c r="BP13" s="6">
        <v>18.5</v>
      </c>
      <c r="BQ13" s="6">
        <v>19.600000000000001</v>
      </c>
      <c r="BR13" s="6">
        <v>19.8</v>
      </c>
      <c r="BS13" s="6">
        <v>19.100000000000001</v>
      </c>
      <c r="BU13" s="1"/>
      <c r="BV13" s="9" t="s">
        <v>465</v>
      </c>
      <c r="BW13" s="6">
        <v>4.0999999999999996</v>
      </c>
      <c r="BX13" s="6">
        <v>3.1</v>
      </c>
      <c r="BY13" s="6">
        <v>1.2</v>
      </c>
      <c r="BZ13" s="6">
        <v>2.6</v>
      </c>
      <c r="CA13" s="6">
        <v>3.8</v>
      </c>
      <c r="CB13" s="6">
        <v>3.8</v>
      </c>
      <c r="CC13" s="6">
        <v>3.7</v>
      </c>
      <c r="CD13" s="6">
        <v>3.3</v>
      </c>
      <c r="CE13" s="6">
        <v>3.5</v>
      </c>
      <c r="CF13" s="6">
        <v>6.7</v>
      </c>
      <c r="CG13" s="6">
        <v>8</v>
      </c>
      <c r="CH13" s="6">
        <v>8.8000000000000007</v>
      </c>
      <c r="CI13" s="6">
        <v>7.9</v>
      </c>
      <c r="CJ13" s="6">
        <v>7.3</v>
      </c>
      <c r="CK13" s="6">
        <v>8.4</v>
      </c>
      <c r="CL13" s="6">
        <v>9</v>
      </c>
      <c r="CM13" s="6">
        <v>8.4</v>
      </c>
      <c r="CN13" s="6">
        <v>10.3</v>
      </c>
      <c r="CO13" s="6">
        <v>11.2</v>
      </c>
      <c r="CP13" s="6">
        <v>11.4</v>
      </c>
      <c r="CQ13" s="6">
        <v>9.8000000000000007</v>
      </c>
      <c r="CS13" s="1"/>
      <c r="CT13" s="9" t="s">
        <v>465</v>
      </c>
      <c r="CU13" s="6">
        <v>5.2</v>
      </c>
      <c r="CV13" s="6">
        <v>3.9</v>
      </c>
      <c r="CW13" s="6">
        <v>3.1</v>
      </c>
      <c r="CX13" s="6">
        <v>2.4</v>
      </c>
      <c r="CY13" s="6">
        <v>2.2000000000000002</v>
      </c>
      <c r="CZ13" s="6">
        <v>5.3</v>
      </c>
      <c r="DA13" s="6">
        <v>4.9000000000000004</v>
      </c>
      <c r="DB13" s="6">
        <v>3.2</v>
      </c>
      <c r="DC13" s="6">
        <v>6</v>
      </c>
      <c r="DD13" s="6">
        <v>4.9000000000000004</v>
      </c>
      <c r="DE13" s="6">
        <v>8.9</v>
      </c>
      <c r="DF13" s="6">
        <v>9.1999999999999993</v>
      </c>
      <c r="DG13" s="6">
        <v>7.2</v>
      </c>
      <c r="DH13" s="6">
        <v>8.9</v>
      </c>
      <c r="DI13" s="6">
        <v>9.1999999999999993</v>
      </c>
      <c r="DJ13" s="6">
        <v>10.199999999999999</v>
      </c>
      <c r="DK13" s="6">
        <v>10</v>
      </c>
      <c r="DL13" s="6">
        <v>14.4</v>
      </c>
      <c r="DM13" s="6">
        <v>16.399999999999999</v>
      </c>
      <c r="DN13" s="6">
        <v>17.3</v>
      </c>
      <c r="DO13" s="6">
        <v>16</v>
      </c>
      <c r="DQ13" s="1"/>
      <c r="DR13" s="9" t="s">
        <v>465</v>
      </c>
      <c r="DS13" s="6">
        <v>23.1</v>
      </c>
      <c r="DT13" s="6">
        <v>29</v>
      </c>
      <c r="DU13" s="6">
        <v>28.3</v>
      </c>
      <c r="DV13" s="6">
        <v>33</v>
      </c>
      <c r="DW13" s="6">
        <v>33.9</v>
      </c>
      <c r="DX13" s="6">
        <v>35.6</v>
      </c>
      <c r="DY13" s="6">
        <v>40.6</v>
      </c>
      <c r="DZ13" s="6">
        <v>46.1</v>
      </c>
      <c r="EA13" s="6">
        <v>45.9</v>
      </c>
      <c r="EB13" s="6">
        <v>36.799999999999997</v>
      </c>
      <c r="EC13" s="6">
        <v>27.7</v>
      </c>
      <c r="ED13" s="6">
        <v>33.4</v>
      </c>
      <c r="EE13" s="6">
        <v>39.700000000000003</v>
      </c>
      <c r="EF13" s="6">
        <v>38.200000000000003</v>
      </c>
      <c r="EG13" s="6">
        <v>37.200000000000003</v>
      </c>
      <c r="EH13" s="6">
        <v>32.299999999999997</v>
      </c>
      <c r="EI13" s="6">
        <v>24.2</v>
      </c>
      <c r="EJ13" s="6">
        <v>26.4</v>
      </c>
      <c r="EK13" s="6">
        <v>24.4</v>
      </c>
      <c r="EL13" s="6">
        <v>24.9</v>
      </c>
      <c r="EM13" s="6">
        <v>24</v>
      </c>
      <c r="EO13" s="1"/>
      <c r="EP13" s="9" t="s">
        <v>465</v>
      </c>
      <c r="EQ13" s="6">
        <v>16.399999999999999</v>
      </c>
      <c r="ER13" s="6">
        <v>13.6</v>
      </c>
      <c r="ES13" s="6">
        <v>11.1</v>
      </c>
      <c r="ET13" s="6">
        <v>7.3</v>
      </c>
      <c r="EU13" s="6">
        <v>5.2</v>
      </c>
      <c r="EV13" s="6">
        <v>5.5</v>
      </c>
      <c r="EW13" s="6">
        <v>5.4</v>
      </c>
      <c r="EX13" s="6">
        <v>5.4</v>
      </c>
      <c r="EY13" s="6">
        <v>8.4</v>
      </c>
      <c r="EZ13" s="6">
        <v>5.6</v>
      </c>
      <c r="FA13" s="6">
        <v>6.5</v>
      </c>
      <c r="FB13" s="6">
        <v>8.6</v>
      </c>
      <c r="FC13" s="6">
        <v>8.6999999999999993</v>
      </c>
      <c r="FD13" s="6">
        <v>6.8</v>
      </c>
      <c r="FE13" s="6">
        <v>8.5</v>
      </c>
      <c r="FF13" s="6">
        <v>8.5</v>
      </c>
      <c r="FG13" s="6">
        <v>10</v>
      </c>
      <c r="FH13" s="6">
        <v>14</v>
      </c>
      <c r="FI13" s="6">
        <v>12.8</v>
      </c>
      <c r="FJ13" s="6">
        <v>12.5</v>
      </c>
      <c r="FK13" s="6">
        <v>11.9</v>
      </c>
    </row>
    <row r="14" spans="1:167" ht="14.5">
      <c r="A14" s="1"/>
      <c r="B14" s="124" t="s">
        <v>466</v>
      </c>
      <c r="C14" s="1">
        <v>0.1</v>
      </c>
      <c r="D14" s="1">
        <v>0.1</v>
      </c>
      <c r="E14" s="1">
        <v>0.2</v>
      </c>
      <c r="F14" s="1">
        <v>0.2</v>
      </c>
      <c r="G14" s="1">
        <v>0.2</v>
      </c>
      <c r="H14" s="1">
        <v>0.2</v>
      </c>
      <c r="I14" s="1">
        <v>0.2</v>
      </c>
      <c r="J14" s="1">
        <v>0.2</v>
      </c>
      <c r="K14" s="1">
        <v>0.2</v>
      </c>
      <c r="L14" s="1">
        <v>0.2</v>
      </c>
      <c r="M14" s="1">
        <v>0.2</v>
      </c>
      <c r="N14" s="1">
        <v>0.2</v>
      </c>
      <c r="O14" s="1">
        <v>0.1</v>
      </c>
      <c r="P14" s="1">
        <v>0.1</v>
      </c>
      <c r="Q14" s="1">
        <v>0.1</v>
      </c>
      <c r="R14" s="1">
        <v>0.1</v>
      </c>
      <c r="S14" s="1">
        <v>0.1</v>
      </c>
      <c r="T14" s="1">
        <v>0.1</v>
      </c>
      <c r="U14" s="1">
        <v>0.1</v>
      </c>
      <c r="V14" s="1">
        <v>0.1</v>
      </c>
      <c r="W14" s="1">
        <v>0</v>
      </c>
      <c r="Y14" s="1"/>
      <c r="Z14" s="124" t="s">
        <v>466</v>
      </c>
      <c r="AA14" s="1">
        <v>0.4</v>
      </c>
      <c r="AB14" s="1">
        <v>0.3</v>
      </c>
      <c r="AC14" s="1">
        <v>0.3</v>
      </c>
      <c r="AD14" s="1">
        <v>0.3</v>
      </c>
      <c r="AE14" s="1">
        <v>0.3</v>
      </c>
      <c r="AF14" s="1">
        <v>0.3</v>
      </c>
      <c r="AG14" s="1">
        <v>0.3</v>
      </c>
      <c r="AH14" s="1">
        <v>0.3</v>
      </c>
      <c r="AI14" s="1">
        <v>0.4</v>
      </c>
      <c r="AJ14" s="1">
        <v>0.4</v>
      </c>
      <c r="AK14" s="1">
        <v>0.3</v>
      </c>
      <c r="AL14" s="1">
        <v>0.3</v>
      </c>
      <c r="AM14" s="1">
        <v>0.3</v>
      </c>
      <c r="AN14" s="1">
        <v>0.3</v>
      </c>
      <c r="AO14" s="1">
        <v>0.2</v>
      </c>
      <c r="AP14" s="1">
        <v>0.2</v>
      </c>
      <c r="AQ14" s="1">
        <v>0.2</v>
      </c>
      <c r="AR14" s="1">
        <v>0.2</v>
      </c>
      <c r="AS14" s="1">
        <v>0.2</v>
      </c>
      <c r="AT14" s="1">
        <v>0.2</v>
      </c>
      <c r="AU14" s="1">
        <v>0.1</v>
      </c>
      <c r="AW14" s="1"/>
      <c r="AX14" s="124" t="s">
        <v>466</v>
      </c>
      <c r="AY14" s="1">
        <v>0.8</v>
      </c>
      <c r="AZ14" s="1">
        <v>0.7</v>
      </c>
      <c r="BA14" s="1">
        <v>0.7</v>
      </c>
      <c r="BB14" s="1">
        <v>0.6</v>
      </c>
      <c r="BC14" s="1">
        <v>0.6</v>
      </c>
      <c r="BD14" s="1">
        <v>0.6</v>
      </c>
      <c r="BE14" s="1">
        <v>0.6</v>
      </c>
      <c r="BF14" s="1">
        <v>0.6</v>
      </c>
      <c r="BG14" s="1">
        <v>0.6</v>
      </c>
      <c r="BH14" s="1">
        <v>0.5</v>
      </c>
      <c r="BI14" s="1">
        <v>0.5</v>
      </c>
      <c r="BJ14" s="1">
        <v>0.5</v>
      </c>
      <c r="BK14" s="1">
        <v>0.4</v>
      </c>
      <c r="BL14" s="1">
        <v>0.4</v>
      </c>
      <c r="BM14" s="1">
        <v>0.4</v>
      </c>
      <c r="BN14" s="1">
        <v>0.4</v>
      </c>
      <c r="BO14" s="1">
        <v>0.4</v>
      </c>
      <c r="BP14" s="1">
        <v>0.4</v>
      </c>
      <c r="BQ14" s="1">
        <v>0.4</v>
      </c>
      <c r="BR14" s="1">
        <v>0.5</v>
      </c>
      <c r="BS14" s="1">
        <v>0.2</v>
      </c>
      <c r="BU14" s="1"/>
      <c r="BV14" s="124" t="s">
        <v>466</v>
      </c>
      <c r="BW14" s="1">
        <v>0.1</v>
      </c>
      <c r="BX14" s="1">
        <v>0.1</v>
      </c>
      <c r="BY14" s="1">
        <v>0</v>
      </c>
      <c r="BZ14" s="1">
        <v>0.1</v>
      </c>
      <c r="CA14" s="1">
        <v>0.1</v>
      </c>
      <c r="CB14" s="1">
        <v>0.1</v>
      </c>
      <c r="CC14" s="1">
        <v>0.1</v>
      </c>
      <c r="CD14" s="1">
        <v>0.1</v>
      </c>
      <c r="CE14" s="1">
        <v>0.1</v>
      </c>
      <c r="CF14" s="1">
        <v>0.2</v>
      </c>
      <c r="CG14" s="1">
        <v>0.2</v>
      </c>
      <c r="CH14" s="1">
        <v>0.3</v>
      </c>
      <c r="CI14" s="1">
        <v>0.2</v>
      </c>
      <c r="CJ14" s="1">
        <v>0.2</v>
      </c>
      <c r="CK14" s="1">
        <v>0.2</v>
      </c>
      <c r="CL14" s="1">
        <v>0.2</v>
      </c>
      <c r="CM14" s="1">
        <v>0.2</v>
      </c>
      <c r="CN14" s="1">
        <v>0.2</v>
      </c>
      <c r="CO14" s="1">
        <v>0.3</v>
      </c>
      <c r="CP14" s="1">
        <v>0.3</v>
      </c>
      <c r="CQ14" s="1">
        <v>0.1</v>
      </c>
      <c r="CS14" s="1"/>
      <c r="CT14" s="124" t="s">
        <v>466</v>
      </c>
      <c r="CU14" s="1">
        <v>0.2</v>
      </c>
      <c r="CV14" s="1">
        <v>0.1</v>
      </c>
      <c r="CW14" s="1">
        <v>0.1</v>
      </c>
      <c r="CX14" s="1">
        <v>0.1</v>
      </c>
      <c r="CY14" s="1">
        <v>0.1</v>
      </c>
      <c r="CZ14" s="1">
        <v>0.2</v>
      </c>
      <c r="DA14" s="1">
        <v>0.1</v>
      </c>
      <c r="DB14" s="1">
        <v>0.1</v>
      </c>
      <c r="DC14" s="1">
        <v>0.2</v>
      </c>
      <c r="DD14" s="1">
        <v>0.2</v>
      </c>
      <c r="DE14" s="1">
        <v>0.3</v>
      </c>
      <c r="DF14" s="1">
        <v>0.3</v>
      </c>
      <c r="DG14" s="1">
        <v>0.2</v>
      </c>
      <c r="DH14" s="1">
        <v>0.2</v>
      </c>
      <c r="DI14" s="1">
        <v>0.2</v>
      </c>
      <c r="DJ14" s="1">
        <v>0.2</v>
      </c>
      <c r="DK14" s="1">
        <v>0.2</v>
      </c>
      <c r="DL14" s="1">
        <v>0.3</v>
      </c>
      <c r="DM14" s="1">
        <v>0.4</v>
      </c>
      <c r="DN14" s="1">
        <v>0.4</v>
      </c>
      <c r="DO14" s="1">
        <v>0.2</v>
      </c>
      <c r="DQ14" s="1"/>
      <c r="DR14" s="124" t="s">
        <v>466</v>
      </c>
      <c r="DS14" s="1">
        <v>0.8</v>
      </c>
      <c r="DT14" s="1">
        <v>1</v>
      </c>
      <c r="DU14" s="1">
        <v>1</v>
      </c>
      <c r="DV14" s="1">
        <v>1.1000000000000001</v>
      </c>
      <c r="DW14" s="1">
        <v>1.1000000000000001</v>
      </c>
      <c r="DX14" s="1">
        <v>1.1000000000000001</v>
      </c>
      <c r="DY14" s="1">
        <v>1.2</v>
      </c>
      <c r="DZ14" s="1">
        <v>1.4</v>
      </c>
      <c r="EA14" s="1">
        <v>1.5</v>
      </c>
      <c r="EB14" s="1">
        <v>1.3</v>
      </c>
      <c r="EC14" s="1">
        <v>0.8</v>
      </c>
      <c r="ED14" s="1">
        <v>1</v>
      </c>
      <c r="EE14" s="1">
        <v>1</v>
      </c>
      <c r="EF14" s="1">
        <v>0.9</v>
      </c>
      <c r="EG14" s="1">
        <v>0.8</v>
      </c>
      <c r="EH14" s="1">
        <v>0.7</v>
      </c>
      <c r="EI14" s="1">
        <v>0.6</v>
      </c>
      <c r="EJ14" s="1">
        <v>0.6</v>
      </c>
      <c r="EK14" s="1">
        <v>0.6</v>
      </c>
      <c r="EL14" s="1">
        <v>0.6</v>
      </c>
      <c r="EM14" s="1">
        <v>0.3</v>
      </c>
      <c r="EO14" s="1"/>
      <c r="EP14" s="124" t="s">
        <v>466</v>
      </c>
      <c r="EQ14" s="1">
        <v>0.6</v>
      </c>
      <c r="ER14" s="1">
        <v>0.5</v>
      </c>
      <c r="ES14" s="1">
        <v>0.4</v>
      </c>
      <c r="ET14" s="1">
        <v>0.2</v>
      </c>
      <c r="EU14" s="1">
        <v>0.2</v>
      </c>
      <c r="EV14" s="1">
        <v>0.2</v>
      </c>
      <c r="EW14" s="1">
        <v>0.2</v>
      </c>
      <c r="EX14" s="1">
        <v>0.2</v>
      </c>
      <c r="EY14" s="1">
        <v>0.3</v>
      </c>
      <c r="EZ14" s="1">
        <v>0.2</v>
      </c>
      <c r="FA14" s="1">
        <v>0.2</v>
      </c>
      <c r="FB14" s="1">
        <v>0.3</v>
      </c>
      <c r="FC14" s="1">
        <v>0.2</v>
      </c>
      <c r="FD14" s="1">
        <v>0.2</v>
      </c>
      <c r="FE14" s="1">
        <v>0.2</v>
      </c>
      <c r="FF14" s="1">
        <v>0.2</v>
      </c>
      <c r="FG14" s="1">
        <v>0.2</v>
      </c>
      <c r="FH14" s="1">
        <v>0.3</v>
      </c>
      <c r="FI14" s="1">
        <v>0.3</v>
      </c>
      <c r="FJ14" s="1">
        <v>0.3</v>
      </c>
      <c r="FK14" s="1">
        <v>0.1</v>
      </c>
    </row>
    <row r="15" spans="1:167" ht="14.5">
      <c r="A15" s="1"/>
      <c r="B15" s="124" t="s">
        <v>467</v>
      </c>
      <c r="C15" s="1">
        <v>3.8</v>
      </c>
      <c r="D15" s="1">
        <v>4.0999999999999996</v>
      </c>
      <c r="E15" s="1">
        <v>4.0999999999999996</v>
      </c>
      <c r="F15" s="1">
        <v>5.5</v>
      </c>
      <c r="G15" s="1">
        <v>5.0999999999999996</v>
      </c>
      <c r="H15" s="1">
        <v>5</v>
      </c>
      <c r="I15" s="1">
        <v>4.8</v>
      </c>
      <c r="J15" s="1">
        <v>5.5</v>
      </c>
      <c r="K15" s="1">
        <v>4.8</v>
      </c>
      <c r="L15" s="1">
        <v>4.5</v>
      </c>
      <c r="M15" s="1">
        <v>5.5</v>
      </c>
      <c r="N15" s="1">
        <v>5.7</v>
      </c>
      <c r="O15" s="1">
        <v>5</v>
      </c>
      <c r="P15" s="1">
        <v>3.8</v>
      </c>
      <c r="Q15" s="1">
        <v>3.9</v>
      </c>
      <c r="R15" s="1">
        <v>3.6</v>
      </c>
      <c r="S15" s="1">
        <v>3.5</v>
      </c>
      <c r="T15" s="1">
        <v>3.9</v>
      </c>
      <c r="U15" s="1">
        <v>4</v>
      </c>
      <c r="V15" s="1">
        <v>3.9</v>
      </c>
      <c r="W15" s="1">
        <v>3.7</v>
      </c>
      <c r="Y15" s="1"/>
      <c r="Z15" s="124" t="s">
        <v>467</v>
      </c>
      <c r="AA15" s="1">
        <v>10</v>
      </c>
      <c r="AB15" s="1">
        <v>9.4</v>
      </c>
      <c r="AC15" s="1">
        <v>9.1999999999999993</v>
      </c>
      <c r="AD15" s="1">
        <v>9.1999999999999993</v>
      </c>
      <c r="AE15" s="1">
        <v>10.1</v>
      </c>
      <c r="AF15" s="1">
        <v>8.6999999999999993</v>
      </c>
      <c r="AG15" s="1">
        <v>9.5</v>
      </c>
      <c r="AH15" s="1">
        <v>10.9</v>
      </c>
      <c r="AI15" s="1">
        <v>11</v>
      </c>
      <c r="AJ15" s="1">
        <v>11.4</v>
      </c>
      <c r="AK15" s="1">
        <v>10.5</v>
      </c>
      <c r="AL15" s="1">
        <v>11.1</v>
      </c>
      <c r="AM15" s="1">
        <v>11.6</v>
      </c>
      <c r="AN15" s="1">
        <v>10.8</v>
      </c>
      <c r="AO15" s="1">
        <v>9.6999999999999993</v>
      </c>
      <c r="AP15" s="1">
        <v>8.5</v>
      </c>
      <c r="AQ15" s="1">
        <v>8.4</v>
      </c>
      <c r="AR15" s="1">
        <v>7.7</v>
      </c>
      <c r="AS15" s="1">
        <v>8.6999999999999993</v>
      </c>
      <c r="AT15" s="1">
        <v>8</v>
      </c>
      <c r="AU15" s="1">
        <v>6.9</v>
      </c>
      <c r="AW15" s="1"/>
      <c r="AX15" s="124" t="s">
        <v>467</v>
      </c>
      <c r="AY15" s="1">
        <v>20.6</v>
      </c>
      <c r="AZ15" s="1">
        <v>19.5</v>
      </c>
      <c r="BA15" s="1">
        <v>18</v>
      </c>
      <c r="BB15" s="1">
        <v>15.9</v>
      </c>
      <c r="BC15" s="1">
        <v>17.899999999999999</v>
      </c>
      <c r="BD15" s="1">
        <v>19.2</v>
      </c>
      <c r="BE15" s="1">
        <v>18.3</v>
      </c>
      <c r="BF15" s="1">
        <v>19.100000000000001</v>
      </c>
      <c r="BG15" s="1">
        <v>19</v>
      </c>
      <c r="BH15" s="1">
        <v>14.2</v>
      </c>
      <c r="BI15" s="1">
        <v>15.6</v>
      </c>
      <c r="BJ15" s="1">
        <v>16.399999999999999</v>
      </c>
      <c r="BK15" s="1">
        <v>15.5</v>
      </c>
      <c r="BL15" s="1">
        <v>16.399999999999999</v>
      </c>
      <c r="BM15" s="1">
        <v>17.7</v>
      </c>
      <c r="BN15" s="1">
        <v>17.899999999999999</v>
      </c>
      <c r="BO15" s="1">
        <v>18.100000000000001</v>
      </c>
      <c r="BP15" s="1">
        <v>18</v>
      </c>
      <c r="BQ15" s="1">
        <v>19.2</v>
      </c>
      <c r="BR15" s="1">
        <v>19.399999999999999</v>
      </c>
      <c r="BS15" s="1">
        <v>18.899999999999999</v>
      </c>
      <c r="BU15" s="1"/>
      <c r="BV15" s="124" t="s">
        <v>467</v>
      </c>
      <c r="BW15" s="1">
        <v>4</v>
      </c>
      <c r="BX15" s="1">
        <v>3</v>
      </c>
      <c r="BY15" s="1">
        <v>1.1000000000000001</v>
      </c>
      <c r="BZ15" s="1">
        <v>2.5</v>
      </c>
      <c r="CA15" s="1">
        <v>3.6</v>
      </c>
      <c r="CB15" s="1">
        <v>3.7</v>
      </c>
      <c r="CC15" s="1">
        <v>3.6</v>
      </c>
      <c r="CD15" s="1">
        <v>3.2</v>
      </c>
      <c r="CE15" s="1">
        <v>3.4</v>
      </c>
      <c r="CF15" s="1">
        <v>6.5</v>
      </c>
      <c r="CG15" s="1">
        <v>7.8</v>
      </c>
      <c r="CH15" s="1">
        <v>8.6</v>
      </c>
      <c r="CI15" s="1">
        <v>7.7</v>
      </c>
      <c r="CJ15" s="1">
        <v>7.1</v>
      </c>
      <c r="CK15" s="1">
        <v>8.1999999999999993</v>
      </c>
      <c r="CL15" s="1">
        <v>8.8000000000000007</v>
      </c>
      <c r="CM15" s="1">
        <v>8.1999999999999993</v>
      </c>
      <c r="CN15" s="1">
        <v>10</v>
      </c>
      <c r="CO15" s="1">
        <v>11</v>
      </c>
      <c r="CP15" s="1">
        <v>11.1</v>
      </c>
      <c r="CQ15" s="1">
        <v>9.6999999999999993</v>
      </c>
      <c r="CS15" s="1"/>
      <c r="CT15" s="124" t="s">
        <v>467</v>
      </c>
      <c r="CU15" s="1">
        <v>5.0999999999999996</v>
      </c>
      <c r="CV15" s="1">
        <v>3.7</v>
      </c>
      <c r="CW15" s="1">
        <v>3</v>
      </c>
      <c r="CX15" s="1">
        <v>2.2999999999999998</v>
      </c>
      <c r="CY15" s="1">
        <v>2.1</v>
      </c>
      <c r="CZ15" s="1">
        <v>5.0999999999999996</v>
      </c>
      <c r="DA15" s="1">
        <v>4.7</v>
      </c>
      <c r="DB15" s="1">
        <v>3.1</v>
      </c>
      <c r="DC15" s="1">
        <v>5.8</v>
      </c>
      <c r="DD15" s="1">
        <v>4.7</v>
      </c>
      <c r="DE15" s="1">
        <v>8.6</v>
      </c>
      <c r="DF15" s="1">
        <v>8.9</v>
      </c>
      <c r="DG15" s="1">
        <v>7</v>
      </c>
      <c r="DH15" s="1">
        <v>8.6999999999999993</v>
      </c>
      <c r="DI15" s="1">
        <v>9</v>
      </c>
      <c r="DJ15" s="1">
        <v>10</v>
      </c>
      <c r="DK15" s="1">
        <v>9.6999999999999993</v>
      </c>
      <c r="DL15" s="1">
        <v>14</v>
      </c>
      <c r="DM15" s="1">
        <v>16</v>
      </c>
      <c r="DN15" s="1">
        <v>16.899999999999999</v>
      </c>
      <c r="DO15" s="1">
        <v>15.8</v>
      </c>
      <c r="DQ15" s="1"/>
      <c r="DR15" s="124" t="s">
        <v>467</v>
      </c>
      <c r="DS15" s="1">
        <v>22.3</v>
      </c>
      <c r="DT15" s="1">
        <v>28</v>
      </c>
      <c r="DU15" s="1">
        <v>27.3</v>
      </c>
      <c r="DV15" s="1">
        <v>31.9</v>
      </c>
      <c r="DW15" s="1">
        <v>32.799999999999997</v>
      </c>
      <c r="DX15" s="1">
        <v>34.5</v>
      </c>
      <c r="DY15" s="1">
        <v>39.299999999999997</v>
      </c>
      <c r="DZ15" s="1">
        <v>44.7</v>
      </c>
      <c r="EA15" s="1">
        <v>44.4</v>
      </c>
      <c r="EB15" s="1">
        <v>35.5</v>
      </c>
      <c r="EC15" s="1">
        <v>26.9</v>
      </c>
      <c r="ED15" s="1">
        <v>32.5</v>
      </c>
      <c r="EE15" s="1">
        <v>38.700000000000003</v>
      </c>
      <c r="EF15" s="1">
        <v>37.299999999999997</v>
      </c>
      <c r="EG15" s="1">
        <v>36.4</v>
      </c>
      <c r="EH15" s="1">
        <v>31.6</v>
      </c>
      <c r="EI15" s="1">
        <v>23.6</v>
      </c>
      <c r="EJ15" s="1">
        <v>25.8</v>
      </c>
      <c r="EK15" s="1">
        <v>23.8</v>
      </c>
      <c r="EL15" s="1">
        <v>24.3</v>
      </c>
      <c r="EM15" s="1">
        <v>23.7</v>
      </c>
      <c r="EO15" s="1"/>
      <c r="EP15" s="124" t="s">
        <v>467</v>
      </c>
      <c r="EQ15" s="1">
        <v>15.8</v>
      </c>
      <c r="ER15" s="1">
        <v>13.1</v>
      </c>
      <c r="ES15" s="1">
        <v>10.7</v>
      </c>
      <c r="ET15" s="1">
        <v>7.1</v>
      </c>
      <c r="EU15" s="1">
        <v>5</v>
      </c>
      <c r="EV15" s="1">
        <v>5.4</v>
      </c>
      <c r="EW15" s="1">
        <v>5.2</v>
      </c>
      <c r="EX15" s="1">
        <v>5.2</v>
      </c>
      <c r="EY15" s="1">
        <v>8.1</v>
      </c>
      <c r="EZ15" s="1">
        <v>5.4</v>
      </c>
      <c r="FA15" s="1">
        <v>6.3</v>
      </c>
      <c r="FB15" s="1">
        <v>8.3000000000000007</v>
      </c>
      <c r="FC15" s="1">
        <v>8.5</v>
      </c>
      <c r="FD15" s="1">
        <v>6.7</v>
      </c>
      <c r="FE15" s="1">
        <v>8.3000000000000007</v>
      </c>
      <c r="FF15" s="1">
        <v>8.3000000000000007</v>
      </c>
      <c r="FG15" s="1">
        <v>9.8000000000000007</v>
      </c>
      <c r="FH15" s="1">
        <v>13.7</v>
      </c>
      <c r="FI15" s="1">
        <v>12.5</v>
      </c>
      <c r="FJ15" s="1">
        <v>12.3</v>
      </c>
      <c r="FK15" s="1">
        <v>11.7</v>
      </c>
    </row>
    <row r="16" spans="1:167" ht="14.5">
      <c r="A16" s="410"/>
      <c r="B16" s="410"/>
      <c r="C16" s="1"/>
      <c r="D16" s="1"/>
      <c r="E16" s="1"/>
      <c r="F16" s="1"/>
      <c r="G16" s="1"/>
      <c r="H16" s="1"/>
      <c r="I16" s="1"/>
      <c r="J16" s="1"/>
      <c r="K16" s="1"/>
      <c r="L16" s="1"/>
      <c r="M16" s="1"/>
      <c r="N16" s="1"/>
      <c r="O16" s="1"/>
      <c r="P16" s="1"/>
      <c r="Q16" s="1"/>
      <c r="R16" s="1"/>
      <c r="S16" s="1"/>
      <c r="T16" s="1"/>
      <c r="U16" s="1"/>
      <c r="V16" s="1"/>
      <c r="W16" s="1"/>
      <c r="Y16" s="410"/>
      <c r="Z16" s="410"/>
      <c r="AA16" s="1"/>
      <c r="AB16" s="1"/>
      <c r="AC16" s="1"/>
      <c r="AD16" s="1"/>
      <c r="AE16" s="1"/>
      <c r="AF16" s="1"/>
      <c r="AG16" s="1"/>
      <c r="AH16" s="1"/>
      <c r="AI16" s="1"/>
      <c r="AJ16" s="1"/>
      <c r="AK16" s="1"/>
      <c r="AL16" s="1"/>
      <c r="AM16" s="1"/>
      <c r="AN16" s="1"/>
      <c r="AO16" s="1"/>
      <c r="AP16" s="1"/>
      <c r="AQ16" s="1"/>
      <c r="AR16" s="1"/>
      <c r="AS16" s="1"/>
      <c r="AT16" s="1"/>
      <c r="AU16" s="1"/>
      <c r="AW16" s="410"/>
      <c r="AX16" s="410"/>
      <c r="AY16" s="1"/>
      <c r="AZ16" s="1"/>
      <c r="BA16" s="1"/>
      <c r="BB16" s="1"/>
      <c r="BC16" s="1"/>
      <c r="BD16" s="1"/>
      <c r="BE16" s="1"/>
      <c r="BF16" s="1"/>
      <c r="BG16" s="1"/>
      <c r="BH16" s="1"/>
      <c r="BI16" s="1"/>
      <c r="BJ16" s="1"/>
      <c r="BK16" s="1"/>
      <c r="BL16" s="1"/>
      <c r="BM16" s="1"/>
      <c r="BN16" s="1"/>
      <c r="BO16" s="1"/>
      <c r="BP16" s="1"/>
      <c r="BQ16" s="1"/>
      <c r="BR16" s="1"/>
      <c r="BS16" s="1"/>
      <c r="BU16" s="410"/>
      <c r="BV16" s="410"/>
      <c r="BW16" s="1"/>
      <c r="BX16" s="1"/>
      <c r="BY16" s="1"/>
      <c r="BZ16" s="1"/>
      <c r="CA16" s="1"/>
      <c r="CB16" s="1"/>
      <c r="CC16" s="1"/>
      <c r="CD16" s="1"/>
      <c r="CE16" s="1"/>
      <c r="CF16" s="1"/>
      <c r="CG16" s="1"/>
      <c r="CH16" s="1"/>
      <c r="CI16" s="1"/>
      <c r="CJ16" s="1"/>
      <c r="CK16" s="1"/>
      <c r="CL16" s="1"/>
      <c r="CM16" s="1"/>
      <c r="CN16" s="1"/>
      <c r="CO16" s="1"/>
      <c r="CP16" s="1"/>
      <c r="CQ16" s="1"/>
      <c r="CS16" s="410"/>
      <c r="CT16" s="410"/>
      <c r="CU16" s="1"/>
      <c r="CV16" s="1"/>
      <c r="CW16" s="1"/>
      <c r="CX16" s="1"/>
      <c r="CY16" s="1"/>
      <c r="CZ16" s="1"/>
      <c r="DA16" s="1"/>
      <c r="DB16" s="1"/>
      <c r="DC16" s="1"/>
      <c r="DD16" s="1"/>
      <c r="DE16" s="1"/>
      <c r="DF16" s="1"/>
      <c r="DG16" s="1"/>
      <c r="DH16" s="1"/>
      <c r="DI16" s="1"/>
      <c r="DJ16" s="1"/>
      <c r="DK16" s="1"/>
      <c r="DL16" s="1"/>
      <c r="DM16" s="1"/>
      <c r="DN16" s="1"/>
      <c r="DO16" s="1"/>
      <c r="DQ16" s="410"/>
      <c r="DR16" s="410"/>
      <c r="DS16" s="1"/>
      <c r="DT16" s="1"/>
      <c r="DU16" s="1"/>
      <c r="DV16" s="1"/>
      <c r="DW16" s="1"/>
      <c r="DX16" s="1"/>
      <c r="DY16" s="1"/>
      <c r="DZ16" s="1"/>
      <c r="EA16" s="1"/>
      <c r="EB16" s="1"/>
      <c r="EC16" s="1"/>
      <c r="ED16" s="1"/>
      <c r="EE16" s="1"/>
      <c r="EF16" s="1"/>
      <c r="EG16" s="1"/>
      <c r="EH16" s="1"/>
      <c r="EI16" s="1"/>
      <c r="EJ16" s="1"/>
      <c r="EK16" s="1"/>
      <c r="EL16" s="1"/>
      <c r="EM16" s="1"/>
      <c r="EO16" s="410"/>
      <c r="EP16" s="410"/>
      <c r="EQ16" s="1"/>
      <c r="ER16" s="1"/>
      <c r="ES16" s="1"/>
      <c r="ET16" s="1"/>
      <c r="EU16" s="1"/>
      <c r="EV16" s="1"/>
      <c r="EW16" s="1"/>
      <c r="EX16" s="1"/>
      <c r="EY16" s="1"/>
      <c r="EZ16" s="1"/>
      <c r="FA16" s="1"/>
      <c r="FB16" s="1"/>
      <c r="FC16" s="1"/>
      <c r="FD16" s="1"/>
      <c r="FE16" s="1"/>
      <c r="FF16" s="1"/>
      <c r="FG16" s="1"/>
      <c r="FH16" s="1"/>
      <c r="FI16" s="1"/>
      <c r="FJ16" s="1"/>
      <c r="FK16" s="1"/>
    </row>
    <row r="17" spans="1:167" ht="14.5">
      <c r="A17" s="414"/>
      <c r="B17" s="414"/>
      <c r="C17" s="1"/>
      <c r="D17" s="1"/>
      <c r="E17" s="1"/>
      <c r="F17" s="1"/>
      <c r="G17" s="1"/>
      <c r="H17" s="1"/>
      <c r="I17" s="1"/>
      <c r="J17" s="1"/>
      <c r="K17" s="1"/>
      <c r="L17" s="1"/>
      <c r="M17" s="1"/>
      <c r="N17" s="1"/>
      <c r="O17" s="1"/>
      <c r="P17" s="1"/>
      <c r="Q17" s="1"/>
      <c r="R17" s="1"/>
      <c r="S17" s="1"/>
      <c r="T17" s="1"/>
      <c r="U17" s="1"/>
      <c r="V17" s="1"/>
      <c r="W17" s="1"/>
      <c r="Y17" s="414"/>
      <c r="Z17" s="414"/>
      <c r="AA17" s="1"/>
      <c r="AB17" s="1"/>
      <c r="AC17" s="1"/>
      <c r="AD17" s="1"/>
      <c r="AE17" s="1"/>
      <c r="AF17" s="1"/>
      <c r="AG17" s="1"/>
      <c r="AH17" s="1"/>
      <c r="AI17" s="1"/>
      <c r="AJ17" s="1"/>
      <c r="AK17" s="1"/>
      <c r="AL17" s="1"/>
      <c r="AM17" s="1"/>
      <c r="AN17" s="1"/>
      <c r="AO17" s="1"/>
      <c r="AP17" s="1"/>
      <c r="AQ17" s="1"/>
      <c r="AR17" s="1"/>
      <c r="AS17" s="1"/>
      <c r="AT17" s="1"/>
      <c r="AU17" s="1"/>
      <c r="AW17" s="414"/>
      <c r="AX17" s="414"/>
      <c r="AY17" s="1"/>
      <c r="AZ17" s="1"/>
      <c r="BA17" s="1"/>
      <c r="BB17" s="1"/>
      <c r="BC17" s="1"/>
      <c r="BD17" s="1"/>
      <c r="BE17" s="1"/>
      <c r="BF17" s="1"/>
      <c r="BG17" s="1"/>
      <c r="BH17" s="1"/>
      <c r="BI17" s="1"/>
      <c r="BJ17" s="1"/>
      <c r="BK17" s="1"/>
      <c r="BL17" s="1"/>
      <c r="BM17" s="1"/>
      <c r="BN17" s="1"/>
      <c r="BO17" s="1"/>
      <c r="BP17" s="1"/>
      <c r="BQ17" s="1"/>
      <c r="BR17" s="1"/>
      <c r="BS17" s="1"/>
      <c r="BU17" s="414"/>
      <c r="BV17" s="414"/>
      <c r="BW17" s="1"/>
      <c r="BX17" s="1"/>
      <c r="BY17" s="1"/>
      <c r="BZ17" s="1"/>
      <c r="CA17" s="1"/>
      <c r="CB17" s="1"/>
      <c r="CC17" s="1"/>
      <c r="CD17" s="1"/>
      <c r="CE17" s="1"/>
      <c r="CF17" s="1"/>
      <c r="CG17" s="1"/>
      <c r="CH17" s="1"/>
      <c r="CI17" s="1"/>
      <c r="CJ17" s="1"/>
      <c r="CK17" s="1"/>
      <c r="CL17" s="1"/>
      <c r="CM17" s="1"/>
      <c r="CN17" s="1"/>
      <c r="CO17" s="1"/>
      <c r="CP17" s="1"/>
      <c r="CQ17" s="1"/>
      <c r="CS17" s="414"/>
      <c r="CT17" s="414"/>
      <c r="CU17" s="1"/>
      <c r="CV17" s="1"/>
      <c r="CW17" s="1"/>
      <c r="CX17" s="1"/>
      <c r="CY17" s="1"/>
      <c r="CZ17" s="1"/>
      <c r="DA17" s="1"/>
      <c r="DB17" s="1"/>
      <c r="DC17" s="1"/>
      <c r="DD17" s="1"/>
      <c r="DE17" s="1"/>
      <c r="DF17" s="1"/>
      <c r="DG17" s="1"/>
      <c r="DH17" s="1"/>
      <c r="DI17" s="1"/>
      <c r="DJ17" s="1"/>
      <c r="DK17" s="1"/>
      <c r="DL17" s="1"/>
      <c r="DM17" s="1"/>
      <c r="DN17" s="1"/>
      <c r="DO17" s="1"/>
      <c r="DQ17" s="414"/>
      <c r="DR17" s="414"/>
      <c r="DS17" s="1"/>
      <c r="DT17" s="1"/>
      <c r="DU17" s="1"/>
      <c r="DV17" s="1"/>
      <c r="DW17" s="1"/>
      <c r="DX17" s="1"/>
      <c r="DY17" s="1"/>
      <c r="DZ17" s="1"/>
      <c r="EA17" s="1"/>
      <c r="EB17" s="1"/>
      <c r="EC17" s="1"/>
      <c r="ED17" s="1"/>
      <c r="EE17" s="1"/>
      <c r="EF17" s="1"/>
      <c r="EG17" s="1"/>
      <c r="EH17" s="1"/>
      <c r="EI17" s="1"/>
      <c r="EJ17" s="1"/>
      <c r="EK17" s="1"/>
      <c r="EL17" s="1"/>
      <c r="EM17" s="1"/>
      <c r="EO17" s="414"/>
      <c r="EP17" s="414"/>
      <c r="EQ17" s="1"/>
      <c r="ER17" s="1"/>
      <c r="ES17" s="1"/>
      <c r="ET17" s="1"/>
      <c r="EU17" s="1"/>
      <c r="EV17" s="1"/>
      <c r="EW17" s="1"/>
      <c r="EX17" s="1"/>
      <c r="EY17" s="1"/>
      <c r="EZ17" s="1"/>
      <c r="FA17" s="1"/>
      <c r="FB17" s="1"/>
      <c r="FC17" s="1"/>
      <c r="FD17" s="1"/>
      <c r="FE17" s="1"/>
      <c r="FF17" s="1"/>
      <c r="FG17" s="1"/>
      <c r="FH17" s="1"/>
      <c r="FI17" s="1"/>
      <c r="FJ17" s="1"/>
      <c r="FK17" s="1"/>
    </row>
    <row r="18" spans="1:167" ht="95">
      <c r="A18" s="6"/>
      <c r="B18" s="125" t="s">
        <v>468</v>
      </c>
      <c r="C18" s="6">
        <v>0.3</v>
      </c>
      <c r="D18" s="6">
        <v>0.3</v>
      </c>
      <c r="E18" s="6">
        <v>0.3</v>
      </c>
      <c r="F18" s="6">
        <v>0.4</v>
      </c>
      <c r="G18" s="6">
        <v>0.4</v>
      </c>
      <c r="H18" s="6">
        <v>0.4</v>
      </c>
      <c r="I18" s="6">
        <v>0.4</v>
      </c>
      <c r="J18" s="6">
        <v>0.4</v>
      </c>
      <c r="K18" s="6">
        <v>0.4</v>
      </c>
      <c r="L18" s="6">
        <v>0.4</v>
      </c>
      <c r="M18" s="6">
        <v>0.4</v>
      </c>
      <c r="N18" s="6">
        <v>0.5</v>
      </c>
      <c r="O18" s="6">
        <v>0.4</v>
      </c>
      <c r="P18" s="6">
        <v>0.3</v>
      </c>
      <c r="Q18" s="6">
        <v>0.3</v>
      </c>
      <c r="R18" s="6">
        <v>0.3</v>
      </c>
      <c r="S18" s="6">
        <v>0.3</v>
      </c>
      <c r="T18" s="6">
        <v>0.3</v>
      </c>
      <c r="U18" s="6">
        <v>0.3</v>
      </c>
      <c r="V18" s="6">
        <v>0.3</v>
      </c>
      <c r="W18" s="6">
        <v>0.3</v>
      </c>
      <c r="Y18" s="6"/>
      <c r="Z18" s="125" t="s">
        <v>468</v>
      </c>
      <c r="AA18" s="6">
        <v>0.8</v>
      </c>
      <c r="AB18" s="6">
        <v>0.8</v>
      </c>
      <c r="AC18" s="6">
        <v>0.7</v>
      </c>
      <c r="AD18" s="6">
        <v>0.7</v>
      </c>
      <c r="AE18" s="6">
        <v>0.8</v>
      </c>
      <c r="AF18" s="6">
        <v>0.7</v>
      </c>
      <c r="AG18" s="6">
        <v>0.8</v>
      </c>
      <c r="AH18" s="6">
        <v>0.9</v>
      </c>
      <c r="AI18" s="6">
        <v>0.9</v>
      </c>
      <c r="AJ18" s="6">
        <v>0.9</v>
      </c>
      <c r="AK18" s="6">
        <v>0.8</v>
      </c>
      <c r="AL18" s="6">
        <v>0.9</v>
      </c>
      <c r="AM18" s="6">
        <v>0.9</v>
      </c>
      <c r="AN18" s="6">
        <v>0.9</v>
      </c>
      <c r="AO18" s="6">
        <v>0.8</v>
      </c>
      <c r="AP18" s="6">
        <v>0.7</v>
      </c>
      <c r="AQ18" s="6">
        <v>0.7</v>
      </c>
      <c r="AR18" s="6">
        <v>0.6</v>
      </c>
      <c r="AS18" s="6">
        <v>0.7</v>
      </c>
      <c r="AT18" s="6">
        <v>0.6</v>
      </c>
      <c r="AU18" s="6">
        <v>0.5</v>
      </c>
      <c r="AW18" s="6"/>
      <c r="AX18" s="125" t="s">
        <v>468</v>
      </c>
      <c r="AY18" s="6">
        <v>1.7</v>
      </c>
      <c r="AZ18" s="6">
        <v>1.6</v>
      </c>
      <c r="BA18" s="6">
        <v>1.5</v>
      </c>
      <c r="BB18" s="6">
        <v>1.3</v>
      </c>
      <c r="BC18" s="6">
        <v>1.4</v>
      </c>
      <c r="BD18" s="6">
        <v>1.6</v>
      </c>
      <c r="BE18" s="6">
        <v>1.5</v>
      </c>
      <c r="BF18" s="6">
        <v>1.5</v>
      </c>
      <c r="BG18" s="6">
        <v>1.5</v>
      </c>
      <c r="BH18" s="6">
        <v>1.1000000000000001</v>
      </c>
      <c r="BI18" s="6">
        <v>1.3</v>
      </c>
      <c r="BJ18" s="6">
        <v>1.3</v>
      </c>
      <c r="BK18" s="6">
        <v>1.2</v>
      </c>
      <c r="BL18" s="6">
        <v>1.3</v>
      </c>
      <c r="BM18" s="6">
        <v>1.4</v>
      </c>
      <c r="BN18" s="6">
        <v>1.4</v>
      </c>
      <c r="BO18" s="6">
        <v>1.4</v>
      </c>
      <c r="BP18" s="6">
        <v>1.4</v>
      </c>
      <c r="BQ18" s="6">
        <v>1.5</v>
      </c>
      <c r="BR18" s="6">
        <v>1.5</v>
      </c>
      <c r="BS18" s="6">
        <v>1.5</v>
      </c>
      <c r="BU18" s="6"/>
      <c r="BV18" s="125" t="s">
        <v>468</v>
      </c>
      <c r="BW18" s="6">
        <v>0.3</v>
      </c>
      <c r="BX18" s="6">
        <v>0.2</v>
      </c>
      <c r="BY18" s="6">
        <v>0.1</v>
      </c>
      <c r="BZ18" s="6">
        <v>0.2</v>
      </c>
      <c r="CA18" s="6">
        <v>0.3</v>
      </c>
      <c r="CB18" s="6">
        <v>0.3</v>
      </c>
      <c r="CC18" s="6">
        <v>0.3</v>
      </c>
      <c r="CD18" s="6">
        <v>0.3</v>
      </c>
      <c r="CE18" s="6">
        <v>0.3</v>
      </c>
      <c r="CF18" s="6">
        <v>0.5</v>
      </c>
      <c r="CG18" s="6">
        <v>0.6</v>
      </c>
      <c r="CH18" s="6">
        <v>0.7</v>
      </c>
      <c r="CI18" s="6">
        <v>0.6</v>
      </c>
      <c r="CJ18" s="6">
        <v>0.6</v>
      </c>
      <c r="CK18" s="6">
        <v>0.7</v>
      </c>
      <c r="CL18" s="6">
        <v>0.7</v>
      </c>
      <c r="CM18" s="6">
        <v>0.7</v>
      </c>
      <c r="CN18" s="6">
        <v>0.8</v>
      </c>
      <c r="CO18" s="6">
        <v>0.9</v>
      </c>
      <c r="CP18" s="6">
        <v>0.9</v>
      </c>
      <c r="CQ18" s="6">
        <v>0.8</v>
      </c>
      <c r="CS18" s="6"/>
      <c r="CT18" s="125" t="s">
        <v>468</v>
      </c>
      <c r="CU18" s="6">
        <v>0.4</v>
      </c>
      <c r="CV18" s="6">
        <v>0.3</v>
      </c>
      <c r="CW18" s="6">
        <v>0.2</v>
      </c>
      <c r="CX18" s="6">
        <v>0.2</v>
      </c>
      <c r="CY18" s="6">
        <v>0.2</v>
      </c>
      <c r="CZ18" s="6">
        <v>0.4</v>
      </c>
      <c r="DA18" s="6">
        <v>0.4</v>
      </c>
      <c r="DB18" s="6">
        <v>0.2</v>
      </c>
      <c r="DC18" s="6">
        <v>0.5</v>
      </c>
      <c r="DD18" s="6">
        <v>0.4</v>
      </c>
      <c r="DE18" s="6">
        <v>0.7</v>
      </c>
      <c r="DF18" s="6">
        <v>0.7</v>
      </c>
      <c r="DG18" s="6">
        <v>0.6</v>
      </c>
      <c r="DH18" s="6">
        <v>0.7</v>
      </c>
      <c r="DI18" s="6">
        <v>0.7</v>
      </c>
      <c r="DJ18" s="6">
        <v>0.8</v>
      </c>
      <c r="DK18" s="6">
        <v>0.8</v>
      </c>
      <c r="DL18" s="6">
        <v>1.1000000000000001</v>
      </c>
      <c r="DM18" s="6">
        <v>1.3</v>
      </c>
      <c r="DN18" s="6">
        <v>1.4</v>
      </c>
      <c r="DO18" s="6">
        <v>1.2</v>
      </c>
      <c r="DQ18" s="6"/>
      <c r="DR18" s="125" t="s">
        <v>468</v>
      </c>
      <c r="DS18" s="6">
        <v>1.8</v>
      </c>
      <c r="DT18" s="6">
        <v>2.2999999999999998</v>
      </c>
      <c r="DU18" s="6">
        <v>2.2000000000000002</v>
      </c>
      <c r="DV18" s="6">
        <v>2.6</v>
      </c>
      <c r="DW18" s="6">
        <v>2.6</v>
      </c>
      <c r="DX18" s="6">
        <v>2.8</v>
      </c>
      <c r="DY18" s="6">
        <v>3.2</v>
      </c>
      <c r="DZ18" s="6">
        <v>3.6</v>
      </c>
      <c r="EA18" s="6">
        <v>3.6</v>
      </c>
      <c r="EB18" s="6">
        <v>2.9</v>
      </c>
      <c r="EC18" s="6">
        <v>2.2000000000000002</v>
      </c>
      <c r="ED18" s="6">
        <v>2.6</v>
      </c>
      <c r="EE18" s="6">
        <v>3.1</v>
      </c>
      <c r="EF18" s="6">
        <v>3</v>
      </c>
      <c r="EG18" s="6">
        <v>2.9</v>
      </c>
      <c r="EH18" s="6">
        <v>2.5</v>
      </c>
      <c r="EI18" s="6">
        <v>1.9</v>
      </c>
      <c r="EJ18" s="6">
        <v>2.1</v>
      </c>
      <c r="EK18" s="6">
        <v>1.9</v>
      </c>
      <c r="EL18" s="6">
        <v>1.9</v>
      </c>
      <c r="EM18" s="6">
        <v>1.9</v>
      </c>
      <c r="EO18" s="6"/>
      <c r="EP18" s="125" t="s">
        <v>468</v>
      </c>
      <c r="EQ18" s="6">
        <v>1.3</v>
      </c>
      <c r="ER18" s="6">
        <v>1.1000000000000001</v>
      </c>
      <c r="ES18" s="6">
        <v>0.9</v>
      </c>
      <c r="ET18" s="6">
        <v>0.6</v>
      </c>
      <c r="EU18" s="6">
        <v>0.4</v>
      </c>
      <c r="EV18" s="6">
        <v>0.4</v>
      </c>
      <c r="EW18" s="6">
        <v>0.4</v>
      </c>
      <c r="EX18" s="6">
        <v>0.4</v>
      </c>
      <c r="EY18" s="6">
        <v>0.7</v>
      </c>
      <c r="EZ18" s="6">
        <v>0.4</v>
      </c>
      <c r="FA18" s="6">
        <v>0.5</v>
      </c>
      <c r="FB18" s="6">
        <v>0.7</v>
      </c>
      <c r="FC18" s="6">
        <v>0.7</v>
      </c>
      <c r="FD18" s="6">
        <v>0.5</v>
      </c>
      <c r="FE18" s="6">
        <v>0.7</v>
      </c>
      <c r="FF18" s="6">
        <v>0.7</v>
      </c>
      <c r="FG18" s="6">
        <v>0.8</v>
      </c>
      <c r="FH18" s="6">
        <v>1.1000000000000001</v>
      </c>
      <c r="FI18" s="6">
        <v>1</v>
      </c>
      <c r="FJ18" s="6">
        <v>1</v>
      </c>
      <c r="FK18" s="6">
        <v>0.9</v>
      </c>
    </row>
    <row r="19" spans="1:167" ht="14.5">
      <c r="A19" s="6"/>
      <c r="B19" s="124" t="s">
        <v>466</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Y19" s="6"/>
      <c r="Z19" s="124" t="s">
        <v>466</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W19" s="6"/>
      <c r="AX19" s="124" t="s">
        <v>466</v>
      </c>
      <c r="AY19" s="13">
        <v>0.1</v>
      </c>
      <c r="AZ19" s="13">
        <v>0.1</v>
      </c>
      <c r="BA19" s="13">
        <v>0.1</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U19" s="6"/>
      <c r="BV19" s="124" t="s">
        <v>466</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S19" s="6"/>
      <c r="CT19" s="124" t="s">
        <v>466</v>
      </c>
      <c r="CU19" s="13">
        <v>0</v>
      </c>
      <c r="CV19" s="13">
        <v>0</v>
      </c>
      <c r="CW19" s="13">
        <v>0</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Q19" s="6"/>
      <c r="DR19" s="124" t="s">
        <v>466</v>
      </c>
      <c r="DS19" s="13">
        <v>0.1</v>
      </c>
      <c r="DT19" s="13">
        <v>0.1</v>
      </c>
      <c r="DU19" s="13">
        <v>0.1</v>
      </c>
      <c r="DV19" s="13">
        <v>0.1</v>
      </c>
      <c r="DW19" s="13">
        <v>0.1</v>
      </c>
      <c r="DX19" s="13">
        <v>0.1</v>
      </c>
      <c r="DY19" s="13">
        <v>0.1</v>
      </c>
      <c r="DZ19" s="13">
        <v>0.1</v>
      </c>
      <c r="EA19" s="13">
        <v>0.1</v>
      </c>
      <c r="EB19" s="13">
        <v>0.1</v>
      </c>
      <c r="EC19" s="13">
        <v>0.1</v>
      </c>
      <c r="ED19" s="13">
        <v>0.1</v>
      </c>
      <c r="EE19" s="13">
        <v>0.1</v>
      </c>
      <c r="EF19" s="13">
        <v>0.1</v>
      </c>
      <c r="EG19" s="13">
        <v>0.1</v>
      </c>
      <c r="EH19" s="13">
        <v>0.1</v>
      </c>
      <c r="EI19" s="13">
        <v>0</v>
      </c>
      <c r="EJ19" s="13">
        <v>0</v>
      </c>
      <c r="EK19" s="13">
        <v>0</v>
      </c>
      <c r="EL19" s="13">
        <v>0</v>
      </c>
      <c r="EM19" s="13">
        <v>0</v>
      </c>
      <c r="EO19" s="6"/>
      <c r="EP19" s="124" t="s">
        <v>466</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row>
    <row r="20" spans="1:167" ht="14.5">
      <c r="A20" s="6"/>
      <c r="B20" s="124" t="s">
        <v>467</v>
      </c>
      <c r="C20" s="13">
        <v>0.3</v>
      </c>
      <c r="D20" s="13">
        <v>0.3</v>
      </c>
      <c r="E20" s="13">
        <v>0.3</v>
      </c>
      <c r="F20" s="13">
        <v>0.4</v>
      </c>
      <c r="G20" s="13">
        <v>0.4</v>
      </c>
      <c r="H20" s="13">
        <v>0.4</v>
      </c>
      <c r="I20" s="13">
        <v>0.4</v>
      </c>
      <c r="J20" s="13">
        <v>0.4</v>
      </c>
      <c r="K20" s="13">
        <v>0.4</v>
      </c>
      <c r="L20" s="13">
        <v>0.4</v>
      </c>
      <c r="M20" s="13">
        <v>0.4</v>
      </c>
      <c r="N20" s="13">
        <v>0.4</v>
      </c>
      <c r="O20" s="13">
        <v>0.4</v>
      </c>
      <c r="P20" s="13">
        <v>0.3</v>
      </c>
      <c r="Q20" s="13">
        <v>0.3</v>
      </c>
      <c r="R20" s="13">
        <v>0.3</v>
      </c>
      <c r="S20" s="13">
        <v>0.3</v>
      </c>
      <c r="T20" s="13">
        <v>0.3</v>
      </c>
      <c r="U20" s="13">
        <v>0.3</v>
      </c>
      <c r="V20" s="13">
        <v>0.3</v>
      </c>
      <c r="W20" s="13">
        <v>0.3</v>
      </c>
      <c r="Y20" s="6"/>
      <c r="Z20" s="124" t="s">
        <v>467</v>
      </c>
      <c r="AA20" s="13">
        <v>0.8</v>
      </c>
      <c r="AB20" s="13">
        <v>0.7</v>
      </c>
      <c r="AC20" s="13">
        <v>0.7</v>
      </c>
      <c r="AD20" s="13">
        <v>0.7</v>
      </c>
      <c r="AE20" s="13">
        <v>0.8</v>
      </c>
      <c r="AF20" s="13">
        <v>0.7</v>
      </c>
      <c r="AG20" s="13">
        <v>0.7</v>
      </c>
      <c r="AH20" s="13">
        <v>0.9</v>
      </c>
      <c r="AI20" s="13">
        <v>0.9</v>
      </c>
      <c r="AJ20" s="13">
        <v>0.9</v>
      </c>
      <c r="AK20" s="13">
        <v>0.8</v>
      </c>
      <c r="AL20" s="13">
        <v>0.9</v>
      </c>
      <c r="AM20" s="13">
        <v>0.9</v>
      </c>
      <c r="AN20" s="13">
        <v>0.8</v>
      </c>
      <c r="AO20" s="13">
        <v>0.8</v>
      </c>
      <c r="AP20" s="13">
        <v>0.7</v>
      </c>
      <c r="AQ20" s="13">
        <v>0.7</v>
      </c>
      <c r="AR20" s="13">
        <v>0.6</v>
      </c>
      <c r="AS20" s="13">
        <v>0.7</v>
      </c>
      <c r="AT20" s="13">
        <v>0.6</v>
      </c>
      <c r="AU20" s="13">
        <v>0.5</v>
      </c>
      <c r="AW20" s="6"/>
      <c r="AX20" s="124" t="s">
        <v>467</v>
      </c>
      <c r="AY20" s="13">
        <v>1.6</v>
      </c>
      <c r="AZ20" s="13">
        <v>1.5</v>
      </c>
      <c r="BA20" s="13">
        <v>1.4</v>
      </c>
      <c r="BB20" s="13">
        <v>1.2</v>
      </c>
      <c r="BC20" s="13">
        <v>1.4</v>
      </c>
      <c r="BD20" s="13">
        <v>1.5</v>
      </c>
      <c r="BE20" s="13">
        <v>1.4</v>
      </c>
      <c r="BF20" s="13">
        <v>1.5</v>
      </c>
      <c r="BG20" s="13">
        <v>1.5</v>
      </c>
      <c r="BH20" s="13">
        <v>1.1000000000000001</v>
      </c>
      <c r="BI20" s="13">
        <v>1.2</v>
      </c>
      <c r="BJ20" s="13">
        <v>1.3</v>
      </c>
      <c r="BK20" s="13">
        <v>1.2</v>
      </c>
      <c r="BL20" s="13">
        <v>1.3</v>
      </c>
      <c r="BM20" s="13">
        <v>1.4</v>
      </c>
      <c r="BN20" s="13">
        <v>1.4</v>
      </c>
      <c r="BO20" s="13">
        <v>1.4</v>
      </c>
      <c r="BP20" s="13">
        <v>1.4</v>
      </c>
      <c r="BQ20" s="13">
        <v>1.5</v>
      </c>
      <c r="BR20" s="13">
        <v>1.5</v>
      </c>
      <c r="BS20" s="13">
        <v>1.5</v>
      </c>
      <c r="BU20" s="6"/>
      <c r="BV20" s="124" t="s">
        <v>467</v>
      </c>
      <c r="BW20" s="13">
        <v>0.3</v>
      </c>
      <c r="BX20" s="13">
        <v>0.2</v>
      </c>
      <c r="BY20" s="13">
        <v>0.1</v>
      </c>
      <c r="BZ20" s="13">
        <v>0.2</v>
      </c>
      <c r="CA20" s="13">
        <v>0.3</v>
      </c>
      <c r="CB20" s="13">
        <v>0.3</v>
      </c>
      <c r="CC20" s="13">
        <v>0.3</v>
      </c>
      <c r="CD20" s="13">
        <v>0.2</v>
      </c>
      <c r="CE20" s="13">
        <v>0.3</v>
      </c>
      <c r="CF20" s="13">
        <v>0.5</v>
      </c>
      <c r="CG20" s="13">
        <v>0.6</v>
      </c>
      <c r="CH20" s="13">
        <v>0.7</v>
      </c>
      <c r="CI20" s="13">
        <v>0.6</v>
      </c>
      <c r="CJ20" s="13">
        <v>0.6</v>
      </c>
      <c r="CK20" s="13">
        <v>0.6</v>
      </c>
      <c r="CL20" s="13">
        <v>0.7</v>
      </c>
      <c r="CM20" s="13">
        <v>0.6</v>
      </c>
      <c r="CN20" s="13">
        <v>0.8</v>
      </c>
      <c r="CO20" s="13">
        <v>0.9</v>
      </c>
      <c r="CP20" s="13">
        <v>0.9</v>
      </c>
      <c r="CQ20" s="13">
        <v>0.8</v>
      </c>
      <c r="CS20" s="6"/>
      <c r="CT20" s="124" t="s">
        <v>467</v>
      </c>
      <c r="CU20" s="13">
        <v>0.4</v>
      </c>
      <c r="CV20" s="13">
        <v>0.3</v>
      </c>
      <c r="CW20" s="13">
        <v>0.2</v>
      </c>
      <c r="CX20" s="13">
        <v>0.2</v>
      </c>
      <c r="CY20" s="13">
        <v>0.2</v>
      </c>
      <c r="CZ20" s="13">
        <v>0.4</v>
      </c>
      <c r="DA20" s="13">
        <v>0.4</v>
      </c>
      <c r="DB20" s="13">
        <v>0.2</v>
      </c>
      <c r="DC20" s="13">
        <v>0.5</v>
      </c>
      <c r="DD20" s="13">
        <v>0.4</v>
      </c>
      <c r="DE20" s="13">
        <v>0.7</v>
      </c>
      <c r="DF20" s="13">
        <v>0.7</v>
      </c>
      <c r="DG20" s="13">
        <v>0.5</v>
      </c>
      <c r="DH20" s="13">
        <v>0.7</v>
      </c>
      <c r="DI20" s="13">
        <v>0.7</v>
      </c>
      <c r="DJ20" s="13">
        <v>0.8</v>
      </c>
      <c r="DK20" s="13">
        <v>0.8</v>
      </c>
      <c r="DL20" s="13">
        <v>1.1000000000000001</v>
      </c>
      <c r="DM20" s="13">
        <v>1.2</v>
      </c>
      <c r="DN20" s="13">
        <v>1.3</v>
      </c>
      <c r="DO20" s="13">
        <v>1.2</v>
      </c>
      <c r="DQ20" s="6"/>
      <c r="DR20" s="124" t="s">
        <v>467</v>
      </c>
      <c r="DS20" s="13">
        <v>1.7</v>
      </c>
      <c r="DT20" s="13">
        <v>2.2000000000000002</v>
      </c>
      <c r="DU20" s="13">
        <v>2.1</v>
      </c>
      <c r="DV20" s="13">
        <v>2.5</v>
      </c>
      <c r="DW20" s="13">
        <v>2.6</v>
      </c>
      <c r="DX20" s="13">
        <v>2.7</v>
      </c>
      <c r="DY20" s="13">
        <v>3.1</v>
      </c>
      <c r="DZ20" s="13">
        <v>3.5</v>
      </c>
      <c r="EA20" s="13">
        <v>3.5</v>
      </c>
      <c r="EB20" s="13">
        <v>2.8</v>
      </c>
      <c r="EC20" s="13">
        <v>2.1</v>
      </c>
      <c r="ED20" s="13">
        <v>2.5</v>
      </c>
      <c r="EE20" s="13">
        <v>3</v>
      </c>
      <c r="EF20" s="13">
        <v>2.9</v>
      </c>
      <c r="EG20" s="13">
        <v>2.8</v>
      </c>
      <c r="EH20" s="13">
        <v>2.5</v>
      </c>
      <c r="EI20" s="13">
        <v>1.8</v>
      </c>
      <c r="EJ20" s="13">
        <v>2</v>
      </c>
      <c r="EK20" s="13">
        <v>1.9</v>
      </c>
      <c r="EL20" s="13">
        <v>1.9</v>
      </c>
      <c r="EM20" s="13">
        <v>1.8</v>
      </c>
      <c r="EO20" s="6"/>
      <c r="EP20" s="124" t="s">
        <v>467</v>
      </c>
      <c r="EQ20" s="13">
        <v>1.2</v>
      </c>
      <c r="ER20" s="13">
        <v>1</v>
      </c>
      <c r="ES20" s="13">
        <v>0.8</v>
      </c>
      <c r="ET20" s="13">
        <v>0.6</v>
      </c>
      <c r="EU20" s="13">
        <v>0.4</v>
      </c>
      <c r="EV20" s="13">
        <v>0.4</v>
      </c>
      <c r="EW20" s="13">
        <v>0.4</v>
      </c>
      <c r="EX20" s="13">
        <v>0.4</v>
      </c>
      <c r="EY20" s="13">
        <v>0.6</v>
      </c>
      <c r="EZ20" s="13">
        <v>0.4</v>
      </c>
      <c r="FA20" s="13">
        <v>0.5</v>
      </c>
      <c r="FB20" s="13">
        <v>0.6</v>
      </c>
      <c r="FC20" s="13">
        <v>0.7</v>
      </c>
      <c r="FD20" s="13">
        <v>0.5</v>
      </c>
      <c r="FE20" s="13">
        <v>0.6</v>
      </c>
      <c r="FF20" s="13">
        <v>0.6</v>
      </c>
      <c r="FG20" s="13">
        <v>0.8</v>
      </c>
      <c r="FH20" s="13">
        <v>1.1000000000000001</v>
      </c>
      <c r="FI20" s="13">
        <v>1</v>
      </c>
      <c r="FJ20" s="13">
        <v>1</v>
      </c>
      <c r="FK20" s="13">
        <v>0.9</v>
      </c>
    </row>
    <row r="21" spans="1:167" ht="14.5">
      <c r="A21" s="423"/>
      <c r="B21" s="423"/>
      <c r="C21" s="1"/>
      <c r="D21" s="1"/>
      <c r="E21" s="1"/>
      <c r="F21" s="1"/>
      <c r="G21" s="1"/>
      <c r="H21" s="1"/>
      <c r="I21" s="1"/>
      <c r="J21" s="1"/>
      <c r="K21" s="1"/>
      <c r="L21" s="1"/>
      <c r="M21" s="1"/>
      <c r="N21" s="1"/>
      <c r="O21" s="1"/>
      <c r="P21" s="1"/>
      <c r="Q21" s="1"/>
      <c r="R21" s="1"/>
      <c r="S21" s="1"/>
      <c r="T21" s="1"/>
      <c r="U21" s="1"/>
      <c r="V21" s="1"/>
      <c r="W21" s="1"/>
      <c r="Y21" s="423"/>
      <c r="Z21" s="423"/>
      <c r="AA21" s="1"/>
      <c r="AB21" s="1"/>
      <c r="AC21" s="1"/>
      <c r="AD21" s="1"/>
      <c r="AE21" s="1"/>
      <c r="AF21" s="1"/>
      <c r="AG21" s="1"/>
      <c r="AH21" s="1"/>
      <c r="AI21" s="1"/>
      <c r="AJ21" s="1"/>
      <c r="AK21" s="1"/>
      <c r="AL21" s="1"/>
      <c r="AM21" s="1"/>
      <c r="AN21" s="1"/>
      <c r="AO21" s="1"/>
      <c r="AP21" s="1"/>
      <c r="AQ21" s="1"/>
      <c r="AR21" s="1"/>
      <c r="AS21" s="1"/>
      <c r="AT21" s="1"/>
      <c r="AU21" s="1"/>
      <c r="AW21" s="423"/>
      <c r="AX21" s="423"/>
      <c r="AY21" s="1"/>
      <c r="AZ21" s="1"/>
      <c r="BA21" s="1"/>
      <c r="BB21" s="1"/>
      <c r="BC21" s="1"/>
      <c r="BD21" s="1"/>
      <c r="BE21" s="1"/>
      <c r="BF21" s="1"/>
      <c r="BG21" s="1"/>
      <c r="BH21" s="1"/>
      <c r="BI21" s="1"/>
      <c r="BJ21" s="1"/>
      <c r="BK21" s="1"/>
      <c r="BL21" s="1"/>
      <c r="BM21" s="1"/>
      <c r="BN21" s="1"/>
      <c r="BO21" s="1"/>
      <c r="BP21" s="1"/>
      <c r="BQ21" s="1"/>
      <c r="BR21" s="1"/>
      <c r="BS21" s="1"/>
      <c r="BU21" s="423"/>
      <c r="BV21" s="423"/>
      <c r="BW21" s="1"/>
      <c r="BX21" s="1"/>
      <c r="BY21" s="1"/>
      <c r="BZ21" s="1"/>
      <c r="CA21" s="1"/>
      <c r="CB21" s="1"/>
      <c r="CC21" s="1"/>
      <c r="CD21" s="1"/>
      <c r="CE21" s="1"/>
      <c r="CF21" s="1"/>
      <c r="CG21" s="1"/>
      <c r="CH21" s="1"/>
      <c r="CI21" s="1"/>
      <c r="CJ21" s="1"/>
      <c r="CK21" s="1"/>
      <c r="CL21" s="1"/>
      <c r="CM21" s="1"/>
      <c r="CN21" s="1"/>
      <c r="CO21" s="1"/>
      <c r="CP21" s="1"/>
      <c r="CQ21" s="1"/>
      <c r="CS21" s="423"/>
      <c r="CT21" s="423"/>
      <c r="CU21" s="1"/>
      <c r="CV21" s="1"/>
      <c r="CW21" s="1"/>
      <c r="CX21" s="1"/>
      <c r="CY21" s="1"/>
      <c r="CZ21" s="1"/>
      <c r="DA21" s="1"/>
      <c r="DB21" s="1"/>
      <c r="DC21" s="1"/>
      <c r="DD21" s="1"/>
      <c r="DE21" s="1"/>
      <c r="DF21" s="1"/>
      <c r="DG21" s="1"/>
      <c r="DH21" s="1"/>
      <c r="DI21" s="1"/>
      <c r="DJ21" s="1"/>
      <c r="DK21" s="1"/>
      <c r="DL21" s="1"/>
      <c r="DM21" s="1"/>
      <c r="DN21" s="1"/>
      <c r="DO21" s="1"/>
      <c r="DQ21" s="423"/>
      <c r="DR21" s="423"/>
      <c r="DS21" s="1"/>
      <c r="DT21" s="1"/>
      <c r="DU21" s="1"/>
      <c r="DV21" s="1"/>
      <c r="DW21" s="1"/>
      <c r="DX21" s="1"/>
      <c r="DY21" s="1"/>
      <c r="DZ21" s="1"/>
      <c r="EA21" s="1"/>
      <c r="EB21" s="1"/>
      <c r="EC21" s="1"/>
      <c r="ED21" s="1"/>
      <c r="EE21" s="1"/>
      <c r="EF21" s="1"/>
      <c r="EG21" s="1"/>
      <c r="EH21" s="1"/>
      <c r="EI21" s="1"/>
      <c r="EJ21" s="1"/>
      <c r="EK21" s="1"/>
      <c r="EL21" s="1"/>
      <c r="EM21" s="1"/>
      <c r="EO21" s="423"/>
      <c r="EP21" s="423"/>
      <c r="EQ21" s="1"/>
      <c r="ER21" s="1"/>
      <c r="ES21" s="1"/>
      <c r="ET21" s="1"/>
      <c r="EU21" s="1"/>
      <c r="EV21" s="1"/>
      <c r="EW21" s="1"/>
      <c r="EX21" s="1"/>
      <c r="EY21" s="1"/>
      <c r="EZ21" s="1"/>
      <c r="FA21" s="1"/>
      <c r="FB21" s="1"/>
      <c r="FC21" s="1"/>
      <c r="FD21" s="1"/>
      <c r="FE21" s="1"/>
      <c r="FF21" s="1"/>
      <c r="FG21" s="1"/>
      <c r="FH21" s="1"/>
      <c r="FI21" s="1"/>
      <c r="FJ21" s="1"/>
      <c r="FK21" s="1"/>
    </row>
    <row r="22" spans="1:167" ht="104.5">
      <c r="A22" s="1"/>
      <c r="B22" s="126" t="s">
        <v>469</v>
      </c>
      <c r="C22" s="6">
        <v>78.099999999999994</v>
      </c>
      <c r="D22" s="6">
        <v>78.099999999999994</v>
      </c>
      <c r="E22" s="6">
        <v>78.099999999999994</v>
      </c>
      <c r="F22" s="6">
        <v>78.099999999999994</v>
      </c>
      <c r="G22" s="6">
        <v>78.099999999999994</v>
      </c>
      <c r="H22" s="6">
        <v>78.099999999999994</v>
      </c>
      <c r="I22" s="6">
        <v>78.099999999999994</v>
      </c>
      <c r="J22" s="6">
        <v>78.099999999999994</v>
      </c>
      <c r="K22" s="6">
        <v>78.099999999999994</v>
      </c>
      <c r="L22" s="6">
        <v>78.099999999999994</v>
      </c>
      <c r="M22" s="6">
        <v>78.099999999999994</v>
      </c>
      <c r="N22" s="6">
        <v>78.099999999999994</v>
      </c>
      <c r="O22" s="6">
        <v>78.099999999999994</v>
      </c>
      <c r="P22" s="6">
        <v>78.099999999999994</v>
      </c>
      <c r="Q22" s="6">
        <v>78.099999999999994</v>
      </c>
      <c r="R22" s="6">
        <v>78.099999999999994</v>
      </c>
      <c r="S22" s="6">
        <v>78.099999999999994</v>
      </c>
      <c r="T22" s="6">
        <v>78.099999999999994</v>
      </c>
      <c r="U22" s="6">
        <v>78.099999999999994</v>
      </c>
      <c r="V22" s="6">
        <v>78.099999999999994</v>
      </c>
      <c r="W22" s="6">
        <v>78.099999999999994</v>
      </c>
      <c r="Y22" s="1"/>
      <c r="Z22" s="126" t="s">
        <v>469</v>
      </c>
      <c r="AA22" s="6">
        <v>78.099999999999994</v>
      </c>
      <c r="AB22" s="6">
        <v>78.099999999999994</v>
      </c>
      <c r="AC22" s="6">
        <v>78.099999999999994</v>
      </c>
      <c r="AD22" s="6">
        <v>78.099999999999994</v>
      </c>
      <c r="AE22" s="6">
        <v>78.099999999999994</v>
      </c>
      <c r="AF22" s="6">
        <v>78.099999999999994</v>
      </c>
      <c r="AG22" s="6">
        <v>78.099999999999994</v>
      </c>
      <c r="AH22" s="6">
        <v>78.099999999999994</v>
      </c>
      <c r="AI22" s="6">
        <v>78.099999999999994</v>
      </c>
      <c r="AJ22" s="6">
        <v>78.099999999999994</v>
      </c>
      <c r="AK22" s="6">
        <v>78.099999999999994</v>
      </c>
      <c r="AL22" s="6">
        <v>78.099999999999994</v>
      </c>
      <c r="AM22" s="6">
        <v>78.099999999999994</v>
      </c>
      <c r="AN22" s="6">
        <v>78.099999999999994</v>
      </c>
      <c r="AO22" s="6">
        <v>78.099999999999994</v>
      </c>
      <c r="AP22" s="6">
        <v>78.099999999999994</v>
      </c>
      <c r="AQ22" s="6">
        <v>78.099999999999994</v>
      </c>
      <c r="AR22" s="6">
        <v>78.099999999999994</v>
      </c>
      <c r="AS22" s="6">
        <v>78.099999999999994</v>
      </c>
      <c r="AT22" s="6">
        <v>78.099999999999994</v>
      </c>
      <c r="AU22" s="6">
        <v>78.099999999999994</v>
      </c>
      <c r="AW22" s="1"/>
      <c r="AX22" s="126" t="s">
        <v>469</v>
      </c>
      <c r="AY22" s="6">
        <v>78.099999999999994</v>
      </c>
      <c r="AZ22" s="6">
        <v>78.099999999999994</v>
      </c>
      <c r="BA22" s="6">
        <v>78.099999999999994</v>
      </c>
      <c r="BB22" s="6">
        <v>78.099999999999994</v>
      </c>
      <c r="BC22" s="6">
        <v>78.099999999999994</v>
      </c>
      <c r="BD22" s="6">
        <v>78.099999999999994</v>
      </c>
      <c r="BE22" s="6">
        <v>78.099999999999994</v>
      </c>
      <c r="BF22" s="6">
        <v>78.099999999999994</v>
      </c>
      <c r="BG22" s="6">
        <v>78.099999999999994</v>
      </c>
      <c r="BH22" s="6">
        <v>78.099999999999994</v>
      </c>
      <c r="BI22" s="6">
        <v>78.099999999999994</v>
      </c>
      <c r="BJ22" s="6">
        <v>78.099999999999994</v>
      </c>
      <c r="BK22" s="6">
        <v>78.099999999999994</v>
      </c>
      <c r="BL22" s="6">
        <v>78.099999999999994</v>
      </c>
      <c r="BM22" s="6">
        <v>78.099999999999994</v>
      </c>
      <c r="BN22" s="6">
        <v>78.099999999999994</v>
      </c>
      <c r="BO22" s="6">
        <v>78.099999999999994</v>
      </c>
      <c r="BP22" s="6">
        <v>78.099999999999994</v>
      </c>
      <c r="BQ22" s="6">
        <v>78.099999999999994</v>
      </c>
      <c r="BR22" s="6">
        <v>78.099999999999994</v>
      </c>
      <c r="BS22" s="6">
        <v>78.099999999999994</v>
      </c>
      <c r="BU22" s="1"/>
      <c r="BV22" s="126" t="s">
        <v>469</v>
      </c>
      <c r="BW22" s="6">
        <v>78.099999999999994</v>
      </c>
      <c r="BX22" s="6">
        <v>78.099999999999994</v>
      </c>
      <c r="BY22" s="6">
        <v>78.099999999999994</v>
      </c>
      <c r="BZ22" s="6">
        <v>78.099999999999994</v>
      </c>
      <c r="CA22" s="6">
        <v>78.099999999999994</v>
      </c>
      <c r="CB22" s="6">
        <v>78.099999999999994</v>
      </c>
      <c r="CC22" s="6">
        <v>78.099999999999994</v>
      </c>
      <c r="CD22" s="6">
        <v>78.099999999999994</v>
      </c>
      <c r="CE22" s="6">
        <v>78.099999999999994</v>
      </c>
      <c r="CF22" s="6">
        <v>78.099999999999994</v>
      </c>
      <c r="CG22" s="6">
        <v>78.099999999999994</v>
      </c>
      <c r="CH22" s="6">
        <v>78.099999999999994</v>
      </c>
      <c r="CI22" s="6">
        <v>78.099999999999994</v>
      </c>
      <c r="CJ22" s="6">
        <v>78.099999999999994</v>
      </c>
      <c r="CK22" s="6">
        <v>78.099999999999994</v>
      </c>
      <c r="CL22" s="6">
        <v>78.099999999999994</v>
      </c>
      <c r="CM22" s="6">
        <v>78.099999999999994</v>
      </c>
      <c r="CN22" s="6">
        <v>78.099999999999994</v>
      </c>
      <c r="CO22" s="6">
        <v>78.099999999999994</v>
      </c>
      <c r="CP22" s="6">
        <v>78.099999999999994</v>
      </c>
      <c r="CQ22" s="6">
        <v>78.099999999999994</v>
      </c>
      <c r="CS22" s="1"/>
      <c r="CT22" s="126" t="s">
        <v>469</v>
      </c>
      <c r="CU22" s="6">
        <v>78.099999999999994</v>
      </c>
      <c r="CV22" s="6">
        <v>78.099999999999994</v>
      </c>
      <c r="CW22" s="6">
        <v>78.099999999999994</v>
      </c>
      <c r="CX22" s="6">
        <v>78.099999999999994</v>
      </c>
      <c r="CY22" s="6">
        <v>78.099999999999994</v>
      </c>
      <c r="CZ22" s="6">
        <v>78.099999999999994</v>
      </c>
      <c r="DA22" s="6">
        <v>78.099999999999994</v>
      </c>
      <c r="DB22" s="6">
        <v>78.099999999999994</v>
      </c>
      <c r="DC22" s="6">
        <v>78.099999999999994</v>
      </c>
      <c r="DD22" s="6">
        <v>78.099999999999994</v>
      </c>
      <c r="DE22" s="6">
        <v>78.099999999999994</v>
      </c>
      <c r="DF22" s="6">
        <v>78.099999999999994</v>
      </c>
      <c r="DG22" s="6">
        <v>78.099999999999994</v>
      </c>
      <c r="DH22" s="6">
        <v>78.099999999999994</v>
      </c>
      <c r="DI22" s="6">
        <v>78.099999999999994</v>
      </c>
      <c r="DJ22" s="6">
        <v>78.099999999999994</v>
      </c>
      <c r="DK22" s="6">
        <v>78.099999999999994</v>
      </c>
      <c r="DL22" s="6">
        <v>78.099999999999994</v>
      </c>
      <c r="DM22" s="6">
        <v>78.099999999999994</v>
      </c>
      <c r="DN22" s="6">
        <v>78.099999999999994</v>
      </c>
      <c r="DO22" s="6">
        <v>78.099999999999994</v>
      </c>
      <c r="DQ22" s="1"/>
      <c r="DR22" s="126" t="s">
        <v>469</v>
      </c>
      <c r="DS22" s="6">
        <v>78.099999999999994</v>
      </c>
      <c r="DT22" s="6">
        <v>78.099999999999994</v>
      </c>
      <c r="DU22" s="6">
        <v>78.099999999999994</v>
      </c>
      <c r="DV22" s="6">
        <v>78.099999999999994</v>
      </c>
      <c r="DW22" s="6">
        <v>78.099999999999994</v>
      </c>
      <c r="DX22" s="6">
        <v>78.099999999999994</v>
      </c>
      <c r="DY22" s="6">
        <v>78.099999999999994</v>
      </c>
      <c r="DZ22" s="6">
        <v>78.099999999999994</v>
      </c>
      <c r="EA22" s="6">
        <v>78.099999999999994</v>
      </c>
      <c r="EB22" s="6">
        <v>78.099999999999994</v>
      </c>
      <c r="EC22" s="6">
        <v>78.099999999999994</v>
      </c>
      <c r="ED22" s="6">
        <v>78.099999999999994</v>
      </c>
      <c r="EE22" s="6">
        <v>78.099999999999994</v>
      </c>
      <c r="EF22" s="6">
        <v>78.099999999999994</v>
      </c>
      <c r="EG22" s="6">
        <v>78.099999999999994</v>
      </c>
      <c r="EH22" s="6">
        <v>78.099999999999994</v>
      </c>
      <c r="EI22" s="6">
        <v>78.099999999999994</v>
      </c>
      <c r="EJ22" s="6">
        <v>78.099999999999994</v>
      </c>
      <c r="EK22" s="6">
        <v>78.099999999999994</v>
      </c>
      <c r="EL22" s="6">
        <v>78.099999999999994</v>
      </c>
      <c r="EM22" s="6">
        <v>78.099999999999994</v>
      </c>
      <c r="EO22" s="1"/>
      <c r="EP22" s="126" t="s">
        <v>469</v>
      </c>
      <c r="EQ22" s="6">
        <v>78.099999999999994</v>
      </c>
      <c r="ER22" s="6">
        <v>78.099999999999994</v>
      </c>
      <c r="ES22" s="6">
        <v>78.099999999999994</v>
      </c>
      <c r="ET22" s="6">
        <v>78.099999999999994</v>
      </c>
      <c r="EU22" s="6">
        <v>78.099999999999994</v>
      </c>
      <c r="EV22" s="6">
        <v>78.099999999999994</v>
      </c>
      <c r="EW22" s="6">
        <v>78.099999999999994</v>
      </c>
      <c r="EX22" s="6">
        <v>78.099999999999994</v>
      </c>
      <c r="EY22" s="6">
        <v>78.099999999999994</v>
      </c>
      <c r="EZ22" s="6">
        <v>78.099999999999994</v>
      </c>
      <c r="FA22" s="6">
        <v>78.099999999999994</v>
      </c>
      <c r="FB22" s="6">
        <v>78.099999999999994</v>
      </c>
      <c r="FC22" s="6">
        <v>78.099999999999994</v>
      </c>
      <c r="FD22" s="6">
        <v>78.099999999999994</v>
      </c>
      <c r="FE22" s="6">
        <v>78.099999999999994</v>
      </c>
      <c r="FF22" s="6">
        <v>78.099999999999994</v>
      </c>
      <c r="FG22" s="6">
        <v>78.099999999999994</v>
      </c>
      <c r="FH22" s="6">
        <v>78.099999999999994</v>
      </c>
      <c r="FI22" s="6">
        <v>78.099999999999994</v>
      </c>
      <c r="FJ22" s="6">
        <v>78.099999999999994</v>
      </c>
      <c r="FK22" s="6">
        <v>78.099999999999994</v>
      </c>
    </row>
    <row r="23" spans="1:167" ht="104.5">
      <c r="A23" s="1"/>
      <c r="B23" s="126" t="s">
        <v>470</v>
      </c>
      <c r="C23" s="6">
        <v>78.099999999999994</v>
      </c>
      <c r="D23" s="6">
        <v>78.099999999999994</v>
      </c>
      <c r="E23" s="6">
        <v>78.099999999999994</v>
      </c>
      <c r="F23" s="6">
        <v>78.099999999999994</v>
      </c>
      <c r="G23" s="6">
        <v>78.099999999999994</v>
      </c>
      <c r="H23" s="6">
        <v>78.099999999999994</v>
      </c>
      <c r="I23" s="6">
        <v>78.099999999999994</v>
      </c>
      <c r="J23" s="6">
        <v>78.099999999999994</v>
      </c>
      <c r="K23" s="6">
        <v>78.099999999999994</v>
      </c>
      <c r="L23" s="6">
        <v>78.099999999999994</v>
      </c>
      <c r="M23" s="6">
        <v>78.099999999999994</v>
      </c>
      <c r="N23" s="6">
        <v>78.099999999999994</v>
      </c>
      <c r="O23" s="6">
        <v>78.099999999999994</v>
      </c>
      <c r="P23" s="6">
        <v>78.099999999999994</v>
      </c>
      <c r="Q23" s="6">
        <v>78.099999999999994</v>
      </c>
      <c r="R23" s="6">
        <v>78.099999999999994</v>
      </c>
      <c r="S23" s="6">
        <v>78.099999999999994</v>
      </c>
      <c r="T23" s="6">
        <v>78.099999999999994</v>
      </c>
      <c r="U23" s="6">
        <v>78.099999999999994</v>
      </c>
      <c r="V23" s="6">
        <v>78.099999999999994</v>
      </c>
      <c r="W23" s="6">
        <v>78.099999999999994</v>
      </c>
      <c r="Y23" s="1"/>
      <c r="Z23" s="126" t="s">
        <v>470</v>
      </c>
      <c r="AA23" s="6">
        <v>78.099999999999994</v>
      </c>
      <c r="AB23" s="6">
        <v>78.099999999999994</v>
      </c>
      <c r="AC23" s="6">
        <v>78.099999999999994</v>
      </c>
      <c r="AD23" s="6">
        <v>78.099999999999994</v>
      </c>
      <c r="AE23" s="6">
        <v>78.099999999999994</v>
      </c>
      <c r="AF23" s="6">
        <v>78.099999999999994</v>
      </c>
      <c r="AG23" s="6">
        <v>78.099999999999994</v>
      </c>
      <c r="AH23" s="6">
        <v>78.099999999999994</v>
      </c>
      <c r="AI23" s="6">
        <v>78.099999999999994</v>
      </c>
      <c r="AJ23" s="6">
        <v>78.099999999999994</v>
      </c>
      <c r="AK23" s="6">
        <v>78.099999999999994</v>
      </c>
      <c r="AL23" s="6">
        <v>78.099999999999994</v>
      </c>
      <c r="AM23" s="6">
        <v>78.099999999999994</v>
      </c>
      <c r="AN23" s="6">
        <v>78.099999999999994</v>
      </c>
      <c r="AO23" s="6">
        <v>78.099999999999994</v>
      </c>
      <c r="AP23" s="6">
        <v>78.099999999999994</v>
      </c>
      <c r="AQ23" s="6">
        <v>78.099999999999994</v>
      </c>
      <c r="AR23" s="6">
        <v>78.099999999999994</v>
      </c>
      <c r="AS23" s="6">
        <v>78.099999999999994</v>
      </c>
      <c r="AT23" s="6">
        <v>78.099999999999994</v>
      </c>
      <c r="AU23" s="6">
        <v>78.099999999999994</v>
      </c>
      <c r="AW23" s="1"/>
      <c r="AX23" s="126" t="s">
        <v>470</v>
      </c>
      <c r="AY23" s="6">
        <v>78.099999999999994</v>
      </c>
      <c r="AZ23" s="6">
        <v>78.099999999999994</v>
      </c>
      <c r="BA23" s="6">
        <v>78.099999999999994</v>
      </c>
      <c r="BB23" s="6">
        <v>78.099999999999994</v>
      </c>
      <c r="BC23" s="6">
        <v>78.099999999999994</v>
      </c>
      <c r="BD23" s="6">
        <v>78.099999999999994</v>
      </c>
      <c r="BE23" s="6">
        <v>78.099999999999994</v>
      </c>
      <c r="BF23" s="6">
        <v>78.099999999999994</v>
      </c>
      <c r="BG23" s="6">
        <v>78.099999999999994</v>
      </c>
      <c r="BH23" s="6">
        <v>78.099999999999994</v>
      </c>
      <c r="BI23" s="6">
        <v>78.099999999999994</v>
      </c>
      <c r="BJ23" s="6">
        <v>78.099999999999994</v>
      </c>
      <c r="BK23" s="6">
        <v>78.099999999999994</v>
      </c>
      <c r="BL23" s="6">
        <v>78.099999999999994</v>
      </c>
      <c r="BM23" s="6">
        <v>78.099999999999994</v>
      </c>
      <c r="BN23" s="6">
        <v>78.099999999999994</v>
      </c>
      <c r="BO23" s="6">
        <v>78.099999999999994</v>
      </c>
      <c r="BP23" s="6">
        <v>78.099999999999994</v>
      </c>
      <c r="BQ23" s="6">
        <v>78.099999999999994</v>
      </c>
      <c r="BR23" s="6">
        <v>78.099999999999994</v>
      </c>
      <c r="BS23" s="6">
        <v>78.099999999999994</v>
      </c>
      <c r="BU23" s="1"/>
      <c r="BV23" s="126" t="s">
        <v>470</v>
      </c>
      <c r="BW23" s="6">
        <v>78.099999999999994</v>
      </c>
      <c r="BX23" s="6">
        <v>78.099999999999994</v>
      </c>
      <c r="BY23" s="6">
        <v>78.099999999999994</v>
      </c>
      <c r="BZ23" s="6">
        <v>78.099999999999994</v>
      </c>
      <c r="CA23" s="6">
        <v>78.099999999999994</v>
      </c>
      <c r="CB23" s="6">
        <v>78.099999999999994</v>
      </c>
      <c r="CC23" s="6">
        <v>78.099999999999994</v>
      </c>
      <c r="CD23" s="6">
        <v>78.099999999999994</v>
      </c>
      <c r="CE23" s="6">
        <v>78.099999999999994</v>
      </c>
      <c r="CF23" s="6">
        <v>78.099999999999994</v>
      </c>
      <c r="CG23" s="6">
        <v>78.099999999999994</v>
      </c>
      <c r="CH23" s="6">
        <v>78.099999999999994</v>
      </c>
      <c r="CI23" s="6">
        <v>78.099999999999994</v>
      </c>
      <c r="CJ23" s="6">
        <v>78.099999999999994</v>
      </c>
      <c r="CK23" s="6">
        <v>78.099999999999994</v>
      </c>
      <c r="CL23" s="6">
        <v>78.099999999999994</v>
      </c>
      <c r="CM23" s="6">
        <v>78.099999999999994</v>
      </c>
      <c r="CN23" s="6">
        <v>78.099999999999994</v>
      </c>
      <c r="CO23" s="6">
        <v>78.099999999999994</v>
      </c>
      <c r="CP23" s="6">
        <v>78.099999999999994</v>
      </c>
      <c r="CQ23" s="6">
        <v>78.099999999999994</v>
      </c>
      <c r="CS23" s="1"/>
      <c r="CT23" s="126" t="s">
        <v>470</v>
      </c>
      <c r="CU23" s="6">
        <v>78.099999999999994</v>
      </c>
      <c r="CV23" s="6">
        <v>78.099999999999994</v>
      </c>
      <c r="CW23" s="6">
        <v>78.099999999999994</v>
      </c>
      <c r="CX23" s="6">
        <v>78.099999999999994</v>
      </c>
      <c r="CY23" s="6">
        <v>78.099999999999994</v>
      </c>
      <c r="CZ23" s="6">
        <v>78.099999999999994</v>
      </c>
      <c r="DA23" s="6">
        <v>78.099999999999994</v>
      </c>
      <c r="DB23" s="6">
        <v>78.099999999999994</v>
      </c>
      <c r="DC23" s="6">
        <v>78.099999999999994</v>
      </c>
      <c r="DD23" s="6">
        <v>78.099999999999994</v>
      </c>
      <c r="DE23" s="6">
        <v>78.099999999999994</v>
      </c>
      <c r="DF23" s="6">
        <v>78.099999999999994</v>
      </c>
      <c r="DG23" s="6">
        <v>78.099999999999994</v>
      </c>
      <c r="DH23" s="6">
        <v>78.099999999999994</v>
      </c>
      <c r="DI23" s="6">
        <v>78.099999999999994</v>
      </c>
      <c r="DJ23" s="6">
        <v>78.099999999999994</v>
      </c>
      <c r="DK23" s="6">
        <v>78.099999999999994</v>
      </c>
      <c r="DL23" s="6">
        <v>78.099999999999994</v>
      </c>
      <c r="DM23" s="6">
        <v>78.099999999999994</v>
      </c>
      <c r="DN23" s="6">
        <v>78.099999999999994</v>
      </c>
      <c r="DO23" s="6">
        <v>78.099999999999994</v>
      </c>
      <c r="DQ23" s="1"/>
      <c r="DR23" s="126" t="s">
        <v>470</v>
      </c>
      <c r="DS23" s="6">
        <v>78.099999999999994</v>
      </c>
      <c r="DT23" s="6">
        <v>78.099999999999994</v>
      </c>
      <c r="DU23" s="6">
        <v>78.099999999999994</v>
      </c>
      <c r="DV23" s="6">
        <v>78.099999999999994</v>
      </c>
      <c r="DW23" s="6">
        <v>78.099999999999994</v>
      </c>
      <c r="DX23" s="6">
        <v>78.099999999999994</v>
      </c>
      <c r="DY23" s="6">
        <v>78.099999999999994</v>
      </c>
      <c r="DZ23" s="6">
        <v>78.099999999999994</v>
      </c>
      <c r="EA23" s="6">
        <v>78.099999999999994</v>
      </c>
      <c r="EB23" s="6">
        <v>78.099999999999994</v>
      </c>
      <c r="EC23" s="6">
        <v>78.099999999999994</v>
      </c>
      <c r="ED23" s="6">
        <v>78.099999999999994</v>
      </c>
      <c r="EE23" s="6">
        <v>78.099999999999994</v>
      </c>
      <c r="EF23" s="6">
        <v>78.099999999999994</v>
      </c>
      <c r="EG23" s="6">
        <v>78.099999999999994</v>
      </c>
      <c r="EH23" s="6">
        <v>78.099999999999994</v>
      </c>
      <c r="EI23" s="6">
        <v>78.099999999999994</v>
      </c>
      <c r="EJ23" s="6">
        <v>78.099999999999994</v>
      </c>
      <c r="EK23" s="6">
        <v>78.099999999999994</v>
      </c>
      <c r="EL23" s="6">
        <v>78.099999999999994</v>
      </c>
      <c r="EM23" s="6">
        <v>78.099999999999994</v>
      </c>
      <c r="EO23" s="1"/>
      <c r="EP23" s="126" t="s">
        <v>470</v>
      </c>
      <c r="EQ23" s="6">
        <v>78.099999999999994</v>
      </c>
      <c r="ER23" s="6">
        <v>78.099999999999994</v>
      </c>
      <c r="ES23" s="6">
        <v>78.099999999999994</v>
      </c>
      <c r="ET23" s="6">
        <v>78.099999999999994</v>
      </c>
      <c r="EU23" s="6">
        <v>78.099999999999994</v>
      </c>
      <c r="EV23" s="6">
        <v>78.099999999999994</v>
      </c>
      <c r="EW23" s="6">
        <v>78.099999999999994</v>
      </c>
      <c r="EX23" s="6">
        <v>78.099999999999994</v>
      </c>
      <c r="EY23" s="6">
        <v>78.099999999999994</v>
      </c>
      <c r="EZ23" s="6">
        <v>78.099999999999994</v>
      </c>
      <c r="FA23" s="6">
        <v>78.099999999999994</v>
      </c>
      <c r="FB23" s="6">
        <v>78.099999999999994</v>
      </c>
      <c r="FC23" s="6">
        <v>78.099999999999994</v>
      </c>
      <c r="FD23" s="6">
        <v>78.099999999999994</v>
      </c>
      <c r="FE23" s="6">
        <v>78.099999999999994</v>
      </c>
      <c r="FF23" s="6">
        <v>78.099999999999994</v>
      </c>
      <c r="FG23" s="6">
        <v>78.099999999999994</v>
      </c>
      <c r="FH23" s="6">
        <v>78.099999999999994</v>
      </c>
      <c r="FI23" s="6">
        <v>78.099999999999994</v>
      </c>
      <c r="FJ23" s="6">
        <v>78.099999999999994</v>
      </c>
      <c r="FK23" s="6">
        <v>78.099999999999994</v>
      </c>
    </row>
    <row r="24" spans="1:167" ht="14.5">
      <c r="A24" s="410"/>
      <c r="B24" s="410"/>
      <c r="C24" s="1"/>
      <c r="D24" s="1"/>
      <c r="E24" s="1"/>
      <c r="F24" s="1"/>
      <c r="G24" s="1"/>
      <c r="H24" s="1"/>
      <c r="I24" s="1"/>
      <c r="J24" s="1"/>
      <c r="K24" s="1"/>
      <c r="L24" s="1"/>
      <c r="M24" s="1"/>
      <c r="N24" s="1"/>
      <c r="O24" s="1"/>
      <c r="P24" s="1"/>
      <c r="Q24" s="1"/>
      <c r="R24" s="1"/>
      <c r="S24" s="1"/>
      <c r="T24" s="1"/>
      <c r="U24" s="1"/>
      <c r="V24" s="1"/>
      <c r="W24" s="1"/>
      <c r="Y24" s="410"/>
      <c r="Z24" s="410"/>
      <c r="AA24" s="1"/>
      <c r="AB24" s="1"/>
      <c r="AC24" s="1"/>
      <c r="AD24" s="1"/>
      <c r="AE24" s="1"/>
      <c r="AF24" s="1"/>
      <c r="AG24" s="1"/>
      <c r="AH24" s="1"/>
      <c r="AI24" s="1"/>
      <c r="AJ24" s="1"/>
      <c r="AK24" s="1"/>
      <c r="AL24" s="1"/>
      <c r="AM24" s="1"/>
      <c r="AN24" s="1"/>
      <c r="AO24" s="1"/>
      <c r="AP24" s="1"/>
      <c r="AQ24" s="1"/>
      <c r="AR24" s="1"/>
      <c r="AS24" s="1"/>
      <c r="AT24" s="1"/>
      <c r="AU24" s="1"/>
      <c r="AW24" s="410"/>
      <c r="AX24" s="410"/>
      <c r="AY24" s="1"/>
      <c r="AZ24" s="1"/>
      <c r="BA24" s="1"/>
      <c r="BB24" s="1"/>
      <c r="BC24" s="1"/>
      <c r="BD24" s="1"/>
      <c r="BE24" s="1"/>
      <c r="BF24" s="1"/>
      <c r="BG24" s="1"/>
      <c r="BH24" s="1"/>
      <c r="BI24" s="1"/>
      <c r="BJ24" s="1"/>
      <c r="BK24" s="1"/>
      <c r="BL24" s="1"/>
      <c r="BM24" s="1"/>
      <c r="BN24" s="1"/>
      <c r="BO24" s="1"/>
      <c r="BP24" s="1"/>
      <c r="BQ24" s="1"/>
      <c r="BR24" s="1"/>
      <c r="BS24" s="1"/>
      <c r="BU24" s="410"/>
      <c r="BV24" s="410"/>
      <c r="BW24" s="1"/>
      <c r="BX24" s="1"/>
      <c r="BY24" s="1"/>
      <c r="BZ24" s="1"/>
      <c r="CA24" s="1"/>
      <c r="CB24" s="1"/>
      <c r="CC24" s="1"/>
      <c r="CD24" s="1"/>
      <c r="CE24" s="1"/>
      <c r="CF24" s="1"/>
      <c r="CG24" s="1"/>
      <c r="CH24" s="1"/>
      <c r="CI24" s="1"/>
      <c r="CJ24" s="1"/>
      <c r="CK24" s="1"/>
      <c r="CL24" s="1"/>
      <c r="CM24" s="1"/>
      <c r="CN24" s="1"/>
      <c r="CO24" s="1"/>
      <c r="CP24" s="1"/>
      <c r="CQ24" s="1"/>
      <c r="CS24" s="410"/>
      <c r="CT24" s="410"/>
      <c r="CU24" s="1"/>
      <c r="CV24" s="1"/>
      <c r="CW24" s="1"/>
      <c r="CX24" s="1"/>
      <c r="CY24" s="1"/>
      <c r="CZ24" s="1"/>
      <c r="DA24" s="1"/>
      <c r="DB24" s="1"/>
      <c r="DC24" s="1"/>
      <c r="DD24" s="1"/>
      <c r="DE24" s="1"/>
      <c r="DF24" s="1"/>
      <c r="DG24" s="1"/>
      <c r="DH24" s="1"/>
      <c r="DI24" s="1"/>
      <c r="DJ24" s="1"/>
      <c r="DK24" s="1"/>
      <c r="DL24" s="1"/>
      <c r="DM24" s="1"/>
      <c r="DN24" s="1"/>
      <c r="DO24" s="1"/>
      <c r="DQ24" s="410"/>
      <c r="DR24" s="410"/>
      <c r="DS24" s="1"/>
      <c r="DT24" s="1"/>
      <c r="DU24" s="1"/>
      <c r="DV24" s="1"/>
      <c r="DW24" s="1"/>
      <c r="DX24" s="1"/>
      <c r="DY24" s="1"/>
      <c r="DZ24" s="1"/>
      <c r="EA24" s="1"/>
      <c r="EB24" s="1"/>
      <c r="EC24" s="1"/>
      <c r="ED24" s="1"/>
      <c r="EE24" s="1"/>
      <c r="EF24" s="1"/>
      <c r="EG24" s="1"/>
      <c r="EH24" s="1"/>
      <c r="EI24" s="1"/>
      <c r="EJ24" s="1"/>
      <c r="EK24" s="1"/>
      <c r="EL24" s="1"/>
      <c r="EM24" s="1"/>
      <c r="EO24" s="410"/>
      <c r="EP24" s="410"/>
      <c r="EQ24" s="1"/>
      <c r="ER24" s="1"/>
      <c r="ES24" s="1"/>
      <c r="ET24" s="1"/>
      <c r="EU24" s="1"/>
      <c r="EV24" s="1"/>
      <c r="EW24" s="1"/>
      <c r="EX24" s="1"/>
      <c r="EY24" s="1"/>
      <c r="EZ24" s="1"/>
      <c r="FA24" s="1"/>
      <c r="FB24" s="1"/>
      <c r="FC24" s="1"/>
      <c r="FD24" s="1"/>
      <c r="FE24" s="1"/>
      <c r="FF24" s="1"/>
      <c r="FG24" s="1"/>
      <c r="FH24" s="1"/>
      <c r="FI24" s="1"/>
      <c r="FJ24" s="1"/>
      <c r="FK24" s="1"/>
    </row>
    <row r="25" spans="1:167" ht="14.5">
      <c r="A25" s="414" t="s">
        <v>471</v>
      </c>
      <c r="B25" s="414"/>
      <c r="C25" s="1"/>
      <c r="D25" s="1"/>
      <c r="E25" s="1"/>
      <c r="F25" s="1"/>
      <c r="G25" s="1"/>
      <c r="H25" s="1"/>
      <c r="I25" s="1"/>
      <c r="J25" s="1"/>
      <c r="K25" s="1"/>
      <c r="L25" s="1"/>
      <c r="M25" s="1"/>
      <c r="N25" s="1"/>
      <c r="O25" s="1"/>
      <c r="P25" s="1"/>
      <c r="Q25" s="1"/>
      <c r="R25" s="1"/>
      <c r="S25" s="1"/>
      <c r="T25" s="1"/>
      <c r="U25" s="1"/>
      <c r="V25" s="1"/>
      <c r="W25" s="1"/>
      <c r="Y25" s="414" t="s">
        <v>471</v>
      </c>
      <c r="Z25" s="414"/>
      <c r="AA25" s="1"/>
      <c r="AB25" s="1"/>
      <c r="AC25" s="1"/>
      <c r="AD25" s="1"/>
      <c r="AE25" s="1"/>
      <c r="AF25" s="1"/>
      <c r="AG25" s="1"/>
      <c r="AH25" s="1"/>
      <c r="AI25" s="1"/>
      <c r="AJ25" s="1"/>
      <c r="AK25" s="1"/>
      <c r="AL25" s="1"/>
      <c r="AM25" s="1"/>
      <c r="AN25" s="1"/>
      <c r="AO25" s="1"/>
      <c r="AP25" s="1"/>
      <c r="AQ25" s="1"/>
      <c r="AR25" s="1"/>
      <c r="AS25" s="1"/>
      <c r="AT25" s="1"/>
      <c r="AU25" s="1"/>
      <c r="AW25" s="414" t="s">
        <v>471</v>
      </c>
      <c r="AX25" s="414"/>
      <c r="AY25" s="1"/>
      <c r="AZ25" s="1"/>
      <c r="BA25" s="1"/>
      <c r="BB25" s="1"/>
      <c r="BC25" s="1"/>
      <c r="BD25" s="1"/>
      <c r="BE25" s="1"/>
      <c r="BF25" s="1"/>
      <c r="BG25" s="1"/>
      <c r="BH25" s="1"/>
      <c r="BI25" s="1"/>
      <c r="BJ25" s="1"/>
      <c r="BK25" s="1"/>
      <c r="BL25" s="1"/>
      <c r="BM25" s="1"/>
      <c r="BN25" s="1"/>
      <c r="BO25" s="1"/>
      <c r="BP25" s="1"/>
      <c r="BQ25" s="1"/>
      <c r="BR25" s="1"/>
      <c r="BS25" s="1"/>
      <c r="BU25" s="414" t="s">
        <v>471</v>
      </c>
      <c r="BV25" s="414"/>
      <c r="BW25" s="1"/>
      <c r="BX25" s="1"/>
      <c r="BY25" s="1"/>
      <c r="BZ25" s="1"/>
      <c r="CA25" s="1"/>
      <c r="CB25" s="1"/>
      <c r="CC25" s="1"/>
      <c r="CD25" s="1"/>
      <c r="CE25" s="1"/>
      <c r="CF25" s="1"/>
      <c r="CG25" s="1"/>
      <c r="CH25" s="1"/>
      <c r="CI25" s="1"/>
      <c r="CJ25" s="1"/>
      <c r="CK25" s="1"/>
      <c r="CL25" s="1"/>
      <c r="CM25" s="1"/>
      <c r="CN25" s="1"/>
      <c r="CO25" s="1"/>
      <c r="CP25" s="1"/>
      <c r="CQ25" s="1"/>
      <c r="CS25" s="414" t="s">
        <v>471</v>
      </c>
      <c r="CT25" s="414"/>
      <c r="CU25" s="1"/>
      <c r="CV25" s="1"/>
      <c r="CW25" s="1"/>
      <c r="CX25" s="1"/>
      <c r="CY25" s="1"/>
      <c r="CZ25" s="1"/>
      <c r="DA25" s="1"/>
      <c r="DB25" s="1"/>
      <c r="DC25" s="1"/>
      <c r="DD25" s="1"/>
      <c r="DE25" s="1"/>
      <c r="DF25" s="1"/>
      <c r="DG25" s="1"/>
      <c r="DH25" s="1"/>
      <c r="DI25" s="1"/>
      <c r="DJ25" s="1"/>
      <c r="DK25" s="1"/>
      <c r="DL25" s="1"/>
      <c r="DM25" s="1"/>
      <c r="DN25" s="1"/>
      <c r="DO25" s="1"/>
      <c r="DQ25" s="414" t="s">
        <v>471</v>
      </c>
      <c r="DR25" s="414"/>
      <c r="DS25" s="1"/>
      <c r="DT25" s="1"/>
      <c r="DU25" s="1"/>
      <c r="DV25" s="1"/>
      <c r="DW25" s="1"/>
      <c r="DX25" s="1"/>
      <c r="DY25" s="1"/>
      <c r="DZ25" s="1"/>
      <c r="EA25" s="1"/>
      <c r="EB25" s="1"/>
      <c r="EC25" s="1"/>
      <c r="ED25" s="1"/>
      <c r="EE25" s="1"/>
      <c r="EF25" s="1"/>
      <c r="EG25" s="1"/>
      <c r="EH25" s="1"/>
      <c r="EI25" s="1"/>
      <c r="EJ25" s="1"/>
      <c r="EK25" s="1"/>
      <c r="EL25" s="1"/>
      <c r="EM25" s="1"/>
      <c r="EO25" s="414" t="s">
        <v>471</v>
      </c>
      <c r="EP25" s="414"/>
      <c r="EQ25" s="1"/>
      <c r="ER25" s="1"/>
      <c r="ES25" s="1"/>
      <c r="ET25" s="1"/>
      <c r="EU25" s="1"/>
      <c r="EV25" s="1"/>
      <c r="EW25" s="1"/>
      <c r="EX25" s="1"/>
      <c r="EY25" s="1"/>
      <c r="EZ25" s="1"/>
      <c r="FA25" s="1"/>
      <c r="FB25" s="1"/>
      <c r="FC25" s="1"/>
      <c r="FD25" s="1"/>
      <c r="FE25" s="1"/>
      <c r="FF25" s="1"/>
      <c r="FG25" s="1"/>
      <c r="FH25" s="1"/>
      <c r="FI25" s="1"/>
      <c r="FJ25" s="1"/>
      <c r="FK25" s="1"/>
    </row>
    <row r="26" spans="1:167" ht="14.5">
      <c r="A26" s="410"/>
      <c r="B26" s="410"/>
      <c r="C26" s="1"/>
      <c r="D26" s="1"/>
      <c r="E26" s="1"/>
      <c r="F26" s="1"/>
      <c r="G26" s="1"/>
      <c r="H26" s="1"/>
      <c r="I26" s="1"/>
      <c r="J26" s="1"/>
      <c r="K26" s="1"/>
      <c r="L26" s="1"/>
      <c r="M26" s="1"/>
      <c r="N26" s="1"/>
      <c r="O26" s="1"/>
      <c r="P26" s="1"/>
      <c r="Q26" s="1"/>
      <c r="R26" s="1"/>
      <c r="S26" s="1"/>
      <c r="T26" s="1"/>
      <c r="U26" s="1"/>
      <c r="V26" s="1"/>
      <c r="W26" s="1"/>
      <c r="Y26" s="410"/>
      <c r="Z26" s="410"/>
      <c r="AA26" s="1"/>
      <c r="AB26" s="1"/>
      <c r="AC26" s="1"/>
      <c r="AD26" s="1"/>
      <c r="AE26" s="1"/>
      <c r="AF26" s="1"/>
      <c r="AG26" s="1"/>
      <c r="AH26" s="1"/>
      <c r="AI26" s="1"/>
      <c r="AJ26" s="1"/>
      <c r="AK26" s="1"/>
      <c r="AL26" s="1"/>
      <c r="AM26" s="1"/>
      <c r="AN26" s="1"/>
      <c r="AO26" s="1"/>
      <c r="AP26" s="1"/>
      <c r="AQ26" s="1"/>
      <c r="AR26" s="1"/>
      <c r="AS26" s="1"/>
      <c r="AT26" s="1"/>
      <c r="AU26" s="1"/>
      <c r="AW26" s="410"/>
      <c r="AX26" s="410"/>
      <c r="AY26" s="1"/>
      <c r="AZ26" s="1"/>
      <c r="BA26" s="1"/>
      <c r="BB26" s="1"/>
      <c r="BC26" s="1"/>
      <c r="BD26" s="1"/>
      <c r="BE26" s="1"/>
      <c r="BF26" s="1"/>
      <c r="BG26" s="1"/>
      <c r="BH26" s="1"/>
      <c r="BI26" s="1"/>
      <c r="BJ26" s="1"/>
      <c r="BK26" s="1"/>
      <c r="BL26" s="1"/>
      <c r="BM26" s="1"/>
      <c r="BN26" s="1"/>
      <c r="BO26" s="1"/>
      <c r="BP26" s="1"/>
      <c r="BQ26" s="1"/>
      <c r="BR26" s="1"/>
      <c r="BS26" s="1"/>
      <c r="BU26" s="410"/>
      <c r="BV26" s="410"/>
      <c r="BW26" s="1"/>
      <c r="BX26" s="1"/>
      <c r="BY26" s="1"/>
      <c r="BZ26" s="1"/>
      <c r="CA26" s="1"/>
      <c r="CB26" s="1"/>
      <c r="CC26" s="1"/>
      <c r="CD26" s="1"/>
      <c r="CE26" s="1"/>
      <c r="CF26" s="1"/>
      <c r="CG26" s="1"/>
      <c r="CH26" s="1"/>
      <c r="CI26" s="1"/>
      <c r="CJ26" s="1"/>
      <c r="CK26" s="1"/>
      <c r="CL26" s="1"/>
      <c r="CM26" s="1"/>
      <c r="CN26" s="1"/>
      <c r="CO26" s="1"/>
      <c r="CP26" s="1"/>
      <c r="CQ26" s="1"/>
      <c r="CS26" s="410"/>
      <c r="CT26" s="410"/>
      <c r="CU26" s="1"/>
      <c r="CV26" s="1"/>
      <c r="CW26" s="1"/>
      <c r="CX26" s="1"/>
      <c r="CY26" s="1"/>
      <c r="CZ26" s="1"/>
      <c r="DA26" s="1"/>
      <c r="DB26" s="1"/>
      <c r="DC26" s="1"/>
      <c r="DD26" s="1"/>
      <c r="DE26" s="1"/>
      <c r="DF26" s="1"/>
      <c r="DG26" s="1"/>
      <c r="DH26" s="1"/>
      <c r="DI26" s="1"/>
      <c r="DJ26" s="1"/>
      <c r="DK26" s="1"/>
      <c r="DL26" s="1"/>
      <c r="DM26" s="1"/>
      <c r="DN26" s="1"/>
      <c r="DO26" s="1"/>
      <c r="DQ26" s="410"/>
      <c r="DR26" s="410"/>
      <c r="DS26" s="1"/>
      <c r="DT26" s="1"/>
      <c r="DU26" s="1"/>
      <c r="DV26" s="1"/>
      <c r="DW26" s="1"/>
      <c r="DX26" s="1"/>
      <c r="DY26" s="1"/>
      <c r="DZ26" s="1"/>
      <c r="EA26" s="1"/>
      <c r="EB26" s="1"/>
      <c r="EC26" s="1"/>
      <c r="ED26" s="1"/>
      <c r="EE26" s="1"/>
      <c r="EF26" s="1"/>
      <c r="EG26" s="1"/>
      <c r="EH26" s="1"/>
      <c r="EI26" s="1"/>
      <c r="EJ26" s="1"/>
      <c r="EK26" s="1"/>
      <c r="EL26" s="1"/>
      <c r="EM26" s="1"/>
      <c r="EO26" s="410"/>
      <c r="EP26" s="410"/>
      <c r="EQ26" s="1"/>
      <c r="ER26" s="1"/>
      <c r="ES26" s="1"/>
      <c r="ET26" s="1"/>
      <c r="EU26" s="1"/>
      <c r="EV26" s="1"/>
      <c r="EW26" s="1"/>
      <c r="EX26" s="1"/>
      <c r="EY26" s="1"/>
      <c r="EZ26" s="1"/>
      <c r="FA26" s="1"/>
      <c r="FB26" s="1"/>
      <c r="FC26" s="1"/>
      <c r="FD26" s="1"/>
      <c r="FE26" s="1"/>
      <c r="FF26" s="1"/>
      <c r="FG26" s="1"/>
      <c r="FH26" s="1"/>
      <c r="FI26" s="1"/>
      <c r="FJ26" s="1"/>
      <c r="FK26" s="1"/>
    </row>
    <row r="27" spans="1:167">
      <c r="A27" s="440" t="s">
        <v>472</v>
      </c>
      <c r="B27" s="440"/>
      <c r="C27" s="13"/>
      <c r="D27" s="13"/>
      <c r="E27" s="13"/>
      <c r="F27" s="13"/>
      <c r="G27" s="13"/>
      <c r="H27" s="13"/>
      <c r="I27" s="13"/>
      <c r="J27" s="13"/>
      <c r="K27" s="13"/>
      <c r="L27" s="13"/>
      <c r="M27" s="13"/>
      <c r="N27" s="13"/>
      <c r="O27" s="13"/>
      <c r="P27" s="13"/>
      <c r="Q27" s="13"/>
      <c r="R27" s="13"/>
      <c r="S27" s="13"/>
      <c r="T27" s="13"/>
      <c r="U27" s="13"/>
      <c r="V27" s="13"/>
      <c r="W27" s="13"/>
      <c r="Y27" s="440" t="s">
        <v>472</v>
      </c>
      <c r="Z27" s="440"/>
      <c r="AA27" s="13"/>
      <c r="AB27" s="13"/>
      <c r="AC27" s="13"/>
      <c r="AD27" s="13"/>
      <c r="AE27" s="13"/>
      <c r="AF27" s="13"/>
      <c r="AG27" s="13"/>
      <c r="AH27" s="13"/>
      <c r="AI27" s="13"/>
      <c r="AJ27" s="13"/>
      <c r="AK27" s="13"/>
      <c r="AL27" s="13"/>
      <c r="AM27" s="13"/>
      <c r="AN27" s="13"/>
      <c r="AO27" s="13"/>
      <c r="AP27" s="13"/>
      <c r="AQ27" s="13"/>
      <c r="AR27" s="13"/>
      <c r="AS27" s="13"/>
      <c r="AT27" s="13"/>
      <c r="AU27" s="13"/>
      <c r="AW27" s="440" t="s">
        <v>472</v>
      </c>
      <c r="AX27" s="440"/>
      <c r="AY27" s="13"/>
      <c r="AZ27" s="13"/>
      <c r="BA27" s="13"/>
      <c r="BB27" s="13"/>
      <c r="BC27" s="13"/>
      <c r="BD27" s="13"/>
      <c r="BE27" s="13"/>
      <c r="BF27" s="13"/>
      <c r="BG27" s="13"/>
      <c r="BH27" s="13"/>
      <c r="BI27" s="13"/>
      <c r="BJ27" s="13"/>
      <c r="BK27" s="13"/>
      <c r="BL27" s="13"/>
      <c r="BM27" s="13"/>
      <c r="BN27" s="13"/>
      <c r="BO27" s="13"/>
      <c r="BP27" s="13"/>
      <c r="BQ27" s="13"/>
      <c r="BR27" s="13"/>
      <c r="BS27" s="13"/>
      <c r="BU27" s="440" t="s">
        <v>472</v>
      </c>
      <c r="BV27" s="440"/>
      <c r="BW27" s="13"/>
      <c r="BX27" s="13"/>
      <c r="BY27" s="13"/>
      <c r="BZ27" s="13"/>
      <c r="CA27" s="13"/>
      <c r="CB27" s="13"/>
      <c r="CC27" s="13"/>
      <c r="CD27" s="13"/>
      <c r="CE27" s="13"/>
      <c r="CF27" s="13"/>
      <c r="CG27" s="13"/>
      <c r="CH27" s="13"/>
      <c r="CI27" s="13"/>
      <c r="CJ27" s="13"/>
      <c r="CK27" s="13"/>
      <c r="CL27" s="13"/>
      <c r="CM27" s="13"/>
      <c r="CN27" s="13"/>
      <c r="CO27" s="13"/>
      <c r="CP27" s="13"/>
      <c r="CQ27" s="13"/>
      <c r="CS27" s="440" t="s">
        <v>472</v>
      </c>
      <c r="CT27" s="440"/>
      <c r="CU27" s="13"/>
      <c r="CV27" s="13"/>
      <c r="CW27" s="13"/>
      <c r="CX27" s="13"/>
      <c r="CY27" s="13"/>
      <c r="CZ27" s="13"/>
      <c r="DA27" s="13"/>
      <c r="DB27" s="13"/>
      <c r="DC27" s="13"/>
      <c r="DD27" s="13"/>
      <c r="DE27" s="13"/>
      <c r="DF27" s="13"/>
      <c r="DG27" s="13"/>
      <c r="DH27" s="13"/>
      <c r="DI27" s="13"/>
      <c r="DJ27" s="13"/>
      <c r="DK27" s="13"/>
      <c r="DL27" s="13"/>
      <c r="DM27" s="13"/>
      <c r="DN27" s="13"/>
      <c r="DO27" s="13"/>
      <c r="DQ27" s="440" t="s">
        <v>472</v>
      </c>
      <c r="DR27" s="440"/>
      <c r="DS27" s="13"/>
      <c r="DT27" s="13"/>
      <c r="DU27" s="13"/>
      <c r="DV27" s="13"/>
      <c r="DW27" s="13"/>
      <c r="DX27" s="13"/>
      <c r="DY27" s="13"/>
      <c r="DZ27" s="13"/>
      <c r="EA27" s="13"/>
      <c r="EB27" s="13"/>
      <c r="EC27" s="13"/>
      <c r="ED27" s="13"/>
      <c r="EE27" s="13"/>
      <c r="EF27" s="13"/>
      <c r="EG27" s="13"/>
      <c r="EH27" s="13"/>
      <c r="EI27" s="13"/>
      <c r="EJ27" s="13"/>
      <c r="EK27" s="13"/>
      <c r="EL27" s="13"/>
      <c r="EM27" s="13"/>
      <c r="EO27" s="440" t="s">
        <v>472</v>
      </c>
      <c r="EP27" s="440"/>
      <c r="EQ27" s="13"/>
      <c r="ER27" s="13"/>
      <c r="ES27" s="13"/>
      <c r="ET27" s="13"/>
      <c r="EU27" s="13"/>
      <c r="EV27" s="13"/>
      <c r="EW27" s="13"/>
      <c r="EX27" s="13"/>
      <c r="EY27" s="13"/>
      <c r="EZ27" s="13"/>
      <c r="FA27" s="13"/>
      <c r="FB27" s="13"/>
      <c r="FC27" s="13"/>
      <c r="FD27" s="13"/>
      <c r="FE27" s="13"/>
      <c r="FF27" s="13"/>
      <c r="FG27" s="13"/>
      <c r="FH27" s="13"/>
      <c r="FI27" s="13"/>
      <c r="FJ27" s="13"/>
      <c r="FK27" s="13"/>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6:B16"/>
    <mergeCell ref="Y16:Z16"/>
    <mergeCell ref="AW16:AX16"/>
    <mergeCell ref="BU16:BV16"/>
    <mergeCell ref="CS16:CT16"/>
    <mergeCell ref="DQ16:DR16"/>
    <mergeCell ref="EO16:EP16"/>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4:B24"/>
    <mergeCell ref="Y24:Z24"/>
    <mergeCell ref="AW24:AX24"/>
    <mergeCell ref="BU24:BV24"/>
    <mergeCell ref="CS24:CT24"/>
    <mergeCell ref="DQ24:DR24"/>
    <mergeCell ref="EO24:EP24"/>
    <mergeCell ref="A27:B27"/>
    <mergeCell ref="Y27:Z27"/>
    <mergeCell ref="AW27:AX27"/>
    <mergeCell ref="BU27:BV27"/>
    <mergeCell ref="CS27:CT27"/>
    <mergeCell ref="DQ27:DR27"/>
    <mergeCell ref="EO27:EP27"/>
    <mergeCell ref="A25:B25"/>
    <mergeCell ref="Y25:Z25"/>
    <mergeCell ref="AW25:AX25"/>
    <mergeCell ref="BU25:BV25"/>
    <mergeCell ref="CS25:CT25"/>
    <mergeCell ref="DQ25:DR25"/>
    <mergeCell ref="EO25:EP25"/>
    <mergeCell ref="A26:B26"/>
    <mergeCell ref="Y26:Z26"/>
    <mergeCell ref="AW26:AX26"/>
    <mergeCell ref="BU26:BV26"/>
    <mergeCell ref="CS26:CT26"/>
    <mergeCell ref="DQ26:DR26"/>
    <mergeCell ref="EO26:EP2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K34"/>
  <sheetViews>
    <sheetView topLeftCell="A18" workbookViewId="0">
      <selection activeCell="A22" sqref="A22:B22"/>
    </sheetView>
  </sheetViews>
  <sheetFormatPr defaultColWidth="9" defaultRowHeight="12.5"/>
  <cols>
    <col min="2" max="2" width="44.81640625" customWidth="1"/>
    <col min="4" max="22" width="9" hidden="1" customWidth="1"/>
    <col min="26" max="26" width="45.1796875"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spans="1:167"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0"/>
      <c r="BV1" s="410"/>
      <c r="BW1" s="1"/>
      <c r="BX1" s="1"/>
      <c r="BY1" s="1"/>
      <c r="BZ1" s="1"/>
      <c r="CA1" s="1"/>
      <c r="CB1" s="1"/>
      <c r="CC1" s="1"/>
      <c r="CD1" s="1"/>
      <c r="CE1" s="1"/>
      <c r="CF1" s="1"/>
      <c r="CG1" s="1"/>
      <c r="CH1" s="1"/>
      <c r="CI1" s="1"/>
      <c r="CJ1" s="1"/>
      <c r="CK1" s="1"/>
      <c r="CL1" s="1"/>
      <c r="CM1" s="1"/>
      <c r="CN1" s="1"/>
      <c r="CO1" s="1"/>
      <c r="CP1" s="1"/>
      <c r="CQ1" s="1"/>
      <c r="CS1" s="410"/>
      <c r="CT1" s="410"/>
      <c r="CU1" s="1"/>
      <c r="CV1" s="1"/>
      <c r="CW1" s="1"/>
      <c r="CX1" s="1"/>
      <c r="CY1" s="1"/>
      <c r="CZ1" s="1"/>
      <c r="DA1" s="1"/>
      <c r="DB1" s="1"/>
      <c r="DC1" s="1"/>
      <c r="DD1" s="1"/>
      <c r="DE1" s="1"/>
      <c r="DF1" s="1"/>
      <c r="DG1" s="1"/>
      <c r="DH1" s="1"/>
      <c r="DI1" s="1"/>
      <c r="DJ1" s="1"/>
      <c r="DK1" s="1"/>
      <c r="DL1" s="1"/>
      <c r="DM1" s="1"/>
      <c r="DN1" s="1"/>
      <c r="DO1" s="1"/>
      <c r="DQ1" s="410"/>
      <c r="DR1" s="410"/>
      <c r="DS1" s="1"/>
      <c r="DT1" s="1"/>
      <c r="DU1" s="1"/>
      <c r="DV1" s="1"/>
      <c r="DW1" s="1"/>
      <c r="DX1" s="1"/>
      <c r="DY1" s="1"/>
      <c r="DZ1" s="1"/>
      <c r="EA1" s="1"/>
      <c r="EB1" s="1"/>
      <c r="EC1" s="1"/>
      <c r="ED1" s="1"/>
      <c r="EE1" s="1"/>
      <c r="EF1" s="1"/>
      <c r="EG1" s="1"/>
      <c r="EH1" s="1"/>
      <c r="EI1" s="1"/>
      <c r="EJ1" s="1"/>
      <c r="EK1" s="1"/>
      <c r="EL1" s="1"/>
      <c r="EM1" s="1"/>
      <c r="EO1" s="410"/>
      <c r="EP1" s="410"/>
      <c r="EQ1" s="1"/>
      <c r="ER1" s="1"/>
      <c r="ES1" s="1"/>
      <c r="ET1" s="1"/>
      <c r="EU1" s="1"/>
      <c r="EV1" s="1"/>
      <c r="EW1" s="1"/>
      <c r="EX1" s="1"/>
      <c r="EY1" s="1"/>
      <c r="EZ1" s="1"/>
      <c r="FA1" s="1"/>
      <c r="FB1" s="1"/>
      <c r="FC1" s="1"/>
      <c r="FD1" s="1"/>
      <c r="FE1" s="1"/>
      <c r="FF1" s="1"/>
      <c r="FG1" s="1"/>
      <c r="FH1" s="1"/>
      <c r="FI1" s="1"/>
      <c r="FJ1" s="1"/>
      <c r="FK1" s="1"/>
    </row>
    <row r="2" spans="1:167"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0"/>
      <c r="BV2" s="410"/>
      <c r="BW2" s="1"/>
      <c r="BX2" s="1"/>
      <c r="BY2" s="1"/>
      <c r="BZ2" s="1"/>
      <c r="CA2" s="1"/>
      <c r="CB2" s="1"/>
      <c r="CC2" s="1"/>
      <c r="CD2" s="1"/>
      <c r="CE2" s="1"/>
      <c r="CF2" s="1"/>
      <c r="CG2" s="1"/>
      <c r="CH2" s="1"/>
      <c r="CI2" s="1"/>
      <c r="CJ2" s="1"/>
      <c r="CK2" s="1"/>
      <c r="CL2" s="1"/>
      <c r="CM2" s="1"/>
      <c r="CN2" s="1"/>
      <c r="CO2" s="1"/>
      <c r="CP2" s="1"/>
      <c r="CQ2" s="1"/>
      <c r="CS2" s="410"/>
      <c r="CT2" s="410"/>
      <c r="CU2" s="1"/>
      <c r="CV2" s="1"/>
      <c r="CW2" s="1"/>
      <c r="CX2" s="1"/>
      <c r="CY2" s="1"/>
      <c r="CZ2" s="1"/>
      <c r="DA2" s="1"/>
      <c r="DB2" s="1"/>
      <c r="DC2" s="1"/>
      <c r="DD2" s="1"/>
      <c r="DE2" s="1"/>
      <c r="DF2" s="1"/>
      <c r="DG2" s="1"/>
      <c r="DH2" s="1"/>
      <c r="DI2" s="1"/>
      <c r="DJ2" s="1"/>
      <c r="DK2" s="1"/>
      <c r="DL2" s="1"/>
      <c r="DM2" s="1"/>
      <c r="DN2" s="1"/>
      <c r="DO2" s="1"/>
      <c r="DQ2" s="410"/>
      <c r="DR2" s="410"/>
      <c r="DS2" s="1"/>
      <c r="DT2" s="1"/>
      <c r="DU2" s="1"/>
      <c r="DV2" s="1"/>
      <c r="DW2" s="1"/>
      <c r="DX2" s="1"/>
      <c r="DY2" s="1"/>
      <c r="DZ2" s="1"/>
      <c r="EA2" s="1"/>
      <c r="EB2" s="1"/>
      <c r="EC2" s="1"/>
      <c r="ED2" s="1"/>
      <c r="EE2" s="1"/>
      <c r="EF2" s="1"/>
      <c r="EG2" s="1"/>
      <c r="EH2" s="1"/>
      <c r="EI2" s="1"/>
      <c r="EJ2" s="1"/>
      <c r="EK2" s="1"/>
      <c r="EL2" s="1"/>
      <c r="EM2" s="1"/>
      <c r="EO2" s="410"/>
      <c r="EP2" s="410"/>
      <c r="EQ2" s="1"/>
      <c r="ER2" s="1"/>
      <c r="ES2" s="1"/>
      <c r="ET2" s="1"/>
      <c r="EU2" s="1"/>
      <c r="EV2" s="1"/>
      <c r="EW2" s="1"/>
      <c r="EX2" s="1"/>
      <c r="EY2" s="1"/>
      <c r="EZ2" s="1"/>
      <c r="FA2" s="1"/>
      <c r="FB2" s="1"/>
      <c r="FC2" s="1"/>
      <c r="FD2" s="1"/>
      <c r="FE2" s="1"/>
      <c r="FF2" s="1"/>
      <c r="FG2" s="1"/>
      <c r="FH2" s="1"/>
      <c r="FI2" s="1"/>
      <c r="FJ2" s="1"/>
      <c r="FK2" s="1"/>
    </row>
    <row r="3" spans="1:167"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0"/>
      <c r="BV3" s="410"/>
      <c r="BW3" s="1"/>
      <c r="BX3" s="1"/>
      <c r="BY3" s="1"/>
      <c r="BZ3" s="1"/>
      <c r="CA3" s="1"/>
      <c r="CB3" s="1"/>
      <c r="CC3" s="1"/>
      <c r="CD3" s="1"/>
      <c r="CE3" s="1"/>
      <c r="CF3" s="1"/>
      <c r="CG3" s="1"/>
      <c r="CH3" s="1"/>
      <c r="CI3" s="1"/>
      <c r="CJ3" s="1"/>
      <c r="CK3" s="1"/>
      <c r="CL3" s="1"/>
      <c r="CM3" s="1"/>
      <c r="CN3" s="1"/>
      <c r="CO3" s="1"/>
      <c r="CP3" s="1"/>
      <c r="CQ3" s="1"/>
      <c r="CS3" s="410"/>
      <c r="CT3" s="410"/>
      <c r="CU3" s="1"/>
      <c r="CV3" s="1"/>
      <c r="CW3" s="1"/>
      <c r="CX3" s="1"/>
      <c r="CY3" s="1"/>
      <c r="CZ3" s="1"/>
      <c r="DA3" s="1"/>
      <c r="DB3" s="1"/>
      <c r="DC3" s="1"/>
      <c r="DD3" s="1"/>
      <c r="DE3" s="1"/>
      <c r="DF3" s="1"/>
      <c r="DG3" s="1"/>
      <c r="DH3" s="1"/>
      <c r="DI3" s="1"/>
      <c r="DJ3" s="1"/>
      <c r="DK3" s="1"/>
      <c r="DL3" s="1"/>
      <c r="DM3" s="1"/>
      <c r="DN3" s="1"/>
      <c r="DO3" s="1"/>
      <c r="DQ3" s="410"/>
      <c r="DR3" s="410"/>
      <c r="DS3" s="1"/>
      <c r="DT3" s="1"/>
      <c r="DU3" s="1"/>
      <c r="DV3" s="1"/>
      <c r="DW3" s="1"/>
      <c r="DX3" s="1"/>
      <c r="DY3" s="1"/>
      <c r="DZ3" s="1"/>
      <c r="EA3" s="1"/>
      <c r="EB3" s="1"/>
      <c r="EC3" s="1"/>
      <c r="ED3" s="1"/>
      <c r="EE3" s="1"/>
      <c r="EF3" s="1"/>
      <c r="EG3" s="1"/>
      <c r="EH3" s="1"/>
      <c r="EI3" s="1"/>
      <c r="EJ3" s="1"/>
      <c r="EK3" s="1"/>
      <c r="EL3" s="1"/>
      <c r="EM3" s="1"/>
      <c r="EO3" s="410"/>
      <c r="EP3" s="410"/>
      <c r="EQ3" s="1"/>
      <c r="ER3" s="1"/>
      <c r="ES3" s="1"/>
      <c r="ET3" s="1"/>
      <c r="EU3" s="1"/>
      <c r="EV3" s="1"/>
      <c r="EW3" s="1"/>
      <c r="EX3" s="1"/>
      <c r="EY3" s="1"/>
      <c r="EZ3" s="1"/>
      <c r="FA3" s="1"/>
      <c r="FB3" s="1"/>
      <c r="FC3" s="1"/>
      <c r="FD3" s="1"/>
      <c r="FE3" s="1"/>
      <c r="FF3" s="1"/>
      <c r="FG3" s="1"/>
      <c r="FH3" s="1"/>
      <c r="FI3" s="1"/>
      <c r="FJ3" s="1"/>
      <c r="FK3" s="1"/>
    </row>
    <row r="4" spans="1:167"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0"/>
      <c r="BV4" s="410"/>
      <c r="BW4" s="1"/>
      <c r="BX4" s="1"/>
      <c r="BY4" s="1"/>
      <c r="BZ4" s="1"/>
      <c r="CA4" s="1"/>
      <c r="CB4" s="1"/>
      <c r="CC4" s="1"/>
      <c r="CD4" s="1"/>
      <c r="CE4" s="1"/>
      <c r="CF4" s="1"/>
      <c r="CG4" s="1"/>
      <c r="CH4" s="1"/>
      <c r="CI4" s="1"/>
      <c r="CJ4" s="1"/>
      <c r="CK4" s="1"/>
      <c r="CL4" s="1"/>
      <c r="CM4" s="1"/>
      <c r="CN4" s="1"/>
      <c r="CO4" s="1"/>
      <c r="CP4" s="1"/>
      <c r="CQ4" s="1"/>
      <c r="CS4" s="410"/>
      <c r="CT4" s="410"/>
      <c r="CU4" s="1"/>
      <c r="CV4" s="1"/>
      <c r="CW4" s="1"/>
      <c r="CX4" s="1"/>
      <c r="CY4" s="1"/>
      <c r="CZ4" s="1"/>
      <c r="DA4" s="1"/>
      <c r="DB4" s="1"/>
      <c r="DC4" s="1"/>
      <c r="DD4" s="1"/>
      <c r="DE4" s="1"/>
      <c r="DF4" s="1"/>
      <c r="DG4" s="1"/>
      <c r="DH4" s="1"/>
      <c r="DI4" s="1"/>
      <c r="DJ4" s="1"/>
      <c r="DK4" s="1"/>
      <c r="DL4" s="1"/>
      <c r="DM4" s="1"/>
      <c r="DN4" s="1"/>
      <c r="DO4" s="1"/>
      <c r="DQ4" s="410"/>
      <c r="DR4" s="410"/>
      <c r="DS4" s="1"/>
      <c r="DT4" s="1"/>
      <c r="DU4" s="1"/>
      <c r="DV4" s="1"/>
      <c r="DW4" s="1"/>
      <c r="DX4" s="1"/>
      <c r="DY4" s="1"/>
      <c r="DZ4" s="1"/>
      <c r="EA4" s="1"/>
      <c r="EB4" s="1"/>
      <c r="EC4" s="1"/>
      <c r="ED4" s="1"/>
      <c r="EE4" s="1"/>
      <c r="EF4" s="1"/>
      <c r="EG4" s="1"/>
      <c r="EH4" s="1"/>
      <c r="EI4" s="1"/>
      <c r="EJ4" s="1"/>
      <c r="EK4" s="1"/>
      <c r="EL4" s="1"/>
      <c r="EM4" s="1"/>
      <c r="EO4" s="410"/>
      <c r="EP4" s="410"/>
      <c r="EQ4" s="1"/>
      <c r="ER4" s="1"/>
      <c r="ES4" s="1"/>
      <c r="ET4" s="1"/>
      <c r="EU4" s="1"/>
      <c r="EV4" s="1"/>
      <c r="EW4" s="1"/>
      <c r="EX4" s="1"/>
      <c r="EY4" s="1"/>
      <c r="EZ4" s="1"/>
      <c r="FA4" s="1"/>
      <c r="FB4" s="1"/>
      <c r="FC4" s="1"/>
      <c r="FD4" s="1"/>
      <c r="FE4" s="1"/>
      <c r="FF4" s="1"/>
      <c r="FG4" s="1"/>
      <c r="FH4" s="1"/>
      <c r="FI4" s="1"/>
      <c r="FJ4" s="1"/>
      <c r="FK4" s="1"/>
    </row>
    <row r="5" spans="1:167"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8" t="s">
        <v>214</v>
      </c>
      <c r="BV5" s="418"/>
      <c r="BW5" s="2"/>
      <c r="BX5" s="2"/>
      <c r="BY5" s="2"/>
      <c r="BZ5" s="2"/>
      <c r="CA5" s="2"/>
      <c r="CB5" s="2"/>
      <c r="CC5" s="2"/>
      <c r="CD5" s="2"/>
      <c r="CE5" s="1"/>
      <c r="CF5" s="2"/>
      <c r="CG5" s="2"/>
      <c r="CH5" s="2"/>
      <c r="CI5" s="2"/>
      <c r="CJ5" s="1"/>
      <c r="CK5" s="2"/>
      <c r="CL5" s="1"/>
      <c r="CM5" s="1"/>
      <c r="CN5" s="2"/>
      <c r="CO5" s="1"/>
      <c r="CP5" s="1"/>
      <c r="CQ5" s="2" t="s">
        <v>215</v>
      </c>
      <c r="CS5" s="418" t="s">
        <v>214</v>
      </c>
      <c r="CT5" s="418"/>
      <c r="CU5" s="2"/>
      <c r="CV5" s="2"/>
      <c r="CW5" s="2"/>
      <c r="CX5" s="2"/>
      <c r="CY5" s="2"/>
      <c r="CZ5" s="2"/>
      <c r="DA5" s="2"/>
      <c r="DB5" s="2"/>
      <c r="DC5" s="1"/>
      <c r="DD5" s="2"/>
      <c r="DE5" s="2"/>
      <c r="DF5" s="2"/>
      <c r="DG5" s="2"/>
      <c r="DH5" s="1"/>
      <c r="DI5" s="2"/>
      <c r="DJ5" s="1"/>
      <c r="DK5" s="1"/>
      <c r="DL5" s="2"/>
      <c r="DM5" s="1"/>
      <c r="DN5" s="1"/>
      <c r="DO5" s="2" t="s">
        <v>215</v>
      </c>
      <c r="DQ5" s="418" t="s">
        <v>214</v>
      </c>
      <c r="DR5" s="418"/>
      <c r="DS5" s="2"/>
      <c r="DT5" s="2"/>
      <c r="DU5" s="2"/>
      <c r="DV5" s="2"/>
      <c r="DW5" s="2"/>
      <c r="DX5" s="2"/>
      <c r="DY5" s="2"/>
      <c r="DZ5" s="2"/>
      <c r="EA5" s="1"/>
      <c r="EB5" s="2"/>
      <c r="EC5" s="2"/>
      <c r="ED5" s="2"/>
      <c r="EE5" s="2"/>
      <c r="EF5" s="1"/>
      <c r="EG5" s="2"/>
      <c r="EH5" s="1"/>
      <c r="EI5" s="1"/>
      <c r="EJ5" s="2"/>
      <c r="EK5" s="1"/>
      <c r="EL5" s="1"/>
      <c r="EM5" s="2" t="s">
        <v>215</v>
      </c>
      <c r="EO5" s="418" t="s">
        <v>214</v>
      </c>
      <c r="EP5" s="418"/>
      <c r="EQ5" s="2"/>
      <c r="ER5" s="2"/>
      <c r="ES5" s="2"/>
      <c r="ET5" s="2"/>
      <c r="EU5" s="2"/>
      <c r="EV5" s="2"/>
      <c r="EW5" s="2"/>
      <c r="EX5" s="2"/>
      <c r="EY5" s="1"/>
      <c r="EZ5" s="2"/>
      <c r="FA5" s="2"/>
      <c r="FB5" s="2"/>
      <c r="FC5" s="2"/>
      <c r="FD5" s="1"/>
      <c r="FE5" s="2"/>
      <c r="FF5" s="1"/>
      <c r="FG5" s="1"/>
      <c r="FH5" s="2"/>
      <c r="FI5" s="1"/>
      <c r="FJ5" s="1"/>
      <c r="FK5" s="2" t="s">
        <v>215</v>
      </c>
    </row>
    <row r="6" spans="1:167"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0"/>
      <c r="BV6" s="410"/>
      <c r="BW6" s="1"/>
      <c r="BX6" s="1"/>
      <c r="BY6" s="1"/>
      <c r="BZ6" s="1"/>
      <c r="CA6" s="1"/>
      <c r="CB6" s="1"/>
      <c r="CC6" s="1"/>
      <c r="CD6" s="1"/>
      <c r="CE6" s="1"/>
      <c r="CF6" s="1"/>
      <c r="CG6" s="1"/>
      <c r="CH6" s="1"/>
      <c r="CI6" s="1"/>
      <c r="CJ6" s="1"/>
      <c r="CK6" s="1"/>
      <c r="CL6" s="1"/>
      <c r="CM6" s="1"/>
      <c r="CN6" s="1"/>
      <c r="CO6" s="1"/>
      <c r="CP6" s="1"/>
      <c r="CQ6" s="1"/>
      <c r="CS6" s="410"/>
      <c r="CT6" s="410"/>
      <c r="CU6" s="1"/>
      <c r="CV6" s="1"/>
      <c r="CW6" s="1"/>
      <c r="CX6" s="1"/>
      <c r="CY6" s="1"/>
      <c r="CZ6" s="1"/>
      <c r="DA6" s="1"/>
      <c r="DB6" s="1"/>
      <c r="DC6" s="1"/>
      <c r="DD6" s="1"/>
      <c r="DE6" s="1"/>
      <c r="DF6" s="1"/>
      <c r="DG6" s="1"/>
      <c r="DH6" s="1"/>
      <c r="DI6" s="1"/>
      <c r="DJ6" s="1"/>
      <c r="DK6" s="1"/>
      <c r="DL6" s="1"/>
      <c r="DM6" s="1"/>
      <c r="DN6" s="1"/>
      <c r="DO6" s="1"/>
      <c r="DQ6" s="410"/>
      <c r="DR6" s="410"/>
      <c r="DS6" s="1"/>
      <c r="DT6" s="1"/>
      <c r="DU6" s="1"/>
      <c r="DV6" s="1"/>
      <c r="DW6" s="1"/>
      <c r="DX6" s="1"/>
      <c r="DY6" s="1"/>
      <c r="DZ6" s="1"/>
      <c r="EA6" s="1"/>
      <c r="EB6" s="1"/>
      <c r="EC6" s="1"/>
      <c r="ED6" s="1"/>
      <c r="EE6" s="1"/>
      <c r="EF6" s="1"/>
      <c r="EG6" s="1"/>
      <c r="EH6" s="1"/>
      <c r="EI6" s="1"/>
      <c r="EJ6" s="1"/>
      <c r="EK6" s="1"/>
      <c r="EL6" s="1"/>
      <c r="EM6" s="1"/>
      <c r="EO6" s="410"/>
      <c r="EP6" s="410"/>
      <c r="EQ6" s="1"/>
      <c r="ER6" s="1"/>
      <c r="ES6" s="1"/>
      <c r="ET6" s="1"/>
      <c r="EU6" s="1"/>
      <c r="EV6" s="1"/>
      <c r="EW6" s="1"/>
      <c r="EX6" s="1"/>
      <c r="EY6" s="1"/>
      <c r="EZ6" s="1"/>
      <c r="FA6" s="1"/>
      <c r="FB6" s="1"/>
      <c r="FC6" s="1"/>
      <c r="FD6" s="1"/>
      <c r="FE6" s="1"/>
      <c r="FF6" s="1"/>
      <c r="FG6" s="1"/>
      <c r="FH6" s="1"/>
      <c r="FI6" s="1"/>
      <c r="FJ6" s="1"/>
      <c r="FK6" s="1"/>
    </row>
    <row r="7" spans="1:167" ht="15.5">
      <c r="A7" s="416" t="s">
        <v>457</v>
      </c>
      <c r="B7" s="416"/>
      <c r="C7" s="2"/>
      <c r="D7" s="2"/>
      <c r="E7" s="2"/>
      <c r="F7" s="2"/>
      <c r="G7" s="2"/>
      <c r="H7" s="2"/>
      <c r="I7" s="2"/>
      <c r="J7" s="2"/>
      <c r="K7" s="2"/>
      <c r="L7" s="2"/>
      <c r="M7" s="2"/>
      <c r="N7" s="2"/>
      <c r="O7" s="2"/>
      <c r="P7" s="2"/>
      <c r="Q7" s="2"/>
      <c r="R7" s="2"/>
      <c r="S7" s="2"/>
      <c r="T7" s="2"/>
      <c r="U7" s="2"/>
      <c r="V7" s="2"/>
      <c r="W7" s="2"/>
      <c r="Y7" s="416" t="s">
        <v>278</v>
      </c>
      <c r="Z7" s="416"/>
      <c r="AA7" s="2"/>
      <c r="AB7" s="2"/>
      <c r="AC7" s="2"/>
      <c r="AD7" s="2"/>
      <c r="AE7" s="2"/>
      <c r="AF7" s="2"/>
      <c r="AG7" s="2"/>
      <c r="AH7" s="2"/>
      <c r="AI7" s="2"/>
      <c r="AJ7" s="2"/>
      <c r="AK7" s="2"/>
      <c r="AL7" s="2"/>
      <c r="AM7" s="2"/>
      <c r="AN7" s="2"/>
      <c r="AO7" s="2"/>
      <c r="AP7" s="2"/>
      <c r="AQ7" s="2"/>
      <c r="AR7" s="2"/>
      <c r="AS7" s="2"/>
      <c r="AT7" s="2"/>
      <c r="AU7" s="2"/>
      <c r="AW7" s="416" t="s">
        <v>279</v>
      </c>
      <c r="AX7" s="416"/>
      <c r="AY7" s="2"/>
      <c r="AZ7" s="2"/>
      <c r="BA7" s="2"/>
      <c r="BB7" s="2"/>
      <c r="BC7" s="2"/>
      <c r="BD7" s="2"/>
      <c r="BE7" s="2"/>
      <c r="BF7" s="2"/>
      <c r="BG7" s="2"/>
      <c r="BH7" s="2"/>
      <c r="BI7" s="2"/>
      <c r="BJ7" s="2"/>
      <c r="BK7" s="2"/>
      <c r="BL7" s="2"/>
      <c r="BM7" s="2"/>
      <c r="BN7" s="2"/>
      <c r="BO7" s="2"/>
      <c r="BP7" s="2"/>
      <c r="BQ7" s="2"/>
      <c r="BR7" s="2"/>
      <c r="BS7" s="2"/>
      <c r="BU7" s="416" t="s">
        <v>280</v>
      </c>
      <c r="BV7" s="416"/>
      <c r="BW7" s="2"/>
      <c r="BX7" s="2"/>
      <c r="BY7" s="2"/>
      <c r="BZ7" s="2"/>
      <c r="CA7" s="2"/>
      <c r="CB7" s="2"/>
      <c r="CC7" s="2"/>
      <c r="CD7" s="2"/>
      <c r="CE7" s="2"/>
      <c r="CF7" s="2"/>
      <c r="CG7" s="2"/>
      <c r="CH7" s="2"/>
      <c r="CI7" s="2"/>
      <c r="CJ7" s="2"/>
      <c r="CK7" s="2"/>
      <c r="CL7" s="2"/>
      <c r="CM7" s="2"/>
      <c r="CN7" s="2"/>
      <c r="CO7" s="2"/>
      <c r="CP7" s="2"/>
      <c r="CQ7" s="2"/>
      <c r="CS7" s="416" t="s">
        <v>270</v>
      </c>
      <c r="CT7" s="416"/>
      <c r="CU7" s="2"/>
      <c r="CV7" s="2"/>
      <c r="CW7" s="2"/>
      <c r="CX7" s="2"/>
      <c r="CY7" s="2"/>
      <c r="CZ7" s="2"/>
      <c r="DA7" s="2"/>
      <c r="DB7" s="2"/>
      <c r="DC7" s="2"/>
      <c r="DD7" s="2"/>
      <c r="DE7" s="2"/>
      <c r="DF7" s="2"/>
      <c r="DG7" s="2"/>
      <c r="DH7" s="2"/>
      <c r="DI7" s="2"/>
      <c r="DJ7" s="2"/>
      <c r="DK7" s="2"/>
      <c r="DL7" s="2"/>
      <c r="DM7" s="2"/>
      <c r="DN7" s="2"/>
      <c r="DO7" s="2"/>
      <c r="DQ7" s="416" t="s">
        <v>225</v>
      </c>
      <c r="DR7" s="416"/>
      <c r="DS7" s="2"/>
      <c r="DT7" s="2"/>
      <c r="DU7" s="2"/>
      <c r="DV7" s="2"/>
      <c r="DW7" s="2"/>
      <c r="DX7" s="2"/>
      <c r="DY7" s="2"/>
      <c r="DZ7" s="2"/>
      <c r="EA7" s="2"/>
      <c r="EB7" s="2"/>
      <c r="EC7" s="2"/>
      <c r="ED7" s="2"/>
      <c r="EE7" s="2"/>
      <c r="EF7" s="2"/>
      <c r="EG7" s="2"/>
      <c r="EH7" s="2"/>
      <c r="EI7" s="2"/>
      <c r="EJ7" s="2"/>
      <c r="EK7" s="2"/>
      <c r="EL7" s="2"/>
      <c r="EM7" s="2"/>
      <c r="EO7" s="416" t="s">
        <v>226</v>
      </c>
      <c r="EP7" s="416"/>
      <c r="EQ7" s="2"/>
      <c r="ER7" s="2"/>
      <c r="ES7" s="2"/>
      <c r="ET7" s="2"/>
      <c r="EU7" s="2"/>
      <c r="EV7" s="2"/>
      <c r="EW7" s="2"/>
      <c r="EX7" s="2"/>
      <c r="EY7" s="2"/>
      <c r="EZ7" s="2"/>
      <c r="FA7" s="2"/>
      <c r="FB7" s="2"/>
      <c r="FC7" s="2"/>
      <c r="FD7" s="2"/>
      <c r="FE7" s="2"/>
      <c r="FF7" s="2"/>
      <c r="FG7" s="2"/>
      <c r="FH7" s="2"/>
      <c r="FI7" s="2"/>
      <c r="FJ7" s="2"/>
      <c r="FK7" s="2"/>
    </row>
    <row r="8" spans="1:167" ht="15.5">
      <c r="A8" s="416" t="s">
        <v>473</v>
      </c>
      <c r="B8" s="416"/>
      <c r="C8" s="3"/>
      <c r="D8" s="3"/>
      <c r="E8" s="3"/>
      <c r="F8" s="3"/>
      <c r="G8" s="3"/>
      <c r="H8" s="3"/>
      <c r="I8" s="3"/>
      <c r="J8" s="3"/>
      <c r="K8" s="3"/>
      <c r="L8" s="3"/>
      <c r="M8" s="3"/>
      <c r="N8" s="3"/>
      <c r="O8" s="3"/>
      <c r="P8" s="3"/>
      <c r="Q8" s="3"/>
      <c r="R8" s="3"/>
      <c r="S8" s="3"/>
      <c r="T8" s="3"/>
      <c r="U8" s="3"/>
      <c r="V8" s="3"/>
      <c r="W8" s="3"/>
      <c r="Y8" s="416" t="s">
        <v>473</v>
      </c>
      <c r="Z8" s="416"/>
      <c r="AA8" s="3"/>
      <c r="AB8" s="3"/>
      <c r="AC8" s="3"/>
      <c r="AD8" s="3"/>
      <c r="AE8" s="3"/>
      <c r="AF8" s="3"/>
      <c r="AG8" s="3"/>
      <c r="AH8" s="3"/>
      <c r="AI8" s="3"/>
      <c r="AJ8" s="3"/>
      <c r="AK8" s="3"/>
      <c r="AL8" s="3"/>
      <c r="AM8" s="3"/>
      <c r="AN8" s="3"/>
      <c r="AO8" s="3"/>
      <c r="AP8" s="3"/>
      <c r="AQ8" s="3"/>
      <c r="AR8" s="3"/>
      <c r="AS8" s="3"/>
      <c r="AT8" s="3"/>
      <c r="AU8" s="3"/>
      <c r="AW8" s="416" t="s">
        <v>473</v>
      </c>
      <c r="AX8" s="416"/>
      <c r="AY8" s="3"/>
      <c r="AZ8" s="3"/>
      <c r="BA8" s="3"/>
      <c r="BB8" s="3"/>
      <c r="BC8" s="3"/>
      <c r="BD8" s="3"/>
      <c r="BE8" s="3"/>
      <c r="BF8" s="3"/>
      <c r="BG8" s="3"/>
      <c r="BH8" s="3"/>
      <c r="BI8" s="3"/>
      <c r="BJ8" s="3"/>
      <c r="BK8" s="3"/>
      <c r="BL8" s="3"/>
      <c r="BM8" s="3"/>
      <c r="BN8" s="3"/>
      <c r="BO8" s="3"/>
      <c r="BP8" s="3"/>
      <c r="BQ8" s="3"/>
      <c r="BR8" s="3"/>
      <c r="BS8" s="3"/>
      <c r="BU8" s="416" t="s">
        <v>473</v>
      </c>
      <c r="BV8" s="416"/>
      <c r="BW8" s="3"/>
      <c r="BX8" s="3"/>
      <c r="BY8" s="3"/>
      <c r="BZ8" s="3"/>
      <c r="CA8" s="3"/>
      <c r="CB8" s="3"/>
      <c r="CC8" s="3"/>
      <c r="CD8" s="3"/>
      <c r="CE8" s="3"/>
      <c r="CF8" s="3"/>
      <c r="CG8" s="3"/>
      <c r="CH8" s="3"/>
      <c r="CI8" s="3"/>
      <c r="CJ8" s="3"/>
      <c r="CK8" s="3"/>
      <c r="CL8" s="3"/>
      <c r="CM8" s="3"/>
      <c r="CN8" s="3"/>
      <c r="CO8" s="3"/>
      <c r="CP8" s="3"/>
      <c r="CQ8" s="3"/>
      <c r="CS8" s="416" t="s">
        <v>473</v>
      </c>
      <c r="CT8" s="416"/>
      <c r="CU8" s="3"/>
      <c r="CV8" s="3"/>
      <c r="CW8" s="3"/>
      <c r="CX8" s="3"/>
      <c r="CY8" s="3"/>
      <c r="CZ8" s="3"/>
      <c r="DA8" s="3"/>
      <c r="DB8" s="3"/>
      <c r="DC8" s="3"/>
      <c r="DD8" s="3"/>
      <c r="DE8" s="3"/>
      <c r="DF8" s="3"/>
      <c r="DG8" s="3"/>
      <c r="DH8" s="3"/>
      <c r="DI8" s="3"/>
      <c r="DJ8" s="3"/>
      <c r="DK8" s="3"/>
      <c r="DL8" s="3"/>
      <c r="DM8" s="3"/>
      <c r="DN8" s="3"/>
      <c r="DO8" s="3"/>
      <c r="DQ8" s="416" t="s">
        <v>473</v>
      </c>
      <c r="DR8" s="416"/>
      <c r="DS8" s="3"/>
      <c r="DT8" s="3"/>
      <c r="DU8" s="3"/>
      <c r="DV8" s="3"/>
      <c r="DW8" s="3"/>
      <c r="DX8" s="3"/>
      <c r="DY8" s="3"/>
      <c r="DZ8" s="3"/>
      <c r="EA8" s="3"/>
      <c r="EB8" s="3"/>
      <c r="EC8" s="3"/>
      <c r="ED8" s="3"/>
      <c r="EE8" s="3"/>
      <c r="EF8" s="3"/>
      <c r="EG8" s="3"/>
      <c r="EH8" s="3"/>
      <c r="EI8" s="3"/>
      <c r="EJ8" s="3"/>
      <c r="EK8" s="3"/>
      <c r="EL8" s="3"/>
      <c r="EM8" s="3"/>
      <c r="EO8" s="416" t="s">
        <v>473</v>
      </c>
      <c r="EP8" s="416"/>
      <c r="EQ8" s="3"/>
      <c r="ER8" s="3"/>
      <c r="ES8" s="3"/>
      <c r="ET8" s="3"/>
      <c r="EU8" s="3"/>
      <c r="EV8" s="3"/>
      <c r="EW8" s="3"/>
      <c r="EX8" s="3"/>
      <c r="EY8" s="3"/>
      <c r="EZ8" s="3"/>
      <c r="FA8" s="3"/>
      <c r="FB8" s="3"/>
      <c r="FC8" s="3"/>
      <c r="FD8" s="3"/>
      <c r="FE8" s="3"/>
      <c r="FF8" s="3"/>
      <c r="FG8" s="3"/>
      <c r="FH8" s="3"/>
      <c r="FI8" s="3"/>
      <c r="FJ8" s="3"/>
      <c r="FK8" s="3"/>
    </row>
    <row r="9" spans="1:167"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0"/>
      <c r="BV9" s="410"/>
      <c r="BW9" s="1"/>
      <c r="BX9" s="1"/>
      <c r="BY9" s="1"/>
      <c r="BZ9" s="1"/>
      <c r="CA9" s="1"/>
      <c r="CB9" s="1"/>
      <c r="CC9" s="1"/>
      <c r="CD9" s="1"/>
      <c r="CE9" s="1"/>
      <c r="CF9" s="1"/>
      <c r="CG9" s="1"/>
      <c r="CH9" s="1"/>
      <c r="CI9" s="1"/>
      <c r="CJ9" s="1"/>
      <c r="CK9" s="1"/>
      <c r="CL9" s="1"/>
      <c r="CM9" s="1"/>
      <c r="CN9" s="1"/>
      <c r="CO9" s="1"/>
      <c r="CP9" s="1"/>
      <c r="CQ9" s="1"/>
      <c r="CS9" s="410"/>
      <c r="CT9" s="410"/>
      <c r="CU9" s="1"/>
      <c r="CV9" s="1"/>
      <c r="CW9" s="1"/>
      <c r="CX9" s="1"/>
      <c r="CY9" s="1"/>
      <c r="CZ9" s="1"/>
      <c r="DA9" s="1"/>
      <c r="DB9" s="1"/>
      <c r="DC9" s="1"/>
      <c r="DD9" s="1"/>
      <c r="DE9" s="1"/>
      <c r="DF9" s="1"/>
      <c r="DG9" s="1"/>
      <c r="DH9" s="1"/>
      <c r="DI9" s="1"/>
      <c r="DJ9" s="1"/>
      <c r="DK9" s="1"/>
      <c r="DL9" s="1"/>
      <c r="DM9" s="1"/>
      <c r="DN9" s="1"/>
      <c r="DO9" s="1"/>
      <c r="DQ9" s="410"/>
      <c r="DR9" s="410"/>
      <c r="DS9" s="1"/>
      <c r="DT9" s="1"/>
      <c r="DU9" s="1"/>
      <c r="DV9" s="1"/>
      <c r="DW9" s="1"/>
      <c r="DX9" s="1"/>
      <c r="DY9" s="1"/>
      <c r="DZ9" s="1"/>
      <c r="EA9" s="1"/>
      <c r="EB9" s="1"/>
      <c r="EC9" s="1"/>
      <c r="ED9" s="1"/>
      <c r="EE9" s="1"/>
      <c r="EF9" s="1"/>
      <c r="EG9" s="1"/>
      <c r="EH9" s="1"/>
      <c r="EI9" s="1"/>
      <c r="EJ9" s="1"/>
      <c r="EK9" s="1"/>
      <c r="EL9" s="1"/>
      <c r="EM9" s="1"/>
      <c r="EO9" s="410"/>
      <c r="EP9" s="410"/>
      <c r="EQ9" s="1"/>
      <c r="ER9" s="1"/>
      <c r="ES9" s="1"/>
      <c r="ET9" s="1"/>
      <c r="EU9" s="1"/>
      <c r="EV9" s="1"/>
      <c r="EW9" s="1"/>
      <c r="EX9" s="1"/>
      <c r="EY9" s="1"/>
      <c r="EZ9" s="1"/>
      <c r="FA9" s="1"/>
      <c r="FB9" s="1"/>
      <c r="FC9" s="1"/>
      <c r="FD9" s="1"/>
      <c r="FE9" s="1"/>
      <c r="FF9" s="1"/>
      <c r="FG9" s="1"/>
      <c r="FH9" s="1"/>
      <c r="FI9" s="1"/>
      <c r="FJ9" s="1"/>
      <c r="FK9" s="1"/>
    </row>
    <row r="10" spans="1:167"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0"/>
      <c r="BV10" s="410"/>
      <c r="BW10" s="1"/>
      <c r="BX10" s="1"/>
      <c r="BY10" s="1"/>
      <c r="BZ10" s="1"/>
      <c r="CA10" s="1"/>
      <c r="CB10" s="1"/>
      <c r="CC10" s="1"/>
      <c r="CD10" s="1"/>
      <c r="CE10" s="1"/>
      <c r="CF10" s="1"/>
      <c r="CG10" s="1"/>
      <c r="CH10" s="1"/>
      <c r="CI10" s="1"/>
      <c r="CJ10" s="1"/>
      <c r="CK10" s="1"/>
      <c r="CL10" s="1"/>
      <c r="CM10" s="1"/>
      <c r="CN10" s="1"/>
      <c r="CO10" s="1"/>
      <c r="CP10" s="1"/>
      <c r="CQ10" s="1"/>
      <c r="CS10" s="410"/>
      <c r="CT10" s="410"/>
      <c r="CU10" s="1"/>
      <c r="CV10" s="1"/>
      <c r="CW10" s="1"/>
      <c r="CX10" s="1"/>
      <c r="CY10" s="1"/>
      <c r="CZ10" s="1"/>
      <c r="DA10" s="1"/>
      <c r="DB10" s="1"/>
      <c r="DC10" s="1"/>
      <c r="DD10" s="1"/>
      <c r="DE10" s="1"/>
      <c r="DF10" s="1"/>
      <c r="DG10" s="1"/>
      <c r="DH10" s="1"/>
      <c r="DI10" s="1"/>
      <c r="DJ10" s="1"/>
      <c r="DK10" s="1"/>
      <c r="DL10" s="1"/>
      <c r="DM10" s="1"/>
      <c r="DN10" s="1"/>
      <c r="DO10" s="1"/>
      <c r="DQ10" s="410"/>
      <c r="DR10" s="410"/>
      <c r="DS10" s="1"/>
      <c r="DT10" s="1"/>
      <c r="DU10" s="1"/>
      <c r="DV10" s="1"/>
      <c r="DW10" s="1"/>
      <c r="DX10" s="1"/>
      <c r="DY10" s="1"/>
      <c r="DZ10" s="1"/>
      <c r="EA10" s="1"/>
      <c r="EB10" s="1"/>
      <c r="EC10" s="1"/>
      <c r="ED10" s="1"/>
      <c r="EE10" s="1"/>
      <c r="EF10" s="1"/>
      <c r="EG10" s="1"/>
      <c r="EH10" s="1"/>
      <c r="EI10" s="1"/>
      <c r="EJ10" s="1"/>
      <c r="EK10" s="1"/>
      <c r="EL10" s="1"/>
      <c r="EM10" s="1"/>
      <c r="EO10" s="410"/>
      <c r="EP10" s="410"/>
      <c r="EQ10" s="1"/>
      <c r="ER10" s="1"/>
      <c r="ES10" s="1"/>
      <c r="ET10" s="1"/>
      <c r="EU10" s="1"/>
      <c r="EV10" s="1"/>
      <c r="EW10" s="1"/>
      <c r="EX10" s="1"/>
      <c r="EY10" s="1"/>
      <c r="EZ10" s="1"/>
      <c r="FA10" s="1"/>
      <c r="FB10" s="1"/>
      <c r="FC10" s="1"/>
      <c r="FD10" s="1"/>
      <c r="FE10" s="1"/>
      <c r="FF10" s="1"/>
      <c r="FG10" s="1"/>
      <c r="FH10" s="1"/>
      <c r="FI10" s="1"/>
      <c r="FJ10" s="1"/>
      <c r="FK10" s="1"/>
    </row>
    <row r="11" spans="1:167"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0"/>
      <c r="BV11" s="410"/>
      <c r="BW11" s="4">
        <v>2000</v>
      </c>
      <c r="BX11" s="4">
        <v>2001</v>
      </c>
      <c r="BY11" s="4">
        <v>2002</v>
      </c>
      <c r="BZ11" s="4">
        <v>2003</v>
      </c>
      <c r="CA11" s="4">
        <v>2004</v>
      </c>
      <c r="CB11" s="4">
        <v>2005</v>
      </c>
      <c r="CC11" s="4">
        <v>2006</v>
      </c>
      <c r="CD11" s="4">
        <v>2007</v>
      </c>
      <c r="CE11" s="4">
        <v>2008</v>
      </c>
      <c r="CF11" s="4">
        <v>2009</v>
      </c>
      <c r="CG11" s="4">
        <v>2010</v>
      </c>
      <c r="CH11" s="4">
        <v>2011</v>
      </c>
      <c r="CI11" s="4">
        <v>2012</v>
      </c>
      <c r="CJ11" s="4">
        <v>2013</v>
      </c>
      <c r="CK11" s="4">
        <v>2014</v>
      </c>
      <c r="CL11" s="4">
        <v>2015</v>
      </c>
      <c r="CM11" s="4">
        <v>2016</v>
      </c>
      <c r="CN11" s="4">
        <v>2017</v>
      </c>
      <c r="CO11" s="4">
        <v>2018</v>
      </c>
      <c r="CP11" s="4">
        <v>2019</v>
      </c>
      <c r="CQ11" s="4">
        <v>2020</v>
      </c>
      <c r="CS11" s="410"/>
      <c r="CT11" s="410"/>
      <c r="CU11" s="4">
        <v>2000</v>
      </c>
      <c r="CV11" s="4">
        <v>2001</v>
      </c>
      <c r="CW11" s="4">
        <v>2002</v>
      </c>
      <c r="CX11" s="4">
        <v>2003</v>
      </c>
      <c r="CY11" s="4">
        <v>2004</v>
      </c>
      <c r="CZ11" s="4">
        <v>2005</v>
      </c>
      <c r="DA11" s="4">
        <v>2006</v>
      </c>
      <c r="DB11" s="4">
        <v>2007</v>
      </c>
      <c r="DC11" s="4">
        <v>2008</v>
      </c>
      <c r="DD11" s="4">
        <v>2009</v>
      </c>
      <c r="DE11" s="4">
        <v>2010</v>
      </c>
      <c r="DF11" s="4">
        <v>2011</v>
      </c>
      <c r="DG11" s="4">
        <v>2012</v>
      </c>
      <c r="DH11" s="4">
        <v>2013</v>
      </c>
      <c r="DI11" s="4">
        <v>2014</v>
      </c>
      <c r="DJ11" s="4">
        <v>2015</v>
      </c>
      <c r="DK11" s="4">
        <v>2016</v>
      </c>
      <c r="DL11" s="4">
        <v>2017</v>
      </c>
      <c r="DM11" s="4">
        <v>2018</v>
      </c>
      <c r="DN11" s="4">
        <v>2019</v>
      </c>
      <c r="DO11" s="4">
        <v>2020</v>
      </c>
      <c r="DQ11" s="410"/>
      <c r="DR11" s="410"/>
      <c r="DS11" s="4">
        <v>2000</v>
      </c>
      <c r="DT11" s="4">
        <v>2001</v>
      </c>
      <c r="DU11" s="4">
        <v>2002</v>
      </c>
      <c r="DV11" s="4">
        <v>2003</v>
      </c>
      <c r="DW11" s="4">
        <v>2004</v>
      </c>
      <c r="DX11" s="4">
        <v>2005</v>
      </c>
      <c r="DY11" s="4">
        <v>2006</v>
      </c>
      <c r="DZ11" s="4">
        <v>2007</v>
      </c>
      <c r="EA11" s="4">
        <v>2008</v>
      </c>
      <c r="EB11" s="4">
        <v>2009</v>
      </c>
      <c r="EC11" s="4">
        <v>2010</v>
      </c>
      <c r="ED11" s="4">
        <v>2011</v>
      </c>
      <c r="EE11" s="4">
        <v>2012</v>
      </c>
      <c r="EF11" s="4">
        <v>2013</v>
      </c>
      <c r="EG11" s="4">
        <v>2014</v>
      </c>
      <c r="EH11" s="4">
        <v>2015</v>
      </c>
      <c r="EI11" s="4">
        <v>2016</v>
      </c>
      <c r="EJ11" s="4">
        <v>2017</v>
      </c>
      <c r="EK11" s="4">
        <v>2018</v>
      </c>
      <c r="EL11" s="4">
        <v>2019</v>
      </c>
      <c r="EM11" s="4">
        <v>2020</v>
      </c>
      <c r="EO11" s="410"/>
      <c r="EP11" s="410"/>
      <c r="EQ11" s="4">
        <v>2000</v>
      </c>
      <c r="ER11" s="4">
        <v>2001</v>
      </c>
      <c r="ES11" s="4">
        <v>2002</v>
      </c>
      <c r="ET11" s="4">
        <v>2003</v>
      </c>
      <c r="EU11" s="4">
        <v>2004</v>
      </c>
      <c r="EV11" s="4">
        <v>2005</v>
      </c>
      <c r="EW11" s="4">
        <v>2006</v>
      </c>
      <c r="EX11" s="4">
        <v>2007</v>
      </c>
      <c r="EY11" s="4">
        <v>2008</v>
      </c>
      <c r="EZ11" s="4">
        <v>2009</v>
      </c>
      <c r="FA11" s="4">
        <v>2010</v>
      </c>
      <c r="FB11" s="4">
        <v>2011</v>
      </c>
      <c r="FC11" s="4">
        <v>2012</v>
      </c>
      <c r="FD11" s="4">
        <v>2013</v>
      </c>
      <c r="FE11" s="4">
        <v>2014</v>
      </c>
      <c r="FF11" s="4">
        <v>2015</v>
      </c>
      <c r="FG11" s="4">
        <v>2016</v>
      </c>
      <c r="FH11" s="4">
        <v>2017</v>
      </c>
      <c r="FI11" s="4">
        <v>2018</v>
      </c>
      <c r="FJ11" s="4">
        <v>2019</v>
      </c>
      <c r="FK11" s="4">
        <v>2020</v>
      </c>
    </row>
    <row r="12" spans="1:167" ht="14.5">
      <c r="A12" s="423"/>
      <c r="B12" s="423"/>
      <c r="C12" s="1"/>
      <c r="D12" s="1"/>
      <c r="E12" s="1"/>
      <c r="F12" s="1"/>
      <c r="G12" s="1"/>
      <c r="H12" s="1"/>
      <c r="I12" s="1"/>
      <c r="J12" s="1"/>
      <c r="K12" s="1"/>
      <c r="L12" s="1"/>
      <c r="M12" s="1"/>
      <c r="N12" s="1"/>
      <c r="O12" s="1"/>
      <c r="P12" s="1"/>
      <c r="Q12" s="1"/>
      <c r="R12" s="1"/>
      <c r="S12" s="1"/>
      <c r="T12" s="1"/>
      <c r="U12" s="1"/>
      <c r="V12" s="1"/>
      <c r="W12" s="1"/>
      <c r="Y12" s="423"/>
      <c r="Z12" s="423"/>
      <c r="AA12" s="1"/>
      <c r="AB12" s="1"/>
      <c r="AC12" s="1"/>
      <c r="AD12" s="1"/>
      <c r="AE12" s="1"/>
      <c r="AF12" s="1"/>
      <c r="AG12" s="1"/>
      <c r="AH12" s="1"/>
      <c r="AI12" s="1"/>
      <c r="AJ12" s="1"/>
      <c r="AK12" s="1"/>
      <c r="AL12" s="1"/>
      <c r="AM12" s="1"/>
      <c r="AN12" s="1"/>
      <c r="AO12" s="1"/>
      <c r="AP12" s="1"/>
      <c r="AQ12" s="1"/>
      <c r="AR12" s="1"/>
      <c r="AS12" s="1"/>
      <c r="AT12" s="1"/>
      <c r="AU12" s="1"/>
      <c r="AW12" s="423"/>
      <c r="AX12" s="423"/>
      <c r="AY12" s="1"/>
      <c r="AZ12" s="1"/>
      <c r="BA12" s="1"/>
      <c r="BB12" s="1"/>
      <c r="BC12" s="1"/>
      <c r="BD12" s="1"/>
      <c r="BE12" s="1"/>
      <c r="BF12" s="1"/>
      <c r="BG12" s="1"/>
      <c r="BH12" s="1"/>
      <c r="BI12" s="1"/>
      <c r="BJ12" s="1"/>
      <c r="BK12" s="1"/>
      <c r="BL12" s="1"/>
      <c r="BM12" s="1"/>
      <c r="BN12" s="1"/>
      <c r="BO12" s="1"/>
      <c r="BP12" s="1"/>
      <c r="BQ12" s="1"/>
      <c r="BR12" s="1"/>
      <c r="BS12" s="1"/>
      <c r="BU12" s="423"/>
      <c r="BV12" s="423"/>
      <c r="BW12" s="1"/>
      <c r="BX12" s="1"/>
      <c r="BY12" s="1"/>
      <c r="BZ12" s="1"/>
      <c r="CA12" s="1"/>
      <c r="CB12" s="1"/>
      <c r="CC12" s="1"/>
      <c r="CD12" s="1"/>
      <c r="CE12" s="1"/>
      <c r="CF12" s="1"/>
      <c r="CG12" s="1"/>
      <c r="CH12" s="1"/>
      <c r="CI12" s="1"/>
      <c r="CJ12" s="1"/>
      <c r="CK12" s="1"/>
      <c r="CL12" s="1"/>
      <c r="CM12" s="1"/>
      <c r="CN12" s="1"/>
      <c r="CO12" s="1"/>
      <c r="CP12" s="1"/>
      <c r="CQ12" s="1"/>
      <c r="CS12" s="423"/>
      <c r="CT12" s="423"/>
      <c r="CU12" s="1"/>
      <c r="CV12" s="1"/>
      <c r="CW12" s="1"/>
      <c r="CX12" s="1"/>
      <c r="CY12" s="1"/>
      <c r="CZ12" s="1"/>
      <c r="DA12" s="1"/>
      <c r="DB12" s="1"/>
      <c r="DC12" s="1"/>
      <c r="DD12" s="1"/>
      <c r="DE12" s="1"/>
      <c r="DF12" s="1"/>
      <c r="DG12" s="1"/>
      <c r="DH12" s="1"/>
      <c r="DI12" s="1"/>
      <c r="DJ12" s="1"/>
      <c r="DK12" s="1"/>
      <c r="DL12" s="1"/>
      <c r="DM12" s="1"/>
      <c r="DN12" s="1"/>
      <c r="DO12" s="1"/>
      <c r="DQ12" s="423"/>
      <c r="DR12" s="423"/>
      <c r="DS12" s="1"/>
      <c r="DT12" s="1"/>
      <c r="DU12" s="1"/>
      <c r="DV12" s="1"/>
      <c r="DW12" s="1"/>
      <c r="DX12" s="1"/>
      <c r="DY12" s="1"/>
      <c r="DZ12" s="1"/>
      <c r="EA12" s="1"/>
      <c r="EB12" s="1"/>
      <c r="EC12" s="1"/>
      <c r="ED12" s="1"/>
      <c r="EE12" s="1"/>
      <c r="EF12" s="1"/>
      <c r="EG12" s="1"/>
      <c r="EH12" s="1"/>
      <c r="EI12" s="1"/>
      <c r="EJ12" s="1"/>
      <c r="EK12" s="1"/>
      <c r="EL12" s="1"/>
      <c r="EM12" s="1"/>
      <c r="EO12" s="423"/>
      <c r="EP12" s="423"/>
      <c r="EQ12" s="1"/>
      <c r="ER12" s="1"/>
      <c r="ES12" s="1"/>
      <c r="ET12" s="1"/>
      <c r="EU12" s="1"/>
      <c r="EV12" s="1"/>
      <c r="EW12" s="1"/>
      <c r="EX12" s="1"/>
      <c r="EY12" s="1"/>
      <c r="EZ12" s="1"/>
      <c r="FA12" s="1"/>
      <c r="FB12" s="1"/>
      <c r="FC12" s="1"/>
      <c r="FD12" s="1"/>
      <c r="FE12" s="1"/>
      <c r="FF12" s="1"/>
      <c r="FG12" s="1"/>
      <c r="FH12" s="1"/>
      <c r="FI12" s="1"/>
      <c r="FJ12" s="1"/>
      <c r="FK12" s="1"/>
    </row>
    <row r="13" spans="1:167" ht="14.5">
      <c r="A13" s="1"/>
      <c r="B13" s="9" t="s">
        <v>474</v>
      </c>
      <c r="C13" s="6">
        <v>19.399999999999999</v>
      </c>
      <c r="D13" s="6">
        <v>17.7</v>
      </c>
      <c r="E13" s="6">
        <v>15.7</v>
      </c>
      <c r="F13" s="6">
        <v>17.7</v>
      </c>
      <c r="G13" s="6">
        <v>22.7</v>
      </c>
      <c r="H13" s="6">
        <v>24.6</v>
      </c>
      <c r="I13" s="6">
        <v>19.2</v>
      </c>
      <c r="J13" s="6">
        <v>20.2</v>
      </c>
      <c r="K13" s="6">
        <v>21.8</v>
      </c>
      <c r="L13" s="6">
        <v>22.1</v>
      </c>
      <c r="M13" s="6">
        <v>19.3</v>
      </c>
      <c r="N13" s="6">
        <v>19.100000000000001</v>
      </c>
      <c r="O13" s="6">
        <v>8.6</v>
      </c>
      <c r="P13" s="6">
        <v>11.2</v>
      </c>
      <c r="Q13" s="6">
        <v>17.100000000000001</v>
      </c>
      <c r="R13" s="6">
        <v>18.8</v>
      </c>
      <c r="S13" s="6">
        <v>23.3</v>
      </c>
      <c r="T13" s="6">
        <v>20.3</v>
      </c>
      <c r="U13" s="6">
        <v>22.7</v>
      </c>
      <c r="V13" s="6">
        <v>22.4</v>
      </c>
      <c r="W13" s="6">
        <v>13</v>
      </c>
      <c r="Y13" s="1"/>
      <c r="Z13" s="9" t="s">
        <v>474</v>
      </c>
      <c r="AA13" s="6">
        <v>40.1</v>
      </c>
      <c r="AB13" s="6">
        <v>44.1</v>
      </c>
      <c r="AC13" s="6">
        <v>56.8</v>
      </c>
      <c r="AD13" s="6">
        <v>51.4</v>
      </c>
      <c r="AE13" s="6">
        <v>51.4</v>
      </c>
      <c r="AF13" s="6">
        <v>39.6</v>
      </c>
      <c r="AG13" s="6">
        <v>64.900000000000006</v>
      </c>
      <c r="AH13" s="6">
        <v>63.4</v>
      </c>
      <c r="AI13" s="6">
        <v>37.9</v>
      </c>
      <c r="AJ13" s="6">
        <v>30.7</v>
      </c>
      <c r="AK13" s="6">
        <v>34.4</v>
      </c>
      <c r="AL13" s="6">
        <v>39.799999999999997</v>
      </c>
      <c r="AM13" s="6">
        <v>75.7</v>
      </c>
      <c r="AN13" s="6">
        <v>76</v>
      </c>
      <c r="AO13" s="6">
        <v>68.2</v>
      </c>
      <c r="AP13" s="6">
        <v>76.599999999999994</v>
      </c>
      <c r="AQ13" s="6">
        <v>79.8</v>
      </c>
      <c r="AR13" s="6">
        <v>75.099999999999994</v>
      </c>
      <c r="AS13" s="6">
        <v>79.5</v>
      </c>
      <c r="AT13" s="6">
        <v>85.7</v>
      </c>
      <c r="AU13" s="6">
        <v>30.6</v>
      </c>
      <c r="AW13" s="1"/>
      <c r="AX13" s="9" t="s">
        <v>474</v>
      </c>
      <c r="AY13" s="6">
        <v>67.7</v>
      </c>
      <c r="AZ13" s="6">
        <v>57.7</v>
      </c>
      <c r="BA13" s="6">
        <v>44.6</v>
      </c>
      <c r="BB13" s="6">
        <v>50.5</v>
      </c>
      <c r="BC13" s="6">
        <v>64</v>
      </c>
      <c r="BD13" s="6">
        <v>84.7</v>
      </c>
      <c r="BE13" s="6">
        <v>60.3</v>
      </c>
      <c r="BF13" s="6">
        <v>62.5</v>
      </c>
      <c r="BG13" s="6">
        <v>69</v>
      </c>
      <c r="BH13" s="6">
        <v>61.8</v>
      </c>
      <c r="BI13" s="6">
        <v>59</v>
      </c>
      <c r="BJ13" s="6">
        <v>56</v>
      </c>
      <c r="BK13" s="6">
        <v>66.400000000000006</v>
      </c>
      <c r="BL13" s="6">
        <v>69.7</v>
      </c>
      <c r="BM13" s="6">
        <v>68.5</v>
      </c>
      <c r="BN13" s="6">
        <v>73.7</v>
      </c>
      <c r="BO13" s="6">
        <v>77.900000000000006</v>
      </c>
      <c r="BP13" s="6">
        <v>92.7</v>
      </c>
      <c r="BQ13" s="6">
        <v>99</v>
      </c>
      <c r="BR13" s="6">
        <v>94.6</v>
      </c>
      <c r="BS13" s="6">
        <v>44</v>
      </c>
      <c r="BU13" s="1"/>
      <c r="BV13" s="9" t="s">
        <v>474</v>
      </c>
      <c r="BW13" s="6">
        <v>8.1</v>
      </c>
      <c r="BX13" s="6">
        <v>7.3</v>
      </c>
      <c r="BY13" s="6">
        <v>6.5</v>
      </c>
      <c r="BZ13" s="6">
        <v>7</v>
      </c>
      <c r="CA13" s="6">
        <v>7.4</v>
      </c>
      <c r="CB13" s="6">
        <v>7.9</v>
      </c>
      <c r="CC13" s="6">
        <v>8.3000000000000007</v>
      </c>
      <c r="CD13" s="6">
        <v>8.4</v>
      </c>
      <c r="CE13" s="6">
        <v>8.8000000000000007</v>
      </c>
      <c r="CF13" s="6">
        <v>8.4</v>
      </c>
      <c r="CG13" s="6">
        <v>9</v>
      </c>
      <c r="CH13" s="6">
        <v>8.6999999999999993</v>
      </c>
      <c r="CI13" s="6">
        <v>8.8000000000000007</v>
      </c>
      <c r="CJ13" s="6">
        <v>7.4</v>
      </c>
      <c r="CK13" s="6">
        <v>5.2</v>
      </c>
      <c r="CL13" s="6">
        <v>5</v>
      </c>
      <c r="CM13" s="6">
        <v>5</v>
      </c>
      <c r="CN13" s="6">
        <v>7.2</v>
      </c>
      <c r="CO13" s="6">
        <v>9.5</v>
      </c>
      <c r="CP13" s="6">
        <v>10.5</v>
      </c>
      <c r="CQ13" s="6">
        <v>6.7</v>
      </c>
      <c r="CS13" s="1"/>
      <c r="CT13" s="9" t="s">
        <v>474</v>
      </c>
      <c r="CU13" s="6">
        <v>2.5</v>
      </c>
      <c r="CV13" s="6">
        <v>2.6</v>
      </c>
      <c r="CW13" s="6">
        <v>2.4</v>
      </c>
      <c r="CX13" s="6">
        <v>2.2000000000000002</v>
      </c>
      <c r="CY13" s="6">
        <v>2.1</v>
      </c>
      <c r="CZ13" s="6">
        <v>2.6</v>
      </c>
      <c r="DA13" s="6">
        <v>2.9</v>
      </c>
      <c r="DB13" s="6">
        <v>3.1</v>
      </c>
      <c r="DC13" s="6">
        <v>3.4</v>
      </c>
      <c r="DD13" s="6">
        <v>3.1</v>
      </c>
      <c r="DE13" s="6">
        <v>3.5</v>
      </c>
      <c r="DF13" s="6">
        <v>3.6</v>
      </c>
      <c r="DG13" s="6">
        <v>4.0999999999999996</v>
      </c>
      <c r="DH13" s="6">
        <v>4.8</v>
      </c>
      <c r="DI13" s="6">
        <v>7.1</v>
      </c>
      <c r="DJ13" s="6">
        <v>5.2</v>
      </c>
      <c r="DK13" s="6">
        <v>3.9</v>
      </c>
      <c r="DL13" s="6">
        <v>3.5</v>
      </c>
      <c r="DM13" s="6">
        <v>3.4</v>
      </c>
      <c r="DN13" s="6">
        <v>2.9</v>
      </c>
      <c r="DO13" s="6">
        <v>1.8</v>
      </c>
      <c r="DQ13" s="1"/>
      <c r="DR13" s="9" t="s">
        <v>474</v>
      </c>
      <c r="DS13" s="6">
        <v>31.5</v>
      </c>
      <c r="DT13" s="6">
        <v>31.4</v>
      </c>
      <c r="DU13" s="6">
        <v>27.2</v>
      </c>
      <c r="DV13" s="6">
        <v>27.6</v>
      </c>
      <c r="DW13" s="6">
        <v>29.6</v>
      </c>
      <c r="DX13" s="6">
        <v>32.1</v>
      </c>
      <c r="DY13" s="6">
        <v>33.5</v>
      </c>
      <c r="DZ13" s="6">
        <v>35.9</v>
      </c>
      <c r="EA13" s="6">
        <v>35.5</v>
      </c>
      <c r="EB13" s="6">
        <v>32.700000000000003</v>
      </c>
      <c r="EC13" s="6">
        <v>33.9</v>
      </c>
      <c r="ED13" s="6">
        <v>31.8</v>
      </c>
      <c r="EE13" s="6">
        <v>34.4</v>
      </c>
      <c r="EF13" s="6">
        <v>37.6</v>
      </c>
      <c r="EG13" s="6">
        <v>39.9</v>
      </c>
      <c r="EH13" s="6">
        <v>41.2</v>
      </c>
      <c r="EI13" s="6">
        <v>39</v>
      </c>
      <c r="EJ13" s="6">
        <v>40.6</v>
      </c>
      <c r="EK13" s="6">
        <v>40.6</v>
      </c>
      <c r="EL13" s="6">
        <v>40.1</v>
      </c>
      <c r="EM13" s="6">
        <v>19.5</v>
      </c>
      <c r="EO13" s="1"/>
      <c r="EP13" s="9" t="s">
        <v>474</v>
      </c>
      <c r="EQ13" s="6">
        <v>62.6</v>
      </c>
      <c r="ER13" s="6">
        <v>51.2</v>
      </c>
      <c r="ES13" s="6">
        <v>59.6</v>
      </c>
      <c r="ET13" s="6">
        <v>54.8</v>
      </c>
      <c r="EU13" s="6">
        <v>58.4</v>
      </c>
      <c r="EV13" s="6">
        <v>58.7</v>
      </c>
      <c r="EW13" s="6">
        <v>60.2</v>
      </c>
      <c r="EX13" s="6">
        <v>60.4</v>
      </c>
      <c r="EY13" s="6">
        <v>62.9</v>
      </c>
      <c r="EZ13" s="6">
        <v>57.6</v>
      </c>
      <c r="FA13" s="6">
        <v>64.599999999999994</v>
      </c>
      <c r="FB13" s="6">
        <v>67.7</v>
      </c>
      <c r="FC13" s="6">
        <v>60.5</v>
      </c>
      <c r="FD13" s="6">
        <v>62.3</v>
      </c>
      <c r="FE13" s="6">
        <v>57.5</v>
      </c>
      <c r="FF13" s="6">
        <v>49.3</v>
      </c>
      <c r="FG13" s="6">
        <v>48.2</v>
      </c>
      <c r="FH13" s="6">
        <v>59.1</v>
      </c>
      <c r="FI13" s="6">
        <v>79.900000000000006</v>
      </c>
      <c r="FJ13" s="6">
        <v>80.3</v>
      </c>
      <c r="FK13" s="6">
        <v>41.2</v>
      </c>
    </row>
    <row r="14" spans="1:167" ht="14.5">
      <c r="A14" s="1"/>
      <c r="B14" s="123" t="s">
        <v>231</v>
      </c>
      <c r="C14" s="1"/>
      <c r="D14" s="1"/>
      <c r="E14" s="1"/>
      <c r="F14" s="1"/>
      <c r="G14" s="1"/>
      <c r="H14" s="1"/>
      <c r="I14" s="1"/>
      <c r="J14" s="1"/>
      <c r="K14" s="1"/>
      <c r="L14" s="1"/>
      <c r="M14" s="1"/>
      <c r="N14" s="1"/>
      <c r="O14" s="1"/>
      <c r="P14" s="1"/>
      <c r="Q14" s="1"/>
      <c r="R14" s="1"/>
      <c r="S14" s="1"/>
      <c r="T14" s="1"/>
      <c r="U14" s="1"/>
      <c r="V14" s="1"/>
      <c r="W14" s="1"/>
      <c r="Y14" s="1"/>
      <c r="Z14" s="123" t="s">
        <v>231</v>
      </c>
      <c r="AA14" s="1"/>
      <c r="AB14" s="1"/>
      <c r="AC14" s="1"/>
      <c r="AD14" s="1"/>
      <c r="AE14" s="1"/>
      <c r="AF14" s="1"/>
      <c r="AG14" s="1"/>
      <c r="AH14" s="1"/>
      <c r="AI14" s="1"/>
      <c r="AJ14" s="1"/>
      <c r="AK14" s="1"/>
      <c r="AL14" s="1"/>
      <c r="AM14" s="1"/>
      <c r="AN14" s="1"/>
      <c r="AO14" s="1"/>
      <c r="AP14" s="1"/>
      <c r="AQ14" s="1"/>
      <c r="AR14" s="1"/>
      <c r="AS14" s="1"/>
      <c r="AT14" s="1"/>
      <c r="AU14" s="1"/>
      <c r="AW14" s="1"/>
      <c r="AX14" s="123" t="s">
        <v>231</v>
      </c>
      <c r="AY14" s="1"/>
      <c r="AZ14" s="1"/>
      <c r="BA14" s="1"/>
      <c r="BB14" s="1"/>
      <c r="BC14" s="1"/>
      <c r="BD14" s="1"/>
      <c r="BE14" s="1"/>
      <c r="BF14" s="1"/>
      <c r="BG14" s="1"/>
      <c r="BH14" s="1"/>
      <c r="BI14" s="1"/>
      <c r="BJ14" s="1"/>
      <c r="BK14" s="1"/>
      <c r="BL14" s="1"/>
      <c r="BM14" s="1"/>
      <c r="BN14" s="1"/>
      <c r="BO14" s="1"/>
      <c r="BP14" s="1"/>
      <c r="BQ14" s="1"/>
      <c r="BR14" s="1"/>
      <c r="BS14" s="1"/>
      <c r="BU14" s="1"/>
      <c r="BV14" s="123" t="s">
        <v>231</v>
      </c>
      <c r="BW14" s="1"/>
      <c r="BX14" s="1"/>
      <c r="BY14" s="1"/>
      <c r="BZ14" s="1"/>
      <c r="CA14" s="1"/>
      <c r="CB14" s="1"/>
      <c r="CC14" s="1"/>
      <c r="CD14" s="1"/>
      <c r="CE14" s="1"/>
      <c r="CF14" s="1"/>
      <c r="CG14" s="1"/>
      <c r="CH14" s="1"/>
      <c r="CI14" s="1"/>
      <c r="CJ14" s="1"/>
      <c r="CK14" s="1"/>
      <c r="CL14" s="1"/>
      <c r="CM14" s="1"/>
      <c r="CN14" s="1"/>
      <c r="CO14" s="1"/>
      <c r="CP14" s="1"/>
      <c r="CQ14" s="1"/>
      <c r="CS14" s="1"/>
      <c r="CT14" s="123" t="s">
        <v>231</v>
      </c>
      <c r="CU14" s="1"/>
      <c r="CV14" s="1"/>
      <c r="CW14" s="1"/>
      <c r="CX14" s="1"/>
      <c r="CY14" s="1"/>
      <c r="CZ14" s="1"/>
      <c r="DA14" s="1"/>
      <c r="DB14" s="1"/>
      <c r="DC14" s="1"/>
      <c r="DD14" s="1"/>
      <c r="DE14" s="1"/>
      <c r="DF14" s="1"/>
      <c r="DG14" s="1"/>
      <c r="DH14" s="1"/>
      <c r="DI14" s="1"/>
      <c r="DJ14" s="1"/>
      <c r="DK14" s="1"/>
      <c r="DL14" s="1"/>
      <c r="DM14" s="1"/>
      <c r="DN14" s="1"/>
      <c r="DO14" s="1"/>
      <c r="DQ14" s="1"/>
      <c r="DR14" s="123" t="s">
        <v>231</v>
      </c>
      <c r="DS14" s="1"/>
      <c r="DT14" s="1"/>
      <c r="DU14" s="1"/>
      <c r="DV14" s="1"/>
      <c r="DW14" s="1"/>
      <c r="DX14" s="1"/>
      <c r="DY14" s="1"/>
      <c r="DZ14" s="1"/>
      <c r="EA14" s="1"/>
      <c r="EB14" s="1"/>
      <c r="EC14" s="1"/>
      <c r="ED14" s="1"/>
      <c r="EE14" s="1"/>
      <c r="EF14" s="1"/>
      <c r="EG14" s="1"/>
      <c r="EH14" s="1"/>
      <c r="EI14" s="1"/>
      <c r="EJ14" s="1"/>
      <c r="EK14" s="1"/>
      <c r="EL14" s="1"/>
      <c r="EM14" s="1"/>
      <c r="EO14" s="1"/>
      <c r="EP14" s="123" t="s">
        <v>231</v>
      </c>
      <c r="EQ14" s="1"/>
      <c r="ER14" s="1"/>
      <c r="ES14" s="1"/>
      <c r="ET14" s="1"/>
      <c r="EU14" s="1"/>
      <c r="EV14" s="1"/>
      <c r="EW14" s="1"/>
      <c r="EX14" s="1"/>
      <c r="EY14" s="1"/>
      <c r="EZ14" s="1"/>
      <c r="FA14" s="1"/>
      <c r="FB14" s="1"/>
      <c r="FC14" s="1"/>
      <c r="FD14" s="1"/>
      <c r="FE14" s="1"/>
      <c r="FF14" s="1"/>
      <c r="FG14" s="1"/>
      <c r="FH14" s="1"/>
      <c r="FI14" s="1"/>
      <c r="FJ14" s="1"/>
      <c r="FK14" s="1"/>
    </row>
    <row r="15" spans="1:167" ht="14.5">
      <c r="A15" s="1"/>
      <c r="B15" s="124" t="s">
        <v>460</v>
      </c>
      <c r="C15" s="1">
        <v>0.2</v>
      </c>
      <c r="D15" s="1">
        <v>0.2</v>
      </c>
      <c r="E15" s="1">
        <v>0.1</v>
      </c>
      <c r="F15" s="1">
        <v>0.1</v>
      </c>
      <c r="G15" s="1">
        <v>0.1</v>
      </c>
      <c r="H15" s="1">
        <v>0.1</v>
      </c>
      <c r="I15" s="1">
        <v>0.1</v>
      </c>
      <c r="J15" s="1">
        <v>0.1</v>
      </c>
      <c r="K15" s="1">
        <v>0.1</v>
      </c>
      <c r="L15" s="1">
        <v>0.1</v>
      </c>
      <c r="M15" s="1">
        <v>0.1</v>
      </c>
      <c r="N15" s="1">
        <v>0.1</v>
      </c>
      <c r="O15" s="1">
        <v>0.1</v>
      </c>
      <c r="P15" s="1">
        <v>0.1</v>
      </c>
      <c r="Q15" s="1">
        <v>0</v>
      </c>
      <c r="R15" s="1">
        <v>0</v>
      </c>
      <c r="S15" s="1">
        <v>0</v>
      </c>
      <c r="T15" s="1">
        <v>0</v>
      </c>
      <c r="U15" s="1">
        <v>0</v>
      </c>
      <c r="V15" s="1">
        <v>0</v>
      </c>
      <c r="W15" s="1">
        <v>0</v>
      </c>
      <c r="Y15" s="1"/>
      <c r="Z15" s="124" t="s">
        <v>460</v>
      </c>
      <c r="AA15" s="1">
        <v>0.6</v>
      </c>
      <c r="AB15" s="1">
        <v>0.6</v>
      </c>
      <c r="AC15" s="1">
        <v>0.6</v>
      </c>
      <c r="AD15" s="1">
        <v>0.5</v>
      </c>
      <c r="AE15" s="1">
        <v>0.5</v>
      </c>
      <c r="AF15" s="1">
        <v>0.6</v>
      </c>
      <c r="AG15" s="1">
        <v>0.6</v>
      </c>
      <c r="AH15" s="1">
        <v>0.7</v>
      </c>
      <c r="AI15" s="1">
        <v>0.8</v>
      </c>
      <c r="AJ15" s="1">
        <v>1</v>
      </c>
      <c r="AK15" s="1">
        <v>0.9</v>
      </c>
      <c r="AL15" s="1">
        <v>0.6</v>
      </c>
      <c r="AM15" s="1">
        <v>0.6</v>
      </c>
      <c r="AN15" s="1">
        <v>0.5</v>
      </c>
      <c r="AO15" s="1">
        <v>0.5</v>
      </c>
      <c r="AP15" s="1">
        <v>0.5</v>
      </c>
      <c r="AQ15" s="1">
        <v>0.5</v>
      </c>
      <c r="AR15" s="1">
        <v>0.5</v>
      </c>
      <c r="AS15" s="1">
        <v>0.2</v>
      </c>
      <c r="AT15" s="1">
        <v>0.5</v>
      </c>
      <c r="AU15" s="1">
        <v>0.4</v>
      </c>
      <c r="AW15" s="1"/>
      <c r="AX15" s="124" t="s">
        <v>460</v>
      </c>
      <c r="AY15" s="1">
        <v>0.6</v>
      </c>
      <c r="AZ15" s="1">
        <v>0.6</v>
      </c>
      <c r="BA15" s="1">
        <v>0.5</v>
      </c>
      <c r="BB15" s="1">
        <v>0.5</v>
      </c>
      <c r="BC15" s="1">
        <v>0.4</v>
      </c>
      <c r="BD15" s="1">
        <v>0.6</v>
      </c>
      <c r="BE15" s="1">
        <v>0.6</v>
      </c>
      <c r="BF15" s="1">
        <v>0.5</v>
      </c>
      <c r="BG15" s="1">
        <v>0.4</v>
      </c>
      <c r="BH15" s="1">
        <v>0.4</v>
      </c>
      <c r="BI15" s="1">
        <v>0.3</v>
      </c>
      <c r="BJ15" s="1">
        <v>0.3</v>
      </c>
      <c r="BK15" s="1">
        <v>0.2</v>
      </c>
      <c r="BL15" s="1">
        <v>0.2</v>
      </c>
      <c r="BM15" s="1">
        <v>0.2</v>
      </c>
      <c r="BN15" s="1">
        <v>0.3</v>
      </c>
      <c r="BO15" s="1">
        <v>0.3</v>
      </c>
      <c r="BP15" s="1">
        <v>0.3</v>
      </c>
      <c r="BQ15" s="1">
        <v>0.2</v>
      </c>
      <c r="BR15" s="1">
        <v>0.3</v>
      </c>
      <c r="BS15" s="1">
        <v>0.2</v>
      </c>
      <c r="BU15" s="1"/>
      <c r="BV15" s="124" t="s">
        <v>460</v>
      </c>
      <c r="BW15" s="1">
        <v>0.4</v>
      </c>
      <c r="BX15" s="1">
        <v>0.4</v>
      </c>
      <c r="BY15" s="1">
        <v>0.4</v>
      </c>
      <c r="BZ15" s="1">
        <v>0.4</v>
      </c>
      <c r="CA15" s="1">
        <v>0.3</v>
      </c>
      <c r="CB15" s="1">
        <v>0.3</v>
      </c>
      <c r="CC15" s="1">
        <v>0.3</v>
      </c>
      <c r="CD15" s="1">
        <v>0.3</v>
      </c>
      <c r="CE15" s="1">
        <v>0.3</v>
      </c>
      <c r="CF15" s="1">
        <v>0.2</v>
      </c>
      <c r="CG15" s="1">
        <v>0.2</v>
      </c>
      <c r="CH15" s="1">
        <v>0.2</v>
      </c>
      <c r="CI15" s="1">
        <v>0.3</v>
      </c>
      <c r="CJ15" s="1">
        <v>0.3</v>
      </c>
      <c r="CK15" s="1">
        <v>0.3</v>
      </c>
      <c r="CL15" s="1">
        <v>0.4</v>
      </c>
      <c r="CM15" s="1">
        <v>0.4</v>
      </c>
      <c r="CN15" s="1">
        <v>0.5</v>
      </c>
      <c r="CO15" s="1">
        <v>0.5</v>
      </c>
      <c r="CP15" s="1">
        <v>0.5</v>
      </c>
      <c r="CQ15" s="1">
        <v>0.4</v>
      </c>
      <c r="CS15" s="1"/>
      <c r="CT15" s="124" t="s">
        <v>460</v>
      </c>
      <c r="CU15" s="1">
        <v>0.2</v>
      </c>
      <c r="CV15" s="1">
        <v>0.2</v>
      </c>
      <c r="CW15" s="1">
        <v>0.2</v>
      </c>
      <c r="CX15" s="1">
        <v>0.2</v>
      </c>
      <c r="CY15" s="1">
        <v>0.1</v>
      </c>
      <c r="CZ15" s="1">
        <v>0.2</v>
      </c>
      <c r="DA15" s="1">
        <v>0.2</v>
      </c>
      <c r="DB15" s="1">
        <v>0.2</v>
      </c>
      <c r="DC15" s="1">
        <v>0.2</v>
      </c>
      <c r="DD15" s="1">
        <v>0.1</v>
      </c>
      <c r="DE15" s="1">
        <v>0.1</v>
      </c>
      <c r="DF15" s="1">
        <v>0.1</v>
      </c>
      <c r="DG15" s="1">
        <v>0.2</v>
      </c>
      <c r="DH15" s="1">
        <v>0.1</v>
      </c>
      <c r="DI15" s="1">
        <v>0.1</v>
      </c>
      <c r="DJ15" s="1">
        <v>0.1</v>
      </c>
      <c r="DK15" s="1">
        <v>0.1</v>
      </c>
      <c r="DL15" s="1">
        <v>0.1</v>
      </c>
      <c r="DM15" s="1">
        <v>0.1</v>
      </c>
      <c r="DN15" s="1">
        <v>0.1</v>
      </c>
      <c r="DO15" s="1">
        <v>0.1</v>
      </c>
      <c r="DQ15" s="1"/>
      <c r="DR15" s="124" t="s">
        <v>460</v>
      </c>
      <c r="DS15" s="1">
        <v>0.8</v>
      </c>
      <c r="DT15" s="1">
        <v>0.8</v>
      </c>
      <c r="DU15" s="1">
        <v>0.8</v>
      </c>
      <c r="DV15" s="1">
        <v>0.7</v>
      </c>
      <c r="DW15" s="1">
        <v>0.6</v>
      </c>
      <c r="DX15" s="1">
        <v>0.7</v>
      </c>
      <c r="DY15" s="1">
        <v>0.6</v>
      </c>
      <c r="DZ15" s="1">
        <v>0.6</v>
      </c>
      <c r="EA15" s="1">
        <v>0.6</v>
      </c>
      <c r="EB15" s="1">
        <v>0.5</v>
      </c>
      <c r="EC15" s="1">
        <v>0.5</v>
      </c>
      <c r="ED15" s="1">
        <v>0.5</v>
      </c>
      <c r="EE15" s="1">
        <v>0.8</v>
      </c>
      <c r="EF15" s="1">
        <v>0.6</v>
      </c>
      <c r="EG15" s="1">
        <v>0.4</v>
      </c>
      <c r="EH15" s="1">
        <v>0.5</v>
      </c>
      <c r="EI15" s="1">
        <v>0.5</v>
      </c>
      <c r="EJ15" s="1">
        <v>0.6</v>
      </c>
      <c r="EK15" s="1">
        <v>0.5</v>
      </c>
      <c r="EL15" s="1">
        <v>0.5</v>
      </c>
      <c r="EM15" s="1">
        <v>0.4</v>
      </c>
      <c r="EO15" s="1"/>
      <c r="EP15" s="124" t="s">
        <v>460</v>
      </c>
      <c r="EQ15" s="1">
        <v>0.8</v>
      </c>
      <c r="ER15" s="1">
        <v>0.8</v>
      </c>
      <c r="ES15" s="1">
        <v>0.7</v>
      </c>
      <c r="ET15" s="1">
        <v>0.7</v>
      </c>
      <c r="EU15" s="1">
        <v>0.7</v>
      </c>
      <c r="EV15" s="1">
        <v>0.7</v>
      </c>
      <c r="EW15" s="1">
        <v>0.6</v>
      </c>
      <c r="EX15" s="1">
        <v>0.6</v>
      </c>
      <c r="EY15" s="1">
        <v>0.5</v>
      </c>
      <c r="EZ15" s="1">
        <v>0.4</v>
      </c>
      <c r="FA15" s="1">
        <v>0.3</v>
      </c>
      <c r="FB15" s="1">
        <v>0.4</v>
      </c>
      <c r="FC15" s="1">
        <v>0.4</v>
      </c>
      <c r="FD15" s="1">
        <v>0.3</v>
      </c>
      <c r="FE15" s="1">
        <v>0.3</v>
      </c>
      <c r="FF15" s="1">
        <v>0.4</v>
      </c>
      <c r="FG15" s="1">
        <v>0.4</v>
      </c>
      <c r="FH15" s="1">
        <v>0.3</v>
      </c>
      <c r="FI15" s="1">
        <v>0.3</v>
      </c>
      <c r="FJ15" s="1">
        <v>0.4</v>
      </c>
      <c r="FK15" s="1">
        <v>0.2</v>
      </c>
    </row>
    <row r="16" spans="1:167" ht="14.5">
      <c r="A16" s="1"/>
      <c r="B16" s="124" t="s">
        <v>461</v>
      </c>
      <c r="C16" s="1">
        <v>19.3</v>
      </c>
      <c r="D16" s="1">
        <v>17.600000000000001</v>
      </c>
      <c r="E16" s="1">
        <v>15.5</v>
      </c>
      <c r="F16" s="1">
        <v>17.5</v>
      </c>
      <c r="G16" s="1">
        <v>22.6</v>
      </c>
      <c r="H16" s="1">
        <v>24.5</v>
      </c>
      <c r="I16" s="1">
        <v>19</v>
      </c>
      <c r="J16" s="1">
        <v>20</v>
      </c>
      <c r="K16" s="1">
        <v>21.7</v>
      </c>
      <c r="L16" s="1">
        <v>21.9</v>
      </c>
      <c r="M16" s="1">
        <v>19.2</v>
      </c>
      <c r="N16" s="1">
        <v>19</v>
      </c>
      <c r="O16" s="1">
        <v>8.5</v>
      </c>
      <c r="P16" s="1">
        <v>11.1</v>
      </c>
      <c r="Q16" s="1">
        <v>17.100000000000001</v>
      </c>
      <c r="R16" s="1">
        <v>18.8</v>
      </c>
      <c r="S16" s="1">
        <v>23.3</v>
      </c>
      <c r="T16" s="1">
        <v>20.3</v>
      </c>
      <c r="U16" s="1">
        <v>22.7</v>
      </c>
      <c r="V16" s="1">
        <v>22.4</v>
      </c>
      <c r="W16" s="1">
        <v>13</v>
      </c>
      <c r="Y16" s="1"/>
      <c r="Z16" s="124" t="s">
        <v>461</v>
      </c>
      <c r="AA16" s="1">
        <v>39.5</v>
      </c>
      <c r="AB16" s="1">
        <v>43.4</v>
      </c>
      <c r="AC16" s="1">
        <v>56.2</v>
      </c>
      <c r="AD16" s="1">
        <v>50.9</v>
      </c>
      <c r="AE16" s="1">
        <v>50.8</v>
      </c>
      <c r="AF16" s="1">
        <v>39</v>
      </c>
      <c r="AG16" s="1">
        <v>64.3</v>
      </c>
      <c r="AH16" s="1">
        <v>62.7</v>
      </c>
      <c r="AI16" s="1">
        <v>37.1</v>
      </c>
      <c r="AJ16" s="1">
        <v>29.7</v>
      </c>
      <c r="AK16" s="1">
        <v>33.5</v>
      </c>
      <c r="AL16" s="1">
        <v>39.299999999999997</v>
      </c>
      <c r="AM16" s="1">
        <v>75.099999999999994</v>
      </c>
      <c r="AN16" s="1">
        <v>75.400000000000006</v>
      </c>
      <c r="AO16" s="1">
        <v>67.7</v>
      </c>
      <c r="AP16" s="1">
        <v>76.099999999999994</v>
      </c>
      <c r="AQ16" s="1">
        <v>79.3</v>
      </c>
      <c r="AR16" s="1">
        <v>74.599999999999994</v>
      </c>
      <c r="AS16" s="1">
        <v>79.2</v>
      </c>
      <c r="AT16" s="1">
        <v>85.2</v>
      </c>
      <c r="AU16" s="1">
        <v>30.2</v>
      </c>
      <c r="AW16" s="1"/>
      <c r="AX16" s="124" t="s">
        <v>461</v>
      </c>
      <c r="AY16" s="1">
        <v>67.2</v>
      </c>
      <c r="AZ16" s="1">
        <v>57.1</v>
      </c>
      <c r="BA16" s="1">
        <v>44.1</v>
      </c>
      <c r="BB16" s="1">
        <v>50</v>
      </c>
      <c r="BC16" s="1">
        <v>63.6</v>
      </c>
      <c r="BD16" s="1">
        <v>84.1</v>
      </c>
      <c r="BE16" s="1">
        <v>59.7</v>
      </c>
      <c r="BF16" s="1">
        <v>62</v>
      </c>
      <c r="BG16" s="1">
        <v>68.5</v>
      </c>
      <c r="BH16" s="1">
        <v>61.4</v>
      </c>
      <c r="BI16" s="1">
        <v>58.7</v>
      </c>
      <c r="BJ16" s="1">
        <v>55.7</v>
      </c>
      <c r="BK16" s="1">
        <v>66.099999999999994</v>
      </c>
      <c r="BL16" s="1">
        <v>69.5</v>
      </c>
      <c r="BM16" s="1">
        <v>68.3</v>
      </c>
      <c r="BN16" s="1">
        <v>73.400000000000006</v>
      </c>
      <c r="BO16" s="1">
        <v>77.599999999999994</v>
      </c>
      <c r="BP16" s="1">
        <v>92.4</v>
      </c>
      <c r="BQ16" s="1">
        <v>98.8</v>
      </c>
      <c r="BR16" s="1">
        <v>94.3</v>
      </c>
      <c r="BS16" s="1">
        <v>43.8</v>
      </c>
      <c r="BU16" s="1"/>
      <c r="BV16" s="124" t="s">
        <v>461</v>
      </c>
      <c r="BW16" s="1">
        <v>7.7</v>
      </c>
      <c r="BX16" s="1">
        <v>6.9</v>
      </c>
      <c r="BY16" s="1">
        <v>6.1</v>
      </c>
      <c r="BZ16" s="1">
        <v>6.6</v>
      </c>
      <c r="CA16" s="1">
        <v>7.1</v>
      </c>
      <c r="CB16" s="1">
        <v>7.5</v>
      </c>
      <c r="CC16" s="1">
        <v>8</v>
      </c>
      <c r="CD16" s="1">
        <v>8.1</v>
      </c>
      <c r="CE16" s="1">
        <v>8.5</v>
      </c>
      <c r="CF16" s="1">
        <v>8.1999999999999993</v>
      </c>
      <c r="CG16" s="1">
        <v>8.6999999999999993</v>
      </c>
      <c r="CH16" s="1">
        <v>8.5</v>
      </c>
      <c r="CI16" s="1">
        <v>8.5</v>
      </c>
      <c r="CJ16" s="1">
        <v>7.1</v>
      </c>
      <c r="CK16" s="1">
        <v>4.9000000000000004</v>
      </c>
      <c r="CL16" s="1">
        <v>4.5999999999999996</v>
      </c>
      <c r="CM16" s="1">
        <v>4.7</v>
      </c>
      <c r="CN16" s="1">
        <v>6.7</v>
      </c>
      <c r="CO16" s="1">
        <v>9</v>
      </c>
      <c r="CP16" s="1">
        <v>10.1</v>
      </c>
      <c r="CQ16" s="1">
        <v>6.3</v>
      </c>
      <c r="CS16" s="1"/>
      <c r="CT16" s="124" t="s">
        <v>461</v>
      </c>
      <c r="CU16" s="1">
        <v>2.2999999999999998</v>
      </c>
      <c r="CV16" s="1">
        <v>2.4</v>
      </c>
      <c r="CW16" s="1">
        <v>2.2000000000000002</v>
      </c>
      <c r="CX16" s="1">
        <v>2</v>
      </c>
      <c r="CY16" s="1">
        <v>2</v>
      </c>
      <c r="CZ16" s="1">
        <v>2.4</v>
      </c>
      <c r="DA16" s="1">
        <v>2.7</v>
      </c>
      <c r="DB16" s="1">
        <v>3</v>
      </c>
      <c r="DC16" s="1">
        <v>3.3</v>
      </c>
      <c r="DD16" s="1">
        <v>3</v>
      </c>
      <c r="DE16" s="1">
        <v>3.3</v>
      </c>
      <c r="DF16" s="1">
        <v>3.5</v>
      </c>
      <c r="DG16" s="1">
        <v>3.9</v>
      </c>
      <c r="DH16" s="1">
        <v>4.7</v>
      </c>
      <c r="DI16" s="1">
        <v>7</v>
      </c>
      <c r="DJ16" s="1">
        <v>5.0999999999999996</v>
      </c>
      <c r="DK16" s="1">
        <v>3.8</v>
      </c>
      <c r="DL16" s="1">
        <v>3.5</v>
      </c>
      <c r="DM16" s="1">
        <v>3.3</v>
      </c>
      <c r="DN16" s="1">
        <v>2.9</v>
      </c>
      <c r="DO16" s="1">
        <v>1.7</v>
      </c>
      <c r="DQ16" s="1"/>
      <c r="DR16" s="124" t="s">
        <v>461</v>
      </c>
      <c r="DS16" s="1">
        <v>30.7</v>
      </c>
      <c r="DT16" s="1">
        <v>30.6</v>
      </c>
      <c r="DU16" s="1">
        <v>26.4</v>
      </c>
      <c r="DV16" s="1">
        <v>26.8</v>
      </c>
      <c r="DW16" s="1">
        <v>29</v>
      </c>
      <c r="DX16" s="1">
        <v>31.4</v>
      </c>
      <c r="DY16" s="1">
        <v>32.9</v>
      </c>
      <c r="DZ16" s="1">
        <v>35.299999999999997</v>
      </c>
      <c r="EA16" s="1">
        <v>34.9</v>
      </c>
      <c r="EB16" s="1">
        <v>32.200000000000003</v>
      </c>
      <c r="EC16" s="1">
        <v>33.5</v>
      </c>
      <c r="ED16" s="1">
        <v>31.3</v>
      </c>
      <c r="EE16" s="1">
        <v>33.6</v>
      </c>
      <c r="EF16" s="1">
        <v>37</v>
      </c>
      <c r="EG16" s="1">
        <v>39.5</v>
      </c>
      <c r="EH16" s="1">
        <v>40.6</v>
      </c>
      <c r="EI16" s="1">
        <v>38.4</v>
      </c>
      <c r="EJ16" s="1">
        <v>40</v>
      </c>
      <c r="EK16" s="1">
        <v>40.1</v>
      </c>
      <c r="EL16" s="1">
        <v>39.6</v>
      </c>
      <c r="EM16" s="1">
        <v>19.100000000000001</v>
      </c>
      <c r="EO16" s="1"/>
      <c r="EP16" s="124" t="s">
        <v>461</v>
      </c>
      <c r="EQ16" s="1">
        <v>61.9</v>
      </c>
      <c r="ER16" s="1">
        <v>50.5</v>
      </c>
      <c r="ES16" s="1">
        <v>58.8</v>
      </c>
      <c r="ET16" s="1">
        <v>54.1</v>
      </c>
      <c r="EU16" s="1">
        <v>57.7</v>
      </c>
      <c r="EV16" s="1">
        <v>57.9</v>
      </c>
      <c r="EW16" s="1">
        <v>59.7</v>
      </c>
      <c r="EX16" s="1">
        <v>59.8</v>
      </c>
      <c r="EY16" s="1">
        <v>62.4</v>
      </c>
      <c r="EZ16" s="1">
        <v>57.1</v>
      </c>
      <c r="FA16" s="1">
        <v>64.3</v>
      </c>
      <c r="FB16" s="1">
        <v>67.400000000000006</v>
      </c>
      <c r="FC16" s="1">
        <v>60.1</v>
      </c>
      <c r="FD16" s="1">
        <v>62</v>
      </c>
      <c r="FE16" s="1">
        <v>57.2</v>
      </c>
      <c r="FF16" s="1">
        <v>48.9</v>
      </c>
      <c r="FG16" s="1">
        <v>47.8</v>
      </c>
      <c r="FH16" s="1">
        <v>58.8</v>
      </c>
      <c r="FI16" s="1">
        <v>79.599999999999994</v>
      </c>
      <c r="FJ16" s="1">
        <v>79.900000000000006</v>
      </c>
      <c r="FK16" s="1">
        <v>41</v>
      </c>
    </row>
    <row r="17" spans="1:167" ht="14.5">
      <c r="A17" s="410"/>
      <c r="B17" s="410"/>
      <c r="C17" s="1"/>
      <c r="D17" s="1"/>
      <c r="E17" s="1"/>
      <c r="F17" s="1"/>
      <c r="G17" s="1"/>
      <c r="H17" s="1"/>
      <c r="I17" s="1"/>
      <c r="J17" s="1"/>
      <c r="K17" s="1"/>
      <c r="L17" s="1"/>
      <c r="M17" s="1"/>
      <c r="N17" s="1"/>
      <c r="O17" s="1"/>
      <c r="P17" s="1"/>
      <c r="Q17" s="1"/>
      <c r="R17" s="1"/>
      <c r="S17" s="1"/>
      <c r="T17" s="1"/>
      <c r="U17" s="1"/>
      <c r="V17" s="1"/>
      <c r="W17" s="1"/>
      <c r="Y17" s="410"/>
      <c r="Z17" s="410"/>
      <c r="AA17" s="1"/>
      <c r="AB17" s="1"/>
      <c r="AC17" s="1"/>
      <c r="AD17" s="1"/>
      <c r="AE17" s="1"/>
      <c r="AF17" s="1"/>
      <c r="AG17" s="1"/>
      <c r="AH17" s="1"/>
      <c r="AI17" s="1"/>
      <c r="AJ17" s="1"/>
      <c r="AK17" s="1"/>
      <c r="AL17" s="1"/>
      <c r="AM17" s="1"/>
      <c r="AN17" s="1"/>
      <c r="AO17" s="1"/>
      <c r="AP17" s="1"/>
      <c r="AQ17" s="1"/>
      <c r="AR17" s="1"/>
      <c r="AS17" s="1"/>
      <c r="AT17" s="1"/>
      <c r="AU17" s="1"/>
      <c r="AW17" s="410"/>
      <c r="AX17" s="410"/>
      <c r="AY17" s="1"/>
      <c r="AZ17" s="1"/>
      <c r="BA17" s="1"/>
      <c r="BB17" s="1"/>
      <c r="BC17" s="1"/>
      <c r="BD17" s="1"/>
      <c r="BE17" s="1"/>
      <c r="BF17" s="1"/>
      <c r="BG17" s="1"/>
      <c r="BH17" s="1"/>
      <c r="BI17" s="1"/>
      <c r="BJ17" s="1"/>
      <c r="BK17" s="1"/>
      <c r="BL17" s="1"/>
      <c r="BM17" s="1"/>
      <c r="BN17" s="1"/>
      <c r="BO17" s="1"/>
      <c r="BP17" s="1"/>
      <c r="BQ17" s="1"/>
      <c r="BR17" s="1"/>
      <c r="BS17" s="1"/>
      <c r="BU17" s="410"/>
      <c r="BV17" s="410"/>
      <c r="BW17" s="1"/>
      <c r="BX17" s="1"/>
      <c r="BY17" s="1"/>
      <c r="BZ17" s="1"/>
      <c r="CA17" s="1"/>
      <c r="CB17" s="1"/>
      <c r="CC17" s="1"/>
      <c r="CD17" s="1"/>
      <c r="CE17" s="1"/>
      <c r="CF17" s="1"/>
      <c r="CG17" s="1"/>
      <c r="CH17" s="1"/>
      <c r="CI17" s="1"/>
      <c r="CJ17" s="1"/>
      <c r="CK17" s="1"/>
      <c r="CL17" s="1"/>
      <c r="CM17" s="1"/>
      <c r="CN17" s="1"/>
      <c r="CO17" s="1"/>
      <c r="CP17" s="1"/>
      <c r="CQ17" s="1"/>
      <c r="CS17" s="410"/>
      <c r="CT17" s="410"/>
      <c r="CU17" s="1"/>
      <c r="CV17" s="1"/>
      <c r="CW17" s="1"/>
      <c r="CX17" s="1"/>
      <c r="CY17" s="1"/>
      <c r="CZ17" s="1"/>
      <c r="DA17" s="1"/>
      <c r="DB17" s="1"/>
      <c r="DC17" s="1"/>
      <c r="DD17" s="1"/>
      <c r="DE17" s="1"/>
      <c r="DF17" s="1"/>
      <c r="DG17" s="1"/>
      <c r="DH17" s="1"/>
      <c r="DI17" s="1"/>
      <c r="DJ17" s="1"/>
      <c r="DK17" s="1"/>
      <c r="DL17" s="1"/>
      <c r="DM17" s="1"/>
      <c r="DN17" s="1"/>
      <c r="DO17" s="1"/>
      <c r="DQ17" s="410"/>
      <c r="DR17" s="410"/>
      <c r="DS17" s="1"/>
      <c r="DT17" s="1"/>
      <c r="DU17" s="1"/>
      <c r="DV17" s="1"/>
      <c r="DW17" s="1"/>
      <c r="DX17" s="1"/>
      <c r="DY17" s="1"/>
      <c r="DZ17" s="1"/>
      <c r="EA17" s="1"/>
      <c r="EB17" s="1"/>
      <c r="EC17" s="1"/>
      <c r="ED17" s="1"/>
      <c r="EE17" s="1"/>
      <c r="EF17" s="1"/>
      <c r="EG17" s="1"/>
      <c r="EH17" s="1"/>
      <c r="EI17" s="1"/>
      <c r="EJ17" s="1"/>
      <c r="EK17" s="1"/>
      <c r="EL17" s="1"/>
      <c r="EM17" s="1"/>
      <c r="EO17" s="410"/>
      <c r="EP17" s="410"/>
      <c r="EQ17" s="1"/>
      <c r="ER17" s="1"/>
      <c r="ES17" s="1"/>
      <c r="ET17" s="1"/>
      <c r="EU17" s="1"/>
      <c r="EV17" s="1"/>
      <c r="EW17" s="1"/>
      <c r="EX17" s="1"/>
      <c r="EY17" s="1"/>
      <c r="EZ17" s="1"/>
      <c r="FA17" s="1"/>
      <c r="FB17" s="1"/>
      <c r="FC17" s="1"/>
      <c r="FD17" s="1"/>
      <c r="FE17" s="1"/>
      <c r="FF17" s="1"/>
      <c r="FG17" s="1"/>
      <c r="FH17" s="1"/>
      <c r="FI17" s="1"/>
      <c r="FJ17" s="1"/>
      <c r="FK17" s="1"/>
    </row>
    <row r="18" spans="1:167" ht="14.5">
      <c r="A18" s="1"/>
      <c r="B18" s="123" t="s">
        <v>247</v>
      </c>
      <c r="C18" s="1"/>
      <c r="D18" s="1"/>
      <c r="E18" s="1"/>
      <c r="F18" s="1"/>
      <c r="G18" s="1"/>
      <c r="H18" s="1"/>
      <c r="I18" s="1"/>
      <c r="J18" s="1"/>
      <c r="K18" s="1"/>
      <c r="L18" s="1"/>
      <c r="M18" s="1"/>
      <c r="N18" s="1"/>
      <c r="O18" s="1"/>
      <c r="P18" s="1"/>
      <c r="Q18" s="1"/>
      <c r="R18" s="1"/>
      <c r="S18" s="1"/>
      <c r="T18" s="1"/>
      <c r="U18" s="1"/>
      <c r="V18" s="1"/>
      <c r="W18" s="1"/>
      <c r="Y18" s="1"/>
      <c r="Z18" s="123" t="s">
        <v>247</v>
      </c>
      <c r="AA18" s="1"/>
      <c r="AB18" s="1"/>
      <c r="AC18" s="1"/>
      <c r="AD18" s="1"/>
      <c r="AE18" s="1"/>
      <c r="AF18" s="1"/>
      <c r="AG18" s="1"/>
      <c r="AH18" s="1"/>
      <c r="AI18" s="1"/>
      <c r="AJ18" s="1"/>
      <c r="AK18" s="1"/>
      <c r="AL18" s="1"/>
      <c r="AM18" s="1"/>
      <c r="AN18" s="1"/>
      <c r="AO18" s="1"/>
      <c r="AP18" s="1"/>
      <c r="AQ18" s="1"/>
      <c r="AR18" s="1"/>
      <c r="AS18" s="1"/>
      <c r="AT18" s="1"/>
      <c r="AU18" s="1"/>
      <c r="AW18" s="1"/>
      <c r="AX18" s="123" t="s">
        <v>247</v>
      </c>
      <c r="AY18" s="1"/>
      <c r="AZ18" s="1"/>
      <c r="BA18" s="1"/>
      <c r="BB18" s="1"/>
      <c r="BC18" s="1"/>
      <c r="BD18" s="1"/>
      <c r="BE18" s="1"/>
      <c r="BF18" s="1"/>
      <c r="BG18" s="1"/>
      <c r="BH18" s="1"/>
      <c r="BI18" s="1"/>
      <c r="BJ18" s="1"/>
      <c r="BK18" s="1"/>
      <c r="BL18" s="1"/>
      <c r="BM18" s="1"/>
      <c r="BN18" s="1"/>
      <c r="BO18" s="1"/>
      <c r="BP18" s="1"/>
      <c r="BQ18" s="1"/>
      <c r="BR18" s="1"/>
      <c r="BS18" s="1"/>
      <c r="BU18" s="1"/>
      <c r="BV18" s="123" t="s">
        <v>247</v>
      </c>
      <c r="BW18" s="1"/>
      <c r="BX18" s="1"/>
      <c r="BY18" s="1"/>
      <c r="BZ18" s="1"/>
      <c r="CA18" s="1"/>
      <c r="CB18" s="1"/>
      <c r="CC18" s="1"/>
      <c r="CD18" s="1"/>
      <c r="CE18" s="1"/>
      <c r="CF18" s="1"/>
      <c r="CG18" s="1"/>
      <c r="CH18" s="1"/>
      <c r="CI18" s="1"/>
      <c r="CJ18" s="1"/>
      <c r="CK18" s="1"/>
      <c r="CL18" s="1"/>
      <c r="CM18" s="1"/>
      <c r="CN18" s="1"/>
      <c r="CO18" s="1"/>
      <c r="CP18" s="1"/>
      <c r="CQ18" s="1"/>
      <c r="CS18" s="1"/>
      <c r="CT18" s="123" t="s">
        <v>247</v>
      </c>
      <c r="CU18" s="1"/>
      <c r="CV18" s="1"/>
      <c r="CW18" s="1"/>
      <c r="CX18" s="1"/>
      <c r="CY18" s="1"/>
      <c r="CZ18" s="1"/>
      <c r="DA18" s="1"/>
      <c r="DB18" s="1"/>
      <c r="DC18" s="1"/>
      <c r="DD18" s="1"/>
      <c r="DE18" s="1"/>
      <c r="DF18" s="1"/>
      <c r="DG18" s="1"/>
      <c r="DH18" s="1"/>
      <c r="DI18" s="1"/>
      <c r="DJ18" s="1"/>
      <c r="DK18" s="1"/>
      <c r="DL18" s="1"/>
      <c r="DM18" s="1"/>
      <c r="DN18" s="1"/>
      <c r="DO18" s="1"/>
      <c r="DQ18" s="1"/>
      <c r="DR18" s="123" t="s">
        <v>247</v>
      </c>
      <c r="DS18" s="1"/>
      <c r="DT18" s="1"/>
      <c r="DU18" s="1"/>
      <c r="DV18" s="1"/>
      <c r="DW18" s="1"/>
      <c r="DX18" s="1"/>
      <c r="DY18" s="1"/>
      <c r="DZ18" s="1"/>
      <c r="EA18" s="1"/>
      <c r="EB18" s="1"/>
      <c r="EC18" s="1"/>
      <c r="ED18" s="1"/>
      <c r="EE18" s="1"/>
      <c r="EF18" s="1"/>
      <c r="EG18" s="1"/>
      <c r="EH18" s="1"/>
      <c r="EI18" s="1"/>
      <c r="EJ18" s="1"/>
      <c r="EK18" s="1"/>
      <c r="EL18" s="1"/>
      <c r="EM18" s="1"/>
      <c r="EO18" s="1"/>
      <c r="EP18" s="123" t="s">
        <v>247</v>
      </c>
      <c r="EQ18" s="1"/>
      <c r="ER18" s="1"/>
      <c r="ES18" s="1"/>
      <c r="ET18" s="1"/>
      <c r="EU18" s="1"/>
      <c r="EV18" s="1"/>
      <c r="EW18" s="1"/>
      <c r="EX18" s="1"/>
      <c r="EY18" s="1"/>
      <c r="EZ18" s="1"/>
      <c r="FA18" s="1"/>
      <c r="FB18" s="1"/>
      <c r="FC18" s="1"/>
      <c r="FD18" s="1"/>
      <c r="FE18" s="1"/>
      <c r="FF18" s="1"/>
      <c r="FG18" s="1"/>
      <c r="FH18" s="1"/>
      <c r="FI18" s="1"/>
      <c r="FJ18" s="1"/>
      <c r="FK18" s="1"/>
    </row>
    <row r="19" spans="1:167" ht="14.5">
      <c r="A19" s="1"/>
      <c r="B19" s="124" t="s">
        <v>460</v>
      </c>
      <c r="C19" s="1">
        <v>0.8</v>
      </c>
      <c r="D19" s="1">
        <v>0.9</v>
      </c>
      <c r="E19" s="1">
        <v>0.9</v>
      </c>
      <c r="F19" s="1">
        <v>0.8</v>
      </c>
      <c r="G19" s="1">
        <v>0.5</v>
      </c>
      <c r="H19" s="1">
        <v>0.5</v>
      </c>
      <c r="I19" s="1">
        <v>0.6</v>
      </c>
      <c r="J19" s="1">
        <v>0.7</v>
      </c>
      <c r="K19" s="1">
        <v>0.6</v>
      </c>
      <c r="L19" s="1">
        <v>0.6</v>
      </c>
      <c r="M19" s="1">
        <v>0.6</v>
      </c>
      <c r="N19" s="1">
        <v>0.5</v>
      </c>
      <c r="O19" s="1">
        <v>1</v>
      </c>
      <c r="P19" s="1">
        <v>0.7</v>
      </c>
      <c r="Q19" s="1">
        <v>0.1</v>
      </c>
      <c r="R19" s="1">
        <v>0</v>
      </c>
      <c r="S19" s="1">
        <v>0</v>
      </c>
      <c r="T19" s="1">
        <v>0</v>
      </c>
      <c r="U19" s="1">
        <v>0</v>
      </c>
      <c r="V19" s="1">
        <v>0</v>
      </c>
      <c r="W19" s="1">
        <v>0</v>
      </c>
      <c r="Y19" s="1"/>
      <c r="Z19" s="124" t="s">
        <v>460</v>
      </c>
      <c r="AA19" s="1">
        <v>1.6</v>
      </c>
      <c r="AB19" s="1">
        <v>1.4</v>
      </c>
      <c r="AC19" s="1">
        <v>1</v>
      </c>
      <c r="AD19" s="1">
        <v>1</v>
      </c>
      <c r="AE19" s="1">
        <v>1</v>
      </c>
      <c r="AF19" s="1">
        <v>1.4</v>
      </c>
      <c r="AG19" s="1">
        <v>0.9</v>
      </c>
      <c r="AH19" s="1">
        <v>1.1000000000000001</v>
      </c>
      <c r="AI19" s="1">
        <v>2.2000000000000002</v>
      </c>
      <c r="AJ19" s="1">
        <v>3.2</v>
      </c>
      <c r="AK19" s="1">
        <v>2.7</v>
      </c>
      <c r="AL19" s="1">
        <v>1.4</v>
      </c>
      <c r="AM19" s="1">
        <v>0.8</v>
      </c>
      <c r="AN19" s="1">
        <v>0.7</v>
      </c>
      <c r="AO19" s="1">
        <v>0.8</v>
      </c>
      <c r="AP19" s="1">
        <v>0.6</v>
      </c>
      <c r="AQ19" s="1">
        <v>0.7</v>
      </c>
      <c r="AR19" s="1">
        <v>0.6</v>
      </c>
      <c r="AS19" s="1">
        <v>0.3</v>
      </c>
      <c r="AT19" s="1">
        <v>0.5</v>
      </c>
      <c r="AU19" s="1">
        <v>1.3</v>
      </c>
      <c r="AW19" s="1"/>
      <c r="AX19" s="124" t="s">
        <v>460</v>
      </c>
      <c r="AY19" s="1">
        <v>0.8</v>
      </c>
      <c r="AZ19" s="1">
        <v>1</v>
      </c>
      <c r="BA19" s="1">
        <v>1.2</v>
      </c>
      <c r="BB19" s="1">
        <v>1</v>
      </c>
      <c r="BC19" s="1">
        <v>0.7</v>
      </c>
      <c r="BD19" s="1">
        <v>0.7</v>
      </c>
      <c r="BE19" s="1">
        <v>1</v>
      </c>
      <c r="BF19" s="1">
        <v>0.8</v>
      </c>
      <c r="BG19" s="1">
        <v>0.6</v>
      </c>
      <c r="BH19" s="1">
        <v>0.6</v>
      </c>
      <c r="BI19" s="1">
        <v>0.5</v>
      </c>
      <c r="BJ19" s="1">
        <v>0.5</v>
      </c>
      <c r="BK19" s="1">
        <v>0.3</v>
      </c>
      <c r="BL19" s="1">
        <v>0.3</v>
      </c>
      <c r="BM19" s="1">
        <v>0.4</v>
      </c>
      <c r="BN19" s="1">
        <v>0.4</v>
      </c>
      <c r="BO19" s="1">
        <v>0.4</v>
      </c>
      <c r="BP19" s="1">
        <v>0.3</v>
      </c>
      <c r="BQ19" s="1">
        <v>0.2</v>
      </c>
      <c r="BR19" s="1">
        <v>0.4</v>
      </c>
      <c r="BS19" s="1">
        <v>0.5</v>
      </c>
      <c r="BU19" s="1"/>
      <c r="BV19" s="124" t="s">
        <v>460</v>
      </c>
      <c r="BW19" s="1">
        <v>4.9000000000000004</v>
      </c>
      <c r="BX19" s="1">
        <v>5.7</v>
      </c>
      <c r="BY19" s="1">
        <v>5.7</v>
      </c>
      <c r="BZ19" s="1">
        <v>5.4</v>
      </c>
      <c r="CA19" s="1">
        <v>4.2</v>
      </c>
      <c r="CB19" s="1">
        <v>4.4000000000000004</v>
      </c>
      <c r="CC19" s="1">
        <v>3.7</v>
      </c>
      <c r="CD19" s="1">
        <v>3.7</v>
      </c>
      <c r="CE19" s="1">
        <v>3.4</v>
      </c>
      <c r="CF19" s="1">
        <v>2.4</v>
      </c>
      <c r="CG19" s="1">
        <v>2.6</v>
      </c>
      <c r="CH19" s="1">
        <v>2.5</v>
      </c>
      <c r="CI19" s="1">
        <v>3.7</v>
      </c>
      <c r="CJ19" s="1">
        <v>4</v>
      </c>
      <c r="CK19" s="1">
        <v>5.4</v>
      </c>
      <c r="CL19" s="1">
        <v>7.2</v>
      </c>
      <c r="CM19" s="1">
        <v>7.7</v>
      </c>
      <c r="CN19" s="1">
        <v>6.9</v>
      </c>
      <c r="CO19" s="1">
        <v>5.3</v>
      </c>
      <c r="CP19" s="1">
        <v>4.4000000000000004</v>
      </c>
      <c r="CQ19" s="1">
        <v>5.6</v>
      </c>
      <c r="CS19" s="1"/>
      <c r="CT19" s="124" t="s">
        <v>460</v>
      </c>
      <c r="CU19" s="1">
        <v>8.1</v>
      </c>
      <c r="CV19" s="1">
        <v>7.4</v>
      </c>
      <c r="CW19" s="1">
        <v>9.3000000000000007</v>
      </c>
      <c r="CX19" s="1">
        <v>8.6999999999999993</v>
      </c>
      <c r="CY19" s="1">
        <v>6.6</v>
      </c>
      <c r="CZ19" s="1">
        <v>7.5</v>
      </c>
      <c r="DA19" s="1">
        <v>6.8</v>
      </c>
      <c r="DB19" s="1">
        <v>5.4</v>
      </c>
      <c r="DC19" s="1">
        <v>4.7</v>
      </c>
      <c r="DD19" s="1">
        <v>4</v>
      </c>
      <c r="DE19" s="1">
        <v>4.0999999999999996</v>
      </c>
      <c r="DF19" s="1">
        <v>3.5</v>
      </c>
      <c r="DG19" s="1">
        <v>4.5999999999999996</v>
      </c>
      <c r="DH19" s="1">
        <v>2.7</v>
      </c>
      <c r="DI19" s="1">
        <v>1.3</v>
      </c>
      <c r="DJ19" s="1">
        <v>1.7</v>
      </c>
      <c r="DK19" s="1">
        <v>2.1</v>
      </c>
      <c r="DL19" s="1">
        <v>2.1</v>
      </c>
      <c r="DM19" s="1">
        <v>2</v>
      </c>
      <c r="DN19" s="1">
        <v>2.1</v>
      </c>
      <c r="DO19" s="1">
        <v>4.0999999999999996</v>
      </c>
      <c r="DQ19" s="1"/>
      <c r="DR19" s="124" t="s">
        <v>460</v>
      </c>
      <c r="DS19" s="1">
        <v>2.5</v>
      </c>
      <c r="DT19" s="1">
        <v>2.4</v>
      </c>
      <c r="DU19" s="1">
        <v>2.9</v>
      </c>
      <c r="DV19" s="1">
        <v>2.7</v>
      </c>
      <c r="DW19" s="1">
        <v>2</v>
      </c>
      <c r="DX19" s="1">
        <v>2.2999999999999998</v>
      </c>
      <c r="DY19" s="1">
        <v>1.8</v>
      </c>
      <c r="DZ19" s="1">
        <v>1.7</v>
      </c>
      <c r="EA19" s="1">
        <v>1.8</v>
      </c>
      <c r="EB19" s="1">
        <v>1.6</v>
      </c>
      <c r="EC19" s="1">
        <v>1.4</v>
      </c>
      <c r="ED19" s="1">
        <v>1.4</v>
      </c>
      <c r="EE19" s="1">
        <v>2.2999999999999998</v>
      </c>
      <c r="EF19" s="1">
        <v>1.6</v>
      </c>
      <c r="EG19" s="1">
        <v>1.1000000000000001</v>
      </c>
      <c r="EH19" s="1">
        <v>1.3</v>
      </c>
      <c r="EI19" s="1">
        <v>1.4</v>
      </c>
      <c r="EJ19" s="1">
        <v>1.4</v>
      </c>
      <c r="EK19" s="1">
        <v>1.3</v>
      </c>
      <c r="EL19" s="1">
        <v>1.2</v>
      </c>
      <c r="EM19" s="1">
        <v>2</v>
      </c>
      <c r="EO19" s="1"/>
      <c r="EP19" s="124" t="s">
        <v>460</v>
      </c>
      <c r="EQ19" s="1">
        <v>1.3</v>
      </c>
      <c r="ER19" s="1">
        <v>1.5</v>
      </c>
      <c r="ES19" s="1">
        <v>1.3</v>
      </c>
      <c r="ET19" s="1">
        <v>1.2</v>
      </c>
      <c r="EU19" s="1">
        <v>1.2</v>
      </c>
      <c r="EV19" s="1">
        <v>1.2</v>
      </c>
      <c r="EW19" s="1">
        <v>0.9</v>
      </c>
      <c r="EX19" s="1">
        <v>0.9</v>
      </c>
      <c r="EY19" s="1">
        <v>0.8</v>
      </c>
      <c r="EZ19" s="1">
        <v>0.8</v>
      </c>
      <c r="FA19" s="1">
        <v>0.5</v>
      </c>
      <c r="FB19" s="1">
        <v>0.5</v>
      </c>
      <c r="FC19" s="1">
        <v>0.7</v>
      </c>
      <c r="FD19" s="1">
        <v>0.6</v>
      </c>
      <c r="FE19" s="1">
        <v>0.6</v>
      </c>
      <c r="FF19" s="1">
        <v>0.7</v>
      </c>
      <c r="FG19" s="1">
        <v>0.8</v>
      </c>
      <c r="FH19" s="1">
        <v>0.5</v>
      </c>
      <c r="FI19" s="1">
        <v>0.4</v>
      </c>
      <c r="FJ19" s="1">
        <v>0.5</v>
      </c>
      <c r="FK19" s="1">
        <v>0.6</v>
      </c>
    </row>
    <row r="20" spans="1:167" ht="14.5">
      <c r="A20" s="1"/>
      <c r="B20" s="124" t="s">
        <v>461</v>
      </c>
      <c r="C20" s="1">
        <v>99.2</v>
      </c>
      <c r="D20" s="1">
        <v>99.1</v>
      </c>
      <c r="E20" s="1">
        <v>99.1</v>
      </c>
      <c r="F20" s="1">
        <v>99.2</v>
      </c>
      <c r="G20" s="1">
        <v>99.5</v>
      </c>
      <c r="H20" s="1">
        <v>99.5</v>
      </c>
      <c r="I20" s="1">
        <v>99.4</v>
      </c>
      <c r="J20" s="1">
        <v>99.3</v>
      </c>
      <c r="K20" s="1">
        <v>99.4</v>
      </c>
      <c r="L20" s="1">
        <v>99.4</v>
      </c>
      <c r="M20" s="1">
        <v>99.4</v>
      </c>
      <c r="N20" s="1">
        <v>99.5</v>
      </c>
      <c r="O20" s="1">
        <v>99</v>
      </c>
      <c r="P20" s="1">
        <v>99.3</v>
      </c>
      <c r="Q20" s="1">
        <v>99.9</v>
      </c>
      <c r="R20" s="1">
        <v>100</v>
      </c>
      <c r="S20" s="1">
        <v>100</v>
      </c>
      <c r="T20" s="1">
        <v>100</v>
      </c>
      <c r="U20" s="1">
        <v>100</v>
      </c>
      <c r="V20" s="1">
        <v>100</v>
      </c>
      <c r="W20" s="1">
        <v>100</v>
      </c>
      <c r="Y20" s="1"/>
      <c r="Z20" s="124" t="s">
        <v>461</v>
      </c>
      <c r="AA20" s="1">
        <v>98.4</v>
      </c>
      <c r="AB20" s="1">
        <v>98.6</v>
      </c>
      <c r="AC20" s="1">
        <v>99</v>
      </c>
      <c r="AD20" s="1">
        <v>99</v>
      </c>
      <c r="AE20" s="1">
        <v>99</v>
      </c>
      <c r="AF20" s="1">
        <v>98.6</v>
      </c>
      <c r="AG20" s="1">
        <v>99.1</v>
      </c>
      <c r="AH20" s="1">
        <v>98.9</v>
      </c>
      <c r="AI20" s="1">
        <v>97.8</v>
      </c>
      <c r="AJ20" s="1">
        <v>96.8</v>
      </c>
      <c r="AK20" s="1">
        <v>97.3</v>
      </c>
      <c r="AL20" s="1">
        <v>98.6</v>
      </c>
      <c r="AM20" s="1">
        <v>99.2</v>
      </c>
      <c r="AN20" s="1">
        <v>99.3</v>
      </c>
      <c r="AO20" s="1">
        <v>99.2</v>
      </c>
      <c r="AP20" s="1">
        <v>99.4</v>
      </c>
      <c r="AQ20" s="1">
        <v>99.3</v>
      </c>
      <c r="AR20" s="1">
        <v>99.4</v>
      </c>
      <c r="AS20" s="1">
        <v>99.7</v>
      </c>
      <c r="AT20" s="1">
        <v>99.5</v>
      </c>
      <c r="AU20" s="1">
        <v>98.7</v>
      </c>
      <c r="AW20" s="1"/>
      <c r="AX20" s="124" t="s">
        <v>461</v>
      </c>
      <c r="AY20" s="1">
        <v>99.2</v>
      </c>
      <c r="AZ20" s="1">
        <v>99</v>
      </c>
      <c r="BA20" s="1">
        <v>98.8</v>
      </c>
      <c r="BB20" s="1">
        <v>99</v>
      </c>
      <c r="BC20" s="1">
        <v>99.3</v>
      </c>
      <c r="BD20" s="1">
        <v>99.3</v>
      </c>
      <c r="BE20" s="1">
        <v>99</v>
      </c>
      <c r="BF20" s="1">
        <v>99.2</v>
      </c>
      <c r="BG20" s="1">
        <v>99.4</v>
      </c>
      <c r="BH20" s="1">
        <v>99.4</v>
      </c>
      <c r="BI20" s="1">
        <v>99.5</v>
      </c>
      <c r="BJ20" s="1">
        <v>99.5</v>
      </c>
      <c r="BK20" s="1">
        <v>99.7</v>
      </c>
      <c r="BL20" s="1">
        <v>99.7</v>
      </c>
      <c r="BM20" s="1">
        <v>99.6</v>
      </c>
      <c r="BN20" s="1">
        <v>99.6</v>
      </c>
      <c r="BO20" s="1">
        <v>99.6</v>
      </c>
      <c r="BP20" s="1">
        <v>99.7</v>
      </c>
      <c r="BQ20" s="1">
        <v>99.8</v>
      </c>
      <c r="BR20" s="1">
        <v>99.6</v>
      </c>
      <c r="BS20" s="1">
        <v>99.5</v>
      </c>
      <c r="BU20" s="1"/>
      <c r="BV20" s="124" t="s">
        <v>461</v>
      </c>
      <c r="BW20" s="1">
        <v>95.1</v>
      </c>
      <c r="BX20" s="1">
        <v>94.3</v>
      </c>
      <c r="BY20" s="1">
        <v>94.3</v>
      </c>
      <c r="BZ20" s="1">
        <v>94.6</v>
      </c>
      <c r="CA20" s="1">
        <v>95.8</v>
      </c>
      <c r="CB20" s="1">
        <v>95.6</v>
      </c>
      <c r="CC20" s="1">
        <v>96.3</v>
      </c>
      <c r="CD20" s="1">
        <v>96.3</v>
      </c>
      <c r="CE20" s="1">
        <v>96.6</v>
      </c>
      <c r="CF20" s="1">
        <v>97.6</v>
      </c>
      <c r="CG20" s="1">
        <v>97.4</v>
      </c>
      <c r="CH20" s="1">
        <v>97.5</v>
      </c>
      <c r="CI20" s="1">
        <v>96.3</v>
      </c>
      <c r="CJ20" s="1">
        <v>96</v>
      </c>
      <c r="CK20" s="1">
        <v>94.6</v>
      </c>
      <c r="CL20" s="1">
        <v>92.8</v>
      </c>
      <c r="CM20" s="1">
        <v>92.3</v>
      </c>
      <c r="CN20" s="1">
        <v>93.1</v>
      </c>
      <c r="CO20" s="1">
        <v>94.7</v>
      </c>
      <c r="CP20" s="1">
        <v>95.6</v>
      </c>
      <c r="CQ20" s="1">
        <v>94.4</v>
      </c>
      <c r="CS20" s="1"/>
      <c r="CT20" s="124" t="s">
        <v>461</v>
      </c>
      <c r="CU20" s="1">
        <v>91.9</v>
      </c>
      <c r="CV20" s="1">
        <v>92.6</v>
      </c>
      <c r="CW20" s="1">
        <v>90.7</v>
      </c>
      <c r="CX20" s="1">
        <v>91.3</v>
      </c>
      <c r="CY20" s="1">
        <v>93.4</v>
      </c>
      <c r="CZ20" s="1">
        <v>92.5</v>
      </c>
      <c r="DA20" s="1">
        <v>93.2</v>
      </c>
      <c r="DB20" s="1">
        <v>94.6</v>
      </c>
      <c r="DC20" s="1">
        <v>95.3</v>
      </c>
      <c r="DD20" s="1">
        <v>96</v>
      </c>
      <c r="DE20" s="1">
        <v>95.9</v>
      </c>
      <c r="DF20" s="1">
        <v>96.5</v>
      </c>
      <c r="DG20" s="1">
        <v>95.4</v>
      </c>
      <c r="DH20" s="1">
        <v>97.3</v>
      </c>
      <c r="DI20" s="1">
        <v>98.7</v>
      </c>
      <c r="DJ20" s="1">
        <v>98.3</v>
      </c>
      <c r="DK20" s="1">
        <v>97.9</v>
      </c>
      <c r="DL20" s="1">
        <v>97.9</v>
      </c>
      <c r="DM20" s="1">
        <v>98</v>
      </c>
      <c r="DN20" s="1">
        <v>97.9</v>
      </c>
      <c r="DO20" s="1">
        <v>95.9</v>
      </c>
      <c r="DQ20" s="1"/>
      <c r="DR20" s="124" t="s">
        <v>461</v>
      </c>
      <c r="DS20" s="1">
        <v>97.5</v>
      </c>
      <c r="DT20" s="1">
        <v>97.6</v>
      </c>
      <c r="DU20" s="1">
        <v>97.1</v>
      </c>
      <c r="DV20" s="1">
        <v>97.3</v>
      </c>
      <c r="DW20" s="1">
        <v>98</v>
      </c>
      <c r="DX20" s="1">
        <v>97.7</v>
      </c>
      <c r="DY20" s="1">
        <v>98.2</v>
      </c>
      <c r="DZ20" s="1">
        <v>98.3</v>
      </c>
      <c r="EA20" s="1">
        <v>98.2</v>
      </c>
      <c r="EB20" s="1">
        <v>98.4</v>
      </c>
      <c r="EC20" s="1">
        <v>98.6</v>
      </c>
      <c r="ED20" s="1">
        <v>98.6</v>
      </c>
      <c r="EE20" s="1">
        <v>97.7</v>
      </c>
      <c r="EF20" s="1">
        <v>98.4</v>
      </c>
      <c r="EG20" s="1">
        <v>98.9</v>
      </c>
      <c r="EH20" s="1">
        <v>98.7</v>
      </c>
      <c r="EI20" s="1">
        <v>98.6</v>
      </c>
      <c r="EJ20" s="1">
        <v>98.6</v>
      </c>
      <c r="EK20" s="1">
        <v>98.7</v>
      </c>
      <c r="EL20" s="1">
        <v>98.8</v>
      </c>
      <c r="EM20" s="1">
        <v>98</v>
      </c>
      <c r="EO20" s="1"/>
      <c r="EP20" s="124" t="s">
        <v>461</v>
      </c>
      <c r="EQ20" s="1">
        <v>98.7</v>
      </c>
      <c r="ER20" s="1">
        <v>98.5</v>
      </c>
      <c r="ES20" s="1">
        <v>98.7</v>
      </c>
      <c r="ET20" s="1">
        <v>98.8</v>
      </c>
      <c r="EU20" s="1">
        <v>98.8</v>
      </c>
      <c r="EV20" s="1">
        <v>98.8</v>
      </c>
      <c r="EW20" s="1">
        <v>99.1</v>
      </c>
      <c r="EX20" s="1">
        <v>99.1</v>
      </c>
      <c r="EY20" s="1">
        <v>99.2</v>
      </c>
      <c r="EZ20" s="1">
        <v>99.2</v>
      </c>
      <c r="FA20" s="1">
        <v>99.5</v>
      </c>
      <c r="FB20" s="1">
        <v>99.5</v>
      </c>
      <c r="FC20" s="1">
        <v>99.3</v>
      </c>
      <c r="FD20" s="1">
        <v>99.4</v>
      </c>
      <c r="FE20" s="1">
        <v>99.4</v>
      </c>
      <c r="FF20" s="1">
        <v>99.3</v>
      </c>
      <c r="FG20" s="1">
        <v>99.2</v>
      </c>
      <c r="FH20" s="1">
        <v>99.5</v>
      </c>
      <c r="FI20" s="1">
        <v>99.6</v>
      </c>
      <c r="FJ20" s="1">
        <v>99.5</v>
      </c>
      <c r="FK20" s="1">
        <v>99.4</v>
      </c>
    </row>
    <row r="21" spans="1:167" ht="14.5">
      <c r="A21" s="410"/>
      <c r="B21" s="410"/>
      <c r="C21" s="1"/>
      <c r="D21" s="1"/>
      <c r="E21" s="1"/>
      <c r="F21" s="1"/>
      <c r="G21" s="1"/>
      <c r="H21" s="1"/>
      <c r="I21" s="1"/>
      <c r="J21" s="1"/>
      <c r="K21" s="1"/>
      <c r="L21" s="1"/>
      <c r="M21" s="1"/>
      <c r="N21" s="1"/>
      <c r="O21" s="1"/>
      <c r="P21" s="1"/>
      <c r="Q21" s="1"/>
      <c r="R21" s="1"/>
      <c r="S21" s="1"/>
      <c r="T21" s="1"/>
      <c r="U21" s="1"/>
      <c r="V21" s="1"/>
      <c r="W21" s="1"/>
      <c r="Y21" s="410"/>
      <c r="Z21" s="410"/>
      <c r="AA21" s="1"/>
      <c r="AB21" s="1"/>
      <c r="AC21" s="1"/>
      <c r="AD21" s="1"/>
      <c r="AE21" s="1"/>
      <c r="AF21" s="1"/>
      <c r="AG21" s="1"/>
      <c r="AH21" s="1"/>
      <c r="AI21" s="1"/>
      <c r="AJ21" s="1"/>
      <c r="AK21" s="1"/>
      <c r="AL21" s="1"/>
      <c r="AM21" s="1"/>
      <c r="AN21" s="1"/>
      <c r="AO21" s="1"/>
      <c r="AP21" s="1"/>
      <c r="AQ21" s="1"/>
      <c r="AR21" s="1"/>
      <c r="AS21" s="1"/>
      <c r="AT21" s="1"/>
      <c r="AU21" s="1"/>
      <c r="AW21" s="410"/>
      <c r="AX21" s="410"/>
      <c r="AY21" s="1"/>
      <c r="AZ21" s="1"/>
      <c r="BA21" s="1"/>
      <c r="BB21" s="1"/>
      <c r="BC21" s="1"/>
      <c r="BD21" s="1"/>
      <c r="BE21" s="1"/>
      <c r="BF21" s="1"/>
      <c r="BG21" s="1"/>
      <c r="BH21" s="1"/>
      <c r="BI21" s="1"/>
      <c r="BJ21" s="1"/>
      <c r="BK21" s="1"/>
      <c r="BL21" s="1"/>
      <c r="BM21" s="1"/>
      <c r="BN21" s="1"/>
      <c r="BO21" s="1"/>
      <c r="BP21" s="1"/>
      <c r="BQ21" s="1"/>
      <c r="BR21" s="1"/>
      <c r="BS21" s="1"/>
      <c r="BU21" s="410"/>
      <c r="BV21" s="410"/>
      <c r="BW21" s="1"/>
      <c r="BX21" s="1"/>
      <c r="BY21" s="1"/>
      <c r="BZ21" s="1"/>
      <c r="CA21" s="1"/>
      <c r="CB21" s="1"/>
      <c r="CC21" s="1"/>
      <c r="CD21" s="1"/>
      <c r="CE21" s="1"/>
      <c r="CF21" s="1"/>
      <c r="CG21" s="1"/>
      <c r="CH21" s="1"/>
      <c r="CI21" s="1"/>
      <c r="CJ21" s="1"/>
      <c r="CK21" s="1"/>
      <c r="CL21" s="1"/>
      <c r="CM21" s="1"/>
      <c r="CN21" s="1"/>
      <c r="CO21" s="1"/>
      <c r="CP21" s="1"/>
      <c r="CQ21" s="1"/>
      <c r="CS21" s="410"/>
      <c r="CT21" s="410"/>
      <c r="CU21" s="1"/>
      <c r="CV21" s="1"/>
      <c r="CW21" s="1"/>
      <c r="CX21" s="1"/>
      <c r="CY21" s="1"/>
      <c r="CZ21" s="1"/>
      <c r="DA21" s="1"/>
      <c r="DB21" s="1"/>
      <c r="DC21" s="1"/>
      <c r="DD21" s="1"/>
      <c r="DE21" s="1"/>
      <c r="DF21" s="1"/>
      <c r="DG21" s="1"/>
      <c r="DH21" s="1"/>
      <c r="DI21" s="1"/>
      <c r="DJ21" s="1"/>
      <c r="DK21" s="1"/>
      <c r="DL21" s="1"/>
      <c r="DM21" s="1"/>
      <c r="DN21" s="1"/>
      <c r="DO21" s="1"/>
      <c r="DQ21" s="410"/>
      <c r="DR21" s="410"/>
      <c r="DS21" s="1"/>
      <c r="DT21" s="1"/>
      <c r="DU21" s="1"/>
      <c r="DV21" s="1"/>
      <c r="DW21" s="1"/>
      <c r="DX21" s="1"/>
      <c r="DY21" s="1"/>
      <c r="DZ21" s="1"/>
      <c r="EA21" s="1"/>
      <c r="EB21" s="1"/>
      <c r="EC21" s="1"/>
      <c r="ED21" s="1"/>
      <c r="EE21" s="1"/>
      <c r="EF21" s="1"/>
      <c r="EG21" s="1"/>
      <c r="EH21" s="1"/>
      <c r="EI21" s="1"/>
      <c r="EJ21" s="1"/>
      <c r="EK21" s="1"/>
      <c r="EL21" s="1"/>
      <c r="EM21" s="1"/>
      <c r="EO21" s="410"/>
      <c r="EP21" s="410"/>
      <c r="EQ21" s="1"/>
      <c r="ER21" s="1"/>
      <c r="ES21" s="1"/>
      <c r="ET21" s="1"/>
      <c r="EU21" s="1"/>
      <c r="EV21" s="1"/>
      <c r="EW21" s="1"/>
      <c r="EX21" s="1"/>
      <c r="EY21" s="1"/>
      <c r="EZ21" s="1"/>
      <c r="FA21" s="1"/>
      <c r="FB21" s="1"/>
      <c r="FC21" s="1"/>
      <c r="FD21" s="1"/>
      <c r="FE21" s="1"/>
      <c r="FF21" s="1"/>
      <c r="FG21" s="1"/>
      <c r="FH21" s="1"/>
      <c r="FI21" s="1"/>
      <c r="FJ21" s="1"/>
      <c r="FK21" s="1"/>
    </row>
    <row r="22" spans="1:167" ht="14.5">
      <c r="A22" s="410"/>
      <c r="B22" s="410"/>
      <c r="C22" s="1"/>
      <c r="D22" s="1"/>
      <c r="E22" s="1"/>
      <c r="F22" s="1"/>
      <c r="G22" s="1"/>
      <c r="H22" s="1"/>
      <c r="I22" s="1"/>
      <c r="J22" s="1"/>
      <c r="K22" s="1"/>
      <c r="L22" s="1"/>
      <c r="M22" s="1"/>
      <c r="N22" s="1"/>
      <c r="O22" s="1"/>
      <c r="P22" s="1"/>
      <c r="Q22" s="1"/>
      <c r="R22" s="1"/>
      <c r="S22" s="1"/>
      <c r="T22" s="1"/>
      <c r="U22" s="1"/>
      <c r="V22" s="1"/>
      <c r="W22" s="1"/>
      <c r="Y22" s="410"/>
      <c r="Z22" s="410"/>
      <c r="AA22" s="1"/>
      <c r="AB22" s="1"/>
      <c r="AC22" s="1"/>
      <c r="AD22" s="1"/>
      <c r="AE22" s="1"/>
      <c r="AF22" s="1"/>
      <c r="AG22" s="1"/>
      <c r="AH22" s="1"/>
      <c r="AI22" s="1"/>
      <c r="AJ22" s="1"/>
      <c r="AK22" s="1"/>
      <c r="AL22" s="1"/>
      <c r="AM22" s="1"/>
      <c r="AN22" s="1"/>
      <c r="AO22" s="1"/>
      <c r="AP22" s="1"/>
      <c r="AQ22" s="1"/>
      <c r="AR22" s="1"/>
      <c r="AS22" s="1"/>
      <c r="AT22" s="1"/>
      <c r="AU22" s="1"/>
      <c r="AW22" s="410"/>
      <c r="AX22" s="410"/>
      <c r="AY22" s="1"/>
      <c r="AZ22" s="1"/>
      <c r="BA22" s="1"/>
      <c r="BB22" s="1"/>
      <c r="BC22" s="1"/>
      <c r="BD22" s="1"/>
      <c r="BE22" s="1"/>
      <c r="BF22" s="1"/>
      <c r="BG22" s="1"/>
      <c r="BH22" s="1"/>
      <c r="BI22" s="1"/>
      <c r="BJ22" s="1"/>
      <c r="BK22" s="1"/>
      <c r="BL22" s="1"/>
      <c r="BM22" s="1"/>
      <c r="BN22" s="1"/>
      <c r="BO22" s="1"/>
      <c r="BP22" s="1"/>
      <c r="BQ22" s="1"/>
      <c r="BR22" s="1"/>
      <c r="BS22" s="1"/>
      <c r="BU22" s="410"/>
      <c r="BV22" s="410"/>
      <c r="BW22" s="1"/>
      <c r="BX22" s="1"/>
      <c r="BY22" s="1"/>
      <c r="BZ22" s="1"/>
      <c r="CA22" s="1"/>
      <c r="CB22" s="1"/>
      <c r="CC22" s="1"/>
      <c r="CD22" s="1"/>
      <c r="CE22" s="1"/>
      <c r="CF22" s="1"/>
      <c r="CG22" s="1"/>
      <c r="CH22" s="1"/>
      <c r="CI22" s="1"/>
      <c r="CJ22" s="1"/>
      <c r="CK22" s="1"/>
      <c r="CL22" s="1"/>
      <c r="CM22" s="1"/>
      <c r="CN22" s="1"/>
      <c r="CO22" s="1"/>
      <c r="CP22" s="1"/>
      <c r="CQ22" s="1"/>
      <c r="CS22" s="410"/>
      <c r="CT22" s="410"/>
      <c r="CU22" s="1"/>
      <c r="CV22" s="1"/>
      <c r="CW22" s="1"/>
      <c r="CX22" s="1"/>
      <c r="CY22" s="1"/>
      <c r="CZ22" s="1"/>
      <c r="DA22" s="1"/>
      <c r="DB22" s="1"/>
      <c r="DC22" s="1"/>
      <c r="DD22" s="1"/>
      <c r="DE22" s="1"/>
      <c r="DF22" s="1"/>
      <c r="DG22" s="1"/>
      <c r="DH22" s="1"/>
      <c r="DI22" s="1"/>
      <c r="DJ22" s="1"/>
      <c r="DK22" s="1"/>
      <c r="DL22" s="1"/>
      <c r="DM22" s="1"/>
      <c r="DN22" s="1"/>
      <c r="DO22" s="1"/>
      <c r="DQ22" s="410"/>
      <c r="DR22" s="410"/>
      <c r="DS22" s="1"/>
      <c r="DT22" s="1"/>
      <c r="DU22" s="1"/>
      <c r="DV22" s="1"/>
      <c r="DW22" s="1"/>
      <c r="DX22" s="1"/>
      <c r="DY22" s="1"/>
      <c r="DZ22" s="1"/>
      <c r="EA22" s="1"/>
      <c r="EB22" s="1"/>
      <c r="EC22" s="1"/>
      <c r="ED22" s="1"/>
      <c r="EE22" s="1"/>
      <c r="EF22" s="1"/>
      <c r="EG22" s="1"/>
      <c r="EH22" s="1"/>
      <c r="EI22" s="1"/>
      <c r="EJ22" s="1"/>
      <c r="EK22" s="1"/>
      <c r="EL22" s="1"/>
      <c r="EM22" s="1"/>
      <c r="EO22" s="410"/>
      <c r="EP22" s="410"/>
      <c r="EQ22" s="1"/>
      <c r="ER22" s="1"/>
      <c r="ES22" s="1"/>
      <c r="ET22" s="1"/>
      <c r="EU22" s="1"/>
      <c r="EV22" s="1"/>
      <c r="EW22" s="1"/>
      <c r="EX22" s="1"/>
      <c r="EY22" s="1"/>
      <c r="EZ22" s="1"/>
      <c r="FA22" s="1"/>
      <c r="FB22" s="1"/>
      <c r="FC22" s="1"/>
      <c r="FD22" s="1"/>
      <c r="FE22" s="1"/>
      <c r="FF22" s="1"/>
      <c r="FG22" s="1"/>
      <c r="FH22" s="1"/>
      <c r="FI22" s="1"/>
      <c r="FJ22" s="1"/>
      <c r="FK22" s="1"/>
    </row>
    <row r="23" spans="1:167" ht="106">
      <c r="A23" s="6"/>
      <c r="B23" s="125" t="s">
        <v>475</v>
      </c>
      <c r="C23" s="6">
        <v>1.3</v>
      </c>
      <c r="D23" s="6">
        <v>1.2</v>
      </c>
      <c r="E23" s="6">
        <v>1.1000000000000001</v>
      </c>
      <c r="F23" s="6">
        <v>1.2</v>
      </c>
      <c r="G23" s="6">
        <v>1.6</v>
      </c>
      <c r="H23" s="6">
        <v>1.7</v>
      </c>
      <c r="I23" s="6">
        <v>1.3</v>
      </c>
      <c r="J23" s="6">
        <v>1.4</v>
      </c>
      <c r="K23" s="6">
        <v>1.5</v>
      </c>
      <c r="L23" s="6">
        <v>1.5</v>
      </c>
      <c r="M23" s="6">
        <v>1.3</v>
      </c>
      <c r="N23" s="6">
        <v>1.3</v>
      </c>
      <c r="O23" s="6">
        <v>0.6</v>
      </c>
      <c r="P23" s="6">
        <v>0.8</v>
      </c>
      <c r="Q23" s="6">
        <v>1.2</v>
      </c>
      <c r="R23" s="6">
        <v>1.3</v>
      </c>
      <c r="S23" s="6">
        <v>1.6</v>
      </c>
      <c r="T23" s="6">
        <v>1.4</v>
      </c>
      <c r="U23" s="6">
        <v>1.6</v>
      </c>
      <c r="V23" s="6">
        <v>1.5</v>
      </c>
      <c r="W23" s="6">
        <v>0.9</v>
      </c>
      <c r="Y23" s="6"/>
      <c r="Z23" s="125" t="s">
        <v>475</v>
      </c>
      <c r="AA23" s="6">
        <v>2.8</v>
      </c>
      <c r="AB23" s="6">
        <v>3</v>
      </c>
      <c r="AC23" s="6">
        <v>3.9</v>
      </c>
      <c r="AD23" s="6">
        <v>3.5</v>
      </c>
      <c r="AE23" s="6">
        <v>3.5</v>
      </c>
      <c r="AF23" s="6">
        <v>2.7</v>
      </c>
      <c r="AG23" s="6">
        <v>4.5</v>
      </c>
      <c r="AH23" s="6">
        <v>4.4000000000000004</v>
      </c>
      <c r="AI23" s="6">
        <v>2.6</v>
      </c>
      <c r="AJ23" s="6">
        <v>2.1</v>
      </c>
      <c r="AK23" s="6">
        <v>2.4</v>
      </c>
      <c r="AL23" s="6">
        <v>2.7</v>
      </c>
      <c r="AM23" s="6">
        <v>5.2</v>
      </c>
      <c r="AN23" s="6">
        <v>5.2</v>
      </c>
      <c r="AO23" s="6">
        <v>4.7</v>
      </c>
      <c r="AP23" s="6">
        <v>5.3</v>
      </c>
      <c r="AQ23" s="6">
        <v>5.5</v>
      </c>
      <c r="AR23" s="6">
        <v>5.2</v>
      </c>
      <c r="AS23" s="6">
        <v>5.5</v>
      </c>
      <c r="AT23" s="6">
        <v>5.9</v>
      </c>
      <c r="AU23" s="6">
        <v>2.1</v>
      </c>
      <c r="AW23" s="6"/>
      <c r="AX23" s="125" t="s">
        <v>475</v>
      </c>
      <c r="AY23" s="6">
        <v>4.7</v>
      </c>
      <c r="AZ23" s="6">
        <v>4</v>
      </c>
      <c r="BA23" s="6">
        <v>3.1</v>
      </c>
      <c r="BB23" s="6">
        <v>3.5</v>
      </c>
      <c r="BC23" s="6">
        <v>4.4000000000000004</v>
      </c>
      <c r="BD23" s="6">
        <v>5.8</v>
      </c>
      <c r="BE23" s="6">
        <v>4.2</v>
      </c>
      <c r="BF23" s="6">
        <v>4.3</v>
      </c>
      <c r="BG23" s="6">
        <v>4.8</v>
      </c>
      <c r="BH23" s="6">
        <v>4.3</v>
      </c>
      <c r="BI23" s="6">
        <v>4.0999999999999996</v>
      </c>
      <c r="BJ23" s="6">
        <v>3.9</v>
      </c>
      <c r="BK23" s="6">
        <v>4.5999999999999996</v>
      </c>
      <c r="BL23" s="6">
        <v>4.8</v>
      </c>
      <c r="BM23" s="6">
        <v>4.7</v>
      </c>
      <c r="BN23" s="6">
        <v>5.0999999999999996</v>
      </c>
      <c r="BO23" s="6">
        <v>5.4</v>
      </c>
      <c r="BP23" s="6">
        <v>6.4</v>
      </c>
      <c r="BQ23" s="6">
        <v>6.8</v>
      </c>
      <c r="BR23" s="6">
        <v>6.5</v>
      </c>
      <c r="BS23" s="6">
        <v>3</v>
      </c>
      <c r="BU23" s="6"/>
      <c r="BV23" s="125" t="s">
        <v>475</v>
      </c>
      <c r="BW23" s="6">
        <v>0.6</v>
      </c>
      <c r="BX23" s="6">
        <v>0.5</v>
      </c>
      <c r="BY23" s="6">
        <v>0.5</v>
      </c>
      <c r="BZ23" s="6">
        <v>0.5</v>
      </c>
      <c r="CA23" s="6">
        <v>0.5</v>
      </c>
      <c r="CB23" s="6">
        <v>0.5</v>
      </c>
      <c r="CC23" s="6">
        <v>0.6</v>
      </c>
      <c r="CD23" s="6">
        <v>0.6</v>
      </c>
      <c r="CE23" s="6">
        <v>0.6</v>
      </c>
      <c r="CF23" s="6">
        <v>0.6</v>
      </c>
      <c r="CG23" s="6">
        <v>0.6</v>
      </c>
      <c r="CH23" s="6">
        <v>0.6</v>
      </c>
      <c r="CI23" s="6">
        <v>0.6</v>
      </c>
      <c r="CJ23" s="6">
        <v>0.5</v>
      </c>
      <c r="CK23" s="6">
        <v>0.4</v>
      </c>
      <c r="CL23" s="6">
        <v>0.3</v>
      </c>
      <c r="CM23" s="6">
        <v>0.3</v>
      </c>
      <c r="CN23" s="6">
        <v>0.5</v>
      </c>
      <c r="CO23" s="6">
        <v>0.7</v>
      </c>
      <c r="CP23" s="6">
        <v>0.7</v>
      </c>
      <c r="CQ23" s="6">
        <v>0.5</v>
      </c>
      <c r="CS23" s="6"/>
      <c r="CT23" s="125" t="s">
        <v>475</v>
      </c>
      <c r="CU23" s="6">
        <v>0.2</v>
      </c>
      <c r="CV23" s="6">
        <v>0.2</v>
      </c>
      <c r="CW23" s="6">
        <v>0.2</v>
      </c>
      <c r="CX23" s="6">
        <v>0.2</v>
      </c>
      <c r="CY23" s="6">
        <v>0.1</v>
      </c>
      <c r="CZ23" s="6">
        <v>0.2</v>
      </c>
      <c r="DA23" s="6">
        <v>0.2</v>
      </c>
      <c r="DB23" s="6">
        <v>0.2</v>
      </c>
      <c r="DC23" s="6">
        <v>0.2</v>
      </c>
      <c r="DD23" s="6">
        <v>0.2</v>
      </c>
      <c r="DE23" s="6">
        <v>0.2</v>
      </c>
      <c r="DF23" s="6">
        <v>0.3</v>
      </c>
      <c r="DG23" s="6">
        <v>0.3</v>
      </c>
      <c r="DH23" s="6">
        <v>0.3</v>
      </c>
      <c r="DI23" s="6">
        <v>0.5</v>
      </c>
      <c r="DJ23" s="6">
        <v>0.4</v>
      </c>
      <c r="DK23" s="6">
        <v>0.3</v>
      </c>
      <c r="DL23" s="6">
        <v>0.2</v>
      </c>
      <c r="DM23" s="6">
        <v>0.2</v>
      </c>
      <c r="DN23" s="6">
        <v>0.2</v>
      </c>
      <c r="DO23" s="6">
        <v>0.1</v>
      </c>
      <c r="DQ23" s="6"/>
      <c r="DR23" s="125" t="s">
        <v>475</v>
      </c>
      <c r="DS23" s="6">
        <v>2.2000000000000002</v>
      </c>
      <c r="DT23" s="6">
        <v>2.2000000000000002</v>
      </c>
      <c r="DU23" s="6">
        <v>1.9</v>
      </c>
      <c r="DV23" s="6">
        <v>1.9</v>
      </c>
      <c r="DW23" s="6">
        <v>2</v>
      </c>
      <c r="DX23" s="6">
        <v>2.2000000000000002</v>
      </c>
      <c r="DY23" s="6">
        <v>2.2999999999999998</v>
      </c>
      <c r="DZ23" s="6">
        <v>2.5</v>
      </c>
      <c r="EA23" s="6">
        <v>2.5</v>
      </c>
      <c r="EB23" s="6">
        <v>2.2999999999999998</v>
      </c>
      <c r="EC23" s="6">
        <v>2.2999999999999998</v>
      </c>
      <c r="ED23" s="6">
        <v>2.2000000000000002</v>
      </c>
      <c r="EE23" s="6">
        <v>2.4</v>
      </c>
      <c r="EF23" s="6">
        <v>2.6</v>
      </c>
      <c r="EG23" s="6">
        <v>2.8</v>
      </c>
      <c r="EH23" s="6">
        <v>2.8</v>
      </c>
      <c r="EI23" s="6">
        <v>2.7</v>
      </c>
      <c r="EJ23" s="6">
        <v>2.8</v>
      </c>
      <c r="EK23" s="6">
        <v>2.8</v>
      </c>
      <c r="EL23" s="6">
        <v>2.8</v>
      </c>
      <c r="EM23" s="6">
        <v>1.3</v>
      </c>
      <c r="EO23" s="6"/>
      <c r="EP23" s="125" t="s">
        <v>475</v>
      </c>
      <c r="EQ23" s="6">
        <v>4.3</v>
      </c>
      <c r="ER23" s="6">
        <v>3.5</v>
      </c>
      <c r="ES23" s="6">
        <v>4.0999999999999996</v>
      </c>
      <c r="ET23" s="6">
        <v>3.8</v>
      </c>
      <c r="EU23" s="6">
        <v>4</v>
      </c>
      <c r="EV23" s="6">
        <v>4.0999999999999996</v>
      </c>
      <c r="EW23" s="6">
        <v>4.2</v>
      </c>
      <c r="EX23" s="6">
        <v>4.2</v>
      </c>
      <c r="EY23" s="6">
        <v>4.3</v>
      </c>
      <c r="EZ23" s="6">
        <v>4</v>
      </c>
      <c r="FA23" s="6">
        <v>4.5</v>
      </c>
      <c r="FB23" s="6">
        <v>4.7</v>
      </c>
      <c r="FC23" s="6">
        <v>4.2</v>
      </c>
      <c r="FD23" s="6">
        <v>4.3</v>
      </c>
      <c r="FE23" s="6">
        <v>4</v>
      </c>
      <c r="FF23" s="6">
        <v>3.4</v>
      </c>
      <c r="FG23" s="6">
        <v>3.3</v>
      </c>
      <c r="FH23" s="6">
        <v>4.0999999999999996</v>
      </c>
      <c r="FI23" s="6">
        <v>5.5</v>
      </c>
      <c r="FJ23" s="6">
        <v>5.5</v>
      </c>
      <c r="FK23" s="6">
        <v>2.8</v>
      </c>
    </row>
    <row r="24" spans="1:167" ht="15">
      <c r="A24" s="1"/>
      <c r="B24" s="123" t="s">
        <v>256</v>
      </c>
      <c r="C24" s="1"/>
      <c r="D24" s="1"/>
      <c r="E24" s="1"/>
      <c r="F24" s="1"/>
      <c r="G24" s="1"/>
      <c r="H24" s="1"/>
      <c r="I24" s="1"/>
      <c r="J24" s="1"/>
      <c r="K24" s="1"/>
      <c r="L24" s="1"/>
      <c r="M24" s="1"/>
      <c r="N24" s="1"/>
      <c r="O24" s="1"/>
      <c r="P24" s="1"/>
      <c r="Q24" s="1"/>
      <c r="R24" s="1"/>
      <c r="S24" s="1"/>
      <c r="T24" s="1"/>
      <c r="U24" s="1"/>
      <c r="V24" s="1"/>
      <c r="W24" s="1"/>
      <c r="Y24" s="1"/>
      <c r="Z24" s="123" t="s">
        <v>256</v>
      </c>
      <c r="AA24" s="1"/>
      <c r="AB24" s="1"/>
      <c r="AC24" s="1"/>
      <c r="AD24" s="1"/>
      <c r="AE24" s="1"/>
      <c r="AF24" s="1"/>
      <c r="AG24" s="1"/>
      <c r="AH24" s="1"/>
      <c r="AI24" s="1"/>
      <c r="AJ24" s="1"/>
      <c r="AK24" s="1"/>
      <c r="AL24" s="1"/>
      <c r="AM24" s="1"/>
      <c r="AN24" s="1"/>
      <c r="AO24" s="1"/>
      <c r="AP24" s="1"/>
      <c r="AQ24" s="1"/>
      <c r="AR24" s="1"/>
      <c r="AS24" s="1"/>
      <c r="AT24" s="1"/>
      <c r="AU24" s="1"/>
      <c r="AW24" s="1"/>
      <c r="AX24" s="123" t="s">
        <v>256</v>
      </c>
      <c r="AY24" s="1"/>
      <c r="AZ24" s="1"/>
      <c r="BA24" s="1"/>
      <c r="BB24" s="1"/>
      <c r="BC24" s="1"/>
      <c r="BD24" s="1"/>
      <c r="BE24" s="1"/>
      <c r="BF24" s="1"/>
      <c r="BG24" s="1"/>
      <c r="BH24" s="1"/>
      <c r="BI24" s="1"/>
      <c r="BJ24" s="1"/>
      <c r="BK24" s="1"/>
      <c r="BL24" s="1"/>
      <c r="BM24" s="1"/>
      <c r="BN24" s="1"/>
      <c r="BO24" s="1"/>
      <c r="BP24" s="1"/>
      <c r="BQ24" s="1"/>
      <c r="BR24" s="1"/>
      <c r="BS24" s="1"/>
      <c r="BU24" s="1"/>
      <c r="BV24" s="123" t="s">
        <v>256</v>
      </c>
      <c r="BW24" s="1"/>
      <c r="BX24" s="1"/>
      <c r="BY24" s="1"/>
      <c r="BZ24" s="1"/>
      <c r="CA24" s="1"/>
      <c r="CB24" s="1"/>
      <c r="CC24" s="1"/>
      <c r="CD24" s="1"/>
      <c r="CE24" s="1"/>
      <c r="CF24" s="1"/>
      <c r="CG24" s="1"/>
      <c r="CH24" s="1"/>
      <c r="CI24" s="1"/>
      <c r="CJ24" s="1"/>
      <c r="CK24" s="1"/>
      <c r="CL24" s="1"/>
      <c r="CM24" s="1"/>
      <c r="CN24" s="1"/>
      <c r="CO24" s="1"/>
      <c r="CP24" s="1"/>
      <c r="CQ24" s="1"/>
      <c r="CS24" s="1"/>
      <c r="CT24" s="123" t="s">
        <v>256</v>
      </c>
      <c r="CU24" s="1"/>
      <c r="CV24" s="1"/>
      <c r="CW24" s="1"/>
      <c r="CX24" s="1"/>
      <c r="CY24" s="1"/>
      <c r="CZ24" s="1"/>
      <c r="DA24" s="1"/>
      <c r="DB24" s="1"/>
      <c r="DC24" s="1"/>
      <c r="DD24" s="1"/>
      <c r="DE24" s="1"/>
      <c r="DF24" s="1"/>
      <c r="DG24" s="1"/>
      <c r="DH24" s="1"/>
      <c r="DI24" s="1"/>
      <c r="DJ24" s="1"/>
      <c r="DK24" s="1"/>
      <c r="DL24" s="1"/>
      <c r="DM24" s="1"/>
      <c r="DN24" s="1"/>
      <c r="DO24" s="1"/>
      <c r="DQ24" s="1"/>
      <c r="DR24" s="123" t="s">
        <v>256</v>
      </c>
      <c r="DS24" s="1"/>
      <c r="DT24" s="1"/>
      <c r="DU24" s="1"/>
      <c r="DV24" s="1"/>
      <c r="DW24" s="1"/>
      <c r="DX24" s="1"/>
      <c r="DY24" s="1"/>
      <c r="DZ24" s="1"/>
      <c r="EA24" s="1"/>
      <c r="EB24" s="1"/>
      <c r="EC24" s="1"/>
      <c r="ED24" s="1"/>
      <c r="EE24" s="1"/>
      <c r="EF24" s="1"/>
      <c r="EG24" s="1"/>
      <c r="EH24" s="1"/>
      <c r="EI24" s="1"/>
      <c r="EJ24" s="1"/>
      <c r="EK24" s="1"/>
      <c r="EL24" s="1"/>
      <c r="EM24" s="1"/>
      <c r="EO24" s="1"/>
      <c r="EP24" s="123" t="s">
        <v>256</v>
      </c>
      <c r="EQ24" s="1"/>
      <c r="ER24" s="1"/>
      <c r="ES24" s="1"/>
      <c r="ET24" s="1"/>
      <c r="EU24" s="1"/>
      <c r="EV24" s="1"/>
      <c r="EW24" s="1"/>
      <c r="EX24" s="1"/>
      <c r="EY24" s="1"/>
      <c r="EZ24" s="1"/>
      <c r="FA24" s="1"/>
      <c r="FB24" s="1"/>
      <c r="FC24" s="1"/>
      <c r="FD24" s="1"/>
      <c r="FE24" s="1"/>
      <c r="FF24" s="1"/>
      <c r="FG24" s="1"/>
      <c r="FH24" s="1"/>
      <c r="FI24" s="1"/>
      <c r="FJ24" s="1"/>
      <c r="FK24" s="1"/>
    </row>
    <row r="25" spans="1:167" ht="14.5">
      <c r="A25" s="1"/>
      <c r="B25" s="124" t="s">
        <v>460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124" t="s">
        <v>460</v>
      </c>
      <c r="AA25" s="1">
        <v>0</v>
      </c>
      <c r="AB25" s="1">
        <v>0</v>
      </c>
      <c r="AC25" s="1">
        <v>0</v>
      </c>
      <c r="AD25" s="1">
        <v>0</v>
      </c>
      <c r="AE25" s="1">
        <v>0</v>
      </c>
      <c r="AF25" s="1">
        <v>0</v>
      </c>
      <c r="AG25" s="1">
        <v>0</v>
      </c>
      <c r="AH25" s="1">
        <v>0.1</v>
      </c>
      <c r="AI25" s="1">
        <v>0.1</v>
      </c>
      <c r="AJ25" s="1">
        <v>0.1</v>
      </c>
      <c r="AK25" s="1">
        <v>0.1</v>
      </c>
      <c r="AL25" s="1">
        <v>0</v>
      </c>
      <c r="AM25" s="1">
        <v>0</v>
      </c>
      <c r="AN25" s="1">
        <v>0</v>
      </c>
      <c r="AO25" s="1">
        <v>0</v>
      </c>
      <c r="AP25" s="1">
        <v>0</v>
      </c>
      <c r="AQ25" s="1">
        <v>0</v>
      </c>
      <c r="AR25" s="1">
        <v>0</v>
      </c>
      <c r="AS25" s="1">
        <v>0</v>
      </c>
      <c r="AT25" s="1">
        <v>0</v>
      </c>
      <c r="AU25" s="1">
        <v>0</v>
      </c>
      <c r="AW25" s="1"/>
      <c r="AX25" s="124" t="s">
        <v>460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124" t="s">
        <v>460</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124" t="s">
        <v>460</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124" t="s">
        <v>460</v>
      </c>
      <c r="DS25" s="1">
        <v>0.1</v>
      </c>
      <c r="DT25" s="1">
        <v>0.1</v>
      </c>
      <c r="DU25" s="1">
        <v>0.1</v>
      </c>
      <c r="DV25" s="1">
        <v>0.1</v>
      </c>
      <c r="DW25" s="1">
        <v>0</v>
      </c>
      <c r="DX25" s="1">
        <v>0.1</v>
      </c>
      <c r="DY25" s="1">
        <v>0</v>
      </c>
      <c r="DZ25" s="1">
        <v>0</v>
      </c>
      <c r="EA25" s="1">
        <v>0</v>
      </c>
      <c r="EB25" s="1">
        <v>0</v>
      </c>
      <c r="EC25" s="1">
        <v>0</v>
      </c>
      <c r="ED25" s="1">
        <v>0</v>
      </c>
      <c r="EE25" s="1">
        <v>0.1</v>
      </c>
      <c r="EF25" s="1">
        <v>0</v>
      </c>
      <c r="EG25" s="1">
        <v>0</v>
      </c>
      <c r="EH25" s="1">
        <v>0</v>
      </c>
      <c r="EI25" s="1">
        <v>0</v>
      </c>
      <c r="EJ25" s="1">
        <v>0</v>
      </c>
      <c r="EK25" s="1">
        <v>0</v>
      </c>
      <c r="EL25" s="1">
        <v>0</v>
      </c>
      <c r="EM25" s="1">
        <v>0</v>
      </c>
      <c r="EO25" s="1"/>
      <c r="EP25" s="124" t="s">
        <v>460</v>
      </c>
      <c r="EQ25" s="1">
        <v>0.1</v>
      </c>
      <c r="ER25" s="1">
        <v>0.1</v>
      </c>
      <c r="ES25" s="1">
        <v>0.1</v>
      </c>
      <c r="ET25" s="1">
        <v>0</v>
      </c>
      <c r="EU25" s="1">
        <v>0.1</v>
      </c>
      <c r="EV25" s="1">
        <v>0.1</v>
      </c>
      <c r="EW25" s="1">
        <v>0</v>
      </c>
      <c r="EX25" s="1">
        <v>0</v>
      </c>
      <c r="EY25" s="1">
        <v>0</v>
      </c>
      <c r="EZ25" s="1">
        <v>0</v>
      </c>
      <c r="FA25" s="1">
        <v>0</v>
      </c>
      <c r="FB25" s="1">
        <v>0</v>
      </c>
      <c r="FC25" s="1">
        <v>0</v>
      </c>
      <c r="FD25" s="1">
        <v>0</v>
      </c>
      <c r="FE25" s="1">
        <v>0</v>
      </c>
      <c r="FF25" s="1">
        <v>0</v>
      </c>
      <c r="FG25" s="1">
        <v>0</v>
      </c>
      <c r="FH25" s="1">
        <v>0</v>
      </c>
      <c r="FI25" s="1">
        <v>0</v>
      </c>
      <c r="FJ25" s="1">
        <v>0</v>
      </c>
      <c r="FK25" s="1">
        <v>0</v>
      </c>
    </row>
    <row r="26" spans="1:167" ht="14.5">
      <c r="A26" s="1"/>
      <c r="B26" s="124" t="s">
        <v>461</v>
      </c>
      <c r="C26" s="1">
        <v>1.3</v>
      </c>
      <c r="D26" s="1">
        <v>1.2</v>
      </c>
      <c r="E26" s="1">
        <v>1.1000000000000001</v>
      </c>
      <c r="F26" s="1">
        <v>1.2</v>
      </c>
      <c r="G26" s="1">
        <v>1.6</v>
      </c>
      <c r="H26" s="1">
        <v>1.7</v>
      </c>
      <c r="I26" s="1">
        <v>1.3</v>
      </c>
      <c r="J26" s="1">
        <v>1.4</v>
      </c>
      <c r="K26" s="1">
        <v>1.5</v>
      </c>
      <c r="L26" s="1">
        <v>1.5</v>
      </c>
      <c r="M26" s="1">
        <v>1.3</v>
      </c>
      <c r="N26" s="1">
        <v>1.3</v>
      </c>
      <c r="O26" s="1">
        <v>0.6</v>
      </c>
      <c r="P26" s="1">
        <v>0.8</v>
      </c>
      <c r="Q26" s="1">
        <v>1.2</v>
      </c>
      <c r="R26" s="1">
        <v>1.3</v>
      </c>
      <c r="S26" s="1">
        <v>1.6</v>
      </c>
      <c r="T26" s="1">
        <v>1.4</v>
      </c>
      <c r="U26" s="1">
        <v>1.6</v>
      </c>
      <c r="V26" s="1">
        <v>1.5</v>
      </c>
      <c r="W26" s="1">
        <v>0.9</v>
      </c>
      <c r="Y26" s="1"/>
      <c r="Z26" s="124" t="s">
        <v>461</v>
      </c>
      <c r="AA26" s="1">
        <v>2.7</v>
      </c>
      <c r="AB26" s="1">
        <v>3</v>
      </c>
      <c r="AC26" s="1">
        <v>3.9</v>
      </c>
      <c r="AD26" s="1">
        <v>3.5</v>
      </c>
      <c r="AE26" s="1">
        <v>3.5</v>
      </c>
      <c r="AF26" s="1">
        <v>2.7</v>
      </c>
      <c r="AG26" s="1">
        <v>4.4000000000000004</v>
      </c>
      <c r="AH26" s="1">
        <v>4.3</v>
      </c>
      <c r="AI26" s="1">
        <v>2.6</v>
      </c>
      <c r="AJ26" s="1">
        <v>2</v>
      </c>
      <c r="AK26" s="1">
        <v>2.2999999999999998</v>
      </c>
      <c r="AL26" s="1">
        <v>2.7</v>
      </c>
      <c r="AM26" s="1">
        <v>5.2</v>
      </c>
      <c r="AN26" s="1">
        <v>5.2</v>
      </c>
      <c r="AO26" s="1">
        <v>4.7</v>
      </c>
      <c r="AP26" s="1">
        <v>5.3</v>
      </c>
      <c r="AQ26" s="1">
        <v>5.5</v>
      </c>
      <c r="AR26" s="1">
        <v>5.2</v>
      </c>
      <c r="AS26" s="1">
        <v>5.5</v>
      </c>
      <c r="AT26" s="1">
        <v>5.9</v>
      </c>
      <c r="AU26" s="1">
        <v>2.1</v>
      </c>
      <c r="AW26" s="1"/>
      <c r="AX26" s="124" t="s">
        <v>461</v>
      </c>
      <c r="AY26" s="1">
        <v>4.5999999999999996</v>
      </c>
      <c r="AZ26" s="1">
        <v>3.9</v>
      </c>
      <c r="BA26" s="1">
        <v>3</v>
      </c>
      <c r="BB26" s="1">
        <v>3.5</v>
      </c>
      <c r="BC26" s="1">
        <v>4.4000000000000004</v>
      </c>
      <c r="BD26" s="1">
        <v>5.8</v>
      </c>
      <c r="BE26" s="1">
        <v>4.0999999999999996</v>
      </c>
      <c r="BF26" s="1">
        <v>4.3</v>
      </c>
      <c r="BG26" s="1">
        <v>4.7</v>
      </c>
      <c r="BH26" s="1">
        <v>4.2</v>
      </c>
      <c r="BI26" s="1">
        <v>4</v>
      </c>
      <c r="BJ26" s="1">
        <v>3.8</v>
      </c>
      <c r="BK26" s="1">
        <v>4.5999999999999996</v>
      </c>
      <c r="BL26" s="1">
        <v>4.8</v>
      </c>
      <c r="BM26" s="1">
        <v>4.7</v>
      </c>
      <c r="BN26" s="1">
        <v>5.0999999999999996</v>
      </c>
      <c r="BO26" s="1">
        <v>5.4</v>
      </c>
      <c r="BP26" s="1">
        <v>6.4</v>
      </c>
      <c r="BQ26" s="1">
        <v>6.8</v>
      </c>
      <c r="BR26" s="1">
        <v>6.5</v>
      </c>
      <c r="BS26" s="1">
        <v>3</v>
      </c>
      <c r="BU26" s="1"/>
      <c r="BV26" s="124" t="s">
        <v>461</v>
      </c>
      <c r="BW26" s="1">
        <v>0.5</v>
      </c>
      <c r="BX26" s="1">
        <v>0.5</v>
      </c>
      <c r="BY26" s="1">
        <v>0.4</v>
      </c>
      <c r="BZ26" s="1">
        <v>0.5</v>
      </c>
      <c r="CA26" s="1">
        <v>0.5</v>
      </c>
      <c r="CB26" s="1">
        <v>0.5</v>
      </c>
      <c r="CC26" s="1">
        <v>0.5</v>
      </c>
      <c r="CD26" s="1">
        <v>0.6</v>
      </c>
      <c r="CE26" s="1">
        <v>0.6</v>
      </c>
      <c r="CF26" s="1">
        <v>0.6</v>
      </c>
      <c r="CG26" s="1">
        <v>0.6</v>
      </c>
      <c r="CH26" s="1">
        <v>0.6</v>
      </c>
      <c r="CI26" s="1">
        <v>0.6</v>
      </c>
      <c r="CJ26" s="1">
        <v>0.5</v>
      </c>
      <c r="CK26" s="1">
        <v>0.3</v>
      </c>
      <c r="CL26" s="1">
        <v>0.3</v>
      </c>
      <c r="CM26" s="1">
        <v>0.3</v>
      </c>
      <c r="CN26" s="1">
        <v>0.5</v>
      </c>
      <c r="CO26" s="1">
        <v>0.6</v>
      </c>
      <c r="CP26" s="1">
        <v>0.7</v>
      </c>
      <c r="CQ26" s="1">
        <v>0.4</v>
      </c>
      <c r="CS26" s="1"/>
      <c r="CT26" s="124" t="s">
        <v>461</v>
      </c>
      <c r="CU26" s="1">
        <v>0.2</v>
      </c>
      <c r="CV26" s="1">
        <v>0.2</v>
      </c>
      <c r="CW26" s="1">
        <v>0.2</v>
      </c>
      <c r="CX26" s="1">
        <v>0.1</v>
      </c>
      <c r="CY26" s="1">
        <v>0.1</v>
      </c>
      <c r="CZ26" s="1">
        <v>0.2</v>
      </c>
      <c r="DA26" s="1">
        <v>0.2</v>
      </c>
      <c r="DB26" s="1">
        <v>0.2</v>
      </c>
      <c r="DC26" s="1">
        <v>0.2</v>
      </c>
      <c r="DD26" s="1">
        <v>0.2</v>
      </c>
      <c r="DE26" s="1">
        <v>0.2</v>
      </c>
      <c r="DF26" s="1">
        <v>0.2</v>
      </c>
      <c r="DG26" s="1">
        <v>0.3</v>
      </c>
      <c r="DH26" s="1">
        <v>0.3</v>
      </c>
      <c r="DI26" s="1">
        <v>0.5</v>
      </c>
      <c r="DJ26" s="1">
        <v>0.4</v>
      </c>
      <c r="DK26" s="1">
        <v>0.3</v>
      </c>
      <c r="DL26" s="1">
        <v>0.2</v>
      </c>
      <c r="DM26" s="1">
        <v>0.2</v>
      </c>
      <c r="DN26" s="1">
        <v>0.2</v>
      </c>
      <c r="DO26" s="1">
        <v>0.1</v>
      </c>
      <c r="DQ26" s="1"/>
      <c r="DR26" s="124" t="s">
        <v>461</v>
      </c>
      <c r="DS26" s="1">
        <v>2.1</v>
      </c>
      <c r="DT26" s="1">
        <v>2.1</v>
      </c>
      <c r="DU26" s="1">
        <v>1.8</v>
      </c>
      <c r="DV26" s="1">
        <v>1.9</v>
      </c>
      <c r="DW26" s="1">
        <v>2</v>
      </c>
      <c r="DX26" s="1">
        <v>2.2000000000000002</v>
      </c>
      <c r="DY26" s="1">
        <v>2.2999999999999998</v>
      </c>
      <c r="DZ26" s="1">
        <v>2.4</v>
      </c>
      <c r="EA26" s="1">
        <v>2.4</v>
      </c>
      <c r="EB26" s="1">
        <v>2.2000000000000002</v>
      </c>
      <c r="EC26" s="1">
        <v>2.2999999999999998</v>
      </c>
      <c r="ED26" s="1">
        <v>2.2000000000000002</v>
      </c>
      <c r="EE26" s="1">
        <v>2.2999999999999998</v>
      </c>
      <c r="EF26" s="1">
        <v>2.6</v>
      </c>
      <c r="EG26" s="1">
        <v>2.7</v>
      </c>
      <c r="EH26" s="1">
        <v>2.8</v>
      </c>
      <c r="EI26" s="1">
        <v>2.7</v>
      </c>
      <c r="EJ26" s="1">
        <v>2.8</v>
      </c>
      <c r="EK26" s="1">
        <v>2.8</v>
      </c>
      <c r="EL26" s="1">
        <v>2.7</v>
      </c>
      <c r="EM26" s="1">
        <v>1.3</v>
      </c>
      <c r="EO26" s="1"/>
      <c r="EP26" s="124" t="s">
        <v>461</v>
      </c>
      <c r="EQ26" s="1">
        <v>4.3</v>
      </c>
      <c r="ER26" s="1">
        <v>3.5</v>
      </c>
      <c r="ES26" s="1">
        <v>4.0999999999999996</v>
      </c>
      <c r="ET26" s="1">
        <v>3.7</v>
      </c>
      <c r="EU26" s="1">
        <v>4</v>
      </c>
      <c r="EV26" s="1">
        <v>4</v>
      </c>
      <c r="EW26" s="1">
        <v>4.0999999999999996</v>
      </c>
      <c r="EX26" s="1">
        <v>4.0999999999999996</v>
      </c>
      <c r="EY26" s="1">
        <v>4.3</v>
      </c>
      <c r="EZ26" s="1">
        <v>3.9</v>
      </c>
      <c r="FA26" s="1">
        <v>4.4000000000000004</v>
      </c>
      <c r="FB26" s="1">
        <v>4.7</v>
      </c>
      <c r="FC26" s="1">
        <v>4.0999999999999996</v>
      </c>
      <c r="FD26" s="1">
        <v>4.3</v>
      </c>
      <c r="FE26" s="1">
        <v>3.9</v>
      </c>
      <c r="FF26" s="1">
        <v>3.4</v>
      </c>
      <c r="FG26" s="1">
        <v>3.3</v>
      </c>
      <c r="FH26" s="1">
        <v>4.0999999999999996</v>
      </c>
      <c r="FI26" s="1">
        <v>5.5</v>
      </c>
      <c r="FJ26" s="1">
        <v>5.5</v>
      </c>
      <c r="FK26" s="1">
        <v>2.8</v>
      </c>
    </row>
    <row r="27" spans="1:167" ht="14.5">
      <c r="A27" s="423"/>
      <c r="B27" s="423"/>
      <c r="C27" s="1"/>
      <c r="D27" s="1"/>
      <c r="E27" s="1"/>
      <c r="F27" s="1"/>
      <c r="G27" s="1"/>
      <c r="H27" s="1"/>
      <c r="I27" s="1"/>
      <c r="J27" s="1"/>
      <c r="K27" s="1"/>
      <c r="L27" s="1"/>
      <c r="M27" s="1"/>
      <c r="N27" s="1"/>
      <c r="O27" s="1"/>
      <c r="P27" s="1"/>
      <c r="Q27" s="1"/>
      <c r="R27" s="1"/>
      <c r="S27" s="1"/>
      <c r="T27" s="1"/>
      <c r="U27" s="1"/>
      <c r="V27" s="1"/>
      <c r="W27" s="1"/>
      <c r="Y27" s="423"/>
      <c r="Z27" s="423"/>
      <c r="AA27" s="1"/>
      <c r="AB27" s="1"/>
      <c r="AC27" s="1"/>
      <c r="AD27" s="1"/>
      <c r="AE27" s="1"/>
      <c r="AF27" s="1"/>
      <c r="AG27" s="1"/>
      <c r="AH27" s="1"/>
      <c r="AI27" s="1"/>
      <c r="AJ27" s="1"/>
      <c r="AK27" s="1"/>
      <c r="AL27" s="1"/>
      <c r="AM27" s="1"/>
      <c r="AN27" s="1"/>
      <c r="AO27" s="1"/>
      <c r="AP27" s="1"/>
      <c r="AQ27" s="1"/>
      <c r="AR27" s="1"/>
      <c r="AS27" s="1"/>
      <c r="AT27" s="1"/>
      <c r="AU27" s="1"/>
      <c r="AW27" s="423"/>
      <c r="AX27" s="423"/>
      <c r="AY27" s="1"/>
      <c r="AZ27" s="1"/>
      <c r="BA27" s="1"/>
      <c r="BB27" s="1"/>
      <c r="BC27" s="1"/>
      <c r="BD27" s="1"/>
      <c r="BE27" s="1"/>
      <c r="BF27" s="1"/>
      <c r="BG27" s="1"/>
      <c r="BH27" s="1"/>
      <c r="BI27" s="1"/>
      <c r="BJ27" s="1"/>
      <c r="BK27" s="1"/>
      <c r="BL27" s="1"/>
      <c r="BM27" s="1"/>
      <c r="BN27" s="1"/>
      <c r="BO27" s="1"/>
      <c r="BP27" s="1"/>
      <c r="BQ27" s="1"/>
      <c r="BR27" s="1"/>
      <c r="BS27" s="1"/>
      <c r="BU27" s="423"/>
      <c r="BV27" s="423"/>
      <c r="BW27" s="1"/>
      <c r="BX27" s="1"/>
      <c r="BY27" s="1"/>
      <c r="BZ27" s="1"/>
      <c r="CA27" s="1"/>
      <c r="CB27" s="1"/>
      <c r="CC27" s="1"/>
      <c r="CD27" s="1"/>
      <c r="CE27" s="1"/>
      <c r="CF27" s="1"/>
      <c r="CG27" s="1"/>
      <c r="CH27" s="1"/>
      <c r="CI27" s="1"/>
      <c r="CJ27" s="1"/>
      <c r="CK27" s="1"/>
      <c r="CL27" s="1"/>
      <c r="CM27" s="1"/>
      <c r="CN27" s="1"/>
      <c r="CO27" s="1"/>
      <c r="CP27" s="1"/>
      <c r="CQ27" s="1"/>
      <c r="CS27" s="423"/>
      <c r="CT27" s="423"/>
      <c r="CU27" s="1"/>
      <c r="CV27" s="1"/>
      <c r="CW27" s="1"/>
      <c r="CX27" s="1"/>
      <c r="CY27" s="1"/>
      <c r="CZ27" s="1"/>
      <c r="DA27" s="1"/>
      <c r="DB27" s="1"/>
      <c r="DC27" s="1"/>
      <c r="DD27" s="1"/>
      <c r="DE27" s="1"/>
      <c r="DF27" s="1"/>
      <c r="DG27" s="1"/>
      <c r="DH27" s="1"/>
      <c r="DI27" s="1"/>
      <c r="DJ27" s="1"/>
      <c r="DK27" s="1"/>
      <c r="DL27" s="1"/>
      <c r="DM27" s="1"/>
      <c r="DN27" s="1"/>
      <c r="DO27" s="1"/>
      <c r="DQ27" s="423"/>
      <c r="DR27" s="423"/>
      <c r="DS27" s="1"/>
      <c r="DT27" s="1"/>
      <c r="DU27" s="1"/>
      <c r="DV27" s="1"/>
      <c r="DW27" s="1"/>
      <c r="DX27" s="1"/>
      <c r="DY27" s="1"/>
      <c r="DZ27" s="1"/>
      <c r="EA27" s="1"/>
      <c r="EB27" s="1"/>
      <c r="EC27" s="1"/>
      <c r="ED27" s="1"/>
      <c r="EE27" s="1"/>
      <c r="EF27" s="1"/>
      <c r="EG27" s="1"/>
      <c r="EH27" s="1"/>
      <c r="EI27" s="1"/>
      <c r="EJ27" s="1"/>
      <c r="EK27" s="1"/>
      <c r="EL27" s="1"/>
      <c r="EM27" s="1"/>
      <c r="EO27" s="423"/>
      <c r="EP27" s="423"/>
      <c r="EQ27" s="1"/>
      <c r="ER27" s="1"/>
      <c r="ES27" s="1"/>
      <c r="ET27" s="1"/>
      <c r="EU27" s="1"/>
      <c r="EV27" s="1"/>
      <c r="EW27" s="1"/>
      <c r="EX27" s="1"/>
      <c r="EY27" s="1"/>
      <c r="EZ27" s="1"/>
      <c r="FA27" s="1"/>
      <c r="FB27" s="1"/>
      <c r="FC27" s="1"/>
      <c r="FD27" s="1"/>
      <c r="FE27" s="1"/>
      <c r="FF27" s="1"/>
      <c r="FG27" s="1"/>
      <c r="FH27" s="1"/>
      <c r="FI27" s="1"/>
      <c r="FJ27" s="1"/>
      <c r="FK27" s="1"/>
    </row>
    <row r="28" spans="1:167" ht="14.5">
      <c r="A28" s="6"/>
      <c r="B28" s="123" t="s">
        <v>247</v>
      </c>
      <c r="C28" s="1"/>
      <c r="D28" s="1"/>
      <c r="E28" s="1"/>
      <c r="F28" s="1"/>
      <c r="G28" s="1"/>
      <c r="H28" s="1"/>
      <c r="I28" s="1"/>
      <c r="J28" s="1"/>
      <c r="K28" s="1"/>
      <c r="L28" s="1"/>
      <c r="M28" s="1"/>
      <c r="N28" s="1"/>
      <c r="O28" s="1"/>
      <c r="P28" s="1"/>
      <c r="Q28" s="1"/>
      <c r="R28" s="1"/>
      <c r="S28" s="1"/>
      <c r="T28" s="1"/>
      <c r="U28" s="1"/>
      <c r="V28" s="1"/>
      <c r="W28" s="1"/>
      <c r="Y28" s="6"/>
      <c r="Z28" s="123" t="s">
        <v>247</v>
      </c>
      <c r="AA28" s="1"/>
      <c r="AB28" s="1"/>
      <c r="AC28" s="1"/>
      <c r="AD28" s="1"/>
      <c r="AE28" s="1"/>
      <c r="AF28" s="1"/>
      <c r="AG28" s="1"/>
      <c r="AH28" s="1"/>
      <c r="AI28" s="1"/>
      <c r="AJ28" s="1"/>
      <c r="AK28" s="1"/>
      <c r="AL28" s="1"/>
      <c r="AM28" s="1"/>
      <c r="AN28" s="1"/>
      <c r="AO28" s="1"/>
      <c r="AP28" s="1"/>
      <c r="AQ28" s="1"/>
      <c r="AR28" s="1"/>
      <c r="AS28" s="1"/>
      <c r="AT28" s="1"/>
      <c r="AU28" s="1"/>
      <c r="AW28" s="6"/>
      <c r="AX28" s="123" t="s">
        <v>247</v>
      </c>
      <c r="AY28" s="1"/>
      <c r="AZ28" s="1"/>
      <c r="BA28" s="1"/>
      <c r="BB28" s="1"/>
      <c r="BC28" s="1"/>
      <c r="BD28" s="1"/>
      <c r="BE28" s="1"/>
      <c r="BF28" s="1"/>
      <c r="BG28" s="1"/>
      <c r="BH28" s="1"/>
      <c r="BI28" s="1"/>
      <c r="BJ28" s="1"/>
      <c r="BK28" s="1"/>
      <c r="BL28" s="1"/>
      <c r="BM28" s="1"/>
      <c r="BN28" s="1"/>
      <c r="BO28" s="1"/>
      <c r="BP28" s="1"/>
      <c r="BQ28" s="1"/>
      <c r="BR28" s="1"/>
      <c r="BS28" s="1"/>
      <c r="BU28" s="6"/>
      <c r="BV28" s="123" t="s">
        <v>247</v>
      </c>
      <c r="BW28" s="1"/>
      <c r="BX28" s="1"/>
      <c r="BY28" s="1"/>
      <c r="BZ28" s="1"/>
      <c r="CA28" s="1"/>
      <c r="CB28" s="1"/>
      <c r="CC28" s="1"/>
      <c r="CD28" s="1"/>
      <c r="CE28" s="1"/>
      <c r="CF28" s="1"/>
      <c r="CG28" s="1"/>
      <c r="CH28" s="1"/>
      <c r="CI28" s="1"/>
      <c r="CJ28" s="1"/>
      <c r="CK28" s="1"/>
      <c r="CL28" s="1"/>
      <c r="CM28" s="1"/>
      <c r="CN28" s="1"/>
      <c r="CO28" s="1"/>
      <c r="CP28" s="1"/>
      <c r="CQ28" s="1"/>
      <c r="CS28" s="6"/>
      <c r="CT28" s="123" t="s">
        <v>247</v>
      </c>
      <c r="CU28" s="1"/>
      <c r="CV28" s="1"/>
      <c r="CW28" s="1"/>
      <c r="CX28" s="1"/>
      <c r="CY28" s="1"/>
      <c r="CZ28" s="1"/>
      <c r="DA28" s="1"/>
      <c r="DB28" s="1"/>
      <c r="DC28" s="1"/>
      <c r="DD28" s="1"/>
      <c r="DE28" s="1"/>
      <c r="DF28" s="1"/>
      <c r="DG28" s="1"/>
      <c r="DH28" s="1"/>
      <c r="DI28" s="1"/>
      <c r="DJ28" s="1"/>
      <c r="DK28" s="1"/>
      <c r="DL28" s="1"/>
      <c r="DM28" s="1"/>
      <c r="DN28" s="1"/>
      <c r="DO28" s="1"/>
      <c r="DQ28" s="6"/>
      <c r="DR28" s="123" t="s">
        <v>247</v>
      </c>
      <c r="DS28" s="1"/>
      <c r="DT28" s="1"/>
      <c r="DU28" s="1"/>
      <c r="DV28" s="1"/>
      <c r="DW28" s="1"/>
      <c r="DX28" s="1"/>
      <c r="DY28" s="1"/>
      <c r="DZ28" s="1"/>
      <c r="EA28" s="1"/>
      <c r="EB28" s="1"/>
      <c r="EC28" s="1"/>
      <c r="ED28" s="1"/>
      <c r="EE28" s="1"/>
      <c r="EF28" s="1"/>
      <c r="EG28" s="1"/>
      <c r="EH28" s="1"/>
      <c r="EI28" s="1"/>
      <c r="EJ28" s="1"/>
      <c r="EK28" s="1"/>
      <c r="EL28" s="1"/>
      <c r="EM28" s="1"/>
      <c r="EO28" s="6"/>
      <c r="EP28" s="123" t="s">
        <v>247</v>
      </c>
      <c r="EQ28" s="1"/>
      <c r="ER28" s="1"/>
      <c r="ES28" s="1"/>
      <c r="ET28" s="1"/>
      <c r="EU28" s="1"/>
      <c r="EV28" s="1"/>
      <c r="EW28" s="1"/>
      <c r="EX28" s="1"/>
      <c r="EY28" s="1"/>
      <c r="EZ28" s="1"/>
      <c r="FA28" s="1"/>
      <c r="FB28" s="1"/>
      <c r="FC28" s="1"/>
      <c r="FD28" s="1"/>
      <c r="FE28" s="1"/>
      <c r="FF28" s="1"/>
      <c r="FG28" s="1"/>
      <c r="FH28" s="1"/>
      <c r="FI28" s="1"/>
      <c r="FJ28" s="1"/>
      <c r="FK28" s="1"/>
    </row>
    <row r="29" spans="1:167" ht="14.5">
      <c r="A29" s="6"/>
      <c r="B29" s="124" t="s">
        <v>460</v>
      </c>
      <c r="C29" s="1">
        <v>0.9</v>
      </c>
      <c r="D29" s="1">
        <v>0.9</v>
      </c>
      <c r="E29" s="1">
        <v>1</v>
      </c>
      <c r="F29" s="1">
        <v>0.8</v>
      </c>
      <c r="G29" s="1">
        <v>0.5</v>
      </c>
      <c r="H29" s="1">
        <v>0.5</v>
      </c>
      <c r="I29" s="1">
        <v>0.7</v>
      </c>
      <c r="J29" s="1">
        <v>0.7</v>
      </c>
      <c r="K29" s="1">
        <v>0.7</v>
      </c>
      <c r="L29" s="1">
        <v>0.7</v>
      </c>
      <c r="M29" s="1">
        <v>0.7</v>
      </c>
      <c r="N29" s="1">
        <v>0.5</v>
      </c>
      <c r="O29" s="1">
        <v>1</v>
      </c>
      <c r="P29" s="1">
        <v>0.7</v>
      </c>
      <c r="Q29" s="1">
        <v>0.1</v>
      </c>
      <c r="R29" s="1">
        <v>0</v>
      </c>
      <c r="S29" s="1">
        <v>0</v>
      </c>
      <c r="T29" s="1">
        <v>0</v>
      </c>
      <c r="U29" s="1">
        <v>0</v>
      </c>
      <c r="V29" s="1">
        <v>0</v>
      </c>
      <c r="W29" s="1">
        <v>0</v>
      </c>
      <c r="Y29" s="6"/>
      <c r="Z29" s="124" t="s">
        <v>460</v>
      </c>
      <c r="AA29" s="1">
        <v>1.7</v>
      </c>
      <c r="AB29" s="1">
        <v>1.5</v>
      </c>
      <c r="AC29" s="1">
        <v>1.1000000000000001</v>
      </c>
      <c r="AD29" s="1">
        <v>1.1000000000000001</v>
      </c>
      <c r="AE29" s="1">
        <v>1.1000000000000001</v>
      </c>
      <c r="AF29" s="1">
        <v>1.5</v>
      </c>
      <c r="AG29" s="1">
        <v>0.9</v>
      </c>
      <c r="AH29" s="1">
        <v>1.2</v>
      </c>
      <c r="AI29" s="1">
        <v>2.2999999999999998</v>
      </c>
      <c r="AJ29" s="1">
        <v>3.4</v>
      </c>
      <c r="AK29" s="1">
        <v>2.9</v>
      </c>
      <c r="AL29" s="1">
        <v>1.5</v>
      </c>
      <c r="AM29" s="1">
        <v>0.8</v>
      </c>
      <c r="AN29" s="1">
        <v>0.8</v>
      </c>
      <c r="AO29" s="1">
        <v>0.8</v>
      </c>
      <c r="AP29" s="1">
        <v>0.7</v>
      </c>
      <c r="AQ29" s="1">
        <v>0.7</v>
      </c>
      <c r="AR29" s="1">
        <v>0.7</v>
      </c>
      <c r="AS29" s="1">
        <v>0.3</v>
      </c>
      <c r="AT29" s="1">
        <v>0.6</v>
      </c>
      <c r="AU29" s="1">
        <v>1.4</v>
      </c>
      <c r="AW29" s="6"/>
      <c r="AX29" s="124" t="s">
        <v>460</v>
      </c>
      <c r="AY29" s="1">
        <v>0.9</v>
      </c>
      <c r="AZ29" s="1">
        <v>1</v>
      </c>
      <c r="BA29" s="1">
        <v>1.2</v>
      </c>
      <c r="BB29" s="1">
        <v>1</v>
      </c>
      <c r="BC29" s="1">
        <v>0.7</v>
      </c>
      <c r="BD29" s="1">
        <v>0.8</v>
      </c>
      <c r="BE29" s="1">
        <v>1</v>
      </c>
      <c r="BF29" s="1">
        <v>0.9</v>
      </c>
      <c r="BG29" s="1">
        <v>0.7</v>
      </c>
      <c r="BH29" s="1">
        <v>0.7</v>
      </c>
      <c r="BI29" s="1">
        <v>0.5</v>
      </c>
      <c r="BJ29" s="1">
        <v>0.6</v>
      </c>
      <c r="BK29" s="1">
        <v>0.3</v>
      </c>
      <c r="BL29" s="1">
        <v>0.3</v>
      </c>
      <c r="BM29" s="1">
        <v>0.4</v>
      </c>
      <c r="BN29" s="1">
        <v>0.5</v>
      </c>
      <c r="BO29" s="1">
        <v>0.5</v>
      </c>
      <c r="BP29" s="1">
        <v>0.3</v>
      </c>
      <c r="BQ29" s="1">
        <v>0.2</v>
      </c>
      <c r="BR29" s="1">
        <v>0.4</v>
      </c>
      <c r="BS29" s="1">
        <v>0.5</v>
      </c>
      <c r="BU29" s="6"/>
      <c r="BV29" s="124" t="s">
        <v>460</v>
      </c>
      <c r="BW29" s="1">
        <v>5.2</v>
      </c>
      <c r="BX29" s="1">
        <v>6</v>
      </c>
      <c r="BY29" s="1">
        <v>6</v>
      </c>
      <c r="BZ29" s="1">
        <v>5.7</v>
      </c>
      <c r="CA29" s="1">
        <v>4.4000000000000004</v>
      </c>
      <c r="CB29" s="1">
        <v>4.7</v>
      </c>
      <c r="CC29" s="1">
        <v>3.9</v>
      </c>
      <c r="CD29" s="1">
        <v>3.9</v>
      </c>
      <c r="CE29" s="1">
        <v>3.6</v>
      </c>
      <c r="CF29" s="1">
        <v>2.6</v>
      </c>
      <c r="CG29" s="1">
        <v>2.8</v>
      </c>
      <c r="CH29" s="1">
        <v>2.6</v>
      </c>
      <c r="CI29" s="1">
        <v>3.9</v>
      </c>
      <c r="CJ29" s="1">
        <v>4.2</v>
      </c>
      <c r="CK29" s="1">
        <v>5.7</v>
      </c>
      <c r="CL29" s="1">
        <v>7.6</v>
      </c>
      <c r="CM29" s="1">
        <v>8.1</v>
      </c>
      <c r="CN29" s="1">
        <v>7.3</v>
      </c>
      <c r="CO29" s="1">
        <v>5.6</v>
      </c>
      <c r="CP29" s="1">
        <v>4.5999999999999996</v>
      </c>
      <c r="CQ29" s="1">
        <v>5.9</v>
      </c>
      <c r="CS29" s="6"/>
      <c r="CT29" s="124" t="s">
        <v>460</v>
      </c>
      <c r="CU29" s="1">
        <v>8.5</v>
      </c>
      <c r="CV29" s="1">
        <v>7.8</v>
      </c>
      <c r="CW29" s="1">
        <v>9.8000000000000007</v>
      </c>
      <c r="CX29" s="1">
        <v>9.1999999999999993</v>
      </c>
      <c r="CY29" s="1">
        <v>7</v>
      </c>
      <c r="CZ29" s="1">
        <v>7.9</v>
      </c>
      <c r="DA29" s="1">
        <v>7.2</v>
      </c>
      <c r="DB29" s="1">
        <v>5.7</v>
      </c>
      <c r="DC29" s="1">
        <v>4.9000000000000004</v>
      </c>
      <c r="DD29" s="1">
        <v>4.2</v>
      </c>
      <c r="DE29" s="1">
        <v>4.4000000000000004</v>
      </c>
      <c r="DF29" s="1">
        <v>3.7</v>
      </c>
      <c r="DG29" s="1">
        <v>4.8</v>
      </c>
      <c r="DH29" s="1">
        <v>2.9</v>
      </c>
      <c r="DI29" s="1">
        <v>1.4</v>
      </c>
      <c r="DJ29" s="1">
        <v>1.8</v>
      </c>
      <c r="DK29" s="1">
        <v>2.2999999999999998</v>
      </c>
      <c r="DL29" s="1">
        <v>2.2000000000000002</v>
      </c>
      <c r="DM29" s="1">
        <v>2.1</v>
      </c>
      <c r="DN29" s="1">
        <v>2.2000000000000002</v>
      </c>
      <c r="DO29" s="1">
        <v>4.4000000000000004</v>
      </c>
      <c r="DQ29" s="6"/>
      <c r="DR29" s="124" t="s">
        <v>460</v>
      </c>
      <c r="DS29" s="1">
        <v>2.6</v>
      </c>
      <c r="DT29" s="1">
        <v>2.5</v>
      </c>
      <c r="DU29" s="1">
        <v>3.1</v>
      </c>
      <c r="DV29" s="1">
        <v>2.8</v>
      </c>
      <c r="DW29" s="1">
        <v>2.1</v>
      </c>
      <c r="DX29" s="1">
        <v>2.4</v>
      </c>
      <c r="DY29" s="1">
        <v>1.9</v>
      </c>
      <c r="DZ29" s="1">
        <v>1.8</v>
      </c>
      <c r="EA29" s="1">
        <v>1.9</v>
      </c>
      <c r="EB29" s="1">
        <v>1.7</v>
      </c>
      <c r="EC29" s="1">
        <v>1.5</v>
      </c>
      <c r="ED29" s="1">
        <v>1.5</v>
      </c>
      <c r="EE29" s="1">
        <v>2.4</v>
      </c>
      <c r="EF29" s="1">
        <v>1.7</v>
      </c>
      <c r="EG29" s="1">
        <v>1.2</v>
      </c>
      <c r="EH29" s="1">
        <v>1.4</v>
      </c>
      <c r="EI29" s="1">
        <v>1.5</v>
      </c>
      <c r="EJ29" s="1">
        <v>1.5</v>
      </c>
      <c r="EK29" s="1">
        <v>1.3</v>
      </c>
      <c r="EL29" s="1">
        <v>1.2</v>
      </c>
      <c r="EM29" s="1">
        <v>2.1</v>
      </c>
      <c r="EO29" s="6"/>
      <c r="EP29" s="124" t="s">
        <v>460</v>
      </c>
      <c r="EQ29" s="1">
        <v>1.3</v>
      </c>
      <c r="ER29" s="1">
        <v>1.6</v>
      </c>
      <c r="ES29" s="1">
        <v>1.3</v>
      </c>
      <c r="ET29" s="1">
        <v>1.3</v>
      </c>
      <c r="EU29" s="1">
        <v>1.3</v>
      </c>
      <c r="EV29" s="1">
        <v>1.3</v>
      </c>
      <c r="EW29" s="1">
        <v>1</v>
      </c>
      <c r="EX29" s="1">
        <v>1</v>
      </c>
      <c r="EY29" s="1">
        <v>0.8</v>
      </c>
      <c r="EZ29" s="1">
        <v>0.8</v>
      </c>
      <c r="FA29" s="1">
        <v>0.6</v>
      </c>
      <c r="FB29" s="1">
        <v>0.6</v>
      </c>
      <c r="FC29" s="1">
        <v>0.7</v>
      </c>
      <c r="FD29" s="1">
        <v>0.6</v>
      </c>
      <c r="FE29" s="1">
        <v>0.6</v>
      </c>
      <c r="FF29" s="1">
        <v>0.8</v>
      </c>
      <c r="FG29" s="1">
        <v>0.8</v>
      </c>
      <c r="FH29" s="1">
        <v>0.6</v>
      </c>
      <c r="FI29" s="1">
        <v>0.4</v>
      </c>
      <c r="FJ29" s="1">
        <v>0.5</v>
      </c>
      <c r="FK29" s="1">
        <v>0.6</v>
      </c>
    </row>
    <row r="30" spans="1:167" ht="14.5">
      <c r="A30" s="6"/>
      <c r="B30" s="124" t="s">
        <v>461</v>
      </c>
      <c r="C30" s="1">
        <v>99.1</v>
      </c>
      <c r="D30" s="1">
        <v>99.1</v>
      </c>
      <c r="E30" s="1">
        <v>99</v>
      </c>
      <c r="F30" s="1">
        <v>99.2</v>
      </c>
      <c r="G30" s="1">
        <v>99.5</v>
      </c>
      <c r="H30" s="1">
        <v>99.5</v>
      </c>
      <c r="I30" s="1">
        <v>99.3</v>
      </c>
      <c r="J30" s="1">
        <v>99.3</v>
      </c>
      <c r="K30" s="1">
        <v>99.3</v>
      </c>
      <c r="L30" s="1">
        <v>99.3</v>
      </c>
      <c r="M30" s="1">
        <v>99.3</v>
      </c>
      <c r="N30" s="1">
        <v>99.5</v>
      </c>
      <c r="O30" s="1">
        <v>99</v>
      </c>
      <c r="P30" s="1">
        <v>99.3</v>
      </c>
      <c r="Q30" s="1">
        <v>99.9</v>
      </c>
      <c r="R30" s="1">
        <v>100</v>
      </c>
      <c r="S30" s="1">
        <v>100</v>
      </c>
      <c r="T30" s="1">
        <v>100</v>
      </c>
      <c r="U30" s="1">
        <v>100</v>
      </c>
      <c r="V30" s="1">
        <v>100</v>
      </c>
      <c r="W30" s="1">
        <v>100</v>
      </c>
      <c r="Y30" s="6"/>
      <c r="Z30" s="124" t="s">
        <v>461</v>
      </c>
      <c r="AA30" s="1">
        <v>98.3</v>
      </c>
      <c r="AB30" s="1">
        <v>98.5</v>
      </c>
      <c r="AC30" s="1">
        <v>98.9</v>
      </c>
      <c r="AD30" s="1">
        <v>98.9</v>
      </c>
      <c r="AE30" s="1">
        <v>98.9</v>
      </c>
      <c r="AF30" s="1">
        <v>98.5</v>
      </c>
      <c r="AG30" s="1">
        <v>99.1</v>
      </c>
      <c r="AH30" s="1">
        <v>98.8</v>
      </c>
      <c r="AI30" s="1">
        <v>97.7</v>
      </c>
      <c r="AJ30" s="1">
        <v>96.6</v>
      </c>
      <c r="AK30" s="1">
        <v>97.1</v>
      </c>
      <c r="AL30" s="1">
        <v>98.5</v>
      </c>
      <c r="AM30" s="1">
        <v>99.2</v>
      </c>
      <c r="AN30" s="1">
        <v>99.2</v>
      </c>
      <c r="AO30" s="1">
        <v>99.2</v>
      </c>
      <c r="AP30" s="1">
        <v>99.3</v>
      </c>
      <c r="AQ30" s="1">
        <v>99.3</v>
      </c>
      <c r="AR30" s="1">
        <v>99.3</v>
      </c>
      <c r="AS30" s="1">
        <v>99.7</v>
      </c>
      <c r="AT30" s="1">
        <v>99.4</v>
      </c>
      <c r="AU30" s="1">
        <v>98.6</v>
      </c>
      <c r="AW30" s="6"/>
      <c r="AX30" s="124" t="s">
        <v>461</v>
      </c>
      <c r="AY30" s="1">
        <v>99.1</v>
      </c>
      <c r="AZ30" s="1">
        <v>99</v>
      </c>
      <c r="BA30" s="1">
        <v>98.8</v>
      </c>
      <c r="BB30" s="1">
        <v>99</v>
      </c>
      <c r="BC30" s="1">
        <v>99.3</v>
      </c>
      <c r="BD30" s="1">
        <v>99.2</v>
      </c>
      <c r="BE30" s="1">
        <v>99</v>
      </c>
      <c r="BF30" s="1">
        <v>99.1</v>
      </c>
      <c r="BG30" s="1">
        <v>99.3</v>
      </c>
      <c r="BH30" s="1">
        <v>99.3</v>
      </c>
      <c r="BI30" s="1">
        <v>99.5</v>
      </c>
      <c r="BJ30" s="1">
        <v>99.4</v>
      </c>
      <c r="BK30" s="1">
        <v>99.7</v>
      </c>
      <c r="BL30" s="1">
        <v>99.7</v>
      </c>
      <c r="BM30" s="1">
        <v>99.6</v>
      </c>
      <c r="BN30" s="1">
        <v>99.5</v>
      </c>
      <c r="BO30" s="1">
        <v>99.5</v>
      </c>
      <c r="BP30" s="1">
        <v>99.7</v>
      </c>
      <c r="BQ30" s="1">
        <v>99.8</v>
      </c>
      <c r="BR30" s="1">
        <v>99.6</v>
      </c>
      <c r="BS30" s="1">
        <v>99.5</v>
      </c>
      <c r="BU30" s="6"/>
      <c r="BV30" s="124" t="s">
        <v>461</v>
      </c>
      <c r="BW30" s="1">
        <v>94.8</v>
      </c>
      <c r="BX30" s="1">
        <v>94</v>
      </c>
      <c r="BY30" s="1">
        <v>94</v>
      </c>
      <c r="BZ30" s="1">
        <v>94.3</v>
      </c>
      <c r="CA30" s="1">
        <v>95.6</v>
      </c>
      <c r="CB30" s="1">
        <v>95.3</v>
      </c>
      <c r="CC30" s="1">
        <v>96.1</v>
      </c>
      <c r="CD30" s="1">
        <v>96.1</v>
      </c>
      <c r="CE30" s="1">
        <v>96.4</v>
      </c>
      <c r="CF30" s="1">
        <v>97.4</v>
      </c>
      <c r="CG30" s="1">
        <v>97.2</v>
      </c>
      <c r="CH30" s="1">
        <v>97.4</v>
      </c>
      <c r="CI30" s="1">
        <v>96.1</v>
      </c>
      <c r="CJ30" s="1">
        <v>95.8</v>
      </c>
      <c r="CK30" s="1">
        <v>94.3</v>
      </c>
      <c r="CL30" s="1">
        <v>92.4</v>
      </c>
      <c r="CM30" s="1">
        <v>91.9</v>
      </c>
      <c r="CN30" s="1">
        <v>92.7</v>
      </c>
      <c r="CO30" s="1">
        <v>94.4</v>
      </c>
      <c r="CP30" s="1">
        <v>95.4</v>
      </c>
      <c r="CQ30" s="1">
        <v>94.1</v>
      </c>
      <c r="CS30" s="6"/>
      <c r="CT30" s="124" t="s">
        <v>461</v>
      </c>
      <c r="CU30" s="1">
        <v>91.5</v>
      </c>
      <c r="CV30" s="1">
        <v>92.2</v>
      </c>
      <c r="CW30" s="1">
        <v>90.2</v>
      </c>
      <c r="CX30" s="1">
        <v>90.8</v>
      </c>
      <c r="CY30" s="1">
        <v>93</v>
      </c>
      <c r="CZ30" s="1">
        <v>92.1</v>
      </c>
      <c r="DA30" s="1">
        <v>92.8</v>
      </c>
      <c r="DB30" s="1">
        <v>94.3</v>
      </c>
      <c r="DC30" s="1">
        <v>95.1</v>
      </c>
      <c r="DD30" s="1">
        <v>95.8</v>
      </c>
      <c r="DE30" s="1">
        <v>95.6</v>
      </c>
      <c r="DF30" s="1">
        <v>96.3</v>
      </c>
      <c r="DG30" s="1">
        <v>95.2</v>
      </c>
      <c r="DH30" s="1">
        <v>97.1</v>
      </c>
      <c r="DI30" s="1">
        <v>98.6</v>
      </c>
      <c r="DJ30" s="1">
        <v>98.2</v>
      </c>
      <c r="DK30" s="1">
        <v>97.7</v>
      </c>
      <c r="DL30" s="1">
        <v>97.8</v>
      </c>
      <c r="DM30" s="1">
        <v>97.9</v>
      </c>
      <c r="DN30" s="1">
        <v>97.8</v>
      </c>
      <c r="DO30" s="1">
        <v>95.6</v>
      </c>
      <c r="DQ30" s="6"/>
      <c r="DR30" s="124" t="s">
        <v>461</v>
      </c>
      <c r="DS30" s="1">
        <v>97.4</v>
      </c>
      <c r="DT30" s="1">
        <v>97.5</v>
      </c>
      <c r="DU30" s="1">
        <v>96.9</v>
      </c>
      <c r="DV30" s="1">
        <v>97.2</v>
      </c>
      <c r="DW30" s="1">
        <v>97.9</v>
      </c>
      <c r="DX30" s="1">
        <v>97.6</v>
      </c>
      <c r="DY30" s="1">
        <v>98.1</v>
      </c>
      <c r="DZ30" s="1">
        <v>98.2</v>
      </c>
      <c r="EA30" s="1">
        <v>98.1</v>
      </c>
      <c r="EB30" s="1">
        <v>98.3</v>
      </c>
      <c r="EC30" s="1">
        <v>98.5</v>
      </c>
      <c r="ED30" s="1">
        <v>98.5</v>
      </c>
      <c r="EE30" s="1">
        <v>97.6</v>
      </c>
      <c r="EF30" s="1">
        <v>98.3</v>
      </c>
      <c r="EG30" s="1">
        <v>98.8</v>
      </c>
      <c r="EH30" s="1">
        <v>98.6</v>
      </c>
      <c r="EI30" s="1">
        <v>98.5</v>
      </c>
      <c r="EJ30" s="1">
        <v>98.5</v>
      </c>
      <c r="EK30" s="1">
        <v>98.7</v>
      </c>
      <c r="EL30" s="1">
        <v>98.8</v>
      </c>
      <c r="EM30" s="1">
        <v>97.9</v>
      </c>
      <c r="EO30" s="6"/>
      <c r="EP30" s="124" t="s">
        <v>461</v>
      </c>
      <c r="EQ30" s="1">
        <v>98.7</v>
      </c>
      <c r="ER30" s="1">
        <v>98.4</v>
      </c>
      <c r="ES30" s="1">
        <v>98.7</v>
      </c>
      <c r="ET30" s="1">
        <v>98.7</v>
      </c>
      <c r="EU30" s="1">
        <v>98.7</v>
      </c>
      <c r="EV30" s="1">
        <v>98.7</v>
      </c>
      <c r="EW30" s="1">
        <v>99</v>
      </c>
      <c r="EX30" s="1">
        <v>99</v>
      </c>
      <c r="EY30" s="1">
        <v>99.2</v>
      </c>
      <c r="EZ30" s="1">
        <v>99.2</v>
      </c>
      <c r="FA30" s="1">
        <v>99.4</v>
      </c>
      <c r="FB30" s="1">
        <v>99.4</v>
      </c>
      <c r="FC30" s="1">
        <v>99.3</v>
      </c>
      <c r="FD30" s="1">
        <v>99.4</v>
      </c>
      <c r="FE30" s="1">
        <v>99.4</v>
      </c>
      <c r="FF30" s="1">
        <v>99.2</v>
      </c>
      <c r="FG30" s="1">
        <v>99.2</v>
      </c>
      <c r="FH30" s="1">
        <v>99.4</v>
      </c>
      <c r="FI30" s="1">
        <v>99.6</v>
      </c>
      <c r="FJ30" s="1">
        <v>99.5</v>
      </c>
      <c r="FK30" s="1">
        <v>99.4</v>
      </c>
    </row>
    <row r="31" spans="1:167" ht="14.5">
      <c r="A31" s="423"/>
      <c r="B31" s="423"/>
      <c r="C31" s="1"/>
      <c r="D31" s="1"/>
      <c r="E31" s="1"/>
      <c r="F31" s="1"/>
      <c r="G31" s="1"/>
      <c r="H31" s="1"/>
      <c r="I31" s="1"/>
      <c r="J31" s="1"/>
      <c r="K31" s="1"/>
      <c r="L31" s="1"/>
      <c r="M31" s="1"/>
      <c r="N31" s="1"/>
      <c r="O31" s="1"/>
      <c r="P31" s="1"/>
      <c r="Q31" s="1"/>
      <c r="R31" s="1"/>
      <c r="S31" s="1"/>
      <c r="T31" s="1"/>
      <c r="U31" s="1"/>
      <c r="V31" s="1"/>
      <c r="W31" s="1"/>
      <c r="Y31" s="423"/>
      <c r="Z31" s="423"/>
      <c r="AA31" s="1"/>
      <c r="AB31" s="1"/>
      <c r="AC31" s="1"/>
      <c r="AD31" s="1"/>
      <c r="AE31" s="1"/>
      <c r="AF31" s="1"/>
      <c r="AG31" s="1"/>
      <c r="AH31" s="1"/>
      <c r="AI31" s="1"/>
      <c r="AJ31" s="1"/>
      <c r="AK31" s="1"/>
      <c r="AL31" s="1"/>
      <c r="AM31" s="1"/>
      <c r="AN31" s="1"/>
      <c r="AO31" s="1"/>
      <c r="AP31" s="1"/>
      <c r="AQ31" s="1"/>
      <c r="AR31" s="1"/>
      <c r="AS31" s="1"/>
      <c r="AT31" s="1"/>
      <c r="AU31" s="1"/>
      <c r="AW31" s="423"/>
      <c r="AX31" s="423"/>
      <c r="AY31" s="1"/>
      <c r="AZ31" s="1"/>
      <c r="BA31" s="1"/>
      <c r="BB31" s="1"/>
      <c r="BC31" s="1"/>
      <c r="BD31" s="1"/>
      <c r="BE31" s="1"/>
      <c r="BF31" s="1"/>
      <c r="BG31" s="1"/>
      <c r="BH31" s="1"/>
      <c r="BI31" s="1"/>
      <c r="BJ31" s="1"/>
      <c r="BK31" s="1"/>
      <c r="BL31" s="1"/>
      <c r="BM31" s="1"/>
      <c r="BN31" s="1"/>
      <c r="BO31" s="1"/>
      <c r="BP31" s="1"/>
      <c r="BQ31" s="1"/>
      <c r="BR31" s="1"/>
      <c r="BS31" s="1"/>
      <c r="BU31" s="423"/>
      <c r="BV31" s="423"/>
      <c r="BW31" s="1"/>
      <c r="BX31" s="1"/>
      <c r="BY31" s="1"/>
      <c r="BZ31" s="1"/>
      <c r="CA31" s="1"/>
      <c r="CB31" s="1"/>
      <c r="CC31" s="1"/>
      <c r="CD31" s="1"/>
      <c r="CE31" s="1"/>
      <c r="CF31" s="1"/>
      <c r="CG31" s="1"/>
      <c r="CH31" s="1"/>
      <c r="CI31" s="1"/>
      <c r="CJ31" s="1"/>
      <c r="CK31" s="1"/>
      <c r="CL31" s="1"/>
      <c r="CM31" s="1"/>
      <c r="CN31" s="1"/>
      <c r="CO31" s="1"/>
      <c r="CP31" s="1"/>
      <c r="CQ31" s="1"/>
      <c r="CS31" s="423"/>
      <c r="CT31" s="423"/>
      <c r="CU31" s="1"/>
      <c r="CV31" s="1"/>
      <c r="CW31" s="1"/>
      <c r="CX31" s="1"/>
      <c r="CY31" s="1"/>
      <c r="CZ31" s="1"/>
      <c r="DA31" s="1"/>
      <c r="DB31" s="1"/>
      <c r="DC31" s="1"/>
      <c r="DD31" s="1"/>
      <c r="DE31" s="1"/>
      <c r="DF31" s="1"/>
      <c r="DG31" s="1"/>
      <c r="DH31" s="1"/>
      <c r="DI31" s="1"/>
      <c r="DJ31" s="1"/>
      <c r="DK31" s="1"/>
      <c r="DL31" s="1"/>
      <c r="DM31" s="1"/>
      <c r="DN31" s="1"/>
      <c r="DO31" s="1"/>
      <c r="DQ31" s="423"/>
      <c r="DR31" s="423"/>
      <c r="DS31" s="1"/>
      <c r="DT31" s="1"/>
      <c r="DU31" s="1"/>
      <c r="DV31" s="1"/>
      <c r="DW31" s="1"/>
      <c r="DX31" s="1"/>
      <c r="DY31" s="1"/>
      <c r="DZ31" s="1"/>
      <c r="EA31" s="1"/>
      <c r="EB31" s="1"/>
      <c r="EC31" s="1"/>
      <c r="ED31" s="1"/>
      <c r="EE31" s="1"/>
      <c r="EF31" s="1"/>
      <c r="EG31" s="1"/>
      <c r="EH31" s="1"/>
      <c r="EI31" s="1"/>
      <c r="EJ31" s="1"/>
      <c r="EK31" s="1"/>
      <c r="EL31" s="1"/>
      <c r="EM31" s="1"/>
      <c r="EO31" s="423"/>
      <c r="EP31" s="423"/>
      <c r="EQ31" s="1"/>
      <c r="ER31" s="1"/>
      <c r="ES31" s="1"/>
      <c r="ET31" s="1"/>
      <c r="EU31" s="1"/>
      <c r="EV31" s="1"/>
      <c r="EW31" s="1"/>
      <c r="EX31" s="1"/>
      <c r="EY31" s="1"/>
      <c r="EZ31" s="1"/>
      <c r="FA31" s="1"/>
      <c r="FB31" s="1"/>
      <c r="FC31" s="1"/>
      <c r="FD31" s="1"/>
      <c r="FE31" s="1"/>
      <c r="FF31" s="1"/>
      <c r="FG31" s="1"/>
      <c r="FH31" s="1"/>
      <c r="FI31" s="1"/>
      <c r="FJ31" s="1"/>
      <c r="FK31" s="1"/>
    </row>
    <row r="32" spans="1:167" ht="14.5">
      <c r="A32" s="1"/>
      <c r="B32" s="7" t="s">
        <v>258</v>
      </c>
      <c r="C32" s="6">
        <v>69.099999999999994</v>
      </c>
      <c r="D32" s="6">
        <v>69.099999999999994</v>
      </c>
      <c r="E32" s="6">
        <v>69.099999999999994</v>
      </c>
      <c r="F32" s="6">
        <v>69.099999999999994</v>
      </c>
      <c r="G32" s="6">
        <v>69.099999999999994</v>
      </c>
      <c r="H32" s="6">
        <v>69</v>
      </c>
      <c r="I32" s="6">
        <v>69</v>
      </c>
      <c r="J32" s="6">
        <v>69.099999999999994</v>
      </c>
      <c r="K32" s="6">
        <v>69</v>
      </c>
      <c r="L32" s="6">
        <v>69</v>
      </c>
      <c r="M32" s="6">
        <v>69</v>
      </c>
      <c r="N32" s="6">
        <v>69</v>
      </c>
      <c r="O32" s="6">
        <v>69.099999999999994</v>
      </c>
      <c r="P32" s="6">
        <v>69.099999999999994</v>
      </c>
      <c r="Q32" s="6">
        <v>69</v>
      </c>
      <c r="R32" s="6">
        <v>69</v>
      </c>
      <c r="S32" s="6">
        <v>69</v>
      </c>
      <c r="T32" s="6">
        <v>69</v>
      </c>
      <c r="U32" s="6">
        <v>69</v>
      </c>
      <c r="V32" s="6">
        <v>69</v>
      </c>
      <c r="W32" s="6">
        <v>69</v>
      </c>
      <c r="Y32" s="1"/>
      <c r="Z32" s="7" t="s">
        <v>258</v>
      </c>
      <c r="AA32" s="6">
        <v>69.099999999999994</v>
      </c>
      <c r="AB32" s="6">
        <v>69.099999999999994</v>
      </c>
      <c r="AC32" s="6">
        <v>69.099999999999994</v>
      </c>
      <c r="AD32" s="6">
        <v>69.099999999999994</v>
      </c>
      <c r="AE32" s="6">
        <v>69.099999999999994</v>
      </c>
      <c r="AF32" s="6">
        <v>69.099999999999994</v>
      </c>
      <c r="AG32" s="6">
        <v>69.099999999999994</v>
      </c>
      <c r="AH32" s="6">
        <v>69.099999999999994</v>
      </c>
      <c r="AI32" s="6">
        <v>69.099999999999994</v>
      </c>
      <c r="AJ32" s="6">
        <v>69.2</v>
      </c>
      <c r="AK32" s="6">
        <v>69.099999999999994</v>
      </c>
      <c r="AL32" s="6">
        <v>69.099999999999994</v>
      </c>
      <c r="AM32" s="6">
        <v>69.099999999999994</v>
      </c>
      <c r="AN32" s="6">
        <v>69.099999999999994</v>
      </c>
      <c r="AO32" s="6">
        <v>69.099999999999994</v>
      </c>
      <c r="AP32" s="6">
        <v>69</v>
      </c>
      <c r="AQ32" s="6">
        <v>69</v>
      </c>
      <c r="AR32" s="6">
        <v>69</v>
      </c>
      <c r="AS32" s="6">
        <v>69</v>
      </c>
      <c r="AT32" s="6">
        <v>69</v>
      </c>
      <c r="AU32" s="6">
        <v>69.099999999999994</v>
      </c>
      <c r="AW32" s="1"/>
      <c r="AX32" s="7" t="s">
        <v>258</v>
      </c>
      <c r="AY32" s="6">
        <v>69.099999999999994</v>
      </c>
      <c r="AZ32" s="6">
        <v>69.099999999999994</v>
      </c>
      <c r="BA32" s="6">
        <v>69.099999999999994</v>
      </c>
      <c r="BB32" s="6">
        <v>69.099999999999994</v>
      </c>
      <c r="BC32" s="6">
        <v>69.099999999999994</v>
      </c>
      <c r="BD32" s="6">
        <v>69.099999999999994</v>
      </c>
      <c r="BE32" s="6">
        <v>69.099999999999994</v>
      </c>
      <c r="BF32" s="6">
        <v>69.099999999999994</v>
      </c>
      <c r="BG32" s="6">
        <v>69.099999999999994</v>
      </c>
      <c r="BH32" s="6">
        <v>69</v>
      </c>
      <c r="BI32" s="6">
        <v>69</v>
      </c>
      <c r="BJ32" s="6">
        <v>69</v>
      </c>
      <c r="BK32" s="6">
        <v>69</v>
      </c>
      <c r="BL32" s="6">
        <v>69</v>
      </c>
      <c r="BM32" s="6">
        <v>69</v>
      </c>
      <c r="BN32" s="6">
        <v>69</v>
      </c>
      <c r="BO32" s="6">
        <v>69</v>
      </c>
      <c r="BP32" s="6">
        <v>69</v>
      </c>
      <c r="BQ32" s="6">
        <v>69</v>
      </c>
      <c r="BR32" s="6">
        <v>69</v>
      </c>
      <c r="BS32" s="6">
        <v>69</v>
      </c>
      <c r="BU32" s="1"/>
      <c r="BV32" s="7" t="s">
        <v>258</v>
      </c>
      <c r="BW32" s="6">
        <v>69.2</v>
      </c>
      <c r="BX32" s="6">
        <v>69.3</v>
      </c>
      <c r="BY32" s="6">
        <v>69.3</v>
      </c>
      <c r="BZ32" s="6">
        <v>69.2</v>
      </c>
      <c r="CA32" s="6">
        <v>69.2</v>
      </c>
      <c r="CB32" s="6">
        <v>69.2</v>
      </c>
      <c r="CC32" s="6">
        <v>69.2</v>
      </c>
      <c r="CD32" s="6">
        <v>69.2</v>
      </c>
      <c r="CE32" s="6">
        <v>69.2</v>
      </c>
      <c r="CF32" s="6">
        <v>69.099999999999994</v>
      </c>
      <c r="CG32" s="6">
        <v>69.099999999999994</v>
      </c>
      <c r="CH32" s="6">
        <v>69.099999999999994</v>
      </c>
      <c r="CI32" s="6">
        <v>69.2</v>
      </c>
      <c r="CJ32" s="6">
        <v>69.2</v>
      </c>
      <c r="CK32" s="6">
        <v>69.2</v>
      </c>
      <c r="CL32" s="6">
        <v>69.3</v>
      </c>
      <c r="CM32" s="6">
        <v>69.3</v>
      </c>
      <c r="CN32" s="6">
        <v>69.3</v>
      </c>
      <c r="CO32" s="6">
        <v>69.2</v>
      </c>
      <c r="CP32" s="6">
        <v>69.2</v>
      </c>
      <c r="CQ32" s="6">
        <v>69.2</v>
      </c>
      <c r="CS32" s="1"/>
      <c r="CT32" s="7" t="s">
        <v>258</v>
      </c>
      <c r="CU32" s="6">
        <v>69.400000000000006</v>
      </c>
      <c r="CV32" s="6">
        <v>69.3</v>
      </c>
      <c r="CW32" s="6">
        <v>69.400000000000006</v>
      </c>
      <c r="CX32" s="6">
        <v>69.400000000000006</v>
      </c>
      <c r="CY32" s="6">
        <v>69.3</v>
      </c>
      <c r="CZ32" s="6">
        <v>69.3</v>
      </c>
      <c r="DA32" s="6">
        <v>69.3</v>
      </c>
      <c r="DB32" s="6">
        <v>69.2</v>
      </c>
      <c r="DC32" s="6">
        <v>69.2</v>
      </c>
      <c r="DD32" s="6">
        <v>69.2</v>
      </c>
      <c r="DE32" s="6">
        <v>69.2</v>
      </c>
      <c r="DF32" s="6">
        <v>69.2</v>
      </c>
      <c r="DG32" s="6">
        <v>69.2</v>
      </c>
      <c r="DH32" s="6">
        <v>69.099999999999994</v>
      </c>
      <c r="DI32" s="6">
        <v>69.099999999999994</v>
      </c>
      <c r="DJ32" s="6">
        <v>69.099999999999994</v>
      </c>
      <c r="DK32" s="6">
        <v>69.099999999999994</v>
      </c>
      <c r="DL32" s="6">
        <v>69.099999999999994</v>
      </c>
      <c r="DM32" s="6">
        <v>69.099999999999994</v>
      </c>
      <c r="DN32" s="6">
        <v>69.099999999999994</v>
      </c>
      <c r="DO32" s="6">
        <v>69.2</v>
      </c>
      <c r="DQ32" s="1"/>
      <c r="DR32" s="7" t="s">
        <v>258</v>
      </c>
      <c r="DS32" s="6">
        <v>69.099999999999994</v>
      </c>
      <c r="DT32" s="6">
        <v>69.099999999999994</v>
      </c>
      <c r="DU32" s="6">
        <v>69.2</v>
      </c>
      <c r="DV32" s="6">
        <v>69.099999999999994</v>
      </c>
      <c r="DW32" s="6">
        <v>69.099999999999994</v>
      </c>
      <c r="DX32" s="6">
        <v>69.099999999999994</v>
      </c>
      <c r="DY32" s="6">
        <v>69.099999999999994</v>
      </c>
      <c r="DZ32" s="6">
        <v>69.099999999999994</v>
      </c>
      <c r="EA32" s="6">
        <v>69.099999999999994</v>
      </c>
      <c r="EB32" s="6">
        <v>69.099999999999994</v>
      </c>
      <c r="EC32" s="6">
        <v>69.099999999999994</v>
      </c>
      <c r="ED32" s="6">
        <v>69.099999999999994</v>
      </c>
      <c r="EE32" s="6">
        <v>69.099999999999994</v>
      </c>
      <c r="EF32" s="6">
        <v>69.099999999999994</v>
      </c>
      <c r="EG32" s="6">
        <v>69.099999999999994</v>
      </c>
      <c r="EH32" s="6">
        <v>69.099999999999994</v>
      </c>
      <c r="EI32" s="6">
        <v>69.099999999999994</v>
      </c>
      <c r="EJ32" s="6">
        <v>69.099999999999994</v>
      </c>
      <c r="EK32" s="6">
        <v>69.099999999999994</v>
      </c>
      <c r="EL32" s="6">
        <v>69.099999999999994</v>
      </c>
      <c r="EM32" s="6">
        <v>69.099999999999994</v>
      </c>
      <c r="EO32" s="1"/>
      <c r="EP32" s="7" t="s">
        <v>258</v>
      </c>
      <c r="EQ32" s="6">
        <v>69.099999999999994</v>
      </c>
      <c r="ER32" s="6">
        <v>69.099999999999994</v>
      </c>
      <c r="ES32" s="6">
        <v>69.099999999999994</v>
      </c>
      <c r="ET32" s="6">
        <v>69.099999999999994</v>
      </c>
      <c r="EU32" s="6">
        <v>69.099999999999994</v>
      </c>
      <c r="EV32" s="6">
        <v>69.099999999999994</v>
      </c>
      <c r="EW32" s="6">
        <v>69.099999999999994</v>
      </c>
      <c r="EX32" s="6">
        <v>69.099999999999994</v>
      </c>
      <c r="EY32" s="6">
        <v>69.099999999999994</v>
      </c>
      <c r="EZ32" s="6">
        <v>69.099999999999994</v>
      </c>
      <c r="FA32" s="6">
        <v>69</v>
      </c>
      <c r="FB32" s="6">
        <v>69</v>
      </c>
      <c r="FC32" s="6">
        <v>69.099999999999994</v>
      </c>
      <c r="FD32" s="6">
        <v>69</v>
      </c>
      <c r="FE32" s="6">
        <v>69</v>
      </c>
      <c r="FF32" s="6">
        <v>69.099999999999994</v>
      </c>
      <c r="FG32" s="6">
        <v>69.099999999999994</v>
      </c>
      <c r="FH32" s="6">
        <v>69</v>
      </c>
      <c r="FI32" s="6">
        <v>69</v>
      </c>
      <c r="FJ32" s="6">
        <v>69</v>
      </c>
      <c r="FK32" s="6">
        <v>69</v>
      </c>
    </row>
    <row r="33" spans="1:167" ht="14.5">
      <c r="A33" s="410"/>
      <c r="B33" s="410"/>
      <c r="C33" s="1"/>
      <c r="D33" s="1"/>
      <c r="E33" s="1"/>
      <c r="F33" s="1"/>
      <c r="G33" s="1"/>
      <c r="H33" s="1"/>
      <c r="I33" s="1"/>
      <c r="J33" s="1"/>
      <c r="K33" s="1"/>
      <c r="L33" s="1"/>
      <c r="M33" s="1"/>
      <c r="N33" s="1"/>
      <c r="O33" s="1"/>
      <c r="P33" s="1"/>
      <c r="Q33" s="1"/>
      <c r="R33" s="1"/>
      <c r="S33" s="1"/>
      <c r="T33" s="1"/>
      <c r="U33" s="1"/>
      <c r="V33" s="1"/>
      <c r="W33" s="1"/>
      <c r="Y33" s="410"/>
      <c r="Z33" s="410"/>
      <c r="AA33" s="1"/>
      <c r="AB33" s="1"/>
      <c r="AC33" s="1"/>
      <c r="AD33" s="1"/>
      <c r="AE33" s="1"/>
      <c r="AF33" s="1"/>
      <c r="AG33" s="1"/>
      <c r="AH33" s="1"/>
      <c r="AI33" s="1"/>
      <c r="AJ33" s="1"/>
      <c r="AK33" s="1"/>
      <c r="AL33" s="1"/>
      <c r="AM33" s="1"/>
      <c r="AN33" s="1"/>
      <c r="AO33" s="1"/>
      <c r="AP33" s="1"/>
      <c r="AQ33" s="1"/>
      <c r="AR33" s="1"/>
      <c r="AS33" s="1"/>
      <c r="AT33" s="1"/>
      <c r="AU33" s="1"/>
      <c r="AW33" s="410"/>
      <c r="AX33" s="410"/>
      <c r="AY33" s="1"/>
      <c r="AZ33" s="1"/>
      <c r="BA33" s="1"/>
      <c r="BB33" s="1"/>
      <c r="BC33" s="1"/>
      <c r="BD33" s="1"/>
      <c r="BE33" s="1"/>
      <c r="BF33" s="1"/>
      <c r="BG33" s="1"/>
      <c r="BH33" s="1"/>
      <c r="BI33" s="1"/>
      <c r="BJ33" s="1"/>
      <c r="BK33" s="1"/>
      <c r="BL33" s="1"/>
      <c r="BM33" s="1"/>
      <c r="BN33" s="1"/>
      <c r="BO33" s="1"/>
      <c r="BP33" s="1"/>
      <c r="BQ33" s="1"/>
      <c r="BR33" s="1"/>
      <c r="BS33" s="1"/>
      <c r="BU33" s="410"/>
      <c r="BV33" s="410"/>
      <c r="BW33" s="1"/>
      <c r="BX33" s="1"/>
      <c r="BY33" s="1"/>
      <c r="BZ33" s="1"/>
      <c r="CA33" s="1"/>
      <c r="CB33" s="1"/>
      <c r="CC33" s="1"/>
      <c r="CD33" s="1"/>
      <c r="CE33" s="1"/>
      <c r="CF33" s="1"/>
      <c r="CG33" s="1"/>
      <c r="CH33" s="1"/>
      <c r="CI33" s="1"/>
      <c r="CJ33" s="1"/>
      <c r="CK33" s="1"/>
      <c r="CL33" s="1"/>
      <c r="CM33" s="1"/>
      <c r="CN33" s="1"/>
      <c r="CO33" s="1"/>
      <c r="CP33" s="1"/>
      <c r="CQ33" s="1"/>
      <c r="CS33" s="410"/>
      <c r="CT33" s="410"/>
      <c r="CU33" s="1"/>
      <c r="CV33" s="1"/>
      <c r="CW33" s="1"/>
      <c r="CX33" s="1"/>
      <c r="CY33" s="1"/>
      <c r="CZ33" s="1"/>
      <c r="DA33" s="1"/>
      <c r="DB33" s="1"/>
      <c r="DC33" s="1"/>
      <c r="DD33" s="1"/>
      <c r="DE33" s="1"/>
      <c r="DF33" s="1"/>
      <c r="DG33" s="1"/>
      <c r="DH33" s="1"/>
      <c r="DI33" s="1"/>
      <c r="DJ33" s="1"/>
      <c r="DK33" s="1"/>
      <c r="DL33" s="1"/>
      <c r="DM33" s="1"/>
      <c r="DN33" s="1"/>
      <c r="DO33" s="1"/>
      <c r="DQ33" s="410"/>
      <c r="DR33" s="410"/>
      <c r="DS33" s="1"/>
      <c r="DT33" s="1"/>
      <c r="DU33" s="1"/>
      <c r="DV33" s="1"/>
      <c r="DW33" s="1"/>
      <c r="DX33" s="1"/>
      <c r="DY33" s="1"/>
      <c r="DZ33" s="1"/>
      <c r="EA33" s="1"/>
      <c r="EB33" s="1"/>
      <c r="EC33" s="1"/>
      <c r="ED33" s="1"/>
      <c r="EE33" s="1"/>
      <c r="EF33" s="1"/>
      <c r="EG33" s="1"/>
      <c r="EH33" s="1"/>
      <c r="EI33" s="1"/>
      <c r="EJ33" s="1"/>
      <c r="EK33" s="1"/>
      <c r="EL33" s="1"/>
      <c r="EM33" s="1"/>
      <c r="EO33" s="410"/>
      <c r="EP33" s="410"/>
      <c r="EQ33" s="1"/>
      <c r="ER33" s="1"/>
      <c r="ES33" s="1"/>
      <c r="ET33" s="1"/>
      <c r="EU33" s="1"/>
      <c r="EV33" s="1"/>
      <c r="EW33" s="1"/>
      <c r="EX33" s="1"/>
      <c r="EY33" s="1"/>
      <c r="EZ33" s="1"/>
      <c r="FA33" s="1"/>
      <c r="FB33" s="1"/>
      <c r="FC33" s="1"/>
      <c r="FD33" s="1"/>
      <c r="FE33" s="1"/>
      <c r="FF33" s="1"/>
      <c r="FG33" s="1"/>
      <c r="FH33" s="1"/>
      <c r="FI33" s="1"/>
      <c r="FJ33" s="1"/>
      <c r="FK33" s="1"/>
    </row>
    <row r="34" spans="1:167" ht="14.5">
      <c r="A34" s="440" t="s">
        <v>463</v>
      </c>
      <c r="B34" s="440"/>
      <c r="C34" s="1"/>
      <c r="D34" s="1"/>
      <c r="E34" s="1"/>
      <c r="F34" s="1"/>
      <c r="G34" s="1"/>
      <c r="H34" s="1"/>
      <c r="I34" s="1"/>
      <c r="J34" s="1"/>
      <c r="K34" s="1"/>
      <c r="L34" s="1"/>
      <c r="M34" s="1"/>
      <c r="N34" s="1"/>
      <c r="O34" s="1"/>
      <c r="P34" s="1"/>
      <c r="Q34" s="1"/>
      <c r="R34" s="1"/>
      <c r="S34" s="1"/>
      <c r="T34" s="1"/>
      <c r="U34" s="1"/>
      <c r="V34" s="1"/>
      <c r="W34" s="1"/>
      <c r="Y34" s="440" t="s">
        <v>463</v>
      </c>
      <c r="Z34" s="440"/>
      <c r="AA34" s="1"/>
      <c r="AB34" s="1"/>
      <c r="AC34" s="1"/>
      <c r="AD34" s="1"/>
      <c r="AE34" s="1"/>
      <c r="AF34" s="1"/>
      <c r="AG34" s="1"/>
      <c r="AH34" s="1"/>
      <c r="AI34" s="1"/>
      <c r="AJ34" s="1"/>
      <c r="AK34" s="1"/>
      <c r="AL34" s="1"/>
      <c r="AM34" s="1"/>
      <c r="AN34" s="1"/>
      <c r="AO34" s="1"/>
      <c r="AP34" s="1"/>
      <c r="AQ34" s="1"/>
      <c r="AR34" s="1"/>
      <c r="AS34" s="1"/>
      <c r="AT34" s="1"/>
      <c r="AU34" s="1"/>
      <c r="AW34" s="440" t="s">
        <v>463</v>
      </c>
      <c r="AX34" s="440"/>
      <c r="AY34" s="1"/>
      <c r="AZ34" s="1"/>
      <c r="BA34" s="1"/>
      <c r="BB34" s="1"/>
      <c r="BC34" s="1"/>
      <c r="BD34" s="1"/>
      <c r="BE34" s="1"/>
      <c r="BF34" s="1"/>
      <c r="BG34" s="1"/>
      <c r="BH34" s="1"/>
      <c r="BI34" s="1"/>
      <c r="BJ34" s="1"/>
      <c r="BK34" s="1"/>
      <c r="BL34" s="1"/>
      <c r="BM34" s="1"/>
      <c r="BN34" s="1"/>
      <c r="BO34" s="1"/>
      <c r="BP34" s="1"/>
      <c r="BQ34" s="1"/>
      <c r="BR34" s="1"/>
      <c r="BS34" s="1"/>
      <c r="BU34" s="440" t="s">
        <v>463</v>
      </c>
      <c r="BV34" s="440"/>
      <c r="BW34" s="1"/>
      <c r="BX34" s="1"/>
      <c r="BY34" s="1"/>
      <c r="BZ34" s="1"/>
      <c r="CA34" s="1"/>
      <c r="CB34" s="1"/>
      <c r="CC34" s="1"/>
      <c r="CD34" s="1"/>
      <c r="CE34" s="1"/>
      <c r="CF34" s="1"/>
      <c r="CG34" s="1"/>
      <c r="CH34" s="1"/>
      <c r="CI34" s="1"/>
      <c r="CJ34" s="1"/>
      <c r="CK34" s="1"/>
      <c r="CL34" s="1"/>
      <c r="CM34" s="1"/>
      <c r="CN34" s="1"/>
      <c r="CO34" s="1"/>
      <c r="CP34" s="1"/>
      <c r="CQ34" s="1"/>
      <c r="CS34" s="440" t="s">
        <v>463</v>
      </c>
      <c r="CT34" s="440"/>
      <c r="CU34" s="1"/>
      <c r="CV34" s="1"/>
      <c r="CW34" s="1"/>
      <c r="CX34" s="1"/>
      <c r="CY34" s="1"/>
      <c r="CZ34" s="1"/>
      <c r="DA34" s="1"/>
      <c r="DB34" s="1"/>
      <c r="DC34" s="1"/>
      <c r="DD34" s="1"/>
      <c r="DE34" s="1"/>
      <c r="DF34" s="1"/>
      <c r="DG34" s="1"/>
      <c r="DH34" s="1"/>
      <c r="DI34" s="1"/>
      <c r="DJ34" s="1"/>
      <c r="DK34" s="1"/>
      <c r="DL34" s="1"/>
      <c r="DM34" s="1"/>
      <c r="DN34" s="1"/>
      <c r="DO34" s="1"/>
      <c r="DQ34" s="440" t="s">
        <v>463</v>
      </c>
      <c r="DR34" s="440"/>
      <c r="DS34" s="1"/>
      <c r="DT34" s="1"/>
      <c r="DU34" s="1"/>
      <c r="DV34" s="1"/>
      <c r="DW34" s="1"/>
      <c r="DX34" s="1"/>
      <c r="DY34" s="1"/>
      <c r="DZ34" s="1"/>
      <c r="EA34" s="1"/>
      <c r="EB34" s="1"/>
      <c r="EC34" s="1"/>
      <c r="ED34" s="1"/>
      <c r="EE34" s="1"/>
      <c r="EF34" s="1"/>
      <c r="EG34" s="1"/>
      <c r="EH34" s="1"/>
      <c r="EI34" s="1"/>
      <c r="EJ34" s="1"/>
      <c r="EK34" s="1"/>
      <c r="EL34" s="1"/>
      <c r="EM34" s="1"/>
      <c r="EO34" s="440" t="s">
        <v>463</v>
      </c>
      <c r="EP34" s="440"/>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4:B34"/>
    <mergeCell ref="Y34:Z34"/>
    <mergeCell ref="AW34:AX34"/>
    <mergeCell ref="BU34:BV34"/>
    <mergeCell ref="CS34:CT34"/>
    <mergeCell ref="DQ34:DR34"/>
    <mergeCell ref="EO34:EP34"/>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X133"/>
  <sheetViews>
    <sheetView zoomScale="70" zoomScaleNormal="70" workbookViewId="0">
      <selection activeCell="D106" sqref="D106"/>
    </sheetView>
  </sheetViews>
  <sheetFormatPr defaultColWidth="9" defaultRowHeight="12.5"/>
  <cols>
    <col min="2" max="2" width="30.54296875" customWidth="1"/>
    <col min="3" max="3" width="22.54296875" customWidth="1"/>
    <col min="4" max="4" width="25.453125" customWidth="1"/>
    <col min="5" max="6" width="13.7265625" customWidth="1"/>
    <col min="11" max="11" width="10.54296875" customWidth="1"/>
    <col min="15" max="15" width="31.54296875" customWidth="1"/>
    <col min="17" max="17" width="25.453125" customWidth="1"/>
    <col min="18" max="18" width="65.54296875" customWidth="1"/>
  </cols>
  <sheetData>
    <row r="2" spans="1:21" ht="14.5">
      <c r="A2" s="41"/>
      <c r="B2" s="103" t="s">
        <v>476</v>
      </c>
      <c r="C2" s="41"/>
      <c r="D2" s="41"/>
      <c r="E2" s="41"/>
      <c r="F2" s="41"/>
      <c r="G2" s="41"/>
      <c r="H2" s="41"/>
      <c r="I2" s="41"/>
      <c r="J2" s="41"/>
      <c r="K2" s="41"/>
      <c r="L2" s="41"/>
      <c r="M2" s="41"/>
      <c r="N2" s="41"/>
      <c r="O2" s="41"/>
      <c r="P2" s="41"/>
      <c r="Q2" s="41"/>
      <c r="R2" s="41"/>
      <c r="S2" s="41"/>
      <c r="T2" s="41"/>
      <c r="U2" s="41"/>
    </row>
    <row r="3" spans="1:21" s="49" customFormat="1" ht="29">
      <c r="A3" s="62"/>
      <c r="B3" s="104">
        <v>1</v>
      </c>
      <c r="C3" s="104" t="s">
        <v>400</v>
      </c>
      <c r="D3" s="105" t="s">
        <v>82</v>
      </c>
      <c r="E3" s="105" t="s">
        <v>83</v>
      </c>
      <c r="F3" s="105" t="s">
        <v>84</v>
      </c>
      <c r="G3" s="105" t="s">
        <v>85</v>
      </c>
      <c r="H3" s="106" t="s">
        <v>10</v>
      </c>
      <c r="I3" s="106" t="s">
        <v>11</v>
      </c>
      <c r="J3" s="106" t="s">
        <v>12</v>
      </c>
      <c r="K3" s="106" t="s">
        <v>13</v>
      </c>
      <c r="L3" s="106" t="s">
        <v>14</v>
      </c>
      <c r="M3" s="106" t="s">
        <v>191</v>
      </c>
      <c r="N3" s="62"/>
      <c r="O3" s="117" t="s">
        <v>477</v>
      </c>
      <c r="P3" s="62"/>
      <c r="Q3" s="62"/>
      <c r="R3" s="62"/>
      <c r="S3" s="62"/>
      <c r="T3" s="62"/>
      <c r="U3" s="62"/>
    </row>
    <row r="4" spans="1:21" ht="14.5">
      <c r="A4" s="41"/>
      <c r="B4" s="41" t="s">
        <v>401</v>
      </c>
      <c r="C4" s="41" t="s">
        <v>402</v>
      </c>
      <c r="D4" s="107"/>
      <c r="E4" s="107"/>
      <c r="F4" s="107"/>
      <c r="G4" s="107"/>
      <c r="H4" s="41"/>
      <c r="I4" s="41"/>
      <c r="J4" s="41"/>
      <c r="K4" s="41"/>
      <c r="L4" s="41"/>
      <c r="M4" s="41"/>
      <c r="N4" s="41"/>
      <c r="O4" s="43" t="s">
        <v>478</v>
      </c>
      <c r="P4" s="41"/>
      <c r="Q4" s="41"/>
      <c r="R4" s="41"/>
      <c r="S4" s="41"/>
      <c r="T4" s="41"/>
      <c r="U4" s="41"/>
    </row>
    <row r="5" spans="1:21" ht="14.5">
      <c r="A5" s="41"/>
      <c r="B5" s="41" t="s">
        <v>479</v>
      </c>
      <c r="C5" s="41" t="s">
        <v>480</v>
      </c>
      <c r="D5" s="108">
        <v>3</v>
      </c>
      <c r="E5" s="108">
        <v>2</v>
      </c>
      <c r="F5" s="108">
        <v>4.3</v>
      </c>
      <c r="G5" s="109">
        <v>2.2000000000000002</v>
      </c>
      <c r="H5" s="59">
        <v>17.5</v>
      </c>
      <c r="I5" s="59">
        <v>17</v>
      </c>
      <c r="J5" s="59">
        <v>0</v>
      </c>
      <c r="K5" s="59">
        <v>0</v>
      </c>
      <c r="L5" s="59">
        <v>0</v>
      </c>
      <c r="M5" s="59">
        <v>27.9</v>
      </c>
      <c r="N5" s="53"/>
      <c r="O5" s="73"/>
      <c r="P5" s="118"/>
      <c r="Q5" s="121"/>
      <c r="R5" s="121"/>
      <c r="S5" s="121"/>
      <c r="T5" s="68"/>
      <c r="U5" s="68"/>
    </row>
    <row r="6" spans="1:21" ht="14.5">
      <c r="A6" s="41"/>
      <c r="B6" s="52"/>
      <c r="C6" s="52" t="s">
        <v>92</v>
      </c>
      <c r="D6" s="108">
        <v>2.5</v>
      </c>
      <c r="E6" s="108">
        <v>2</v>
      </c>
      <c r="F6" s="108">
        <v>4.3</v>
      </c>
      <c r="G6" s="109">
        <v>2.2000000000000002</v>
      </c>
      <c r="H6" s="59">
        <v>7.9</v>
      </c>
      <c r="I6" s="59">
        <v>0.7</v>
      </c>
      <c r="J6" s="59">
        <v>0</v>
      </c>
      <c r="K6" s="59">
        <v>0</v>
      </c>
      <c r="L6" s="59">
        <v>0</v>
      </c>
      <c r="M6" s="59">
        <v>19.100000000000001</v>
      </c>
      <c r="N6" s="53"/>
      <c r="O6" s="38"/>
      <c r="P6" s="38"/>
      <c r="Q6" s="38"/>
      <c r="R6" s="38"/>
      <c r="S6" s="38"/>
      <c r="T6" s="41"/>
      <c r="U6" s="41"/>
    </row>
    <row r="7" spans="1:21" ht="14.5">
      <c r="A7" s="41"/>
      <c r="B7" s="52"/>
      <c r="C7" s="52" t="s">
        <v>481</v>
      </c>
      <c r="D7" s="108">
        <v>0.4</v>
      </c>
      <c r="E7" s="108">
        <v>0</v>
      </c>
      <c r="F7" s="108">
        <v>0</v>
      </c>
      <c r="G7" s="109">
        <v>0</v>
      </c>
      <c r="H7" s="59">
        <v>9.6999999999999993</v>
      </c>
      <c r="I7" s="59">
        <v>16.3</v>
      </c>
      <c r="J7" s="59">
        <v>0</v>
      </c>
      <c r="K7" s="59">
        <v>0</v>
      </c>
      <c r="L7" s="59">
        <v>0</v>
      </c>
      <c r="M7" s="59">
        <v>8.8000000000000007</v>
      </c>
      <c r="N7" s="53"/>
      <c r="O7" s="38"/>
      <c r="P7" s="38"/>
      <c r="Q7" s="38"/>
      <c r="R7" s="38"/>
      <c r="S7" s="38"/>
      <c r="T7" s="41"/>
      <c r="U7" s="41"/>
    </row>
    <row r="8" spans="1:21" ht="14.5">
      <c r="A8" s="41"/>
      <c r="B8" s="52"/>
      <c r="C8" s="52"/>
      <c r="D8" s="59"/>
      <c r="E8" s="59"/>
      <c r="F8" s="59"/>
      <c r="G8" s="110"/>
      <c r="H8" s="59"/>
      <c r="I8" s="59"/>
      <c r="J8" s="59"/>
      <c r="K8" s="59"/>
      <c r="L8" s="59"/>
      <c r="M8" s="59"/>
      <c r="N8" s="53"/>
      <c r="O8" s="38"/>
      <c r="P8" s="38"/>
      <c r="Q8" s="38"/>
      <c r="R8" s="38"/>
      <c r="S8" s="38"/>
      <c r="T8" s="41"/>
      <c r="U8" s="41"/>
    </row>
    <row r="9" spans="1:21" ht="14.5">
      <c r="A9" s="41"/>
      <c r="B9" s="67" t="s">
        <v>46</v>
      </c>
      <c r="C9" s="67"/>
      <c r="D9" s="68"/>
      <c r="E9" s="68"/>
      <c r="F9" s="68"/>
      <c r="G9" s="68"/>
      <c r="H9" s="68"/>
      <c r="I9" s="68"/>
      <c r="J9" s="59"/>
      <c r="K9" s="59"/>
      <c r="L9" s="59"/>
      <c r="M9" s="59"/>
      <c r="N9" s="53"/>
      <c r="O9" s="38"/>
      <c r="P9" s="38"/>
      <c r="Q9" s="38"/>
      <c r="R9" s="38"/>
      <c r="S9" s="38"/>
      <c r="T9" s="41"/>
      <c r="U9" s="41"/>
    </row>
    <row r="10" spans="1:21" ht="14.5">
      <c r="A10" s="41"/>
      <c r="B10" s="42" t="s">
        <v>47</v>
      </c>
      <c r="C10" s="42" t="s">
        <v>39</v>
      </c>
      <c r="D10" s="42" t="s">
        <v>48</v>
      </c>
      <c r="E10" s="42" t="s">
        <v>49</v>
      </c>
      <c r="F10" s="42" t="s">
        <v>50</v>
      </c>
      <c r="G10" s="42" t="s">
        <v>51</v>
      </c>
      <c r="H10" s="42" t="s">
        <v>52</v>
      </c>
      <c r="I10" s="42" t="s">
        <v>53</v>
      </c>
      <c r="J10" s="59"/>
      <c r="K10" s="59"/>
      <c r="L10" s="59"/>
      <c r="M10" s="59"/>
      <c r="N10" s="53"/>
      <c r="O10" s="41"/>
      <c r="P10" s="41"/>
      <c r="Q10" s="41"/>
      <c r="R10" s="41"/>
      <c r="S10" s="41"/>
      <c r="T10" s="41"/>
      <c r="U10" s="41"/>
    </row>
    <row r="11" spans="1:21" ht="14.5">
      <c r="A11" s="41"/>
      <c r="B11" s="41" t="s">
        <v>145</v>
      </c>
      <c r="C11" s="41" t="s">
        <v>482</v>
      </c>
      <c r="D11" s="41" t="s">
        <v>483</v>
      </c>
      <c r="E11" s="41" t="s">
        <v>413</v>
      </c>
      <c r="F11" s="41"/>
      <c r="G11" s="41"/>
      <c r="H11" s="41"/>
      <c r="I11" s="41"/>
      <c r="J11" s="59"/>
      <c r="K11" s="59"/>
      <c r="L11" s="59"/>
      <c r="M11" s="59"/>
      <c r="N11" s="53"/>
      <c r="O11" s="41"/>
      <c r="P11" s="41"/>
      <c r="Q11" s="41"/>
      <c r="R11" s="41"/>
      <c r="S11" s="41"/>
      <c r="T11" s="41"/>
      <c r="U11" s="41"/>
    </row>
    <row r="12" spans="1:21" ht="14.5">
      <c r="A12" s="41"/>
      <c r="B12" s="43" t="s">
        <v>55</v>
      </c>
      <c r="C12" s="41" t="s">
        <v>484</v>
      </c>
      <c r="D12" s="43" t="s">
        <v>481</v>
      </c>
      <c r="E12" s="43" t="s">
        <v>154</v>
      </c>
      <c r="F12" s="41"/>
      <c r="G12" s="41"/>
      <c r="H12" s="41"/>
      <c r="I12" s="41"/>
      <c r="J12" s="59"/>
      <c r="K12" s="59"/>
      <c r="L12" s="59"/>
      <c r="M12" s="59"/>
      <c r="N12" s="53"/>
      <c r="O12" s="41"/>
      <c r="P12" s="41"/>
      <c r="Q12" s="41"/>
      <c r="R12" s="41"/>
      <c r="S12" s="41"/>
      <c r="T12" s="41"/>
      <c r="U12" s="41"/>
    </row>
    <row r="13" spans="1:21" ht="14.5">
      <c r="A13" s="41"/>
      <c r="B13" s="52"/>
      <c r="C13" s="52"/>
      <c r="D13" s="59"/>
      <c r="E13" s="59"/>
      <c r="F13" s="59"/>
      <c r="G13" s="110"/>
      <c r="H13" s="59"/>
      <c r="I13" s="59"/>
      <c r="J13" s="59"/>
      <c r="K13" s="59"/>
      <c r="L13" s="59"/>
      <c r="M13" s="59"/>
      <c r="N13" s="53"/>
      <c r="O13" s="41"/>
      <c r="P13" s="41"/>
      <c r="Q13" s="41"/>
      <c r="R13" s="41"/>
      <c r="S13" s="41"/>
      <c r="T13" s="41"/>
      <c r="U13" s="41"/>
    </row>
    <row r="14" spans="1:21" ht="14.5">
      <c r="A14" s="41"/>
      <c r="B14" s="40" t="s">
        <v>27</v>
      </c>
      <c r="C14" s="67"/>
      <c r="D14" s="111"/>
      <c r="E14" s="111"/>
      <c r="F14" s="111"/>
      <c r="N14" s="53"/>
      <c r="P14" s="41"/>
      <c r="Q14" s="41"/>
      <c r="R14" s="41"/>
      <c r="S14" s="41"/>
      <c r="T14" s="41"/>
      <c r="U14" s="41"/>
    </row>
    <row r="15" spans="1:21" ht="14.5">
      <c r="A15" s="41"/>
      <c r="B15" s="42" t="s">
        <v>28</v>
      </c>
      <c r="C15" s="42" t="s">
        <v>8</v>
      </c>
      <c r="D15" s="42" t="s">
        <v>29</v>
      </c>
      <c r="E15" s="42" t="s">
        <v>30</v>
      </c>
      <c r="F15" s="42" t="s">
        <v>31</v>
      </c>
      <c r="G15" s="42" t="s">
        <v>32</v>
      </c>
      <c r="H15" s="42" t="s">
        <v>33</v>
      </c>
      <c r="N15" s="53"/>
      <c r="P15" s="41"/>
      <c r="Q15" s="41"/>
      <c r="R15" s="41"/>
      <c r="S15" s="41"/>
      <c r="T15" s="41"/>
      <c r="U15" s="41"/>
    </row>
    <row r="16" spans="1:21" ht="14.5">
      <c r="A16" s="41"/>
      <c r="B16" s="112" t="s">
        <v>35</v>
      </c>
      <c r="C16" s="112" t="s">
        <v>485</v>
      </c>
      <c r="D16" s="112" t="s">
        <v>483</v>
      </c>
      <c r="E16" s="112" t="s">
        <v>413</v>
      </c>
      <c r="F16" s="112" t="s">
        <v>414</v>
      </c>
      <c r="N16" s="53"/>
      <c r="O16" s="41"/>
      <c r="P16" s="41"/>
      <c r="Q16" s="41"/>
      <c r="R16" s="41"/>
      <c r="S16" s="41"/>
      <c r="T16" s="41"/>
      <c r="U16" s="41"/>
    </row>
    <row r="17" spans="1:23" ht="14.5">
      <c r="A17" s="41"/>
      <c r="B17" s="41"/>
      <c r="C17" s="52"/>
      <c r="D17" s="53"/>
      <c r="E17" s="53"/>
      <c r="F17" s="53"/>
      <c r="G17" s="53"/>
      <c r="H17" s="53"/>
      <c r="I17" s="53"/>
      <c r="J17" s="53"/>
      <c r="K17" s="53"/>
      <c r="L17" s="53"/>
      <c r="M17" s="53"/>
      <c r="N17" s="53"/>
      <c r="O17" s="41"/>
      <c r="P17" s="41"/>
      <c r="Q17" s="41"/>
      <c r="R17" s="41"/>
      <c r="S17" s="41"/>
      <c r="T17" s="41"/>
      <c r="U17" s="41"/>
    </row>
    <row r="19" spans="1:23" ht="14.5">
      <c r="C19" s="41"/>
      <c r="D19" s="41"/>
      <c r="E19" s="41"/>
      <c r="F19" s="41"/>
      <c r="G19" s="41"/>
      <c r="H19" s="41"/>
      <c r="I19" s="41"/>
      <c r="J19" s="41"/>
      <c r="K19" s="41"/>
      <c r="L19" s="41"/>
      <c r="M19" s="41"/>
      <c r="N19" s="41"/>
      <c r="O19" s="41"/>
      <c r="P19" s="41"/>
      <c r="Q19" s="41"/>
      <c r="R19" s="41"/>
      <c r="S19" s="41"/>
      <c r="T19" s="41"/>
      <c r="U19" s="41"/>
      <c r="V19" s="41"/>
    </row>
    <row r="20" spans="1:23" ht="14.5">
      <c r="B20" s="43" t="s">
        <v>486</v>
      </c>
      <c r="C20" s="41"/>
      <c r="D20" s="40" t="s">
        <v>487</v>
      </c>
      <c r="E20" s="41"/>
      <c r="F20" s="41"/>
      <c r="G20" s="41"/>
      <c r="H20" s="41"/>
      <c r="I20" s="41"/>
      <c r="J20" s="41"/>
      <c r="K20" s="41"/>
      <c r="L20" s="41"/>
      <c r="M20" s="41"/>
      <c r="N20" s="41"/>
      <c r="O20" s="41"/>
      <c r="P20" s="41"/>
      <c r="Q20" s="41"/>
      <c r="R20" s="41"/>
      <c r="S20" s="41"/>
      <c r="T20" s="41"/>
      <c r="U20" s="41"/>
      <c r="V20" s="41"/>
      <c r="W20" s="41"/>
    </row>
    <row r="21" spans="1:23" ht="14.5">
      <c r="B21" s="42" t="s">
        <v>8</v>
      </c>
      <c r="C21" s="42" t="s">
        <v>68</v>
      </c>
      <c r="D21" s="42" t="s">
        <v>69</v>
      </c>
      <c r="E21" s="55" t="s">
        <v>9</v>
      </c>
      <c r="F21" s="55" t="s">
        <v>10</v>
      </c>
      <c r="G21" s="55" t="s">
        <v>11</v>
      </c>
      <c r="H21" s="55" t="s">
        <v>12</v>
      </c>
      <c r="I21" s="55" t="s">
        <v>13</v>
      </c>
      <c r="J21" s="55" t="s">
        <v>14</v>
      </c>
      <c r="K21" s="55" t="s">
        <v>15</v>
      </c>
      <c r="L21" s="41"/>
      <c r="M21" s="64"/>
      <c r="N21" s="64"/>
      <c r="O21" s="64"/>
      <c r="P21" s="64"/>
    </row>
    <row r="22" spans="1:23" ht="14.5">
      <c r="B22" s="41" t="s">
        <v>485</v>
      </c>
      <c r="C22" s="41" t="s">
        <v>140</v>
      </c>
      <c r="D22" s="41" t="s">
        <v>482</v>
      </c>
      <c r="E22" s="113">
        <f>1/(3176.1/1000)</f>
        <v>0.31485154749535599</v>
      </c>
      <c r="F22" s="113">
        <f t="shared" ref="F22:K22" si="0">1/(3176.1/1000)</f>
        <v>0.31485154749535599</v>
      </c>
      <c r="G22" s="113">
        <f t="shared" si="0"/>
        <v>0.31485154749535599</v>
      </c>
      <c r="H22" s="113">
        <f t="shared" si="0"/>
        <v>0.31485154749535599</v>
      </c>
      <c r="I22" s="113">
        <f t="shared" si="0"/>
        <v>0.31485154749535599</v>
      </c>
      <c r="J22" s="113">
        <f t="shared" si="0"/>
        <v>0.31485154749535599</v>
      </c>
      <c r="K22" s="113">
        <f t="shared" si="0"/>
        <v>0.31485154749535599</v>
      </c>
      <c r="L22" s="119"/>
      <c r="M22" s="78"/>
      <c r="N22" s="78"/>
      <c r="O22" s="78"/>
      <c r="P22" s="77"/>
    </row>
    <row r="23" spans="1:23" ht="14.5">
      <c r="B23" s="41"/>
      <c r="C23" s="41" t="s">
        <v>484</v>
      </c>
      <c r="D23" s="41"/>
      <c r="E23" s="114"/>
      <c r="F23" s="114"/>
      <c r="G23" s="114"/>
      <c r="H23" s="114"/>
      <c r="I23" s="114"/>
      <c r="J23" s="114"/>
      <c r="K23" s="114"/>
      <c r="L23" s="41"/>
      <c r="M23" s="78"/>
      <c r="N23" s="78"/>
      <c r="O23" s="78"/>
      <c r="P23" s="77"/>
    </row>
    <row r="24" spans="1:23" ht="14.5">
      <c r="A24" s="41"/>
      <c r="B24" s="41"/>
      <c r="C24" s="38" t="s">
        <v>56</v>
      </c>
      <c r="D24" s="59"/>
      <c r="E24" s="59"/>
      <c r="F24" s="59"/>
      <c r="G24" s="110"/>
      <c r="H24" s="59"/>
      <c r="I24" s="59"/>
      <c r="J24" s="59"/>
      <c r="K24" s="59"/>
      <c r="L24" s="59"/>
      <c r="M24" s="59"/>
      <c r="N24" s="41"/>
    </row>
    <row r="25" spans="1:23" ht="14.5">
      <c r="A25" s="41"/>
      <c r="B25" s="41"/>
      <c r="C25" s="41"/>
      <c r="D25" s="59"/>
      <c r="E25" s="41"/>
      <c r="F25" s="41"/>
      <c r="G25" s="41"/>
      <c r="H25" s="41"/>
      <c r="I25" s="41"/>
      <c r="J25" s="41"/>
      <c r="K25" s="41"/>
      <c r="L25" s="41"/>
      <c r="M25" s="41"/>
      <c r="N25" s="41"/>
      <c r="O25" s="41"/>
      <c r="P25" s="41"/>
      <c r="Q25" s="41"/>
      <c r="R25" s="41"/>
      <c r="S25" s="41"/>
      <c r="T25" s="41"/>
      <c r="U25" s="41"/>
      <c r="V25" s="41"/>
    </row>
    <row r="26" spans="1:23">
      <c r="B26" s="13" t="s">
        <v>488</v>
      </c>
    </row>
    <row r="27" spans="1:23" ht="14.5">
      <c r="A27" s="41"/>
      <c r="B27" s="40" t="s">
        <v>143</v>
      </c>
      <c r="C27" s="41"/>
      <c r="D27" s="41"/>
      <c r="E27" s="41"/>
      <c r="F27" s="41"/>
      <c r="G27" s="41"/>
      <c r="H27" s="41"/>
      <c r="I27" s="41"/>
      <c r="J27" s="41"/>
      <c r="K27" s="41"/>
      <c r="L27" s="41"/>
      <c r="N27" s="41"/>
      <c r="O27" s="41"/>
      <c r="P27" s="41"/>
      <c r="Q27" s="41"/>
      <c r="R27" s="41"/>
      <c r="S27" s="41"/>
      <c r="T27" s="41"/>
      <c r="U27" s="41"/>
      <c r="V27" s="41"/>
    </row>
    <row r="28" spans="1:23" ht="14.5">
      <c r="A28" s="41"/>
      <c r="B28" s="42" t="s">
        <v>39</v>
      </c>
      <c r="C28" s="55" t="s">
        <v>9</v>
      </c>
      <c r="D28" s="55" t="s">
        <v>10</v>
      </c>
      <c r="E28" s="55" t="s">
        <v>11</v>
      </c>
      <c r="F28" s="55" t="s">
        <v>12</v>
      </c>
      <c r="G28" s="55" t="s">
        <v>13</v>
      </c>
      <c r="H28" s="55" t="s">
        <v>14</v>
      </c>
      <c r="I28" s="55" t="s">
        <v>15</v>
      </c>
      <c r="M28" s="64"/>
      <c r="N28" s="64"/>
      <c r="O28" s="64"/>
      <c r="P28" s="64"/>
      <c r="Q28" s="41"/>
      <c r="S28" s="41"/>
    </row>
    <row r="29" spans="1:23" ht="14.5">
      <c r="A29" s="41"/>
      <c r="B29" s="41" t="s">
        <v>482</v>
      </c>
      <c r="C29">
        <f>SUM(D5:G5)*3176.1/1000</f>
        <v>36.525149999999996</v>
      </c>
      <c r="D29">
        <f t="shared" ref="D29:I29" si="1">H5*3176.1/1000</f>
        <v>55.58175</v>
      </c>
      <c r="E29">
        <f t="shared" si="1"/>
        <v>53.993699999999997</v>
      </c>
      <c r="F29">
        <f t="shared" si="1"/>
        <v>0</v>
      </c>
      <c r="G29">
        <f t="shared" si="1"/>
        <v>0</v>
      </c>
      <c r="H29">
        <f t="shared" si="1"/>
        <v>0</v>
      </c>
      <c r="I29">
        <f t="shared" si="1"/>
        <v>88.613190000000003</v>
      </c>
      <c r="M29" s="78"/>
      <c r="N29" s="78"/>
      <c r="O29" s="78"/>
      <c r="P29" s="77"/>
      <c r="Q29" s="41"/>
      <c r="R29" s="41"/>
      <c r="S29" s="41"/>
    </row>
    <row r="30" spans="1:23" ht="27.5">
      <c r="R30" s="122" t="s">
        <v>489</v>
      </c>
    </row>
    <row r="33" spans="2:24" s="48" customFormat="1" ht="14.5">
      <c r="B33" s="43" t="s">
        <v>490</v>
      </c>
      <c r="C33" s="41"/>
      <c r="D33" s="40" t="s">
        <v>423</v>
      </c>
      <c r="E33" s="41"/>
      <c r="F33" s="41"/>
      <c r="G33" s="41"/>
      <c r="H33" s="41"/>
      <c r="I33" s="41"/>
      <c r="J33" s="41"/>
      <c r="K33" s="41"/>
      <c r="L33" s="120"/>
      <c r="M33" s="120"/>
      <c r="O33" s="43" t="s">
        <v>490</v>
      </c>
      <c r="P33" s="41"/>
      <c r="Q33" s="40" t="s">
        <v>424</v>
      </c>
      <c r="R33" s="41"/>
      <c r="S33" s="41"/>
      <c r="T33" s="41"/>
      <c r="U33" s="41"/>
      <c r="V33" s="41"/>
      <c r="W33" s="41"/>
      <c r="X33" s="41"/>
    </row>
    <row r="34" spans="2:24" s="48" customFormat="1" ht="14.5">
      <c r="B34" s="42" t="s">
        <v>8</v>
      </c>
      <c r="C34" s="42" t="s">
        <v>68</v>
      </c>
      <c r="D34" s="42" t="s">
        <v>69</v>
      </c>
      <c r="E34" s="55" t="s">
        <v>9</v>
      </c>
      <c r="F34" s="55" t="s">
        <v>10</v>
      </c>
      <c r="G34" s="55" t="s">
        <v>11</v>
      </c>
      <c r="H34" s="55" t="s">
        <v>12</v>
      </c>
      <c r="I34" s="55" t="s">
        <v>13</v>
      </c>
      <c r="J34" s="55" t="s">
        <v>14</v>
      </c>
      <c r="K34" s="55" t="s">
        <v>15</v>
      </c>
      <c r="L34" s="120"/>
      <c r="M34" s="120"/>
      <c r="O34" s="42" t="s">
        <v>8</v>
      </c>
      <c r="P34" s="42" t="s">
        <v>68</v>
      </c>
      <c r="Q34" s="42" t="s">
        <v>69</v>
      </c>
      <c r="R34" s="55" t="s">
        <v>9</v>
      </c>
      <c r="S34" s="55" t="s">
        <v>10</v>
      </c>
      <c r="T34" s="55" t="s">
        <v>11</v>
      </c>
      <c r="U34" s="55" t="s">
        <v>12</v>
      </c>
      <c r="V34" s="55" t="s">
        <v>13</v>
      </c>
      <c r="W34" s="55" t="s">
        <v>14</v>
      </c>
      <c r="X34" s="55" t="s">
        <v>15</v>
      </c>
    </row>
    <row r="35" spans="2:24" s="48" customFormat="1" ht="14.5">
      <c r="B35" s="41" t="s">
        <v>485</v>
      </c>
      <c r="C35" s="41" t="s">
        <v>140</v>
      </c>
      <c r="D35" s="41" t="s">
        <v>482</v>
      </c>
      <c r="E35" s="115"/>
      <c r="F35" s="115"/>
      <c r="G35" s="115"/>
      <c r="H35" s="115"/>
      <c r="I35" s="115"/>
      <c r="J35" s="115"/>
      <c r="K35" s="115"/>
      <c r="O35" s="41" t="s">
        <v>485</v>
      </c>
      <c r="P35" s="41" t="s">
        <v>140</v>
      </c>
      <c r="Q35" s="41" t="s">
        <v>482</v>
      </c>
      <c r="R35" s="115"/>
      <c r="S35" s="115"/>
      <c r="T35" s="115"/>
      <c r="U35" s="115"/>
      <c r="V35" s="115"/>
      <c r="W35" s="115"/>
      <c r="X35" s="115"/>
    </row>
    <row r="36" spans="2:24" ht="14.5">
      <c r="B36" s="41"/>
      <c r="C36" s="41" t="s">
        <v>484</v>
      </c>
      <c r="D36" s="41"/>
      <c r="E36" s="115"/>
      <c r="F36" s="115"/>
      <c r="G36" s="115"/>
      <c r="H36" s="115"/>
      <c r="I36" s="115"/>
      <c r="J36" s="115"/>
      <c r="K36" s="115"/>
      <c r="O36" s="41"/>
      <c r="P36" s="41" t="s">
        <v>484</v>
      </c>
      <c r="Q36" s="41"/>
      <c r="R36" s="115"/>
      <c r="S36" s="115"/>
      <c r="T36" s="115"/>
      <c r="U36" s="115"/>
      <c r="V36" s="115"/>
      <c r="W36" s="115"/>
      <c r="X36" s="115"/>
    </row>
    <row r="37" spans="2:24" ht="14.5">
      <c r="C37" s="38" t="s">
        <v>56</v>
      </c>
      <c r="E37" s="116">
        <v>0</v>
      </c>
      <c r="F37" s="116">
        <v>0</v>
      </c>
      <c r="G37" s="116">
        <v>0</v>
      </c>
      <c r="H37" s="116">
        <v>0</v>
      </c>
      <c r="I37" s="116">
        <v>0</v>
      </c>
      <c r="J37" s="116">
        <v>0</v>
      </c>
      <c r="K37" s="116">
        <v>0</v>
      </c>
      <c r="P37" s="38" t="s">
        <v>56</v>
      </c>
      <c r="R37" s="116">
        <v>0.1</v>
      </c>
      <c r="S37" s="116">
        <v>0.1</v>
      </c>
      <c r="T37" s="116">
        <v>0.1</v>
      </c>
      <c r="U37" s="116">
        <v>0.1</v>
      </c>
      <c r="V37" s="116">
        <v>0.1</v>
      </c>
      <c r="W37" s="116">
        <v>0.1</v>
      </c>
      <c r="X37" s="116">
        <v>0.1</v>
      </c>
    </row>
    <row r="38" spans="2:24" ht="14.5">
      <c r="P38" s="38"/>
      <c r="R38" s="115"/>
      <c r="S38" s="115"/>
      <c r="T38" s="115"/>
      <c r="U38" s="115"/>
      <c r="V38" s="115"/>
      <c r="W38" s="115"/>
      <c r="X38" s="115"/>
    </row>
    <row r="39" spans="2:24" ht="14.5">
      <c r="P39" s="38"/>
      <c r="R39" s="115"/>
      <c r="S39" s="115"/>
      <c r="T39" s="115"/>
      <c r="U39" s="115"/>
      <c r="V39" s="115"/>
      <c r="W39" s="115"/>
      <c r="X39" s="115"/>
    </row>
    <row r="40" spans="2:24" ht="14.5">
      <c r="P40" s="38"/>
      <c r="R40" s="115"/>
      <c r="S40" s="115"/>
      <c r="T40" s="115"/>
      <c r="U40" s="115"/>
      <c r="V40" s="115"/>
      <c r="W40" s="115"/>
      <c r="X40" s="115"/>
    </row>
    <row r="41" spans="2:24" ht="14.5">
      <c r="B41" s="69" t="s">
        <v>491</v>
      </c>
      <c r="C41" s="41"/>
      <c r="D41" s="70" t="s">
        <v>432</v>
      </c>
      <c r="E41" s="71"/>
      <c r="F41" s="41"/>
      <c r="G41" s="41"/>
      <c r="H41" s="41"/>
      <c r="I41" s="41"/>
      <c r="J41" s="41"/>
      <c r="K41" s="41"/>
    </row>
    <row r="42" spans="2:24" ht="14.5">
      <c r="B42" s="42" t="s">
        <v>8</v>
      </c>
      <c r="C42" s="42" t="s">
        <v>68</v>
      </c>
      <c r="D42" s="42" t="s">
        <v>69</v>
      </c>
      <c r="E42" s="55" t="s">
        <v>9</v>
      </c>
      <c r="F42" s="55" t="s">
        <v>10</v>
      </c>
      <c r="G42" s="55" t="s">
        <v>11</v>
      </c>
      <c r="H42" s="55" t="s">
        <v>12</v>
      </c>
      <c r="I42" s="55" t="s">
        <v>13</v>
      </c>
      <c r="J42" s="55" t="s">
        <v>14</v>
      </c>
      <c r="K42" s="55" t="s">
        <v>15</v>
      </c>
    </row>
    <row r="43" spans="2:24" ht="14.5">
      <c r="B43" s="41" t="s">
        <v>485</v>
      </c>
      <c r="C43" s="41" t="s">
        <v>140</v>
      </c>
      <c r="D43" s="41" t="s">
        <v>482</v>
      </c>
      <c r="E43" s="72">
        <v>1E-3</v>
      </c>
      <c r="F43" s="72">
        <v>1E-3</v>
      </c>
      <c r="G43" s="72">
        <v>1E-3</v>
      </c>
      <c r="H43" s="72">
        <v>1E-3</v>
      </c>
      <c r="I43" s="72">
        <v>1E-3</v>
      </c>
      <c r="J43" s="72">
        <v>1E-3</v>
      </c>
      <c r="K43" s="72">
        <v>1E-3</v>
      </c>
    </row>
    <row r="44" spans="2:24" ht="14.5">
      <c r="B44" s="41"/>
      <c r="C44" s="41" t="s">
        <v>484</v>
      </c>
      <c r="D44" s="41"/>
      <c r="E44" s="72"/>
      <c r="F44" s="72"/>
      <c r="G44" s="72"/>
      <c r="H44" s="72"/>
      <c r="I44" s="72"/>
      <c r="J44" s="72"/>
      <c r="K44" s="72"/>
    </row>
    <row r="45" spans="2:24" ht="14.5">
      <c r="B45" s="43"/>
      <c r="C45" s="43"/>
      <c r="D45" s="43"/>
      <c r="E45" s="72"/>
      <c r="F45" s="72"/>
      <c r="G45" s="72"/>
      <c r="H45" s="72"/>
      <c r="I45" s="72"/>
      <c r="J45" s="72"/>
      <c r="K45" s="72"/>
    </row>
    <row r="46" spans="2:24" ht="14.5">
      <c r="B46" s="43"/>
      <c r="C46" s="43"/>
      <c r="D46" s="43"/>
      <c r="E46" s="72"/>
      <c r="F46" s="72"/>
      <c r="G46" s="72"/>
      <c r="H46" s="72"/>
      <c r="I46" s="72"/>
      <c r="J46" s="72"/>
      <c r="K46" s="72"/>
    </row>
    <row r="50" spans="2:13" ht="14.5">
      <c r="B50" s="375" t="s">
        <v>492</v>
      </c>
      <c r="C50" s="41"/>
      <c r="D50" s="70" t="s">
        <v>438</v>
      </c>
      <c r="E50" s="73"/>
      <c r="F50" s="41"/>
      <c r="G50" s="41"/>
      <c r="H50" s="41"/>
      <c r="I50" s="41"/>
      <c r="J50" s="41"/>
      <c r="K50" s="41"/>
    </row>
    <row r="51" spans="2:13" ht="14.5">
      <c r="B51" s="42" t="s">
        <v>8</v>
      </c>
      <c r="C51" s="42" t="s">
        <v>68</v>
      </c>
      <c r="D51" s="42" t="s">
        <v>69</v>
      </c>
      <c r="E51" s="55" t="s">
        <v>9</v>
      </c>
      <c r="F51" s="55" t="s">
        <v>10</v>
      </c>
      <c r="G51" s="55" t="s">
        <v>11</v>
      </c>
      <c r="H51" s="55" t="s">
        <v>12</v>
      </c>
      <c r="I51" s="55" t="s">
        <v>13</v>
      </c>
      <c r="J51" s="55" t="s">
        <v>14</v>
      </c>
      <c r="K51" s="55" t="s">
        <v>15</v>
      </c>
    </row>
    <row r="52" spans="2:13" ht="14.5">
      <c r="B52" s="41" t="s">
        <v>485</v>
      </c>
      <c r="C52" s="41" t="s">
        <v>140</v>
      </c>
      <c r="D52" s="41" t="s">
        <v>482</v>
      </c>
      <c r="E52" s="74">
        <v>1000</v>
      </c>
      <c r="F52" s="74">
        <v>1000</v>
      </c>
      <c r="G52" s="74">
        <v>1000</v>
      </c>
      <c r="H52" s="74">
        <v>1000</v>
      </c>
      <c r="I52" s="74">
        <v>1000</v>
      </c>
      <c r="J52" s="74">
        <v>1000</v>
      </c>
      <c r="K52" s="74">
        <v>1000</v>
      </c>
      <c r="M52" s="98" t="s">
        <v>493</v>
      </c>
    </row>
    <row r="53" spans="2:13" ht="14.5">
      <c r="B53" s="41"/>
      <c r="C53" s="41" t="s">
        <v>484</v>
      </c>
      <c r="D53" s="41"/>
      <c r="E53" s="74"/>
      <c r="F53" s="74"/>
      <c r="G53" s="74"/>
      <c r="H53" s="74"/>
      <c r="I53" s="74"/>
      <c r="J53" s="74"/>
      <c r="K53" s="74"/>
    </row>
    <row r="54" spans="2:13" ht="14.5">
      <c r="B54" s="43"/>
      <c r="C54" s="43"/>
      <c r="D54" s="43"/>
      <c r="E54" s="74"/>
      <c r="F54" s="74"/>
      <c r="G54" s="74"/>
      <c r="H54" s="74"/>
      <c r="I54" s="74"/>
      <c r="J54" s="74"/>
      <c r="K54" s="74"/>
    </row>
    <row r="55" spans="2:13" ht="14.5">
      <c r="B55" s="43"/>
      <c r="C55" s="43"/>
      <c r="D55" s="43"/>
      <c r="E55" s="74"/>
      <c r="F55" s="74"/>
      <c r="G55" s="74"/>
      <c r="H55" s="74"/>
      <c r="I55" s="74"/>
      <c r="J55" s="74"/>
      <c r="K55" s="74"/>
    </row>
    <row r="59" spans="2:13" ht="14.5">
      <c r="B59" s="375" t="s">
        <v>443</v>
      </c>
      <c r="C59" s="41"/>
      <c r="D59" s="70" t="s">
        <v>444</v>
      </c>
      <c r="E59" s="73"/>
      <c r="F59" s="41"/>
      <c r="G59" s="41"/>
      <c r="H59" s="41"/>
      <c r="I59" s="41"/>
      <c r="J59" s="41"/>
      <c r="K59" s="41"/>
    </row>
    <row r="60" spans="2:13" ht="14.5">
      <c r="B60" s="42" t="s">
        <v>8</v>
      </c>
      <c r="C60" s="42" t="s">
        <v>68</v>
      </c>
      <c r="D60" s="42" t="s">
        <v>69</v>
      </c>
      <c r="E60" s="55" t="s">
        <v>9</v>
      </c>
      <c r="F60" s="55" t="s">
        <v>10</v>
      </c>
      <c r="G60" s="55" t="s">
        <v>11</v>
      </c>
      <c r="H60" s="55" t="s">
        <v>12</v>
      </c>
      <c r="I60" s="55" t="s">
        <v>13</v>
      </c>
      <c r="J60" s="55" t="s">
        <v>14</v>
      </c>
      <c r="K60" s="55" t="s">
        <v>15</v>
      </c>
    </row>
    <row r="61" spans="2:13" ht="14.5">
      <c r="B61" s="41" t="s">
        <v>485</v>
      </c>
      <c r="C61" s="41" t="s">
        <v>140</v>
      </c>
      <c r="D61" s="41" t="s">
        <v>482</v>
      </c>
      <c r="E61" s="58">
        <f>30*24*200/1000</f>
        <v>144</v>
      </c>
      <c r="F61" s="58">
        <f t="shared" ref="F61:K61" si="2">30*24*200/1000</f>
        <v>144</v>
      </c>
      <c r="G61" s="58">
        <f t="shared" si="2"/>
        <v>144</v>
      </c>
      <c r="H61" s="58">
        <f t="shared" si="2"/>
        <v>144</v>
      </c>
      <c r="I61" s="58">
        <f t="shared" si="2"/>
        <v>144</v>
      </c>
      <c r="J61" s="58">
        <f t="shared" si="2"/>
        <v>144</v>
      </c>
      <c r="K61" s="58">
        <f t="shared" si="2"/>
        <v>144</v>
      </c>
      <c r="M61" s="98" t="s">
        <v>494</v>
      </c>
    </row>
    <row r="62" spans="2:13" ht="14.5">
      <c r="B62" s="41"/>
      <c r="C62" s="41" t="s">
        <v>484</v>
      </c>
      <c r="D62" s="41"/>
      <c r="E62" s="58"/>
      <c r="F62" s="58"/>
      <c r="G62" s="58"/>
      <c r="H62" s="58"/>
      <c r="I62" s="58"/>
      <c r="J62" s="58"/>
      <c r="K62" s="58"/>
    </row>
    <row r="63" spans="2:13" ht="14.5">
      <c r="B63" s="43"/>
      <c r="C63" s="43"/>
      <c r="D63" s="43"/>
      <c r="E63" s="74"/>
      <c r="F63" s="74"/>
      <c r="G63" s="74"/>
      <c r="H63" s="74"/>
      <c r="I63" s="74"/>
      <c r="J63" s="74"/>
      <c r="K63" s="74"/>
    </row>
    <row r="64" spans="2:13" ht="14.5">
      <c r="B64" s="43"/>
      <c r="C64" s="43"/>
      <c r="D64" s="43"/>
      <c r="E64" s="74"/>
      <c r="F64" s="74"/>
      <c r="G64" s="74"/>
      <c r="H64" s="74"/>
      <c r="I64" s="74"/>
      <c r="J64" s="74"/>
      <c r="K64" s="74"/>
    </row>
    <row r="68" spans="2:11" ht="14.5">
      <c r="B68" s="69" t="s">
        <v>162</v>
      </c>
      <c r="C68" s="41"/>
      <c r="D68" s="70" t="s">
        <v>450</v>
      </c>
      <c r="E68" s="73"/>
      <c r="F68" s="41"/>
      <c r="G68" s="41"/>
      <c r="H68" s="41"/>
      <c r="I68" s="41"/>
      <c r="J68" s="41"/>
      <c r="K68" s="41"/>
    </row>
    <row r="69" spans="2:11" ht="14.5">
      <c r="B69" s="42" t="s">
        <v>8</v>
      </c>
      <c r="C69" s="42" t="s">
        <v>68</v>
      </c>
      <c r="D69" s="42" t="s">
        <v>69</v>
      </c>
      <c r="E69" s="55" t="s">
        <v>9</v>
      </c>
      <c r="F69" s="55" t="s">
        <v>10</v>
      </c>
      <c r="G69" s="55" t="s">
        <v>11</v>
      </c>
      <c r="H69" s="55" t="s">
        <v>12</v>
      </c>
      <c r="I69" s="55" t="s">
        <v>13</v>
      </c>
      <c r="J69" s="55" t="s">
        <v>14</v>
      </c>
      <c r="K69" s="55" t="s">
        <v>15</v>
      </c>
    </row>
    <row r="70" spans="2:11" ht="14.5">
      <c r="B70" s="41" t="s">
        <v>485</v>
      </c>
      <c r="C70" s="41" t="s">
        <v>140</v>
      </c>
      <c r="D70" s="41" t="s">
        <v>482</v>
      </c>
      <c r="E70" s="89">
        <f>C29/E43/E52/E61*1000</f>
        <v>253.64687499999999</v>
      </c>
      <c r="F70" s="89">
        <f t="shared" ref="F70:K70" si="3">D29/F43/F52/F61*1000</f>
        <v>385.984375</v>
      </c>
      <c r="G70" s="89">
        <f t="shared" si="3"/>
        <v>374.95625000000001</v>
      </c>
      <c r="H70" s="89">
        <f t="shared" si="3"/>
        <v>0</v>
      </c>
      <c r="I70" s="89">
        <f t="shared" si="3"/>
        <v>0</v>
      </c>
      <c r="J70" s="89">
        <f t="shared" si="3"/>
        <v>0</v>
      </c>
      <c r="K70" s="89">
        <f t="shared" si="3"/>
        <v>615.36937499999999</v>
      </c>
    </row>
    <row r="71" spans="2:11" ht="14.5">
      <c r="B71" s="41"/>
      <c r="C71" s="41" t="s">
        <v>484</v>
      </c>
      <c r="D71" s="41"/>
      <c r="E71" s="89"/>
      <c r="F71" s="89"/>
      <c r="G71" s="89"/>
      <c r="H71" s="89"/>
      <c r="I71" s="89"/>
      <c r="J71" s="89"/>
      <c r="K71" s="89"/>
    </row>
    <row r="72" spans="2:11" ht="14.5">
      <c r="B72" s="43"/>
      <c r="C72" s="43"/>
      <c r="D72" s="43"/>
      <c r="E72" s="89"/>
      <c r="F72" s="89"/>
      <c r="G72" s="89"/>
      <c r="H72" s="89"/>
      <c r="I72" s="89"/>
      <c r="J72" s="89"/>
      <c r="K72" s="89"/>
    </row>
    <row r="73" spans="2:11" ht="14.5">
      <c r="B73" s="43"/>
      <c r="C73" s="43"/>
      <c r="D73" s="43"/>
      <c r="E73" s="89"/>
      <c r="F73" s="89"/>
      <c r="G73" s="89"/>
      <c r="H73" s="89"/>
      <c r="I73" s="89"/>
      <c r="J73" s="89"/>
      <c r="K73" s="89"/>
    </row>
    <row r="79" spans="2:11" ht="14.5">
      <c r="B79" s="69"/>
      <c r="C79" s="41"/>
      <c r="D79" s="70" t="s">
        <v>452</v>
      </c>
      <c r="E79" s="73"/>
      <c r="F79" s="41"/>
      <c r="G79" s="41"/>
      <c r="H79" s="41"/>
      <c r="I79" s="41"/>
      <c r="J79" s="41"/>
      <c r="K79" s="41"/>
    </row>
    <row r="80" spans="2:11" ht="14.5">
      <c r="B80" s="42" t="s">
        <v>8</v>
      </c>
      <c r="C80" s="42" t="s">
        <v>68</v>
      </c>
      <c r="D80" s="42" t="s">
        <v>69</v>
      </c>
      <c r="E80" s="55" t="s">
        <v>9</v>
      </c>
      <c r="F80" s="55" t="s">
        <v>10</v>
      </c>
      <c r="G80" s="55" t="s">
        <v>11</v>
      </c>
      <c r="H80" s="55" t="s">
        <v>12</v>
      </c>
      <c r="I80" s="55" t="s">
        <v>13</v>
      </c>
      <c r="J80" s="55" t="s">
        <v>14</v>
      </c>
      <c r="K80" s="55" t="s">
        <v>15</v>
      </c>
    </row>
    <row r="81" spans="2:13" ht="14.5">
      <c r="B81" s="41" t="s">
        <v>485</v>
      </c>
      <c r="C81" s="41" t="s">
        <v>140</v>
      </c>
      <c r="D81" s="41" t="s">
        <v>482</v>
      </c>
      <c r="E81" s="74">
        <v>30</v>
      </c>
      <c r="F81" s="74">
        <v>30</v>
      </c>
      <c r="G81" s="74">
        <v>30</v>
      </c>
      <c r="H81" s="74">
        <v>30</v>
      </c>
      <c r="I81" s="74">
        <v>30</v>
      </c>
      <c r="J81" s="74">
        <v>30</v>
      </c>
      <c r="K81" s="74">
        <v>30</v>
      </c>
    </row>
    <row r="82" spans="2:13" ht="14.5">
      <c r="B82" s="41"/>
      <c r="C82" s="41" t="s">
        <v>484</v>
      </c>
      <c r="D82" s="41"/>
      <c r="E82" s="74"/>
      <c r="F82" s="74"/>
      <c r="G82" s="74"/>
      <c r="H82" s="74"/>
      <c r="I82" s="74"/>
      <c r="J82" s="74"/>
      <c r="K82" s="74"/>
    </row>
    <row r="83" spans="2:13" ht="14.5">
      <c r="B83" s="43"/>
      <c r="C83" s="43"/>
      <c r="D83" s="43"/>
      <c r="E83" s="74"/>
      <c r="F83" s="74"/>
      <c r="G83" s="74"/>
      <c r="H83" s="74"/>
      <c r="I83" s="74"/>
      <c r="J83" s="74"/>
      <c r="K83" s="74"/>
    </row>
    <row r="84" spans="2:13" ht="14.5">
      <c r="B84" s="43"/>
      <c r="C84" s="43"/>
      <c r="D84" s="43"/>
      <c r="E84" s="74"/>
      <c r="F84" s="74"/>
      <c r="G84" s="74"/>
      <c r="H84" s="74"/>
      <c r="I84" s="74"/>
      <c r="J84" s="74"/>
      <c r="K84" s="74"/>
    </row>
    <row r="91" spans="2:13" ht="14.5">
      <c r="B91" s="69" t="s">
        <v>495</v>
      </c>
      <c r="C91" s="41"/>
      <c r="D91" s="70" t="s">
        <v>454</v>
      </c>
      <c r="E91" s="73"/>
      <c r="F91" s="41"/>
      <c r="G91" s="41"/>
      <c r="H91" s="41"/>
      <c r="I91" s="41"/>
      <c r="J91" s="41"/>
      <c r="K91" s="41"/>
    </row>
    <row r="92" spans="2:13" ht="14.5">
      <c r="B92" s="42" t="s">
        <v>8</v>
      </c>
      <c r="C92" s="42" t="s">
        <v>68</v>
      </c>
      <c r="D92" s="42" t="s">
        <v>69</v>
      </c>
      <c r="E92" s="55" t="s">
        <v>9</v>
      </c>
      <c r="F92" s="55" t="s">
        <v>10</v>
      </c>
      <c r="G92" s="55" t="s">
        <v>11</v>
      </c>
      <c r="H92" s="55" t="s">
        <v>12</v>
      </c>
      <c r="I92" s="55" t="s">
        <v>13</v>
      </c>
      <c r="J92" s="55" t="s">
        <v>14</v>
      </c>
      <c r="K92" s="55" t="s">
        <v>15</v>
      </c>
      <c r="M92" s="98" t="s">
        <v>496</v>
      </c>
    </row>
    <row r="93" spans="2:13" ht="14.5">
      <c r="B93" s="41" t="s">
        <v>485</v>
      </c>
      <c r="C93" s="41" t="s">
        <v>140</v>
      </c>
      <c r="D93" s="41" t="s">
        <v>482</v>
      </c>
      <c r="E93" s="74">
        <f>(15.1*10^9/1394*1000)*(100-15.9)/100/1000000/1000</f>
        <v>9.1098278335724494</v>
      </c>
      <c r="F93" s="74">
        <f t="shared" ref="F93:K93" si="4">(15.1*10^9/1394*1000)*(100-15.9)/100/1000000/1000</f>
        <v>9.1098278335724494</v>
      </c>
      <c r="G93" s="74">
        <f t="shared" si="4"/>
        <v>9.1098278335724494</v>
      </c>
      <c r="H93" s="74">
        <f t="shared" si="4"/>
        <v>9.1098278335724494</v>
      </c>
      <c r="I93" s="74">
        <f t="shared" si="4"/>
        <v>9.1098278335724494</v>
      </c>
      <c r="J93" s="74">
        <f t="shared" si="4"/>
        <v>9.1098278335724494</v>
      </c>
      <c r="K93" s="74">
        <f t="shared" si="4"/>
        <v>9.1098278335724494</v>
      </c>
    </row>
    <row r="94" spans="2:13" ht="14.5">
      <c r="B94" s="41"/>
      <c r="C94" s="41" t="s">
        <v>484</v>
      </c>
      <c r="D94" s="41"/>
      <c r="E94" s="74"/>
      <c r="F94" s="74"/>
      <c r="G94" s="74"/>
      <c r="H94" s="74"/>
      <c r="I94" s="74"/>
      <c r="J94" s="74"/>
      <c r="K94" s="74"/>
    </row>
    <row r="95" spans="2:13" ht="14.5">
      <c r="B95" s="43"/>
      <c r="C95" s="43"/>
      <c r="D95" s="43"/>
      <c r="E95" s="74"/>
      <c r="F95" s="74"/>
      <c r="G95" s="74"/>
      <c r="H95" s="74"/>
      <c r="I95" s="74"/>
      <c r="J95" s="74"/>
      <c r="K95" s="74"/>
    </row>
    <row r="96" spans="2:13" ht="14.5">
      <c r="B96" s="43"/>
      <c r="C96" s="43"/>
      <c r="D96" s="43"/>
      <c r="E96" s="74"/>
      <c r="F96" s="74"/>
      <c r="G96" s="74"/>
      <c r="H96" s="74"/>
      <c r="I96" s="74"/>
      <c r="J96" s="74"/>
      <c r="K96" s="74"/>
    </row>
    <row r="106" spans="2:6" ht="13">
      <c r="B106" s="90"/>
      <c r="C106" s="90"/>
      <c r="D106" s="91"/>
      <c r="E106" s="90"/>
      <c r="F106" s="90"/>
    </row>
    <row r="107" spans="2:6" ht="13">
      <c r="B107" s="92" t="s">
        <v>159</v>
      </c>
      <c r="C107" s="92" t="s">
        <v>39</v>
      </c>
      <c r="D107" s="92" t="s">
        <v>160</v>
      </c>
      <c r="E107" s="92">
        <v>2020</v>
      </c>
      <c r="F107" s="93" t="s">
        <v>47</v>
      </c>
    </row>
    <row r="108" spans="2:6">
      <c r="B108" s="94" t="s">
        <v>20</v>
      </c>
      <c r="C108" s="94" t="s">
        <v>161</v>
      </c>
      <c r="D108" s="94"/>
      <c r="E108" s="94"/>
      <c r="F108" s="90"/>
    </row>
    <row r="109" spans="2:6">
      <c r="B109" s="95" t="s">
        <v>162</v>
      </c>
      <c r="C109" s="95"/>
      <c r="D109" s="95"/>
      <c r="E109" s="95"/>
      <c r="F109" s="90"/>
    </row>
    <row r="110" spans="2:6" ht="14.5">
      <c r="B110" s="90" t="s">
        <v>163</v>
      </c>
      <c r="C110" s="41" t="s">
        <v>482</v>
      </c>
      <c r="D110" s="96" t="s">
        <v>164</v>
      </c>
      <c r="E110" s="96">
        <v>9.4178082191780796E-2</v>
      </c>
      <c r="F110" s="90" t="s">
        <v>145</v>
      </c>
    </row>
    <row r="111" spans="2:6" ht="14.5">
      <c r="B111" s="90" t="s">
        <v>163</v>
      </c>
      <c r="C111" s="41" t="s">
        <v>482</v>
      </c>
      <c r="D111" s="96" t="s">
        <v>165</v>
      </c>
      <c r="E111" s="96">
        <v>0.102739726027397</v>
      </c>
      <c r="F111" s="90" t="s">
        <v>145</v>
      </c>
    </row>
    <row r="112" spans="2:6" ht="14.5">
      <c r="B112" s="90" t="s">
        <v>163</v>
      </c>
      <c r="C112" s="41" t="s">
        <v>482</v>
      </c>
      <c r="D112" s="96" t="s">
        <v>166</v>
      </c>
      <c r="E112" s="96">
        <v>8.5616438356164396E-3</v>
      </c>
      <c r="F112" s="90" t="s">
        <v>145</v>
      </c>
    </row>
    <row r="113" spans="2:6" ht="14.5">
      <c r="B113" s="97" t="s">
        <v>163</v>
      </c>
      <c r="C113" s="41" t="s">
        <v>482</v>
      </c>
      <c r="D113" s="96" t="s">
        <v>167</v>
      </c>
      <c r="E113" s="96">
        <v>0.12682648401826499</v>
      </c>
      <c r="F113" s="90" t="s">
        <v>145</v>
      </c>
    </row>
    <row r="114" spans="2:6" ht="14.5">
      <c r="B114" s="90" t="s">
        <v>163</v>
      </c>
      <c r="C114" s="41" t="s">
        <v>482</v>
      </c>
      <c r="D114" s="96" t="s">
        <v>168</v>
      </c>
      <c r="E114" s="96">
        <v>0.13835616438356199</v>
      </c>
      <c r="F114" s="90" t="s">
        <v>145</v>
      </c>
    </row>
    <row r="115" spans="2:6" ht="14.5">
      <c r="B115" s="90" t="s">
        <v>163</v>
      </c>
      <c r="C115" s="41" t="s">
        <v>482</v>
      </c>
      <c r="D115" s="96" t="s">
        <v>169</v>
      </c>
      <c r="E115" s="96">
        <v>1.15296803652968E-2</v>
      </c>
      <c r="F115" s="90" t="s">
        <v>145</v>
      </c>
    </row>
    <row r="116" spans="2:6" ht="14.5">
      <c r="B116" s="90" t="s">
        <v>163</v>
      </c>
      <c r="C116" s="41" t="s">
        <v>482</v>
      </c>
      <c r="D116" s="96" t="s">
        <v>170</v>
      </c>
      <c r="E116" s="96">
        <v>9.9200913242009095E-2</v>
      </c>
      <c r="F116" s="90" t="s">
        <v>145</v>
      </c>
    </row>
    <row r="117" spans="2:6" ht="14.5">
      <c r="B117" s="97" t="s">
        <v>163</v>
      </c>
      <c r="C117" s="41" t="s">
        <v>482</v>
      </c>
      <c r="D117" s="96" t="s">
        <v>171</v>
      </c>
      <c r="E117" s="96">
        <v>0.108219178082192</v>
      </c>
      <c r="F117" s="90" t="s">
        <v>145</v>
      </c>
    </row>
    <row r="118" spans="2:6" ht="14.5">
      <c r="B118" s="90" t="s">
        <v>163</v>
      </c>
      <c r="C118" s="41" t="s">
        <v>482</v>
      </c>
      <c r="D118" s="96" t="s">
        <v>172</v>
      </c>
      <c r="E118" s="96">
        <v>9.0182648401826507E-3</v>
      </c>
      <c r="F118" s="90" t="s">
        <v>145</v>
      </c>
    </row>
    <row r="119" spans="2:6" ht="14.5">
      <c r="B119" s="90" t="s">
        <v>163</v>
      </c>
      <c r="C119" s="41" t="s">
        <v>482</v>
      </c>
      <c r="D119" s="96" t="s">
        <v>173</v>
      </c>
      <c r="E119" s="96">
        <v>0.13812785388127899</v>
      </c>
      <c r="F119" s="90" t="s">
        <v>145</v>
      </c>
    </row>
    <row r="120" spans="2:6" ht="14.5">
      <c r="B120" s="90" t="s">
        <v>163</v>
      </c>
      <c r="C120" s="41" t="s">
        <v>482</v>
      </c>
      <c r="D120" s="96" t="s">
        <v>174</v>
      </c>
      <c r="E120" s="96">
        <v>0.150684931506849</v>
      </c>
      <c r="F120" s="90" t="s">
        <v>145</v>
      </c>
    </row>
    <row r="121" spans="2:6" ht="14.5">
      <c r="B121" s="100" t="s">
        <v>163</v>
      </c>
      <c r="C121" s="41" t="s">
        <v>482</v>
      </c>
      <c r="D121" s="101" t="s">
        <v>175</v>
      </c>
      <c r="E121" s="101">
        <v>1.25570776255708E-2</v>
      </c>
      <c r="F121" s="102" t="s">
        <v>145</v>
      </c>
    </row>
    <row r="122" spans="2:6" ht="14.5">
      <c r="B122" s="90"/>
      <c r="C122" s="43"/>
      <c r="D122" s="96"/>
      <c r="E122" s="96"/>
      <c r="F122" s="90"/>
    </row>
    <row r="123" spans="2:6" ht="14.5">
      <c r="B123" s="90"/>
      <c r="C123" s="43"/>
      <c r="D123" s="96"/>
      <c r="E123" s="96"/>
      <c r="F123" s="90"/>
    </row>
    <row r="124" spans="2:6" ht="14.5">
      <c r="B124" s="90"/>
      <c r="C124" s="43"/>
      <c r="D124" s="96"/>
      <c r="E124" s="96"/>
      <c r="F124" s="90"/>
    </row>
    <row r="125" spans="2:6" ht="14.5">
      <c r="B125" s="97"/>
      <c r="C125" s="43"/>
      <c r="D125" s="96"/>
      <c r="E125" s="96"/>
      <c r="F125" s="90"/>
    </row>
    <row r="126" spans="2:6" ht="14.5">
      <c r="B126" s="90"/>
      <c r="C126" s="43"/>
      <c r="D126" s="96"/>
      <c r="E126" s="96"/>
      <c r="F126" s="90"/>
    </row>
    <row r="127" spans="2:6" ht="14.5">
      <c r="B127" s="90"/>
      <c r="C127" s="43"/>
      <c r="D127" s="96"/>
      <c r="E127" s="96"/>
      <c r="F127" s="90"/>
    </row>
    <row r="128" spans="2:6" ht="14.5">
      <c r="B128" s="90"/>
      <c r="C128" s="43"/>
      <c r="D128" s="96"/>
      <c r="E128" s="96"/>
      <c r="F128" s="90"/>
    </row>
    <row r="129" spans="2:6" ht="14.5">
      <c r="B129" s="97"/>
      <c r="C129" s="43"/>
      <c r="D129" s="96"/>
      <c r="E129" s="96"/>
      <c r="F129" s="90"/>
    </row>
    <row r="130" spans="2:6" ht="14.5">
      <c r="B130" s="90"/>
      <c r="C130" s="43"/>
      <c r="D130" s="96"/>
      <c r="E130" s="96"/>
      <c r="F130" s="90"/>
    </row>
    <row r="131" spans="2:6" ht="14.5">
      <c r="B131" s="90"/>
      <c r="C131" s="43"/>
      <c r="D131" s="96"/>
      <c r="E131" s="96"/>
      <c r="F131" s="90"/>
    </row>
    <row r="132" spans="2:6" ht="14.5">
      <c r="B132" s="90"/>
      <c r="C132" s="43"/>
      <c r="D132" s="96"/>
      <c r="E132" s="96"/>
      <c r="F132" s="90"/>
    </row>
    <row r="133" spans="2:6" ht="14.5">
      <c r="B133" s="100"/>
      <c r="C133" s="43"/>
      <c r="D133" s="101"/>
      <c r="E133" s="101"/>
      <c r="F133" s="102"/>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Y144"/>
  <sheetViews>
    <sheetView zoomScale="55" zoomScaleNormal="55" workbookViewId="0">
      <selection activeCell="P9" sqref="P9"/>
    </sheetView>
  </sheetViews>
  <sheetFormatPr defaultColWidth="9" defaultRowHeight="12.5"/>
  <cols>
    <col min="1" max="1" width="20" customWidth="1"/>
    <col min="2" max="2" width="28.54296875" customWidth="1"/>
    <col min="3" max="3" width="26.81640625" customWidth="1"/>
    <col min="4" max="4" width="37.26953125" customWidth="1"/>
    <col min="5" max="5" width="16.453125" customWidth="1"/>
    <col min="6" max="7" width="13.7265625" customWidth="1"/>
    <col min="11" max="11" width="16.453125" customWidth="1"/>
    <col min="12" max="12" width="11.7265625" customWidth="1"/>
    <col min="17" max="17" width="20" customWidth="1"/>
  </cols>
  <sheetData>
    <row r="1" spans="1:24" s="48" customFormat="1" ht="14.5">
      <c r="A1" s="46" t="s">
        <v>497</v>
      </c>
      <c r="B1" s="50">
        <v>1</v>
      </c>
      <c r="C1" s="50" t="s">
        <v>400</v>
      </c>
      <c r="D1" s="51" t="s">
        <v>9</v>
      </c>
      <c r="E1" s="51" t="s">
        <v>10</v>
      </c>
      <c r="F1" s="51" t="s">
        <v>11</v>
      </c>
      <c r="G1" s="51" t="s">
        <v>12</v>
      </c>
      <c r="H1" s="51" t="s">
        <v>13</v>
      </c>
      <c r="I1" s="51" t="s">
        <v>14</v>
      </c>
      <c r="J1" s="51" t="s">
        <v>191</v>
      </c>
      <c r="K1" s="75"/>
      <c r="L1" s="38"/>
      <c r="M1" s="46"/>
      <c r="N1" s="38"/>
      <c r="O1" s="38"/>
      <c r="P1" s="38"/>
      <c r="Q1" s="38"/>
      <c r="R1" s="38"/>
      <c r="S1" s="38"/>
    </row>
    <row r="2" spans="1:24" ht="14.5">
      <c r="A2" s="41"/>
      <c r="B2" s="41" t="s">
        <v>401</v>
      </c>
      <c r="C2" s="41" t="s">
        <v>402</v>
      </c>
      <c r="D2" s="41"/>
      <c r="E2" s="41"/>
      <c r="F2" s="41"/>
      <c r="G2" s="41"/>
      <c r="H2" s="41"/>
      <c r="I2" s="41"/>
      <c r="J2" s="41"/>
      <c r="K2" s="41"/>
      <c r="L2" s="41"/>
      <c r="M2" s="45"/>
      <c r="N2" s="41"/>
      <c r="O2" s="41"/>
      <c r="P2" s="41"/>
      <c r="Q2" s="41"/>
      <c r="R2" s="41"/>
      <c r="S2" s="41"/>
    </row>
    <row r="3" spans="1:24" ht="14.5">
      <c r="A3" s="41"/>
      <c r="B3" s="43" t="s">
        <v>498</v>
      </c>
      <c r="C3" s="41"/>
      <c r="D3" s="41"/>
      <c r="E3" s="41"/>
      <c r="F3" s="41"/>
      <c r="G3" s="41"/>
      <c r="H3" s="41"/>
      <c r="I3" s="41"/>
      <c r="J3" s="41"/>
      <c r="K3" s="41"/>
      <c r="L3" s="41"/>
      <c r="M3" s="41"/>
      <c r="N3" s="41"/>
      <c r="O3" s="41"/>
      <c r="P3" s="41"/>
      <c r="Q3" s="41"/>
      <c r="R3" s="41"/>
      <c r="S3" s="41"/>
    </row>
    <row r="4" spans="1:24" ht="14.5">
      <c r="A4" s="41"/>
      <c r="B4" s="52" t="s">
        <v>407</v>
      </c>
      <c r="C4" s="52" t="s">
        <v>499</v>
      </c>
      <c r="D4" s="53">
        <f>attached_rail!W14</f>
        <v>0</v>
      </c>
      <c r="E4" s="53">
        <f>attached_rail!AU14</f>
        <v>0.1</v>
      </c>
      <c r="F4" s="53">
        <f>attached_rail!BS14</f>
        <v>0.2</v>
      </c>
      <c r="G4" s="53">
        <f>attached_rail!CQ14</f>
        <v>0.1</v>
      </c>
      <c r="H4" s="53">
        <f>attached_rail!DO14</f>
        <v>0.2</v>
      </c>
      <c r="I4" s="53">
        <f>attached_rail!EM14</f>
        <v>0.3</v>
      </c>
      <c r="J4" s="53">
        <f>attached_rail!FK14</f>
        <v>0.1</v>
      </c>
      <c r="K4" s="53"/>
      <c r="L4" s="41"/>
    </row>
    <row r="5" spans="1:24" ht="14.5">
      <c r="A5" s="41"/>
      <c r="B5" s="52" t="s">
        <v>404</v>
      </c>
      <c r="C5" s="52" t="s">
        <v>499</v>
      </c>
      <c r="D5" s="53">
        <f>attached_rail!W15</f>
        <v>3.7</v>
      </c>
      <c r="E5" s="53">
        <f>attached_rail!AU15</f>
        <v>6.9</v>
      </c>
      <c r="F5" s="53">
        <f>attached_rail!BS15</f>
        <v>18.899999999999999</v>
      </c>
      <c r="G5" s="53">
        <f>attached_rail!CQ15</f>
        <v>9.6999999999999993</v>
      </c>
      <c r="H5" s="53">
        <f>attached_rail!DO15</f>
        <v>15.8</v>
      </c>
      <c r="I5" s="53">
        <f>attached_rail!EM15</f>
        <v>23.7</v>
      </c>
      <c r="J5" s="53">
        <f>attached_rail!FK15</f>
        <v>11.7</v>
      </c>
      <c r="K5" s="53"/>
      <c r="L5" s="41"/>
    </row>
    <row r="6" spans="1:24" ht="14.5">
      <c r="A6" s="41"/>
      <c r="B6" s="41" t="s">
        <v>408</v>
      </c>
      <c r="C6" s="43" t="s">
        <v>500</v>
      </c>
      <c r="D6" s="53"/>
      <c r="E6" s="53"/>
      <c r="F6" s="53"/>
      <c r="G6" s="53"/>
      <c r="H6" s="53"/>
      <c r="I6" s="53"/>
      <c r="J6" s="53"/>
      <c r="K6" s="53"/>
      <c r="L6" s="41"/>
    </row>
    <row r="7" spans="1:24" ht="14.5">
      <c r="A7" s="41"/>
      <c r="B7" s="52" t="s">
        <v>407</v>
      </c>
      <c r="C7" s="52" t="s">
        <v>499</v>
      </c>
      <c r="D7" s="53">
        <f>D4*39</f>
        <v>0</v>
      </c>
      <c r="E7" s="53">
        <f t="shared" ref="E7:J7" si="0">E4*39</f>
        <v>3.9</v>
      </c>
      <c r="F7" s="53">
        <f t="shared" si="0"/>
        <v>7.8</v>
      </c>
      <c r="G7" s="53">
        <f t="shared" si="0"/>
        <v>3.9</v>
      </c>
      <c r="H7" s="53">
        <f t="shared" si="0"/>
        <v>7.8</v>
      </c>
      <c r="I7" s="53">
        <f t="shared" si="0"/>
        <v>11.7</v>
      </c>
      <c r="J7" s="53">
        <f t="shared" si="0"/>
        <v>3.9</v>
      </c>
      <c r="K7" s="53"/>
      <c r="L7" s="41"/>
    </row>
    <row r="8" spans="1:24" ht="14.5">
      <c r="A8" s="41"/>
      <c r="B8" s="52" t="s">
        <v>404</v>
      </c>
      <c r="C8" s="52" t="s">
        <v>499</v>
      </c>
      <c r="D8" s="53">
        <f>D5*123</f>
        <v>455.1</v>
      </c>
      <c r="E8" s="53">
        <f t="shared" ref="E8:J8" si="1">E5*123</f>
        <v>848.7</v>
      </c>
      <c r="F8" s="53">
        <f t="shared" si="1"/>
        <v>2324.6999999999998</v>
      </c>
      <c r="G8" s="53">
        <f t="shared" si="1"/>
        <v>1193.0999999999999</v>
      </c>
      <c r="H8" s="53">
        <f t="shared" si="1"/>
        <v>1943.4</v>
      </c>
      <c r="I8" s="53">
        <f t="shared" si="1"/>
        <v>2915.1</v>
      </c>
      <c r="J8" s="53">
        <f t="shared" si="1"/>
        <v>1439.1</v>
      </c>
      <c r="K8" s="53"/>
      <c r="L8" s="41"/>
    </row>
    <row r="9" spans="1:24" ht="14.5">
      <c r="A9" s="41"/>
      <c r="B9" s="41"/>
      <c r="C9" s="41"/>
      <c r="D9" s="53"/>
      <c r="E9" s="53"/>
      <c r="F9" s="53"/>
      <c r="G9" s="53"/>
      <c r="H9" s="53"/>
      <c r="I9" s="53"/>
      <c r="J9" s="53"/>
      <c r="K9" s="53"/>
      <c r="L9" s="53"/>
      <c r="M9" s="53"/>
      <c r="N9" s="53"/>
      <c r="O9" s="41"/>
    </row>
    <row r="10" spans="1:24" ht="14.5">
      <c r="A10" s="41"/>
      <c r="B10" s="41"/>
      <c r="C10" s="41"/>
      <c r="D10" s="53"/>
      <c r="E10" s="53"/>
      <c r="F10" s="53"/>
      <c r="G10" s="53"/>
      <c r="H10" s="53"/>
      <c r="I10" s="53"/>
      <c r="J10" s="53"/>
      <c r="K10" s="53"/>
      <c r="L10" s="53"/>
      <c r="M10" s="53"/>
      <c r="N10" s="53"/>
      <c r="O10" s="41"/>
      <c r="X10" s="41"/>
    </row>
    <row r="11" spans="1:24" ht="14.5">
      <c r="A11" s="41"/>
      <c r="D11" s="53"/>
      <c r="E11" s="53"/>
      <c r="F11" s="53"/>
      <c r="G11" s="53"/>
      <c r="H11" s="53"/>
      <c r="I11" s="53"/>
      <c r="J11" s="53"/>
      <c r="K11" s="53"/>
      <c r="L11" s="53"/>
      <c r="M11" s="53"/>
      <c r="N11" s="53"/>
      <c r="O11" s="41"/>
      <c r="X11" s="41"/>
    </row>
    <row r="12" spans="1:24" ht="14.5">
      <c r="A12" s="41"/>
      <c r="B12" s="52"/>
      <c r="C12" s="52"/>
      <c r="D12" s="54"/>
      <c r="E12" s="53"/>
      <c r="F12" s="53"/>
      <c r="G12" s="53"/>
      <c r="H12" s="53"/>
      <c r="I12" s="53"/>
      <c r="J12" s="53"/>
      <c r="K12" s="53"/>
      <c r="L12" s="53"/>
      <c r="M12" s="53"/>
      <c r="N12" s="53"/>
      <c r="O12" s="41"/>
      <c r="P12" s="41"/>
      <c r="Q12" s="41"/>
      <c r="R12" s="41"/>
      <c r="S12" s="41"/>
      <c r="T12" s="41"/>
      <c r="U12" s="41"/>
      <c r="V12" s="41"/>
      <c r="W12" s="41"/>
      <c r="X12" s="41"/>
    </row>
    <row r="13" spans="1:24" ht="14.5">
      <c r="A13" s="41"/>
      <c r="B13" s="52"/>
      <c r="C13" s="41"/>
      <c r="D13" s="53"/>
      <c r="E13" s="53"/>
      <c r="F13" s="53"/>
      <c r="G13" s="53"/>
      <c r="H13" s="53"/>
      <c r="I13" s="53"/>
      <c r="J13" s="53"/>
      <c r="K13" s="53"/>
      <c r="L13" s="53"/>
      <c r="M13" s="53"/>
      <c r="N13" s="53"/>
      <c r="O13" s="41"/>
      <c r="P13" s="41"/>
    </row>
    <row r="14" spans="1:24" ht="14.5">
      <c r="A14" s="41"/>
      <c r="B14" s="52"/>
      <c r="C14" s="41"/>
      <c r="D14" s="53"/>
      <c r="E14" s="53"/>
      <c r="F14" s="53"/>
      <c r="G14" s="53"/>
      <c r="H14" s="53"/>
      <c r="I14" s="53"/>
      <c r="J14" s="53"/>
      <c r="K14" s="53"/>
      <c r="L14" s="53"/>
      <c r="M14" s="53"/>
      <c r="N14" s="53"/>
      <c r="O14" s="41"/>
      <c r="P14" s="41"/>
    </row>
    <row r="15" spans="1:24" ht="14.5">
      <c r="C15" s="41"/>
      <c r="D15" s="41"/>
      <c r="E15" s="41"/>
      <c r="F15" s="41"/>
      <c r="G15" s="41"/>
      <c r="H15" s="41"/>
      <c r="I15" s="41"/>
      <c r="J15" s="41"/>
      <c r="K15" s="41"/>
      <c r="L15" s="41"/>
      <c r="M15" s="41"/>
      <c r="N15" s="41"/>
      <c r="O15" s="41"/>
      <c r="P15" s="41"/>
      <c r="Q15" s="41"/>
    </row>
    <row r="16" spans="1:24" ht="14.5">
      <c r="B16" s="43" t="s">
        <v>501</v>
      </c>
      <c r="C16" s="41"/>
      <c r="D16" s="40" t="s">
        <v>65</v>
      </c>
      <c r="E16" s="40"/>
      <c r="F16" s="41"/>
      <c r="G16" s="41"/>
      <c r="H16" s="41"/>
      <c r="I16" s="41"/>
      <c r="J16" s="41"/>
      <c r="K16" s="41"/>
      <c r="L16" s="41"/>
      <c r="M16" s="41"/>
      <c r="N16" s="41"/>
      <c r="O16" s="41"/>
      <c r="P16" s="41"/>
      <c r="Q16" s="41"/>
    </row>
    <row r="17" spans="2:25" ht="14.5">
      <c r="B17" s="42" t="s">
        <v>8</v>
      </c>
      <c r="C17" s="42" t="s">
        <v>68</v>
      </c>
      <c r="D17" s="42" t="s">
        <v>69</v>
      </c>
      <c r="E17" s="55" t="s">
        <v>9</v>
      </c>
      <c r="F17" s="55" t="s">
        <v>10</v>
      </c>
      <c r="G17" s="55" t="s">
        <v>11</v>
      </c>
      <c r="H17" s="55" t="s">
        <v>12</v>
      </c>
      <c r="I17" s="55" t="s">
        <v>13</v>
      </c>
      <c r="J17" s="55" t="s">
        <v>14</v>
      </c>
      <c r="K17" s="55" t="s">
        <v>15</v>
      </c>
      <c r="L17" s="69"/>
      <c r="M17" s="41"/>
      <c r="O17" s="64"/>
      <c r="P17" s="64"/>
      <c r="Q17" s="64"/>
      <c r="R17" s="64"/>
    </row>
    <row r="18" spans="2:25" ht="14.5">
      <c r="B18" s="43" t="s">
        <v>502</v>
      </c>
      <c r="C18" s="41" t="s">
        <v>140</v>
      </c>
      <c r="D18" s="43" t="s">
        <v>503</v>
      </c>
      <c r="E18" s="56">
        <f>39/1000</f>
        <v>3.9E-2</v>
      </c>
      <c r="F18" s="56">
        <f t="shared" ref="F18:K18" si="2">39/1000</f>
        <v>3.9E-2</v>
      </c>
      <c r="G18" s="56">
        <f t="shared" si="2"/>
        <v>3.9E-2</v>
      </c>
      <c r="H18" s="56">
        <f t="shared" si="2"/>
        <v>3.9E-2</v>
      </c>
      <c r="I18" s="56">
        <f t="shared" si="2"/>
        <v>3.9E-2</v>
      </c>
      <c r="J18" s="56">
        <f t="shared" si="2"/>
        <v>3.9E-2</v>
      </c>
      <c r="K18" s="56">
        <f t="shared" si="2"/>
        <v>3.9E-2</v>
      </c>
      <c r="L18" s="76"/>
      <c r="M18" s="41"/>
      <c r="O18" s="77" t="s">
        <v>504</v>
      </c>
      <c r="P18" s="78"/>
      <c r="Q18" s="78"/>
      <c r="R18" s="78"/>
      <c r="S18" s="41"/>
      <c r="T18" s="41"/>
      <c r="U18" s="41"/>
    </row>
    <row r="19" spans="2:25" ht="14.5">
      <c r="B19" s="43" t="s">
        <v>505</v>
      </c>
      <c r="C19" s="41" t="s">
        <v>140</v>
      </c>
      <c r="D19" s="41" t="s">
        <v>506</v>
      </c>
      <c r="E19" s="56">
        <f>123/1000</f>
        <v>0.123</v>
      </c>
      <c r="F19" s="56">
        <f t="shared" ref="F19:K19" si="3">123/1000</f>
        <v>0.123</v>
      </c>
      <c r="G19" s="56">
        <f t="shared" si="3"/>
        <v>0.123</v>
      </c>
      <c r="H19" s="56">
        <f t="shared" si="3"/>
        <v>0.123</v>
      </c>
      <c r="I19" s="56">
        <f t="shared" si="3"/>
        <v>0.123</v>
      </c>
      <c r="J19" s="56">
        <f t="shared" si="3"/>
        <v>0.123</v>
      </c>
      <c r="K19" s="56">
        <f t="shared" si="3"/>
        <v>0.123</v>
      </c>
      <c r="L19" s="76"/>
      <c r="M19" s="41"/>
      <c r="O19" s="78"/>
      <c r="P19" s="78"/>
      <c r="Q19" s="78"/>
      <c r="R19" s="78"/>
      <c r="S19" s="41"/>
      <c r="T19" s="41"/>
      <c r="U19" s="41"/>
    </row>
    <row r="20" spans="2:25" ht="14.5">
      <c r="B20" s="41"/>
      <c r="C20" s="41"/>
      <c r="D20" s="41"/>
      <c r="E20" s="56"/>
      <c r="F20" s="57"/>
      <c r="G20" s="57"/>
      <c r="H20" s="57"/>
      <c r="I20" s="57"/>
      <c r="J20" s="57"/>
      <c r="K20" s="57"/>
      <c r="L20" s="76"/>
      <c r="M20" s="41"/>
      <c r="O20" s="78"/>
      <c r="P20" s="78"/>
      <c r="Q20" s="78"/>
      <c r="R20" s="78"/>
      <c r="S20" s="41"/>
      <c r="T20" s="41"/>
      <c r="U20" s="41"/>
    </row>
    <row r="21" spans="2:25" ht="14.5">
      <c r="B21" s="41"/>
      <c r="C21" s="41"/>
      <c r="D21" s="41"/>
      <c r="E21" s="56"/>
      <c r="F21" s="57"/>
      <c r="G21" s="57"/>
      <c r="H21" s="57"/>
      <c r="I21" s="57"/>
      <c r="J21" s="57"/>
      <c r="K21" s="57"/>
      <c r="L21" s="76"/>
      <c r="M21" s="41"/>
      <c r="O21" s="78"/>
      <c r="P21" s="78"/>
      <c r="Q21" s="78"/>
      <c r="R21" s="78"/>
      <c r="S21" s="41"/>
      <c r="T21" s="41"/>
      <c r="U21" s="41"/>
    </row>
    <row r="22" spans="2:25" ht="14.5">
      <c r="B22" s="41"/>
      <c r="C22" s="41"/>
      <c r="D22" s="41"/>
      <c r="E22" s="56"/>
      <c r="F22" s="57"/>
      <c r="G22" s="57"/>
      <c r="H22" s="57"/>
      <c r="I22" s="57"/>
      <c r="J22" s="57"/>
      <c r="K22" s="57"/>
      <c r="L22" s="76"/>
      <c r="M22" s="41"/>
      <c r="O22" s="78"/>
      <c r="P22" s="78"/>
      <c r="Q22" s="78"/>
      <c r="R22" s="78"/>
      <c r="S22" s="41"/>
      <c r="T22" s="41"/>
      <c r="U22" s="41"/>
    </row>
    <row r="23" spans="2:25" ht="14.5">
      <c r="B23" s="43" t="s">
        <v>507</v>
      </c>
      <c r="C23" s="41"/>
      <c r="D23" s="41"/>
      <c r="E23" s="53"/>
      <c r="F23" s="53"/>
      <c r="G23" s="53"/>
      <c r="H23" s="53"/>
      <c r="I23" s="53"/>
      <c r="J23" s="53"/>
      <c r="K23" s="53"/>
      <c r="L23" s="53"/>
      <c r="M23" s="53"/>
      <c r="N23" s="53"/>
      <c r="O23" s="53"/>
      <c r="P23" s="41"/>
      <c r="Q23" s="41"/>
      <c r="R23" s="41"/>
      <c r="S23" s="41"/>
      <c r="T23" s="41"/>
      <c r="U23" s="41"/>
      <c r="V23" s="41"/>
      <c r="W23" s="41"/>
      <c r="X23" s="41"/>
      <c r="Y23" s="41"/>
    </row>
    <row r="24" spans="2:25" ht="14.5">
      <c r="B24" s="40" t="s">
        <v>143</v>
      </c>
      <c r="C24" s="41"/>
      <c r="D24" s="41"/>
      <c r="E24" s="41"/>
      <c r="F24" s="41"/>
      <c r="G24" s="41"/>
      <c r="H24" s="41"/>
      <c r="I24" s="41"/>
      <c r="J24" s="41"/>
      <c r="K24" s="41"/>
      <c r="L24" s="79"/>
      <c r="M24" s="80"/>
      <c r="N24" s="80"/>
      <c r="O24" s="80"/>
      <c r="P24" s="80"/>
      <c r="Q24" s="80"/>
      <c r="R24" s="80"/>
      <c r="S24" s="80"/>
      <c r="T24" s="41"/>
      <c r="U24" s="41"/>
      <c r="V24" s="41"/>
      <c r="W24" s="41"/>
      <c r="X24" s="41"/>
      <c r="Y24" s="41"/>
    </row>
    <row r="25" spans="2:25" ht="14.5">
      <c r="B25" s="42" t="s">
        <v>39</v>
      </c>
      <c r="C25" s="55" t="s">
        <v>9</v>
      </c>
      <c r="D25" s="55" t="s">
        <v>10</v>
      </c>
      <c r="E25" s="55" t="s">
        <v>11</v>
      </c>
      <c r="F25" s="55" t="s">
        <v>12</v>
      </c>
      <c r="G25" s="55" t="s">
        <v>13</v>
      </c>
      <c r="H25" s="55" t="s">
        <v>14</v>
      </c>
      <c r="I25" s="81" t="s">
        <v>15</v>
      </c>
      <c r="K25" s="64"/>
      <c r="L25" s="82" t="s">
        <v>39</v>
      </c>
      <c r="M25" s="83" t="s">
        <v>9</v>
      </c>
      <c r="N25" s="83" t="s">
        <v>10</v>
      </c>
      <c r="O25" s="83" t="s">
        <v>11</v>
      </c>
      <c r="P25" s="83" t="s">
        <v>12</v>
      </c>
      <c r="Q25" s="83" t="s">
        <v>13</v>
      </c>
      <c r="R25" s="83" t="s">
        <v>14</v>
      </c>
      <c r="S25" s="87" t="s">
        <v>15</v>
      </c>
      <c r="U25" s="88" t="s">
        <v>508</v>
      </c>
    </row>
    <row r="26" spans="2:25" ht="14.5">
      <c r="B26" s="43" t="s">
        <v>503</v>
      </c>
      <c r="C26" s="58">
        <f>D7/1000</f>
        <v>0</v>
      </c>
      <c r="D26" s="58">
        <f t="shared" ref="D26:I26" si="4">E7/1000</f>
        <v>3.8999999999999998E-3</v>
      </c>
      <c r="E26" s="58">
        <f t="shared" si="4"/>
        <v>7.7999999999999996E-3</v>
      </c>
      <c r="F26" s="58">
        <f t="shared" si="4"/>
        <v>3.8999999999999998E-3</v>
      </c>
      <c r="G26" s="58">
        <f t="shared" si="4"/>
        <v>7.7999999999999996E-3</v>
      </c>
      <c r="H26" s="58">
        <f t="shared" si="4"/>
        <v>1.17E-2</v>
      </c>
      <c r="I26" s="58">
        <f t="shared" si="4"/>
        <v>3.8999999999999998E-3</v>
      </c>
      <c r="K26" s="78"/>
      <c r="L26" s="84" t="s">
        <v>503</v>
      </c>
      <c r="M26" s="85">
        <f>C26</f>
        <v>0</v>
      </c>
      <c r="N26" s="85">
        <f t="shared" ref="N26:S27" si="5">D26</f>
        <v>3.8999999999999998E-3</v>
      </c>
      <c r="O26" s="85">
        <f t="shared" si="5"/>
        <v>7.7999999999999996E-3</v>
      </c>
      <c r="P26" s="85">
        <f t="shared" si="5"/>
        <v>3.8999999999999998E-3</v>
      </c>
      <c r="Q26" s="85">
        <f t="shared" si="5"/>
        <v>7.7999999999999996E-3</v>
      </c>
      <c r="R26" s="85">
        <f t="shared" si="5"/>
        <v>1.17E-2</v>
      </c>
      <c r="S26" s="85">
        <f t="shared" si="5"/>
        <v>3.8999999999999998E-3</v>
      </c>
    </row>
    <row r="27" spans="2:25" ht="14.5">
      <c r="B27" s="41" t="s">
        <v>506</v>
      </c>
      <c r="C27" s="58">
        <f>D8/1000</f>
        <v>0.4551</v>
      </c>
      <c r="D27" s="58">
        <f t="shared" ref="D27:I27" si="6">E8/1000</f>
        <v>0.84870000000000001</v>
      </c>
      <c r="E27" s="58">
        <f t="shared" si="6"/>
        <v>2.3247</v>
      </c>
      <c r="F27" s="58">
        <f t="shared" si="6"/>
        <v>1.1931</v>
      </c>
      <c r="G27" s="58">
        <f t="shared" si="6"/>
        <v>1.9434</v>
      </c>
      <c r="H27" s="58">
        <f t="shared" si="6"/>
        <v>2.9150999999999998</v>
      </c>
      <c r="I27" s="58">
        <f t="shared" si="6"/>
        <v>1.4391</v>
      </c>
      <c r="K27" s="78"/>
      <c r="L27" s="80" t="s">
        <v>506</v>
      </c>
      <c r="M27" s="85">
        <f>C27</f>
        <v>0.4551</v>
      </c>
      <c r="N27" s="85">
        <f t="shared" si="5"/>
        <v>0.84870000000000001</v>
      </c>
      <c r="O27" s="85">
        <f t="shared" si="5"/>
        <v>2.3247</v>
      </c>
      <c r="P27" s="85">
        <f t="shared" si="5"/>
        <v>1.1931</v>
      </c>
      <c r="Q27" s="85">
        <f t="shared" si="5"/>
        <v>1.9434</v>
      </c>
      <c r="R27" s="85">
        <f t="shared" si="5"/>
        <v>2.9150999999999998</v>
      </c>
      <c r="S27" s="85">
        <f t="shared" si="5"/>
        <v>1.4391</v>
      </c>
    </row>
    <row r="28" spans="2:25" ht="14.5">
      <c r="B28" s="41"/>
      <c r="C28" s="58"/>
      <c r="D28" s="59"/>
      <c r="E28" s="59"/>
      <c r="F28" s="59"/>
      <c r="G28" s="59"/>
      <c r="H28" s="59"/>
      <c r="I28" s="59"/>
      <c r="K28" s="78"/>
      <c r="L28" s="78"/>
      <c r="M28" s="78"/>
      <c r="N28" s="86"/>
    </row>
    <row r="29" spans="2:25">
      <c r="C29" s="58"/>
    </row>
    <row r="30" spans="2:25" s="49" customFormat="1" ht="14.5">
      <c r="C30" s="60"/>
      <c r="D30" s="61"/>
      <c r="E30" s="62"/>
      <c r="F30" s="62"/>
      <c r="G30" s="62"/>
      <c r="H30" s="62"/>
      <c r="I30" s="62"/>
      <c r="J30" s="62"/>
      <c r="K30" s="62"/>
      <c r="L30" s="62"/>
      <c r="M30" s="62"/>
      <c r="N30" s="62"/>
      <c r="O30" s="62"/>
    </row>
    <row r="31" spans="2:25" s="49" customFormat="1" ht="14.5">
      <c r="D31" s="63"/>
      <c r="E31" s="64"/>
      <c r="F31" s="64"/>
      <c r="G31" s="64"/>
      <c r="H31" s="64"/>
      <c r="I31" s="64"/>
      <c r="J31" s="64"/>
      <c r="K31" s="64"/>
      <c r="L31" s="64"/>
      <c r="M31" s="64"/>
      <c r="N31" s="64"/>
      <c r="O31" s="64"/>
    </row>
    <row r="32" spans="2:25" ht="14.5">
      <c r="D32" s="41"/>
      <c r="E32" s="65"/>
      <c r="F32" s="65"/>
      <c r="G32" s="65"/>
      <c r="H32" s="66"/>
      <c r="I32" s="65"/>
      <c r="J32" s="65"/>
      <c r="K32" s="65"/>
      <c r="L32" s="65"/>
      <c r="M32" s="65"/>
      <c r="N32" s="65"/>
      <c r="O32" s="65"/>
    </row>
    <row r="33" spans="2:15" ht="14.5">
      <c r="B33" s="40" t="s">
        <v>27</v>
      </c>
      <c r="C33" s="67"/>
      <c r="D33" s="68"/>
      <c r="E33" s="68"/>
      <c r="F33" s="68"/>
      <c r="G33" s="68"/>
      <c r="H33" s="68"/>
      <c r="J33" s="65"/>
      <c r="K33" s="65"/>
      <c r="L33" s="65"/>
      <c r="M33" s="65"/>
      <c r="N33" s="65"/>
      <c r="O33" s="65"/>
    </row>
    <row r="34" spans="2:15" ht="14.5">
      <c r="B34" s="42" t="s">
        <v>28</v>
      </c>
      <c r="C34" s="42" t="s">
        <v>8</v>
      </c>
      <c r="D34" s="42" t="s">
        <v>29</v>
      </c>
      <c r="E34" s="42" t="s">
        <v>30</v>
      </c>
      <c r="F34" s="42" t="s">
        <v>31</v>
      </c>
      <c r="G34" s="42" t="s">
        <v>32</v>
      </c>
      <c r="H34" s="42" t="s">
        <v>33</v>
      </c>
    </row>
    <row r="35" spans="2:15" ht="14.5">
      <c r="B35" s="41" t="s">
        <v>35</v>
      </c>
      <c r="C35" s="43" t="s">
        <v>505</v>
      </c>
      <c r="D35" s="41" t="s">
        <v>509</v>
      </c>
      <c r="E35" s="41" t="s">
        <v>413</v>
      </c>
      <c r="F35" s="41" t="s">
        <v>414</v>
      </c>
      <c r="G35" s="41"/>
      <c r="H35" s="41"/>
    </row>
    <row r="36" spans="2:15" ht="14.5">
      <c r="B36" s="41"/>
      <c r="C36" s="43" t="s">
        <v>502</v>
      </c>
      <c r="D36" s="41" t="s">
        <v>510</v>
      </c>
      <c r="E36" s="41" t="s">
        <v>417</v>
      </c>
      <c r="F36" s="41" t="s">
        <v>418</v>
      </c>
      <c r="G36" s="41"/>
      <c r="H36" s="41"/>
    </row>
    <row r="37" spans="2:15" ht="14.5">
      <c r="B37" s="41"/>
      <c r="C37" s="41"/>
      <c r="D37" s="41"/>
      <c r="E37" s="41"/>
      <c r="F37" s="41"/>
      <c r="G37" s="41"/>
      <c r="H37" s="41"/>
    </row>
    <row r="38" spans="2:15" ht="14.5">
      <c r="B38" s="67" t="s">
        <v>46</v>
      </c>
      <c r="C38" s="67"/>
      <c r="D38" s="68"/>
      <c r="E38" s="68"/>
      <c r="F38" s="68"/>
      <c r="G38" s="68"/>
      <c r="H38" s="68"/>
      <c r="I38" s="68"/>
    </row>
    <row r="39" spans="2:15" ht="14.5">
      <c r="B39" s="42" t="s">
        <v>47</v>
      </c>
      <c r="C39" s="42" t="s">
        <v>39</v>
      </c>
      <c r="D39" s="42" t="s">
        <v>48</v>
      </c>
      <c r="E39" s="42" t="s">
        <v>49</v>
      </c>
      <c r="F39" s="42" t="s">
        <v>50</v>
      </c>
      <c r="G39" s="42" t="s">
        <v>51</v>
      </c>
      <c r="H39" s="42" t="s">
        <v>52</v>
      </c>
      <c r="I39" s="42" t="s">
        <v>53</v>
      </c>
    </row>
    <row r="40" spans="2:15" ht="14.5">
      <c r="B40" s="41" t="s">
        <v>145</v>
      </c>
      <c r="C40" s="41" t="s">
        <v>506</v>
      </c>
      <c r="D40" s="41" t="s">
        <v>511</v>
      </c>
      <c r="E40" s="41" t="s">
        <v>413</v>
      </c>
      <c r="F40" s="41"/>
      <c r="G40" s="41"/>
      <c r="H40" s="41"/>
      <c r="I40" s="41"/>
    </row>
    <row r="41" spans="2:15" ht="14.5">
      <c r="B41" s="41"/>
      <c r="C41" s="43" t="s">
        <v>503</v>
      </c>
      <c r="D41" s="41" t="s">
        <v>512</v>
      </c>
      <c r="E41" s="41" t="s">
        <v>417</v>
      </c>
      <c r="F41" s="41"/>
      <c r="G41" s="41"/>
      <c r="H41" s="41"/>
      <c r="I41" s="41"/>
    </row>
    <row r="42" spans="2:15" ht="14.5">
      <c r="B42" s="41"/>
      <c r="C42" s="41"/>
      <c r="D42" s="41"/>
      <c r="E42" s="41"/>
      <c r="F42" s="41"/>
      <c r="G42" s="41"/>
      <c r="H42" s="41"/>
      <c r="I42" s="41"/>
    </row>
    <row r="43" spans="2:15" ht="14.5">
      <c r="B43" s="41"/>
      <c r="C43" s="41"/>
      <c r="D43" s="41"/>
      <c r="E43" s="41"/>
      <c r="F43" s="41"/>
      <c r="G43" s="41"/>
      <c r="H43" s="41"/>
      <c r="I43" s="41"/>
    </row>
    <row r="48" spans="2:15" ht="14.5">
      <c r="B48" s="69" t="s">
        <v>491</v>
      </c>
      <c r="C48" s="41"/>
      <c r="D48" s="70" t="s">
        <v>432</v>
      </c>
      <c r="E48" s="71"/>
      <c r="F48" s="41"/>
      <c r="G48" s="41"/>
      <c r="H48" s="41"/>
      <c r="I48" s="41"/>
      <c r="J48" s="41"/>
      <c r="K48" s="41"/>
      <c r="M48" s="13" t="s">
        <v>513</v>
      </c>
    </row>
    <row r="49" spans="2:11" ht="14.5">
      <c r="B49" s="42" t="s">
        <v>8</v>
      </c>
      <c r="C49" s="42" t="s">
        <v>68</v>
      </c>
      <c r="D49" s="42" t="s">
        <v>69</v>
      </c>
      <c r="E49" s="55" t="s">
        <v>9</v>
      </c>
      <c r="F49" s="55" t="s">
        <v>10</v>
      </c>
      <c r="G49" s="55" t="s">
        <v>11</v>
      </c>
      <c r="H49" s="55" t="s">
        <v>12</v>
      </c>
      <c r="I49" s="55" t="s">
        <v>13</v>
      </c>
      <c r="J49" s="55" t="s">
        <v>14</v>
      </c>
      <c r="K49" s="55" t="s">
        <v>15</v>
      </c>
    </row>
    <row r="50" spans="2:11" ht="14.5">
      <c r="B50" s="43" t="s">
        <v>502</v>
      </c>
      <c r="C50" s="41" t="s">
        <v>140</v>
      </c>
      <c r="D50" s="43" t="s">
        <v>503</v>
      </c>
      <c r="E50" s="72">
        <v>1E-3</v>
      </c>
      <c r="F50" s="72">
        <v>1E-3</v>
      </c>
      <c r="G50" s="72">
        <v>1E-3</v>
      </c>
      <c r="H50" s="72">
        <v>1E-3</v>
      </c>
      <c r="I50" s="72">
        <v>1E-3</v>
      </c>
      <c r="J50" s="72">
        <v>1E-3</v>
      </c>
      <c r="K50" s="72">
        <v>1E-3</v>
      </c>
    </row>
    <row r="51" spans="2:11" ht="14.5">
      <c r="B51" s="43" t="s">
        <v>505</v>
      </c>
      <c r="C51" s="41" t="s">
        <v>140</v>
      </c>
      <c r="D51" s="41" t="s">
        <v>506</v>
      </c>
      <c r="E51" s="72">
        <v>1E-3</v>
      </c>
      <c r="F51" s="72">
        <v>1E-3</v>
      </c>
      <c r="G51" s="72">
        <v>1E-3</v>
      </c>
      <c r="H51" s="72">
        <v>1E-3</v>
      </c>
      <c r="I51" s="72">
        <v>1E-3</v>
      </c>
      <c r="J51" s="72">
        <v>1E-3</v>
      </c>
      <c r="K51" s="72">
        <v>1E-3</v>
      </c>
    </row>
    <row r="52" spans="2:11" ht="14.5">
      <c r="B52" s="43"/>
      <c r="C52" s="43"/>
      <c r="D52" s="43"/>
      <c r="E52" s="72"/>
      <c r="F52" s="72"/>
      <c r="G52" s="72"/>
      <c r="H52" s="72"/>
      <c r="I52" s="72"/>
      <c r="J52" s="72"/>
      <c r="K52" s="72"/>
    </row>
    <row r="53" spans="2:11" ht="14.5">
      <c r="B53" s="43"/>
      <c r="C53" s="43"/>
      <c r="D53" s="43"/>
      <c r="E53" s="72"/>
      <c r="F53" s="72"/>
      <c r="G53" s="72"/>
      <c r="H53" s="72"/>
      <c r="I53" s="72"/>
      <c r="J53" s="72"/>
      <c r="K53" s="72"/>
    </row>
    <row r="57" spans="2:11" ht="14.5">
      <c r="B57" s="375" t="s">
        <v>492</v>
      </c>
      <c r="C57" s="41"/>
      <c r="D57" s="70" t="s">
        <v>438</v>
      </c>
      <c r="E57" s="73"/>
      <c r="F57" s="41"/>
      <c r="G57" s="41"/>
      <c r="H57" s="41"/>
      <c r="I57" s="41"/>
      <c r="J57" s="41"/>
      <c r="K57" s="41"/>
    </row>
    <row r="58" spans="2:11" ht="14.5">
      <c r="B58" s="42" t="s">
        <v>8</v>
      </c>
      <c r="C58" s="42" t="s">
        <v>68</v>
      </c>
      <c r="D58" s="42" t="s">
        <v>69</v>
      </c>
      <c r="E58" s="55" t="s">
        <v>9</v>
      </c>
      <c r="F58" s="55" t="s">
        <v>10</v>
      </c>
      <c r="G58" s="55" t="s">
        <v>11</v>
      </c>
      <c r="H58" s="55" t="s">
        <v>12</v>
      </c>
      <c r="I58" s="55" t="s">
        <v>13</v>
      </c>
      <c r="J58" s="55" t="s">
        <v>14</v>
      </c>
      <c r="K58" s="55" t="s">
        <v>15</v>
      </c>
    </row>
    <row r="59" spans="2:11" ht="14.5">
      <c r="B59" s="43" t="s">
        <v>502</v>
      </c>
      <c r="C59" s="41" t="s">
        <v>140</v>
      </c>
      <c r="D59" s="43" t="s">
        <v>503</v>
      </c>
      <c r="E59" s="74">
        <v>1000</v>
      </c>
      <c r="F59" s="74">
        <v>1000</v>
      </c>
      <c r="G59" s="74">
        <v>1000</v>
      </c>
      <c r="H59" s="74">
        <v>1000</v>
      </c>
      <c r="I59" s="74">
        <v>1000</v>
      </c>
      <c r="J59" s="74">
        <v>1000</v>
      </c>
      <c r="K59" s="74">
        <v>1000</v>
      </c>
    </row>
    <row r="60" spans="2:11" ht="14.5">
      <c r="B60" s="43" t="s">
        <v>505</v>
      </c>
      <c r="C60" s="41" t="s">
        <v>140</v>
      </c>
      <c r="D60" s="41" t="s">
        <v>506</v>
      </c>
      <c r="E60" s="74">
        <v>1000</v>
      </c>
      <c r="F60" s="74">
        <v>1000</v>
      </c>
      <c r="G60" s="74">
        <v>1000</v>
      </c>
      <c r="H60" s="74">
        <v>1000</v>
      </c>
      <c r="I60" s="74">
        <v>1000</v>
      </c>
      <c r="J60" s="74">
        <v>1000</v>
      </c>
      <c r="K60" s="74">
        <v>1000</v>
      </c>
    </row>
    <row r="61" spans="2:11" ht="14.5">
      <c r="B61" s="43"/>
      <c r="C61" s="43"/>
      <c r="D61" s="43"/>
      <c r="E61" s="74"/>
      <c r="F61" s="74"/>
      <c r="G61" s="74"/>
      <c r="H61" s="74"/>
      <c r="I61" s="74"/>
      <c r="J61" s="74"/>
      <c r="K61" s="74"/>
    </row>
    <row r="62" spans="2:11" ht="14.5">
      <c r="B62" s="43"/>
      <c r="C62" s="43"/>
      <c r="D62" s="43"/>
      <c r="E62" s="74"/>
      <c r="F62" s="74"/>
      <c r="G62" s="74"/>
      <c r="H62" s="74"/>
      <c r="I62" s="74"/>
      <c r="J62" s="74"/>
      <c r="K62" s="74"/>
    </row>
    <row r="66" spans="2:15" ht="14.5">
      <c r="B66" s="375" t="s">
        <v>443</v>
      </c>
      <c r="C66" s="41"/>
      <c r="D66" s="70" t="s">
        <v>444</v>
      </c>
      <c r="E66" s="73"/>
      <c r="F66" s="41"/>
      <c r="G66" s="41"/>
      <c r="H66" s="41"/>
      <c r="I66" s="41"/>
      <c r="J66" s="41"/>
      <c r="K66" s="41"/>
    </row>
    <row r="67" spans="2:15" ht="14.5">
      <c r="B67" s="42" t="s">
        <v>8</v>
      </c>
      <c r="C67" s="42" t="s">
        <v>68</v>
      </c>
      <c r="D67" s="42" t="s">
        <v>69</v>
      </c>
      <c r="E67" s="55" t="s">
        <v>9</v>
      </c>
      <c r="F67" s="55" t="s">
        <v>10</v>
      </c>
      <c r="G67" s="55" t="s">
        <v>11</v>
      </c>
      <c r="H67" s="55" t="s">
        <v>12</v>
      </c>
      <c r="I67" s="55" t="s">
        <v>13</v>
      </c>
      <c r="J67" s="55" t="s">
        <v>14</v>
      </c>
      <c r="K67" s="55" t="s">
        <v>15</v>
      </c>
      <c r="O67" s="98" t="s">
        <v>514</v>
      </c>
    </row>
    <row r="68" spans="2:15" ht="14.5">
      <c r="B68" s="43" t="s">
        <v>502</v>
      </c>
      <c r="C68" s="41" t="s">
        <v>140</v>
      </c>
      <c r="D68" s="43" t="s">
        <v>503</v>
      </c>
      <c r="E68" s="58">
        <v>200</v>
      </c>
      <c r="F68" s="58">
        <v>200</v>
      </c>
      <c r="G68" s="58">
        <v>200</v>
      </c>
      <c r="H68" s="58">
        <v>200</v>
      </c>
      <c r="I68" s="58">
        <v>200</v>
      </c>
      <c r="J68" s="58">
        <v>200</v>
      </c>
      <c r="K68" s="58">
        <v>200</v>
      </c>
    </row>
    <row r="69" spans="2:15" ht="14.5">
      <c r="B69" s="43" t="s">
        <v>505</v>
      </c>
      <c r="C69" s="41" t="s">
        <v>140</v>
      </c>
      <c r="D69" s="41" t="s">
        <v>506</v>
      </c>
      <c r="E69" s="58">
        <v>200</v>
      </c>
      <c r="F69" s="58">
        <v>200</v>
      </c>
      <c r="G69" s="58">
        <v>200</v>
      </c>
      <c r="H69" s="58">
        <v>200</v>
      </c>
      <c r="I69" s="58">
        <v>200</v>
      </c>
      <c r="J69" s="58">
        <v>200</v>
      </c>
      <c r="K69" s="58">
        <v>200</v>
      </c>
    </row>
    <row r="70" spans="2:15" ht="14.5">
      <c r="B70" s="43"/>
      <c r="C70" s="43"/>
      <c r="D70" s="43"/>
      <c r="E70" s="74"/>
      <c r="F70" s="74"/>
      <c r="G70" s="74"/>
      <c r="H70" s="74"/>
      <c r="I70" s="74"/>
      <c r="J70" s="74"/>
      <c r="K70" s="74"/>
    </row>
    <row r="71" spans="2:15" ht="14.5">
      <c r="B71" s="43"/>
      <c r="C71" s="43"/>
      <c r="D71" s="43"/>
      <c r="E71" s="74"/>
      <c r="F71" s="74"/>
      <c r="G71" s="74"/>
      <c r="H71" s="74"/>
      <c r="I71" s="74"/>
      <c r="J71" s="74"/>
      <c r="K71" s="74"/>
    </row>
    <row r="75" spans="2:15" ht="14.5">
      <c r="B75" s="69" t="s">
        <v>162</v>
      </c>
      <c r="C75" s="41"/>
      <c r="D75" s="70" t="s">
        <v>450</v>
      </c>
      <c r="E75" s="73"/>
      <c r="F75" s="41"/>
      <c r="G75" s="41"/>
      <c r="H75" s="41"/>
      <c r="I75" s="41"/>
      <c r="J75" s="41"/>
      <c r="K75" s="41"/>
    </row>
    <row r="76" spans="2:15" ht="14.5">
      <c r="B76" s="42" t="s">
        <v>8</v>
      </c>
      <c r="C76" s="42" t="s">
        <v>68</v>
      </c>
      <c r="D76" s="42" t="s">
        <v>69</v>
      </c>
      <c r="E76" s="55" t="s">
        <v>9</v>
      </c>
      <c r="F76" s="55" t="s">
        <v>10</v>
      </c>
      <c r="G76" s="55" t="s">
        <v>11</v>
      </c>
      <c r="H76" s="55" t="s">
        <v>12</v>
      </c>
      <c r="I76" s="55" t="s">
        <v>13</v>
      </c>
      <c r="J76" s="55" t="s">
        <v>14</v>
      </c>
      <c r="K76" s="55" t="s">
        <v>15</v>
      </c>
    </row>
    <row r="77" spans="2:15" ht="14.5">
      <c r="B77" s="43" t="s">
        <v>502</v>
      </c>
      <c r="C77" s="41" t="s">
        <v>140</v>
      </c>
      <c r="D77" s="43" t="s">
        <v>503</v>
      </c>
      <c r="E77" s="89">
        <f>C26/E50/E59/E68*1000</f>
        <v>0</v>
      </c>
      <c r="F77" s="89">
        <f t="shared" ref="F77:K77" si="7">D26/F50/F59/F68*1000</f>
        <v>1.95E-2</v>
      </c>
      <c r="G77" s="89">
        <f t="shared" si="7"/>
        <v>3.9E-2</v>
      </c>
      <c r="H77" s="89">
        <f t="shared" si="7"/>
        <v>1.95E-2</v>
      </c>
      <c r="I77" s="89">
        <f t="shared" si="7"/>
        <v>3.9E-2</v>
      </c>
      <c r="J77" s="89">
        <f t="shared" si="7"/>
        <v>5.8500000000000003E-2</v>
      </c>
      <c r="K77" s="89">
        <f t="shared" si="7"/>
        <v>1.95E-2</v>
      </c>
    </row>
    <row r="78" spans="2:15" ht="14.5">
      <c r="B78" s="43" t="s">
        <v>505</v>
      </c>
      <c r="C78" s="41" t="s">
        <v>140</v>
      </c>
      <c r="D78" s="41" t="s">
        <v>506</v>
      </c>
      <c r="E78" s="89">
        <f>C27/E51/E60/E69*1000</f>
        <v>2.2755000000000001</v>
      </c>
      <c r="F78" s="89">
        <f t="shared" ref="F78:K78" si="8">D27/F51/F60/F69*1000</f>
        <v>4.2435</v>
      </c>
      <c r="G78" s="89">
        <f t="shared" si="8"/>
        <v>11.6235</v>
      </c>
      <c r="H78" s="89">
        <f t="shared" si="8"/>
        <v>5.9654999999999996</v>
      </c>
      <c r="I78" s="89">
        <f t="shared" si="8"/>
        <v>9.7170000000000005</v>
      </c>
      <c r="J78" s="89">
        <f t="shared" si="8"/>
        <v>14.5755</v>
      </c>
      <c r="K78" s="89">
        <f t="shared" si="8"/>
        <v>7.1955</v>
      </c>
    </row>
    <row r="79" spans="2:15" ht="14.5">
      <c r="B79" s="43"/>
      <c r="C79" s="43"/>
      <c r="D79" s="43"/>
      <c r="E79" s="89"/>
      <c r="F79" s="89"/>
      <c r="G79" s="89"/>
      <c r="H79" s="89"/>
      <c r="I79" s="89"/>
      <c r="J79" s="89"/>
      <c r="K79" s="89"/>
    </row>
    <row r="80" spans="2:15" ht="14.5">
      <c r="B80" s="43"/>
      <c r="C80" s="43"/>
      <c r="D80" s="43"/>
      <c r="E80" s="89"/>
      <c r="F80" s="89"/>
      <c r="G80" s="89"/>
      <c r="H80" s="89"/>
      <c r="I80" s="89"/>
      <c r="J80" s="89"/>
      <c r="K80" s="89"/>
    </row>
    <row r="86" spans="2:11" ht="14.5">
      <c r="B86" s="69"/>
      <c r="C86" s="41"/>
      <c r="D86" s="70" t="s">
        <v>452</v>
      </c>
      <c r="E86" s="73"/>
      <c r="F86" s="41"/>
      <c r="G86" s="41"/>
      <c r="H86" s="41"/>
      <c r="I86" s="41"/>
      <c r="J86" s="41"/>
      <c r="K86" s="41"/>
    </row>
    <row r="87" spans="2:11" ht="14.5">
      <c r="B87" s="42" t="s">
        <v>8</v>
      </c>
      <c r="C87" s="42" t="s">
        <v>68</v>
      </c>
      <c r="D87" s="42" t="s">
        <v>69</v>
      </c>
      <c r="E87" s="55" t="s">
        <v>9</v>
      </c>
      <c r="F87" s="55" t="s">
        <v>10</v>
      </c>
      <c r="G87" s="55" t="s">
        <v>11</v>
      </c>
      <c r="H87" s="55" t="s">
        <v>12</v>
      </c>
      <c r="I87" s="55" t="s">
        <v>13</v>
      </c>
      <c r="J87" s="55" t="s">
        <v>14</v>
      </c>
      <c r="K87" s="55" t="s">
        <v>15</v>
      </c>
    </row>
    <row r="88" spans="2:11" ht="14.5">
      <c r="B88" s="43" t="s">
        <v>502</v>
      </c>
      <c r="C88" s="41" t="s">
        <v>140</v>
      </c>
      <c r="D88" s="43" t="s">
        <v>503</v>
      </c>
      <c r="E88" s="74">
        <v>30</v>
      </c>
      <c r="F88" s="74">
        <v>30</v>
      </c>
      <c r="G88" s="74">
        <v>30</v>
      </c>
      <c r="H88" s="74">
        <v>30</v>
      </c>
      <c r="I88" s="74">
        <v>30</v>
      </c>
      <c r="J88" s="74">
        <v>30</v>
      </c>
      <c r="K88" s="74">
        <v>30</v>
      </c>
    </row>
    <row r="89" spans="2:11" ht="14.5">
      <c r="B89" s="43" t="s">
        <v>505</v>
      </c>
      <c r="C89" s="41" t="s">
        <v>140</v>
      </c>
      <c r="D89" s="41" t="s">
        <v>506</v>
      </c>
      <c r="E89" s="74">
        <v>30</v>
      </c>
      <c r="F89" s="74">
        <v>30</v>
      </c>
      <c r="G89" s="74">
        <v>30</v>
      </c>
      <c r="H89" s="74">
        <v>30</v>
      </c>
      <c r="I89" s="74">
        <v>30</v>
      </c>
      <c r="J89" s="74">
        <v>30</v>
      </c>
      <c r="K89" s="74">
        <v>30</v>
      </c>
    </row>
    <row r="90" spans="2:11" ht="14.5">
      <c r="B90" s="43"/>
      <c r="C90" s="43"/>
      <c r="D90" s="43"/>
      <c r="E90" s="74"/>
      <c r="F90" s="74"/>
      <c r="G90" s="74"/>
      <c r="H90" s="74"/>
      <c r="I90" s="74"/>
      <c r="J90" s="74"/>
      <c r="K90" s="74"/>
    </row>
    <row r="91" spans="2:11" ht="14.5">
      <c r="B91" s="43"/>
      <c r="C91" s="43"/>
      <c r="D91" s="43"/>
      <c r="E91" s="74"/>
      <c r="F91" s="74"/>
      <c r="G91" s="74"/>
      <c r="H91" s="74"/>
      <c r="I91" s="74"/>
      <c r="J91" s="74"/>
      <c r="K91" s="74"/>
    </row>
    <row r="98" spans="2:15" ht="14.5">
      <c r="B98" s="69" t="s">
        <v>515</v>
      </c>
      <c r="C98" s="41"/>
      <c r="D98" s="70" t="s">
        <v>454</v>
      </c>
      <c r="E98" s="73"/>
      <c r="F98" s="41"/>
      <c r="G98" s="41"/>
      <c r="H98" s="41"/>
      <c r="I98" s="41"/>
      <c r="J98" s="41"/>
      <c r="K98" s="41"/>
    </row>
    <row r="99" spans="2:15" ht="14.5">
      <c r="B99" s="42" t="s">
        <v>8</v>
      </c>
      <c r="C99" s="42" t="s">
        <v>68</v>
      </c>
      <c r="D99" s="42" t="s">
        <v>69</v>
      </c>
      <c r="E99" s="55" t="s">
        <v>9</v>
      </c>
      <c r="F99" s="55" t="s">
        <v>10</v>
      </c>
      <c r="G99" s="55" t="s">
        <v>11</v>
      </c>
      <c r="H99" s="55" t="s">
        <v>12</v>
      </c>
      <c r="I99" s="55" t="s">
        <v>13</v>
      </c>
      <c r="J99" s="55" t="s">
        <v>14</v>
      </c>
      <c r="K99" s="55" t="s">
        <v>15</v>
      </c>
    </row>
    <row r="100" spans="2:15" ht="14.5">
      <c r="B100" s="43" t="s">
        <v>502</v>
      </c>
      <c r="C100" s="41" t="s">
        <v>140</v>
      </c>
      <c r="D100" s="43" t="s">
        <v>503</v>
      </c>
      <c r="E100" s="74">
        <f>10254/SUM(E77:K78)</f>
        <v>183.79308490616799</v>
      </c>
      <c r="F100" s="74">
        <f>E100</f>
        <v>183.79308490616799</v>
      </c>
      <c r="G100" s="74">
        <f t="shared" ref="G100:K100" si="9">F100</f>
        <v>183.79308490616799</v>
      </c>
      <c r="H100" s="74">
        <f t="shared" si="9"/>
        <v>183.79308490616799</v>
      </c>
      <c r="I100" s="74">
        <f t="shared" si="9"/>
        <v>183.79308490616799</v>
      </c>
      <c r="J100" s="74">
        <f t="shared" si="9"/>
        <v>183.79308490616799</v>
      </c>
      <c r="K100" s="74">
        <f t="shared" si="9"/>
        <v>183.79308490616799</v>
      </c>
      <c r="O100" s="99" t="s">
        <v>516</v>
      </c>
    </row>
    <row r="101" spans="2:15" ht="14.5">
      <c r="B101" s="43" t="s">
        <v>505</v>
      </c>
      <c r="C101" s="41" t="s">
        <v>140</v>
      </c>
      <c r="D101" s="41" t="s">
        <v>506</v>
      </c>
      <c r="E101" s="74">
        <f>E100</f>
        <v>183.79308490616799</v>
      </c>
      <c r="F101" s="74">
        <f t="shared" ref="F101:K101" si="10">F100</f>
        <v>183.79308490616799</v>
      </c>
      <c r="G101" s="74">
        <f t="shared" si="10"/>
        <v>183.79308490616799</v>
      </c>
      <c r="H101" s="74">
        <f t="shared" si="10"/>
        <v>183.79308490616799</v>
      </c>
      <c r="I101" s="74">
        <f t="shared" si="10"/>
        <v>183.79308490616799</v>
      </c>
      <c r="J101" s="74">
        <f t="shared" si="10"/>
        <v>183.79308490616799</v>
      </c>
      <c r="K101" s="74">
        <f t="shared" si="10"/>
        <v>183.79308490616799</v>
      </c>
    </row>
    <row r="117" spans="2:6" ht="13">
      <c r="B117" s="90"/>
      <c r="C117" s="90"/>
      <c r="D117" s="91"/>
      <c r="E117" s="90"/>
      <c r="F117" s="90"/>
    </row>
    <row r="118" spans="2:6" ht="13">
      <c r="B118" s="92" t="s">
        <v>159</v>
      </c>
      <c r="C118" s="92" t="s">
        <v>39</v>
      </c>
      <c r="D118" s="92" t="s">
        <v>160</v>
      </c>
      <c r="E118" s="92">
        <v>2020</v>
      </c>
      <c r="F118" s="93" t="s">
        <v>47</v>
      </c>
    </row>
    <row r="119" spans="2:6">
      <c r="B119" s="94" t="s">
        <v>20</v>
      </c>
      <c r="C119" s="94" t="s">
        <v>161</v>
      </c>
      <c r="D119" s="94"/>
      <c r="E119" s="94"/>
      <c r="F119" s="90"/>
    </row>
    <row r="120" spans="2:6">
      <c r="B120" s="95" t="s">
        <v>162</v>
      </c>
      <c r="C120" s="95"/>
      <c r="D120" s="95"/>
      <c r="E120" s="95"/>
      <c r="F120" s="90"/>
    </row>
    <row r="121" spans="2:6" ht="14.5">
      <c r="B121" s="90" t="s">
        <v>163</v>
      </c>
      <c r="C121" s="41" t="s">
        <v>506</v>
      </c>
      <c r="D121" s="96" t="s">
        <v>164</v>
      </c>
      <c r="E121" s="96">
        <v>9.4178082191780796E-2</v>
      </c>
      <c r="F121" s="90" t="s">
        <v>145</v>
      </c>
    </row>
    <row r="122" spans="2:6" ht="14.5">
      <c r="B122" s="90" t="s">
        <v>163</v>
      </c>
      <c r="C122" s="41" t="s">
        <v>506</v>
      </c>
      <c r="D122" s="96" t="s">
        <v>165</v>
      </c>
      <c r="E122" s="96">
        <v>0.102739726027397</v>
      </c>
      <c r="F122" s="90" t="s">
        <v>145</v>
      </c>
    </row>
    <row r="123" spans="2:6" ht="14.5">
      <c r="B123" s="90" t="s">
        <v>163</v>
      </c>
      <c r="C123" s="41" t="s">
        <v>506</v>
      </c>
      <c r="D123" s="96" t="s">
        <v>166</v>
      </c>
      <c r="E123" s="96">
        <v>8.5616438356164396E-3</v>
      </c>
      <c r="F123" s="90" t="s">
        <v>145</v>
      </c>
    </row>
    <row r="124" spans="2:6" ht="14.5">
      <c r="B124" s="97" t="s">
        <v>163</v>
      </c>
      <c r="C124" s="41" t="s">
        <v>506</v>
      </c>
      <c r="D124" s="96" t="s">
        <v>167</v>
      </c>
      <c r="E124" s="96">
        <v>0.12682648401826499</v>
      </c>
      <c r="F124" s="90" t="s">
        <v>145</v>
      </c>
    </row>
    <row r="125" spans="2:6" ht="14.5">
      <c r="B125" s="90" t="s">
        <v>163</v>
      </c>
      <c r="C125" s="41" t="s">
        <v>506</v>
      </c>
      <c r="D125" s="96" t="s">
        <v>168</v>
      </c>
      <c r="E125" s="96">
        <v>0.13835616438356199</v>
      </c>
      <c r="F125" s="90" t="s">
        <v>145</v>
      </c>
    </row>
    <row r="126" spans="2:6" ht="14.5">
      <c r="B126" s="90" t="s">
        <v>163</v>
      </c>
      <c r="C126" s="41" t="s">
        <v>506</v>
      </c>
      <c r="D126" s="96" t="s">
        <v>169</v>
      </c>
      <c r="E126" s="96">
        <v>1.15296803652968E-2</v>
      </c>
      <c r="F126" s="90" t="s">
        <v>145</v>
      </c>
    </row>
    <row r="127" spans="2:6" ht="14.5">
      <c r="B127" s="90" t="s">
        <v>163</v>
      </c>
      <c r="C127" s="41" t="s">
        <v>506</v>
      </c>
      <c r="D127" s="96" t="s">
        <v>170</v>
      </c>
      <c r="E127" s="96">
        <v>9.9200913242009095E-2</v>
      </c>
      <c r="F127" s="90" t="s">
        <v>145</v>
      </c>
    </row>
    <row r="128" spans="2:6" ht="14.5">
      <c r="B128" s="97" t="s">
        <v>163</v>
      </c>
      <c r="C128" s="41" t="s">
        <v>506</v>
      </c>
      <c r="D128" s="96" t="s">
        <v>171</v>
      </c>
      <c r="E128" s="96">
        <v>0.108219178082192</v>
      </c>
      <c r="F128" s="90" t="s">
        <v>145</v>
      </c>
    </row>
    <row r="129" spans="2:6" ht="14.5">
      <c r="B129" s="90" t="s">
        <v>163</v>
      </c>
      <c r="C129" s="41" t="s">
        <v>506</v>
      </c>
      <c r="D129" s="96" t="s">
        <v>172</v>
      </c>
      <c r="E129" s="96">
        <v>9.0182648401826507E-3</v>
      </c>
      <c r="F129" s="90" t="s">
        <v>145</v>
      </c>
    </row>
    <row r="130" spans="2:6" ht="14.5">
      <c r="B130" s="90" t="s">
        <v>163</v>
      </c>
      <c r="C130" s="41" t="s">
        <v>506</v>
      </c>
      <c r="D130" s="96" t="s">
        <v>173</v>
      </c>
      <c r="E130" s="96">
        <v>0.13812785388127899</v>
      </c>
      <c r="F130" s="90" t="s">
        <v>145</v>
      </c>
    </row>
    <row r="131" spans="2:6" ht="14.5">
      <c r="B131" s="90" t="s">
        <v>163</v>
      </c>
      <c r="C131" s="41" t="s">
        <v>506</v>
      </c>
      <c r="D131" s="96" t="s">
        <v>174</v>
      </c>
      <c r="E131" s="96">
        <v>0.150684931506849</v>
      </c>
      <c r="F131" s="90" t="s">
        <v>145</v>
      </c>
    </row>
    <row r="132" spans="2:6" ht="14.5">
      <c r="B132" s="100" t="s">
        <v>163</v>
      </c>
      <c r="C132" s="41" t="s">
        <v>506</v>
      </c>
      <c r="D132" s="101" t="s">
        <v>175</v>
      </c>
      <c r="E132" s="101">
        <v>1.25570776255708E-2</v>
      </c>
      <c r="F132" s="102" t="s">
        <v>145</v>
      </c>
    </row>
    <row r="133" spans="2:6" ht="14.5">
      <c r="B133" s="90" t="s">
        <v>163</v>
      </c>
      <c r="C133" s="43" t="s">
        <v>503</v>
      </c>
      <c r="D133" s="96" t="s">
        <v>164</v>
      </c>
      <c r="E133" s="96">
        <v>9.4178082191780796E-2</v>
      </c>
      <c r="F133" s="90" t="s">
        <v>145</v>
      </c>
    </row>
    <row r="134" spans="2:6" ht="14.5">
      <c r="B134" s="90" t="s">
        <v>163</v>
      </c>
      <c r="C134" s="43" t="s">
        <v>503</v>
      </c>
      <c r="D134" s="96" t="s">
        <v>165</v>
      </c>
      <c r="E134" s="96">
        <v>0.102739726027397</v>
      </c>
      <c r="F134" s="90" t="s">
        <v>145</v>
      </c>
    </row>
    <row r="135" spans="2:6" ht="14.5">
      <c r="B135" s="90" t="s">
        <v>163</v>
      </c>
      <c r="C135" s="43" t="s">
        <v>503</v>
      </c>
      <c r="D135" s="96" t="s">
        <v>166</v>
      </c>
      <c r="E135" s="96">
        <v>8.5616438356164396E-3</v>
      </c>
      <c r="F135" s="90" t="s">
        <v>145</v>
      </c>
    </row>
    <row r="136" spans="2:6" ht="14.5">
      <c r="B136" s="97" t="s">
        <v>163</v>
      </c>
      <c r="C136" s="43" t="s">
        <v>503</v>
      </c>
      <c r="D136" s="96" t="s">
        <v>167</v>
      </c>
      <c r="E136" s="96">
        <v>0.12682648401826499</v>
      </c>
      <c r="F136" s="90" t="s">
        <v>145</v>
      </c>
    </row>
    <row r="137" spans="2:6" ht="14.5">
      <c r="B137" s="90" t="s">
        <v>163</v>
      </c>
      <c r="C137" s="43" t="s">
        <v>503</v>
      </c>
      <c r="D137" s="96" t="s">
        <v>168</v>
      </c>
      <c r="E137" s="96">
        <v>0.13835616438356199</v>
      </c>
      <c r="F137" s="90" t="s">
        <v>145</v>
      </c>
    </row>
    <row r="138" spans="2:6" ht="14.5">
      <c r="B138" s="90" t="s">
        <v>163</v>
      </c>
      <c r="C138" s="43" t="s">
        <v>503</v>
      </c>
      <c r="D138" s="96" t="s">
        <v>169</v>
      </c>
      <c r="E138" s="96">
        <v>1.15296803652968E-2</v>
      </c>
      <c r="F138" s="90" t="s">
        <v>145</v>
      </c>
    </row>
    <row r="139" spans="2:6" ht="14.5">
      <c r="B139" s="90" t="s">
        <v>163</v>
      </c>
      <c r="C139" s="43" t="s">
        <v>503</v>
      </c>
      <c r="D139" s="96" t="s">
        <v>170</v>
      </c>
      <c r="E139" s="96">
        <v>9.9200913242009095E-2</v>
      </c>
      <c r="F139" s="90" t="s">
        <v>145</v>
      </c>
    </row>
    <row r="140" spans="2:6" ht="14.5">
      <c r="B140" s="97" t="s">
        <v>163</v>
      </c>
      <c r="C140" s="43" t="s">
        <v>503</v>
      </c>
      <c r="D140" s="96" t="s">
        <v>171</v>
      </c>
      <c r="E140" s="96">
        <v>0.108219178082192</v>
      </c>
      <c r="F140" s="90" t="s">
        <v>145</v>
      </c>
    </row>
    <row r="141" spans="2:6" ht="14.5">
      <c r="B141" s="90" t="s">
        <v>163</v>
      </c>
      <c r="C141" s="43" t="s">
        <v>503</v>
      </c>
      <c r="D141" s="96" t="s">
        <v>172</v>
      </c>
      <c r="E141" s="96">
        <v>9.0182648401826507E-3</v>
      </c>
      <c r="F141" s="90" t="s">
        <v>145</v>
      </c>
    </row>
    <row r="142" spans="2:6" ht="14.5">
      <c r="B142" s="90" t="s">
        <v>163</v>
      </c>
      <c r="C142" s="43" t="s">
        <v>503</v>
      </c>
      <c r="D142" s="96" t="s">
        <v>173</v>
      </c>
      <c r="E142" s="96">
        <v>0.13812785388127899</v>
      </c>
      <c r="F142" s="90" t="s">
        <v>145</v>
      </c>
    </row>
    <row r="143" spans="2:6" ht="14.5">
      <c r="B143" s="90" t="s">
        <v>163</v>
      </c>
      <c r="C143" s="43" t="s">
        <v>503</v>
      </c>
      <c r="D143" s="96" t="s">
        <v>174</v>
      </c>
      <c r="E143" s="96">
        <v>0.150684931506849</v>
      </c>
      <c r="F143" s="90" t="s">
        <v>145</v>
      </c>
    </row>
    <row r="144" spans="2:6" ht="14.5">
      <c r="B144" s="100" t="s">
        <v>163</v>
      </c>
      <c r="C144" s="43" t="s">
        <v>503</v>
      </c>
      <c r="D144" s="101" t="s">
        <v>175</v>
      </c>
      <c r="E144" s="101">
        <v>1.25570776255708E-2</v>
      </c>
      <c r="F144" s="102" t="s">
        <v>145</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K21"/>
  <sheetViews>
    <sheetView zoomScale="53" zoomScaleNormal="53" workbookViewId="0">
      <selection activeCell="D34" sqref="D34"/>
    </sheetView>
  </sheetViews>
  <sheetFormatPr defaultColWidth="9" defaultRowHeight="12.5"/>
  <cols>
    <col min="2" max="3" width="16" customWidth="1"/>
    <col min="4" max="4" width="27.54296875" customWidth="1"/>
    <col min="11" max="11" width="9.54296875" customWidth="1"/>
    <col min="12" max="12" width="23.1796875" customWidth="1"/>
    <col min="13" max="13" width="10.54296875" customWidth="1"/>
  </cols>
  <sheetData>
    <row r="2" spans="2:11" ht="14.5">
      <c r="B2" s="40" t="s">
        <v>27</v>
      </c>
      <c r="C2" s="40"/>
      <c r="D2" s="41"/>
      <c r="E2" s="41"/>
      <c r="F2" s="41"/>
      <c r="G2" s="41"/>
      <c r="H2" s="41"/>
      <c r="I2" s="41"/>
      <c r="J2" s="41"/>
    </row>
    <row r="3" spans="2:11" ht="14.5">
      <c r="B3" s="42" t="s">
        <v>28</v>
      </c>
      <c r="C3" s="42" t="s">
        <v>8</v>
      </c>
      <c r="D3" s="42" t="s">
        <v>29</v>
      </c>
      <c r="E3" s="42" t="s">
        <v>30</v>
      </c>
      <c r="F3" s="42" t="s">
        <v>31</v>
      </c>
      <c r="G3" s="42" t="s">
        <v>32</v>
      </c>
      <c r="H3" s="42" t="s">
        <v>33</v>
      </c>
      <c r="I3" s="41"/>
      <c r="J3" s="41"/>
    </row>
    <row r="4" spans="2:11" ht="14.5">
      <c r="B4" s="13" t="s">
        <v>517</v>
      </c>
      <c r="C4" s="41" t="s">
        <v>518</v>
      </c>
      <c r="D4" s="41" t="s">
        <v>519</v>
      </c>
      <c r="E4" s="41" t="s">
        <v>154</v>
      </c>
      <c r="F4" s="41" t="s">
        <v>520</v>
      </c>
      <c r="G4" s="41" t="s">
        <v>521</v>
      </c>
      <c r="H4" s="41"/>
      <c r="I4" s="41"/>
      <c r="J4" s="41"/>
    </row>
    <row r="5" spans="2:11" ht="14.5">
      <c r="B5" s="41" t="s">
        <v>517</v>
      </c>
      <c r="C5" s="41" t="s">
        <v>522</v>
      </c>
      <c r="D5" s="41" t="s">
        <v>523</v>
      </c>
      <c r="E5" s="41" t="s">
        <v>154</v>
      </c>
      <c r="F5" s="41" t="s">
        <v>520</v>
      </c>
      <c r="G5" s="41"/>
      <c r="H5" s="41"/>
      <c r="I5" s="41"/>
      <c r="J5" s="41"/>
    </row>
    <row r="6" spans="2:11" ht="14.5">
      <c r="B6" s="41"/>
      <c r="C6" s="41" t="s">
        <v>524</v>
      </c>
      <c r="D6" s="41" t="s">
        <v>525</v>
      </c>
      <c r="E6" s="41" t="s">
        <v>154</v>
      </c>
      <c r="F6" s="41" t="s">
        <v>520</v>
      </c>
      <c r="H6" s="41"/>
      <c r="J6" s="41"/>
      <c r="K6" s="43" t="s">
        <v>526</v>
      </c>
    </row>
    <row r="7" spans="2:11" ht="14.5">
      <c r="B7" s="41"/>
      <c r="C7" s="41" t="s">
        <v>527</v>
      </c>
      <c r="D7" s="41" t="s">
        <v>528</v>
      </c>
      <c r="E7" s="41" t="s">
        <v>154</v>
      </c>
      <c r="F7" s="41" t="s">
        <v>520</v>
      </c>
      <c r="G7" s="41"/>
      <c r="H7" s="41"/>
      <c r="J7" s="41"/>
    </row>
    <row r="8" spans="2:11" ht="14.5">
      <c r="B8" s="41"/>
      <c r="C8" s="43" t="s">
        <v>529</v>
      </c>
      <c r="D8" s="43" t="s">
        <v>530</v>
      </c>
      <c r="E8" s="41" t="s">
        <v>154</v>
      </c>
      <c r="F8" s="41" t="s">
        <v>520</v>
      </c>
      <c r="G8" s="41"/>
      <c r="H8" s="41"/>
      <c r="J8" s="41"/>
    </row>
    <row r="9" spans="2:11" ht="14.5">
      <c r="B9" s="41"/>
      <c r="C9" s="43" t="s">
        <v>531</v>
      </c>
      <c r="D9" s="43" t="s">
        <v>90</v>
      </c>
      <c r="E9" s="41" t="s">
        <v>154</v>
      </c>
      <c r="F9" s="41" t="s">
        <v>520</v>
      </c>
      <c r="G9" s="41"/>
      <c r="H9" s="41"/>
      <c r="J9" s="41"/>
    </row>
    <row r="10" spans="2:11" ht="14.5">
      <c r="B10" s="41"/>
      <c r="C10" s="43" t="s">
        <v>532</v>
      </c>
      <c r="D10" s="43" t="s">
        <v>533</v>
      </c>
      <c r="E10" s="41" t="s">
        <v>154</v>
      </c>
      <c r="F10" s="41" t="s">
        <v>520</v>
      </c>
      <c r="G10" s="41"/>
      <c r="H10" s="41"/>
      <c r="J10" s="41"/>
    </row>
    <row r="11" spans="2:11" ht="14.5">
      <c r="B11" s="41"/>
      <c r="C11" s="41"/>
      <c r="D11" s="41"/>
      <c r="E11" s="41"/>
      <c r="F11" s="41"/>
      <c r="G11" s="41"/>
      <c r="H11" s="41"/>
      <c r="J11" s="41"/>
    </row>
    <row r="12" spans="2:11" ht="14.5">
      <c r="B12" s="41"/>
      <c r="C12" s="41"/>
      <c r="D12" s="41"/>
      <c r="E12" s="41"/>
      <c r="F12" s="41"/>
      <c r="G12" s="41"/>
      <c r="H12" s="41"/>
      <c r="J12" s="41"/>
    </row>
    <row r="13" spans="2:11" ht="14.5">
      <c r="B13" s="41"/>
      <c r="C13" s="41"/>
      <c r="D13" s="40" t="s">
        <v>176</v>
      </c>
      <c r="E13" s="41"/>
    </row>
    <row r="14" spans="2:11" ht="14.5">
      <c r="B14" s="42" t="s">
        <v>8</v>
      </c>
      <c r="C14" s="42" t="s">
        <v>68</v>
      </c>
      <c r="D14" s="42" t="s">
        <v>69</v>
      </c>
      <c r="E14" s="44" t="s">
        <v>534</v>
      </c>
      <c r="F14" s="44" t="s">
        <v>535</v>
      </c>
      <c r="G14" s="44" t="s">
        <v>536</v>
      </c>
    </row>
    <row r="15" spans="2:11" ht="14.5">
      <c r="B15" s="41" t="s">
        <v>522</v>
      </c>
      <c r="C15" s="41" t="s">
        <v>537</v>
      </c>
      <c r="D15" s="41" t="s">
        <v>157</v>
      </c>
      <c r="E15" s="45">
        <v>1</v>
      </c>
      <c r="F15">
        <v>1</v>
      </c>
      <c r="G15">
        <v>1</v>
      </c>
    </row>
    <row r="16" spans="2:11" ht="14.5">
      <c r="B16" s="41" t="s">
        <v>524</v>
      </c>
      <c r="C16" s="41" t="s">
        <v>538</v>
      </c>
      <c r="D16" s="41" t="s">
        <v>152</v>
      </c>
      <c r="E16" s="45">
        <v>1</v>
      </c>
      <c r="F16">
        <v>1</v>
      </c>
      <c r="G16">
        <v>1</v>
      </c>
    </row>
    <row r="17" spans="2:7" ht="14.5">
      <c r="B17" s="41" t="s">
        <v>527</v>
      </c>
      <c r="C17" s="41" t="s">
        <v>539</v>
      </c>
      <c r="D17" s="41" t="s">
        <v>484</v>
      </c>
      <c r="E17" s="45">
        <v>1</v>
      </c>
      <c r="F17">
        <v>1</v>
      </c>
      <c r="G17">
        <v>1</v>
      </c>
    </row>
    <row r="18" spans="2:7" ht="14.5">
      <c r="B18" s="43" t="s">
        <v>529</v>
      </c>
      <c r="C18" s="38" t="s">
        <v>540</v>
      </c>
      <c r="D18" s="38" t="s">
        <v>140</v>
      </c>
      <c r="E18" s="46">
        <v>1</v>
      </c>
      <c r="F18">
        <v>1</v>
      </c>
      <c r="G18">
        <v>1</v>
      </c>
    </row>
    <row r="19" spans="2:7" ht="14.5">
      <c r="B19" s="47" t="s">
        <v>532</v>
      </c>
      <c r="C19" s="38" t="s">
        <v>539</v>
      </c>
      <c r="D19" s="38" t="s">
        <v>421</v>
      </c>
      <c r="E19" s="46">
        <v>1</v>
      </c>
      <c r="F19">
        <v>1</v>
      </c>
      <c r="G19">
        <v>1</v>
      </c>
    </row>
    <row r="20" spans="2:7" ht="14.5">
      <c r="B20" s="43" t="s">
        <v>531</v>
      </c>
      <c r="C20" s="38" t="s">
        <v>541</v>
      </c>
      <c r="D20" s="43" t="s">
        <v>72</v>
      </c>
      <c r="E20" s="46">
        <v>1</v>
      </c>
      <c r="F20">
        <v>1</v>
      </c>
      <c r="G20">
        <v>1</v>
      </c>
    </row>
    <row r="21" spans="2:7" ht="14.5">
      <c r="B21" s="47" t="s">
        <v>518</v>
      </c>
      <c r="C21" s="38" t="s">
        <v>542</v>
      </c>
      <c r="D21" t="s">
        <v>56</v>
      </c>
      <c r="E21" s="46">
        <v>1</v>
      </c>
      <c r="F21">
        <v>1</v>
      </c>
      <c r="G21">
        <v>1</v>
      </c>
    </row>
  </sheetData>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3:N16"/>
  <sheetViews>
    <sheetView workbookViewId="0">
      <selection activeCell="G11" sqref="G11"/>
    </sheetView>
  </sheetViews>
  <sheetFormatPr defaultColWidth="9" defaultRowHeight="12.5"/>
  <cols>
    <col min="3" max="3" width="12.81640625"/>
    <col min="5" max="5" width="12.81640625"/>
    <col min="8" max="8" width="10.1796875" customWidth="1"/>
  </cols>
  <sheetData>
    <row r="3" spans="2:14" ht="18.5">
      <c r="B3" s="376" t="s">
        <v>543</v>
      </c>
      <c r="C3" s="30"/>
      <c r="D3" s="30"/>
      <c r="E3" s="30"/>
      <c r="F3" s="30"/>
      <c r="G3" s="31"/>
      <c r="H3" s="31"/>
      <c r="I3" s="31"/>
      <c r="J3" s="31"/>
      <c r="K3" s="31"/>
      <c r="L3" s="31"/>
      <c r="M3" s="31"/>
      <c r="N3" s="31"/>
    </row>
    <row r="4" spans="2:14" ht="18.5">
      <c r="B4" s="32" t="s">
        <v>544</v>
      </c>
      <c r="C4" s="33"/>
      <c r="D4" s="31"/>
      <c r="E4" s="31"/>
      <c r="F4" s="31"/>
      <c r="G4" s="31"/>
      <c r="H4" s="31"/>
      <c r="I4" s="31"/>
      <c r="J4" s="31"/>
      <c r="K4" s="31"/>
      <c r="L4" s="31"/>
      <c r="M4" s="31"/>
      <c r="N4" s="31"/>
    </row>
    <row r="5" spans="2:14" ht="26">
      <c r="B5" s="34" t="s">
        <v>39</v>
      </c>
      <c r="C5" s="35" t="s">
        <v>157</v>
      </c>
      <c r="D5" s="35" t="s">
        <v>545</v>
      </c>
      <c r="E5" s="35" t="s">
        <v>140</v>
      </c>
      <c r="F5" s="35" t="s">
        <v>484</v>
      </c>
      <c r="G5" s="35" t="s">
        <v>152</v>
      </c>
      <c r="H5" s="35" t="s">
        <v>72</v>
      </c>
      <c r="I5" s="38" t="s">
        <v>421</v>
      </c>
      <c r="J5" s="31"/>
      <c r="K5" s="31"/>
      <c r="L5" s="31"/>
      <c r="M5" s="31"/>
      <c r="N5" s="31"/>
    </row>
    <row r="6" spans="2:14" ht="14.5">
      <c r="B6" s="36" t="s">
        <v>546</v>
      </c>
      <c r="C6">
        <f>AVERAGE(attached_Car!HJ43,attached_Fre_light_truck!IH43)</f>
        <v>70.480769230769198</v>
      </c>
      <c r="D6">
        <v>70</v>
      </c>
      <c r="E6">
        <f>AVERAGE(attached_Car!HJ40,attached_Urban_bus!HJ43,attached_Pas_light_truck!IH40,attached_Fre_light_truck!IH40,attached_Med_Hev_truck!IH35)</f>
        <v>88.326093912869496</v>
      </c>
      <c r="F6">
        <v>75</v>
      </c>
      <c r="G6">
        <v>50</v>
      </c>
      <c r="H6">
        <f>AVERAGE(attached_Car!HJ39,attached_Pas_light_truck!IH39,attached_Fre_light_truck!IH39,attached_Med_Hev_truck!IH34)</f>
        <v>67.387148160053599</v>
      </c>
      <c r="I6">
        <f>D6</f>
        <v>70</v>
      </c>
      <c r="J6" s="31"/>
      <c r="K6" s="31"/>
      <c r="L6" s="31"/>
      <c r="M6" s="31"/>
      <c r="N6" s="31"/>
    </row>
    <row r="7" spans="2:14" ht="14.5">
      <c r="B7" s="36"/>
      <c r="C7" s="37"/>
      <c r="D7" s="37"/>
      <c r="E7" s="37"/>
      <c r="F7" s="37"/>
      <c r="G7" s="37"/>
      <c r="H7" s="37"/>
      <c r="I7" s="31"/>
      <c r="J7" s="31"/>
      <c r="K7" s="31"/>
      <c r="L7" s="31"/>
      <c r="M7" s="31"/>
      <c r="N7" s="31"/>
    </row>
    <row r="8" spans="2:14" ht="14.5">
      <c r="B8" s="36"/>
      <c r="J8" s="31"/>
      <c r="K8" s="13" t="s">
        <v>547</v>
      </c>
      <c r="L8" s="31"/>
      <c r="M8" s="31"/>
      <c r="N8" s="31"/>
    </row>
    <row r="9" spans="2:14" ht="14.5">
      <c r="B9" s="36"/>
      <c r="C9" s="37"/>
      <c r="D9" s="37"/>
      <c r="E9" s="37"/>
      <c r="F9" s="37"/>
      <c r="G9" s="37"/>
      <c r="H9" s="37"/>
      <c r="I9" s="31"/>
      <c r="J9" s="31"/>
      <c r="K9" s="31"/>
      <c r="L9" s="31"/>
      <c r="M9" s="31"/>
      <c r="N9" s="31"/>
    </row>
    <row r="10" spans="2:14" ht="14.5">
      <c r="B10" s="36"/>
      <c r="C10" s="37"/>
      <c r="D10" s="37"/>
      <c r="E10" s="37"/>
      <c r="F10" s="37"/>
      <c r="G10" s="37"/>
      <c r="H10" s="37"/>
      <c r="I10" s="39"/>
      <c r="J10" s="31"/>
      <c r="K10" s="31"/>
      <c r="L10" s="31"/>
      <c r="M10" s="31"/>
      <c r="N10" s="31"/>
    </row>
    <row r="11" spans="2:14" ht="14.5">
      <c r="B11" s="36"/>
      <c r="C11" s="37"/>
      <c r="D11" s="37"/>
      <c r="E11" s="37"/>
      <c r="F11" s="37"/>
      <c r="G11" s="37"/>
      <c r="H11" s="37"/>
      <c r="I11" s="31"/>
      <c r="J11" s="31"/>
      <c r="K11" s="31"/>
      <c r="L11" s="31"/>
      <c r="M11" s="31"/>
      <c r="N11" s="31"/>
    </row>
    <row r="12" spans="2:14" ht="14.5">
      <c r="B12" s="36"/>
      <c r="C12" s="37"/>
      <c r="D12" s="37"/>
      <c r="E12" s="37"/>
      <c r="F12" s="37"/>
      <c r="G12" s="37"/>
      <c r="H12" s="37"/>
      <c r="I12" s="31"/>
      <c r="J12" s="31"/>
      <c r="K12" s="31"/>
      <c r="L12" s="31"/>
      <c r="M12" s="31"/>
      <c r="N12" s="31"/>
    </row>
    <row r="13" spans="2:14" ht="14.5">
      <c r="B13" s="36"/>
      <c r="C13" s="37"/>
      <c r="D13" s="37"/>
      <c r="E13" s="37"/>
      <c r="F13" s="37"/>
      <c r="G13" s="37"/>
      <c r="H13" s="37"/>
      <c r="I13" s="31"/>
      <c r="J13" s="31"/>
      <c r="K13" s="31"/>
      <c r="L13" s="31"/>
      <c r="M13" s="31"/>
      <c r="N13" s="31"/>
    </row>
    <row r="14" spans="2:14" ht="14.5">
      <c r="B14" s="36"/>
      <c r="C14" s="37"/>
      <c r="D14" s="37"/>
      <c r="E14" s="37"/>
      <c r="F14" s="37"/>
      <c r="G14" s="37"/>
      <c r="H14" s="37"/>
      <c r="I14" s="31"/>
      <c r="J14" s="31"/>
      <c r="K14" s="31"/>
      <c r="L14" s="31"/>
      <c r="M14" s="31"/>
      <c r="N14" s="31"/>
    </row>
    <row r="15" spans="2:14" ht="14.5">
      <c r="B15" s="36"/>
      <c r="C15" s="37"/>
      <c r="D15" s="37"/>
      <c r="E15" s="37"/>
      <c r="F15" s="37"/>
      <c r="G15" s="37"/>
      <c r="H15" s="37"/>
      <c r="I15" s="31"/>
      <c r="J15" s="31"/>
      <c r="K15" s="31"/>
      <c r="L15" s="31"/>
      <c r="M15" s="31"/>
      <c r="N15" s="31"/>
    </row>
    <row r="16" spans="2:14" ht="14.5">
      <c r="B16" s="36"/>
      <c r="C16" s="37"/>
      <c r="D16" s="37"/>
      <c r="E16" s="37"/>
      <c r="F16" s="37"/>
      <c r="G16" s="37"/>
      <c r="H16" s="37"/>
      <c r="I16" s="31"/>
      <c r="J16" s="31"/>
      <c r="K16" s="31"/>
      <c r="L16" s="31"/>
      <c r="M16" s="31"/>
      <c r="N16" s="31"/>
    </row>
  </sheetData>
  <pageMargins left="0.7" right="0.7" top="0.75" bottom="0.75" header="0.3" footer="0.3"/>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G44"/>
  <sheetViews>
    <sheetView workbookViewId="0">
      <selection activeCell="AX29" sqref="AX29"/>
    </sheetView>
  </sheetViews>
  <sheetFormatPr defaultColWidth="9" defaultRowHeight="12.5"/>
  <cols>
    <col min="2" max="2" width="36.81640625"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spans="1:215"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1"/>
      <c r="AX1" s="411"/>
      <c r="AY1" s="16"/>
      <c r="AZ1" s="16"/>
      <c r="BA1" s="16"/>
      <c r="BB1" s="16"/>
      <c r="BC1" s="16"/>
      <c r="BD1" s="16"/>
      <c r="BE1" s="16"/>
      <c r="BF1" s="16"/>
      <c r="BG1" s="16"/>
      <c r="BH1" s="16"/>
      <c r="BI1" s="16"/>
      <c r="BJ1" s="16"/>
      <c r="BK1" s="16"/>
      <c r="BL1" s="16"/>
      <c r="BM1" s="16"/>
      <c r="BN1" s="16"/>
      <c r="BO1" s="16"/>
      <c r="BP1" s="16"/>
      <c r="BQ1" s="16"/>
      <c r="BR1" s="16"/>
      <c r="BS1" s="16"/>
      <c r="BT1" s="29"/>
      <c r="BU1" s="411"/>
      <c r="BV1" s="411"/>
      <c r="BW1" s="16"/>
      <c r="BX1" s="16"/>
      <c r="BY1" s="16"/>
      <c r="BZ1" s="16"/>
      <c r="CA1" s="16"/>
      <c r="CB1" s="16"/>
      <c r="CC1" s="16"/>
      <c r="CD1" s="16"/>
      <c r="CE1" s="16"/>
      <c r="CF1" s="16"/>
      <c r="CG1" s="16"/>
      <c r="CH1" s="16"/>
      <c r="CI1" s="16"/>
      <c r="CJ1" s="16"/>
      <c r="CK1" s="16"/>
      <c r="CL1" s="16"/>
      <c r="CM1" s="16"/>
      <c r="CN1" s="16"/>
      <c r="CO1" s="16"/>
      <c r="CP1" s="16"/>
      <c r="CQ1" s="16"/>
      <c r="CR1" s="29"/>
      <c r="CS1" s="411"/>
      <c r="CT1" s="411"/>
      <c r="CU1" s="16"/>
      <c r="CV1" s="16"/>
      <c r="CW1" s="16"/>
      <c r="CX1" s="16"/>
      <c r="CY1" s="16"/>
      <c r="CZ1" s="16"/>
      <c r="DA1" s="16"/>
      <c r="DB1" s="16"/>
      <c r="DC1" s="16"/>
      <c r="DD1" s="16"/>
      <c r="DE1" s="16"/>
      <c r="DF1" s="16"/>
      <c r="DG1" s="16"/>
      <c r="DH1" s="16"/>
      <c r="DI1" s="16"/>
      <c r="DJ1" s="16"/>
      <c r="DK1" s="16"/>
      <c r="DL1" s="16"/>
      <c r="DM1" s="16"/>
      <c r="DN1" s="16"/>
      <c r="DO1" s="16"/>
      <c r="DP1" s="29"/>
      <c r="DQ1" s="411"/>
      <c r="DR1" s="411"/>
      <c r="DS1" s="16"/>
      <c r="DT1" s="16"/>
      <c r="DU1" s="16"/>
      <c r="DV1" s="16"/>
      <c r="DW1" s="16"/>
      <c r="DX1" s="16"/>
      <c r="DY1" s="16"/>
      <c r="DZ1" s="16"/>
      <c r="EA1" s="16"/>
      <c r="EB1" s="16"/>
      <c r="EC1" s="16"/>
      <c r="ED1" s="16"/>
      <c r="EE1" s="16"/>
      <c r="EF1" s="16"/>
      <c r="EG1" s="16"/>
      <c r="EH1" s="16"/>
      <c r="EI1" s="16"/>
      <c r="EJ1" s="16"/>
      <c r="EK1" s="16"/>
      <c r="EL1" s="16"/>
      <c r="EM1" s="16"/>
      <c r="EO1" s="410"/>
      <c r="EP1" s="410"/>
      <c r="EQ1" s="1"/>
      <c r="ER1" s="1"/>
      <c r="ES1" s="1"/>
      <c r="ET1" s="1"/>
      <c r="EU1" s="1"/>
      <c r="EV1" s="1"/>
      <c r="EW1" s="1"/>
      <c r="EX1" s="1"/>
      <c r="EY1" s="1"/>
      <c r="EZ1" s="1"/>
      <c r="FA1" s="1"/>
      <c r="FB1" s="1"/>
      <c r="FC1" s="1"/>
      <c r="FD1" s="1"/>
      <c r="FE1" s="1"/>
      <c r="FF1" s="1"/>
      <c r="FG1" s="1"/>
      <c r="FH1" s="1"/>
      <c r="FI1" s="1"/>
      <c r="FJ1" s="1"/>
      <c r="FK1" s="1"/>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row>
    <row r="2" spans="1:215"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1"/>
      <c r="AX2" s="411"/>
      <c r="AY2" s="16"/>
      <c r="AZ2" s="16"/>
      <c r="BA2" s="16"/>
      <c r="BB2" s="16"/>
      <c r="BC2" s="16"/>
      <c r="BD2" s="16"/>
      <c r="BE2" s="16"/>
      <c r="BF2" s="16"/>
      <c r="BG2" s="16"/>
      <c r="BH2" s="16"/>
      <c r="BI2" s="16"/>
      <c r="BJ2" s="16"/>
      <c r="BK2" s="16"/>
      <c r="BL2" s="16"/>
      <c r="BM2" s="16"/>
      <c r="BN2" s="16"/>
      <c r="BO2" s="16"/>
      <c r="BP2" s="16"/>
      <c r="BQ2" s="16"/>
      <c r="BR2" s="16"/>
      <c r="BS2" s="16"/>
      <c r="BT2" s="29"/>
      <c r="BU2" s="411"/>
      <c r="BV2" s="411"/>
      <c r="BW2" s="16"/>
      <c r="BX2" s="16"/>
      <c r="BY2" s="16"/>
      <c r="BZ2" s="16"/>
      <c r="CA2" s="16"/>
      <c r="CB2" s="16"/>
      <c r="CC2" s="16"/>
      <c r="CD2" s="16"/>
      <c r="CE2" s="16"/>
      <c r="CF2" s="16"/>
      <c r="CG2" s="16"/>
      <c r="CH2" s="16"/>
      <c r="CI2" s="16"/>
      <c r="CJ2" s="16"/>
      <c r="CK2" s="16"/>
      <c r="CL2" s="16"/>
      <c r="CM2" s="16"/>
      <c r="CN2" s="16"/>
      <c r="CO2" s="16"/>
      <c r="CP2" s="16"/>
      <c r="CQ2" s="16"/>
      <c r="CR2" s="29"/>
      <c r="CS2" s="411"/>
      <c r="CT2" s="411"/>
      <c r="CU2" s="16"/>
      <c r="CV2" s="16"/>
      <c r="CW2" s="16"/>
      <c r="CX2" s="16"/>
      <c r="CY2" s="16"/>
      <c r="CZ2" s="16"/>
      <c r="DA2" s="16"/>
      <c r="DB2" s="16"/>
      <c r="DC2" s="16"/>
      <c r="DD2" s="16"/>
      <c r="DE2" s="16"/>
      <c r="DF2" s="16"/>
      <c r="DG2" s="16"/>
      <c r="DH2" s="16"/>
      <c r="DI2" s="16"/>
      <c r="DJ2" s="16"/>
      <c r="DK2" s="16"/>
      <c r="DL2" s="16"/>
      <c r="DM2" s="16"/>
      <c r="DN2" s="16"/>
      <c r="DO2" s="16"/>
      <c r="DP2" s="29"/>
      <c r="DQ2" s="411"/>
      <c r="DR2" s="411"/>
      <c r="DS2" s="16"/>
      <c r="DT2" s="16"/>
      <c r="DU2" s="16"/>
      <c r="DV2" s="16"/>
      <c r="DW2" s="16"/>
      <c r="DX2" s="16"/>
      <c r="DY2" s="16"/>
      <c r="DZ2" s="16"/>
      <c r="EA2" s="16"/>
      <c r="EB2" s="16"/>
      <c r="EC2" s="16"/>
      <c r="ED2" s="16"/>
      <c r="EE2" s="16"/>
      <c r="EF2" s="16"/>
      <c r="EG2" s="16"/>
      <c r="EH2" s="16"/>
      <c r="EI2" s="16"/>
      <c r="EJ2" s="16"/>
      <c r="EK2" s="16"/>
      <c r="EL2" s="16"/>
      <c r="EM2" s="16"/>
      <c r="EO2" s="410"/>
      <c r="EP2" s="410"/>
      <c r="EQ2" s="1"/>
      <c r="ER2" s="1"/>
      <c r="ES2" s="1"/>
      <c r="ET2" s="1"/>
      <c r="EU2" s="1"/>
      <c r="EV2" s="1"/>
      <c r="EW2" s="1"/>
      <c r="EX2" s="1"/>
      <c r="EY2" s="1"/>
      <c r="EZ2" s="1"/>
      <c r="FA2" s="1"/>
      <c r="FB2" s="1"/>
      <c r="FC2" s="1"/>
      <c r="FD2" s="1"/>
      <c r="FE2" s="1"/>
      <c r="FF2" s="1"/>
      <c r="FG2" s="1"/>
      <c r="FH2" s="1"/>
      <c r="FI2" s="1"/>
      <c r="FJ2" s="1"/>
      <c r="FK2" s="1"/>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row>
    <row r="3" spans="1:215"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1"/>
      <c r="AX3" s="411"/>
      <c r="AY3" s="16"/>
      <c r="AZ3" s="16"/>
      <c r="BA3" s="16"/>
      <c r="BB3" s="16"/>
      <c r="BC3" s="16"/>
      <c r="BD3" s="16"/>
      <c r="BE3" s="16"/>
      <c r="BF3" s="16"/>
      <c r="BG3" s="16"/>
      <c r="BH3" s="16"/>
      <c r="BI3" s="16"/>
      <c r="BJ3" s="16"/>
      <c r="BK3" s="16"/>
      <c r="BL3" s="16"/>
      <c r="BM3" s="16"/>
      <c r="BN3" s="16"/>
      <c r="BO3" s="16"/>
      <c r="BP3" s="16"/>
      <c r="BQ3" s="16"/>
      <c r="BR3" s="16"/>
      <c r="BS3" s="16"/>
      <c r="BT3" s="29"/>
      <c r="BU3" s="411"/>
      <c r="BV3" s="411"/>
      <c r="BW3" s="16"/>
      <c r="BX3" s="16"/>
      <c r="BY3" s="16"/>
      <c r="BZ3" s="16"/>
      <c r="CA3" s="16"/>
      <c r="CB3" s="16"/>
      <c r="CC3" s="16"/>
      <c r="CD3" s="16"/>
      <c r="CE3" s="16"/>
      <c r="CF3" s="16"/>
      <c r="CG3" s="16"/>
      <c r="CH3" s="16"/>
      <c r="CI3" s="16"/>
      <c r="CJ3" s="16"/>
      <c r="CK3" s="16"/>
      <c r="CL3" s="16"/>
      <c r="CM3" s="16"/>
      <c r="CN3" s="16"/>
      <c r="CO3" s="16"/>
      <c r="CP3" s="16"/>
      <c r="CQ3" s="16"/>
      <c r="CR3" s="29"/>
      <c r="CS3" s="411"/>
      <c r="CT3" s="411"/>
      <c r="CU3" s="16"/>
      <c r="CV3" s="16"/>
      <c r="CW3" s="16"/>
      <c r="CX3" s="16"/>
      <c r="CY3" s="16"/>
      <c r="CZ3" s="16"/>
      <c r="DA3" s="16"/>
      <c r="DB3" s="16"/>
      <c r="DC3" s="16"/>
      <c r="DD3" s="16"/>
      <c r="DE3" s="16"/>
      <c r="DF3" s="16"/>
      <c r="DG3" s="16"/>
      <c r="DH3" s="16"/>
      <c r="DI3" s="16"/>
      <c r="DJ3" s="16"/>
      <c r="DK3" s="16"/>
      <c r="DL3" s="16"/>
      <c r="DM3" s="16"/>
      <c r="DN3" s="16"/>
      <c r="DO3" s="16"/>
      <c r="DP3" s="29"/>
      <c r="DQ3" s="411"/>
      <c r="DR3" s="411"/>
      <c r="DS3" s="16"/>
      <c r="DT3" s="16"/>
      <c r="DU3" s="16"/>
      <c r="DV3" s="16"/>
      <c r="DW3" s="16"/>
      <c r="DX3" s="16"/>
      <c r="DY3" s="16"/>
      <c r="DZ3" s="16"/>
      <c r="EA3" s="16"/>
      <c r="EB3" s="16"/>
      <c r="EC3" s="16"/>
      <c r="ED3" s="16"/>
      <c r="EE3" s="16"/>
      <c r="EF3" s="16"/>
      <c r="EG3" s="16"/>
      <c r="EH3" s="16"/>
      <c r="EI3" s="16"/>
      <c r="EJ3" s="16"/>
      <c r="EK3" s="16"/>
      <c r="EL3" s="16"/>
      <c r="EM3" s="16"/>
      <c r="EO3" s="410"/>
      <c r="EP3" s="410"/>
      <c r="EQ3" s="1"/>
      <c r="ER3" s="1"/>
      <c r="ES3" s="1"/>
      <c r="ET3" s="1"/>
      <c r="EU3" s="1"/>
      <c r="EV3" s="1"/>
      <c r="EW3" s="1"/>
      <c r="EX3" s="1"/>
      <c r="EY3" s="1"/>
      <c r="EZ3" s="1"/>
      <c r="FA3" s="1"/>
      <c r="FB3" s="1"/>
      <c r="FC3" s="1"/>
      <c r="FD3" s="1"/>
      <c r="FE3" s="1"/>
      <c r="FF3" s="1"/>
      <c r="FG3" s="1"/>
      <c r="FH3" s="1"/>
      <c r="FI3" s="1"/>
      <c r="FJ3" s="1"/>
      <c r="FK3" s="1"/>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row>
    <row r="4" spans="1:215"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1"/>
      <c r="AX4" s="411"/>
      <c r="AY4" s="16"/>
      <c r="AZ4" s="16"/>
      <c r="BA4" s="16"/>
      <c r="BB4" s="16"/>
      <c r="BC4" s="16"/>
      <c r="BD4" s="16"/>
      <c r="BE4" s="16"/>
      <c r="BF4" s="16"/>
      <c r="BG4" s="16"/>
      <c r="BH4" s="16"/>
      <c r="BI4" s="16"/>
      <c r="BJ4" s="16"/>
      <c r="BK4" s="16"/>
      <c r="BL4" s="16"/>
      <c r="BM4" s="16"/>
      <c r="BN4" s="16"/>
      <c r="BO4" s="16"/>
      <c r="BP4" s="16"/>
      <c r="BQ4" s="16"/>
      <c r="BR4" s="16"/>
      <c r="BS4" s="16"/>
      <c r="BT4" s="29"/>
      <c r="BU4" s="411"/>
      <c r="BV4" s="411"/>
      <c r="BW4" s="16"/>
      <c r="BX4" s="16"/>
      <c r="BY4" s="16"/>
      <c r="BZ4" s="16"/>
      <c r="CA4" s="16"/>
      <c r="CB4" s="16"/>
      <c r="CC4" s="16"/>
      <c r="CD4" s="16"/>
      <c r="CE4" s="16"/>
      <c r="CF4" s="16"/>
      <c r="CG4" s="16"/>
      <c r="CH4" s="16"/>
      <c r="CI4" s="16"/>
      <c r="CJ4" s="16"/>
      <c r="CK4" s="16"/>
      <c r="CL4" s="16"/>
      <c r="CM4" s="16"/>
      <c r="CN4" s="16"/>
      <c r="CO4" s="16"/>
      <c r="CP4" s="16"/>
      <c r="CQ4" s="16"/>
      <c r="CR4" s="29"/>
      <c r="CS4" s="411"/>
      <c r="CT4" s="411"/>
      <c r="CU4" s="16"/>
      <c r="CV4" s="16"/>
      <c r="CW4" s="16"/>
      <c r="CX4" s="16"/>
      <c r="CY4" s="16"/>
      <c r="CZ4" s="16"/>
      <c r="DA4" s="16"/>
      <c r="DB4" s="16"/>
      <c r="DC4" s="16"/>
      <c r="DD4" s="16"/>
      <c r="DE4" s="16"/>
      <c r="DF4" s="16"/>
      <c r="DG4" s="16"/>
      <c r="DH4" s="16"/>
      <c r="DI4" s="16"/>
      <c r="DJ4" s="16"/>
      <c r="DK4" s="16"/>
      <c r="DL4" s="16"/>
      <c r="DM4" s="16"/>
      <c r="DN4" s="16"/>
      <c r="DO4" s="16"/>
      <c r="DP4" s="29"/>
      <c r="DQ4" s="411"/>
      <c r="DR4" s="411"/>
      <c r="DS4" s="16"/>
      <c r="DT4" s="16"/>
      <c r="DU4" s="16"/>
      <c r="DV4" s="16"/>
      <c r="DW4" s="16"/>
      <c r="DX4" s="16"/>
      <c r="DY4" s="16"/>
      <c r="DZ4" s="16"/>
      <c r="EA4" s="16"/>
      <c r="EB4" s="16"/>
      <c r="EC4" s="16"/>
      <c r="ED4" s="16"/>
      <c r="EE4" s="16"/>
      <c r="EF4" s="16"/>
      <c r="EG4" s="16"/>
      <c r="EH4" s="16"/>
      <c r="EI4" s="16"/>
      <c r="EJ4" s="16"/>
      <c r="EK4" s="16"/>
      <c r="EL4" s="16"/>
      <c r="EM4" s="16"/>
      <c r="EO4" s="410"/>
      <c r="EP4" s="410"/>
      <c r="EQ4" s="1"/>
      <c r="ER4" s="1"/>
      <c r="ES4" s="1"/>
      <c r="ET4" s="1"/>
      <c r="EU4" s="1"/>
      <c r="EV4" s="1"/>
      <c r="EW4" s="1"/>
      <c r="EX4" s="1"/>
      <c r="EY4" s="1"/>
      <c r="EZ4" s="1"/>
      <c r="FA4" s="1"/>
      <c r="FB4" s="1"/>
      <c r="FC4" s="1"/>
      <c r="FD4" s="1"/>
      <c r="FE4" s="1"/>
      <c r="FF4" s="1"/>
      <c r="FG4" s="1"/>
      <c r="FH4" s="1"/>
      <c r="FI4" s="1"/>
      <c r="FJ4" s="1"/>
      <c r="FK4" s="1"/>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row>
    <row r="5" spans="1:215"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9" t="s">
        <v>216</v>
      </c>
      <c r="AX5" s="419"/>
      <c r="AY5" s="17"/>
      <c r="AZ5" s="17"/>
      <c r="BA5" s="17"/>
      <c r="BB5" s="17"/>
      <c r="BC5" s="17"/>
      <c r="BD5" s="17"/>
      <c r="BE5" s="17"/>
      <c r="BF5" s="17"/>
      <c r="BG5" s="16"/>
      <c r="BH5" s="17"/>
      <c r="BI5" s="17"/>
      <c r="BJ5" s="17"/>
      <c r="BK5" s="17"/>
      <c r="BL5" s="16"/>
      <c r="BM5" s="17"/>
      <c r="BN5" s="16"/>
      <c r="BO5" s="16"/>
      <c r="BP5" s="17"/>
      <c r="BQ5" s="16"/>
      <c r="BR5" s="16"/>
      <c r="BS5" s="17" t="s">
        <v>217</v>
      </c>
      <c r="BT5" s="29"/>
      <c r="BU5" s="419" t="s">
        <v>216</v>
      </c>
      <c r="BV5" s="419"/>
      <c r="BW5" s="17"/>
      <c r="BX5" s="17"/>
      <c r="BY5" s="17"/>
      <c r="BZ5" s="17"/>
      <c r="CA5" s="17"/>
      <c r="CB5" s="17"/>
      <c r="CC5" s="17"/>
      <c r="CD5" s="17"/>
      <c r="CE5" s="16"/>
      <c r="CF5" s="17"/>
      <c r="CG5" s="17"/>
      <c r="CH5" s="17"/>
      <c r="CI5" s="17"/>
      <c r="CJ5" s="16"/>
      <c r="CK5" s="17"/>
      <c r="CL5" s="16"/>
      <c r="CM5" s="16"/>
      <c r="CN5" s="17"/>
      <c r="CO5" s="16"/>
      <c r="CP5" s="16"/>
      <c r="CQ5" s="17" t="s">
        <v>217</v>
      </c>
      <c r="CR5" s="29"/>
      <c r="CS5" s="419" t="s">
        <v>216</v>
      </c>
      <c r="CT5" s="419"/>
      <c r="CU5" s="17"/>
      <c r="CV5" s="17"/>
      <c r="CW5" s="17"/>
      <c r="CX5" s="17"/>
      <c r="CY5" s="17"/>
      <c r="CZ5" s="17"/>
      <c r="DA5" s="17"/>
      <c r="DB5" s="17"/>
      <c r="DC5" s="16"/>
      <c r="DD5" s="17"/>
      <c r="DE5" s="17"/>
      <c r="DF5" s="17"/>
      <c r="DG5" s="17"/>
      <c r="DH5" s="16"/>
      <c r="DI5" s="17"/>
      <c r="DJ5" s="16"/>
      <c r="DK5" s="16"/>
      <c r="DL5" s="17"/>
      <c r="DM5" s="16"/>
      <c r="DN5" s="16"/>
      <c r="DO5" s="17" t="s">
        <v>217</v>
      </c>
      <c r="DP5" s="29"/>
      <c r="DQ5" s="419" t="s">
        <v>216</v>
      </c>
      <c r="DR5" s="419"/>
      <c r="DS5" s="17"/>
      <c r="DT5" s="17"/>
      <c r="DU5" s="17"/>
      <c r="DV5" s="17"/>
      <c r="DW5" s="17"/>
      <c r="DX5" s="17"/>
      <c r="DY5" s="17"/>
      <c r="DZ5" s="17"/>
      <c r="EA5" s="16"/>
      <c r="EB5" s="17"/>
      <c r="EC5" s="17"/>
      <c r="ED5" s="17"/>
      <c r="EE5" s="17"/>
      <c r="EF5" s="16"/>
      <c r="EG5" s="17"/>
      <c r="EH5" s="16"/>
      <c r="EI5" s="16"/>
      <c r="EJ5" s="17"/>
      <c r="EK5" s="16"/>
      <c r="EL5" s="16"/>
      <c r="EM5" s="17" t="s">
        <v>217</v>
      </c>
      <c r="EO5" s="418" t="s">
        <v>214</v>
      </c>
      <c r="EP5" s="418"/>
      <c r="EQ5" s="2"/>
      <c r="ER5" s="2"/>
      <c r="ES5" s="2"/>
      <c r="ET5" s="2"/>
      <c r="EU5" s="2"/>
      <c r="EV5" s="2"/>
      <c r="EW5" s="2"/>
      <c r="EX5" s="2"/>
      <c r="EY5" s="1"/>
      <c r="EZ5" s="2"/>
      <c r="FA5" s="2"/>
      <c r="FB5" s="2"/>
      <c r="FC5" s="2"/>
      <c r="FD5" s="1"/>
      <c r="FE5" s="2"/>
      <c r="FF5" s="1"/>
      <c r="FG5" s="1"/>
      <c r="FH5" s="2"/>
      <c r="FI5" s="1"/>
      <c r="FJ5" s="1"/>
      <c r="FK5" s="2" t="s">
        <v>215</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row>
    <row r="6" spans="1:215"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1"/>
      <c r="AX6" s="411"/>
      <c r="AY6" s="16"/>
      <c r="AZ6" s="16"/>
      <c r="BA6" s="16"/>
      <c r="BB6" s="16"/>
      <c r="BC6" s="16"/>
      <c r="BD6" s="16"/>
      <c r="BE6" s="16"/>
      <c r="BF6" s="16"/>
      <c r="BG6" s="16"/>
      <c r="BH6" s="16"/>
      <c r="BI6" s="16"/>
      <c r="BJ6" s="16"/>
      <c r="BK6" s="16"/>
      <c r="BL6" s="16"/>
      <c r="BM6" s="16"/>
      <c r="BN6" s="16"/>
      <c r="BO6" s="16"/>
      <c r="BP6" s="16"/>
      <c r="BQ6" s="16"/>
      <c r="BR6" s="16"/>
      <c r="BS6" s="16"/>
      <c r="BT6" s="29"/>
      <c r="BU6" s="411"/>
      <c r="BV6" s="411"/>
      <c r="BW6" s="16"/>
      <c r="BX6" s="16"/>
      <c r="BY6" s="16"/>
      <c r="BZ6" s="16"/>
      <c r="CA6" s="16"/>
      <c r="CB6" s="16"/>
      <c r="CC6" s="16"/>
      <c r="CD6" s="16"/>
      <c r="CE6" s="16"/>
      <c r="CF6" s="16"/>
      <c r="CG6" s="16"/>
      <c r="CH6" s="16"/>
      <c r="CI6" s="16"/>
      <c r="CJ6" s="16"/>
      <c r="CK6" s="16"/>
      <c r="CL6" s="16"/>
      <c r="CM6" s="16"/>
      <c r="CN6" s="16"/>
      <c r="CO6" s="16"/>
      <c r="CP6" s="16"/>
      <c r="CQ6" s="16"/>
      <c r="CR6" s="29"/>
      <c r="CS6" s="411"/>
      <c r="CT6" s="411"/>
      <c r="CU6" s="16"/>
      <c r="CV6" s="16"/>
      <c r="CW6" s="16"/>
      <c r="CX6" s="16"/>
      <c r="CY6" s="16"/>
      <c r="CZ6" s="16"/>
      <c r="DA6" s="16"/>
      <c r="DB6" s="16"/>
      <c r="DC6" s="16"/>
      <c r="DD6" s="16"/>
      <c r="DE6" s="16"/>
      <c r="DF6" s="16"/>
      <c r="DG6" s="16"/>
      <c r="DH6" s="16"/>
      <c r="DI6" s="16"/>
      <c r="DJ6" s="16"/>
      <c r="DK6" s="16"/>
      <c r="DL6" s="16"/>
      <c r="DM6" s="16"/>
      <c r="DN6" s="16"/>
      <c r="DO6" s="16"/>
      <c r="DP6" s="29"/>
      <c r="DQ6" s="411"/>
      <c r="DR6" s="411"/>
      <c r="DS6" s="16"/>
      <c r="DT6" s="16"/>
      <c r="DU6" s="16"/>
      <c r="DV6" s="16"/>
      <c r="DW6" s="16"/>
      <c r="DX6" s="16"/>
      <c r="DY6" s="16"/>
      <c r="DZ6" s="16"/>
      <c r="EA6" s="16"/>
      <c r="EB6" s="16"/>
      <c r="EC6" s="16"/>
      <c r="ED6" s="16"/>
      <c r="EE6" s="16"/>
      <c r="EF6" s="16"/>
      <c r="EG6" s="16"/>
      <c r="EH6" s="16"/>
      <c r="EI6" s="16"/>
      <c r="EJ6" s="16"/>
      <c r="EK6" s="16"/>
      <c r="EL6" s="16"/>
      <c r="EM6" s="16"/>
      <c r="EO6" s="410"/>
      <c r="EP6" s="410"/>
      <c r="EQ6" s="1"/>
      <c r="ER6" s="1"/>
      <c r="ES6" s="1"/>
      <c r="ET6" s="1"/>
      <c r="EU6" s="1"/>
      <c r="EV6" s="1"/>
      <c r="EW6" s="1"/>
      <c r="EX6" s="1"/>
      <c r="EY6" s="1"/>
      <c r="EZ6" s="1"/>
      <c r="FA6" s="1"/>
      <c r="FB6" s="1"/>
      <c r="FC6" s="1"/>
      <c r="FD6" s="1"/>
      <c r="FE6" s="1"/>
      <c r="FF6" s="1"/>
      <c r="FG6" s="1"/>
      <c r="FH6" s="1"/>
      <c r="FI6" s="1"/>
      <c r="FJ6" s="1"/>
      <c r="FK6" s="1"/>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row>
    <row r="7" spans="1:215" ht="15.5">
      <c r="A7" s="416" t="s">
        <v>218</v>
      </c>
      <c r="B7" s="416"/>
      <c r="C7" s="2"/>
      <c r="D7" s="2"/>
      <c r="E7" s="2"/>
      <c r="F7" s="2"/>
      <c r="G7" s="2"/>
      <c r="H7" s="2"/>
      <c r="I7" s="2"/>
      <c r="J7" s="2"/>
      <c r="K7" s="2"/>
      <c r="L7" s="2"/>
      <c r="M7" s="2"/>
      <c r="N7" s="2"/>
      <c r="O7" s="2"/>
      <c r="P7" s="2"/>
      <c r="Q7" s="2"/>
      <c r="R7" s="2"/>
      <c r="S7" s="2"/>
      <c r="T7" s="2"/>
      <c r="U7" s="2"/>
      <c r="V7" s="2"/>
      <c r="W7" s="2"/>
      <c r="Y7" s="416" t="s">
        <v>219</v>
      </c>
      <c r="Z7" s="416"/>
      <c r="AA7" s="2"/>
      <c r="AB7" s="2"/>
      <c r="AC7" s="2"/>
      <c r="AD7" s="2"/>
      <c r="AE7" s="2"/>
      <c r="AF7" s="2"/>
      <c r="AG7" s="2"/>
      <c r="AH7" s="2"/>
      <c r="AI7" s="2"/>
      <c r="AJ7" s="2"/>
      <c r="AK7" s="2"/>
      <c r="AL7" s="2"/>
      <c r="AM7" s="2"/>
      <c r="AN7" s="2"/>
      <c r="AO7" s="2"/>
      <c r="AP7" s="2"/>
      <c r="AQ7" s="2"/>
      <c r="AR7" s="2"/>
      <c r="AS7" s="2"/>
      <c r="AT7" s="2"/>
      <c r="AU7" s="2"/>
      <c r="AW7" s="417" t="s">
        <v>220</v>
      </c>
      <c r="AX7" s="417"/>
      <c r="AY7" s="17"/>
      <c r="AZ7" s="17"/>
      <c r="BA7" s="17"/>
      <c r="BB7" s="17"/>
      <c r="BC7" s="17"/>
      <c r="BD7" s="17"/>
      <c r="BE7" s="17"/>
      <c r="BF7" s="17"/>
      <c r="BG7" s="17"/>
      <c r="BH7" s="17"/>
      <c r="BI7" s="17"/>
      <c r="BJ7" s="17"/>
      <c r="BK7" s="17"/>
      <c r="BL7" s="17"/>
      <c r="BM7" s="17"/>
      <c r="BN7" s="17"/>
      <c r="BO7" s="17"/>
      <c r="BP7" s="17"/>
      <c r="BQ7" s="17"/>
      <c r="BR7" s="17"/>
      <c r="BS7" s="17"/>
      <c r="BT7" s="29"/>
      <c r="BU7" s="417" t="s">
        <v>221</v>
      </c>
      <c r="BV7" s="417"/>
      <c r="BW7" s="17"/>
      <c r="BX7" s="17"/>
      <c r="BY7" s="17"/>
      <c r="BZ7" s="17"/>
      <c r="CA7" s="17"/>
      <c r="CB7" s="17"/>
      <c r="CC7" s="17"/>
      <c r="CD7" s="17"/>
      <c r="CE7" s="17"/>
      <c r="CF7" s="17"/>
      <c r="CG7" s="17"/>
      <c r="CH7" s="17"/>
      <c r="CI7" s="17"/>
      <c r="CJ7" s="17"/>
      <c r="CK7" s="17"/>
      <c r="CL7" s="17"/>
      <c r="CM7" s="17"/>
      <c r="CN7" s="17"/>
      <c r="CO7" s="17"/>
      <c r="CP7" s="17"/>
      <c r="CQ7" s="17"/>
      <c r="CR7" s="29"/>
      <c r="CS7" s="417" t="s">
        <v>222</v>
      </c>
      <c r="CT7" s="417"/>
      <c r="CU7" s="17"/>
      <c r="CV7" s="17"/>
      <c r="CW7" s="17"/>
      <c r="CX7" s="17"/>
      <c r="CY7" s="17"/>
      <c r="CZ7" s="17"/>
      <c r="DA7" s="17"/>
      <c r="DB7" s="17"/>
      <c r="DC7" s="17"/>
      <c r="DD7" s="17"/>
      <c r="DE7" s="17"/>
      <c r="DF7" s="17"/>
      <c r="DG7" s="17"/>
      <c r="DH7" s="17"/>
      <c r="DI7" s="17"/>
      <c r="DJ7" s="17"/>
      <c r="DK7" s="17"/>
      <c r="DL7" s="17"/>
      <c r="DM7" s="17"/>
      <c r="DN7" s="17"/>
      <c r="DO7" s="17"/>
      <c r="DP7" s="29"/>
      <c r="DQ7" s="417" t="s">
        <v>223</v>
      </c>
      <c r="DR7" s="417"/>
      <c r="DS7" s="17"/>
      <c r="DT7" s="17"/>
      <c r="DU7" s="17"/>
      <c r="DV7" s="17"/>
      <c r="DW7" s="17"/>
      <c r="DX7" s="17"/>
      <c r="DY7" s="17"/>
      <c r="DZ7" s="17"/>
      <c r="EA7" s="17"/>
      <c r="EB7" s="17"/>
      <c r="EC7" s="17"/>
      <c r="ED7" s="17"/>
      <c r="EE7" s="17"/>
      <c r="EF7" s="17"/>
      <c r="EG7" s="17"/>
      <c r="EH7" s="17"/>
      <c r="EI7" s="17"/>
      <c r="EJ7" s="17"/>
      <c r="EK7" s="17"/>
      <c r="EL7" s="17"/>
      <c r="EM7" s="17"/>
      <c r="EO7" s="416" t="s">
        <v>270</v>
      </c>
      <c r="EP7" s="416"/>
      <c r="EQ7" s="2"/>
      <c r="ER7" s="2"/>
      <c r="ES7" s="2"/>
      <c r="ET7" s="2"/>
      <c r="EU7" s="2"/>
      <c r="EV7" s="2"/>
      <c r="EW7" s="2"/>
      <c r="EX7" s="2"/>
      <c r="EY7" s="2"/>
      <c r="EZ7" s="2"/>
      <c r="FA7" s="2"/>
      <c r="FB7" s="2"/>
      <c r="FC7" s="2"/>
      <c r="FD7" s="2"/>
      <c r="FE7" s="2"/>
      <c r="FF7" s="2"/>
      <c r="FG7" s="2"/>
      <c r="FH7" s="2"/>
      <c r="FI7" s="2"/>
      <c r="FJ7" s="2"/>
      <c r="FK7" s="2"/>
      <c r="FM7" s="416" t="s">
        <v>225</v>
      </c>
      <c r="FN7" s="416"/>
      <c r="FO7" s="2"/>
      <c r="FP7" s="2"/>
      <c r="FQ7" s="2"/>
      <c r="FR7" s="2"/>
      <c r="FS7" s="2"/>
      <c r="FT7" s="2"/>
      <c r="FU7" s="2"/>
      <c r="FV7" s="2"/>
      <c r="FW7" s="2"/>
      <c r="FX7" s="2"/>
      <c r="FY7" s="2"/>
      <c r="FZ7" s="2"/>
      <c r="GA7" s="2"/>
      <c r="GB7" s="2"/>
      <c r="GC7" s="2"/>
      <c r="GD7" s="2"/>
      <c r="GE7" s="2"/>
      <c r="GF7" s="2"/>
      <c r="GG7" s="2"/>
      <c r="GH7" s="2"/>
      <c r="GI7" s="2"/>
      <c r="GK7" s="416" t="s">
        <v>226</v>
      </c>
      <c r="GL7" s="416"/>
      <c r="GM7" s="2"/>
      <c r="GN7" s="2"/>
      <c r="GO7" s="2"/>
      <c r="GP7" s="2"/>
      <c r="GQ7" s="2"/>
      <c r="GR7" s="2"/>
      <c r="GS7" s="2"/>
      <c r="GT7" s="2"/>
      <c r="GU7" s="2"/>
      <c r="GV7" s="2"/>
      <c r="GW7" s="2"/>
      <c r="GX7" s="2"/>
      <c r="GY7" s="2"/>
      <c r="GZ7" s="2"/>
      <c r="HA7" s="2"/>
      <c r="HB7" s="2"/>
      <c r="HC7" s="2"/>
      <c r="HD7" s="2"/>
      <c r="HE7" s="2"/>
      <c r="HF7" s="2"/>
      <c r="HG7" s="2"/>
    </row>
    <row r="8" spans="1:215" ht="15.5">
      <c r="A8" s="416" t="s">
        <v>548</v>
      </c>
      <c r="B8" s="416"/>
      <c r="C8" s="3"/>
      <c r="D8" s="3"/>
      <c r="E8" s="3"/>
      <c r="F8" s="3"/>
      <c r="G8" s="3"/>
      <c r="H8" s="3"/>
      <c r="I8" s="3"/>
      <c r="J8" s="3"/>
      <c r="K8" s="3"/>
      <c r="L8" s="3"/>
      <c r="M8" s="3"/>
      <c r="N8" s="3"/>
      <c r="O8" s="3"/>
      <c r="P8" s="3"/>
      <c r="Q8" s="3"/>
      <c r="R8" s="3"/>
      <c r="S8" s="3"/>
      <c r="T8" s="3"/>
      <c r="U8" s="3"/>
      <c r="V8" s="3"/>
      <c r="W8" s="3"/>
      <c r="Y8" s="416" t="s">
        <v>548</v>
      </c>
      <c r="Z8" s="416"/>
      <c r="AA8" s="3"/>
      <c r="AB8" s="3"/>
      <c r="AC8" s="3"/>
      <c r="AD8" s="3"/>
      <c r="AE8" s="3"/>
      <c r="AF8" s="3"/>
      <c r="AG8" s="3"/>
      <c r="AH8" s="3"/>
      <c r="AI8" s="3"/>
      <c r="AJ8" s="3"/>
      <c r="AK8" s="3"/>
      <c r="AL8" s="3"/>
      <c r="AM8" s="3"/>
      <c r="AN8" s="3"/>
      <c r="AO8" s="3"/>
      <c r="AP8" s="3"/>
      <c r="AQ8" s="3"/>
      <c r="AR8" s="3"/>
      <c r="AS8" s="3"/>
      <c r="AT8" s="3"/>
      <c r="AU8" s="3"/>
      <c r="AW8" s="417" t="s">
        <v>549</v>
      </c>
      <c r="AX8" s="417"/>
      <c r="AY8" s="18"/>
      <c r="AZ8" s="18"/>
      <c r="BA8" s="18"/>
      <c r="BB8" s="18"/>
      <c r="BC8" s="18"/>
      <c r="BD8" s="18"/>
      <c r="BE8" s="18"/>
      <c r="BF8" s="18"/>
      <c r="BG8" s="18"/>
      <c r="BH8" s="18"/>
      <c r="BI8" s="18"/>
      <c r="BJ8" s="18"/>
      <c r="BK8" s="18"/>
      <c r="BL8" s="18"/>
      <c r="BM8" s="18"/>
      <c r="BN8" s="18"/>
      <c r="BO8" s="18"/>
      <c r="BP8" s="18"/>
      <c r="BQ8" s="18"/>
      <c r="BR8" s="18"/>
      <c r="BS8" s="18"/>
      <c r="BT8" s="29"/>
      <c r="BU8" s="417" t="s">
        <v>549</v>
      </c>
      <c r="BV8" s="417"/>
      <c r="BW8" s="18"/>
      <c r="BX8" s="18"/>
      <c r="BY8" s="18"/>
      <c r="BZ8" s="18"/>
      <c r="CA8" s="18"/>
      <c r="CB8" s="18"/>
      <c r="CC8" s="18"/>
      <c r="CD8" s="18"/>
      <c r="CE8" s="18"/>
      <c r="CF8" s="18"/>
      <c r="CG8" s="18"/>
      <c r="CH8" s="18"/>
      <c r="CI8" s="18"/>
      <c r="CJ8" s="18"/>
      <c r="CK8" s="18"/>
      <c r="CL8" s="18"/>
      <c r="CM8" s="18"/>
      <c r="CN8" s="18"/>
      <c r="CO8" s="18"/>
      <c r="CP8" s="18"/>
      <c r="CQ8" s="18"/>
      <c r="CR8" s="29"/>
      <c r="CS8" s="417" t="s">
        <v>549</v>
      </c>
      <c r="CT8" s="417"/>
      <c r="CU8" s="18"/>
      <c r="CV8" s="18"/>
      <c r="CW8" s="18"/>
      <c r="CX8" s="18"/>
      <c r="CY8" s="18"/>
      <c r="CZ8" s="18"/>
      <c r="DA8" s="18"/>
      <c r="DB8" s="18"/>
      <c r="DC8" s="18"/>
      <c r="DD8" s="18"/>
      <c r="DE8" s="18"/>
      <c r="DF8" s="18"/>
      <c r="DG8" s="18"/>
      <c r="DH8" s="18"/>
      <c r="DI8" s="18"/>
      <c r="DJ8" s="18"/>
      <c r="DK8" s="18"/>
      <c r="DL8" s="18"/>
      <c r="DM8" s="18"/>
      <c r="DN8" s="18"/>
      <c r="DO8" s="18"/>
      <c r="DP8" s="29"/>
      <c r="DQ8" s="417" t="s">
        <v>549</v>
      </c>
      <c r="DR8" s="417"/>
      <c r="DS8" s="18"/>
      <c r="DT8" s="18"/>
      <c r="DU8" s="18"/>
      <c r="DV8" s="18"/>
      <c r="DW8" s="18"/>
      <c r="DX8" s="18"/>
      <c r="DY8" s="18"/>
      <c r="DZ8" s="18"/>
      <c r="EA8" s="18"/>
      <c r="EB8" s="18"/>
      <c r="EC8" s="18"/>
      <c r="ED8" s="18"/>
      <c r="EE8" s="18"/>
      <c r="EF8" s="18"/>
      <c r="EG8" s="18"/>
      <c r="EH8" s="18"/>
      <c r="EI8" s="18"/>
      <c r="EJ8" s="18"/>
      <c r="EK8" s="18"/>
      <c r="EL8" s="18"/>
      <c r="EM8" s="18"/>
      <c r="EO8" s="416" t="s">
        <v>548</v>
      </c>
      <c r="EP8" s="416"/>
      <c r="EQ8" s="3"/>
      <c r="ER8" s="3"/>
      <c r="ES8" s="3"/>
      <c r="ET8" s="3"/>
      <c r="EU8" s="3"/>
      <c r="EV8" s="3"/>
      <c r="EW8" s="3"/>
      <c r="EX8" s="3"/>
      <c r="EY8" s="3"/>
      <c r="EZ8" s="3"/>
      <c r="FA8" s="3"/>
      <c r="FB8" s="3"/>
      <c r="FC8" s="3"/>
      <c r="FD8" s="3"/>
      <c r="FE8" s="3"/>
      <c r="FF8" s="3"/>
      <c r="FG8" s="3"/>
      <c r="FH8" s="3"/>
      <c r="FI8" s="3"/>
      <c r="FJ8" s="3"/>
      <c r="FK8" s="3"/>
      <c r="FM8" s="416" t="s">
        <v>548</v>
      </c>
      <c r="FN8" s="416"/>
      <c r="FO8" s="3"/>
      <c r="FP8" s="3"/>
      <c r="FQ8" s="3"/>
      <c r="FR8" s="3"/>
      <c r="FS8" s="3"/>
      <c r="FT8" s="3"/>
      <c r="FU8" s="3"/>
      <c r="FV8" s="3"/>
      <c r="FW8" s="3"/>
      <c r="FX8" s="3"/>
      <c r="FY8" s="3"/>
      <c r="FZ8" s="3"/>
      <c r="GA8" s="3"/>
      <c r="GB8" s="3"/>
      <c r="GC8" s="3"/>
      <c r="GD8" s="3"/>
      <c r="GE8" s="3"/>
      <c r="GF8" s="3"/>
      <c r="GG8" s="3"/>
      <c r="GH8" s="3"/>
      <c r="GI8" s="3"/>
      <c r="GK8" s="416" t="s">
        <v>548</v>
      </c>
      <c r="GL8" s="416"/>
      <c r="GM8" s="3"/>
      <c r="GN8" s="3"/>
      <c r="GO8" s="3"/>
      <c r="GP8" s="3"/>
      <c r="GQ8" s="3"/>
      <c r="GR8" s="3"/>
      <c r="GS8" s="3"/>
      <c r="GT8" s="3"/>
      <c r="GU8" s="3"/>
      <c r="GV8" s="3"/>
      <c r="GW8" s="3"/>
      <c r="GX8" s="3"/>
      <c r="GY8" s="3"/>
      <c r="GZ8" s="3"/>
      <c r="HA8" s="3"/>
      <c r="HB8" s="3"/>
      <c r="HC8" s="3"/>
      <c r="HD8" s="3"/>
      <c r="HE8" s="3"/>
      <c r="HF8" s="3"/>
      <c r="HG8" s="3"/>
    </row>
    <row r="9" spans="1:215"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1"/>
      <c r="AX9" s="411"/>
      <c r="AY9" s="16"/>
      <c r="AZ9" s="16"/>
      <c r="BA9" s="16"/>
      <c r="BB9" s="16"/>
      <c r="BC9" s="16"/>
      <c r="BD9" s="16"/>
      <c r="BE9" s="16"/>
      <c r="BF9" s="16"/>
      <c r="BG9" s="16"/>
      <c r="BH9" s="16"/>
      <c r="BI9" s="16"/>
      <c r="BJ9" s="16"/>
      <c r="BK9" s="16"/>
      <c r="BL9" s="16"/>
      <c r="BM9" s="16"/>
      <c r="BN9" s="16"/>
      <c r="BO9" s="16"/>
      <c r="BP9" s="16"/>
      <c r="BQ9" s="16"/>
      <c r="BR9" s="16"/>
      <c r="BS9" s="16"/>
      <c r="BT9" s="29"/>
      <c r="BU9" s="411"/>
      <c r="BV9" s="411"/>
      <c r="BW9" s="16"/>
      <c r="BX9" s="16"/>
      <c r="BY9" s="16"/>
      <c r="BZ9" s="16"/>
      <c r="CA9" s="16"/>
      <c r="CB9" s="16"/>
      <c r="CC9" s="16"/>
      <c r="CD9" s="16"/>
      <c r="CE9" s="16"/>
      <c r="CF9" s="16"/>
      <c r="CG9" s="16"/>
      <c r="CH9" s="16"/>
      <c r="CI9" s="16"/>
      <c r="CJ9" s="16"/>
      <c r="CK9" s="16"/>
      <c r="CL9" s="16"/>
      <c r="CM9" s="16"/>
      <c r="CN9" s="16"/>
      <c r="CO9" s="16"/>
      <c r="CP9" s="16"/>
      <c r="CQ9" s="16"/>
      <c r="CR9" s="29"/>
      <c r="CS9" s="411"/>
      <c r="CT9" s="411"/>
      <c r="CU9" s="16"/>
      <c r="CV9" s="16"/>
      <c r="CW9" s="16"/>
      <c r="CX9" s="16"/>
      <c r="CY9" s="16"/>
      <c r="CZ9" s="16"/>
      <c r="DA9" s="16"/>
      <c r="DB9" s="16"/>
      <c r="DC9" s="16"/>
      <c r="DD9" s="16"/>
      <c r="DE9" s="16"/>
      <c r="DF9" s="16"/>
      <c r="DG9" s="16"/>
      <c r="DH9" s="16"/>
      <c r="DI9" s="16"/>
      <c r="DJ9" s="16"/>
      <c r="DK9" s="16"/>
      <c r="DL9" s="16"/>
      <c r="DM9" s="16"/>
      <c r="DN9" s="16"/>
      <c r="DO9" s="16"/>
      <c r="DP9" s="29"/>
      <c r="DQ9" s="411"/>
      <c r="DR9" s="411"/>
      <c r="DS9" s="16"/>
      <c r="DT9" s="16"/>
      <c r="DU9" s="16"/>
      <c r="DV9" s="16"/>
      <c r="DW9" s="16"/>
      <c r="DX9" s="16"/>
      <c r="DY9" s="16"/>
      <c r="DZ9" s="16"/>
      <c r="EA9" s="16"/>
      <c r="EB9" s="16"/>
      <c r="EC9" s="16"/>
      <c r="ED9" s="16"/>
      <c r="EE9" s="16"/>
      <c r="EF9" s="16"/>
      <c r="EG9" s="16"/>
      <c r="EH9" s="16"/>
      <c r="EI9" s="16"/>
      <c r="EJ9" s="16"/>
      <c r="EK9" s="16"/>
      <c r="EL9" s="16"/>
      <c r="EM9" s="16"/>
      <c r="EO9" s="410"/>
      <c r="EP9" s="410"/>
      <c r="EQ9" s="1"/>
      <c r="ER9" s="1"/>
      <c r="ES9" s="1"/>
      <c r="ET9" s="1"/>
      <c r="EU9" s="1"/>
      <c r="EV9" s="1"/>
      <c r="EW9" s="1"/>
      <c r="EX9" s="1"/>
      <c r="EY9" s="1"/>
      <c r="EZ9" s="1"/>
      <c r="FA9" s="1"/>
      <c r="FB9" s="1"/>
      <c r="FC9" s="1"/>
      <c r="FD9" s="1"/>
      <c r="FE9" s="1"/>
      <c r="FF9" s="1"/>
      <c r="FG9" s="1"/>
      <c r="FH9" s="1"/>
      <c r="FI9" s="1"/>
      <c r="FJ9" s="1"/>
      <c r="FK9" s="1"/>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row>
    <row r="10" spans="1:215"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1"/>
      <c r="AX10" s="411"/>
      <c r="AY10" s="16"/>
      <c r="AZ10" s="16"/>
      <c r="BA10" s="16"/>
      <c r="BB10" s="16"/>
      <c r="BC10" s="16"/>
      <c r="BD10" s="16"/>
      <c r="BE10" s="16"/>
      <c r="BF10" s="16"/>
      <c r="BG10" s="16"/>
      <c r="BH10" s="16"/>
      <c r="BI10" s="16"/>
      <c r="BJ10" s="16"/>
      <c r="BK10" s="16"/>
      <c r="BL10" s="16"/>
      <c r="BM10" s="16"/>
      <c r="BN10" s="16"/>
      <c r="BO10" s="16"/>
      <c r="BP10" s="16"/>
      <c r="BQ10" s="16"/>
      <c r="BR10" s="16"/>
      <c r="BS10" s="16"/>
      <c r="BT10" s="29"/>
      <c r="BU10" s="411"/>
      <c r="BV10" s="411"/>
      <c r="BW10" s="16"/>
      <c r="BX10" s="16"/>
      <c r="BY10" s="16"/>
      <c r="BZ10" s="16"/>
      <c r="CA10" s="16"/>
      <c r="CB10" s="16"/>
      <c r="CC10" s="16"/>
      <c r="CD10" s="16"/>
      <c r="CE10" s="16"/>
      <c r="CF10" s="16"/>
      <c r="CG10" s="16"/>
      <c r="CH10" s="16"/>
      <c r="CI10" s="16"/>
      <c r="CJ10" s="16"/>
      <c r="CK10" s="16"/>
      <c r="CL10" s="16"/>
      <c r="CM10" s="16"/>
      <c r="CN10" s="16"/>
      <c r="CO10" s="16"/>
      <c r="CP10" s="16"/>
      <c r="CQ10" s="16"/>
      <c r="CR10" s="29"/>
      <c r="CS10" s="411"/>
      <c r="CT10" s="411"/>
      <c r="CU10" s="16"/>
      <c r="CV10" s="16"/>
      <c r="CW10" s="16"/>
      <c r="CX10" s="16"/>
      <c r="CY10" s="16"/>
      <c r="CZ10" s="16"/>
      <c r="DA10" s="16"/>
      <c r="DB10" s="16"/>
      <c r="DC10" s="16"/>
      <c r="DD10" s="16"/>
      <c r="DE10" s="16"/>
      <c r="DF10" s="16"/>
      <c r="DG10" s="16"/>
      <c r="DH10" s="16"/>
      <c r="DI10" s="16"/>
      <c r="DJ10" s="16"/>
      <c r="DK10" s="16"/>
      <c r="DL10" s="16"/>
      <c r="DM10" s="16"/>
      <c r="DN10" s="16"/>
      <c r="DO10" s="16"/>
      <c r="DP10" s="29"/>
      <c r="DQ10" s="411"/>
      <c r="DR10" s="411"/>
      <c r="DS10" s="16"/>
      <c r="DT10" s="16"/>
      <c r="DU10" s="16"/>
      <c r="DV10" s="16"/>
      <c r="DW10" s="16"/>
      <c r="DX10" s="16"/>
      <c r="DY10" s="16"/>
      <c r="DZ10" s="16"/>
      <c r="EA10" s="16"/>
      <c r="EB10" s="16"/>
      <c r="EC10" s="16"/>
      <c r="ED10" s="16"/>
      <c r="EE10" s="16"/>
      <c r="EF10" s="16"/>
      <c r="EG10" s="16"/>
      <c r="EH10" s="16"/>
      <c r="EI10" s="16"/>
      <c r="EJ10" s="16"/>
      <c r="EK10" s="16"/>
      <c r="EL10" s="16"/>
      <c r="EM10" s="16"/>
      <c r="EO10" s="410"/>
      <c r="EP10" s="410"/>
      <c r="EQ10" s="1"/>
      <c r="ER10" s="1"/>
      <c r="ES10" s="1"/>
      <c r="ET10" s="1"/>
      <c r="EU10" s="1"/>
      <c r="EV10" s="1"/>
      <c r="EW10" s="1"/>
      <c r="EX10" s="1"/>
      <c r="EY10" s="1"/>
      <c r="EZ10" s="1"/>
      <c r="FA10" s="1"/>
      <c r="FB10" s="1"/>
      <c r="FC10" s="1"/>
      <c r="FD10" s="1"/>
      <c r="FE10" s="1"/>
      <c r="FF10" s="1"/>
      <c r="FG10" s="1"/>
      <c r="FH10" s="1"/>
      <c r="FI10" s="1"/>
      <c r="FJ10" s="1"/>
      <c r="FK10" s="1"/>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row>
    <row r="11" spans="1:215"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1"/>
      <c r="AX11" s="411"/>
      <c r="AY11" s="19">
        <v>2000</v>
      </c>
      <c r="AZ11" s="19">
        <v>2001</v>
      </c>
      <c r="BA11" s="19">
        <v>2002</v>
      </c>
      <c r="BB11" s="19">
        <v>2003</v>
      </c>
      <c r="BC11" s="19">
        <v>2004</v>
      </c>
      <c r="BD11" s="19">
        <v>2005</v>
      </c>
      <c r="BE11" s="19">
        <v>2006</v>
      </c>
      <c r="BF11" s="19">
        <v>2007</v>
      </c>
      <c r="BG11" s="19">
        <v>2008</v>
      </c>
      <c r="BH11" s="19">
        <v>2009</v>
      </c>
      <c r="BI11" s="19">
        <v>2010</v>
      </c>
      <c r="BJ11" s="19">
        <v>2011</v>
      </c>
      <c r="BK11" s="19">
        <v>2012</v>
      </c>
      <c r="BL11" s="19">
        <v>2013</v>
      </c>
      <c r="BM11" s="19">
        <v>2014</v>
      </c>
      <c r="BN11" s="19">
        <v>2015</v>
      </c>
      <c r="BO11" s="19">
        <v>2016</v>
      </c>
      <c r="BP11" s="19">
        <v>2017</v>
      </c>
      <c r="BQ11" s="19">
        <v>2018</v>
      </c>
      <c r="BR11" s="19">
        <v>2019</v>
      </c>
      <c r="BS11" s="19">
        <v>2020</v>
      </c>
      <c r="BT11" s="29"/>
      <c r="BU11" s="411"/>
      <c r="BV11" s="411"/>
      <c r="BW11" s="19">
        <v>2000</v>
      </c>
      <c r="BX11" s="19">
        <v>2001</v>
      </c>
      <c r="BY11" s="19">
        <v>2002</v>
      </c>
      <c r="BZ11" s="19">
        <v>2003</v>
      </c>
      <c r="CA11" s="19">
        <v>2004</v>
      </c>
      <c r="CB11" s="19">
        <v>2005</v>
      </c>
      <c r="CC11" s="19">
        <v>2006</v>
      </c>
      <c r="CD11" s="19">
        <v>2007</v>
      </c>
      <c r="CE11" s="19">
        <v>2008</v>
      </c>
      <c r="CF11" s="19">
        <v>2009</v>
      </c>
      <c r="CG11" s="19">
        <v>2010</v>
      </c>
      <c r="CH11" s="19">
        <v>2011</v>
      </c>
      <c r="CI11" s="19">
        <v>2012</v>
      </c>
      <c r="CJ11" s="19">
        <v>2013</v>
      </c>
      <c r="CK11" s="19">
        <v>2014</v>
      </c>
      <c r="CL11" s="19">
        <v>2015</v>
      </c>
      <c r="CM11" s="19">
        <v>2016</v>
      </c>
      <c r="CN11" s="19">
        <v>2017</v>
      </c>
      <c r="CO11" s="19">
        <v>2018</v>
      </c>
      <c r="CP11" s="19">
        <v>2019</v>
      </c>
      <c r="CQ11" s="19">
        <v>2020</v>
      </c>
      <c r="CR11" s="29"/>
      <c r="CS11" s="411"/>
      <c r="CT11" s="411"/>
      <c r="CU11" s="19">
        <v>2000</v>
      </c>
      <c r="CV11" s="19">
        <v>2001</v>
      </c>
      <c r="CW11" s="19">
        <v>2002</v>
      </c>
      <c r="CX11" s="19">
        <v>2003</v>
      </c>
      <c r="CY11" s="19">
        <v>2004</v>
      </c>
      <c r="CZ11" s="19">
        <v>2005</v>
      </c>
      <c r="DA11" s="19">
        <v>2006</v>
      </c>
      <c r="DB11" s="19">
        <v>2007</v>
      </c>
      <c r="DC11" s="19">
        <v>2008</v>
      </c>
      <c r="DD11" s="19">
        <v>2009</v>
      </c>
      <c r="DE11" s="19">
        <v>2010</v>
      </c>
      <c r="DF11" s="19">
        <v>2011</v>
      </c>
      <c r="DG11" s="19">
        <v>2012</v>
      </c>
      <c r="DH11" s="19">
        <v>2013</v>
      </c>
      <c r="DI11" s="19">
        <v>2014</v>
      </c>
      <c r="DJ11" s="19">
        <v>2015</v>
      </c>
      <c r="DK11" s="19">
        <v>2016</v>
      </c>
      <c r="DL11" s="19">
        <v>2017</v>
      </c>
      <c r="DM11" s="19">
        <v>2018</v>
      </c>
      <c r="DN11" s="19">
        <v>2019</v>
      </c>
      <c r="DO11" s="19">
        <v>2020</v>
      </c>
      <c r="DP11" s="29"/>
      <c r="DQ11" s="411"/>
      <c r="DR11" s="411"/>
      <c r="DS11" s="19">
        <v>2000</v>
      </c>
      <c r="DT11" s="19">
        <v>2001</v>
      </c>
      <c r="DU11" s="19">
        <v>2002</v>
      </c>
      <c r="DV11" s="19">
        <v>2003</v>
      </c>
      <c r="DW11" s="19">
        <v>2004</v>
      </c>
      <c r="DX11" s="19">
        <v>2005</v>
      </c>
      <c r="DY11" s="19">
        <v>2006</v>
      </c>
      <c r="DZ11" s="19">
        <v>2007</v>
      </c>
      <c r="EA11" s="19">
        <v>2008</v>
      </c>
      <c r="EB11" s="19">
        <v>2009</v>
      </c>
      <c r="EC11" s="19">
        <v>2010</v>
      </c>
      <c r="ED11" s="19">
        <v>2011</v>
      </c>
      <c r="EE11" s="19">
        <v>2012</v>
      </c>
      <c r="EF11" s="19">
        <v>2013</v>
      </c>
      <c r="EG11" s="19">
        <v>2014</v>
      </c>
      <c r="EH11" s="19">
        <v>2015</v>
      </c>
      <c r="EI11" s="19">
        <v>2016</v>
      </c>
      <c r="EJ11" s="19">
        <v>2017</v>
      </c>
      <c r="EK11" s="19">
        <v>2018</v>
      </c>
      <c r="EL11" s="19">
        <v>2019</v>
      </c>
      <c r="EM11" s="19">
        <v>2020</v>
      </c>
      <c r="EO11" s="410"/>
      <c r="EP11" s="410"/>
      <c r="EQ11" s="4">
        <v>2000</v>
      </c>
      <c r="ER11" s="4">
        <v>2001</v>
      </c>
      <c r="ES11" s="4">
        <v>2002</v>
      </c>
      <c r="ET11" s="4">
        <v>2003</v>
      </c>
      <c r="EU11" s="4">
        <v>2004</v>
      </c>
      <c r="EV11" s="4">
        <v>2005</v>
      </c>
      <c r="EW11" s="4">
        <v>2006</v>
      </c>
      <c r="EX11" s="4">
        <v>2007</v>
      </c>
      <c r="EY11" s="4">
        <v>2008</v>
      </c>
      <c r="EZ11" s="4">
        <v>2009</v>
      </c>
      <c r="FA11" s="4">
        <v>2010</v>
      </c>
      <c r="FB11" s="4">
        <v>2011</v>
      </c>
      <c r="FC11" s="4">
        <v>2012</v>
      </c>
      <c r="FD11" s="4">
        <v>2013</v>
      </c>
      <c r="FE11" s="4">
        <v>2014</v>
      </c>
      <c r="FF11" s="4">
        <v>2015</v>
      </c>
      <c r="FG11" s="4">
        <v>2016</v>
      </c>
      <c r="FH11" s="4">
        <v>2017</v>
      </c>
      <c r="FI11" s="4">
        <v>2018</v>
      </c>
      <c r="FJ11" s="4">
        <v>2019</v>
      </c>
      <c r="FK11" s="4">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row>
    <row r="12" spans="1:215" ht="14.5">
      <c r="A12" s="412"/>
      <c r="B12" s="412"/>
      <c r="C12" s="1"/>
      <c r="D12" s="1"/>
      <c r="E12" s="1"/>
      <c r="F12" s="1"/>
      <c r="G12" s="1"/>
      <c r="H12" s="1"/>
      <c r="I12" s="1"/>
      <c r="J12" s="1"/>
      <c r="K12" s="1"/>
      <c r="L12" s="1"/>
      <c r="M12" s="1"/>
      <c r="N12" s="1"/>
      <c r="O12" s="1"/>
      <c r="P12" s="1"/>
      <c r="Q12" s="1"/>
      <c r="R12" s="1"/>
      <c r="S12" s="1"/>
      <c r="T12" s="1"/>
      <c r="U12" s="1"/>
      <c r="V12" s="1"/>
      <c r="W12" s="1"/>
      <c r="Y12" s="412"/>
      <c r="Z12" s="412"/>
      <c r="AA12" s="1"/>
      <c r="AB12" s="1"/>
      <c r="AC12" s="1"/>
      <c r="AD12" s="1"/>
      <c r="AE12" s="1"/>
      <c r="AF12" s="1"/>
      <c r="AG12" s="1"/>
      <c r="AH12" s="1"/>
      <c r="AI12" s="1"/>
      <c r="AJ12" s="1"/>
      <c r="AK12" s="1"/>
      <c r="AL12" s="1"/>
      <c r="AM12" s="1"/>
      <c r="AN12" s="1"/>
      <c r="AO12" s="1"/>
      <c r="AP12" s="1"/>
      <c r="AQ12" s="1"/>
      <c r="AR12" s="1"/>
      <c r="AS12" s="1"/>
      <c r="AT12" s="1"/>
      <c r="AU12" s="1"/>
      <c r="AW12" s="413"/>
      <c r="AX12" s="413"/>
      <c r="AY12" s="16"/>
      <c r="AZ12" s="16"/>
      <c r="BA12" s="16"/>
      <c r="BB12" s="16"/>
      <c r="BC12" s="16"/>
      <c r="BD12" s="16"/>
      <c r="BE12" s="16"/>
      <c r="BF12" s="16"/>
      <c r="BG12" s="16"/>
      <c r="BH12" s="16"/>
      <c r="BI12" s="16"/>
      <c r="BJ12" s="16"/>
      <c r="BK12" s="16"/>
      <c r="BL12" s="16"/>
      <c r="BM12" s="16"/>
      <c r="BN12" s="16"/>
      <c r="BO12" s="16"/>
      <c r="BP12" s="16"/>
      <c r="BQ12" s="16"/>
      <c r="BR12" s="16"/>
      <c r="BS12" s="16"/>
      <c r="BT12" s="29"/>
      <c r="BU12" s="413"/>
      <c r="BV12" s="413"/>
      <c r="BW12" s="16"/>
      <c r="BX12" s="16"/>
      <c r="BY12" s="16"/>
      <c r="BZ12" s="16"/>
      <c r="CA12" s="16"/>
      <c r="CB12" s="16"/>
      <c r="CC12" s="16"/>
      <c r="CD12" s="16"/>
      <c r="CE12" s="16"/>
      <c r="CF12" s="16"/>
      <c r="CG12" s="16"/>
      <c r="CH12" s="16"/>
      <c r="CI12" s="16"/>
      <c r="CJ12" s="16"/>
      <c r="CK12" s="16"/>
      <c r="CL12" s="16"/>
      <c r="CM12" s="16"/>
      <c r="CN12" s="16"/>
      <c r="CO12" s="16"/>
      <c r="CP12" s="16"/>
      <c r="CQ12" s="16"/>
      <c r="CR12" s="29"/>
      <c r="CS12" s="413"/>
      <c r="CT12" s="413"/>
      <c r="CU12" s="16"/>
      <c r="CV12" s="16"/>
      <c r="CW12" s="16"/>
      <c r="CX12" s="16"/>
      <c r="CY12" s="16"/>
      <c r="CZ12" s="16"/>
      <c r="DA12" s="16"/>
      <c r="DB12" s="16"/>
      <c r="DC12" s="16"/>
      <c r="DD12" s="16"/>
      <c r="DE12" s="16"/>
      <c r="DF12" s="16"/>
      <c r="DG12" s="16"/>
      <c r="DH12" s="16"/>
      <c r="DI12" s="16"/>
      <c r="DJ12" s="16"/>
      <c r="DK12" s="16"/>
      <c r="DL12" s="16"/>
      <c r="DM12" s="16"/>
      <c r="DN12" s="16"/>
      <c r="DO12" s="16"/>
      <c r="DP12" s="29"/>
      <c r="DQ12" s="413"/>
      <c r="DR12" s="413"/>
      <c r="DS12" s="16"/>
      <c r="DT12" s="16"/>
      <c r="DU12" s="16"/>
      <c r="DV12" s="16"/>
      <c r="DW12" s="16"/>
      <c r="DX12" s="16"/>
      <c r="DY12" s="16"/>
      <c r="DZ12" s="16"/>
      <c r="EA12" s="16"/>
      <c r="EB12" s="16"/>
      <c r="EC12" s="16"/>
      <c r="ED12" s="16"/>
      <c r="EE12" s="16"/>
      <c r="EF12" s="16"/>
      <c r="EG12" s="16"/>
      <c r="EH12" s="16"/>
      <c r="EI12" s="16"/>
      <c r="EJ12" s="16"/>
      <c r="EK12" s="16"/>
      <c r="EL12" s="16"/>
      <c r="EM12" s="16"/>
      <c r="EO12" s="412"/>
      <c r="EP12" s="412"/>
      <c r="EQ12" s="1"/>
      <c r="ER12" s="1"/>
      <c r="ES12" s="1"/>
      <c r="ET12" s="1"/>
      <c r="EU12" s="1"/>
      <c r="EV12" s="1"/>
      <c r="EW12" s="1"/>
      <c r="EX12" s="1"/>
      <c r="EY12" s="1"/>
      <c r="EZ12" s="1"/>
      <c r="FA12" s="1"/>
      <c r="FB12" s="1"/>
      <c r="FC12" s="1"/>
      <c r="FD12" s="1"/>
      <c r="FE12" s="1"/>
      <c r="FF12" s="1"/>
      <c r="FG12" s="1"/>
      <c r="FH12" s="1"/>
      <c r="FI12" s="1"/>
      <c r="FJ12" s="1"/>
      <c r="FK12" s="1"/>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row>
    <row r="13" spans="1:215" ht="15">
      <c r="A13" s="6"/>
      <c r="B13" s="6" t="s">
        <v>550</v>
      </c>
      <c r="C13" s="6">
        <v>0</v>
      </c>
      <c r="D13" s="6">
        <v>0</v>
      </c>
      <c r="E13" s="6">
        <v>0</v>
      </c>
      <c r="F13" s="6">
        <v>0</v>
      </c>
      <c r="G13" s="6">
        <v>0</v>
      </c>
      <c r="H13" s="6">
        <v>0</v>
      </c>
      <c r="I13" s="6">
        <v>0</v>
      </c>
      <c r="J13" s="6">
        <v>0</v>
      </c>
      <c r="K13" s="6">
        <v>0</v>
      </c>
      <c r="L13" s="6">
        <v>0</v>
      </c>
      <c r="M13" s="6">
        <v>0</v>
      </c>
      <c r="N13" s="6">
        <v>0</v>
      </c>
      <c r="O13" s="6">
        <v>0</v>
      </c>
      <c r="P13" s="6">
        <v>0</v>
      </c>
      <c r="Q13" s="6">
        <v>0</v>
      </c>
      <c r="R13" s="6">
        <v>0</v>
      </c>
      <c r="S13" s="6">
        <v>0</v>
      </c>
      <c r="T13" s="6">
        <v>0</v>
      </c>
      <c r="U13" s="6">
        <v>0</v>
      </c>
      <c r="V13" s="6">
        <v>0</v>
      </c>
      <c r="W13" s="6">
        <v>0</v>
      </c>
      <c r="Y13" s="6"/>
      <c r="Z13" s="6" t="s">
        <v>550</v>
      </c>
      <c r="AA13" s="6">
        <v>0.1</v>
      </c>
      <c r="AB13" s="6">
        <v>0.1</v>
      </c>
      <c r="AC13" s="6">
        <v>0.1</v>
      </c>
      <c r="AD13" s="6">
        <v>0.1</v>
      </c>
      <c r="AE13" s="6">
        <v>0.1</v>
      </c>
      <c r="AF13" s="6">
        <v>0.1</v>
      </c>
      <c r="AG13" s="6">
        <v>0.1</v>
      </c>
      <c r="AH13" s="6">
        <v>0.1</v>
      </c>
      <c r="AI13" s="6">
        <v>0.1</v>
      </c>
      <c r="AJ13" s="6">
        <v>0.1</v>
      </c>
      <c r="AK13" s="6">
        <v>0.2</v>
      </c>
      <c r="AL13" s="6">
        <v>0.2</v>
      </c>
      <c r="AM13" s="6">
        <v>0.2</v>
      </c>
      <c r="AN13" s="6">
        <v>0.2</v>
      </c>
      <c r="AO13" s="6">
        <v>0.2</v>
      </c>
      <c r="AP13" s="6">
        <v>0.2</v>
      </c>
      <c r="AQ13" s="6">
        <v>0.2</v>
      </c>
      <c r="AR13" s="6">
        <v>0.2</v>
      </c>
      <c r="AS13" s="6">
        <v>0.2</v>
      </c>
      <c r="AT13" s="6">
        <v>0.2</v>
      </c>
      <c r="AU13" s="6">
        <v>0.2</v>
      </c>
      <c r="AW13" s="21"/>
      <c r="AX13" s="21" t="s">
        <v>550</v>
      </c>
      <c r="AY13" s="21">
        <v>0.1</v>
      </c>
      <c r="AZ13" s="21">
        <v>0.1</v>
      </c>
      <c r="BA13" s="21">
        <v>0.1</v>
      </c>
      <c r="BB13" s="21">
        <v>0.1</v>
      </c>
      <c r="BC13" s="21">
        <v>0.1</v>
      </c>
      <c r="BD13" s="21">
        <v>0.1</v>
      </c>
      <c r="BE13" s="21">
        <v>0.1</v>
      </c>
      <c r="BF13" s="21">
        <v>0.1</v>
      </c>
      <c r="BG13" s="21">
        <v>0.1</v>
      </c>
      <c r="BH13" s="21">
        <v>0.1</v>
      </c>
      <c r="BI13" s="21">
        <v>0.2</v>
      </c>
      <c r="BJ13" s="21">
        <v>0.2</v>
      </c>
      <c r="BK13" s="21">
        <v>0.2</v>
      </c>
      <c r="BL13" s="21">
        <v>0.2</v>
      </c>
      <c r="BM13" s="21">
        <v>0.1</v>
      </c>
      <c r="BN13" s="21">
        <v>0.2</v>
      </c>
      <c r="BO13" s="21">
        <v>0.2</v>
      </c>
      <c r="BP13" s="21">
        <v>0.2</v>
      </c>
      <c r="BQ13" s="21">
        <v>0.2</v>
      </c>
      <c r="BR13" s="21">
        <v>0.2</v>
      </c>
      <c r="BS13" s="21">
        <v>0.1</v>
      </c>
      <c r="BT13" s="29"/>
      <c r="BU13" s="21"/>
      <c r="BV13" s="21" t="s">
        <v>550</v>
      </c>
      <c r="BW13" s="21">
        <v>0.8</v>
      </c>
      <c r="BX13" s="21">
        <v>0.9</v>
      </c>
      <c r="BY13" s="21">
        <v>0.9</v>
      </c>
      <c r="BZ13" s="21">
        <v>1</v>
      </c>
      <c r="CA13" s="21">
        <v>1.1000000000000001</v>
      </c>
      <c r="CB13" s="21">
        <v>1.1000000000000001</v>
      </c>
      <c r="CC13" s="21">
        <v>1.1000000000000001</v>
      </c>
      <c r="CD13" s="21">
        <v>1.2</v>
      </c>
      <c r="CE13" s="21">
        <v>1.1000000000000001</v>
      </c>
      <c r="CF13" s="21">
        <v>1.5</v>
      </c>
      <c r="CG13" s="21">
        <v>1.4</v>
      </c>
      <c r="CH13" s="21">
        <v>1.5</v>
      </c>
      <c r="CI13" s="21">
        <v>1.5</v>
      </c>
      <c r="CJ13" s="21">
        <v>1.5</v>
      </c>
      <c r="CK13" s="21">
        <v>1.4</v>
      </c>
      <c r="CL13" s="21">
        <v>1.5</v>
      </c>
      <c r="CM13" s="21">
        <v>1.5</v>
      </c>
      <c r="CN13" s="21">
        <v>1.6</v>
      </c>
      <c r="CO13" s="21">
        <v>1.6</v>
      </c>
      <c r="CP13" s="21">
        <v>1.6</v>
      </c>
      <c r="CQ13" s="21">
        <v>1.4</v>
      </c>
      <c r="CR13" s="29"/>
      <c r="CS13" s="21"/>
      <c r="CT13" s="21" t="s">
        <v>550</v>
      </c>
      <c r="CU13" s="21">
        <v>0.7</v>
      </c>
      <c r="CV13" s="21">
        <v>0.8</v>
      </c>
      <c r="CW13" s="21">
        <v>0.9</v>
      </c>
      <c r="CX13" s="21">
        <v>1</v>
      </c>
      <c r="CY13" s="21">
        <v>1.1000000000000001</v>
      </c>
      <c r="CZ13" s="21">
        <v>1.1000000000000001</v>
      </c>
      <c r="DA13" s="21">
        <v>1.1000000000000001</v>
      </c>
      <c r="DB13" s="21">
        <v>1.2</v>
      </c>
      <c r="DC13" s="21">
        <v>1.3</v>
      </c>
      <c r="DD13" s="21">
        <v>1.9</v>
      </c>
      <c r="DE13" s="21">
        <v>2</v>
      </c>
      <c r="DF13" s="21">
        <v>2.1</v>
      </c>
      <c r="DG13" s="21">
        <v>2</v>
      </c>
      <c r="DH13" s="21">
        <v>2.1</v>
      </c>
      <c r="DI13" s="21">
        <v>2</v>
      </c>
      <c r="DJ13" s="21">
        <v>2</v>
      </c>
      <c r="DK13" s="21">
        <v>2</v>
      </c>
      <c r="DL13" s="21">
        <v>1.9</v>
      </c>
      <c r="DM13" s="21">
        <v>1.9</v>
      </c>
      <c r="DN13" s="21">
        <v>1.9</v>
      </c>
      <c r="DO13" s="21">
        <v>1.6</v>
      </c>
      <c r="DP13" s="29"/>
      <c r="DQ13" s="21"/>
      <c r="DR13" s="21" t="s">
        <v>550</v>
      </c>
      <c r="DS13" s="21">
        <v>0</v>
      </c>
      <c r="DT13" s="21">
        <v>0</v>
      </c>
      <c r="DU13" s="21">
        <v>0</v>
      </c>
      <c r="DV13" s="21">
        <v>0.1</v>
      </c>
      <c r="DW13" s="21">
        <v>0.1</v>
      </c>
      <c r="DX13" s="21">
        <v>0.1</v>
      </c>
      <c r="DY13" s="21">
        <v>0.1</v>
      </c>
      <c r="DZ13" s="21">
        <v>0.1</v>
      </c>
      <c r="EA13" s="21">
        <v>0.1</v>
      </c>
      <c r="EB13" s="21">
        <v>0.1</v>
      </c>
      <c r="EC13" s="21">
        <v>0.1</v>
      </c>
      <c r="ED13" s="21">
        <v>0.1</v>
      </c>
      <c r="EE13" s="21">
        <v>0.2</v>
      </c>
      <c r="EF13" s="21">
        <v>0.2</v>
      </c>
      <c r="EG13" s="21">
        <v>0.2</v>
      </c>
      <c r="EH13" s="21">
        <v>0.2</v>
      </c>
      <c r="EI13" s="21">
        <v>0.2</v>
      </c>
      <c r="EJ13" s="21">
        <v>0.2</v>
      </c>
      <c r="EK13" s="21">
        <v>0.2</v>
      </c>
      <c r="EL13" s="21">
        <v>0.2</v>
      </c>
      <c r="EM13" s="21">
        <v>0.2</v>
      </c>
      <c r="EO13" s="6"/>
      <c r="EP13" s="6" t="s">
        <v>550</v>
      </c>
      <c r="EQ13" s="6">
        <v>0</v>
      </c>
      <c r="ER13" s="6">
        <v>0</v>
      </c>
      <c r="ES13" s="6">
        <v>0</v>
      </c>
      <c r="ET13" s="6">
        <v>0</v>
      </c>
      <c r="EU13" s="6">
        <v>0</v>
      </c>
      <c r="EV13" s="6">
        <v>0</v>
      </c>
      <c r="EW13" s="6">
        <v>0</v>
      </c>
      <c r="EX13" s="6">
        <v>0.1</v>
      </c>
      <c r="EY13" s="6">
        <v>0.1</v>
      </c>
      <c r="EZ13" s="6">
        <v>0.1</v>
      </c>
      <c r="FA13" s="6">
        <v>0.1</v>
      </c>
      <c r="FB13" s="6">
        <v>0.1</v>
      </c>
      <c r="FC13" s="6">
        <v>0.1</v>
      </c>
      <c r="FD13" s="6">
        <v>0.1</v>
      </c>
      <c r="FE13" s="6">
        <v>0.1</v>
      </c>
      <c r="FF13" s="6">
        <v>0.1</v>
      </c>
      <c r="FG13" s="6">
        <v>0.1</v>
      </c>
      <c r="FH13" s="6">
        <v>0.1</v>
      </c>
      <c r="FI13" s="6">
        <v>0.1</v>
      </c>
      <c r="FJ13" s="6">
        <v>0.1</v>
      </c>
      <c r="FK13" s="6">
        <v>0.1</v>
      </c>
      <c r="FM13" s="6"/>
      <c r="FN13" s="6" t="s">
        <v>550</v>
      </c>
      <c r="FO13" s="6">
        <v>0.3</v>
      </c>
      <c r="FP13" s="6">
        <v>0.4</v>
      </c>
      <c r="FQ13" s="6">
        <v>0.4</v>
      </c>
      <c r="FR13" s="6">
        <v>0.4</v>
      </c>
      <c r="FS13" s="6">
        <v>0.5</v>
      </c>
      <c r="FT13" s="6">
        <v>0.5</v>
      </c>
      <c r="FU13" s="6">
        <v>0.5</v>
      </c>
      <c r="FV13" s="6">
        <v>0.5</v>
      </c>
      <c r="FW13" s="6">
        <v>0.6</v>
      </c>
      <c r="FX13" s="6">
        <v>0.7</v>
      </c>
      <c r="FY13" s="6">
        <v>0.7</v>
      </c>
      <c r="FZ13" s="6">
        <v>0.7</v>
      </c>
      <c r="GA13" s="6">
        <v>0.8</v>
      </c>
      <c r="GB13" s="6">
        <v>0.8</v>
      </c>
      <c r="GC13" s="6">
        <v>0.9</v>
      </c>
      <c r="GD13" s="6">
        <v>0.8</v>
      </c>
      <c r="GE13" s="6">
        <v>0.9</v>
      </c>
      <c r="GF13" s="6">
        <v>0.8</v>
      </c>
      <c r="GG13" s="6">
        <v>0.8</v>
      </c>
      <c r="GH13" s="6">
        <v>0.9</v>
      </c>
      <c r="GI13" s="6">
        <v>0.8</v>
      </c>
      <c r="GK13" s="6"/>
      <c r="GL13" s="6" t="s">
        <v>550</v>
      </c>
      <c r="GM13" s="6">
        <v>0.4</v>
      </c>
      <c r="GN13" s="6">
        <v>0.2</v>
      </c>
      <c r="GO13" s="6">
        <v>0.3</v>
      </c>
      <c r="GP13" s="6">
        <v>0.3</v>
      </c>
      <c r="GQ13" s="6">
        <v>0.3</v>
      </c>
      <c r="GR13" s="6">
        <v>0.3</v>
      </c>
      <c r="GS13" s="6">
        <v>0.3</v>
      </c>
      <c r="GT13" s="6">
        <v>0.3</v>
      </c>
      <c r="GU13" s="6">
        <v>0.3</v>
      </c>
      <c r="GV13" s="6">
        <v>0.4</v>
      </c>
      <c r="GW13" s="6">
        <v>0.5</v>
      </c>
      <c r="GX13" s="6">
        <v>0.4</v>
      </c>
      <c r="GY13" s="6">
        <v>0.5</v>
      </c>
      <c r="GZ13" s="6">
        <v>0.5</v>
      </c>
      <c r="HA13" s="6">
        <v>0.5</v>
      </c>
      <c r="HB13" s="6">
        <v>0.5</v>
      </c>
      <c r="HC13" s="6">
        <v>0.5</v>
      </c>
      <c r="HD13" s="6">
        <v>0.6</v>
      </c>
      <c r="HE13" s="6">
        <v>0.6</v>
      </c>
      <c r="HF13" s="6">
        <v>0.6</v>
      </c>
      <c r="HG13" s="6">
        <v>0.5</v>
      </c>
    </row>
    <row r="14" spans="1:215" ht="14.5">
      <c r="A14" s="410"/>
      <c r="B14" s="410"/>
      <c r="C14" s="1"/>
      <c r="D14" s="1"/>
      <c r="E14" s="1"/>
      <c r="F14" s="1"/>
      <c r="G14" s="1"/>
      <c r="H14" s="1"/>
      <c r="I14" s="1"/>
      <c r="J14" s="1"/>
      <c r="K14" s="1"/>
      <c r="L14" s="1"/>
      <c r="M14" s="1"/>
      <c r="N14" s="1"/>
      <c r="O14" s="1"/>
      <c r="P14" s="1"/>
      <c r="Q14" s="1"/>
      <c r="R14" s="1"/>
      <c r="S14" s="1"/>
      <c r="T14" s="1"/>
      <c r="U14" s="1"/>
      <c r="V14" s="1"/>
      <c r="W14" s="1"/>
      <c r="Y14" s="410"/>
      <c r="Z14" s="410"/>
      <c r="AA14" s="1"/>
      <c r="AB14" s="1"/>
      <c r="AC14" s="1"/>
      <c r="AD14" s="1"/>
      <c r="AE14" s="1"/>
      <c r="AF14" s="1"/>
      <c r="AG14" s="1"/>
      <c r="AH14" s="1"/>
      <c r="AI14" s="1"/>
      <c r="AJ14" s="1"/>
      <c r="AK14" s="1"/>
      <c r="AL14" s="1"/>
      <c r="AM14" s="1"/>
      <c r="AN14" s="1"/>
      <c r="AO14" s="1"/>
      <c r="AP14" s="1"/>
      <c r="AQ14" s="1"/>
      <c r="AR14" s="1"/>
      <c r="AS14" s="1"/>
      <c r="AT14" s="1"/>
      <c r="AU14" s="1"/>
      <c r="AW14" s="411"/>
      <c r="AX14" s="411"/>
      <c r="AY14" s="16"/>
      <c r="AZ14" s="16"/>
      <c r="BA14" s="16"/>
      <c r="BB14" s="16"/>
      <c r="BC14" s="16"/>
      <c r="BD14" s="16"/>
      <c r="BE14" s="16"/>
      <c r="BF14" s="16"/>
      <c r="BG14" s="16"/>
      <c r="BH14" s="16"/>
      <c r="BI14" s="16"/>
      <c r="BJ14" s="16"/>
      <c r="BK14" s="16"/>
      <c r="BL14" s="16"/>
      <c r="BM14" s="16"/>
      <c r="BN14" s="16"/>
      <c r="BO14" s="16"/>
      <c r="BP14" s="16"/>
      <c r="BQ14" s="16"/>
      <c r="BR14" s="16"/>
      <c r="BS14" s="16"/>
      <c r="BT14" s="29"/>
      <c r="BU14" s="411"/>
      <c r="BV14" s="411"/>
      <c r="BW14" s="16"/>
      <c r="BX14" s="16"/>
      <c r="BY14" s="16"/>
      <c r="BZ14" s="16"/>
      <c r="CA14" s="16"/>
      <c r="CB14" s="16"/>
      <c r="CC14" s="16"/>
      <c r="CD14" s="16"/>
      <c r="CE14" s="16"/>
      <c r="CF14" s="16"/>
      <c r="CG14" s="16"/>
      <c r="CH14" s="16"/>
      <c r="CI14" s="16"/>
      <c r="CJ14" s="16"/>
      <c r="CK14" s="16"/>
      <c r="CL14" s="16"/>
      <c r="CM14" s="16"/>
      <c r="CN14" s="16"/>
      <c r="CO14" s="16"/>
      <c r="CP14" s="16"/>
      <c r="CQ14" s="16"/>
      <c r="CR14" s="29"/>
      <c r="CS14" s="411"/>
      <c r="CT14" s="411"/>
      <c r="CU14" s="16"/>
      <c r="CV14" s="16"/>
      <c r="CW14" s="16"/>
      <c r="CX14" s="16"/>
      <c r="CY14" s="16"/>
      <c r="CZ14" s="16"/>
      <c r="DA14" s="16"/>
      <c r="DB14" s="16"/>
      <c r="DC14" s="16"/>
      <c r="DD14" s="16"/>
      <c r="DE14" s="16"/>
      <c r="DF14" s="16"/>
      <c r="DG14" s="16"/>
      <c r="DH14" s="16"/>
      <c r="DI14" s="16"/>
      <c r="DJ14" s="16"/>
      <c r="DK14" s="16"/>
      <c r="DL14" s="16"/>
      <c r="DM14" s="16"/>
      <c r="DN14" s="16"/>
      <c r="DO14" s="16"/>
      <c r="DP14" s="29"/>
      <c r="DQ14" s="411"/>
      <c r="DR14" s="411"/>
      <c r="DS14" s="16"/>
      <c r="DT14" s="16"/>
      <c r="DU14" s="16"/>
      <c r="DV14" s="16"/>
      <c r="DW14" s="16"/>
      <c r="DX14" s="16"/>
      <c r="DY14" s="16"/>
      <c r="DZ14" s="16"/>
      <c r="EA14" s="16"/>
      <c r="EB14" s="16"/>
      <c r="EC14" s="16"/>
      <c r="ED14" s="16"/>
      <c r="EE14" s="16"/>
      <c r="EF14" s="16"/>
      <c r="EG14" s="16"/>
      <c r="EH14" s="16"/>
      <c r="EI14" s="16"/>
      <c r="EJ14" s="16"/>
      <c r="EK14" s="16"/>
      <c r="EL14" s="16"/>
      <c r="EM14" s="16"/>
      <c r="EO14" s="410"/>
      <c r="EP14" s="410"/>
      <c r="EQ14" s="1"/>
      <c r="ER14" s="1"/>
      <c r="ES14" s="1"/>
      <c r="ET14" s="1"/>
      <c r="EU14" s="1"/>
      <c r="EV14" s="1"/>
      <c r="EW14" s="1"/>
      <c r="EX14" s="1"/>
      <c r="EY14" s="1"/>
      <c r="EZ14" s="1"/>
      <c r="FA14" s="1"/>
      <c r="FB14" s="1"/>
      <c r="FC14" s="1"/>
      <c r="FD14" s="1"/>
      <c r="FE14" s="1"/>
      <c r="FF14" s="1"/>
      <c r="FG14" s="1"/>
      <c r="FH14" s="1"/>
      <c r="FI14" s="1"/>
      <c r="FJ14" s="1"/>
      <c r="FK14" s="1"/>
      <c r="FM14" s="410"/>
      <c r="FN14" s="410"/>
      <c r="FO14" s="1"/>
      <c r="FP14" s="1"/>
      <c r="FQ14" s="1"/>
      <c r="FR14" s="1"/>
      <c r="FS14" s="1"/>
      <c r="FT14" s="1"/>
      <c r="FU14" s="1"/>
      <c r="FV14" s="1"/>
      <c r="FW14" s="1"/>
      <c r="FX14" s="1"/>
      <c r="FY14" s="1"/>
      <c r="FZ14" s="1"/>
      <c r="GA14" s="1"/>
      <c r="GB14" s="1"/>
      <c r="GC14" s="1"/>
      <c r="GD14" s="1"/>
      <c r="GE14" s="1"/>
      <c r="GF14" s="1"/>
      <c r="GG14" s="1"/>
      <c r="GH14" s="1"/>
      <c r="GI14" s="1"/>
      <c r="GK14" s="410"/>
      <c r="GL14" s="410"/>
      <c r="GM14" s="1"/>
      <c r="GN14" s="1"/>
      <c r="GO14" s="1"/>
      <c r="GP14" s="1"/>
      <c r="GQ14" s="1"/>
      <c r="GR14" s="1"/>
      <c r="GS14" s="1"/>
      <c r="GT14" s="1"/>
      <c r="GU14" s="1"/>
      <c r="GV14" s="1"/>
      <c r="GW14" s="1"/>
      <c r="GX14" s="1"/>
      <c r="GY14" s="1"/>
      <c r="GZ14" s="1"/>
      <c r="HA14" s="1"/>
      <c r="HB14" s="1"/>
      <c r="HC14" s="1"/>
      <c r="HD14" s="1"/>
      <c r="HE14" s="1"/>
      <c r="HF14" s="1"/>
      <c r="HG14" s="1"/>
    </row>
    <row r="15" spans="1:215" ht="14.5">
      <c r="A15" s="1"/>
      <c r="B15" s="7" t="s">
        <v>249</v>
      </c>
      <c r="C15" s="1"/>
      <c r="D15" s="1"/>
      <c r="E15" s="1"/>
      <c r="F15" s="1"/>
      <c r="G15" s="1"/>
      <c r="H15" s="1"/>
      <c r="I15" s="1"/>
      <c r="J15" s="1"/>
      <c r="K15" s="1"/>
      <c r="L15" s="1"/>
      <c r="M15" s="1"/>
      <c r="N15" s="1"/>
      <c r="O15" s="1"/>
      <c r="P15" s="1"/>
      <c r="Q15" s="1"/>
      <c r="R15" s="1"/>
      <c r="S15" s="1"/>
      <c r="T15" s="1"/>
      <c r="U15" s="1"/>
      <c r="V15" s="1"/>
      <c r="W15" s="1"/>
      <c r="Y15" s="1"/>
      <c r="Z15" s="7" t="s">
        <v>249</v>
      </c>
      <c r="AA15" s="1"/>
      <c r="AB15" s="1"/>
      <c r="AC15" s="1"/>
      <c r="AD15" s="1"/>
      <c r="AE15" s="1"/>
      <c r="AF15" s="1"/>
      <c r="AG15" s="1"/>
      <c r="AH15" s="1"/>
      <c r="AI15" s="1"/>
      <c r="AJ15" s="1"/>
      <c r="AK15" s="1"/>
      <c r="AL15" s="1"/>
      <c r="AM15" s="1"/>
      <c r="AN15" s="1"/>
      <c r="AO15" s="1"/>
      <c r="AP15" s="1"/>
      <c r="AQ15" s="1"/>
      <c r="AR15" s="1"/>
      <c r="AS15" s="1"/>
      <c r="AT15" s="1"/>
      <c r="AU15" s="1"/>
      <c r="AW15" s="16"/>
      <c r="AX15" s="22" t="s">
        <v>250</v>
      </c>
      <c r="AY15" s="16"/>
      <c r="AZ15" s="16"/>
      <c r="BA15" s="16"/>
      <c r="BB15" s="16"/>
      <c r="BC15" s="16"/>
      <c r="BD15" s="16"/>
      <c r="BE15" s="16"/>
      <c r="BF15" s="16"/>
      <c r="BG15" s="16"/>
      <c r="BH15" s="16"/>
      <c r="BI15" s="16"/>
      <c r="BJ15" s="16"/>
      <c r="BK15" s="16"/>
      <c r="BL15" s="16"/>
      <c r="BM15" s="16"/>
      <c r="BN15" s="16"/>
      <c r="BO15" s="16"/>
      <c r="BP15" s="16"/>
      <c r="BQ15" s="16"/>
      <c r="BR15" s="16"/>
      <c r="BS15" s="16"/>
      <c r="BT15" s="29"/>
      <c r="BU15" s="16"/>
      <c r="BV15" s="22" t="s">
        <v>250</v>
      </c>
      <c r="BW15" s="16"/>
      <c r="BX15" s="16"/>
      <c r="BY15" s="16"/>
      <c r="BZ15" s="16"/>
      <c r="CA15" s="16"/>
      <c r="CB15" s="16"/>
      <c r="CC15" s="16"/>
      <c r="CD15" s="16"/>
      <c r="CE15" s="16"/>
      <c r="CF15" s="16"/>
      <c r="CG15" s="16"/>
      <c r="CH15" s="16"/>
      <c r="CI15" s="16"/>
      <c r="CJ15" s="16"/>
      <c r="CK15" s="16"/>
      <c r="CL15" s="16"/>
      <c r="CM15" s="16"/>
      <c r="CN15" s="16"/>
      <c r="CO15" s="16"/>
      <c r="CP15" s="16"/>
      <c r="CQ15" s="16"/>
      <c r="CR15" s="29"/>
      <c r="CS15" s="16"/>
      <c r="CT15" s="22" t="s">
        <v>250</v>
      </c>
      <c r="CU15" s="16"/>
      <c r="CV15" s="16"/>
      <c r="CW15" s="16"/>
      <c r="CX15" s="16"/>
      <c r="CY15" s="16"/>
      <c r="CZ15" s="16"/>
      <c r="DA15" s="16"/>
      <c r="DB15" s="16"/>
      <c r="DC15" s="16"/>
      <c r="DD15" s="16"/>
      <c r="DE15" s="16"/>
      <c r="DF15" s="16"/>
      <c r="DG15" s="16"/>
      <c r="DH15" s="16"/>
      <c r="DI15" s="16"/>
      <c r="DJ15" s="16"/>
      <c r="DK15" s="16"/>
      <c r="DL15" s="16"/>
      <c r="DM15" s="16"/>
      <c r="DN15" s="16"/>
      <c r="DO15" s="16"/>
      <c r="DP15" s="29"/>
      <c r="DQ15" s="16"/>
      <c r="DR15" s="22" t="s">
        <v>250</v>
      </c>
      <c r="DS15" s="16"/>
      <c r="DT15" s="16"/>
      <c r="DU15" s="16"/>
      <c r="DV15" s="16"/>
      <c r="DW15" s="16"/>
      <c r="DX15" s="16"/>
      <c r="DY15" s="16"/>
      <c r="DZ15" s="16"/>
      <c r="EA15" s="16"/>
      <c r="EB15" s="16"/>
      <c r="EC15" s="16"/>
      <c r="ED15" s="16"/>
      <c r="EE15" s="16"/>
      <c r="EF15" s="16"/>
      <c r="EG15" s="16"/>
      <c r="EH15" s="16"/>
      <c r="EI15" s="16"/>
      <c r="EJ15" s="16"/>
      <c r="EK15" s="16"/>
      <c r="EL15" s="16"/>
      <c r="EM15" s="16"/>
      <c r="EO15" s="1"/>
      <c r="EP15" s="7" t="s">
        <v>249</v>
      </c>
      <c r="EQ15" s="1"/>
      <c r="ER15" s="1"/>
      <c r="ES15" s="1"/>
      <c r="ET15" s="1"/>
      <c r="EU15" s="1"/>
      <c r="EV15" s="1"/>
      <c r="EW15" s="1"/>
      <c r="EX15" s="1"/>
      <c r="EY15" s="1"/>
      <c r="EZ15" s="1"/>
      <c r="FA15" s="1"/>
      <c r="FB15" s="1"/>
      <c r="FC15" s="1"/>
      <c r="FD15" s="1"/>
      <c r="FE15" s="1"/>
      <c r="FF15" s="1"/>
      <c r="FG15" s="1"/>
      <c r="FH15" s="1"/>
      <c r="FI15" s="1"/>
      <c r="FJ15" s="1"/>
      <c r="FK15" s="1"/>
      <c r="FM15" s="1"/>
      <c r="FN15" s="7" t="s">
        <v>249</v>
      </c>
      <c r="FO15" s="1"/>
      <c r="FP15" s="1"/>
      <c r="FQ15" s="1"/>
      <c r="FR15" s="1"/>
      <c r="FS15" s="1"/>
      <c r="FT15" s="1"/>
      <c r="FU15" s="1"/>
      <c r="FV15" s="1"/>
      <c r="FW15" s="1"/>
      <c r="FX15" s="1"/>
      <c r="FY15" s="1"/>
      <c r="FZ15" s="1"/>
      <c r="GA15" s="1"/>
      <c r="GB15" s="1"/>
      <c r="GC15" s="1"/>
      <c r="GD15" s="1"/>
      <c r="GE15" s="1"/>
      <c r="GF15" s="1"/>
      <c r="GG15" s="1"/>
      <c r="GH15" s="1"/>
      <c r="GI15" s="1"/>
      <c r="GK15" s="1"/>
      <c r="GL15" s="7" t="s">
        <v>249</v>
      </c>
      <c r="GM15" s="1"/>
      <c r="GN15" s="1"/>
      <c r="GO15" s="1"/>
      <c r="GP15" s="1"/>
      <c r="GQ15" s="1"/>
      <c r="GR15" s="1"/>
      <c r="GS15" s="1"/>
      <c r="GT15" s="1"/>
      <c r="GU15" s="1"/>
      <c r="GV15" s="1"/>
      <c r="GW15" s="1"/>
      <c r="GX15" s="1"/>
      <c r="GY15" s="1"/>
      <c r="GZ15" s="1"/>
      <c r="HA15" s="1"/>
      <c r="HB15" s="1"/>
      <c r="HC15" s="1"/>
      <c r="HD15" s="1"/>
      <c r="HE15" s="1"/>
      <c r="HF15" s="1"/>
      <c r="HG15" s="1"/>
    </row>
    <row r="16" spans="1:215" ht="14.5">
      <c r="A16" s="1"/>
      <c r="B16" s="8" t="s">
        <v>251</v>
      </c>
      <c r="C16" s="1">
        <v>6</v>
      </c>
      <c r="D16" s="1">
        <v>6</v>
      </c>
      <c r="E16" s="1">
        <v>8</v>
      </c>
      <c r="F16" s="1">
        <v>9</v>
      </c>
      <c r="G16" s="1">
        <v>11</v>
      </c>
      <c r="H16" s="1">
        <v>12</v>
      </c>
      <c r="I16" s="1">
        <v>14</v>
      </c>
      <c r="J16" s="1">
        <v>16</v>
      </c>
      <c r="K16" s="1">
        <v>17</v>
      </c>
      <c r="L16" s="1">
        <v>17</v>
      </c>
      <c r="M16" s="1">
        <v>18</v>
      </c>
      <c r="N16" s="1">
        <v>20</v>
      </c>
      <c r="O16" s="1">
        <v>19</v>
      </c>
      <c r="P16" s="1">
        <v>15</v>
      </c>
      <c r="Q16" s="1">
        <v>14</v>
      </c>
      <c r="R16" s="1">
        <v>13</v>
      </c>
      <c r="S16" s="1">
        <v>15</v>
      </c>
      <c r="T16" s="1">
        <v>15</v>
      </c>
      <c r="U16" s="1">
        <v>17</v>
      </c>
      <c r="V16" s="1">
        <v>16</v>
      </c>
      <c r="W16" s="1">
        <v>15</v>
      </c>
      <c r="Y16" s="1"/>
      <c r="Z16" s="8" t="s">
        <v>251</v>
      </c>
      <c r="AA16" s="1">
        <v>57</v>
      </c>
      <c r="AB16" s="1">
        <v>48</v>
      </c>
      <c r="AC16" s="1">
        <v>56</v>
      </c>
      <c r="AD16" s="1">
        <v>49</v>
      </c>
      <c r="AE16" s="1">
        <v>62</v>
      </c>
      <c r="AF16" s="1">
        <v>74</v>
      </c>
      <c r="AG16" s="1">
        <v>87</v>
      </c>
      <c r="AH16" s="1">
        <v>90</v>
      </c>
      <c r="AI16" s="1">
        <v>111</v>
      </c>
      <c r="AJ16" s="1">
        <v>81</v>
      </c>
      <c r="AK16" s="1">
        <v>92</v>
      </c>
      <c r="AL16" s="1">
        <v>105</v>
      </c>
      <c r="AM16" s="1">
        <v>115</v>
      </c>
      <c r="AN16" s="1">
        <v>94</v>
      </c>
      <c r="AO16" s="1">
        <v>86</v>
      </c>
      <c r="AP16" s="1">
        <v>101</v>
      </c>
      <c r="AQ16" s="1">
        <v>114</v>
      </c>
      <c r="AR16" s="1">
        <v>116</v>
      </c>
      <c r="AS16" s="1">
        <v>118</v>
      </c>
      <c r="AT16" s="1">
        <v>126</v>
      </c>
      <c r="AU16" s="1">
        <v>103</v>
      </c>
      <c r="AW16" s="16"/>
      <c r="AX16" s="23" t="s">
        <v>252</v>
      </c>
      <c r="AY16" s="16">
        <v>45</v>
      </c>
      <c r="AZ16" s="16">
        <v>54</v>
      </c>
      <c r="BA16" s="16">
        <v>67</v>
      </c>
      <c r="BB16" s="16">
        <v>72</v>
      </c>
      <c r="BC16" s="16">
        <v>81</v>
      </c>
      <c r="BD16" s="16">
        <v>86</v>
      </c>
      <c r="BE16" s="16">
        <v>98</v>
      </c>
      <c r="BF16" s="16">
        <v>101</v>
      </c>
      <c r="BG16" s="16">
        <v>108</v>
      </c>
      <c r="BH16" s="16">
        <v>83</v>
      </c>
      <c r="BI16" s="16">
        <v>94</v>
      </c>
      <c r="BJ16" s="16">
        <v>105</v>
      </c>
      <c r="BK16" s="16">
        <v>117</v>
      </c>
      <c r="BL16" s="16">
        <v>90</v>
      </c>
      <c r="BM16" s="16">
        <v>80</v>
      </c>
      <c r="BN16" s="16">
        <v>102</v>
      </c>
      <c r="BO16" s="16">
        <v>119</v>
      </c>
      <c r="BP16" s="16">
        <v>106</v>
      </c>
      <c r="BQ16" s="16">
        <v>103</v>
      </c>
      <c r="BR16" s="16">
        <v>104</v>
      </c>
      <c r="BS16" s="16">
        <v>95</v>
      </c>
      <c r="BT16" s="29"/>
      <c r="BU16" s="16"/>
      <c r="BV16" s="23" t="s">
        <v>252</v>
      </c>
      <c r="BW16" s="16">
        <v>517</v>
      </c>
      <c r="BX16" s="16">
        <v>632</v>
      </c>
      <c r="BY16" s="16">
        <v>730</v>
      </c>
      <c r="BZ16" s="16">
        <v>807</v>
      </c>
      <c r="CA16" s="16">
        <v>866</v>
      </c>
      <c r="CB16" s="16">
        <v>932</v>
      </c>
      <c r="CC16" s="16">
        <v>961</v>
      </c>
      <c r="CD16" s="16">
        <v>1033</v>
      </c>
      <c r="CE16" s="16">
        <v>974</v>
      </c>
      <c r="CF16" s="16">
        <v>841</v>
      </c>
      <c r="CG16" s="16">
        <v>816</v>
      </c>
      <c r="CH16" s="16">
        <v>852</v>
      </c>
      <c r="CI16" s="16">
        <v>865</v>
      </c>
      <c r="CJ16" s="16">
        <v>860</v>
      </c>
      <c r="CK16" s="16">
        <v>819</v>
      </c>
      <c r="CL16" s="16">
        <v>837</v>
      </c>
      <c r="CM16" s="16">
        <v>919</v>
      </c>
      <c r="CN16" s="16">
        <v>972</v>
      </c>
      <c r="CO16" s="16">
        <v>993</v>
      </c>
      <c r="CP16" s="16">
        <v>1022</v>
      </c>
      <c r="CQ16" s="16">
        <v>898</v>
      </c>
      <c r="CR16" s="29"/>
      <c r="CS16" s="16"/>
      <c r="CT16" s="23" t="s">
        <v>252</v>
      </c>
      <c r="CU16" s="16">
        <v>472</v>
      </c>
      <c r="CV16" s="16">
        <v>586</v>
      </c>
      <c r="CW16" s="16">
        <v>727</v>
      </c>
      <c r="CX16" s="16">
        <v>765</v>
      </c>
      <c r="CY16" s="16">
        <v>825</v>
      </c>
      <c r="CZ16" s="16">
        <v>902</v>
      </c>
      <c r="DA16" s="16">
        <v>966</v>
      </c>
      <c r="DB16" s="16">
        <v>1054</v>
      </c>
      <c r="DC16" s="16">
        <v>1129</v>
      </c>
      <c r="DD16" s="16">
        <v>1069</v>
      </c>
      <c r="DE16" s="16">
        <v>1143</v>
      </c>
      <c r="DF16" s="16">
        <v>1172</v>
      </c>
      <c r="DG16" s="16">
        <v>1155</v>
      </c>
      <c r="DH16" s="16">
        <v>1218</v>
      </c>
      <c r="DI16" s="16">
        <v>1166</v>
      </c>
      <c r="DJ16" s="16">
        <v>1168</v>
      </c>
      <c r="DK16" s="16">
        <v>1232</v>
      </c>
      <c r="DL16" s="16">
        <v>1187</v>
      </c>
      <c r="DM16" s="16">
        <v>1161</v>
      </c>
      <c r="DN16" s="16">
        <v>1189</v>
      </c>
      <c r="DO16" s="16">
        <v>1056</v>
      </c>
      <c r="DP16" s="29"/>
      <c r="DQ16" s="16"/>
      <c r="DR16" s="23" t="s">
        <v>252</v>
      </c>
      <c r="DS16" s="16">
        <v>15</v>
      </c>
      <c r="DT16" s="16">
        <v>25</v>
      </c>
      <c r="DU16" s="16">
        <v>38</v>
      </c>
      <c r="DV16" s="16">
        <v>42</v>
      </c>
      <c r="DW16" s="16">
        <v>45</v>
      </c>
      <c r="DX16" s="16">
        <v>49</v>
      </c>
      <c r="DY16" s="16">
        <v>60</v>
      </c>
      <c r="DZ16" s="16">
        <v>54</v>
      </c>
      <c r="EA16" s="16">
        <v>56</v>
      </c>
      <c r="EB16" s="16">
        <v>51</v>
      </c>
      <c r="EC16" s="16">
        <v>59</v>
      </c>
      <c r="ED16" s="16">
        <v>65</v>
      </c>
      <c r="EE16" s="16">
        <v>88</v>
      </c>
      <c r="EF16" s="16">
        <v>94</v>
      </c>
      <c r="EG16" s="16">
        <v>100</v>
      </c>
      <c r="EH16" s="16">
        <v>101</v>
      </c>
      <c r="EI16" s="16">
        <v>117</v>
      </c>
      <c r="EJ16" s="16">
        <v>122</v>
      </c>
      <c r="EK16" s="16">
        <v>138</v>
      </c>
      <c r="EL16" s="16">
        <v>144</v>
      </c>
      <c r="EM16" s="16">
        <v>140</v>
      </c>
      <c r="EO16" s="1"/>
      <c r="EP16" s="8" t="s">
        <v>251</v>
      </c>
      <c r="EQ16" s="1">
        <v>31</v>
      </c>
      <c r="ER16" s="1">
        <v>22</v>
      </c>
      <c r="ES16" s="1">
        <v>27</v>
      </c>
      <c r="ET16" s="1">
        <v>33</v>
      </c>
      <c r="EU16" s="1">
        <v>34</v>
      </c>
      <c r="EV16" s="1">
        <v>33</v>
      </c>
      <c r="EW16" s="1">
        <v>39</v>
      </c>
      <c r="EX16" s="1">
        <v>47</v>
      </c>
      <c r="EY16" s="1">
        <v>57</v>
      </c>
      <c r="EZ16" s="1">
        <v>53</v>
      </c>
      <c r="FA16" s="1">
        <v>69</v>
      </c>
      <c r="FB16" s="1">
        <v>71</v>
      </c>
      <c r="FC16" s="1">
        <v>77</v>
      </c>
      <c r="FD16" s="1">
        <v>74</v>
      </c>
      <c r="FE16" s="1">
        <v>63</v>
      </c>
      <c r="FF16" s="1">
        <v>59</v>
      </c>
      <c r="FG16" s="1">
        <v>59</v>
      </c>
      <c r="FH16" s="1">
        <v>58</v>
      </c>
      <c r="FI16" s="1">
        <v>52</v>
      </c>
      <c r="FJ16" s="1">
        <v>49</v>
      </c>
      <c r="FK16" s="1">
        <v>42</v>
      </c>
      <c r="FM16" s="1"/>
      <c r="FN16" s="8" t="s">
        <v>251</v>
      </c>
      <c r="FO16" s="1">
        <v>203</v>
      </c>
      <c r="FP16" s="1">
        <v>278</v>
      </c>
      <c r="FQ16" s="1">
        <v>324</v>
      </c>
      <c r="FR16" s="1">
        <v>339</v>
      </c>
      <c r="FS16" s="1">
        <v>356</v>
      </c>
      <c r="FT16" s="1">
        <v>390</v>
      </c>
      <c r="FU16" s="1">
        <v>421</v>
      </c>
      <c r="FV16" s="1">
        <v>474</v>
      </c>
      <c r="FW16" s="1">
        <v>482</v>
      </c>
      <c r="FX16" s="1">
        <v>415</v>
      </c>
      <c r="FY16" s="1">
        <v>423</v>
      </c>
      <c r="FZ16" s="1">
        <v>385</v>
      </c>
      <c r="GA16" s="1">
        <v>431</v>
      </c>
      <c r="GB16" s="1">
        <v>464</v>
      </c>
      <c r="GC16" s="1">
        <v>486</v>
      </c>
      <c r="GD16" s="1">
        <v>479</v>
      </c>
      <c r="GE16" s="1">
        <v>530</v>
      </c>
      <c r="GF16" s="1">
        <v>529</v>
      </c>
      <c r="GG16" s="1">
        <v>530</v>
      </c>
      <c r="GH16" s="1">
        <v>580</v>
      </c>
      <c r="GI16" s="1">
        <v>497</v>
      </c>
      <c r="GK16" s="1"/>
      <c r="GL16" s="8" t="s">
        <v>251</v>
      </c>
      <c r="GM16" s="1">
        <v>288</v>
      </c>
      <c r="GN16" s="1">
        <v>185</v>
      </c>
      <c r="GO16" s="1">
        <v>204</v>
      </c>
      <c r="GP16" s="1">
        <v>216</v>
      </c>
      <c r="GQ16" s="1">
        <v>254</v>
      </c>
      <c r="GR16" s="1">
        <v>272</v>
      </c>
      <c r="GS16" s="1">
        <v>269</v>
      </c>
      <c r="GT16" s="1">
        <v>287</v>
      </c>
      <c r="GU16" s="1">
        <v>284</v>
      </c>
      <c r="GV16" s="1">
        <v>252</v>
      </c>
      <c r="GW16" s="1">
        <v>266</v>
      </c>
      <c r="GX16" s="1">
        <v>248</v>
      </c>
      <c r="GY16" s="1">
        <v>266</v>
      </c>
      <c r="GZ16" s="1">
        <v>274</v>
      </c>
      <c r="HA16" s="1">
        <v>280</v>
      </c>
      <c r="HB16" s="1">
        <v>306</v>
      </c>
      <c r="HC16" s="1">
        <v>320</v>
      </c>
      <c r="HD16" s="1">
        <v>346</v>
      </c>
      <c r="HE16" s="1">
        <v>366</v>
      </c>
      <c r="HF16" s="1">
        <v>356</v>
      </c>
      <c r="HG16" s="1">
        <v>343</v>
      </c>
    </row>
    <row r="17" spans="1:215" ht="14.5">
      <c r="A17" s="410"/>
      <c r="B17" s="410"/>
      <c r="C17" s="1"/>
      <c r="D17" s="1"/>
      <c r="E17" s="1"/>
      <c r="F17" s="1"/>
      <c r="G17" s="1"/>
      <c r="H17" s="1"/>
      <c r="I17" s="1"/>
      <c r="J17" s="1"/>
      <c r="K17" s="1"/>
      <c r="L17" s="1"/>
      <c r="M17" s="1"/>
      <c r="N17" s="1"/>
      <c r="O17" s="1"/>
      <c r="P17" s="1"/>
      <c r="Q17" s="1"/>
      <c r="R17" s="1"/>
      <c r="S17" s="1"/>
      <c r="T17" s="1"/>
      <c r="U17" s="1"/>
      <c r="V17" s="1"/>
      <c r="W17" s="1"/>
      <c r="Y17" s="410"/>
      <c r="Z17" s="410"/>
      <c r="AA17" s="1"/>
      <c r="AB17" s="1"/>
      <c r="AC17" s="1"/>
      <c r="AD17" s="1"/>
      <c r="AE17" s="1"/>
      <c r="AF17" s="1"/>
      <c r="AG17" s="1"/>
      <c r="AH17" s="1"/>
      <c r="AI17" s="1"/>
      <c r="AJ17" s="1"/>
      <c r="AK17" s="1"/>
      <c r="AL17" s="1"/>
      <c r="AM17" s="1"/>
      <c r="AN17" s="1"/>
      <c r="AO17" s="1"/>
      <c r="AP17" s="1"/>
      <c r="AQ17" s="1"/>
      <c r="AR17" s="1"/>
      <c r="AS17" s="1"/>
      <c r="AT17" s="1"/>
      <c r="AU17" s="1"/>
      <c r="AW17" s="411"/>
      <c r="AX17" s="411"/>
      <c r="AY17" s="16"/>
      <c r="AZ17" s="16"/>
      <c r="BA17" s="16"/>
      <c r="BB17" s="16"/>
      <c r="BC17" s="16"/>
      <c r="BD17" s="16"/>
      <c r="BE17" s="16"/>
      <c r="BF17" s="16"/>
      <c r="BG17" s="16"/>
      <c r="BH17" s="16"/>
      <c r="BI17" s="16"/>
      <c r="BJ17" s="16"/>
      <c r="BK17" s="16"/>
      <c r="BL17" s="16"/>
      <c r="BM17" s="16"/>
      <c r="BN17" s="16"/>
      <c r="BO17" s="16"/>
      <c r="BP17" s="16"/>
      <c r="BQ17" s="16"/>
      <c r="BR17" s="16"/>
      <c r="BS17" s="16"/>
      <c r="BT17" s="29"/>
      <c r="BU17" s="411"/>
      <c r="BV17" s="411"/>
      <c r="BW17" s="16"/>
      <c r="BX17" s="16"/>
      <c r="BY17" s="16"/>
      <c r="BZ17" s="16"/>
      <c r="CA17" s="16"/>
      <c r="CB17" s="16"/>
      <c r="CC17" s="16"/>
      <c r="CD17" s="16"/>
      <c r="CE17" s="16"/>
      <c r="CF17" s="16"/>
      <c r="CG17" s="16"/>
      <c r="CH17" s="16"/>
      <c r="CI17" s="16"/>
      <c r="CJ17" s="16"/>
      <c r="CK17" s="16"/>
      <c r="CL17" s="16"/>
      <c r="CM17" s="16"/>
      <c r="CN17" s="16"/>
      <c r="CO17" s="16"/>
      <c r="CP17" s="16"/>
      <c r="CQ17" s="16"/>
      <c r="CR17" s="29"/>
      <c r="CS17" s="411"/>
      <c r="CT17" s="411"/>
      <c r="CU17" s="16"/>
      <c r="CV17" s="16"/>
      <c r="CW17" s="16"/>
      <c r="CX17" s="16"/>
      <c r="CY17" s="16"/>
      <c r="CZ17" s="16"/>
      <c r="DA17" s="16"/>
      <c r="DB17" s="16"/>
      <c r="DC17" s="16"/>
      <c r="DD17" s="16"/>
      <c r="DE17" s="16"/>
      <c r="DF17" s="16"/>
      <c r="DG17" s="16"/>
      <c r="DH17" s="16"/>
      <c r="DI17" s="16"/>
      <c r="DJ17" s="16"/>
      <c r="DK17" s="16"/>
      <c r="DL17" s="16"/>
      <c r="DM17" s="16"/>
      <c r="DN17" s="16"/>
      <c r="DO17" s="16"/>
      <c r="DP17" s="29"/>
      <c r="DQ17" s="411"/>
      <c r="DR17" s="411"/>
      <c r="DS17" s="16"/>
      <c r="DT17" s="16"/>
      <c r="DU17" s="16"/>
      <c r="DV17" s="16"/>
      <c r="DW17" s="16"/>
      <c r="DX17" s="16"/>
      <c r="DY17" s="16"/>
      <c r="DZ17" s="16"/>
      <c r="EA17" s="16"/>
      <c r="EB17" s="16"/>
      <c r="EC17" s="16"/>
      <c r="ED17" s="16"/>
      <c r="EE17" s="16"/>
      <c r="EF17" s="16"/>
      <c r="EG17" s="16"/>
      <c r="EH17" s="16"/>
      <c r="EI17" s="16"/>
      <c r="EJ17" s="16"/>
      <c r="EK17" s="16"/>
      <c r="EL17" s="16"/>
      <c r="EM17" s="16"/>
      <c r="EO17" s="410"/>
      <c r="EP17" s="410"/>
      <c r="EQ17" s="1"/>
      <c r="ER17" s="1"/>
      <c r="ES17" s="1"/>
      <c r="ET17" s="1"/>
      <c r="EU17" s="1"/>
      <c r="EV17" s="1"/>
      <c r="EW17" s="1"/>
      <c r="EX17" s="1"/>
      <c r="EY17" s="1"/>
      <c r="EZ17" s="1"/>
      <c r="FA17" s="1"/>
      <c r="FB17" s="1"/>
      <c r="FC17" s="1"/>
      <c r="FD17" s="1"/>
      <c r="FE17" s="1"/>
      <c r="FF17" s="1"/>
      <c r="FG17" s="1"/>
      <c r="FH17" s="1"/>
      <c r="FI17" s="1"/>
      <c r="FJ17" s="1"/>
      <c r="FK17" s="1"/>
      <c r="FM17" s="410"/>
      <c r="FN17" s="410"/>
      <c r="FO17" s="1"/>
      <c r="FP17" s="1"/>
      <c r="FQ17" s="1"/>
      <c r="FR17" s="1"/>
      <c r="FS17" s="1"/>
      <c r="FT17" s="1"/>
      <c r="FU17" s="1"/>
      <c r="FV17" s="1"/>
      <c r="FW17" s="1"/>
      <c r="FX17" s="1"/>
      <c r="FY17" s="1"/>
      <c r="FZ17" s="1"/>
      <c r="GA17" s="1"/>
      <c r="GB17" s="1"/>
      <c r="GC17" s="1"/>
      <c r="GD17" s="1"/>
      <c r="GE17" s="1"/>
      <c r="GF17" s="1"/>
      <c r="GG17" s="1"/>
      <c r="GH17" s="1"/>
      <c r="GI17" s="1"/>
      <c r="GK17" s="410"/>
      <c r="GL17" s="410"/>
      <c r="GM17" s="1"/>
      <c r="GN17" s="1"/>
      <c r="GO17" s="1"/>
      <c r="GP17" s="1"/>
      <c r="GQ17" s="1"/>
      <c r="GR17" s="1"/>
      <c r="GS17" s="1"/>
      <c r="GT17" s="1"/>
      <c r="GU17" s="1"/>
      <c r="GV17" s="1"/>
      <c r="GW17" s="1"/>
      <c r="GX17" s="1"/>
      <c r="GY17" s="1"/>
      <c r="GZ17" s="1"/>
      <c r="HA17" s="1"/>
      <c r="HB17" s="1"/>
      <c r="HC17" s="1"/>
      <c r="HD17" s="1"/>
      <c r="HE17" s="1"/>
      <c r="HF17" s="1"/>
      <c r="HG17" s="1"/>
    </row>
    <row r="18" spans="1:215" ht="14.5">
      <c r="A18" s="6"/>
      <c r="B18" s="7" t="s">
        <v>253</v>
      </c>
      <c r="C18" s="6">
        <v>1.5</v>
      </c>
      <c r="D18" s="6">
        <v>1.35</v>
      </c>
      <c r="E18" s="6">
        <v>1.3</v>
      </c>
      <c r="F18" s="6">
        <v>1.3</v>
      </c>
      <c r="G18" s="6">
        <v>1.3</v>
      </c>
      <c r="H18" s="6">
        <v>1.19</v>
      </c>
      <c r="I18" s="6">
        <v>1.18</v>
      </c>
      <c r="J18" s="6">
        <v>1.1599999999999999</v>
      </c>
      <c r="K18" s="6">
        <v>1.1599999999999999</v>
      </c>
      <c r="L18" s="6">
        <v>1.75</v>
      </c>
      <c r="M18" s="6">
        <v>1.75</v>
      </c>
      <c r="N18" s="6">
        <v>1.75</v>
      </c>
      <c r="O18" s="6">
        <v>1.75</v>
      </c>
      <c r="P18" s="6">
        <v>1.75</v>
      </c>
      <c r="Q18" s="6">
        <v>1.75</v>
      </c>
      <c r="R18" s="6">
        <v>1.75</v>
      </c>
      <c r="S18" s="6">
        <v>1.65</v>
      </c>
      <c r="T18" s="6">
        <v>1.6</v>
      </c>
      <c r="U18" s="6">
        <v>1.6</v>
      </c>
      <c r="V18" s="6">
        <v>1.6</v>
      </c>
      <c r="W18" s="6">
        <v>1.54</v>
      </c>
      <c r="Y18" s="6"/>
      <c r="Z18" s="7" t="s">
        <v>253</v>
      </c>
      <c r="AA18" s="6">
        <v>1.5</v>
      </c>
      <c r="AB18" s="6">
        <v>1.35</v>
      </c>
      <c r="AC18" s="6">
        <v>1.3</v>
      </c>
      <c r="AD18" s="6">
        <v>1.3</v>
      </c>
      <c r="AE18" s="6">
        <v>1.3</v>
      </c>
      <c r="AF18" s="6">
        <v>1.19</v>
      </c>
      <c r="AG18" s="6">
        <v>1.18</v>
      </c>
      <c r="AH18" s="6">
        <v>1.1599999999999999</v>
      </c>
      <c r="AI18" s="6">
        <v>1.1599999999999999</v>
      </c>
      <c r="AJ18" s="6">
        <v>1.75</v>
      </c>
      <c r="AK18" s="6">
        <v>1.75</v>
      </c>
      <c r="AL18" s="6">
        <v>1.75</v>
      </c>
      <c r="AM18" s="6">
        <v>1.75</v>
      </c>
      <c r="AN18" s="6">
        <v>1.75</v>
      </c>
      <c r="AO18" s="6">
        <v>1.75</v>
      </c>
      <c r="AP18" s="6">
        <v>1.75</v>
      </c>
      <c r="AQ18" s="6">
        <v>1.65</v>
      </c>
      <c r="AR18" s="6">
        <v>1.6</v>
      </c>
      <c r="AS18" s="6">
        <v>1.6</v>
      </c>
      <c r="AT18" s="6">
        <v>1.6</v>
      </c>
      <c r="AU18" s="6">
        <v>1.54</v>
      </c>
      <c r="AW18" s="21"/>
      <c r="AX18" s="22" t="s">
        <v>254</v>
      </c>
      <c r="AY18" s="21">
        <v>1.5</v>
      </c>
      <c r="AZ18" s="21">
        <v>1.35</v>
      </c>
      <c r="BA18" s="21">
        <v>1.3</v>
      </c>
      <c r="BB18" s="21">
        <v>1.3</v>
      </c>
      <c r="BC18" s="21">
        <v>1.3</v>
      </c>
      <c r="BD18" s="21">
        <v>1.19</v>
      </c>
      <c r="BE18" s="21">
        <v>1.18</v>
      </c>
      <c r="BF18" s="21">
        <v>1.1599999999999999</v>
      </c>
      <c r="BG18" s="21">
        <v>1.1599999999999999</v>
      </c>
      <c r="BH18" s="21">
        <v>1.75</v>
      </c>
      <c r="BI18" s="21">
        <v>1.75</v>
      </c>
      <c r="BJ18" s="21">
        <v>1.75</v>
      </c>
      <c r="BK18" s="21">
        <v>1.75</v>
      </c>
      <c r="BL18" s="21">
        <v>1.75</v>
      </c>
      <c r="BM18" s="21">
        <v>1.75</v>
      </c>
      <c r="BN18" s="21">
        <v>1.75</v>
      </c>
      <c r="BO18" s="21">
        <v>1.65</v>
      </c>
      <c r="BP18" s="21">
        <v>1.6</v>
      </c>
      <c r="BQ18" s="21">
        <v>1.6</v>
      </c>
      <c r="BR18" s="21">
        <v>1.6</v>
      </c>
      <c r="BS18" s="21">
        <v>1.54</v>
      </c>
      <c r="BT18" s="29"/>
      <c r="BU18" s="21"/>
      <c r="BV18" s="22" t="s">
        <v>254</v>
      </c>
      <c r="BW18" s="21">
        <v>1.5</v>
      </c>
      <c r="BX18" s="21">
        <v>1.35</v>
      </c>
      <c r="BY18" s="21">
        <v>1.3</v>
      </c>
      <c r="BZ18" s="21">
        <v>1.3</v>
      </c>
      <c r="CA18" s="21">
        <v>1.3</v>
      </c>
      <c r="CB18" s="21">
        <v>1.19</v>
      </c>
      <c r="CC18" s="21">
        <v>1.18</v>
      </c>
      <c r="CD18" s="21">
        <v>1.1599999999999999</v>
      </c>
      <c r="CE18" s="21">
        <v>1.1599999999999999</v>
      </c>
      <c r="CF18" s="21">
        <v>1.75</v>
      </c>
      <c r="CG18" s="21">
        <v>1.75</v>
      </c>
      <c r="CH18" s="21">
        <v>1.75</v>
      </c>
      <c r="CI18" s="21">
        <v>1.75</v>
      </c>
      <c r="CJ18" s="21">
        <v>1.75</v>
      </c>
      <c r="CK18" s="21">
        <v>1.75</v>
      </c>
      <c r="CL18" s="21">
        <v>1.75</v>
      </c>
      <c r="CM18" s="21">
        <v>1.65</v>
      </c>
      <c r="CN18" s="21">
        <v>1.6</v>
      </c>
      <c r="CO18" s="21">
        <v>1.6</v>
      </c>
      <c r="CP18" s="21">
        <v>1.6</v>
      </c>
      <c r="CQ18" s="21">
        <v>1.54</v>
      </c>
      <c r="CR18" s="29"/>
      <c r="CS18" s="21"/>
      <c r="CT18" s="22" t="s">
        <v>254</v>
      </c>
      <c r="CU18" s="21">
        <v>1.5</v>
      </c>
      <c r="CV18" s="21">
        <v>1.35</v>
      </c>
      <c r="CW18" s="21">
        <v>1.3</v>
      </c>
      <c r="CX18" s="21">
        <v>1.3</v>
      </c>
      <c r="CY18" s="21">
        <v>1.3</v>
      </c>
      <c r="CZ18" s="21">
        <v>1.19</v>
      </c>
      <c r="DA18" s="21">
        <v>1.18</v>
      </c>
      <c r="DB18" s="21">
        <v>1.1599999999999999</v>
      </c>
      <c r="DC18" s="21">
        <v>1.1599999999999999</v>
      </c>
      <c r="DD18" s="21">
        <v>1.75</v>
      </c>
      <c r="DE18" s="21">
        <v>1.75</v>
      </c>
      <c r="DF18" s="21">
        <v>1.75</v>
      </c>
      <c r="DG18" s="21">
        <v>1.75</v>
      </c>
      <c r="DH18" s="21">
        <v>1.75</v>
      </c>
      <c r="DI18" s="21">
        <v>1.75</v>
      </c>
      <c r="DJ18" s="21">
        <v>1.75</v>
      </c>
      <c r="DK18" s="21">
        <v>1.65</v>
      </c>
      <c r="DL18" s="21">
        <v>1.6</v>
      </c>
      <c r="DM18" s="21">
        <v>1.6</v>
      </c>
      <c r="DN18" s="21">
        <v>1.6</v>
      </c>
      <c r="DO18" s="21">
        <v>1.54</v>
      </c>
      <c r="DP18" s="29"/>
      <c r="DQ18" s="21"/>
      <c r="DR18" s="22" t="s">
        <v>254</v>
      </c>
      <c r="DS18" s="21">
        <v>1.5</v>
      </c>
      <c r="DT18" s="21">
        <v>1.35</v>
      </c>
      <c r="DU18" s="21">
        <v>1.3</v>
      </c>
      <c r="DV18" s="21">
        <v>1.3</v>
      </c>
      <c r="DW18" s="21">
        <v>1.3</v>
      </c>
      <c r="DX18" s="21">
        <v>1.19</v>
      </c>
      <c r="DY18" s="21">
        <v>1.18</v>
      </c>
      <c r="DZ18" s="21">
        <v>1.1599999999999999</v>
      </c>
      <c r="EA18" s="21">
        <v>1.1599999999999999</v>
      </c>
      <c r="EB18" s="21">
        <v>1.75</v>
      </c>
      <c r="EC18" s="21">
        <v>1.75</v>
      </c>
      <c r="ED18" s="21">
        <v>1.75</v>
      </c>
      <c r="EE18" s="21">
        <v>1.75</v>
      </c>
      <c r="EF18" s="21">
        <v>1.75</v>
      </c>
      <c r="EG18" s="21">
        <v>1.75</v>
      </c>
      <c r="EH18" s="21">
        <v>1.75</v>
      </c>
      <c r="EI18" s="21">
        <v>1.65</v>
      </c>
      <c r="EJ18" s="21">
        <v>1.6</v>
      </c>
      <c r="EK18" s="21">
        <v>1.6</v>
      </c>
      <c r="EL18" s="21">
        <v>1.6</v>
      </c>
      <c r="EM18" s="21">
        <v>1.54</v>
      </c>
      <c r="EO18" s="6"/>
      <c r="EP18" s="7" t="s">
        <v>253</v>
      </c>
      <c r="EQ18" s="6">
        <v>1.5</v>
      </c>
      <c r="ER18" s="6">
        <v>1.35</v>
      </c>
      <c r="ES18" s="6">
        <v>1.3</v>
      </c>
      <c r="ET18" s="6">
        <v>1.3</v>
      </c>
      <c r="EU18" s="6">
        <v>1.3</v>
      </c>
      <c r="EV18" s="6">
        <v>1.19</v>
      </c>
      <c r="EW18" s="6">
        <v>1.18</v>
      </c>
      <c r="EX18" s="6">
        <v>1.1599999999999999</v>
      </c>
      <c r="EY18" s="6">
        <v>1.1599999999999999</v>
      </c>
      <c r="EZ18" s="6">
        <v>1.75</v>
      </c>
      <c r="FA18" s="6">
        <v>1.75</v>
      </c>
      <c r="FB18" s="6">
        <v>1.75</v>
      </c>
      <c r="FC18" s="6">
        <v>1.75</v>
      </c>
      <c r="FD18" s="6">
        <v>1.75</v>
      </c>
      <c r="FE18" s="6">
        <v>1.75</v>
      </c>
      <c r="FF18" s="6">
        <v>1.75</v>
      </c>
      <c r="FG18" s="6">
        <v>1.65</v>
      </c>
      <c r="FH18" s="6">
        <v>1.6</v>
      </c>
      <c r="FI18" s="6">
        <v>1.6</v>
      </c>
      <c r="FJ18" s="6">
        <v>1.6</v>
      </c>
      <c r="FK18" s="6">
        <v>1.54</v>
      </c>
      <c r="FM18" s="6"/>
      <c r="FN18" s="7" t="s">
        <v>253</v>
      </c>
      <c r="FO18" s="6">
        <v>1.5</v>
      </c>
      <c r="FP18" s="6">
        <v>1.35</v>
      </c>
      <c r="FQ18" s="6">
        <v>1.3</v>
      </c>
      <c r="FR18" s="6">
        <v>1.3</v>
      </c>
      <c r="FS18" s="6">
        <v>1.3</v>
      </c>
      <c r="FT18" s="6">
        <v>1.19</v>
      </c>
      <c r="FU18" s="6">
        <v>1.18</v>
      </c>
      <c r="FV18" s="6">
        <v>1.1599999999999999</v>
      </c>
      <c r="FW18" s="6">
        <v>1.1599999999999999</v>
      </c>
      <c r="FX18" s="6">
        <v>1.75</v>
      </c>
      <c r="FY18" s="6">
        <v>1.75</v>
      </c>
      <c r="FZ18" s="6">
        <v>1.75</v>
      </c>
      <c r="GA18" s="6">
        <v>1.75</v>
      </c>
      <c r="GB18" s="6">
        <v>1.75</v>
      </c>
      <c r="GC18" s="6">
        <v>1.75</v>
      </c>
      <c r="GD18" s="6">
        <v>1.75</v>
      </c>
      <c r="GE18" s="6">
        <v>1.65</v>
      </c>
      <c r="GF18" s="6">
        <v>1.6</v>
      </c>
      <c r="GG18" s="6">
        <v>1.6</v>
      </c>
      <c r="GH18" s="6">
        <v>1.6</v>
      </c>
      <c r="GI18" s="6">
        <v>1.54</v>
      </c>
      <c r="GK18" s="6"/>
      <c r="GL18" s="7" t="s">
        <v>253</v>
      </c>
      <c r="GM18" s="6">
        <v>1.5</v>
      </c>
      <c r="GN18" s="6">
        <v>1.35</v>
      </c>
      <c r="GO18" s="6">
        <v>1.3</v>
      </c>
      <c r="GP18" s="6">
        <v>1.3</v>
      </c>
      <c r="GQ18" s="6">
        <v>1.3</v>
      </c>
      <c r="GR18" s="6">
        <v>1.19</v>
      </c>
      <c r="GS18" s="6">
        <v>1.18</v>
      </c>
      <c r="GT18" s="6">
        <v>1.1599999999999999</v>
      </c>
      <c r="GU18" s="6">
        <v>1.1599999999999999</v>
      </c>
      <c r="GV18" s="6">
        <v>1.75</v>
      </c>
      <c r="GW18" s="6">
        <v>1.75</v>
      </c>
      <c r="GX18" s="6">
        <v>1.75</v>
      </c>
      <c r="GY18" s="6">
        <v>1.75</v>
      </c>
      <c r="GZ18" s="6">
        <v>1.75</v>
      </c>
      <c r="HA18" s="6">
        <v>1.75</v>
      </c>
      <c r="HB18" s="6">
        <v>1.75</v>
      </c>
      <c r="HC18" s="6">
        <v>1.65</v>
      </c>
      <c r="HD18" s="6">
        <v>1.6</v>
      </c>
      <c r="HE18" s="6">
        <v>1.6</v>
      </c>
      <c r="HF18" s="6">
        <v>1.6</v>
      </c>
      <c r="HG18" s="6">
        <v>1.54</v>
      </c>
    </row>
    <row r="19" spans="1:215" ht="14.5">
      <c r="A19" s="410"/>
      <c r="B19" s="410"/>
      <c r="C19" s="1"/>
      <c r="D19" s="1"/>
      <c r="E19" s="1"/>
      <c r="F19" s="1"/>
      <c r="G19" s="1"/>
      <c r="H19" s="1"/>
      <c r="I19" s="1"/>
      <c r="J19" s="1"/>
      <c r="K19" s="1"/>
      <c r="L19" s="1"/>
      <c r="M19" s="1"/>
      <c r="N19" s="1"/>
      <c r="O19" s="1"/>
      <c r="P19" s="1"/>
      <c r="Q19" s="1"/>
      <c r="R19" s="1"/>
      <c r="S19" s="1"/>
      <c r="T19" s="1"/>
      <c r="U19" s="1"/>
      <c r="V19" s="1"/>
      <c r="W19" s="1"/>
      <c r="Y19" s="410"/>
      <c r="Z19" s="410"/>
      <c r="AA19" s="1"/>
      <c r="AB19" s="1"/>
      <c r="AC19" s="1"/>
      <c r="AD19" s="1"/>
      <c r="AE19" s="1"/>
      <c r="AF19" s="1"/>
      <c r="AG19" s="1"/>
      <c r="AH19" s="1"/>
      <c r="AI19" s="1"/>
      <c r="AJ19" s="1"/>
      <c r="AK19" s="1"/>
      <c r="AL19" s="1"/>
      <c r="AM19" s="1"/>
      <c r="AN19" s="1"/>
      <c r="AO19" s="1"/>
      <c r="AP19" s="1"/>
      <c r="AQ19" s="1"/>
      <c r="AR19" s="1"/>
      <c r="AS19" s="1"/>
      <c r="AT19" s="1"/>
      <c r="AU19" s="1"/>
      <c r="AW19" s="411"/>
      <c r="AX19" s="411"/>
      <c r="AY19" s="16"/>
      <c r="AZ19" s="16"/>
      <c r="BA19" s="16"/>
      <c r="BB19" s="16"/>
      <c r="BC19" s="16"/>
      <c r="BD19" s="16"/>
      <c r="BE19" s="16"/>
      <c r="BF19" s="16"/>
      <c r="BG19" s="16"/>
      <c r="BH19" s="16"/>
      <c r="BI19" s="16"/>
      <c r="BJ19" s="16"/>
      <c r="BK19" s="16"/>
      <c r="BL19" s="16"/>
      <c r="BM19" s="16"/>
      <c r="BN19" s="16"/>
      <c r="BO19" s="16"/>
      <c r="BP19" s="16"/>
      <c r="BQ19" s="16"/>
      <c r="BR19" s="16"/>
      <c r="BS19" s="16"/>
      <c r="BT19" s="29"/>
      <c r="BU19" s="411"/>
      <c r="BV19" s="411"/>
      <c r="BW19" s="16"/>
      <c r="BX19" s="16"/>
      <c r="BY19" s="16"/>
      <c r="BZ19" s="16"/>
      <c r="CA19" s="16"/>
      <c r="CB19" s="16"/>
      <c r="CC19" s="16"/>
      <c r="CD19" s="16"/>
      <c r="CE19" s="16"/>
      <c r="CF19" s="16"/>
      <c r="CG19" s="16"/>
      <c r="CH19" s="16"/>
      <c r="CI19" s="16"/>
      <c r="CJ19" s="16"/>
      <c r="CK19" s="16"/>
      <c r="CL19" s="16"/>
      <c r="CM19" s="16"/>
      <c r="CN19" s="16"/>
      <c r="CO19" s="16"/>
      <c r="CP19" s="16"/>
      <c r="CQ19" s="16"/>
      <c r="CR19" s="29"/>
      <c r="CS19" s="411"/>
      <c r="CT19" s="411"/>
      <c r="CU19" s="16"/>
      <c r="CV19" s="16"/>
      <c r="CW19" s="16"/>
      <c r="CX19" s="16"/>
      <c r="CY19" s="16"/>
      <c r="CZ19" s="16"/>
      <c r="DA19" s="16"/>
      <c r="DB19" s="16"/>
      <c r="DC19" s="16"/>
      <c r="DD19" s="16"/>
      <c r="DE19" s="16"/>
      <c r="DF19" s="16"/>
      <c r="DG19" s="16"/>
      <c r="DH19" s="16"/>
      <c r="DI19" s="16"/>
      <c r="DJ19" s="16"/>
      <c r="DK19" s="16"/>
      <c r="DL19" s="16"/>
      <c r="DM19" s="16"/>
      <c r="DN19" s="16"/>
      <c r="DO19" s="16"/>
      <c r="DP19" s="29"/>
      <c r="DQ19" s="411"/>
      <c r="DR19" s="411"/>
      <c r="DS19" s="16"/>
      <c r="DT19" s="16"/>
      <c r="DU19" s="16"/>
      <c r="DV19" s="16"/>
      <c r="DW19" s="16"/>
      <c r="DX19" s="16"/>
      <c r="DY19" s="16"/>
      <c r="DZ19" s="16"/>
      <c r="EA19" s="16"/>
      <c r="EB19" s="16"/>
      <c r="EC19" s="16"/>
      <c r="ED19" s="16"/>
      <c r="EE19" s="16"/>
      <c r="EF19" s="16"/>
      <c r="EG19" s="16"/>
      <c r="EH19" s="16"/>
      <c r="EI19" s="16"/>
      <c r="EJ19" s="16"/>
      <c r="EK19" s="16"/>
      <c r="EL19" s="16"/>
      <c r="EM19" s="16"/>
      <c r="EO19" s="410"/>
      <c r="EP19" s="410"/>
      <c r="EQ19" s="1"/>
      <c r="ER19" s="1"/>
      <c r="ES19" s="1"/>
      <c r="ET19" s="1"/>
      <c r="EU19" s="1"/>
      <c r="EV19" s="1"/>
      <c r="EW19" s="1"/>
      <c r="EX19" s="1"/>
      <c r="EY19" s="1"/>
      <c r="EZ19" s="1"/>
      <c r="FA19" s="1"/>
      <c r="FB19" s="1"/>
      <c r="FC19" s="1"/>
      <c r="FD19" s="1"/>
      <c r="FE19" s="1"/>
      <c r="FF19" s="1"/>
      <c r="FG19" s="1"/>
      <c r="FH19" s="1"/>
      <c r="FI19" s="1"/>
      <c r="FJ19" s="1"/>
      <c r="FK19" s="1"/>
      <c r="FM19" s="410"/>
      <c r="FN19" s="410"/>
      <c r="FO19" s="1"/>
      <c r="FP19" s="1"/>
      <c r="FQ19" s="1"/>
      <c r="FR19" s="1"/>
      <c r="FS19" s="1"/>
      <c r="FT19" s="1"/>
      <c r="FU19" s="1"/>
      <c r="FV19" s="1"/>
      <c r="FW19" s="1"/>
      <c r="FX19" s="1"/>
      <c r="FY19" s="1"/>
      <c r="FZ19" s="1"/>
      <c r="GA19" s="1"/>
      <c r="GB19" s="1"/>
      <c r="GC19" s="1"/>
      <c r="GD19" s="1"/>
      <c r="GE19" s="1"/>
      <c r="GF19" s="1"/>
      <c r="GG19" s="1"/>
      <c r="GH19" s="1"/>
      <c r="GI19" s="1"/>
      <c r="GK19" s="410"/>
      <c r="GL19" s="410"/>
      <c r="GM19" s="1"/>
      <c r="GN19" s="1"/>
      <c r="GO19" s="1"/>
      <c r="GP19" s="1"/>
      <c r="GQ19" s="1"/>
      <c r="GR19" s="1"/>
      <c r="GS19" s="1"/>
      <c r="GT19" s="1"/>
      <c r="GU19" s="1"/>
      <c r="GV19" s="1"/>
      <c r="GW19" s="1"/>
      <c r="GX19" s="1"/>
      <c r="GY19" s="1"/>
      <c r="GZ19" s="1"/>
      <c r="HA19" s="1"/>
      <c r="HB19" s="1"/>
      <c r="HC19" s="1"/>
      <c r="HD19" s="1"/>
      <c r="HE19" s="1"/>
      <c r="HF19" s="1"/>
      <c r="HG19" s="1"/>
    </row>
    <row r="20" spans="1:215" ht="14.5">
      <c r="A20" s="410"/>
      <c r="B20" s="410"/>
      <c r="C20" s="1"/>
      <c r="D20" s="1"/>
      <c r="E20" s="1"/>
      <c r="F20" s="1"/>
      <c r="G20" s="1"/>
      <c r="H20" s="1"/>
      <c r="I20" s="1"/>
      <c r="J20" s="1"/>
      <c r="K20" s="1"/>
      <c r="L20" s="1"/>
      <c r="M20" s="1"/>
      <c r="N20" s="1"/>
      <c r="O20" s="1"/>
      <c r="P20" s="1"/>
      <c r="Q20" s="1"/>
      <c r="R20" s="1"/>
      <c r="S20" s="1"/>
      <c r="T20" s="1"/>
      <c r="U20" s="1"/>
      <c r="V20" s="1"/>
      <c r="W20" s="1"/>
      <c r="Y20" s="410"/>
      <c r="Z20" s="410"/>
      <c r="AA20" s="1"/>
      <c r="AB20" s="1"/>
      <c r="AC20" s="1"/>
      <c r="AD20" s="1"/>
      <c r="AE20" s="1"/>
      <c r="AF20" s="1"/>
      <c r="AG20" s="1"/>
      <c r="AH20" s="1"/>
      <c r="AI20" s="1"/>
      <c r="AJ20" s="1"/>
      <c r="AK20" s="1"/>
      <c r="AL20" s="1"/>
      <c r="AM20" s="1"/>
      <c r="AN20" s="1"/>
      <c r="AO20" s="1"/>
      <c r="AP20" s="1"/>
      <c r="AQ20" s="1"/>
      <c r="AR20" s="1"/>
      <c r="AS20" s="1"/>
      <c r="AT20" s="1"/>
      <c r="AU20" s="1"/>
      <c r="AW20" s="411"/>
      <c r="AX20" s="411"/>
      <c r="AY20" s="16"/>
      <c r="AZ20" s="16"/>
      <c r="BA20" s="16"/>
      <c r="BB20" s="16"/>
      <c r="BC20" s="16"/>
      <c r="BD20" s="16"/>
      <c r="BE20" s="16"/>
      <c r="BF20" s="16"/>
      <c r="BG20" s="16"/>
      <c r="BH20" s="16"/>
      <c r="BI20" s="16"/>
      <c r="BJ20" s="16"/>
      <c r="BK20" s="16"/>
      <c r="BL20" s="16"/>
      <c r="BM20" s="16"/>
      <c r="BN20" s="16"/>
      <c r="BO20" s="16"/>
      <c r="BP20" s="16"/>
      <c r="BQ20" s="16"/>
      <c r="BR20" s="16"/>
      <c r="BS20" s="16"/>
      <c r="BT20" s="29"/>
      <c r="BU20" s="411"/>
      <c r="BV20" s="411"/>
      <c r="BW20" s="16"/>
      <c r="BX20" s="16"/>
      <c r="BY20" s="16"/>
      <c r="BZ20" s="16"/>
      <c r="CA20" s="16"/>
      <c r="CB20" s="16"/>
      <c r="CC20" s="16"/>
      <c r="CD20" s="16"/>
      <c r="CE20" s="16"/>
      <c r="CF20" s="16"/>
      <c r="CG20" s="16"/>
      <c r="CH20" s="16"/>
      <c r="CI20" s="16"/>
      <c r="CJ20" s="16"/>
      <c r="CK20" s="16"/>
      <c r="CL20" s="16"/>
      <c r="CM20" s="16"/>
      <c r="CN20" s="16"/>
      <c r="CO20" s="16"/>
      <c r="CP20" s="16"/>
      <c r="CQ20" s="16"/>
      <c r="CR20" s="29"/>
      <c r="CS20" s="411"/>
      <c r="CT20" s="411"/>
      <c r="CU20" s="16"/>
      <c r="CV20" s="16"/>
      <c r="CW20" s="16"/>
      <c r="CX20" s="16"/>
      <c r="CY20" s="16"/>
      <c r="CZ20" s="16"/>
      <c r="DA20" s="16"/>
      <c r="DB20" s="16"/>
      <c r="DC20" s="16"/>
      <c r="DD20" s="16"/>
      <c r="DE20" s="16"/>
      <c r="DF20" s="16"/>
      <c r="DG20" s="16"/>
      <c r="DH20" s="16"/>
      <c r="DI20" s="16"/>
      <c r="DJ20" s="16"/>
      <c r="DK20" s="16"/>
      <c r="DL20" s="16"/>
      <c r="DM20" s="16"/>
      <c r="DN20" s="16"/>
      <c r="DO20" s="16"/>
      <c r="DP20" s="29"/>
      <c r="DQ20" s="411"/>
      <c r="DR20" s="411"/>
      <c r="DS20" s="16"/>
      <c r="DT20" s="16"/>
      <c r="DU20" s="16"/>
      <c r="DV20" s="16"/>
      <c r="DW20" s="16"/>
      <c r="DX20" s="16"/>
      <c r="DY20" s="16"/>
      <c r="DZ20" s="16"/>
      <c r="EA20" s="16"/>
      <c r="EB20" s="16"/>
      <c r="EC20" s="16"/>
      <c r="ED20" s="16"/>
      <c r="EE20" s="16"/>
      <c r="EF20" s="16"/>
      <c r="EG20" s="16"/>
      <c r="EH20" s="16"/>
      <c r="EI20" s="16"/>
      <c r="EJ20" s="16"/>
      <c r="EK20" s="16"/>
      <c r="EL20" s="16"/>
      <c r="EM20" s="16"/>
      <c r="EO20" s="410"/>
      <c r="EP20" s="410"/>
      <c r="EQ20" s="1"/>
      <c r="ER20" s="1"/>
      <c r="ES20" s="1"/>
      <c r="ET20" s="1"/>
      <c r="EU20" s="1"/>
      <c r="EV20" s="1"/>
      <c r="EW20" s="1"/>
      <c r="EX20" s="1"/>
      <c r="EY20" s="1"/>
      <c r="EZ20" s="1"/>
      <c r="FA20" s="1"/>
      <c r="FB20" s="1"/>
      <c r="FC20" s="1"/>
      <c r="FD20" s="1"/>
      <c r="FE20" s="1"/>
      <c r="FF20" s="1"/>
      <c r="FG20" s="1"/>
      <c r="FH20" s="1"/>
      <c r="FI20" s="1"/>
      <c r="FJ20" s="1"/>
      <c r="FK20" s="1"/>
      <c r="FM20" s="410"/>
      <c r="FN20" s="410"/>
      <c r="FO20" s="1"/>
      <c r="FP20" s="1"/>
      <c r="FQ20" s="1"/>
      <c r="FR20" s="1"/>
      <c r="FS20" s="1"/>
      <c r="FT20" s="1"/>
      <c r="FU20" s="1"/>
      <c r="FV20" s="1"/>
      <c r="FW20" s="1"/>
      <c r="FX20" s="1"/>
      <c r="FY20" s="1"/>
      <c r="FZ20" s="1"/>
      <c r="GA20" s="1"/>
      <c r="GB20" s="1"/>
      <c r="GC20" s="1"/>
      <c r="GD20" s="1"/>
      <c r="GE20" s="1"/>
      <c r="GF20" s="1"/>
      <c r="GG20" s="1"/>
      <c r="GH20" s="1"/>
      <c r="GI20" s="1"/>
      <c r="GK20" s="410"/>
      <c r="GL20" s="410"/>
      <c r="GM20" s="1"/>
      <c r="GN20" s="1"/>
      <c r="GO20" s="1"/>
      <c r="GP20" s="1"/>
      <c r="GQ20" s="1"/>
      <c r="GR20" s="1"/>
      <c r="GS20" s="1"/>
      <c r="GT20" s="1"/>
      <c r="GU20" s="1"/>
      <c r="GV20" s="1"/>
      <c r="GW20" s="1"/>
      <c r="GX20" s="1"/>
      <c r="GY20" s="1"/>
      <c r="GZ20" s="1"/>
      <c r="HA20" s="1"/>
      <c r="HB20" s="1"/>
      <c r="HC20" s="1"/>
      <c r="HD20" s="1"/>
      <c r="HE20" s="1"/>
      <c r="HF20" s="1"/>
      <c r="HG20" s="1"/>
    </row>
    <row r="21" spans="1:215" ht="16">
      <c r="A21" s="6"/>
      <c r="B21" s="9" t="s">
        <v>551</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0</v>
      </c>
      <c r="V21" s="6">
        <v>0</v>
      </c>
      <c r="W21" s="6">
        <v>0</v>
      </c>
      <c r="Y21" s="6"/>
      <c r="Z21" s="9" t="s">
        <v>551</v>
      </c>
      <c r="AA21" s="6">
        <v>0</v>
      </c>
      <c r="AB21" s="6">
        <v>0</v>
      </c>
      <c r="AC21" s="6">
        <v>0</v>
      </c>
      <c r="AD21" s="6">
        <v>0</v>
      </c>
      <c r="AE21" s="6">
        <v>0</v>
      </c>
      <c r="AF21" s="6">
        <v>0</v>
      </c>
      <c r="AG21" s="6">
        <v>0</v>
      </c>
      <c r="AH21" s="6">
        <v>0</v>
      </c>
      <c r="AI21" s="6">
        <v>0</v>
      </c>
      <c r="AJ21" s="6">
        <v>0</v>
      </c>
      <c r="AK21" s="6">
        <v>0</v>
      </c>
      <c r="AL21" s="6">
        <v>0</v>
      </c>
      <c r="AM21" s="6">
        <v>0</v>
      </c>
      <c r="AN21" s="6">
        <v>0</v>
      </c>
      <c r="AO21" s="6">
        <v>0</v>
      </c>
      <c r="AP21" s="6">
        <v>0</v>
      </c>
      <c r="AQ21" s="6">
        <v>0</v>
      </c>
      <c r="AR21" s="6">
        <v>0</v>
      </c>
      <c r="AS21" s="6">
        <v>0</v>
      </c>
      <c r="AT21" s="6">
        <v>0</v>
      </c>
      <c r="AU21" s="6">
        <v>0</v>
      </c>
      <c r="AW21" s="21"/>
      <c r="AX21" s="24" t="s">
        <v>551</v>
      </c>
      <c r="AY21" s="21">
        <v>0</v>
      </c>
      <c r="AZ21" s="21">
        <v>0</v>
      </c>
      <c r="BA21" s="21">
        <v>0</v>
      </c>
      <c r="BB21" s="21">
        <v>0</v>
      </c>
      <c r="BC21" s="21">
        <v>0</v>
      </c>
      <c r="BD21" s="21">
        <v>0</v>
      </c>
      <c r="BE21" s="21">
        <v>0</v>
      </c>
      <c r="BF21" s="21">
        <v>0</v>
      </c>
      <c r="BG21" s="21">
        <v>0</v>
      </c>
      <c r="BH21" s="21">
        <v>0</v>
      </c>
      <c r="BI21" s="21">
        <v>0</v>
      </c>
      <c r="BJ21" s="21">
        <v>0</v>
      </c>
      <c r="BK21" s="21">
        <v>0</v>
      </c>
      <c r="BL21" s="21">
        <v>0</v>
      </c>
      <c r="BM21" s="21">
        <v>0</v>
      </c>
      <c r="BN21" s="21">
        <v>0</v>
      </c>
      <c r="BO21" s="21">
        <v>0</v>
      </c>
      <c r="BP21" s="21">
        <v>0</v>
      </c>
      <c r="BQ21" s="21">
        <v>0</v>
      </c>
      <c r="BR21" s="21">
        <v>0</v>
      </c>
      <c r="BS21" s="21">
        <v>0</v>
      </c>
      <c r="BT21" s="29"/>
      <c r="BU21" s="21"/>
      <c r="BV21" s="24" t="s">
        <v>551</v>
      </c>
      <c r="BW21" s="21">
        <v>0.1</v>
      </c>
      <c r="BX21" s="21">
        <v>0.1</v>
      </c>
      <c r="BY21" s="21">
        <v>0.1</v>
      </c>
      <c r="BZ21" s="21">
        <v>0.1</v>
      </c>
      <c r="CA21" s="21">
        <v>0.1</v>
      </c>
      <c r="CB21" s="21">
        <v>0.1</v>
      </c>
      <c r="CC21" s="21">
        <v>0.1</v>
      </c>
      <c r="CD21" s="21">
        <v>0.1</v>
      </c>
      <c r="CE21" s="21">
        <v>0.1</v>
      </c>
      <c r="CF21" s="21">
        <v>0.1</v>
      </c>
      <c r="CG21" s="21">
        <v>0.1</v>
      </c>
      <c r="CH21" s="21">
        <v>0.1</v>
      </c>
      <c r="CI21" s="21">
        <v>0.1</v>
      </c>
      <c r="CJ21" s="21">
        <v>0.1</v>
      </c>
      <c r="CK21" s="21">
        <v>0.1</v>
      </c>
      <c r="CL21" s="21">
        <v>0.1</v>
      </c>
      <c r="CM21" s="21">
        <v>0.1</v>
      </c>
      <c r="CN21" s="21">
        <v>0.1</v>
      </c>
      <c r="CO21" s="21">
        <v>0.1</v>
      </c>
      <c r="CP21" s="21">
        <v>0.1</v>
      </c>
      <c r="CQ21" s="21">
        <v>0.1</v>
      </c>
      <c r="CR21" s="29"/>
      <c r="CS21" s="21"/>
      <c r="CT21" s="24" t="s">
        <v>551</v>
      </c>
      <c r="CU21" s="21">
        <v>0</v>
      </c>
      <c r="CV21" s="21">
        <v>0.1</v>
      </c>
      <c r="CW21" s="21">
        <v>0.1</v>
      </c>
      <c r="CX21" s="21">
        <v>0.1</v>
      </c>
      <c r="CY21" s="21">
        <v>0.1</v>
      </c>
      <c r="CZ21" s="21">
        <v>0.1</v>
      </c>
      <c r="DA21" s="21">
        <v>0.1</v>
      </c>
      <c r="DB21" s="21">
        <v>0.1</v>
      </c>
      <c r="DC21" s="21">
        <v>0.1</v>
      </c>
      <c r="DD21" s="21">
        <v>0.1</v>
      </c>
      <c r="DE21" s="21">
        <v>0.1</v>
      </c>
      <c r="DF21" s="21">
        <v>0.1</v>
      </c>
      <c r="DG21" s="21">
        <v>0.1</v>
      </c>
      <c r="DH21" s="21">
        <v>0.1</v>
      </c>
      <c r="DI21" s="21">
        <v>0.1</v>
      </c>
      <c r="DJ21" s="21">
        <v>0.1</v>
      </c>
      <c r="DK21" s="21">
        <v>0.1</v>
      </c>
      <c r="DL21" s="21">
        <v>0.1</v>
      </c>
      <c r="DM21" s="21">
        <v>0.1</v>
      </c>
      <c r="DN21" s="21">
        <v>0.1</v>
      </c>
      <c r="DO21" s="21">
        <v>0.1</v>
      </c>
      <c r="DP21" s="29"/>
      <c r="DQ21" s="21"/>
      <c r="DR21" s="24" t="s">
        <v>551</v>
      </c>
      <c r="DS21" s="21">
        <v>0</v>
      </c>
      <c r="DT21" s="21">
        <v>0</v>
      </c>
      <c r="DU21" s="21">
        <v>0</v>
      </c>
      <c r="DV21" s="21">
        <v>0</v>
      </c>
      <c r="DW21" s="21">
        <v>0</v>
      </c>
      <c r="DX21" s="21">
        <v>0</v>
      </c>
      <c r="DY21" s="21">
        <v>0</v>
      </c>
      <c r="DZ21" s="21">
        <v>0</v>
      </c>
      <c r="EA21" s="21">
        <v>0</v>
      </c>
      <c r="EB21" s="21">
        <v>0</v>
      </c>
      <c r="EC21" s="21">
        <v>0</v>
      </c>
      <c r="ED21" s="21">
        <v>0</v>
      </c>
      <c r="EE21" s="21">
        <v>0</v>
      </c>
      <c r="EF21" s="21">
        <v>0</v>
      </c>
      <c r="EG21" s="21">
        <v>0</v>
      </c>
      <c r="EH21" s="21">
        <v>0</v>
      </c>
      <c r="EI21" s="21">
        <v>0</v>
      </c>
      <c r="EJ21" s="21">
        <v>0</v>
      </c>
      <c r="EK21" s="21">
        <v>0</v>
      </c>
      <c r="EL21" s="21">
        <v>0</v>
      </c>
      <c r="EM21" s="21">
        <v>0</v>
      </c>
      <c r="EO21" s="6"/>
      <c r="EP21" s="9" t="s">
        <v>551</v>
      </c>
      <c r="EQ21" s="6">
        <v>0</v>
      </c>
      <c r="ER21" s="6">
        <v>0</v>
      </c>
      <c r="ES21" s="6">
        <v>0</v>
      </c>
      <c r="ET21" s="6">
        <v>0</v>
      </c>
      <c r="EU21" s="6">
        <v>0</v>
      </c>
      <c r="EV21" s="6">
        <v>0</v>
      </c>
      <c r="EW21" s="6">
        <v>0</v>
      </c>
      <c r="EX21" s="6">
        <v>0</v>
      </c>
      <c r="EY21" s="6">
        <v>0</v>
      </c>
      <c r="EZ21" s="6">
        <v>0</v>
      </c>
      <c r="FA21" s="6">
        <v>0</v>
      </c>
      <c r="FB21" s="6">
        <v>0</v>
      </c>
      <c r="FC21" s="6">
        <v>0</v>
      </c>
      <c r="FD21" s="6">
        <v>0</v>
      </c>
      <c r="FE21" s="6">
        <v>0</v>
      </c>
      <c r="FF21" s="6">
        <v>0</v>
      </c>
      <c r="FG21" s="6">
        <v>0</v>
      </c>
      <c r="FH21" s="6">
        <v>0</v>
      </c>
      <c r="FI21" s="6">
        <v>0</v>
      </c>
      <c r="FJ21" s="6">
        <v>0</v>
      </c>
      <c r="FK21" s="6">
        <v>0</v>
      </c>
      <c r="FM21" s="6"/>
      <c r="FN21" s="9" t="s">
        <v>551</v>
      </c>
      <c r="FO21" s="6">
        <v>0</v>
      </c>
      <c r="FP21" s="6">
        <v>0</v>
      </c>
      <c r="FQ21" s="6">
        <v>0</v>
      </c>
      <c r="FR21" s="6">
        <v>0</v>
      </c>
      <c r="FS21" s="6">
        <v>0</v>
      </c>
      <c r="FT21" s="6">
        <v>0</v>
      </c>
      <c r="FU21" s="6">
        <v>0</v>
      </c>
      <c r="FV21" s="6">
        <v>0</v>
      </c>
      <c r="FW21" s="6">
        <v>0</v>
      </c>
      <c r="FX21" s="6">
        <v>0</v>
      </c>
      <c r="FY21" s="6">
        <v>0</v>
      </c>
      <c r="FZ21" s="6">
        <v>0</v>
      </c>
      <c r="GA21" s="6">
        <v>0.1</v>
      </c>
      <c r="GB21" s="6">
        <v>0.1</v>
      </c>
      <c r="GC21" s="6">
        <v>0.1</v>
      </c>
      <c r="GD21" s="6">
        <v>0.1</v>
      </c>
      <c r="GE21" s="6">
        <v>0.1</v>
      </c>
      <c r="GF21" s="6">
        <v>0.1</v>
      </c>
      <c r="GG21" s="6">
        <v>0.1</v>
      </c>
      <c r="GH21" s="6">
        <v>0.1</v>
      </c>
      <c r="GI21" s="6">
        <v>0.1</v>
      </c>
      <c r="GK21" s="6"/>
      <c r="GL21" s="9" t="s">
        <v>551</v>
      </c>
      <c r="GM21" s="6">
        <v>0</v>
      </c>
      <c r="GN21" s="6">
        <v>0</v>
      </c>
      <c r="GO21" s="6">
        <v>0</v>
      </c>
      <c r="GP21" s="6">
        <v>0</v>
      </c>
      <c r="GQ21" s="6">
        <v>0</v>
      </c>
      <c r="GR21" s="6">
        <v>0</v>
      </c>
      <c r="GS21" s="6">
        <v>0</v>
      </c>
      <c r="GT21" s="6">
        <v>0</v>
      </c>
      <c r="GU21" s="6">
        <v>0</v>
      </c>
      <c r="GV21" s="6">
        <v>0</v>
      </c>
      <c r="GW21" s="6">
        <v>0</v>
      </c>
      <c r="GX21" s="6">
        <v>0</v>
      </c>
      <c r="GY21" s="6">
        <v>0</v>
      </c>
      <c r="GZ21" s="6">
        <v>0</v>
      </c>
      <c r="HA21" s="6">
        <v>0</v>
      </c>
      <c r="HB21" s="6">
        <v>0</v>
      </c>
      <c r="HC21" s="6">
        <v>0</v>
      </c>
      <c r="HD21" s="6">
        <v>0</v>
      </c>
      <c r="HE21" s="6">
        <v>0</v>
      </c>
      <c r="HF21" s="6">
        <v>0</v>
      </c>
      <c r="HG21" s="6">
        <v>0</v>
      </c>
    </row>
    <row r="22" spans="1:215" ht="14.5">
      <c r="A22" s="410"/>
      <c r="B22" s="410"/>
      <c r="C22" s="1"/>
      <c r="D22" s="1"/>
      <c r="E22" s="1"/>
      <c r="F22" s="1"/>
      <c r="G22" s="1"/>
      <c r="H22" s="1"/>
      <c r="I22" s="1"/>
      <c r="J22" s="1"/>
      <c r="K22" s="1"/>
      <c r="L22" s="1"/>
      <c r="M22" s="1"/>
      <c r="N22" s="1"/>
      <c r="O22" s="1"/>
      <c r="P22" s="1"/>
      <c r="Q22" s="1"/>
      <c r="R22" s="1"/>
      <c r="S22" s="1"/>
      <c r="T22" s="1"/>
      <c r="U22" s="1"/>
      <c r="V22" s="1"/>
      <c r="W22" s="1"/>
      <c r="Y22" s="410"/>
      <c r="Z22" s="410"/>
      <c r="AA22" s="1"/>
      <c r="AB22" s="1"/>
      <c r="AC22" s="1"/>
      <c r="AD22" s="1"/>
      <c r="AE22" s="1"/>
      <c r="AF22" s="1"/>
      <c r="AG22" s="1"/>
      <c r="AH22" s="1"/>
      <c r="AI22" s="1"/>
      <c r="AJ22" s="1"/>
      <c r="AK22" s="1"/>
      <c r="AL22" s="1"/>
      <c r="AM22" s="1"/>
      <c r="AN22" s="1"/>
      <c r="AO22" s="1"/>
      <c r="AP22" s="1"/>
      <c r="AQ22" s="1"/>
      <c r="AR22" s="1"/>
      <c r="AS22" s="1"/>
      <c r="AT22" s="1"/>
      <c r="AU22" s="1"/>
      <c r="AW22" s="411"/>
      <c r="AX22" s="411"/>
      <c r="AY22" s="16"/>
      <c r="AZ22" s="16"/>
      <c r="BA22" s="16"/>
      <c r="BB22" s="16"/>
      <c r="BC22" s="16"/>
      <c r="BD22" s="16"/>
      <c r="BE22" s="16"/>
      <c r="BF22" s="16"/>
      <c r="BG22" s="16"/>
      <c r="BH22" s="16"/>
      <c r="BI22" s="16"/>
      <c r="BJ22" s="16"/>
      <c r="BK22" s="16"/>
      <c r="BL22" s="16"/>
      <c r="BM22" s="16"/>
      <c r="BN22" s="16"/>
      <c r="BO22" s="16"/>
      <c r="BP22" s="16"/>
      <c r="BQ22" s="16"/>
      <c r="BR22" s="16"/>
      <c r="BS22" s="16"/>
      <c r="BT22" s="29"/>
      <c r="BU22" s="411"/>
      <c r="BV22" s="411"/>
      <c r="BW22" s="16"/>
      <c r="BX22" s="16"/>
      <c r="BY22" s="16"/>
      <c r="BZ22" s="16"/>
      <c r="CA22" s="16"/>
      <c r="CB22" s="16"/>
      <c r="CC22" s="16"/>
      <c r="CD22" s="16"/>
      <c r="CE22" s="16"/>
      <c r="CF22" s="16"/>
      <c r="CG22" s="16"/>
      <c r="CH22" s="16"/>
      <c r="CI22" s="16"/>
      <c r="CJ22" s="16"/>
      <c r="CK22" s="16"/>
      <c r="CL22" s="16"/>
      <c r="CM22" s="16"/>
      <c r="CN22" s="16"/>
      <c r="CO22" s="16"/>
      <c r="CP22" s="16"/>
      <c r="CQ22" s="16"/>
      <c r="CR22" s="29"/>
      <c r="CS22" s="411"/>
      <c r="CT22" s="411"/>
      <c r="CU22" s="16"/>
      <c r="CV22" s="16"/>
      <c r="CW22" s="16"/>
      <c r="CX22" s="16"/>
      <c r="CY22" s="16"/>
      <c r="CZ22" s="16"/>
      <c r="DA22" s="16"/>
      <c r="DB22" s="16"/>
      <c r="DC22" s="16"/>
      <c r="DD22" s="16"/>
      <c r="DE22" s="16"/>
      <c r="DF22" s="16"/>
      <c r="DG22" s="16"/>
      <c r="DH22" s="16"/>
      <c r="DI22" s="16"/>
      <c r="DJ22" s="16"/>
      <c r="DK22" s="16"/>
      <c r="DL22" s="16"/>
      <c r="DM22" s="16"/>
      <c r="DN22" s="16"/>
      <c r="DO22" s="16"/>
      <c r="DP22" s="29"/>
      <c r="DQ22" s="411"/>
      <c r="DR22" s="411"/>
      <c r="DS22" s="16"/>
      <c r="DT22" s="16"/>
      <c r="DU22" s="16"/>
      <c r="DV22" s="16"/>
      <c r="DW22" s="16"/>
      <c r="DX22" s="16"/>
      <c r="DY22" s="16"/>
      <c r="DZ22" s="16"/>
      <c r="EA22" s="16"/>
      <c r="EB22" s="16"/>
      <c r="EC22" s="16"/>
      <c r="ED22" s="16"/>
      <c r="EE22" s="16"/>
      <c r="EF22" s="16"/>
      <c r="EG22" s="16"/>
      <c r="EH22" s="16"/>
      <c r="EI22" s="16"/>
      <c r="EJ22" s="16"/>
      <c r="EK22" s="16"/>
      <c r="EL22" s="16"/>
      <c r="EM22" s="16"/>
      <c r="EO22" s="410"/>
      <c r="EP22" s="410"/>
      <c r="EQ22" s="1"/>
      <c r="ER22" s="1"/>
      <c r="ES22" s="1"/>
      <c r="ET22" s="1"/>
      <c r="EU22" s="1"/>
      <c r="EV22" s="1"/>
      <c r="EW22" s="1"/>
      <c r="EX22" s="1"/>
      <c r="EY22" s="1"/>
      <c r="EZ22" s="1"/>
      <c r="FA22" s="1"/>
      <c r="FB22" s="1"/>
      <c r="FC22" s="1"/>
      <c r="FD22" s="1"/>
      <c r="FE22" s="1"/>
      <c r="FF22" s="1"/>
      <c r="FG22" s="1"/>
      <c r="FH22" s="1"/>
      <c r="FI22" s="1"/>
      <c r="FJ22" s="1"/>
      <c r="FK22" s="1"/>
      <c r="FM22" s="410"/>
      <c r="FN22" s="410"/>
      <c r="FO22" s="1"/>
      <c r="FP22" s="1"/>
      <c r="FQ22" s="1"/>
      <c r="FR22" s="1"/>
      <c r="FS22" s="1"/>
      <c r="FT22" s="1"/>
      <c r="FU22" s="1"/>
      <c r="FV22" s="1"/>
      <c r="FW22" s="1"/>
      <c r="FX22" s="1"/>
      <c r="FY22" s="1"/>
      <c r="FZ22" s="1"/>
      <c r="GA22" s="1"/>
      <c r="GB22" s="1"/>
      <c r="GC22" s="1"/>
      <c r="GD22" s="1"/>
      <c r="GE22" s="1"/>
      <c r="GF22" s="1"/>
      <c r="GG22" s="1"/>
      <c r="GH22" s="1"/>
      <c r="GI22" s="1"/>
      <c r="GK22" s="410"/>
      <c r="GL22" s="410"/>
      <c r="GM22" s="1"/>
      <c r="GN22" s="1"/>
      <c r="GO22" s="1"/>
      <c r="GP22" s="1"/>
      <c r="GQ22" s="1"/>
      <c r="GR22" s="1"/>
      <c r="GS22" s="1"/>
      <c r="GT22" s="1"/>
      <c r="GU22" s="1"/>
      <c r="GV22" s="1"/>
      <c r="GW22" s="1"/>
      <c r="GX22" s="1"/>
      <c r="GY22" s="1"/>
      <c r="GZ22" s="1"/>
      <c r="HA22" s="1"/>
      <c r="HB22" s="1"/>
      <c r="HC22" s="1"/>
      <c r="HD22" s="1"/>
      <c r="HE22" s="1"/>
      <c r="HF22" s="1"/>
      <c r="HG22" s="1"/>
    </row>
    <row r="23" spans="1:215" ht="14.5">
      <c r="A23" s="6"/>
      <c r="B23" s="7" t="s">
        <v>258</v>
      </c>
      <c r="C23" s="6">
        <v>67.400000000000006</v>
      </c>
      <c r="D23" s="6">
        <v>67.3</v>
      </c>
      <c r="E23" s="6">
        <v>67.2</v>
      </c>
      <c r="F23" s="6">
        <v>67.2</v>
      </c>
      <c r="G23" s="6">
        <v>67.099999999999994</v>
      </c>
      <c r="H23" s="6">
        <v>67.099999999999994</v>
      </c>
      <c r="I23" s="6">
        <v>67</v>
      </c>
      <c r="J23" s="6">
        <v>67</v>
      </c>
      <c r="K23" s="6">
        <v>67</v>
      </c>
      <c r="L23" s="6">
        <v>67</v>
      </c>
      <c r="M23" s="6">
        <v>66.900000000000006</v>
      </c>
      <c r="N23" s="6">
        <v>66.900000000000006</v>
      </c>
      <c r="O23" s="6">
        <v>66.900000000000006</v>
      </c>
      <c r="P23" s="6">
        <v>66.900000000000006</v>
      </c>
      <c r="Q23" s="6">
        <v>66.7</v>
      </c>
      <c r="R23" s="6">
        <v>66.900000000000006</v>
      </c>
      <c r="S23" s="6">
        <v>66.900000000000006</v>
      </c>
      <c r="T23" s="6">
        <v>66.900000000000006</v>
      </c>
      <c r="U23" s="6">
        <v>66.900000000000006</v>
      </c>
      <c r="V23" s="6">
        <v>66.900000000000006</v>
      </c>
      <c r="W23" s="6">
        <v>66.900000000000006</v>
      </c>
      <c r="Y23" s="6"/>
      <c r="Z23" s="7" t="s">
        <v>258</v>
      </c>
      <c r="AA23" s="6">
        <v>67.400000000000006</v>
      </c>
      <c r="AB23" s="6">
        <v>67.3</v>
      </c>
      <c r="AC23" s="6">
        <v>67.2</v>
      </c>
      <c r="AD23" s="6">
        <v>67.2</v>
      </c>
      <c r="AE23" s="6">
        <v>67.099999999999994</v>
      </c>
      <c r="AF23" s="6">
        <v>67.099999999999994</v>
      </c>
      <c r="AG23" s="6">
        <v>67</v>
      </c>
      <c r="AH23" s="6">
        <v>67</v>
      </c>
      <c r="AI23" s="6">
        <v>67</v>
      </c>
      <c r="AJ23" s="6">
        <v>67</v>
      </c>
      <c r="AK23" s="6">
        <v>66.900000000000006</v>
      </c>
      <c r="AL23" s="6">
        <v>66.900000000000006</v>
      </c>
      <c r="AM23" s="6">
        <v>66.900000000000006</v>
      </c>
      <c r="AN23" s="6">
        <v>66.900000000000006</v>
      </c>
      <c r="AO23" s="6">
        <v>66.900000000000006</v>
      </c>
      <c r="AP23" s="6">
        <v>66.900000000000006</v>
      </c>
      <c r="AQ23" s="6">
        <v>66.900000000000006</v>
      </c>
      <c r="AR23" s="6">
        <v>66.900000000000006</v>
      </c>
      <c r="AS23" s="6">
        <v>66.900000000000006</v>
      </c>
      <c r="AT23" s="6">
        <v>66.900000000000006</v>
      </c>
      <c r="AU23" s="6">
        <v>66.900000000000006</v>
      </c>
      <c r="AW23" s="21"/>
      <c r="AX23" s="22" t="s">
        <v>259</v>
      </c>
      <c r="AY23" s="21">
        <v>67.400000000000006</v>
      </c>
      <c r="AZ23" s="21">
        <v>67.3</v>
      </c>
      <c r="BA23" s="21">
        <v>67.2</v>
      </c>
      <c r="BB23" s="21">
        <v>67.2</v>
      </c>
      <c r="BC23" s="21">
        <v>67.099999999999994</v>
      </c>
      <c r="BD23" s="21">
        <v>67.099999999999994</v>
      </c>
      <c r="BE23" s="21">
        <v>67</v>
      </c>
      <c r="BF23" s="21">
        <v>67</v>
      </c>
      <c r="BG23" s="21">
        <v>67</v>
      </c>
      <c r="BH23" s="21">
        <v>67</v>
      </c>
      <c r="BI23" s="21">
        <v>66.900000000000006</v>
      </c>
      <c r="BJ23" s="21">
        <v>66.900000000000006</v>
      </c>
      <c r="BK23" s="21">
        <v>66.900000000000006</v>
      </c>
      <c r="BL23" s="21">
        <v>66.900000000000006</v>
      </c>
      <c r="BM23" s="21">
        <v>66.900000000000006</v>
      </c>
      <c r="BN23" s="21">
        <v>66.900000000000006</v>
      </c>
      <c r="BO23" s="21">
        <v>66.900000000000006</v>
      </c>
      <c r="BP23" s="21">
        <v>66.900000000000006</v>
      </c>
      <c r="BQ23" s="21">
        <v>66.900000000000006</v>
      </c>
      <c r="BR23" s="21">
        <v>66.900000000000006</v>
      </c>
      <c r="BS23" s="21">
        <v>66.900000000000006</v>
      </c>
      <c r="BT23" s="29"/>
      <c r="BU23" s="21"/>
      <c r="BV23" s="22" t="s">
        <v>259</v>
      </c>
      <c r="BW23" s="21">
        <v>67.400000000000006</v>
      </c>
      <c r="BX23" s="21">
        <v>67.3</v>
      </c>
      <c r="BY23" s="21">
        <v>67.2</v>
      </c>
      <c r="BZ23" s="21">
        <v>67.2</v>
      </c>
      <c r="CA23" s="21">
        <v>67.099999999999994</v>
      </c>
      <c r="CB23" s="21">
        <v>67.099999999999994</v>
      </c>
      <c r="CC23" s="21">
        <v>67</v>
      </c>
      <c r="CD23" s="21">
        <v>67</v>
      </c>
      <c r="CE23" s="21">
        <v>67</v>
      </c>
      <c r="CF23" s="21">
        <v>67</v>
      </c>
      <c r="CG23" s="21">
        <v>66.900000000000006</v>
      </c>
      <c r="CH23" s="21">
        <v>66.900000000000006</v>
      </c>
      <c r="CI23" s="21">
        <v>66.900000000000006</v>
      </c>
      <c r="CJ23" s="21">
        <v>66.900000000000006</v>
      </c>
      <c r="CK23" s="21">
        <v>66.8</v>
      </c>
      <c r="CL23" s="21">
        <v>66.900000000000006</v>
      </c>
      <c r="CM23" s="21">
        <v>66.900000000000006</v>
      </c>
      <c r="CN23" s="21">
        <v>66.900000000000006</v>
      </c>
      <c r="CO23" s="21">
        <v>66.900000000000006</v>
      </c>
      <c r="CP23" s="21">
        <v>66.900000000000006</v>
      </c>
      <c r="CQ23" s="21">
        <v>66.900000000000006</v>
      </c>
      <c r="CR23" s="29"/>
      <c r="CS23" s="21"/>
      <c r="CT23" s="22" t="s">
        <v>259</v>
      </c>
      <c r="CU23" s="21">
        <v>67.400000000000006</v>
      </c>
      <c r="CV23" s="21">
        <v>67.3</v>
      </c>
      <c r="CW23" s="21">
        <v>67.2</v>
      </c>
      <c r="CX23" s="21">
        <v>67.2</v>
      </c>
      <c r="CY23" s="21">
        <v>67.099999999999994</v>
      </c>
      <c r="CZ23" s="21">
        <v>67.099999999999994</v>
      </c>
      <c r="DA23" s="21">
        <v>67</v>
      </c>
      <c r="DB23" s="21">
        <v>67</v>
      </c>
      <c r="DC23" s="21">
        <v>66.900000000000006</v>
      </c>
      <c r="DD23" s="21">
        <v>66.900000000000006</v>
      </c>
      <c r="DE23" s="21">
        <v>66.900000000000006</v>
      </c>
      <c r="DF23" s="21">
        <v>66.900000000000006</v>
      </c>
      <c r="DG23" s="21">
        <v>66.900000000000006</v>
      </c>
      <c r="DH23" s="21">
        <v>66.8</v>
      </c>
      <c r="DI23" s="21">
        <v>66.8</v>
      </c>
      <c r="DJ23" s="21">
        <v>66.900000000000006</v>
      </c>
      <c r="DK23" s="21">
        <v>66.900000000000006</v>
      </c>
      <c r="DL23" s="21">
        <v>66.900000000000006</v>
      </c>
      <c r="DM23" s="21">
        <v>66.900000000000006</v>
      </c>
      <c r="DN23" s="21">
        <v>66.900000000000006</v>
      </c>
      <c r="DO23" s="21">
        <v>66.900000000000006</v>
      </c>
      <c r="DP23" s="29"/>
      <c r="DQ23" s="21"/>
      <c r="DR23" s="22" t="s">
        <v>259</v>
      </c>
      <c r="DS23" s="21">
        <v>67.400000000000006</v>
      </c>
      <c r="DT23" s="21">
        <v>67.3</v>
      </c>
      <c r="DU23" s="21">
        <v>67.2</v>
      </c>
      <c r="DV23" s="21">
        <v>67.2</v>
      </c>
      <c r="DW23" s="21">
        <v>67.099999999999994</v>
      </c>
      <c r="DX23" s="21">
        <v>67.099999999999994</v>
      </c>
      <c r="DY23" s="21">
        <v>67</v>
      </c>
      <c r="DZ23" s="21">
        <v>67</v>
      </c>
      <c r="EA23" s="21">
        <v>66.900000000000006</v>
      </c>
      <c r="EB23" s="21">
        <v>66.900000000000006</v>
      </c>
      <c r="EC23" s="21">
        <v>66.900000000000006</v>
      </c>
      <c r="ED23" s="21">
        <v>66.8</v>
      </c>
      <c r="EE23" s="21">
        <v>66.900000000000006</v>
      </c>
      <c r="EF23" s="21">
        <v>66.8</v>
      </c>
      <c r="EG23" s="21">
        <v>66.8</v>
      </c>
      <c r="EH23" s="21">
        <v>66.900000000000006</v>
      </c>
      <c r="EI23" s="21">
        <v>66.900000000000006</v>
      </c>
      <c r="EJ23" s="21">
        <v>66.900000000000006</v>
      </c>
      <c r="EK23" s="21">
        <v>66.900000000000006</v>
      </c>
      <c r="EL23" s="21">
        <v>66.900000000000006</v>
      </c>
      <c r="EM23" s="21">
        <v>66.900000000000006</v>
      </c>
      <c r="EO23" s="6"/>
      <c r="EP23" s="7" t="s">
        <v>258</v>
      </c>
      <c r="EQ23" s="6">
        <v>67.400000000000006</v>
      </c>
      <c r="ER23" s="6">
        <v>67.3</v>
      </c>
      <c r="ES23" s="6">
        <v>67.2</v>
      </c>
      <c r="ET23" s="6">
        <v>67.2</v>
      </c>
      <c r="EU23" s="6">
        <v>67.099999999999994</v>
      </c>
      <c r="EV23" s="6">
        <v>67.099999999999994</v>
      </c>
      <c r="EW23" s="6">
        <v>67</v>
      </c>
      <c r="EX23" s="6">
        <v>67</v>
      </c>
      <c r="EY23" s="6">
        <v>67</v>
      </c>
      <c r="EZ23" s="6">
        <v>67</v>
      </c>
      <c r="FA23" s="6">
        <v>66.900000000000006</v>
      </c>
      <c r="FB23" s="6">
        <v>66.900000000000006</v>
      </c>
      <c r="FC23" s="6">
        <v>66.900000000000006</v>
      </c>
      <c r="FD23" s="6">
        <v>66.8</v>
      </c>
      <c r="FE23" s="6">
        <v>66.8</v>
      </c>
      <c r="FF23" s="6">
        <v>66.900000000000006</v>
      </c>
      <c r="FG23" s="6">
        <v>66.900000000000006</v>
      </c>
      <c r="FH23" s="6">
        <v>66.900000000000006</v>
      </c>
      <c r="FI23" s="6">
        <v>66.900000000000006</v>
      </c>
      <c r="FJ23" s="6">
        <v>66.900000000000006</v>
      </c>
      <c r="FK23" s="6">
        <v>66.900000000000006</v>
      </c>
      <c r="FM23" s="6"/>
      <c r="FN23" s="7" t="s">
        <v>258</v>
      </c>
      <c r="FO23" s="6">
        <v>67.400000000000006</v>
      </c>
      <c r="FP23" s="6">
        <v>67.3</v>
      </c>
      <c r="FQ23" s="6">
        <v>67.2</v>
      </c>
      <c r="FR23" s="6">
        <v>67.2</v>
      </c>
      <c r="FS23" s="6">
        <v>67.099999999999994</v>
      </c>
      <c r="FT23" s="6">
        <v>67.099999999999994</v>
      </c>
      <c r="FU23" s="6">
        <v>67</v>
      </c>
      <c r="FV23" s="6">
        <v>67</v>
      </c>
      <c r="FW23" s="6">
        <v>67</v>
      </c>
      <c r="FX23" s="6">
        <v>67</v>
      </c>
      <c r="FY23" s="6">
        <v>66.900000000000006</v>
      </c>
      <c r="FZ23" s="6">
        <v>66.900000000000006</v>
      </c>
      <c r="GA23" s="6">
        <v>66.900000000000006</v>
      </c>
      <c r="GB23" s="6">
        <v>66.900000000000006</v>
      </c>
      <c r="GC23" s="6">
        <v>66.8</v>
      </c>
      <c r="GD23" s="6">
        <v>66.900000000000006</v>
      </c>
      <c r="GE23" s="6">
        <v>66.900000000000006</v>
      </c>
      <c r="GF23" s="6">
        <v>66.900000000000006</v>
      </c>
      <c r="GG23" s="6">
        <v>66.900000000000006</v>
      </c>
      <c r="GH23" s="6">
        <v>66.900000000000006</v>
      </c>
      <c r="GI23" s="6">
        <v>66.900000000000006</v>
      </c>
      <c r="GK23" s="6"/>
      <c r="GL23" s="7" t="s">
        <v>258</v>
      </c>
      <c r="GM23" s="6">
        <v>67.400000000000006</v>
      </c>
      <c r="GN23" s="6">
        <v>67.3</v>
      </c>
      <c r="GO23" s="6">
        <v>67.2</v>
      </c>
      <c r="GP23" s="6">
        <v>67.2</v>
      </c>
      <c r="GQ23" s="6">
        <v>67.099999999999994</v>
      </c>
      <c r="GR23" s="6">
        <v>67.099999999999994</v>
      </c>
      <c r="GS23" s="6">
        <v>67</v>
      </c>
      <c r="GT23" s="6">
        <v>67</v>
      </c>
      <c r="GU23" s="6">
        <v>67</v>
      </c>
      <c r="GV23" s="6">
        <v>67</v>
      </c>
      <c r="GW23" s="6">
        <v>66.900000000000006</v>
      </c>
      <c r="GX23" s="6">
        <v>66.900000000000006</v>
      </c>
      <c r="GY23" s="6">
        <v>66.900000000000006</v>
      </c>
      <c r="GZ23" s="6">
        <v>66.900000000000006</v>
      </c>
      <c r="HA23" s="6">
        <v>66.8</v>
      </c>
      <c r="HB23" s="6">
        <v>66.900000000000006</v>
      </c>
      <c r="HC23" s="6">
        <v>66.900000000000006</v>
      </c>
      <c r="HD23" s="6">
        <v>66.900000000000006</v>
      </c>
      <c r="HE23" s="6">
        <v>66.900000000000006</v>
      </c>
      <c r="HF23" s="6">
        <v>66.900000000000006</v>
      </c>
      <c r="HG23" s="6">
        <v>66.900000000000006</v>
      </c>
    </row>
    <row r="24" spans="1:215" ht="14.5">
      <c r="A24" s="410"/>
      <c r="B24" s="410"/>
      <c r="C24" s="1"/>
      <c r="D24" s="1"/>
      <c r="E24" s="1"/>
      <c r="F24" s="1"/>
      <c r="G24" s="1"/>
      <c r="H24" s="1"/>
      <c r="I24" s="1"/>
      <c r="J24" s="1"/>
      <c r="K24" s="1"/>
      <c r="L24" s="1"/>
      <c r="M24" s="1"/>
      <c r="N24" s="1"/>
      <c r="O24" s="1"/>
      <c r="P24" s="1"/>
      <c r="Q24" s="1"/>
      <c r="R24" s="1"/>
      <c r="S24" s="1"/>
      <c r="T24" s="1"/>
      <c r="U24" s="1"/>
      <c r="V24" s="1"/>
      <c r="W24" s="1"/>
      <c r="Y24" s="410"/>
      <c r="Z24" s="410"/>
      <c r="AA24" s="1"/>
      <c r="AB24" s="1"/>
      <c r="AC24" s="1"/>
      <c r="AD24" s="1"/>
      <c r="AE24" s="1"/>
      <c r="AF24" s="1"/>
      <c r="AG24" s="1"/>
      <c r="AH24" s="1"/>
      <c r="AI24" s="1"/>
      <c r="AJ24" s="1"/>
      <c r="AK24" s="1"/>
      <c r="AL24" s="1"/>
      <c r="AM24" s="1"/>
      <c r="AN24" s="1"/>
      <c r="AO24" s="1"/>
      <c r="AP24" s="1"/>
      <c r="AQ24" s="1"/>
      <c r="AR24" s="1"/>
      <c r="AS24" s="1"/>
      <c r="AT24" s="1"/>
      <c r="AU24" s="1"/>
      <c r="AW24" s="411"/>
      <c r="AX24" s="411"/>
      <c r="AY24" s="16"/>
      <c r="AZ24" s="16"/>
      <c r="BA24" s="16"/>
      <c r="BB24" s="16"/>
      <c r="BC24" s="16"/>
      <c r="BD24" s="16"/>
      <c r="BE24" s="16"/>
      <c r="BF24" s="16"/>
      <c r="BG24" s="16"/>
      <c r="BH24" s="16"/>
      <c r="BI24" s="16"/>
      <c r="BJ24" s="16"/>
      <c r="BK24" s="16"/>
      <c r="BL24" s="16"/>
      <c r="BM24" s="16"/>
      <c r="BN24" s="16"/>
      <c r="BO24" s="16"/>
      <c r="BP24" s="16"/>
      <c r="BQ24" s="16"/>
      <c r="BR24" s="16"/>
      <c r="BS24" s="16"/>
      <c r="BT24" s="29"/>
      <c r="BU24" s="411"/>
      <c r="BV24" s="411"/>
      <c r="BW24" s="16"/>
      <c r="BX24" s="16"/>
      <c r="BY24" s="16"/>
      <c r="BZ24" s="16"/>
      <c r="CA24" s="16"/>
      <c r="CB24" s="16"/>
      <c r="CC24" s="16"/>
      <c r="CD24" s="16"/>
      <c r="CE24" s="16"/>
      <c r="CF24" s="16"/>
      <c r="CG24" s="16"/>
      <c r="CH24" s="16"/>
      <c r="CI24" s="16"/>
      <c r="CJ24" s="16"/>
      <c r="CK24" s="16"/>
      <c r="CL24" s="16"/>
      <c r="CM24" s="16"/>
      <c r="CN24" s="16"/>
      <c r="CO24" s="16"/>
      <c r="CP24" s="16"/>
      <c r="CQ24" s="16"/>
      <c r="CR24" s="29"/>
      <c r="CS24" s="411"/>
      <c r="CT24" s="411"/>
      <c r="CU24" s="16"/>
      <c r="CV24" s="16"/>
      <c r="CW24" s="16"/>
      <c r="CX24" s="16"/>
      <c r="CY24" s="16"/>
      <c r="CZ24" s="16"/>
      <c r="DA24" s="16"/>
      <c r="DB24" s="16"/>
      <c r="DC24" s="16"/>
      <c r="DD24" s="16"/>
      <c r="DE24" s="16"/>
      <c r="DF24" s="16"/>
      <c r="DG24" s="16"/>
      <c r="DH24" s="16"/>
      <c r="DI24" s="16"/>
      <c r="DJ24" s="16"/>
      <c r="DK24" s="16"/>
      <c r="DL24" s="16"/>
      <c r="DM24" s="16"/>
      <c r="DN24" s="16"/>
      <c r="DO24" s="16"/>
      <c r="DP24" s="29"/>
      <c r="DQ24" s="411"/>
      <c r="DR24" s="411"/>
      <c r="DS24" s="16"/>
      <c r="DT24" s="16"/>
      <c r="DU24" s="16"/>
      <c r="DV24" s="16"/>
      <c r="DW24" s="16"/>
      <c r="DX24" s="16"/>
      <c r="DY24" s="16"/>
      <c r="DZ24" s="16"/>
      <c r="EA24" s="16"/>
      <c r="EB24" s="16"/>
      <c r="EC24" s="16"/>
      <c r="ED24" s="16"/>
      <c r="EE24" s="16"/>
      <c r="EF24" s="16"/>
      <c r="EG24" s="16"/>
      <c r="EH24" s="16"/>
      <c r="EI24" s="16"/>
      <c r="EJ24" s="16"/>
      <c r="EK24" s="16"/>
      <c r="EL24" s="16"/>
      <c r="EM24" s="16"/>
      <c r="EO24" s="410"/>
      <c r="EP24" s="410"/>
      <c r="EQ24" s="1"/>
      <c r="ER24" s="1"/>
      <c r="ES24" s="1"/>
      <c r="ET24" s="1"/>
      <c r="EU24" s="1"/>
      <c r="EV24" s="1"/>
      <c r="EW24" s="1"/>
      <c r="EX24" s="1"/>
      <c r="EY24" s="1"/>
      <c r="EZ24" s="1"/>
      <c r="FA24" s="1"/>
      <c r="FB24" s="1"/>
      <c r="FC24" s="1"/>
      <c r="FD24" s="1"/>
      <c r="FE24" s="1"/>
      <c r="FF24" s="1"/>
      <c r="FG24" s="1"/>
      <c r="FH24" s="1"/>
      <c r="FI24" s="1"/>
      <c r="FJ24" s="1"/>
      <c r="FK24" s="1"/>
      <c r="FM24" s="410"/>
      <c r="FN24" s="410"/>
      <c r="FO24" s="1"/>
      <c r="FP24" s="1"/>
      <c r="FQ24" s="1"/>
      <c r="FR24" s="1"/>
      <c r="FS24" s="1"/>
      <c r="FT24" s="1"/>
      <c r="FU24" s="1"/>
      <c r="FV24" s="1"/>
      <c r="FW24" s="1"/>
      <c r="FX24" s="1"/>
      <c r="FY24" s="1"/>
      <c r="FZ24" s="1"/>
      <c r="GA24" s="1"/>
      <c r="GB24" s="1"/>
      <c r="GC24" s="1"/>
      <c r="GD24" s="1"/>
      <c r="GE24" s="1"/>
      <c r="GF24" s="1"/>
      <c r="GG24" s="1"/>
      <c r="GH24" s="1"/>
      <c r="GI24" s="1"/>
      <c r="GK24" s="410"/>
      <c r="GL24" s="410"/>
      <c r="GM24" s="1"/>
      <c r="GN24" s="1"/>
      <c r="GO24" s="1"/>
      <c r="GP24" s="1"/>
      <c r="GQ24" s="1"/>
      <c r="GR24" s="1"/>
      <c r="GS24" s="1"/>
      <c r="GT24" s="1"/>
      <c r="GU24" s="1"/>
      <c r="GV24" s="1"/>
      <c r="GW24" s="1"/>
      <c r="GX24" s="1"/>
      <c r="GY24" s="1"/>
      <c r="GZ24" s="1"/>
      <c r="HA24" s="1"/>
      <c r="HB24" s="1"/>
      <c r="HC24" s="1"/>
      <c r="HD24" s="1"/>
      <c r="HE24" s="1"/>
      <c r="HF24" s="1"/>
      <c r="HG24" s="1"/>
    </row>
    <row r="25" spans="1:215" ht="14.5">
      <c r="A25" s="410"/>
      <c r="B25" s="410"/>
      <c r="C25" s="1"/>
      <c r="D25" s="1"/>
      <c r="E25" s="1"/>
      <c r="F25" s="1"/>
      <c r="G25" s="1"/>
      <c r="H25" s="1"/>
      <c r="I25" s="1"/>
      <c r="J25" s="1"/>
      <c r="K25" s="1"/>
      <c r="L25" s="1"/>
      <c r="M25" s="1"/>
      <c r="N25" s="1"/>
      <c r="O25" s="1"/>
      <c r="P25" s="1"/>
      <c r="Q25" s="1"/>
      <c r="R25" s="1"/>
      <c r="S25" s="1"/>
      <c r="T25" s="1"/>
      <c r="U25" s="1"/>
      <c r="V25" s="1"/>
      <c r="W25" s="1"/>
      <c r="Y25" s="410"/>
      <c r="Z25" s="410"/>
      <c r="AA25" s="1"/>
      <c r="AB25" s="1"/>
      <c r="AC25" s="1"/>
      <c r="AD25" s="1"/>
      <c r="AE25" s="1"/>
      <c r="AF25" s="1"/>
      <c r="AG25" s="1"/>
      <c r="AH25" s="1"/>
      <c r="AI25" s="1"/>
      <c r="AJ25" s="1"/>
      <c r="AK25" s="1"/>
      <c r="AL25" s="1"/>
      <c r="AM25" s="1"/>
      <c r="AN25" s="1"/>
      <c r="AO25" s="1"/>
      <c r="AP25" s="1"/>
      <c r="AQ25" s="1"/>
      <c r="AR25" s="1"/>
      <c r="AS25" s="1"/>
      <c r="AT25" s="1"/>
      <c r="AU25" s="1"/>
      <c r="AW25" s="411"/>
      <c r="AX25" s="411"/>
      <c r="AY25" s="16"/>
      <c r="AZ25" s="16"/>
      <c r="BA25" s="16"/>
      <c r="BB25" s="16"/>
      <c r="BC25" s="16"/>
      <c r="BD25" s="16"/>
      <c r="BE25" s="16"/>
      <c r="BF25" s="16"/>
      <c r="BG25" s="16"/>
      <c r="BH25" s="16"/>
      <c r="BI25" s="16"/>
      <c r="BJ25" s="16"/>
      <c r="BK25" s="16"/>
      <c r="BL25" s="16"/>
      <c r="BM25" s="16"/>
      <c r="BN25" s="16"/>
      <c r="BO25" s="16"/>
      <c r="BP25" s="16"/>
      <c r="BQ25" s="16"/>
      <c r="BR25" s="16"/>
      <c r="BS25" s="16"/>
      <c r="BT25" s="29"/>
      <c r="BU25" s="411"/>
      <c r="BV25" s="411"/>
      <c r="BW25" s="16"/>
      <c r="BX25" s="16"/>
      <c r="BY25" s="16"/>
      <c r="BZ25" s="16"/>
      <c r="CA25" s="16"/>
      <c r="CB25" s="16"/>
      <c r="CC25" s="16"/>
      <c r="CD25" s="16"/>
      <c r="CE25" s="16"/>
      <c r="CF25" s="16"/>
      <c r="CG25" s="16"/>
      <c r="CH25" s="16"/>
      <c r="CI25" s="16"/>
      <c r="CJ25" s="16"/>
      <c r="CK25" s="16"/>
      <c r="CL25" s="16"/>
      <c r="CM25" s="16"/>
      <c r="CN25" s="16"/>
      <c r="CO25" s="16"/>
      <c r="CP25" s="16"/>
      <c r="CQ25" s="16"/>
      <c r="CR25" s="29"/>
      <c r="CS25" s="411"/>
      <c r="CT25" s="411"/>
      <c r="CU25" s="16"/>
      <c r="CV25" s="16"/>
      <c r="CW25" s="16"/>
      <c r="CX25" s="16"/>
      <c r="CY25" s="16"/>
      <c r="CZ25" s="16"/>
      <c r="DA25" s="16"/>
      <c r="DB25" s="16"/>
      <c r="DC25" s="16"/>
      <c r="DD25" s="16"/>
      <c r="DE25" s="16"/>
      <c r="DF25" s="16"/>
      <c r="DG25" s="16"/>
      <c r="DH25" s="16"/>
      <c r="DI25" s="16"/>
      <c r="DJ25" s="16"/>
      <c r="DK25" s="16"/>
      <c r="DL25" s="16"/>
      <c r="DM25" s="16"/>
      <c r="DN25" s="16"/>
      <c r="DO25" s="16"/>
      <c r="DP25" s="29"/>
      <c r="DQ25" s="411"/>
      <c r="DR25" s="411"/>
      <c r="DS25" s="16"/>
      <c r="DT25" s="16"/>
      <c r="DU25" s="16"/>
      <c r="DV25" s="16"/>
      <c r="DW25" s="16"/>
      <c r="DX25" s="16"/>
      <c r="DY25" s="16"/>
      <c r="DZ25" s="16"/>
      <c r="EA25" s="16"/>
      <c r="EB25" s="16"/>
      <c r="EC25" s="16"/>
      <c r="ED25" s="16"/>
      <c r="EE25" s="16"/>
      <c r="EF25" s="16"/>
      <c r="EG25" s="16"/>
      <c r="EH25" s="16"/>
      <c r="EI25" s="16"/>
      <c r="EJ25" s="16"/>
      <c r="EK25" s="16"/>
      <c r="EL25" s="16"/>
      <c r="EM25" s="16"/>
      <c r="EO25" s="410"/>
      <c r="EP25" s="410"/>
      <c r="EQ25" s="1"/>
      <c r="ER25" s="1"/>
      <c r="ES25" s="1"/>
      <c r="ET25" s="1"/>
      <c r="EU25" s="1"/>
      <c r="EV25" s="1"/>
      <c r="EW25" s="1"/>
      <c r="EX25" s="1"/>
      <c r="EY25" s="1"/>
      <c r="EZ25" s="1"/>
      <c r="FA25" s="1"/>
      <c r="FB25" s="1"/>
      <c r="FC25" s="1"/>
      <c r="FD25" s="1"/>
      <c r="FE25" s="1"/>
      <c r="FF25" s="1"/>
      <c r="FG25" s="1"/>
      <c r="FH25" s="1"/>
      <c r="FI25" s="1"/>
      <c r="FJ25" s="1"/>
      <c r="FK25" s="1"/>
      <c r="FM25" s="410"/>
      <c r="FN25" s="410"/>
      <c r="FO25" s="1"/>
      <c r="FP25" s="1"/>
      <c r="FQ25" s="1"/>
      <c r="FR25" s="1"/>
      <c r="FS25" s="1"/>
      <c r="FT25" s="1"/>
      <c r="FU25" s="1"/>
      <c r="FV25" s="1"/>
      <c r="FW25" s="1"/>
      <c r="FX25" s="1"/>
      <c r="FY25" s="1"/>
      <c r="FZ25" s="1"/>
      <c r="GA25" s="1"/>
      <c r="GB25" s="1"/>
      <c r="GC25" s="1"/>
      <c r="GD25" s="1"/>
      <c r="GE25" s="1"/>
      <c r="GF25" s="1"/>
      <c r="GG25" s="1"/>
      <c r="GH25" s="1"/>
      <c r="GI25" s="1"/>
      <c r="GK25" s="410"/>
      <c r="GL25" s="410"/>
      <c r="GM25" s="1"/>
      <c r="GN25" s="1"/>
      <c r="GO25" s="1"/>
      <c r="GP25" s="1"/>
      <c r="GQ25" s="1"/>
      <c r="GR25" s="1"/>
      <c r="GS25" s="1"/>
      <c r="GT25" s="1"/>
      <c r="GU25" s="1"/>
      <c r="GV25" s="1"/>
      <c r="GW25" s="1"/>
      <c r="GX25" s="1"/>
      <c r="GY25" s="1"/>
      <c r="GZ25" s="1"/>
      <c r="HA25" s="1"/>
      <c r="HB25" s="1"/>
      <c r="HC25" s="1"/>
      <c r="HD25" s="1"/>
      <c r="HE25" s="1"/>
      <c r="HF25" s="1"/>
      <c r="HG25" s="1"/>
    </row>
    <row r="26" spans="1:215" ht="14.5">
      <c r="A26" s="1"/>
      <c r="B26" s="6" t="s">
        <v>552</v>
      </c>
      <c r="C26" s="1"/>
      <c r="D26" s="1"/>
      <c r="E26" s="1"/>
      <c r="F26" s="1"/>
      <c r="G26" s="1"/>
      <c r="H26" s="1"/>
      <c r="I26" s="1"/>
      <c r="J26" s="1"/>
      <c r="K26" s="1"/>
      <c r="L26" s="1"/>
      <c r="M26" s="1"/>
      <c r="N26" s="1"/>
      <c r="O26" s="1"/>
      <c r="P26" s="1"/>
      <c r="Q26" s="1"/>
      <c r="R26" s="1"/>
      <c r="S26" s="1"/>
      <c r="T26" s="1"/>
      <c r="U26" s="1"/>
      <c r="V26" s="1"/>
      <c r="W26" s="1"/>
      <c r="Y26" s="1"/>
      <c r="Z26" s="6" t="s">
        <v>552</v>
      </c>
      <c r="AA26" s="1"/>
      <c r="AB26" s="1"/>
      <c r="AC26" s="1"/>
      <c r="AD26" s="1"/>
      <c r="AE26" s="1"/>
      <c r="AF26" s="1"/>
      <c r="AG26" s="1"/>
      <c r="AH26" s="1"/>
      <c r="AI26" s="1"/>
      <c r="AJ26" s="1"/>
      <c r="AK26" s="1"/>
      <c r="AL26" s="1"/>
      <c r="AM26" s="1"/>
      <c r="AN26" s="1"/>
      <c r="AO26" s="1"/>
      <c r="AP26" s="1"/>
      <c r="AQ26" s="1"/>
      <c r="AR26" s="1"/>
      <c r="AS26" s="1"/>
      <c r="AT26" s="1"/>
      <c r="AU26" s="1"/>
      <c r="AW26" s="16"/>
      <c r="AX26" s="21" t="s">
        <v>553</v>
      </c>
      <c r="AY26" s="16"/>
      <c r="AZ26" s="16"/>
      <c r="BA26" s="16"/>
      <c r="BB26" s="16"/>
      <c r="BC26" s="16"/>
      <c r="BD26" s="16"/>
      <c r="BE26" s="16"/>
      <c r="BF26" s="16"/>
      <c r="BG26" s="16"/>
      <c r="BH26" s="16"/>
      <c r="BI26" s="16"/>
      <c r="BJ26" s="16"/>
      <c r="BK26" s="16"/>
      <c r="BL26" s="16"/>
      <c r="BM26" s="16"/>
      <c r="BN26" s="16"/>
      <c r="BO26" s="16"/>
      <c r="BP26" s="16"/>
      <c r="BQ26" s="16"/>
      <c r="BR26" s="16"/>
      <c r="BS26" s="16"/>
      <c r="BT26" s="29"/>
      <c r="BU26" s="16"/>
      <c r="BV26" s="21" t="s">
        <v>553</v>
      </c>
      <c r="BW26" s="16"/>
      <c r="BX26" s="16"/>
      <c r="BY26" s="16"/>
      <c r="BZ26" s="16"/>
      <c r="CA26" s="16"/>
      <c r="CB26" s="16"/>
      <c r="CC26" s="16"/>
      <c r="CD26" s="16"/>
      <c r="CE26" s="16"/>
      <c r="CF26" s="16"/>
      <c r="CG26" s="16"/>
      <c r="CH26" s="16"/>
      <c r="CI26" s="16"/>
      <c r="CJ26" s="16"/>
      <c r="CK26" s="16"/>
      <c r="CL26" s="16"/>
      <c r="CM26" s="16"/>
      <c r="CN26" s="16"/>
      <c r="CO26" s="16"/>
      <c r="CP26" s="16"/>
      <c r="CQ26" s="16"/>
      <c r="CR26" s="29"/>
      <c r="CS26" s="16"/>
      <c r="CT26" s="21" t="s">
        <v>553</v>
      </c>
      <c r="CU26" s="16"/>
      <c r="CV26" s="16"/>
      <c r="CW26" s="16"/>
      <c r="CX26" s="16"/>
      <c r="CY26" s="16"/>
      <c r="CZ26" s="16"/>
      <c r="DA26" s="16"/>
      <c r="DB26" s="16"/>
      <c r="DC26" s="16"/>
      <c r="DD26" s="16"/>
      <c r="DE26" s="16"/>
      <c r="DF26" s="16"/>
      <c r="DG26" s="16"/>
      <c r="DH26" s="16"/>
      <c r="DI26" s="16"/>
      <c r="DJ26" s="16"/>
      <c r="DK26" s="16"/>
      <c r="DL26" s="16"/>
      <c r="DM26" s="16"/>
      <c r="DN26" s="16"/>
      <c r="DO26" s="16"/>
      <c r="DP26" s="29"/>
      <c r="DQ26" s="16"/>
      <c r="DR26" s="21" t="s">
        <v>553</v>
      </c>
      <c r="DS26" s="16"/>
      <c r="DT26" s="16"/>
      <c r="DU26" s="16"/>
      <c r="DV26" s="16"/>
      <c r="DW26" s="16"/>
      <c r="DX26" s="16"/>
      <c r="DY26" s="16"/>
      <c r="DZ26" s="16"/>
      <c r="EA26" s="16"/>
      <c r="EB26" s="16"/>
      <c r="EC26" s="16"/>
      <c r="ED26" s="16"/>
      <c r="EE26" s="16"/>
      <c r="EF26" s="16"/>
      <c r="EG26" s="16"/>
      <c r="EH26" s="16"/>
      <c r="EI26" s="16"/>
      <c r="EJ26" s="16"/>
      <c r="EK26" s="16"/>
      <c r="EL26" s="16"/>
      <c r="EM26" s="16"/>
      <c r="EO26" s="1"/>
      <c r="EP26" s="6" t="s">
        <v>552</v>
      </c>
      <c r="EQ26" s="1"/>
      <c r="ER26" s="1"/>
      <c r="ES26" s="1"/>
      <c r="ET26" s="1"/>
      <c r="EU26" s="1"/>
      <c r="EV26" s="1"/>
      <c r="EW26" s="1"/>
      <c r="EX26" s="1"/>
      <c r="EY26" s="1"/>
      <c r="EZ26" s="1"/>
      <c r="FA26" s="1"/>
      <c r="FB26" s="1"/>
      <c r="FC26" s="1"/>
      <c r="FD26" s="1"/>
      <c r="FE26" s="1"/>
      <c r="FF26" s="1"/>
      <c r="FG26" s="1"/>
      <c r="FH26" s="1"/>
      <c r="FI26" s="1"/>
      <c r="FJ26" s="1"/>
      <c r="FK26" s="1"/>
      <c r="FM26" s="1"/>
      <c r="FN26" s="6" t="s">
        <v>552</v>
      </c>
      <c r="FO26" s="1"/>
      <c r="FP26" s="1"/>
      <c r="FQ26" s="1"/>
      <c r="FR26" s="1"/>
      <c r="FS26" s="1"/>
      <c r="FT26" s="1"/>
      <c r="FU26" s="1"/>
      <c r="FV26" s="1"/>
      <c r="FW26" s="1"/>
      <c r="FX26" s="1"/>
      <c r="FY26" s="1"/>
      <c r="FZ26" s="1"/>
      <c r="GA26" s="1"/>
      <c r="GB26" s="1"/>
      <c r="GC26" s="1"/>
      <c r="GD26" s="1"/>
      <c r="GE26" s="1"/>
      <c r="GF26" s="1"/>
      <c r="GG26" s="1"/>
      <c r="GH26" s="1"/>
      <c r="GI26" s="1"/>
      <c r="GK26" s="1"/>
      <c r="GL26" s="6" t="s">
        <v>552</v>
      </c>
      <c r="GM26" s="1"/>
      <c r="GN26" s="1"/>
      <c r="GO26" s="1"/>
      <c r="GP26" s="1"/>
      <c r="GQ26" s="1"/>
      <c r="GR26" s="1"/>
      <c r="GS26" s="1"/>
      <c r="GT26" s="1"/>
      <c r="GU26" s="1"/>
      <c r="GV26" s="1"/>
      <c r="GW26" s="1"/>
      <c r="GX26" s="1"/>
      <c r="GY26" s="1"/>
      <c r="GZ26" s="1"/>
      <c r="HA26" s="1"/>
      <c r="HB26" s="1"/>
      <c r="HC26" s="1"/>
      <c r="HD26" s="1"/>
      <c r="HE26" s="1"/>
      <c r="HF26" s="1"/>
      <c r="HG26" s="1"/>
    </row>
    <row r="27" spans="1:215" ht="14.5">
      <c r="A27" s="1"/>
      <c r="B27" s="10" t="s">
        <v>282</v>
      </c>
      <c r="C27" s="1">
        <v>1</v>
      </c>
      <c r="D27" s="1">
        <v>1</v>
      </c>
      <c r="E27" s="1">
        <v>1</v>
      </c>
      <c r="F27" s="1">
        <v>1</v>
      </c>
      <c r="G27" s="1">
        <v>1</v>
      </c>
      <c r="H27" s="1">
        <v>2</v>
      </c>
      <c r="I27" s="1">
        <v>2</v>
      </c>
      <c r="J27" s="1">
        <v>2</v>
      </c>
      <c r="K27" s="1">
        <v>3</v>
      </c>
      <c r="L27" s="1">
        <v>3</v>
      </c>
      <c r="M27" s="1">
        <v>3</v>
      </c>
      <c r="N27" s="1">
        <v>3</v>
      </c>
      <c r="O27" s="1">
        <v>3</v>
      </c>
      <c r="P27" s="1">
        <v>3</v>
      </c>
      <c r="Q27" s="1">
        <v>3</v>
      </c>
      <c r="R27" s="1">
        <v>3</v>
      </c>
      <c r="S27" s="1">
        <v>3</v>
      </c>
      <c r="T27" s="1">
        <v>3</v>
      </c>
      <c r="U27" s="1">
        <v>4</v>
      </c>
      <c r="V27" s="1">
        <v>4</v>
      </c>
      <c r="W27" s="1">
        <v>4</v>
      </c>
      <c r="Y27" s="1"/>
      <c r="Z27" s="10" t="s">
        <v>282</v>
      </c>
      <c r="AA27" s="1">
        <v>9</v>
      </c>
      <c r="AB27" s="1">
        <v>7</v>
      </c>
      <c r="AC27" s="1">
        <v>8</v>
      </c>
      <c r="AD27" s="1">
        <v>7</v>
      </c>
      <c r="AE27" s="1">
        <v>9</v>
      </c>
      <c r="AF27" s="1">
        <v>10</v>
      </c>
      <c r="AG27" s="1">
        <v>12</v>
      </c>
      <c r="AH27" s="1">
        <v>14</v>
      </c>
      <c r="AI27" s="1">
        <v>16</v>
      </c>
      <c r="AJ27" s="1">
        <v>16</v>
      </c>
      <c r="AK27" s="1">
        <v>18</v>
      </c>
      <c r="AL27" s="1">
        <v>18</v>
      </c>
      <c r="AM27" s="1">
        <v>20</v>
      </c>
      <c r="AN27" s="1">
        <v>19</v>
      </c>
      <c r="AO27" s="1">
        <v>19</v>
      </c>
      <c r="AP27" s="1">
        <v>18</v>
      </c>
      <c r="AQ27" s="1">
        <v>19</v>
      </c>
      <c r="AR27" s="1">
        <v>18</v>
      </c>
      <c r="AS27" s="1">
        <v>19</v>
      </c>
      <c r="AT27" s="1">
        <v>20</v>
      </c>
      <c r="AU27" s="1">
        <v>20</v>
      </c>
      <c r="AW27" s="16"/>
      <c r="AX27" s="25" t="s">
        <v>554</v>
      </c>
      <c r="AY27" s="16">
        <v>9</v>
      </c>
      <c r="AZ27" s="16">
        <v>10</v>
      </c>
      <c r="BA27" s="16">
        <v>11</v>
      </c>
      <c r="BB27" s="16">
        <v>11</v>
      </c>
      <c r="BC27" s="16">
        <v>13</v>
      </c>
      <c r="BD27" s="16">
        <v>14</v>
      </c>
      <c r="BE27" s="16">
        <v>16</v>
      </c>
      <c r="BF27" s="16">
        <v>17</v>
      </c>
      <c r="BG27" s="16">
        <v>18</v>
      </c>
      <c r="BH27" s="16">
        <v>19</v>
      </c>
      <c r="BI27" s="16">
        <v>21</v>
      </c>
      <c r="BJ27" s="16">
        <v>20</v>
      </c>
      <c r="BK27" s="16">
        <v>22</v>
      </c>
      <c r="BL27" s="16">
        <v>21</v>
      </c>
      <c r="BM27" s="16">
        <v>21</v>
      </c>
      <c r="BN27" s="16">
        <v>22</v>
      </c>
      <c r="BO27" s="16">
        <v>21</v>
      </c>
      <c r="BP27" s="16">
        <v>21</v>
      </c>
      <c r="BQ27" s="16">
        <v>22</v>
      </c>
      <c r="BR27" s="16">
        <v>22</v>
      </c>
      <c r="BS27" s="16">
        <v>22</v>
      </c>
      <c r="BT27" s="29"/>
      <c r="BU27" s="16"/>
      <c r="BV27" s="25" t="s">
        <v>554</v>
      </c>
      <c r="BW27" s="16">
        <v>110</v>
      </c>
      <c r="BX27" s="16">
        <v>117</v>
      </c>
      <c r="BY27" s="16">
        <v>127</v>
      </c>
      <c r="BZ27" s="16">
        <v>138</v>
      </c>
      <c r="CA27" s="16">
        <v>152</v>
      </c>
      <c r="CB27" s="16">
        <v>165</v>
      </c>
      <c r="CC27" s="16">
        <v>175</v>
      </c>
      <c r="CD27" s="16">
        <v>181</v>
      </c>
      <c r="CE27" s="16">
        <v>183</v>
      </c>
      <c r="CF27" s="16">
        <v>183</v>
      </c>
      <c r="CG27" s="16">
        <v>180</v>
      </c>
      <c r="CH27" s="16">
        <v>182</v>
      </c>
      <c r="CI27" s="16">
        <v>190</v>
      </c>
      <c r="CJ27" s="16">
        <v>194</v>
      </c>
      <c r="CK27" s="16">
        <v>201</v>
      </c>
      <c r="CL27" s="16">
        <v>205</v>
      </c>
      <c r="CM27" s="16">
        <v>214</v>
      </c>
      <c r="CN27" s="16">
        <v>218</v>
      </c>
      <c r="CO27" s="16">
        <v>227</v>
      </c>
      <c r="CP27" s="16">
        <v>228</v>
      </c>
      <c r="CQ27" s="16">
        <v>227</v>
      </c>
      <c r="CR27" s="29"/>
      <c r="CS27" s="16"/>
      <c r="CT27" s="25" t="s">
        <v>554</v>
      </c>
      <c r="CU27" s="16">
        <v>84</v>
      </c>
      <c r="CV27" s="16">
        <v>96</v>
      </c>
      <c r="CW27" s="16">
        <v>108</v>
      </c>
      <c r="CX27" s="16">
        <v>113</v>
      </c>
      <c r="CY27" s="16">
        <v>120</v>
      </c>
      <c r="CZ27" s="16">
        <v>128</v>
      </c>
      <c r="DA27" s="16">
        <v>141</v>
      </c>
      <c r="DB27" s="16">
        <v>153</v>
      </c>
      <c r="DC27" s="16">
        <v>168</v>
      </c>
      <c r="DD27" s="16">
        <v>181</v>
      </c>
      <c r="DE27" s="16">
        <v>191</v>
      </c>
      <c r="DF27" s="16">
        <v>198</v>
      </c>
      <c r="DG27" s="16">
        <v>209</v>
      </c>
      <c r="DH27" s="16">
        <v>211</v>
      </c>
      <c r="DI27" s="16">
        <v>213</v>
      </c>
      <c r="DJ27" s="16">
        <v>217</v>
      </c>
      <c r="DK27" s="16">
        <v>220</v>
      </c>
      <c r="DL27" s="16">
        <v>219</v>
      </c>
      <c r="DM27" s="16">
        <v>219</v>
      </c>
      <c r="DN27" s="16">
        <v>217</v>
      </c>
      <c r="DO27" s="16">
        <v>220</v>
      </c>
      <c r="DP27" s="29"/>
      <c r="DQ27" s="16"/>
      <c r="DR27" s="25" t="s">
        <v>554</v>
      </c>
      <c r="DS27" s="16">
        <v>3</v>
      </c>
      <c r="DT27" s="16">
        <v>5</v>
      </c>
      <c r="DU27" s="16">
        <v>7</v>
      </c>
      <c r="DV27" s="16">
        <v>8</v>
      </c>
      <c r="DW27" s="16">
        <v>8</v>
      </c>
      <c r="DX27" s="16">
        <v>9</v>
      </c>
      <c r="DY27" s="16">
        <v>10</v>
      </c>
      <c r="DZ27" s="16">
        <v>11</v>
      </c>
      <c r="EA27" s="16">
        <v>12</v>
      </c>
      <c r="EB27" s="16">
        <v>13</v>
      </c>
      <c r="EC27" s="16">
        <v>14</v>
      </c>
      <c r="ED27" s="16">
        <v>15</v>
      </c>
      <c r="EE27" s="16">
        <v>16</v>
      </c>
      <c r="EF27" s="16">
        <v>17</v>
      </c>
      <c r="EG27" s="16">
        <v>18</v>
      </c>
      <c r="EH27" s="16">
        <v>19</v>
      </c>
      <c r="EI27" s="16">
        <v>20</v>
      </c>
      <c r="EJ27" s="16">
        <v>21</v>
      </c>
      <c r="EK27" s="16">
        <v>22</v>
      </c>
      <c r="EL27" s="16">
        <v>23</v>
      </c>
      <c r="EM27" s="16">
        <v>24</v>
      </c>
      <c r="EO27" s="1"/>
      <c r="EP27" s="10" t="s">
        <v>282</v>
      </c>
      <c r="EQ27" s="1">
        <v>7</v>
      </c>
      <c r="ER27" s="1">
        <v>4</v>
      </c>
      <c r="ES27" s="1">
        <v>4</v>
      </c>
      <c r="ET27" s="1">
        <v>5</v>
      </c>
      <c r="EU27" s="1">
        <v>6</v>
      </c>
      <c r="EV27" s="1">
        <v>6</v>
      </c>
      <c r="EW27" s="1">
        <v>6</v>
      </c>
      <c r="EX27" s="1">
        <v>7</v>
      </c>
      <c r="EY27" s="1">
        <v>8</v>
      </c>
      <c r="EZ27" s="1">
        <v>9</v>
      </c>
      <c r="FA27" s="1">
        <v>11</v>
      </c>
      <c r="FB27" s="1">
        <v>14</v>
      </c>
      <c r="FC27" s="1">
        <v>13</v>
      </c>
      <c r="FD27" s="1">
        <v>12</v>
      </c>
      <c r="FE27" s="1">
        <v>11</v>
      </c>
      <c r="FF27" s="1">
        <v>10</v>
      </c>
      <c r="FG27" s="1">
        <v>9</v>
      </c>
      <c r="FH27" s="1">
        <v>9</v>
      </c>
      <c r="FI27" s="1">
        <v>8</v>
      </c>
      <c r="FJ27" s="1">
        <v>7</v>
      </c>
      <c r="FK27" s="1">
        <v>7</v>
      </c>
      <c r="FM27" s="1"/>
      <c r="FN27" s="10" t="s">
        <v>282</v>
      </c>
      <c r="FO27" s="1">
        <v>37</v>
      </c>
      <c r="FP27" s="1">
        <v>44</v>
      </c>
      <c r="FQ27" s="1">
        <v>49</v>
      </c>
      <c r="FR27" s="1">
        <v>53</v>
      </c>
      <c r="FS27" s="1">
        <v>59</v>
      </c>
      <c r="FT27" s="1">
        <v>63</v>
      </c>
      <c r="FU27" s="1">
        <v>71</v>
      </c>
      <c r="FV27" s="1">
        <v>82</v>
      </c>
      <c r="FW27" s="1">
        <v>96</v>
      </c>
      <c r="FX27" s="1">
        <v>103</v>
      </c>
      <c r="FY27" s="1">
        <v>107</v>
      </c>
      <c r="FZ27" s="1">
        <v>107</v>
      </c>
      <c r="GA27" s="1">
        <v>112</v>
      </c>
      <c r="GB27" s="1">
        <v>117</v>
      </c>
      <c r="GC27" s="1">
        <v>122</v>
      </c>
      <c r="GD27" s="1">
        <v>129</v>
      </c>
      <c r="GE27" s="1">
        <v>129</v>
      </c>
      <c r="GF27" s="1">
        <v>124</v>
      </c>
      <c r="GG27" s="1">
        <v>122</v>
      </c>
      <c r="GH27" s="1">
        <v>126</v>
      </c>
      <c r="GI27" s="1">
        <v>125</v>
      </c>
      <c r="GK27" s="1"/>
      <c r="GL27" s="10" t="s">
        <v>282</v>
      </c>
      <c r="GM27" s="1">
        <v>48</v>
      </c>
      <c r="GN27" s="1">
        <v>29</v>
      </c>
      <c r="GO27" s="1">
        <v>30</v>
      </c>
      <c r="GP27" s="1">
        <v>33</v>
      </c>
      <c r="GQ27" s="1">
        <v>37</v>
      </c>
      <c r="GR27" s="1">
        <v>41</v>
      </c>
      <c r="GS27" s="1">
        <v>46</v>
      </c>
      <c r="GT27" s="1">
        <v>49</v>
      </c>
      <c r="GU27" s="1">
        <v>55</v>
      </c>
      <c r="GV27" s="1">
        <v>57</v>
      </c>
      <c r="GW27" s="1">
        <v>60</v>
      </c>
      <c r="GX27" s="1">
        <v>59</v>
      </c>
      <c r="GY27" s="1">
        <v>61</v>
      </c>
      <c r="GZ27" s="1">
        <v>64</v>
      </c>
      <c r="HA27" s="1">
        <v>65</v>
      </c>
      <c r="HB27" s="1">
        <v>71</v>
      </c>
      <c r="HC27" s="1">
        <v>65</v>
      </c>
      <c r="HD27" s="1">
        <v>71</v>
      </c>
      <c r="HE27" s="1">
        <v>73</v>
      </c>
      <c r="HF27" s="1">
        <v>75</v>
      </c>
      <c r="HG27" s="1">
        <v>77</v>
      </c>
    </row>
    <row r="28" spans="1:215" ht="14.5">
      <c r="A28" s="5"/>
      <c r="B28" s="10" t="s">
        <v>285</v>
      </c>
      <c r="C28" s="11">
        <v>5211</v>
      </c>
      <c r="D28" s="11">
        <v>4739</v>
      </c>
      <c r="E28" s="11">
        <v>5533</v>
      </c>
      <c r="F28" s="11">
        <v>5631</v>
      </c>
      <c r="G28" s="11">
        <v>5827</v>
      </c>
      <c r="H28" s="11">
        <v>5935</v>
      </c>
      <c r="I28" s="11">
        <v>5803</v>
      </c>
      <c r="J28" s="11">
        <v>5798</v>
      </c>
      <c r="K28" s="11">
        <v>5256</v>
      </c>
      <c r="L28" s="11">
        <v>5404</v>
      </c>
      <c r="M28" s="11">
        <v>5044</v>
      </c>
      <c r="N28" s="11">
        <v>5447</v>
      </c>
      <c r="O28" s="11">
        <v>5143</v>
      </c>
      <c r="P28" s="11">
        <v>4329</v>
      </c>
      <c r="Q28" s="11">
        <v>4215</v>
      </c>
      <c r="R28" s="11">
        <v>4039</v>
      </c>
      <c r="S28" s="11">
        <v>4159</v>
      </c>
      <c r="T28" s="11">
        <v>4310</v>
      </c>
      <c r="U28" s="11">
        <v>3915</v>
      </c>
      <c r="V28" s="11">
        <v>3927</v>
      </c>
      <c r="W28" s="11">
        <v>3491</v>
      </c>
      <c r="Y28" s="5"/>
      <c r="Z28" s="10" t="s">
        <v>285</v>
      </c>
      <c r="AA28" s="11">
        <v>5670</v>
      </c>
      <c r="AB28" s="11">
        <v>5385</v>
      </c>
      <c r="AC28" s="11">
        <v>5604</v>
      </c>
      <c r="AD28" s="11">
        <v>5707</v>
      </c>
      <c r="AE28" s="11">
        <v>5673</v>
      </c>
      <c r="AF28" s="11">
        <v>5615</v>
      </c>
      <c r="AG28" s="11">
        <v>5625</v>
      </c>
      <c r="AH28" s="11">
        <v>5265</v>
      </c>
      <c r="AI28" s="11">
        <v>5353</v>
      </c>
      <c r="AJ28" s="11">
        <v>4743</v>
      </c>
      <c r="AK28" s="11">
        <v>4821</v>
      </c>
      <c r="AL28" s="11">
        <v>5318</v>
      </c>
      <c r="AM28" s="11">
        <v>5437</v>
      </c>
      <c r="AN28" s="11">
        <v>4707</v>
      </c>
      <c r="AO28" s="11">
        <v>4201</v>
      </c>
      <c r="AP28" s="11">
        <v>5224</v>
      </c>
      <c r="AQ28" s="11">
        <v>5368</v>
      </c>
      <c r="AR28" s="11">
        <v>5451</v>
      </c>
      <c r="AS28" s="11">
        <v>5448</v>
      </c>
      <c r="AT28" s="11">
        <v>5324</v>
      </c>
      <c r="AU28" s="11">
        <v>4322</v>
      </c>
      <c r="AW28" s="20"/>
      <c r="AX28" s="25" t="s">
        <v>555</v>
      </c>
      <c r="AY28" s="26">
        <v>4320</v>
      </c>
      <c r="AZ28" s="26">
        <v>4473</v>
      </c>
      <c r="BA28" s="26">
        <v>4782</v>
      </c>
      <c r="BB28" s="26">
        <v>4910</v>
      </c>
      <c r="BC28" s="26">
        <v>5040</v>
      </c>
      <c r="BD28" s="26">
        <v>4957</v>
      </c>
      <c r="BE28" s="26">
        <v>4857</v>
      </c>
      <c r="BF28" s="26">
        <v>4795</v>
      </c>
      <c r="BG28" s="26">
        <v>4799</v>
      </c>
      <c r="BH28" s="26">
        <v>3991</v>
      </c>
      <c r="BI28" s="26">
        <v>4152</v>
      </c>
      <c r="BJ28" s="26">
        <v>4965</v>
      </c>
      <c r="BK28" s="26">
        <v>4843</v>
      </c>
      <c r="BL28" s="26">
        <v>3922</v>
      </c>
      <c r="BM28" s="26">
        <v>3519</v>
      </c>
      <c r="BN28" s="26">
        <v>4262</v>
      </c>
      <c r="BO28" s="26">
        <v>4874</v>
      </c>
      <c r="BP28" s="26">
        <v>4280</v>
      </c>
      <c r="BQ28" s="26">
        <v>4121</v>
      </c>
      <c r="BR28" s="26">
        <v>4051</v>
      </c>
      <c r="BS28" s="26">
        <v>3609</v>
      </c>
      <c r="BT28" s="29"/>
      <c r="BU28" s="20"/>
      <c r="BV28" s="25" t="s">
        <v>555</v>
      </c>
      <c r="BW28" s="26">
        <v>4274</v>
      </c>
      <c r="BX28" s="26">
        <v>4419</v>
      </c>
      <c r="BY28" s="26">
        <v>4512</v>
      </c>
      <c r="BZ28" s="26">
        <v>4609</v>
      </c>
      <c r="CA28" s="26">
        <v>4484</v>
      </c>
      <c r="CB28" s="26">
        <v>4437</v>
      </c>
      <c r="CC28" s="26">
        <v>4329</v>
      </c>
      <c r="CD28" s="26">
        <v>4499</v>
      </c>
      <c r="CE28" s="26">
        <v>4198</v>
      </c>
      <c r="CF28" s="26">
        <v>4277</v>
      </c>
      <c r="CG28" s="26">
        <v>4217</v>
      </c>
      <c r="CH28" s="26">
        <v>4336</v>
      </c>
      <c r="CI28" s="26">
        <v>4233</v>
      </c>
      <c r="CJ28" s="26">
        <v>4118</v>
      </c>
      <c r="CK28" s="26">
        <v>3786</v>
      </c>
      <c r="CL28" s="26">
        <v>3794</v>
      </c>
      <c r="CM28" s="26">
        <v>3750</v>
      </c>
      <c r="CN28" s="26">
        <v>3838</v>
      </c>
      <c r="CO28" s="26">
        <v>3768</v>
      </c>
      <c r="CP28" s="26">
        <v>3859</v>
      </c>
      <c r="CQ28" s="26">
        <v>3293</v>
      </c>
      <c r="CR28" s="29"/>
      <c r="CS28" s="20"/>
      <c r="CT28" s="25" t="s">
        <v>555</v>
      </c>
      <c r="CU28" s="26">
        <v>5106</v>
      </c>
      <c r="CV28" s="26">
        <v>4999</v>
      </c>
      <c r="CW28" s="26">
        <v>5324</v>
      </c>
      <c r="CX28" s="26">
        <v>5348</v>
      </c>
      <c r="CY28" s="26">
        <v>5433</v>
      </c>
      <c r="CZ28" s="26">
        <v>5540</v>
      </c>
      <c r="DA28" s="26">
        <v>5396</v>
      </c>
      <c r="DB28" s="26">
        <v>5408</v>
      </c>
      <c r="DC28" s="26">
        <v>5286</v>
      </c>
      <c r="DD28" s="26">
        <v>5474</v>
      </c>
      <c r="DE28" s="26">
        <v>5565</v>
      </c>
      <c r="DF28" s="26">
        <v>5488</v>
      </c>
      <c r="DG28" s="26">
        <v>5120</v>
      </c>
      <c r="DH28" s="26">
        <v>5352</v>
      </c>
      <c r="DI28" s="26">
        <v>5075</v>
      </c>
      <c r="DJ28" s="26">
        <v>4997</v>
      </c>
      <c r="DK28" s="26">
        <v>4889</v>
      </c>
      <c r="DL28" s="26">
        <v>4660</v>
      </c>
      <c r="DM28" s="26">
        <v>4575</v>
      </c>
      <c r="DN28" s="26">
        <v>4711</v>
      </c>
      <c r="DO28" s="26">
        <v>3984</v>
      </c>
      <c r="DP28" s="29"/>
      <c r="DQ28" s="20"/>
      <c r="DR28" s="25" t="s">
        <v>555</v>
      </c>
      <c r="DS28" s="26">
        <v>4068</v>
      </c>
      <c r="DT28" s="26">
        <v>3915</v>
      </c>
      <c r="DU28" s="26">
        <v>4167</v>
      </c>
      <c r="DV28" s="26">
        <v>4198</v>
      </c>
      <c r="DW28" s="26">
        <v>4227</v>
      </c>
      <c r="DX28" s="26">
        <v>4378</v>
      </c>
      <c r="DY28" s="26">
        <v>4819</v>
      </c>
      <c r="DZ28" s="26">
        <v>3921</v>
      </c>
      <c r="EA28" s="26">
        <v>3609</v>
      </c>
      <c r="EB28" s="26">
        <v>3648</v>
      </c>
      <c r="EC28" s="26">
        <v>4032</v>
      </c>
      <c r="ED28" s="26">
        <v>4133</v>
      </c>
      <c r="EE28" s="26">
        <v>4991</v>
      </c>
      <c r="EF28" s="26">
        <v>5087</v>
      </c>
      <c r="EG28" s="26">
        <v>5115</v>
      </c>
      <c r="EH28" s="26">
        <v>4907</v>
      </c>
      <c r="EI28" s="26">
        <v>5035</v>
      </c>
      <c r="EJ28" s="26">
        <v>4927</v>
      </c>
      <c r="EK28" s="26">
        <v>5368</v>
      </c>
      <c r="EL28" s="26">
        <v>5395</v>
      </c>
      <c r="EM28" s="26">
        <v>4813</v>
      </c>
      <c r="EO28" s="5"/>
      <c r="EP28" s="10" t="s">
        <v>285</v>
      </c>
      <c r="EQ28" s="11">
        <v>4375</v>
      </c>
      <c r="ER28" s="11">
        <v>4294</v>
      </c>
      <c r="ES28" s="11">
        <v>4831</v>
      </c>
      <c r="ET28" s="11">
        <v>5006</v>
      </c>
      <c r="EU28" s="11">
        <v>4825</v>
      </c>
      <c r="EV28" s="11">
        <v>4641</v>
      </c>
      <c r="EW28" s="11">
        <v>4952</v>
      </c>
      <c r="EX28" s="11">
        <v>5422</v>
      </c>
      <c r="EY28" s="11">
        <v>5628</v>
      </c>
      <c r="EZ28" s="11">
        <v>5700</v>
      </c>
      <c r="FA28" s="11">
        <v>5748</v>
      </c>
      <c r="FB28" s="11">
        <v>4767</v>
      </c>
      <c r="FC28" s="11">
        <v>5605</v>
      </c>
      <c r="FD28" s="11">
        <v>5928</v>
      </c>
      <c r="FE28" s="11">
        <v>5453</v>
      </c>
      <c r="FF28" s="11">
        <v>5454</v>
      </c>
      <c r="FG28" s="11">
        <v>5597</v>
      </c>
      <c r="FH28" s="11">
        <v>5651</v>
      </c>
      <c r="FI28" s="11">
        <v>5553</v>
      </c>
      <c r="FJ28" s="11">
        <v>5659</v>
      </c>
      <c r="FK28" s="11">
        <v>5156</v>
      </c>
      <c r="FM28" s="5"/>
      <c r="FN28" s="10" t="s">
        <v>285</v>
      </c>
      <c r="FO28" s="11">
        <v>5020</v>
      </c>
      <c r="FP28" s="11">
        <v>5142</v>
      </c>
      <c r="FQ28" s="11">
        <v>5192</v>
      </c>
      <c r="FR28" s="11">
        <v>5015</v>
      </c>
      <c r="FS28" s="11">
        <v>4781</v>
      </c>
      <c r="FT28" s="11">
        <v>4839</v>
      </c>
      <c r="FU28" s="11">
        <v>4658</v>
      </c>
      <c r="FV28" s="11">
        <v>4572</v>
      </c>
      <c r="FW28" s="11">
        <v>3976</v>
      </c>
      <c r="FX28" s="11">
        <v>3749</v>
      </c>
      <c r="FY28" s="11">
        <v>3681</v>
      </c>
      <c r="FZ28" s="11">
        <v>3329</v>
      </c>
      <c r="GA28" s="11">
        <v>3567</v>
      </c>
      <c r="GB28" s="11">
        <v>3693</v>
      </c>
      <c r="GC28" s="11">
        <v>3692</v>
      </c>
      <c r="GD28" s="11">
        <v>3439</v>
      </c>
      <c r="GE28" s="11">
        <v>3580</v>
      </c>
      <c r="GF28" s="11">
        <v>3668</v>
      </c>
      <c r="GG28" s="11">
        <v>3746</v>
      </c>
      <c r="GH28" s="11">
        <v>3956</v>
      </c>
      <c r="GI28" s="11">
        <v>3307</v>
      </c>
      <c r="GK28" s="5"/>
      <c r="GL28" s="10" t="s">
        <v>285</v>
      </c>
      <c r="GM28" s="11">
        <v>5487</v>
      </c>
      <c r="GN28" s="11">
        <v>5149</v>
      </c>
      <c r="GO28" s="11">
        <v>5277</v>
      </c>
      <c r="GP28" s="11">
        <v>5182</v>
      </c>
      <c r="GQ28" s="11">
        <v>5378</v>
      </c>
      <c r="GR28" s="11">
        <v>5167</v>
      </c>
      <c r="GS28" s="11">
        <v>4610</v>
      </c>
      <c r="GT28" s="11">
        <v>4595</v>
      </c>
      <c r="GU28" s="11">
        <v>4076</v>
      </c>
      <c r="GV28" s="11">
        <v>4085</v>
      </c>
      <c r="GW28" s="11">
        <v>4142</v>
      </c>
      <c r="GX28" s="11">
        <v>3877</v>
      </c>
      <c r="GY28" s="11">
        <v>4041</v>
      </c>
      <c r="GZ28" s="11">
        <v>3985</v>
      </c>
      <c r="HA28" s="11">
        <v>4019</v>
      </c>
      <c r="HB28" s="11">
        <v>4024</v>
      </c>
      <c r="HC28" s="11">
        <v>4275</v>
      </c>
      <c r="HD28" s="11">
        <v>4216</v>
      </c>
      <c r="HE28" s="11">
        <v>4299</v>
      </c>
      <c r="HF28" s="11">
        <v>4074</v>
      </c>
      <c r="HG28" s="11">
        <v>3722</v>
      </c>
    </row>
    <row r="29" spans="1:215" ht="101">
      <c r="A29" s="1"/>
      <c r="B29" s="12" t="s">
        <v>556</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2" t="s">
        <v>556</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16"/>
      <c r="AX29" s="27" t="s">
        <v>557</v>
      </c>
      <c r="AY29" s="16">
        <v>4.7</v>
      </c>
      <c r="AZ29" s="16">
        <v>4.7</v>
      </c>
      <c r="BA29" s="16">
        <v>4.7</v>
      </c>
      <c r="BB29" s="16">
        <v>4.7</v>
      </c>
      <c r="BC29" s="16">
        <v>4.7</v>
      </c>
      <c r="BD29" s="16">
        <v>4.3</v>
      </c>
      <c r="BE29" s="16">
        <v>4.3</v>
      </c>
      <c r="BF29" s="16">
        <v>4.2</v>
      </c>
      <c r="BG29" s="16">
        <v>4.2</v>
      </c>
      <c r="BH29" s="16">
        <v>5.4</v>
      </c>
      <c r="BI29" s="16">
        <v>5.4</v>
      </c>
      <c r="BJ29" s="16">
        <v>5.4</v>
      </c>
      <c r="BK29" s="16">
        <v>5.4</v>
      </c>
      <c r="BL29" s="16">
        <v>5.4</v>
      </c>
      <c r="BM29" s="16">
        <v>5.4</v>
      </c>
      <c r="BN29" s="16">
        <v>5.4</v>
      </c>
      <c r="BO29" s="16">
        <v>5.4</v>
      </c>
      <c r="BP29" s="16">
        <v>5.3</v>
      </c>
      <c r="BQ29" s="16">
        <v>5.3</v>
      </c>
      <c r="BR29" s="16">
        <v>5.3</v>
      </c>
      <c r="BS29" s="16">
        <v>5.3</v>
      </c>
      <c r="BT29" s="29"/>
      <c r="BU29" s="16"/>
      <c r="BV29" s="27" t="s">
        <v>557</v>
      </c>
      <c r="BW29" s="16">
        <v>4.7</v>
      </c>
      <c r="BX29" s="16">
        <v>4.7</v>
      </c>
      <c r="BY29" s="16">
        <v>4.7</v>
      </c>
      <c r="BZ29" s="16">
        <v>4.7</v>
      </c>
      <c r="CA29" s="16">
        <v>4.7</v>
      </c>
      <c r="CB29" s="16">
        <v>4.3</v>
      </c>
      <c r="CC29" s="16">
        <v>4.3</v>
      </c>
      <c r="CD29" s="16">
        <v>4.2</v>
      </c>
      <c r="CE29" s="16">
        <v>4.2</v>
      </c>
      <c r="CF29" s="16">
        <v>5.4</v>
      </c>
      <c r="CG29" s="16">
        <v>5.4</v>
      </c>
      <c r="CH29" s="16">
        <v>5.4</v>
      </c>
      <c r="CI29" s="16">
        <v>5.4</v>
      </c>
      <c r="CJ29" s="16">
        <v>5.4</v>
      </c>
      <c r="CK29" s="16">
        <v>5.4</v>
      </c>
      <c r="CL29" s="16">
        <v>5.4</v>
      </c>
      <c r="CM29" s="16">
        <v>5.4</v>
      </c>
      <c r="CN29" s="16">
        <v>5.3</v>
      </c>
      <c r="CO29" s="16">
        <v>5.3</v>
      </c>
      <c r="CP29" s="16">
        <v>5.3</v>
      </c>
      <c r="CQ29" s="16">
        <v>5.3</v>
      </c>
      <c r="CR29" s="29"/>
      <c r="CS29" s="16"/>
      <c r="CT29" s="27" t="s">
        <v>557</v>
      </c>
      <c r="CU29" s="16">
        <v>4.7</v>
      </c>
      <c r="CV29" s="16">
        <v>4.7</v>
      </c>
      <c r="CW29" s="16">
        <v>4.7</v>
      </c>
      <c r="CX29" s="16">
        <v>4.7</v>
      </c>
      <c r="CY29" s="16">
        <v>4.7</v>
      </c>
      <c r="CZ29" s="16">
        <v>4.3</v>
      </c>
      <c r="DA29" s="16">
        <v>4.3</v>
      </c>
      <c r="DB29" s="16">
        <v>4.2</v>
      </c>
      <c r="DC29" s="16">
        <v>4.2</v>
      </c>
      <c r="DD29" s="16">
        <v>5.4</v>
      </c>
      <c r="DE29" s="16">
        <v>5.4</v>
      </c>
      <c r="DF29" s="16">
        <v>5.4</v>
      </c>
      <c r="DG29" s="16">
        <v>5.4</v>
      </c>
      <c r="DH29" s="16">
        <v>5.4</v>
      </c>
      <c r="DI29" s="16">
        <v>5.4</v>
      </c>
      <c r="DJ29" s="16">
        <v>5.4</v>
      </c>
      <c r="DK29" s="16">
        <v>5.4</v>
      </c>
      <c r="DL29" s="16">
        <v>5.3</v>
      </c>
      <c r="DM29" s="16">
        <v>5.3</v>
      </c>
      <c r="DN29" s="16">
        <v>5.3</v>
      </c>
      <c r="DO29" s="16">
        <v>5.3</v>
      </c>
      <c r="DP29" s="29"/>
      <c r="DQ29" s="16"/>
      <c r="DR29" s="27" t="s">
        <v>557</v>
      </c>
      <c r="DS29" s="16">
        <v>4.7</v>
      </c>
      <c r="DT29" s="16">
        <v>4.7</v>
      </c>
      <c r="DU29" s="16">
        <v>4.7</v>
      </c>
      <c r="DV29" s="16">
        <v>4.7</v>
      </c>
      <c r="DW29" s="16">
        <v>4.7</v>
      </c>
      <c r="DX29" s="16">
        <v>4.3</v>
      </c>
      <c r="DY29" s="16">
        <v>4.3</v>
      </c>
      <c r="DZ29" s="16">
        <v>4.2</v>
      </c>
      <c r="EA29" s="16">
        <v>4.2</v>
      </c>
      <c r="EB29" s="16">
        <v>5.4</v>
      </c>
      <c r="EC29" s="16">
        <v>5.4</v>
      </c>
      <c r="ED29" s="16">
        <v>5.4</v>
      </c>
      <c r="EE29" s="16">
        <v>5.4</v>
      </c>
      <c r="EF29" s="16">
        <v>5.4</v>
      </c>
      <c r="EG29" s="16">
        <v>5.4</v>
      </c>
      <c r="EH29" s="16">
        <v>5.4</v>
      </c>
      <c r="EI29" s="16">
        <v>5.4</v>
      </c>
      <c r="EJ29" s="16">
        <v>5.3</v>
      </c>
      <c r="EK29" s="16">
        <v>5.3</v>
      </c>
      <c r="EL29" s="16">
        <v>5.3</v>
      </c>
      <c r="EM29" s="16">
        <v>5.3</v>
      </c>
      <c r="EO29" s="1"/>
      <c r="EP29" s="12" t="s">
        <v>556</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2" t="s">
        <v>556</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2" t="s">
        <v>556</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row>
    <row r="30" spans="1:215" ht="14.5">
      <c r="A30" s="410"/>
      <c r="B30" s="410"/>
      <c r="C30" s="1"/>
      <c r="D30" s="1"/>
      <c r="E30" s="1"/>
      <c r="F30" s="1"/>
      <c r="G30" s="1"/>
      <c r="H30" s="1"/>
      <c r="I30" s="1"/>
      <c r="J30" s="1"/>
      <c r="K30" s="1"/>
      <c r="L30" s="1"/>
      <c r="M30" s="1"/>
      <c r="N30" s="1"/>
      <c r="O30" s="1"/>
      <c r="P30" s="1"/>
      <c r="Q30" s="1"/>
      <c r="R30" s="1"/>
      <c r="S30" s="1"/>
      <c r="T30" s="1"/>
      <c r="U30" s="1"/>
      <c r="V30" s="1"/>
      <c r="W30" s="1"/>
      <c r="Y30" s="410"/>
      <c r="Z30" s="410"/>
      <c r="AA30" s="1"/>
      <c r="AB30" s="1"/>
      <c r="AC30" s="1"/>
      <c r="AD30" s="1"/>
      <c r="AE30" s="1"/>
      <c r="AF30" s="1"/>
      <c r="AG30" s="1"/>
      <c r="AH30" s="1"/>
      <c r="AI30" s="1"/>
      <c r="AJ30" s="1"/>
      <c r="AK30" s="1"/>
      <c r="AL30" s="1"/>
      <c r="AM30" s="1"/>
      <c r="AN30" s="1"/>
      <c r="AO30" s="1"/>
      <c r="AP30" s="1"/>
      <c r="AQ30" s="1"/>
      <c r="AR30" s="1"/>
      <c r="AS30" s="1"/>
      <c r="AT30" s="1"/>
      <c r="AU30" s="1"/>
      <c r="AW30" s="411"/>
      <c r="AX30" s="411"/>
      <c r="AY30" s="16"/>
      <c r="AZ30" s="16"/>
      <c r="BA30" s="16"/>
      <c r="BB30" s="16"/>
      <c r="BC30" s="16"/>
      <c r="BD30" s="16"/>
      <c r="BE30" s="16"/>
      <c r="BF30" s="16"/>
      <c r="BG30" s="16"/>
      <c r="BH30" s="16"/>
      <c r="BI30" s="16"/>
      <c r="BJ30" s="16"/>
      <c r="BK30" s="16"/>
      <c r="BL30" s="16"/>
      <c r="BM30" s="16"/>
      <c r="BN30" s="16"/>
      <c r="BO30" s="16"/>
      <c r="BP30" s="16"/>
      <c r="BQ30" s="16"/>
      <c r="BR30" s="16"/>
      <c r="BS30" s="16"/>
      <c r="BT30" s="29"/>
      <c r="BU30" s="411"/>
      <c r="BV30" s="411"/>
      <c r="BW30" s="16"/>
      <c r="BX30" s="16"/>
      <c r="BY30" s="16"/>
      <c r="BZ30" s="16"/>
      <c r="CA30" s="16"/>
      <c r="CB30" s="16"/>
      <c r="CC30" s="16"/>
      <c r="CD30" s="16"/>
      <c r="CE30" s="16"/>
      <c r="CF30" s="16"/>
      <c r="CG30" s="16"/>
      <c r="CH30" s="16"/>
      <c r="CI30" s="16"/>
      <c r="CJ30" s="16"/>
      <c r="CK30" s="16"/>
      <c r="CL30" s="16"/>
      <c r="CM30" s="16"/>
      <c r="CN30" s="16"/>
      <c r="CO30" s="16"/>
      <c r="CP30" s="16"/>
      <c r="CQ30" s="16"/>
      <c r="CR30" s="29"/>
      <c r="CS30" s="411"/>
      <c r="CT30" s="411"/>
      <c r="CU30" s="16"/>
      <c r="CV30" s="16"/>
      <c r="CW30" s="16"/>
      <c r="CX30" s="16"/>
      <c r="CY30" s="16"/>
      <c r="CZ30" s="16"/>
      <c r="DA30" s="16"/>
      <c r="DB30" s="16"/>
      <c r="DC30" s="16"/>
      <c r="DD30" s="16"/>
      <c r="DE30" s="16"/>
      <c r="DF30" s="16"/>
      <c r="DG30" s="16"/>
      <c r="DH30" s="16"/>
      <c r="DI30" s="16"/>
      <c r="DJ30" s="16"/>
      <c r="DK30" s="16"/>
      <c r="DL30" s="16"/>
      <c r="DM30" s="16"/>
      <c r="DN30" s="16"/>
      <c r="DO30" s="16"/>
      <c r="DP30" s="29"/>
      <c r="DQ30" s="411"/>
      <c r="DR30" s="411"/>
      <c r="DS30" s="16"/>
      <c r="DT30" s="16"/>
      <c r="DU30" s="16"/>
      <c r="DV30" s="16"/>
      <c r="DW30" s="16"/>
      <c r="DX30" s="16"/>
      <c r="DY30" s="16"/>
      <c r="DZ30" s="16"/>
      <c r="EA30" s="16"/>
      <c r="EB30" s="16"/>
      <c r="EC30" s="16"/>
      <c r="ED30" s="16"/>
      <c r="EE30" s="16"/>
      <c r="EF30" s="16"/>
      <c r="EG30" s="16"/>
      <c r="EH30" s="16"/>
      <c r="EI30" s="16"/>
      <c r="EJ30" s="16"/>
      <c r="EK30" s="16"/>
      <c r="EL30" s="16"/>
      <c r="EM30" s="16"/>
      <c r="EO30" s="410"/>
      <c r="EP30" s="410"/>
      <c r="EQ30" s="1"/>
      <c r="ER30" s="1"/>
      <c r="ES30" s="1"/>
      <c r="ET30" s="1"/>
      <c r="EU30" s="1"/>
      <c r="EV30" s="1"/>
      <c r="EW30" s="1"/>
      <c r="EX30" s="1"/>
      <c r="EY30" s="1"/>
      <c r="EZ30" s="1"/>
      <c r="FA30" s="1"/>
      <c r="FB30" s="1"/>
      <c r="FC30" s="1"/>
      <c r="FD30" s="1"/>
      <c r="FE30" s="1"/>
      <c r="FF30" s="1"/>
      <c r="FG30" s="1"/>
      <c r="FH30" s="1"/>
      <c r="FI30" s="1"/>
      <c r="FJ30" s="1"/>
      <c r="FK30" s="1"/>
      <c r="FM30" s="410"/>
      <c r="FN30" s="410"/>
      <c r="FO30" s="1"/>
      <c r="FP30" s="1"/>
      <c r="FQ30" s="1"/>
      <c r="FR30" s="1"/>
      <c r="FS30" s="1"/>
      <c r="FT30" s="1"/>
      <c r="FU30" s="1"/>
      <c r="FV30" s="1"/>
      <c r="FW30" s="1"/>
      <c r="FX30" s="1"/>
      <c r="FY30" s="1"/>
      <c r="FZ30" s="1"/>
      <c r="GA30" s="1"/>
      <c r="GB30" s="1"/>
      <c r="GC30" s="1"/>
      <c r="GD30" s="1"/>
      <c r="GE30" s="1"/>
      <c r="GF30" s="1"/>
      <c r="GG30" s="1"/>
      <c r="GH30" s="1"/>
      <c r="GI30" s="1"/>
      <c r="GK30" s="410"/>
      <c r="GL30" s="410"/>
      <c r="GM30" s="1"/>
      <c r="GN30" s="1"/>
      <c r="GO30" s="1"/>
      <c r="GP30" s="1"/>
      <c r="GQ30" s="1"/>
      <c r="GR30" s="1"/>
      <c r="GS30" s="1"/>
      <c r="GT30" s="1"/>
      <c r="GU30" s="1"/>
      <c r="GV30" s="1"/>
      <c r="GW30" s="1"/>
      <c r="GX30" s="1"/>
      <c r="GY30" s="1"/>
      <c r="GZ30" s="1"/>
      <c r="HA30" s="1"/>
      <c r="HB30" s="1"/>
      <c r="HC30" s="1"/>
      <c r="HD30" s="1"/>
      <c r="HE30" s="1"/>
      <c r="HF30" s="1"/>
      <c r="HG30" s="1"/>
    </row>
    <row r="31" spans="1:215" ht="14.5">
      <c r="A31" s="414" t="s">
        <v>558</v>
      </c>
      <c r="B31" s="414"/>
      <c r="C31" s="1"/>
      <c r="D31" s="1"/>
      <c r="E31" s="1"/>
      <c r="F31" s="1"/>
      <c r="G31" s="1"/>
      <c r="H31" s="1"/>
      <c r="I31" s="1"/>
      <c r="J31" s="1"/>
      <c r="K31" s="1"/>
      <c r="L31" s="1"/>
      <c r="M31" s="1"/>
      <c r="N31" s="1"/>
      <c r="O31" s="1"/>
      <c r="P31" s="1"/>
      <c r="Q31" s="1"/>
      <c r="R31" s="1"/>
      <c r="S31" s="1"/>
      <c r="T31" s="1"/>
      <c r="U31" s="1"/>
      <c r="V31" s="1"/>
      <c r="W31" s="1"/>
      <c r="Y31" s="414" t="s">
        <v>558</v>
      </c>
      <c r="Z31" s="414"/>
      <c r="AA31" s="1"/>
      <c r="AB31" s="1"/>
      <c r="AC31" s="1"/>
      <c r="AD31" s="1"/>
      <c r="AE31" s="1"/>
      <c r="AF31" s="1"/>
      <c r="AG31" s="1"/>
      <c r="AH31" s="1"/>
      <c r="AI31" s="1"/>
      <c r="AJ31" s="1"/>
      <c r="AK31" s="1"/>
      <c r="AL31" s="1"/>
      <c r="AM31" s="1"/>
      <c r="AN31" s="1"/>
      <c r="AO31" s="1"/>
      <c r="AP31" s="1"/>
      <c r="AQ31" s="1"/>
      <c r="AR31" s="1"/>
      <c r="AS31" s="1"/>
      <c r="AT31" s="1"/>
      <c r="AU31" s="1"/>
      <c r="AW31" s="415" t="s">
        <v>559</v>
      </c>
      <c r="AX31" s="415"/>
      <c r="AY31" s="16"/>
      <c r="AZ31" s="16"/>
      <c r="BA31" s="16"/>
      <c r="BB31" s="16"/>
      <c r="BC31" s="16"/>
      <c r="BD31" s="16"/>
      <c r="BE31" s="16"/>
      <c r="BF31" s="16"/>
      <c r="BG31" s="16"/>
      <c r="BH31" s="16"/>
      <c r="BI31" s="16"/>
      <c r="BJ31" s="16"/>
      <c r="BK31" s="16"/>
      <c r="BL31" s="16"/>
      <c r="BM31" s="16"/>
      <c r="BN31" s="16"/>
      <c r="BO31" s="16"/>
      <c r="BP31" s="16"/>
      <c r="BQ31" s="16"/>
      <c r="BR31" s="16"/>
      <c r="BS31" s="16"/>
      <c r="BT31" s="29"/>
      <c r="BU31" s="415" t="s">
        <v>559</v>
      </c>
      <c r="BV31" s="415"/>
      <c r="BW31" s="16"/>
      <c r="BX31" s="16"/>
      <c r="BY31" s="16"/>
      <c r="BZ31" s="16"/>
      <c r="CA31" s="16"/>
      <c r="CB31" s="16"/>
      <c r="CC31" s="16"/>
      <c r="CD31" s="16"/>
      <c r="CE31" s="16"/>
      <c r="CF31" s="16"/>
      <c r="CG31" s="16"/>
      <c r="CH31" s="16"/>
      <c r="CI31" s="16"/>
      <c r="CJ31" s="16"/>
      <c r="CK31" s="16"/>
      <c r="CL31" s="16"/>
      <c r="CM31" s="16"/>
      <c r="CN31" s="16"/>
      <c r="CO31" s="16"/>
      <c r="CP31" s="16"/>
      <c r="CQ31" s="16"/>
      <c r="CR31" s="29"/>
      <c r="CS31" s="415" t="s">
        <v>559</v>
      </c>
      <c r="CT31" s="415"/>
      <c r="CU31" s="16"/>
      <c r="CV31" s="16"/>
      <c r="CW31" s="16"/>
      <c r="CX31" s="16"/>
      <c r="CY31" s="16"/>
      <c r="CZ31" s="16"/>
      <c r="DA31" s="16"/>
      <c r="DB31" s="16"/>
      <c r="DC31" s="16"/>
      <c r="DD31" s="16"/>
      <c r="DE31" s="16"/>
      <c r="DF31" s="16"/>
      <c r="DG31" s="16"/>
      <c r="DH31" s="16"/>
      <c r="DI31" s="16"/>
      <c r="DJ31" s="16"/>
      <c r="DK31" s="16"/>
      <c r="DL31" s="16"/>
      <c r="DM31" s="16"/>
      <c r="DN31" s="16"/>
      <c r="DO31" s="16"/>
      <c r="DP31" s="29"/>
      <c r="DQ31" s="415" t="s">
        <v>559</v>
      </c>
      <c r="DR31" s="415"/>
      <c r="DS31" s="16"/>
      <c r="DT31" s="16"/>
      <c r="DU31" s="16"/>
      <c r="DV31" s="16"/>
      <c r="DW31" s="16"/>
      <c r="DX31" s="16"/>
      <c r="DY31" s="16"/>
      <c r="DZ31" s="16"/>
      <c r="EA31" s="16"/>
      <c r="EB31" s="16"/>
      <c r="EC31" s="16"/>
      <c r="ED31" s="16"/>
      <c r="EE31" s="16"/>
      <c r="EF31" s="16"/>
      <c r="EG31" s="16"/>
      <c r="EH31" s="16"/>
      <c r="EI31" s="16"/>
      <c r="EJ31" s="16"/>
      <c r="EK31" s="16"/>
      <c r="EL31" s="16"/>
      <c r="EM31" s="16"/>
      <c r="EO31" s="414" t="s">
        <v>558</v>
      </c>
      <c r="EP31" s="414"/>
      <c r="EQ31" s="1"/>
      <c r="ER31" s="1"/>
      <c r="ES31" s="1"/>
      <c r="ET31" s="1"/>
      <c r="EU31" s="1"/>
      <c r="EV31" s="1"/>
      <c r="EW31" s="1"/>
      <c r="EX31" s="1"/>
      <c r="EY31" s="1"/>
      <c r="EZ31" s="1"/>
      <c r="FA31" s="1"/>
      <c r="FB31" s="1"/>
      <c r="FC31" s="1"/>
      <c r="FD31" s="1"/>
      <c r="FE31" s="1"/>
      <c r="FF31" s="1"/>
      <c r="FG31" s="1"/>
      <c r="FH31" s="1"/>
      <c r="FI31" s="1"/>
      <c r="FJ31" s="1"/>
      <c r="FK31" s="1"/>
      <c r="FM31" s="414" t="s">
        <v>558</v>
      </c>
      <c r="FN31" s="414"/>
      <c r="FO31" s="1"/>
      <c r="FP31" s="1"/>
      <c r="FQ31" s="1"/>
      <c r="FR31" s="1"/>
      <c r="FS31" s="1"/>
      <c r="FT31" s="1"/>
      <c r="FU31" s="1"/>
      <c r="FV31" s="1"/>
      <c r="FW31" s="1"/>
      <c r="FX31" s="1"/>
      <c r="FY31" s="1"/>
      <c r="FZ31" s="1"/>
      <c r="GA31" s="1"/>
      <c r="GB31" s="1"/>
      <c r="GC31" s="1"/>
      <c r="GD31" s="1"/>
      <c r="GE31" s="1"/>
      <c r="GF31" s="1"/>
      <c r="GG31" s="1"/>
      <c r="GH31" s="1"/>
      <c r="GI31" s="1"/>
      <c r="GK31" s="414" t="s">
        <v>558</v>
      </c>
      <c r="GL31" s="414"/>
      <c r="GM31" s="1"/>
      <c r="GN31" s="1"/>
      <c r="GO31" s="1"/>
      <c r="GP31" s="1"/>
      <c r="GQ31" s="1"/>
      <c r="GR31" s="1"/>
      <c r="GS31" s="1"/>
      <c r="GT31" s="1"/>
      <c r="GU31" s="1"/>
      <c r="GV31" s="1"/>
      <c r="GW31" s="1"/>
      <c r="GX31" s="1"/>
      <c r="GY31" s="1"/>
      <c r="GZ31" s="1"/>
      <c r="HA31" s="1"/>
      <c r="HB31" s="1"/>
      <c r="HC31" s="1"/>
      <c r="HD31" s="1"/>
      <c r="HE31" s="1"/>
      <c r="HF31" s="1"/>
      <c r="HG31" s="1"/>
    </row>
    <row r="32" spans="1:215" ht="14.5">
      <c r="A32" s="410"/>
      <c r="B32" s="410"/>
      <c r="C32" s="1"/>
      <c r="D32" s="1"/>
      <c r="E32" s="1"/>
      <c r="F32" s="1"/>
      <c r="G32" s="1"/>
      <c r="H32" s="1"/>
      <c r="I32" s="1"/>
      <c r="J32" s="1"/>
      <c r="K32" s="1"/>
      <c r="L32" s="1"/>
      <c r="M32" s="1"/>
      <c r="N32" s="1"/>
      <c r="O32" s="1"/>
      <c r="P32" s="1"/>
      <c r="Q32" s="1"/>
      <c r="R32" s="1"/>
      <c r="S32" s="1"/>
      <c r="T32" s="1"/>
      <c r="U32" s="1"/>
      <c r="V32" s="1"/>
      <c r="W32" s="1"/>
      <c r="Y32" s="410"/>
      <c r="Z32" s="410"/>
      <c r="AA32" s="1"/>
      <c r="AB32" s="1"/>
      <c r="AC32" s="1"/>
      <c r="AD32" s="1"/>
      <c r="AE32" s="1"/>
      <c r="AF32" s="1"/>
      <c r="AG32" s="1"/>
      <c r="AH32" s="1"/>
      <c r="AI32" s="1"/>
      <c r="AJ32" s="1"/>
      <c r="AK32" s="1"/>
      <c r="AL32" s="1"/>
      <c r="AM32" s="1"/>
      <c r="AN32" s="1"/>
      <c r="AO32" s="1"/>
      <c r="AP32" s="1"/>
      <c r="AQ32" s="1"/>
      <c r="AR32" s="1"/>
      <c r="AS32" s="1"/>
      <c r="AT32" s="1"/>
      <c r="AU32" s="1"/>
      <c r="AW32" s="411"/>
      <c r="AX32" s="411"/>
      <c r="AY32" s="16"/>
      <c r="AZ32" s="16"/>
      <c r="BA32" s="16"/>
      <c r="BB32" s="16"/>
      <c r="BC32" s="16"/>
      <c r="BD32" s="16"/>
      <c r="BE32" s="16"/>
      <c r="BF32" s="16"/>
      <c r="BG32" s="16"/>
      <c r="BH32" s="16"/>
      <c r="BI32" s="16"/>
      <c r="BJ32" s="16"/>
      <c r="BK32" s="16"/>
      <c r="BL32" s="16"/>
      <c r="BM32" s="16"/>
      <c r="BN32" s="16"/>
      <c r="BO32" s="16"/>
      <c r="BP32" s="16"/>
      <c r="BQ32" s="16"/>
      <c r="BR32" s="16"/>
      <c r="BS32" s="16"/>
      <c r="BT32" s="29"/>
      <c r="BU32" s="411"/>
      <c r="BV32" s="411"/>
      <c r="BW32" s="16"/>
      <c r="BX32" s="16"/>
      <c r="BY32" s="16"/>
      <c r="BZ32" s="16"/>
      <c r="CA32" s="16"/>
      <c r="CB32" s="16"/>
      <c r="CC32" s="16"/>
      <c r="CD32" s="16"/>
      <c r="CE32" s="16"/>
      <c r="CF32" s="16"/>
      <c r="CG32" s="16"/>
      <c r="CH32" s="16"/>
      <c r="CI32" s="16"/>
      <c r="CJ32" s="16"/>
      <c r="CK32" s="16"/>
      <c r="CL32" s="16"/>
      <c r="CM32" s="16"/>
      <c r="CN32" s="16"/>
      <c r="CO32" s="16"/>
      <c r="CP32" s="16"/>
      <c r="CQ32" s="16"/>
      <c r="CR32" s="29"/>
      <c r="CS32" s="411"/>
      <c r="CT32" s="411"/>
      <c r="CU32" s="16"/>
      <c r="CV32" s="16"/>
      <c r="CW32" s="16"/>
      <c r="CX32" s="16"/>
      <c r="CY32" s="16"/>
      <c r="CZ32" s="16"/>
      <c r="DA32" s="16"/>
      <c r="DB32" s="16"/>
      <c r="DC32" s="16"/>
      <c r="DD32" s="16"/>
      <c r="DE32" s="16"/>
      <c r="DF32" s="16"/>
      <c r="DG32" s="16"/>
      <c r="DH32" s="16"/>
      <c r="DI32" s="16"/>
      <c r="DJ32" s="16"/>
      <c r="DK32" s="16"/>
      <c r="DL32" s="16"/>
      <c r="DM32" s="16"/>
      <c r="DN32" s="16"/>
      <c r="DO32" s="16"/>
      <c r="DP32" s="29"/>
      <c r="DQ32" s="411"/>
      <c r="DR32" s="411"/>
      <c r="DS32" s="16"/>
      <c r="DT32" s="16"/>
      <c r="DU32" s="16"/>
      <c r="DV32" s="16"/>
      <c r="DW32" s="16"/>
      <c r="DX32" s="16"/>
      <c r="DY32" s="16"/>
      <c r="DZ32" s="16"/>
      <c r="EA32" s="16"/>
      <c r="EB32" s="16"/>
      <c r="EC32" s="16"/>
      <c r="ED32" s="16"/>
      <c r="EE32" s="16"/>
      <c r="EF32" s="16"/>
      <c r="EG32" s="16"/>
      <c r="EH32" s="16"/>
      <c r="EI32" s="16"/>
      <c r="EJ32" s="16"/>
      <c r="EK32" s="16"/>
      <c r="EL32" s="16"/>
      <c r="EM32" s="16"/>
      <c r="EO32" s="410"/>
      <c r="EP32" s="410"/>
      <c r="EQ32" s="1"/>
      <c r="ER32" s="1"/>
      <c r="ES32" s="1"/>
      <c r="ET32" s="1"/>
      <c r="EU32" s="1"/>
      <c r="EV32" s="1"/>
      <c r="EW32" s="1"/>
      <c r="EX32" s="1"/>
      <c r="EY32" s="1"/>
      <c r="EZ32" s="1"/>
      <c r="FA32" s="1"/>
      <c r="FB32" s="1"/>
      <c r="FC32" s="1"/>
      <c r="FD32" s="1"/>
      <c r="FE32" s="1"/>
      <c r="FF32" s="1"/>
      <c r="FG32" s="1"/>
      <c r="FH32" s="1"/>
      <c r="FI32" s="1"/>
      <c r="FJ32" s="1"/>
      <c r="FK32" s="1"/>
      <c r="FM32" s="410"/>
      <c r="FN32" s="410"/>
      <c r="FO32" s="1"/>
      <c r="FP32" s="1"/>
      <c r="FQ32" s="1"/>
      <c r="FR32" s="1"/>
      <c r="FS32" s="1"/>
      <c r="FT32" s="1"/>
      <c r="FU32" s="1"/>
      <c r="FV32" s="1"/>
      <c r="FW32" s="1"/>
      <c r="FX32" s="1"/>
      <c r="FY32" s="1"/>
      <c r="FZ32" s="1"/>
      <c r="GA32" s="1"/>
      <c r="GB32" s="1"/>
      <c r="GC32" s="1"/>
      <c r="GD32" s="1"/>
      <c r="GE32" s="1"/>
      <c r="GF32" s="1"/>
      <c r="GG32" s="1"/>
      <c r="GH32" s="1"/>
      <c r="GI32" s="1"/>
      <c r="GK32" s="410"/>
      <c r="GL32" s="410"/>
      <c r="GM32" s="1"/>
      <c r="GN32" s="1"/>
      <c r="GO32" s="1"/>
      <c r="GP32" s="1"/>
      <c r="GQ32" s="1"/>
      <c r="GR32" s="1"/>
      <c r="GS32" s="1"/>
      <c r="GT32" s="1"/>
      <c r="GU32" s="1"/>
      <c r="GV32" s="1"/>
      <c r="GW32" s="1"/>
      <c r="GX32" s="1"/>
      <c r="GY32" s="1"/>
      <c r="GZ32" s="1"/>
      <c r="HA32" s="1"/>
      <c r="HB32" s="1"/>
      <c r="HC32" s="1"/>
      <c r="HD32" s="1"/>
      <c r="HE32" s="1"/>
      <c r="HF32" s="1"/>
      <c r="HG32" s="1"/>
    </row>
    <row r="33" spans="1:215" ht="14.5">
      <c r="A33" s="410"/>
      <c r="B33" s="410"/>
      <c r="C33" s="1"/>
      <c r="D33" s="1"/>
      <c r="E33" s="1"/>
      <c r="F33" s="1"/>
      <c r="G33" s="1"/>
      <c r="H33" s="1"/>
      <c r="I33" s="1"/>
      <c r="J33" s="1"/>
      <c r="K33" s="1"/>
      <c r="L33" s="1"/>
      <c r="M33" s="1"/>
      <c r="N33" s="1"/>
      <c r="O33" s="1"/>
      <c r="P33" s="1"/>
      <c r="Q33" s="1"/>
      <c r="R33" s="1"/>
      <c r="S33" s="1"/>
      <c r="T33" s="1"/>
      <c r="U33" s="1"/>
      <c r="V33" s="1"/>
      <c r="W33" s="1"/>
      <c r="Y33" s="410"/>
      <c r="Z33" s="410"/>
      <c r="AA33" s="1"/>
      <c r="AB33" s="1"/>
      <c r="AC33" s="1"/>
      <c r="AD33" s="1"/>
      <c r="AE33" s="1"/>
      <c r="AF33" s="1"/>
      <c r="AG33" s="1"/>
      <c r="AH33" s="1"/>
      <c r="AI33" s="1"/>
      <c r="AJ33" s="1"/>
      <c r="AK33" s="1"/>
      <c r="AL33" s="1"/>
      <c r="AM33" s="1"/>
      <c r="AN33" s="1"/>
      <c r="AO33" s="1"/>
      <c r="AP33" s="1"/>
      <c r="AQ33" s="1"/>
      <c r="AR33" s="1"/>
      <c r="AS33" s="1"/>
      <c r="AT33" s="1"/>
      <c r="AU33" s="1"/>
      <c r="AW33" s="411"/>
      <c r="AX33" s="411"/>
      <c r="AY33" s="16"/>
      <c r="AZ33" s="16"/>
      <c r="BA33" s="16"/>
      <c r="BB33" s="16"/>
      <c r="BC33" s="16"/>
      <c r="BD33" s="16"/>
      <c r="BE33" s="16"/>
      <c r="BF33" s="16"/>
      <c r="BG33" s="16"/>
      <c r="BH33" s="16"/>
      <c r="BI33" s="16"/>
      <c r="BJ33" s="16"/>
      <c r="BK33" s="16"/>
      <c r="BL33" s="16"/>
      <c r="BM33" s="16"/>
      <c r="BN33" s="16"/>
      <c r="BO33" s="16"/>
      <c r="BP33" s="16"/>
      <c r="BQ33" s="16"/>
      <c r="BR33" s="16"/>
      <c r="BS33" s="16"/>
      <c r="BT33" s="29"/>
      <c r="BU33" s="411"/>
      <c r="BV33" s="411"/>
      <c r="BW33" s="16"/>
      <c r="BX33" s="16"/>
      <c r="BY33" s="16"/>
      <c r="BZ33" s="16"/>
      <c r="CA33" s="16"/>
      <c r="CB33" s="16"/>
      <c r="CC33" s="16"/>
      <c r="CD33" s="16"/>
      <c r="CE33" s="16"/>
      <c r="CF33" s="16"/>
      <c r="CG33" s="16"/>
      <c r="CH33" s="16"/>
      <c r="CI33" s="16"/>
      <c r="CJ33" s="16"/>
      <c r="CK33" s="16"/>
      <c r="CL33" s="16"/>
      <c r="CM33" s="16"/>
      <c r="CN33" s="16"/>
      <c r="CO33" s="16"/>
      <c r="CP33" s="16"/>
      <c r="CQ33" s="16"/>
      <c r="CR33" s="29"/>
      <c r="CS33" s="411"/>
      <c r="CT33" s="411"/>
      <c r="CU33" s="16"/>
      <c r="CV33" s="16"/>
      <c r="CW33" s="16"/>
      <c r="CX33" s="16"/>
      <c r="CY33" s="16"/>
      <c r="CZ33" s="16"/>
      <c r="DA33" s="16"/>
      <c r="DB33" s="16"/>
      <c r="DC33" s="16"/>
      <c r="DD33" s="16"/>
      <c r="DE33" s="16"/>
      <c r="DF33" s="16"/>
      <c r="DG33" s="16"/>
      <c r="DH33" s="16"/>
      <c r="DI33" s="16"/>
      <c r="DJ33" s="16"/>
      <c r="DK33" s="16"/>
      <c r="DL33" s="16"/>
      <c r="DM33" s="16"/>
      <c r="DN33" s="16"/>
      <c r="DO33" s="16"/>
      <c r="DP33" s="29"/>
      <c r="DQ33" s="411"/>
      <c r="DR33" s="411"/>
      <c r="DS33" s="16"/>
      <c r="DT33" s="16"/>
      <c r="DU33" s="16"/>
      <c r="DV33" s="16"/>
      <c r="DW33" s="16"/>
      <c r="DX33" s="16"/>
      <c r="DY33" s="16"/>
      <c r="DZ33" s="16"/>
      <c r="EA33" s="16"/>
      <c r="EB33" s="16"/>
      <c r="EC33" s="16"/>
      <c r="ED33" s="16"/>
      <c r="EE33" s="16"/>
      <c r="EF33" s="16"/>
      <c r="EG33" s="16"/>
      <c r="EH33" s="16"/>
      <c r="EI33" s="16"/>
      <c r="EJ33" s="16"/>
      <c r="EK33" s="16"/>
      <c r="EL33" s="16"/>
      <c r="EM33" s="16"/>
      <c r="EO33" s="410"/>
      <c r="EP33" s="410"/>
      <c r="EQ33" s="1"/>
      <c r="ER33" s="1"/>
      <c r="ES33" s="1"/>
      <c r="ET33" s="1"/>
      <c r="EU33" s="1"/>
      <c r="EV33" s="1"/>
      <c r="EW33" s="1"/>
      <c r="EX33" s="1"/>
      <c r="EY33" s="1"/>
      <c r="EZ33" s="1"/>
      <c r="FA33" s="1"/>
      <c r="FB33" s="1"/>
      <c r="FC33" s="1"/>
      <c r="FD33" s="1"/>
      <c r="FE33" s="1"/>
      <c r="FF33" s="1"/>
      <c r="FG33" s="1"/>
      <c r="FH33" s="1"/>
      <c r="FI33" s="1"/>
      <c r="FJ33" s="1"/>
      <c r="FK33" s="1"/>
      <c r="FM33" s="410"/>
      <c r="FN33" s="410"/>
      <c r="FO33" s="1"/>
      <c r="FP33" s="1"/>
      <c r="FQ33" s="1"/>
      <c r="FR33" s="1"/>
      <c r="FS33" s="1"/>
      <c r="FT33" s="1"/>
      <c r="FU33" s="1"/>
      <c r="FV33" s="1"/>
      <c r="FW33" s="1"/>
      <c r="FX33" s="1"/>
      <c r="FY33" s="1"/>
      <c r="FZ33" s="1"/>
      <c r="GA33" s="1"/>
      <c r="GB33" s="1"/>
      <c r="GC33" s="1"/>
      <c r="GD33" s="1"/>
      <c r="GE33" s="1"/>
      <c r="GF33" s="1"/>
      <c r="GG33" s="1"/>
      <c r="GH33" s="1"/>
      <c r="GI33" s="1"/>
      <c r="GK33" s="410"/>
      <c r="GL33" s="410"/>
      <c r="GM33" s="1"/>
      <c r="GN33" s="1"/>
      <c r="GO33" s="1"/>
      <c r="GP33" s="1"/>
      <c r="GQ33" s="1"/>
      <c r="GR33" s="1"/>
      <c r="GS33" s="1"/>
      <c r="GT33" s="1"/>
      <c r="GU33" s="1"/>
      <c r="GV33" s="1"/>
      <c r="GW33" s="1"/>
      <c r="GX33" s="1"/>
      <c r="GY33" s="1"/>
      <c r="GZ33" s="1"/>
      <c r="HA33" s="1"/>
      <c r="HB33" s="1"/>
      <c r="HC33" s="1"/>
      <c r="HD33" s="1"/>
      <c r="HE33" s="1"/>
      <c r="HF33" s="1"/>
      <c r="HG33" s="1"/>
    </row>
    <row r="34" spans="1:215" ht="14.5">
      <c r="A34" s="410"/>
      <c r="B34" s="410"/>
      <c r="C34" s="1"/>
      <c r="D34" s="1"/>
      <c r="E34" s="1"/>
      <c r="F34" s="1"/>
      <c r="G34" s="1"/>
      <c r="H34" s="1"/>
      <c r="I34" s="1"/>
      <c r="J34" s="1"/>
      <c r="K34" s="1"/>
      <c r="L34" s="1"/>
      <c r="M34" s="1"/>
      <c r="N34" s="1"/>
      <c r="O34" s="1"/>
      <c r="P34" s="1"/>
      <c r="Q34" s="1"/>
      <c r="R34" s="1"/>
      <c r="S34" s="1"/>
      <c r="T34" s="1"/>
      <c r="U34" s="1"/>
      <c r="V34" s="1"/>
      <c r="W34" s="1"/>
      <c r="Y34" s="410"/>
      <c r="Z34" s="410"/>
      <c r="AA34" s="1"/>
      <c r="AB34" s="1"/>
      <c r="AC34" s="1"/>
      <c r="AD34" s="1"/>
      <c r="AE34" s="1"/>
      <c r="AF34" s="1"/>
      <c r="AG34" s="1"/>
      <c r="AH34" s="1"/>
      <c r="AI34" s="1"/>
      <c r="AJ34" s="1"/>
      <c r="AK34" s="1"/>
      <c r="AL34" s="1"/>
      <c r="AM34" s="1"/>
      <c r="AN34" s="1"/>
      <c r="AO34" s="1"/>
      <c r="AP34" s="1"/>
      <c r="AQ34" s="1"/>
      <c r="AR34" s="1"/>
      <c r="AS34" s="1"/>
      <c r="AT34" s="1"/>
      <c r="AU34" s="1"/>
      <c r="AW34" s="411"/>
      <c r="AX34" s="411"/>
      <c r="AY34" s="16"/>
      <c r="AZ34" s="16"/>
      <c r="BA34" s="16"/>
      <c r="BB34" s="16"/>
      <c r="BC34" s="16"/>
      <c r="BD34" s="16"/>
      <c r="BE34" s="16"/>
      <c r="BF34" s="16"/>
      <c r="BG34" s="16"/>
      <c r="BH34" s="16"/>
      <c r="BI34" s="16"/>
      <c r="BJ34" s="16"/>
      <c r="BK34" s="16"/>
      <c r="BL34" s="16"/>
      <c r="BM34" s="16"/>
      <c r="BN34" s="16"/>
      <c r="BO34" s="16"/>
      <c r="BP34" s="16"/>
      <c r="BQ34" s="16"/>
      <c r="BR34" s="16"/>
      <c r="BS34" s="16"/>
      <c r="BT34" s="29"/>
      <c r="BU34" s="411"/>
      <c r="BV34" s="411"/>
      <c r="BW34" s="16"/>
      <c r="BX34" s="16"/>
      <c r="BY34" s="16"/>
      <c r="BZ34" s="16"/>
      <c r="CA34" s="16"/>
      <c r="CB34" s="16"/>
      <c r="CC34" s="16"/>
      <c r="CD34" s="16"/>
      <c r="CE34" s="16"/>
      <c r="CF34" s="16"/>
      <c r="CG34" s="16"/>
      <c r="CH34" s="16"/>
      <c r="CI34" s="16"/>
      <c r="CJ34" s="16"/>
      <c r="CK34" s="16"/>
      <c r="CL34" s="16"/>
      <c r="CM34" s="16"/>
      <c r="CN34" s="16"/>
      <c r="CO34" s="16"/>
      <c r="CP34" s="16"/>
      <c r="CQ34" s="16"/>
      <c r="CR34" s="29"/>
      <c r="CS34" s="411"/>
      <c r="CT34" s="411"/>
      <c r="CU34" s="16"/>
      <c r="CV34" s="16"/>
      <c r="CW34" s="16"/>
      <c r="CX34" s="16"/>
      <c r="CY34" s="16"/>
      <c r="CZ34" s="16"/>
      <c r="DA34" s="16"/>
      <c r="DB34" s="16"/>
      <c r="DC34" s="16"/>
      <c r="DD34" s="16"/>
      <c r="DE34" s="16"/>
      <c r="DF34" s="16"/>
      <c r="DG34" s="16"/>
      <c r="DH34" s="16"/>
      <c r="DI34" s="16"/>
      <c r="DJ34" s="16"/>
      <c r="DK34" s="16"/>
      <c r="DL34" s="16"/>
      <c r="DM34" s="16"/>
      <c r="DN34" s="16"/>
      <c r="DO34" s="16"/>
      <c r="DP34" s="29"/>
      <c r="DQ34" s="411"/>
      <c r="DR34" s="411"/>
      <c r="DS34" s="16"/>
      <c r="DT34" s="16"/>
      <c r="DU34" s="16"/>
      <c r="DV34" s="16"/>
      <c r="DW34" s="16"/>
      <c r="DX34" s="16"/>
      <c r="DY34" s="16"/>
      <c r="DZ34" s="16"/>
      <c r="EA34" s="16"/>
      <c r="EB34" s="16"/>
      <c r="EC34" s="16"/>
      <c r="ED34" s="16"/>
      <c r="EE34" s="16"/>
      <c r="EF34" s="16"/>
      <c r="EG34" s="16"/>
      <c r="EH34" s="16"/>
      <c r="EI34" s="16"/>
      <c r="EJ34" s="16"/>
      <c r="EK34" s="16"/>
      <c r="EL34" s="16"/>
      <c r="EM34" s="16"/>
      <c r="EO34" s="410"/>
      <c r="EP34" s="410"/>
      <c r="EQ34" s="1"/>
      <c r="ER34" s="1"/>
      <c r="ES34" s="1"/>
      <c r="ET34" s="1"/>
      <c r="EU34" s="1"/>
      <c r="EV34" s="1"/>
      <c r="EW34" s="1"/>
      <c r="EX34" s="1"/>
      <c r="EY34" s="1"/>
      <c r="EZ34" s="1"/>
      <c r="FA34" s="1"/>
      <c r="FB34" s="1"/>
      <c r="FC34" s="1"/>
      <c r="FD34" s="1"/>
      <c r="FE34" s="1"/>
      <c r="FF34" s="1"/>
      <c r="FG34" s="1"/>
      <c r="FH34" s="1"/>
      <c r="FI34" s="1"/>
      <c r="FJ34" s="1"/>
      <c r="FK34" s="1"/>
      <c r="FM34" s="410"/>
      <c r="FN34" s="410"/>
      <c r="FO34" s="1"/>
      <c r="FP34" s="1"/>
      <c r="FQ34" s="1"/>
      <c r="FR34" s="1"/>
      <c r="FS34" s="1"/>
      <c r="FT34" s="1"/>
      <c r="FU34" s="1"/>
      <c r="FV34" s="1"/>
      <c r="FW34" s="1"/>
      <c r="FX34" s="1"/>
      <c r="FY34" s="1"/>
      <c r="FZ34" s="1"/>
      <c r="GA34" s="1"/>
      <c r="GB34" s="1"/>
      <c r="GC34" s="1"/>
      <c r="GD34" s="1"/>
      <c r="GE34" s="1"/>
      <c r="GF34" s="1"/>
      <c r="GG34" s="1"/>
      <c r="GH34" s="1"/>
      <c r="GI34" s="1"/>
      <c r="GK34" s="410"/>
      <c r="GL34" s="410"/>
      <c r="GM34" s="1"/>
      <c r="GN34" s="1"/>
      <c r="GO34" s="1"/>
      <c r="GP34" s="1"/>
      <c r="GQ34" s="1"/>
      <c r="GR34" s="1"/>
      <c r="GS34" s="1"/>
      <c r="GT34" s="1"/>
      <c r="GU34" s="1"/>
      <c r="GV34" s="1"/>
      <c r="GW34" s="1"/>
      <c r="GX34" s="1"/>
      <c r="GY34" s="1"/>
      <c r="GZ34" s="1"/>
      <c r="HA34" s="1"/>
      <c r="HB34" s="1"/>
      <c r="HC34" s="1"/>
      <c r="HD34" s="1"/>
      <c r="HE34" s="1"/>
      <c r="HF34" s="1"/>
      <c r="HG34" s="1"/>
    </row>
    <row r="35" spans="1:215" ht="14.5">
      <c r="A35" s="410"/>
      <c r="B35" s="410"/>
      <c r="C35" s="1"/>
      <c r="D35" s="1"/>
      <c r="E35" s="1"/>
      <c r="F35" s="1"/>
      <c r="G35" s="1"/>
      <c r="H35" s="1"/>
      <c r="I35" s="1"/>
      <c r="J35" s="1"/>
      <c r="K35" s="1"/>
      <c r="L35" s="1"/>
      <c r="M35" s="1"/>
      <c r="N35" s="1"/>
      <c r="O35" s="1"/>
      <c r="P35" s="1"/>
      <c r="Q35" s="1"/>
      <c r="R35" s="1"/>
      <c r="S35" s="1"/>
      <c r="T35" s="1"/>
      <c r="U35" s="1"/>
      <c r="V35" s="1"/>
      <c r="W35" s="1"/>
      <c r="Y35" s="410"/>
      <c r="Z35" s="410"/>
      <c r="AA35" s="1"/>
      <c r="AB35" s="1"/>
      <c r="AC35" s="1"/>
      <c r="AD35" s="1"/>
      <c r="AE35" s="1"/>
      <c r="AF35" s="1"/>
      <c r="AG35" s="1"/>
      <c r="AH35" s="1"/>
      <c r="AI35" s="1"/>
      <c r="AJ35" s="1"/>
      <c r="AK35" s="1"/>
      <c r="AL35" s="1"/>
      <c r="AM35" s="1"/>
      <c r="AN35" s="1"/>
      <c r="AO35" s="1"/>
      <c r="AP35" s="1"/>
      <c r="AQ35" s="1"/>
      <c r="AR35" s="1"/>
      <c r="AS35" s="1"/>
      <c r="AT35" s="1"/>
      <c r="AU35" s="1"/>
      <c r="AW35" s="411"/>
      <c r="AX35" s="411"/>
      <c r="AY35" s="16"/>
      <c r="AZ35" s="16"/>
      <c r="BA35" s="16"/>
      <c r="BB35" s="16"/>
      <c r="BC35" s="16"/>
      <c r="BD35" s="16"/>
      <c r="BE35" s="16"/>
      <c r="BF35" s="16"/>
      <c r="BG35" s="16"/>
      <c r="BH35" s="16"/>
      <c r="BI35" s="16"/>
      <c r="BJ35" s="16"/>
      <c r="BK35" s="16"/>
      <c r="BL35" s="16"/>
      <c r="BM35" s="16"/>
      <c r="BN35" s="16"/>
      <c r="BO35" s="16"/>
      <c r="BP35" s="16"/>
      <c r="BQ35" s="16"/>
      <c r="BR35" s="16"/>
      <c r="BS35" s="16"/>
      <c r="BT35" s="29"/>
      <c r="BU35" s="411"/>
      <c r="BV35" s="411"/>
      <c r="BW35" s="16"/>
      <c r="BX35" s="16"/>
      <c r="BY35" s="16"/>
      <c r="BZ35" s="16"/>
      <c r="CA35" s="16"/>
      <c r="CB35" s="16"/>
      <c r="CC35" s="16"/>
      <c r="CD35" s="16"/>
      <c r="CE35" s="16"/>
      <c r="CF35" s="16"/>
      <c r="CG35" s="16"/>
      <c r="CH35" s="16"/>
      <c r="CI35" s="16"/>
      <c r="CJ35" s="16"/>
      <c r="CK35" s="16"/>
      <c r="CL35" s="16"/>
      <c r="CM35" s="16"/>
      <c r="CN35" s="16"/>
      <c r="CO35" s="16"/>
      <c r="CP35" s="16"/>
      <c r="CQ35" s="16"/>
      <c r="CR35" s="29"/>
      <c r="CS35" s="411"/>
      <c r="CT35" s="411"/>
      <c r="CU35" s="16"/>
      <c r="CV35" s="16"/>
      <c r="CW35" s="16"/>
      <c r="CX35" s="16"/>
      <c r="CY35" s="16"/>
      <c r="CZ35" s="16"/>
      <c r="DA35" s="16"/>
      <c r="DB35" s="16"/>
      <c r="DC35" s="16"/>
      <c r="DD35" s="16"/>
      <c r="DE35" s="16"/>
      <c r="DF35" s="16"/>
      <c r="DG35" s="16"/>
      <c r="DH35" s="16"/>
      <c r="DI35" s="16"/>
      <c r="DJ35" s="16"/>
      <c r="DK35" s="16"/>
      <c r="DL35" s="16"/>
      <c r="DM35" s="16"/>
      <c r="DN35" s="16"/>
      <c r="DO35" s="16"/>
      <c r="DP35" s="29"/>
      <c r="DQ35" s="411"/>
      <c r="DR35" s="411"/>
      <c r="DS35" s="16"/>
      <c r="DT35" s="16"/>
      <c r="DU35" s="16"/>
      <c r="DV35" s="16"/>
      <c r="DW35" s="16"/>
      <c r="DX35" s="16"/>
      <c r="DY35" s="16"/>
      <c r="DZ35" s="16"/>
      <c r="EA35" s="16"/>
      <c r="EB35" s="16"/>
      <c r="EC35" s="16"/>
      <c r="ED35" s="16"/>
      <c r="EE35" s="16"/>
      <c r="EF35" s="16"/>
      <c r="EG35" s="16"/>
      <c r="EH35" s="16"/>
      <c r="EI35" s="16"/>
      <c r="EJ35" s="16"/>
      <c r="EK35" s="16"/>
      <c r="EL35" s="16"/>
      <c r="EM35" s="16"/>
      <c r="EO35" s="410"/>
      <c r="EP35" s="410"/>
      <c r="EQ35" s="1"/>
      <c r="ER35" s="1"/>
      <c r="ES35" s="1"/>
      <c r="ET35" s="1"/>
      <c r="EU35" s="1"/>
      <c r="EV35" s="1"/>
      <c r="EW35" s="1"/>
      <c r="EX35" s="1"/>
      <c r="EY35" s="1"/>
      <c r="EZ35" s="1"/>
      <c r="FA35" s="1"/>
      <c r="FB35" s="1"/>
      <c r="FC35" s="1"/>
      <c r="FD35" s="1"/>
      <c r="FE35" s="1"/>
      <c r="FF35" s="1"/>
      <c r="FG35" s="1"/>
      <c r="FH35" s="1"/>
      <c r="FI35" s="1"/>
      <c r="FJ35" s="1"/>
      <c r="FK35" s="1"/>
      <c r="FM35" s="410"/>
      <c r="FN35" s="410"/>
      <c r="FO35" s="1"/>
      <c r="FP35" s="1"/>
      <c r="FQ35" s="1"/>
      <c r="FR35" s="1"/>
      <c r="FS35" s="1"/>
      <c r="FT35" s="1"/>
      <c r="FU35" s="1"/>
      <c r="FV35" s="1"/>
      <c r="FW35" s="1"/>
      <c r="FX35" s="1"/>
      <c r="FY35" s="1"/>
      <c r="FZ35" s="1"/>
      <c r="GA35" s="1"/>
      <c r="GB35" s="1"/>
      <c r="GC35" s="1"/>
      <c r="GD35" s="1"/>
      <c r="GE35" s="1"/>
      <c r="GF35" s="1"/>
      <c r="GG35" s="1"/>
      <c r="GH35" s="1"/>
      <c r="GI35" s="1"/>
      <c r="GK35" s="410"/>
      <c r="GL35" s="410"/>
      <c r="GM35" s="1"/>
      <c r="GN35" s="1"/>
      <c r="GO35" s="1"/>
      <c r="GP35" s="1"/>
      <c r="GQ35" s="1"/>
      <c r="GR35" s="1"/>
      <c r="GS35" s="1"/>
      <c r="GT35" s="1"/>
      <c r="GU35" s="1"/>
      <c r="GV35" s="1"/>
      <c r="GW35" s="1"/>
      <c r="GX35" s="1"/>
      <c r="GY35" s="1"/>
      <c r="GZ35" s="1"/>
      <c r="HA35" s="1"/>
      <c r="HB35" s="1"/>
      <c r="HC35" s="1"/>
      <c r="HD35" s="1"/>
      <c r="HE35" s="1"/>
      <c r="HF35" s="1"/>
      <c r="HG35" s="1"/>
    </row>
    <row r="36" spans="1:215" ht="14.5">
      <c r="A36" s="410"/>
      <c r="B36" s="410"/>
      <c r="C36" s="1"/>
      <c r="D36" s="1"/>
      <c r="E36" s="1"/>
      <c r="F36" s="1"/>
      <c r="G36" s="1"/>
      <c r="H36" s="1"/>
      <c r="I36" s="1"/>
      <c r="J36" s="1"/>
      <c r="K36" s="1"/>
      <c r="L36" s="1"/>
      <c r="M36" s="1"/>
      <c r="N36" s="1"/>
      <c r="O36" s="1"/>
      <c r="P36" s="1"/>
      <c r="Q36" s="1"/>
      <c r="R36" s="1"/>
      <c r="S36" s="1"/>
      <c r="T36" s="1"/>
      <c r="U36" s="1"/>
      <c r="V36" s="1"/>
      <c r="W36" s="1"/>
      <c r="Y36" s="410"/>
      <c r="Z36" s="410"/>
      <c r="AA36" s="1"/>
      <c r="AB36" s="1"/>
      <c r="AC36" s="1"/>
      <c r="AD36" s="1"/>
      <c r="AE36" s="1"/>
      <c r="AF36" s="1"/>
      <c r="AG36" s="1"/>
      <c r="AH36" s="1"/>
      <c r="AI36" s="1"/>
      <c r="AJ36" s="1"/>
      <c r="AK36" s="1"/>
      <c r="AL36" s="1"/>
      <c r="AM36" s="1"/>
      <c r="AN36" s="1"/>
      <c r="AO36" s="1"/>
      <c r="AP36" s="1"/>
      <c r="AQ36" s="1"/>
      <c r="AR36" s="1"/>
      <c r="AS36" s="1"/>
      <c r="AT36" s="1"/>
      <c r="AU36" s="1"/>
      <c r="AW36" s="411"/>
      <c r="AX36" s="411"/>
      <c r="AY36" s="16"/>
      <c r="AZ36" s="16"/>
      <c r="BA36" s="16"/>
      <c r="BB36" s="16"/>
      <c r="BC36" s="16"/>
      <c r="BD36" s="16"/>
      <c r="BE36" s="16"/>
      <c r="BF36" s="16"/>
      <c r="BG36" s="16"/>
      <c r="BH36" s="16"/>
      <c r="BI36" s="16"/>
      <c r="BJ36" s="16"/>
      <c r="BK36" s="16"/>
      <c r="BL36" s="16"/>
      <c r="BM36" s="16"/>
      <c r="BN36" s="16"/>
      <c r="BO36" s="16"/>
      <c r="BP36" s="16"/>
      <c r="BQ36" s="16"/>
      <c r="BR36" s="16"/>
      <c r="BS36" s="16"/>
      <c r="BT36" s="29"/>
      <c r="BU36" s="411"/>
      <c r="BV36" s="411"/>
      <c r="BW36" s="16"/>
      <c r="BX36" s="16"/>
      <c r="BY36" s="16"/>
      <c r="BZ36" s="16"/>
      <c r="CA36" s="16"/>
      <c r="CB36" s="16"/>
      <c r="CC36" s="16"/>
      <c r="CD36" s="16"/>
      <c r="CE36" s="16"/>
      <c r="CF36" s="16"/>
      <c r="CG36" s="16"/>
      <c r="CH36" s="16"/>
      <c r="CI36" s="16"/>
      <c r="CJ36" s="16"/>
      <c r="CK36" s="16"/>
      <c r="CL36" s="16"/>
      <c r="CM36" s="16"/>
      <c r="CN36" s="16"/>
      <c r="CO36" s="16"/>
      <c r="CP36" s="16"/>
      <c r="CQ36" s="16"/>
      <c r="CR36" s="29"/>
      <c r="CS36" s="411"/>
      <c r="CT36" s="411"/>
      <c r="CU36" s="16"/>
      <c r="CV36" s="16"/>
      <c r="CW36" s="16"/>
      <c r="CX36" s="16"/>
      <c r="CY36" s="16"/>
      <c r="CZ36" s="16"/>
      <c r="DA36" s="16"/>
      <c r="DB36" s="16"/>
      <c r="DC36" s="16"/>
      <c r="DD36" s="16"/>
      <c r="DE36" s="16"/>
      <c r="DF36" s="16"/>
      <c r="DG36" s="16"/>
      <c r="DH36" s="16"/>
      <c r="DI36" s="16"/>
      <c r="DJ36" s="16"/>
      <c r="DK36" s="16"/>
      <c r="DL36" s="16"/>
      <c r="DM36" s="16"/>
      <c r="DN36" s="16"/>
      <c r="DO36" s="16"/>
      <c r="DP36" s="29"/>
      <c r="DQ36" s="411"/>
      <c r="DR36" s="411"/>
      <c r="DS36" s="16"/>
      <c r="DT36" s="16"/>
      <c r="DU36" s="16"/>
      <c r="DV36" s="16"/>
      <c r="DW36" s="16"/>
      <c r="DX36" s="16"/>
      <c r="DY36" s="16"/>
      <c r="DZ36" s="16"/>
      <c r="EA36" s="16"/>
      <c r="EB36" s="16"/>
      <c r="EC36" s="16"/>
      <c r="ED36" s="16"/>
      <c r="EE36" s="16"/>
      <c r="EF36" s="16"/>
      <c r="EG36" s="16"/>
      <c r="EH36" s="16"/>
      <c r="EI36" s="16"/>
      <c r="EJ36" s="16"/>
      <c r="EK36" s="16"/>
      <c r="EL36" s="16"/>
      <c r="EM36" s="16"/>
      <c r="EO36" s="410"/>
      <c r="EP36" s="410"/>
      <c r="EQ36" s="1"/>
      <c r="ER36" s="1"/>
      <c r="ES36" s="1"/>
      <c r="ET36" s="1"/>
      <c r="EU36" s="1"/>
      <c r="EV36" s="1"/>
      <c r="EW36" s="1"/>
      <c r="EX36" s="1"/>
      <c r="EY36" s="1"/>
      <c r="EZ36" s="1"/>
      <c r="FA36" s="1"/>
      <c r="FB36" s="1"/>
      <c r="FC36" s="1"/>
      <c r="FD36" s="1"/>
      <c r="FE36" s="1"/>
      <c r="FF36" s="1"/>
      <c r="FG36" s="1"/>
      <c r="FH36" s="1"/>
      <c r="FI36" s="1"/>
      <c r="FJ36" s="1"/>
      <c r="FK36" s="1"/>
      <c r="FM36" s="410"/>
      <c r="FN36" s="410"/>
      <c r="FO36" s="1"/>
      <c r="FP36" s="1"/>
      <c r="FQ36" s="1"/>
      <c r="FR36" s="1"/>
      <c r="FS36" s="1"/>
      <c r="FT36" s="1"/>
      <c r="FU36" s="1"/>
      <c r="FV36" s="1"/>
      <c r="FW36" s="1"/>
      <c r="FX36" s="1"/>
      <c r="FY36" s="1"/>
      <c r="FZ36" s="1"/>
      <c r="GA36" s="1"/>
      <c r="GB36" s="1"/>
      <c r="GC36" s="1"/>
      <c r="GD36" s="1"/>
      <c r="GE36" s="1"/>
      <c r="GF36" s="1"/>
      <c r="GG36" s="1"/>
      <c r="GH36" s="1"/>
      <c r="GI36" s="1"/>
      <c r="GK36" s="410"/>
      <c r="GL36" s="410"/>
      <c r="GM36" s="1"/>
      <c r="GN36" s="1"/>
      <c r="GO36" s="1"/>
      <c r="GP36" s="1"/>
      <c r="GQ36" s="1"/>
      <c r="GR36" s="1"/>
      <c r="GS36" s="1"/>
      <c r="GT36" s="1"/>
      <c r="GU36" s="1"/>
      <c r="GV36" s="1"/>
      <c r="GW36" s="1"/>
      <c r="GX36" s="1"/>
      <c r="GY36" s="1"/>
      <c r="GZ36" s="1"/>
      <c r="HA36" s="1"/>
      <c r="HB36" s="1"/>
      <c r="HC36" s="1"/>
      <c r="HD36" s="1"/>
      <c r="HE36" s="1"/>
      <c r="HF36" s="1"/>
      <c r="HG36" s="1"/>
    </row>
    <row r="37" spans="1:215" ht="14.5">
      <c r="A37" s="410"/>
      <c r="B37" s="410"/>
      <c r="C37" s="1"/>
      <c r="D37" s="1"/>
      <c r="E37" s="1"/>
      <c r="F37" s="1"/>
      <c r="G37" s="1"/>
      <c r="H37" s="1"/>
      <c r="I37" s="1"/>
      <c r="J37" s="1"/>
      <c r="K37" s="1"/>
      <c r="L37" s="1"/>
      <c r="M37" s="1"/>
      <c r="N37" s="1"/>
      <c r="O37" s="1"/>
      <c r="P37" s="1"/>
      <c r="Q37" s="1"/>
      <c r="R37" s="1"/>
      <c r="S37" s="1"/>
      <c r="T37" s="1"/>
      <c r="U37" s="1"/>
      <c r="V37" s="1"/>
      <c r="W37" s="1"/>
      <c r="Y37" s="410"/>
      <c r="Z37" s="410"/>
      <c r="AA37" s="1"/>
      <c r="AB37" s="1"/>
      <c r="AC37" s="1"/>
      <c r="AD37" s="1"/>
      <c r="AE37" s="1"/>
      <c r="AF37" s="1"/>
      <c r="AG37" s="1"/>
      <c r="AH37" s="1"/>
      <c r="AI37" s="1"/>
      <c r="AJ37" s="1"/>
      <c r="AK37" s="1"/>
      <c r="AL37" s="1"/>
      <c r="AM37" s="1"/>
      <c r="AN37" s="1"/>
      <c r="AO37" s="1"/>
      <c r="AP37" s="1"/>
      <c r="AQ37" s="1"/>
      <c r="AR37" s="1"/>
      <c r="AS37" s="1"/>
      <c r="AT37" s="1"/>
      <c r="AU37" s="1"/>
      <c r="AW37" s="411"/>
      <c r="AX37" s="411"/>
      <c r="AY37" s="16"/>
      <c r="AZ37" s="16"/>
      <c r="BA37" s="16"/>
      <c r="BB37" s="16"/>
      <c r="BC37" s="16"/>
      <c r="BD37" s="16"/>
      <c r="BE37" s="16"/>
      <c r="BF37" s="16"/>
      <c r="BG37" s="16"/>
      <c r="BH37" s="16"/>
      <c r="BI37" s="16"/>
      <c r="BJ37" s="16"/>
      <c r="BK37" s="16"/>
      <c r="BL37" s="16"/>
      <c r="BM37" s="16"/>
      <c r="BN37" s="16"/>
      <c r="BO37" s="16"/>
      <c r="BP37" s="16"/>
      <c r="BQ37" s="16"/>
      <c r="BR37" s="16"/>
      <c r="BS37" s="16"/>
      <c r="BT37" s="29"/>
      <c r="BU37" s="411"/>
      <c r="BV37" s="411"/>
      <c r="BW37" s="16"/>
      <c r="BX37" s="16"/>
      <c r="BY37" s="16"/>
      <c r="BZ37" s="16"/>
      <c r="CA37" s="16"/>
      <c r="CB37" s="16"/>
      <c r="CC37" s="16"/>
      <c r="CD37" s="16"/>
      <c r="CE37" s="16"/>
      <c r="CF37" s="16"/>
      <c r="CG37" s="16"/>
      <c r="CH37" s="16"/>
      <c r="CI37" s="16"/>
      <c r="CJ37" s="16"/>
      <c r="CK37" s="16"/>
      <c r="CL37" s="16"/>
      <c r="CM37" s="16"/>
      <c r="CN37" s="16"/>
      <c r="CO37" s="16"/>
      <c r="CP37" s="16"/>
      <c r="CQ37" s="16"/>
      <c r="CR37" s="29"/>
      <c r="CS37" s="411"/>
      <c r="CT37" s="411"/>
      <c r="CU37" s="16"/>
      <c r="CV37" s="16"/>
      <c r="CW37" s="16"/>
      <c r="CX37" s="16"/>
      <c r="CY37" s="16"/>
      <c r="CZ37" s="16"/>
      <c r="DA37" s="16"/>
      <c r="DB37" s="16"/>
      <c r="DC37" s="16"/>
      <c r="DD37" s="16"/>
      <c r="DE37" s="16"/>
      <c r="DF37" s="16"/>
      <c r="DG37" s="16"/>
      <c r="DH37" s="16"/>
      <c r="DI37" s="16"/>
      <c r="DJ37" s="16"/>
      <c r="DK37" s="16"/>
      <c r="DL37" s="16"/>
      <c r="DM37" s="16"/>
      <c r="DN37" s="16"/>
      <c r="DO37" s="16"/>
      <c r="DP37" s="29"/>
      <c r="DQ37" s="411"/>
      <c r="DR37" s="411"/>
      <c r="DS37" s="16"/>
      <c r="DT37" s="16"/>
      <c r="DU37" s="16"/>
      <c r="DV37" s="16"/>
      <c r="DW37" s="16"/>
      <c r="DX37" s="16"/>
      <c r="DY37" s="16"/>
      <c r="DZ37" s="16"/>
      <c r="EA37" s="16"/>
      <c r="EB37" s="16"/>
      <c r="EC37" s="16"/>
      <c r="ED37" s="16"/>
      <c r="EE37" s="16"/>
      <c r="EF37" s="16"/>
      <c r="EG37" s="16"/>
      <c r="EH37" s="16"/>
      <c r="EI37" s="16"/>
      <c r="EJ37" s="16"/>
      <c r="EK37" s="16"/>
      <c r="EL37" s="16"/>
      <c r="EM37" s="16"/>
      <c r="EO37" s="410"/>
      <c r="EP37" s="410"/>
      <c r="EQ37" s="1"/>
      <c r="ER37" s="1"/>
      <c r="ES37" s="1"/>
      <c r="ET37" s="1"/>
      <c r="EU37" s="1"/>
      <c r="EV37" s="1"/>
      <c r="EW37" s="1"/>
      <c r="EX37" s="1"/>
      <c r="EY37" s="1"/>
      <c r="EZ37" s="1"/>
      <c r="FA37" s="1"/>
      <c r="FB37" s="1"/>
      <c r="FC37" s="1"/>
      <c r="FD37" s="1"/>
      <c r="FE37" s="1"/>
      <c r="FF37" s="1"/>
      <c r="FG37" s="1"/>
      <c r="FH37" s="1"/>
      <c r="FI37" s="1"/>
      <c r="FJ37" s="1"/>
      <c r="FK37" s="1"/>
      <c r="FM37" s="410"/>
      <c r="FN37" s="410"/>
      <c r="FO37" s="1"/>
      <c r="FP37" s="1"/>
      <c r="FQ37" s="1"/>
      <c r="FR37" s="1"/>
      <c r="FS37" s="1"/>
      <c r="FT37" s="1"/>
      <c r="FU37" s="1"/>
      <c r="FV37" s="1"/>
      <c r="FW37" s="1"/>
      <c r="FX37" s="1"/>
      <c r="FY37" s="1"/>
      <c r="FZ37" s="1"/>
      <c r="GA37" s="1"/>
      <c r="GB37" s="1"/>
      <c r="GC37" s="1"/>
      <c r="GD37" s="1"/>
      <c r="GE37" s="1"/>
      <c r="GF37" s="1"/>
      <c r="GG37" s="1"/>
      <c r="GH37" s="1"/>
      <c r="GI37" s="1"/>
      <c r="GK37" s="410"/>
      <c r="GL37" s="410"/>
      <c r="GM37" s="1"/>
      <c r="GN37" s="1"/>
      <c r="GO37" s="1"/>
      <c r="GP37" s="1"/>
      <c r="GQ37" s="1"/>
      <c r="GR37" s="1"/>
      <c r="GS37" s="1"/>
      <c r="GT37" s="1"/>
      <c r="GU37" s="1"/>
      <c r="GV37" s="1"/>
      <c r="GW37" s="1"/>
      <c r="GX37" s="1"/>
      <c r="GY37" s="1"/>
      <c r="GZ37" s="1"/>
      <c r="HA37" s="1"/>
      <c r="HB37" s="1"/>
      <c r="HC37" s="1"/>
      <c r="HD37" s="1"/>
      <c r="HE37" s="1"/>
      <c r="HF37" s="1"/>
      <c r="HG37" s="1"/>
    </row>
    <row r="38" spans="1:215" ht="14.5">
      <c r="A38" s="410"/>
      <c r="B38" s="410"/>
      <c r="C38" s="1"/>
      <c r="D38" s="1"/>
      <c r="E38" s="1"/>
      <c r="F38" s="1"/>
      <c r="G38" s="1"/>
      <c r="H38" s="1"/>
      <c r="I38" s="1"/>
      <c r="J38" s="1"/>
      <c r="K38" s="1"/>
      <c r="L38" s="1"/>
      <c r="M38" s="1"/>
      <c r="N38" s="1"/>
      <c r="O38" s="1"/>
      <c r="P38" s="1"/>
      <c r="Q38" s="1"/>
      <c r="R38" s="1"/>
      <c r="S38" s="1"/>
      <c r="T38" s="1"/>
      <c r="U38" s="1"/>
      <c r="V38" s="1"/>
      <c r="W38" s="1"/>
      <c r="Y38" s="410"/>
      <c r="Z38" s="410"/>
      <c r="AA38" s="1"/>
      <c r="AB38" s="1"/>
      <c r="AC38" s="1"/>
      <c r="AD38" s="1"/>
      <c r="AE38" s="1"/>
      <c r="AF38" s="1"/>
      <c r="AG38" s="1"/>
      <c r="AH38" s="1"/>
      <c r="AI38" s="1"/>
      <c r="AJ38" s="1"/>
      <c r="AK38" s="1"/>
      <c r="AL38" s="1"/>
      <c r="AM38" s="1"/>
      <c r="AN38" s="1"/>
      <c r="AO38" s="1"/>
      <c r="AP38" s="1"/>
      <c r="AQ38" s="1"/>
      <c r="AR38" s="1"/>
      <c r="AS38" s="1"/>
      <c r="AT38" s="1"/>
      <c r="AU38" s="1"/>
      <c r="AW38" s="411"/>
      <c r="AX38" s="411"/>
      <c r="AY38" s="16"/>
      <c r="AZ38" s="16"/>
      <c r="BA38" s="16"/>
      <c r="BB38" s="16"/>
      <c r="BC38" s="16"/>
      <c r="BD38" s="16"/>
      <c r="BE38" s="16"/>
      <c r="BF38" s="16"/>
      <c r="BG38" s="16"/>
      <c r="BH38" s="16"/>
      <c r="BI38" s="16"/>
      <c r="BJ38" s="16"/>
      <c r="BK38" s="16"/>
      <c r="BL38" s="16"/>
      <c r="BM38" s="16"/>
      <c r="BN38" s="16"/>
      <c r="BO38" s="16"/>
      <c r="BP38" s="16"/>
      <c r="BQ38" s="16"/>
      <c r="BR38" s="16"/>
      <c r="BS38" s="16"/>
      <c r="BT38" s="29"/>
      <c r="BU38" s="411"/>
      <c r="BV38" s="411"/>
      <c r="BW38" s="16"/>
      <c r="BX38" s="16"/>
      <c r="BY38" s="16"/>
      <c r="BZ38" s="16"/>
      <c r="CA38" s="16"/>
      <c r="CB38" s="16"/>
      <c r="CC38" s="16"/>
      <c r="CD38" s="16"/>
      <c r="CE38" s="16"/>
      <c r="CF38" s="16"/>
      <c r="CG38" s="16"/>
      <c r="CH38" s="16"/>
      <c r="CI38" s="16"/>
      <c r="CJ38" s="16"/>
      <c r="CK38" s="16"/>
      <c r="CL38" s="16"/>
      <c r="CM38" s="16"/>
      <c r="CN38" s="16"/>
      <c r="CO38" s="16"/>
      <c r="CP38" s="16"/>
      <c r="CQ38" s="16"/>
      <c r="CR38" s="29"/>
      <c r="CS38" s="411"/>
      <c r="CT38" s="411"/>
      <c r="CU38" s="16"/>
      <c r="CV38" s="16"/>
      <c r="CW38" s="16"/>
      <c r="CX38" s="16"/>
      <c r="CY38" s="16"/>
      <c r="CZ38" s="16"/>
      <c r="DA38" s="16"/>
      <c r="DB38" s="16"/>
      <c r="DC38" s="16"/>
      <c r="DD38" s="16"/>
      <c r="DE38" s="16"/>
      <c r="DF38" s="16"/>
      <c r="DG38" s="16"/>
      <c r="DH38" s="16"/>
      <c r="DI38" s="16"/>
      <c r="DJ38" s="16"/>
      <c r="DK38" s="16"/>
      <c r="DL38" s="16"/>
      <c r="DM38" s="16"/>
      <c r="DN38" s="16"/>
      <c r="DO38" s="16"/>
      <c r="DP38" s="29"/>
      <c r="DQ38" s="411"/>
      <c r="DR38" s="411"/>
      <c r="DS38" s="16"/>
      <c r="DT38" s="16"/>
      <c r="DU38" s="16"/>
      <c r="DV38" s="16"/>
      <c r="DW38" s="16"/>
      <c r="DX38" s="16"/>
      <c r="DY38" s="16"/>
      <c r="DZ38" s="16"/>
      <c r="EA38" s="16"/>
      <c r="EB38" s="16"/>
      <c r="EC38" s="16"/>
      <c r="ED38" s="16"/>
      <c r="EE38" s="16"/>
      <c r="EF38" s="16"/>
      <c r="EG38" s="16"/>
      <c r="EH38" s="16"/>
      <c r="EI38" s="16"/>
      <c r="EJ38" s="16"/>
      <c r="EK38" s="16"/>
      <c r="EL38" s="16"/>
      <c r="EM38" s="16"/>
      <c r="EO38" s="410"/>
      <c r="EP38" s="410"/>
      <c r="EQ38" s="1"/>
      <c r="ER38" s="1"/>
      <c r="ES38" s="1"/>
      <c r="ET38" s="1"/>
      <c r="EU38" s="1"/>
      <c r="EV38" s="1"/>
      <c r="EW38" s="1"/>
      <c r="EX38" s="1"/>
      <c r="EY38" s="1"/>
      <c r="EZ38" s="1"/>
      <c r="FA38" s="1"/>
      <c r="FB38" s="1"/>
      <c r="FC38" s="1"/>
      <c r="FD38" s="1"/>
      <c r="FE38" s="1"/>
      <c r="FF38" s="1"/>
      <c r="FG38" s="1"/>
      <c r="FH38" s="1"/>
      <c r="FI38" s="1"/>
      <c r="FJ38" s="1"/>
      <c r="FK38" s="1"/>
      <c r="FM38" s="410"/>
      <c r="FN38" s="410"/>
      <c r="FO38" s="1"/>
      <c r="FP38" s="1"/>
      <c r="FQ38" s="1"/>
      <c r="FR38" s="1"/>
      <c r="FS38" s="1"/>
      <c r="FT38" s="1"/>
      <c r="FU38" s="1"/>
      <c r="FV38" s="1"/>
      <c r="FW38" s="1"/>
      <c r="FX38" s="1"/>
      <c r="FY38" s="1"/>
      <c r="FZ38" s="1"/>
      <c r="GA38" s="1"/>
      <c r="GB38" s="1"/>
      <c r="GC38" s="1"/>
      <c r="GD38" s="1"/>
      <c r="GE38" s="1"/>
      <c r="GF38" s="1"/>
      <c r="GG38" s="1"/>
      <c r="GH38" s="1"/>
      <c r="GI38" s="1"/>
      <c r="GK38" s="410"/>
      <c r="GL38" s="410"/>
      <c r="GM38" s="1"/>
      <c r="GN38" s="1"/>
      <c r="GO38" s="1"/>
      <c r="GP38" s="1"/>
      <c r="GQ38" s="1"/>
      <c r="GR38" s="1"/>
      <c r="GS38" s="1"/>
      <c r="GT38" s="1"/>
      <c r="GU38" s="1"/>
      <c r="GV38" s="1"/>
      <c r="GW38" s="1"/>
      <c r="GX38" s="1"/>
      <c r="GY38" s="1"/>
      <c r="GZ38" s="1"/>
      <c r="HA38" s="1"/>
      <c r="HB38" s="1"/>
      <c r="HC38" s="1"/>
      <c r="HD38" s="1"/>
      <c r="HE38" s="1"/>
      <c r="HF38" s="1"/>
      <c r="HG38" s="1"/>
    </row>
    <row r="39" spans="1:215" ht="14.5">
      <c r="A39" s="410"/>
      <c r="B39" s="410"/>
      <c r="C39" s="1"/>
      <c r="D39" s="1"/>
      <c r="E39" s="1"/>
      <c r="F39" s="1"/>
      <c r="G39" s="1"/>
      <c r="H39" s="1"/>
      <c r="I39" s="1"/>
      <c r="J39" s="1"/>
      <c r="K39" s="1"/>
      <c r="L39" s="1"/>
      <c r="M39" s="1"/>
      <c r="N39" s="1"/>
      <c r="O39" s="1"/>
      <c r="P39" s="1"/>
      <c r="Q39" s="1"/>
      <c r="R39" s="1"/>
      <c r="S39" s="1"/>
      <c r="T39" s="1"/>
      <c r="U39" s="1"/>
      <c r="V39" s="1"/>
      <c r="W39" s="1"/>
      <c r="Y39" s="410"/>
      <c r="Z39" s="410"/>
      <c r="AA39" s="1"/>
      <c r="AB39" s="1"/>
      <c r="AC39" s="1"/>
      <c r="AD39" s="1"/>
      <c r="AE39" s="1"/>
      <c r="AF39" s="1"/>
      <c r="AG39" s="1"/>
      <c r="AH39" s="1"/>
      <c r="AI39" s="1"/>
      <c r="AJ39" s="1"/>
      <c r="AK39" s="1"/>
      <c r="AL39" s="1"/>
      <c r="AM39" s="1"/>
      <c r="AN39" s="1"/>
      <c r="AO39" s="1"/>
      <c r="AP39" s="1"/>
      <c r="AQ39" s="1"/>
      <c r="AR39" s="1"/>
      <c r="AS39" s="1"/>
      <c r="AT39" s="1"/>
      <c r="AU39" s="1"/>
      <c r="AW39" s="411"/>
      <c r="AX39" s="411"/>
      <c r="AY39" s="16"/>
      <c r="AZ39" s="16"/>
      <c r="BA39" s="16"/>
      <c r="BB39" s="16"/>
      <c r="BC39" s="16"/>
      <c r="BD39" s="16"/>
      <c r="BE39" s="16"/>
      <c r="BF39" s="16"/>
      <c r="BG39" s="16"/>
      <c r="BH39" s="16"/>
      <c r="BI39" s="16"/>
      <c r="BJ39" s="16"/>
      <c r="BK39" s="16"/>
      <c r="BL39" s="16"/>
      <c r="BM39" s="16"/>
      <c r="BN39" s="16"/>
      <c r="BO39" s="16"/>
      <c r="BP39" s="16"/>
      <c r="BQ39" s="16"/>
      <c r="BR39" s="16"/>
      <c r="BS39" s="16"/>
      <c r="BT39" s="29"/>
      <c r="BU39" s="411"/>
      <c r="BV39" s="411"/>
      <c r="BW39" s="16"/>
      <c r="BX39" s="16"/>
      <c r="BY39" s="16"/>
      <c r="BZ39" s="16"/>
      <c r="CA39" s="16"/>
      <c r="CB39" s="16"/>
      <c r="CC39" s="16"/>
      <c r="CD39" s="16"/>
      <c r="CE39" s="16"/>
      <c r="CF39" s="16"/>
      <c r="CG39" s="16"/>
      <c r="CH39" s="16"/>
      <c r="CI39" s="16"/>
      <c r="CJ39" s="16"/>
      <c r="CK39" s="16"/>
      <c r="CL39" s="16"/>
      <c r="CM39" s="16"/>
      <c r="CN39" s="16"/>
      <c r="CO39" s="16"/>
      <c r="CP39" s="16"/>
      <c r="CQ39" s="16"/>
      <c r="CR39" s="29"/>
      <c r="CS39" s="411"/>
      <c r="CT39" s="411"/>
      <c r="CU39" s="16"/>
      <c r="CV39" s="16"/>
      <c r="CW39" s="16"/>
      <c r="CX39" s="16"/>
      <c r="CY39" s="16"/>
      <c r="CZ39" s="16"/>
      <c r="DA39" s="16"/>
      <c r="DB39" s="16"/>
      <c r="DC39" s="16"/>
      <c r="DD39" s="16"/>
      <c r="DE39" s="16"/>
      <c r="DF39" s="16"/>
      <c r="DG39" s="16"/>
      <c r="DH39" s="16"/>
      <c r="DI39" s="16"/>
      <c r="DJ39" s="16"/>
      <c r="DK39" s="16"/>
      <c r="DL39" s="16"/>
      <c r="DM39" s="16"/>
      <c r="DN39" s="16"/>
      <c r="DO39" s="16"/>
      <c r="DP39" s="29"/>
      <c r="DQ39" s="411"/>
      <c r="DR39" s="411"/>
      <c r="DS39" s="16"/>
      <c r="DT39" s="16"/>
      <c r="DU39" s="16"/>
      <c r="DV39" s="16"/>
      <c r="DW39" s="16"/>
      <c r="DX39" s="16"/>
      <c r="DY39" s="16"/>
      <c r="DZ39" s="16"/>
      <c r="EA39" s="16"/>
      <c r="EB39" s="16"/>
      <c r="EC39" s="16"/>
      <c r="ED39" s="16"/>
      <c r="EE39" s="16"/>
      <c r="EF39" s="16"/>
      <c r="EG39" s="16"/>
      <c r="EH39" s="16"/>
      <c r="EI39" s="16"/>
      <c r="EJ39" s="16"/>
      <c r="EK39" s="16"/>
      <c r="EL39" s="16"/>
      <c r="EM39" s="16"/>
      <c r="EO39" s="410"/>
      <c r="EP39" s="410"/>
      <c r="EQ39" s="1"/>
      <c r="ER39" s="1"/>
      <c r="ES39" s="1"/>
      <c r="ET39" s="1"/>
      <c r="EU39" s="1"/>
      <c r="EV39" s="1"/>
      <c r="EW39" s="1"/>
      <c r="EX39" s="1"/>
      <c r="EY39" s="1"/>
      <c r="EZ39" s="1"/>
      <c r="FA39" s="1"/>
      <c r="FB39" s="1"/>
      <c r="FC39" s="1"/>
      <c r="FD39" s="1"/>
      <c r="FE39" s="1"/>
      <c r="FF39" s="1"/>
      <c r="FG39" s="1"/>
      <c r="FH39" s="1"/>
      <c r="FI39" s="1"/>
      <c r="FJ39" s="1"/>
      <c r="FK39" s="1"/>
      <c r="FM39" s="410"/>
      <c r="FN39" s="410"/>
      <c r="FO39" s="1"/>
      <c r="FP39" s="1"/>
      <c r="FQ39" s="1"/>
      <c r="FR39" s="1"/>
      <c r="FS39" s="1"/>
      <c r="FT39" s="1"/>
      <c r="FU39" s="1"/>
      <c r="FV39" s="1"/>
      <c r="FW39" s="1"/>
      <c r="FX39" s="1"/>
      <c r="FY39" s="1"/>
      <c r="FZ39" s="1"/>
      <c r="GA39" s="1"/>
      <c r="GB39" s="1"/>
      <c r="GC39" s="1"/>
      <c r="GD39" s="1"/>
      <c r="GE39" s="1"/>
      <c r="GF39" s="1"/>
      <c r="GG39" s="1"/>
      <c r="GH39" s="1"/>
      <c r="GI39" s="1"/>
      <c r="GK39" s="410"/>
      <c r="GL39" s="410"/>
      <c r="GM39" s="1"/>
      <c r="GN39" s="1"/>
      <c r="GO39" s="1"/>
      <c r="GP39" s="1"/>
      <c r="GQ39" s="1"/>
      <c r="GR39" s="1"/>
      <c r="GS39" s="1"/>
      <c r="GT39" s="1"/>
      <c r="GU39" s="1"/>
      <c r="GV39" s="1"/>
      <c r="GW39" s="1"/>
      <c r="GX39" s="1"/>
      <c r="GY39" s="1"/>
      <c r="GZ39" s="1"/>
      <c r="HA39" s="1"/>
      <c r="HB39" s="1"/>
      <c r="HC39" s="1"/>
      <c r="HD39" s="1"/>
      <c r="HE39" s="1"/>
      <c r="HF39" s="1"/>
      <c r="HG39" s="1"/>
    </row>
    <row r="40" spans="1:215" ht="14.5">
      <c r="A40" s="410"/>
      <c r="B40" s="410"/>
      <c r="C40" s="1"/>
      <c r="D40" s="1"/>
      <c r="E40" s="1"/>
      <c r="F40" s="1"/>
      <c r="G40" s="1"/>
      <c r="H40" s="1"/>
      <c r="I40" s="1"/>
      <c r="J40" s="1"/>
      <c r="K40" s="1"/>
      <c r="L40" s="1"/>
      <c r="M40" s="1"/>
      <c r="N40" s="1"/>
      <c r="O40" s="1"/>
      <c r="P40" s="1"/>
      <c r="Q40" s="1"/>
      <c r="R40" s="1"/>
      <c r="S40" s="1"/>
      <c r="T40" s="1"/>
      <c r="U40" s="1"/>
      <c r="V40" s="1"/>
      <c r="W40" s="1"/>
      <c r="Y40" s="410"/>
      <c r="Z40" s="410"/>
      <c r="AA40" s="1"/>
      <c r="AB40" s="1"/>
      <c r="AC40" s="1"/>
      <c r="AD40" s="1"/>
      <c r="AE40" s="1"/>
      <c r="AF40" s="1"/>
      <c r="AG40" s="1"/>
      <c r="AH40" s="1"/>
      <c r="AI40" s="1"/>
      <c r="AJ40" s="1"/>
      <c r="AK40" s="1"/>
      <c r="AL40" s="1"/>
      <c r="AM40" s="1"/>
      <c r="AN40" s="1"/>
      <c r="AO40" s="1"/>
      <c r="AP40" s="1"/>
      <c r="AQ40" s="1"/>
      <c r="AR40" s="1"/>
      <c r="AS40" s="1"/>
      <c r="AT40" s="1"/>
      <c r="AU40" s="1"/>
      <c r="AW40" s="411"/>
      <c r="AX40" s="411"/>
      <c r="AY40" s="16"/>
      <c r="AZ40" s="16"/>
      <c r="BA40" s="16"/>
      <c r="BB40" s="16"/>
      <c r="BC40" s="16"/>
      <c r="BD40" s="16"/>
      <c r="BE40" s="16"/>
      <c r="BF40" s="16"/>
      <c r="BG40" s="16"/>
      <c r="BH40" s="16"/>
      <c r="BI40" s="16"/>
      <c r="BJ40" s="16"/>
      <c r="BK40" s="16"/>
      <c r="BL40" s="16"/>
      <c r="BM40" s="16"/>
      <c r="BN40" s="16"/>
      <c r="BO40" s="16"/>
      <c r="BP40" s="16"/>
      <c r="BQ40" s="16"/>
      <c r="BR40" s="16"/>
      <c r="BS40" s="16"/>
      <c r="BT40" s="29"/>
      <c r="BU40" s="411"/>
      <c r="BV40" s="411"/>
      <c r="BW40" s="16"/>
      <c r="BX40" s="16"/>
      <c r="BY40" s="16"/>
      <c r="BZ40" s="16"/>
      <c r="CA40" s="16"/>
      <c r="CB40" s="16"/>
      <c r="CC40" s="16"/>
      <c r="CD40" s="16"/>
      <c r="CE40" s="16"/>
      <c r="CF40" s="16"/>
      <c r="CG40" s="16"/>
      <c r="CH40" s="16"/>
      <c r="CI40" s="16"/>
      <c r="CJ40" s="16"/>
      <c r="CK40" s="16"/>
      <c r="CL40" s="16"/>
      <c r="CM40" s="16"/>
      <c r="CN40" s="16"/>
      <c r="CO40" s="16"/>
      <c r="CP40" s="16"/>
      <c r="CQ40" s="16"/>
      <c r="CR40" s="29"/>
      <c r="CS40" s="411"/>
      <c r="CT40" s="411"/>
      <c r="CU40" s="16"/>
      <c r="CV40" s="16"/>
      <c r="CW40" s="16"/>
      <c r="CX40" s="16"/>
      <c r="CY40" s="16"/>
      <c r="CZ40" s="16"/>
      <c r="DA40" s="16"/>
      <c r="DB40" s="16"/>
      <c r="DC40" s="16"/>
      <c r="DD40" s="16"/>
      <c r="DE40" s="16"/>
      <c r="DF40" s="16"/>
      <c r="DG40" s="16"/>
      <c r="DH40" s="16"/>
      <c r="DI40" s="16"/>
      <c r="DJ40" s="16"/>
      <c r="DK40" s="16"/>
      <c r="DL40" s="16"/>
      <c r="DM40" s="16"/>
      <c r="DN40" s="16"/>
      <c r="DO40" s="16"/>
      <c r="DP40" s="29"/>
      <c r="DQ40" s="411"/>
      <c r="DR40" s="411"/>
      <c r="DS40" s="16"/>
      <c r="DT40" s="16"/>
      <c r="DU40" s="16"/>
      <c r="DV40" s="16"/>
      <c r="DW40" s="16"/>
      <c r="DX40" s="16"/>
      <c r="DY40" s="16"/>
      <c r="DZ40" s="16"/>
      <c r="EA40" s="16"/>
      <c r="EB40" s="16"/>
      <c r="EC40" s="16"/>
      <c r="ED40" s="16"/>
      <c r="EE40" s="16"/>
      <c r="EF40" s="16"/>
      <c r="EG40" s="16"/>
      <c r="EH40" s="16"/>
      <c r="EI40" s="16"/>
      <c r="EJ40" s="16"/>
      <c r="EK40" s="16"/>
      <c r="EL40" s="16"/>
      <c r="EM40" s="16"/>
      <c r="EO40" s="410"/>
      <c r="EP40" s="410"/>
      <c r="EQ40" s="1"/>
      <c r="ER40" s="1"/>
      <c r="ES40" s="1"/>
      <c r="ET40" s="1"/>
      <c r="EU40" s="1"/>
      <c r="EV40" s="1"/>
      <c r="EW40" s="1"/>
      <c r="EX40" s="1"/>
      <c r="EY40" s="1"/>
      <c r="EZ40" s="1"/>
      <c r="FA40" s="1"/>
      <c r="FB40" s="1"/>
      <c r="FC40" s="1"/>
      <c r="FD40" s="1"/>
      <c r="FE40" s="1"/>
      <c r="FF40" s="1"/>
      <c r="FG40" s="1"/>
      <c r="FH40" s="1"/>
      <c r="FI40" s="1"/>
      <c r="FJ40" s="1"/>
      <c r="FK40" s="1"/>
      <c r="FM40" s="410"/>
      <c r="FN40" s="410"/>
      <c r="FO40" s="1"/>
      <c r="FP40" s="1"/>
      <c r="FQ40" s="1"/>
      <c r="FR40" s="1"/>
      <c r="FS40" s="1"/>
      <c r="FT40" s="1"/>
      <c r="FU40" s="1"/>
      <c r="FV40" s="1"/>
      <c r="FW40" s="1"/>
      <c r="FX40" s="1"/>
      <c r="FY40" s="1"/>
      <c r="FZ40" s="1"/>
      <c r="GA40" s="1"/>
      <c r="GB40" s="1"/>
      <c r="GC40" s="1"/>
      <c r="GD40" s="1"/>
      <c r="GE40" s="1"/>
      <c r="GF40" s="1"/>
      <c r="GG40" s="1"/>
      <c r="GH40" s="1"/>
      <c r="GI40" s="1"/>
      <c r="GK40" s="410"/>
      <c r="GL40" s="410"/>
      <c r="GM40" s="1"/>
      <c r="GN40" s="1"/>
      <c r="GO40" s="1"/>
      <c r="GP40" s="1"/>
      <c r="GQ40" s="1"/>
      <c r="GR40" s="1"/>
      <c r="GS40" s="1"/>
      <c r="GT40" s="1"/>
      <c r="GU40" s="1"/>
      <c r="GV40" s="1"/>
      <c r="GW40" s="1"/>
      <c r="GX40" s="1"/>
      <c r="GY40" s="1"/>
      <c r="GZ40" s="1"/>
      <c r="HA40" s="1"/>
      <c r="HB40" s="1"/>
      <c r="HC40" s="1"/>
      <c r="HD40" s="1"/>
      <c r="HE40" s="1"/>
      <c r="HF40" s="1"/>
      <c r="HG40" s="1"/>
    </row>
    <row r="41" spans="1:215" ht="14.5">
      <c r="A41" s="410"/>
      <c r="B41" s="410"/>
      <c r="C41" s="1"/>
      <c r="D41" s="1"/>
      <c r="E41" s="1"/>
      <c r="F41" s="1"/>
      <c r="G41" s="1"/>
      <c r="H41" s="1"/>
      <c r="I41" s="1"/>
      <c r="J41" s="1"/>
      <c r="K41" s="1"/>
      <c r="L41" s="1"/>
      <c r="M41" s="1"/>
      <c r="N41" s="1"/>
      <c r="O41" s="1"/>
      <c r="P41" s="1"/>
      <c r="Q41" s="1"/>
      <c r="R41" s="1"/>
      <c r="S41" s="1"/>
      <c r="T41" s="1"/>
      <c r="U41" s="1"/>
      <c r="V41" s="1"/>
      <c r="W41" s="1"/>
      <c r="Y41" s="410"/>
      <c r="Z41" s="410"/>
      <c r="AA41" s="1"/>
      <c r="AB41" s="1"/>
      <c r="AC41" s="1"/>
      <c r="AD41" s="1"/>
      <c r="AE41" s="1"/>
      <c r="AF41" s="1"/>
      <c r="AG41" s="1"/>
      <c r="AH41" s="1"/>
      <c r="AI41" s="1"/>
      <c r="AJ41" s="1"/>
      <c r="AK41" s="1"/>
      <c r="AL41" s="1"/>
      <c r="AM41" s="1"/>
      <c r="AN41" s="1"/>
      <c r="AO41" s="1"/>
      <c r="AP41" s="1"/>
      <c r="AQ41" s="1"/>
      <c r="AR41" s="1"/>
      <c r="AS41" s="1"/>
      <c r="AT41" s="1"/>
      <c r="AU41" s="1"/>
      <c r="AW41" s="411"/>
      <c r="AX41" s="411"/>
      <c r="AY41" s="16"/>
      <c r="AZ41" s="16"/>
      <c r="BA41" s="16"/>
      <c r="BB41" s="16"/>
      <c r="BC41" s="16"/>
      <c r="BD41" s="16"/>
      <c r="BE41" s="16"/>
      <c r="BF41" s="16"/>
      <c r="BG41" s="16"/>
      <c r="BH41" s="16"/>
      <c r="BI41" s="16"/>
      <c r="BJ41" s="16"/>
      <c r="BK41" s="16"/>
      <c r="BL41" s="16"/>
      <c r="BM41" s="16"/>
      <c r="BN41" s="16"/>
      <c r="BO41" s="16"/>
      <c r="BP41" s="16"/>
      <c r="BQ41" s="16"/>
      <c r="BR41" s="16"/>
      <c r="BS41" s="16"/>
      <c r="BT41" s="29"/>
      <c r="BU41" s="411"/>
      <c r="BV41" s="411"/>
      <c r="BW41" s="16"/>
      <c r="BX41" s="16"/>
      <c r="BY41" s="16"/>
      <c r="BZ41" s="16"/>
      <c r="CA41" s="16"/>
      <c r="CB41" s="16"/>
      <c r="CC41" s="16"/>
      <c r="CD41" s="16"/>
      <c r="CE41" s="16"/>
      <c r="CF41" s="16"/>
      <c r="CG41" s="16"/>
      <c r="CH41" s="16"/>
      <c r="CI41" s="16"/>
      <c r="CJ41" s="16"/>
      <c r="CK41" s="16"/>
      <c r="CL41" s="16"/>
      <c r="CM41" s="16"/>
      <c r="CN41" s="16"/>
      <c r="CO41" s="16"/>
      <c r="CP41" s="16"/>
      <c r="CQ41" s="16"/>
      <c r="CR41" s="29"/>
      <c r="CS41" s="411"/>
      <c r="CT41" s="411"/>
      <c r="CU41" s="16"/>
      <c r="CV41" s="16"/>
      <c r="CW41" s="16"/>
      <c r="CX41" s="16"/>
      <c r="CY41" s="16"/>
      <c r="CZ41" s="16"/>
      <c r="DA41" s="16"/>
      <c r="DB41" s="16"/>
      <c r="DC41" s="16"/>
      <c r="DD41" s="16"/>
      <c r="DE41" s="16"/>
      <c r="DF41" s="16"/>
      <c r="DG41" s="16"/>
      <c r="DH41" s="16"/>
      <c r="DI41" s="16"/>
      <c r="DJ41" s="16"/>
      <c r="DK41" s="16"/>
      <c r="DL41" s="16"/>
      <c r="DM41" s="16"/>
      <c r="DN41" s="16"/>
      <c r="DO41" s="16"/>
      <c r="DP41" s="29"/>
      <c r="DQ41" s="411"/>
      <c r="DR41" s="411"/>
      <c r="DS41" s="16"/>
      <c r="DT41" s="16"/>
      <c r="DU41" s="16"/>
      <c r="DV41" s="16"/>
      <c r="DW41" s="16"/>
      <c r="DX41" s="16"/>
      <c r="DY41" s="16"/>
      <c r="DZ41" s="16"/>
      <c r="EA41" s="16"/>
      <c r="EB41" s="16"/>
      <c r="EC41" s="16"/>
      <c r="ED41" s="16"/>
      <c r="EE41" s="16"/>
      <c r="EF41" s="16"/>
      <c r="EG41" s="16"/>
      <c r="EH41" s="16"/>
      <c r="EI41" s="16"/>
      <c r="EJ41" s="16"/>
      <c r="EK41" s="16"/>
      <c r="EL41" s="16"/>
      <c r="EM41" s="16"/>
      <c r="EO41" s="410"/>
      <c r="EP41" s="410"/>
      <c r="EQ41" s="1"/>
      <c r="ER41" s="1"/>
      <c r="ES41" s="1"/>
      <c r="ET41" s="1"/>
      <c r="EU41" s="1"/>
      <c r="EV41" s="1"/>
      <c r="EW41" s="1"/>
      <c r="EX41" s="1"/>
      <c r="EY41" s="1"/>
      <c r="EZ41" s="1"/>
      <c r="FA41" s="1"/>
      <c r="FB41" s="1"/>
      <c r="FC41" s="1"/>
      <c r="FD41" s="1"/>
      <c r="FE41" s="1"/>
      <c r="FF41" s="1"/>
      <c r="FG41" s="1"/>
      <c r="FH41" s="1"/>
      <c r="FI41" s="1"/>
      <c r="FJ41" s="1"/>
      <c r="FK41" s="1"/>
      <c r="FM41" s="410"/>
      <c r="FN41" s="410"/>
      <c r="FO41" s="1"/>
      <c r="FP41" s="1"/>
      <c r="FQ41" s="1"/>
      <c r="FR41" s="1"/>
      <c r="FS41" s="1"/>
      <c r="FT41" s="1"/>
      <c r="FU41" s="1"/>
      <c r="FV41" s="1"/>
      <c r="FW41" s="1"/>
      <c r="FX41" s="1"/>
      <c r="FY41" s="1"/>
      <c r="FZ41" s="1"/>
      <c r="GA41" s="1"/>
      <c r="GB41" s="1"/>
      <c r="GC41" s="1"/>
      <c r="GD41" s="1"/>
      <c r="GE41" s="1"/>
      <c r="GF41" s="1"/>
      <c r="GG41" s="1"/>
      <c r="GH41" s="1"/>
      <c r="GI41" s="1"/>
      <c r="GK41" s="410"/>
      <c r="GL41" s="410"/>
      <c r="GM41" s="1"/>
      <c r="GN41" s="1"/>
      <c r="GO41" s="1"/>
      <c r="GP41" s="1"/>
      <c r="GQ41" s="1"/>
      <c r="GR41" s="1"/>
      <c r="GS41" s="1"/>
      <c r="GT41" s="1"/>
      <c r="GU41" s="1"/>
      <c r="GV41" s="1"/>
      <c r="GW41" s="1"/>
      <c r="GX41" s="1"/>
      <c r="GY41" s="1"/>
      <c r="GZ41" s="1"/>
      <c r="HA41" s="1"/>
      <c r="HB41" s="1"/>
      <c r="HC41" s="1"/>
      <c r="HD41" s="1"/>
      <c r="HE41" s="1"/>
      <c r="HF41" s="1"/>
      <c r="HG41" s="1"/>
    </row>
    <row r="42" spans="1:215" ht="14.5">
      <c r="A42" s="410"/>
      <c r="B42" s="410"/>
      <c r="C42" s="1"/>
      <c r="D42" s="1"/>
      <c r="E42" s="1"/>
      <c r="F42" s="1"/>
      <c r="G42" s="1"/>
      <c r="H42" s="1"/>
      <c r="I42" s="1"/>
      <c r="J42" s="1"/>
      <c r="K42" s="1"/>
      <c r="L42" s="1"/>
      <c r="M42" s="1"/>
      <c r="N42" s="1"/>
      <c r="O42" s="1"/>
      <c r="P42" s="1"/>
      <c r="Q42" s="1"/>
      <c r="R42" s="1"/>
      <c r="S42" s="1"/>
      <c r="T42" s="1"/>
      <c r="U42" s="1"/>
      <c r="V42" s="1"/>
      <c r="W42" s="1"/>
      <c r="Y42" s="410"/>
      <c r="Z42" s="410"/>
      <c r="AA42" s="1"/>
      <c r="AB42" s="1"/>
      <c r="AC42" s="1"/>
      <c r="AD42" s="1"/>
      <c r="AE42" s="1"/>
      <c r="AF42" s="1"/>
      <c r="AG42" s="1"/>
      <c r="AH42" s="1"/>
      <c r="AI42" s="1"/>
      <c r="AJ42" s="1"/>
      <c r="AK42" s="1"/>
      <c r="AL42" s="1"/>
      <c r="AM42" s="1"/>
      <c r="AN42" s="1"/>
      <c r="AO42" s="1"/>
      <c r="AP42" s="1"/>
      <c r="AQ42" s="1"/>
      <c r="AR42" s="1"/>
      <c r="AS42" s="1"/>
      <c r="AT42" s="1"/>
      <c r="AU42" s="1"/>
      <c r="AW42" s="411"/>
      <c r="AX42" s="411"/>
      <c r="AY42" s="16"/>
      <c r="AZ42" s="16"/>
      <c r="BA42" s="16"/>
      <c r="BB42" s="16"/>
      <c r="BC42" s="16"/>
      <c r="BD42" s="16"/>
      <c r="BE42" s="16"/>
      <c r="BF42" s="16"/>
      <c r="BG42" s="16"/>
      <c r="BH42" s="16"/>
      <c r="BI42" s="16"/>
      <c r="BJ42" s="16"/>
      <c r="BK42" s="16"/>
      <c r="BL42" s="16"/>
      <c r="BM42" s="16"/>
      <c r="BN42" s="16"/>
      <c r="BO42" s="16"/>
      <c r="BP42" s="16"/>
      <c r="BQ42" s="16"/>
      <c r="BR42" s="16"/>
      <c r="BS42" s="16"/>
      <c r="BT42" s="29"/>
      <c r="BU42" s="411"/>
      <c r="BV42" s="411"/>
      <c r="BW42" s="16"/>
      <c r="BX42" s="16"/>
      <c r="BY42" s="16"/>
      <c r="BZ42" s="16"/>
      <c r="CA42" s="16"/>
      <c r="CB42" s="16"/>
      <c r="CC42" s="16"/>
      <c r="CD42" s="16"/>
      <c r="CE42" s="16"/>
      <c r="CF42" s="16"/>
      <c r="CG42" s="16"/>
      <c r="CH42" s="16"/>
      <c r="CI42" s="16"/>
      <c r="CJ42" s="16"/>
      <c r="CK42" s="16"/>
      <c r="CL42" s="16"/>
      <c r="CM42" s="16"/>
      <c r="CN42" s="16"/>
      <c r="CO42" s="16"/>
      <c r="CP42" s="16"/>
      <c r="CQ42" s="16"/>
      <c r="CR42" s="29"/>
      <c r="CS42" s="411"/>
      <c r="CT42" s="411"/>
      <c r="CU42" s="16"/>
      <c r="CV42" s="16"/>
      <c r="CW42" s="16"/>
      <c r="CX42" s="16"/>
      <c r="CY42" s="16"/>
      <c r="CZ42" s="16"/>
      <c r="DA42" s="16"/>
      <c r="DB42" s="16"/>
      <c r="DC42" s="16"/>
      <c r="DD42" s="16"/>
      <c r="DE42" s="16"/>
      <c r="DF42" s="16"/>
      <c r="DG42" s="16"/>
      <c r="DH42" s="16"/>
      <c r="DI42" s="16"/>
      <c r="DJ42" s="16"/>
      <c r="DK42" s="16"/>
      <c r="DL42" s="16"/>
      <c r="DM42" s="16"/>
      <c r="DN42" s="16"/>
      <c r="DO42" s="16"/>
      <c r="DP42" s="29"/>
      <c r="DQ42" s="411"/>
      <c r="DR42" s="411"/>
      <c r="DS42" s="16"/>
      <c r="DT42" s="16"/>
      <c r="DU42" s="16"/>
      <c r="DV42" s="16"/>
      <c r="DW42" s="16"/>
      <c r="DX42" s="16"/>
      <c r="DY42" s="16"/>
      <c r="DZ42" s="16"/>
      <c r="EA42" s="16"/>
      <c r="EB42" s="16"/>
      <c r="EC42" s="16"/>
      <c r="ED42" s="16"/>
      <c r="EE42" s="16"/>
      <c r="EF42" s="16"/>
      <c r="EG42" s="16"/>
      <c r="EH42" s="16"/>
      <c r="EI42" s="16"/>
      <c r="EJ42" s="16"/>
      <c r="EK42" s="16"/>
      <c r="EL42" s="16"/>
      <c r="EM42" s="16"/>
      <c r="EO42" s="410"/>
      <c r="EP42" s="410"/>
      <c r="EQ42" s="1"/>
      <c r="ER42" s="1"/>
      <c r="ES42" s="1"/>
      <c r="ET42" s="1"/>
      <c r="EU42" s="1"/>
      <c r="EV42" s="1"/>
      <c r="EW42" s="1"/>
      <c r="EX42" s="1"/>
      <c r="EY42" s="1"/>
      <c r="EZ42" s="1"/>
      <c r="FA42" s="1"/>
      <c r="FB42" s="1"/>
      <c r="FC42" s="1"/>
      <c r="FD42" s="1"/>
      <c r="FE42" s="1"/>
      <c r="FF42" s="1"/>
      <c r="FG42" s="1"/>
      <c r="FH42" s="1"/>
      <c r="FI42" s="1"/>
      <c r="FJ42" s="1"/>
      <c r="FK42" s="1"/>
      <c r="FM42" s="410"/>
      <c r="FN42" s="410"/>
      <c r="FO42" s="1"/>
      <c r="FP42" s="1"/>
      <c r="FQ42" s="1"/>
      <c r="FR42" s="1"/>
      <c r="FS42" s="1"/>
      <c r="FT42" s="1"/>
      <c r="FU42" s="1"/>
      <c r="FV42" s="1"/>
      <c r="FW42" s="1"/>
      <c r="FX42" s="1"/>
      <c r="FY42" s="1"/>
      <c r="FZ42" s="1"/>
      <c r="GA42" s="1"/>
      <c r="GB42" s="1"/>
      <c r="GC42" s="1"/>
      <c r="GD42" s="1"/>
      <c r="GE42" s="1"/>
      <c r="GF42" s="1"/>
      <c r="GG42" s="1"/>
      <c r="GH42" s="1"/>
      <c r="GI42" s="1"/>
      <c r="GK42" s="410"/>
      <c r="GL42" s="410"/>
      <c r="GM42" s="1"/>
      <c r="GN42" s="1"/>
      <c r="GO42" s="1"/>
      <c r="GP42" s="1"/>
      <c r="GQ42" s="1"/>
      <c r="GR42" s="1"/>
      <c r="GS42" s="1"/>
      <c r="GT42" s="1"/>
      <c r="GU42" s="1"/>
      <c r="GV42" s="1"/>
      <c r="GW42" s="1"/>
      <c r="GX42" s="1"/>
      <c r="GY42" s="1"/>
      <c r="GZ42" s="1"/>
      <c r="HA42" s="1"/>
      <c r="HB42" s="1"/>
      <c r="HC42" s="1"/>
      <c r="HD42" s="1"/>
      <c r="HE42" s="1"/>
      <c r="HF42" s="1"/>
      <c r="HG42" s="1"/>
    </row>
    <row r="43" spans="1:215" ht="14.5">
      <c r="A43" s="410"/>
      <c r="B43" s="410"/>
      <c r="C43" s="1"/>
      <c r="D43" s="1"/>
      <c r="E43" s="1"/>
      <c r="F43" s="1"/>
      <c r="G43" s="1"/>
      <c r="H43" s="1"/>
      <c r="I43" s="1"/>
      <c r="J43" s="1"/>
      <c r="K43" s="1"/>
      <c r="L43" s="1"/>
      <c r="M43" s="1"/>
      <c r="N43" s="1"/>
      <c r="O43" s="1"/>
      <c r="P43" s="1"/>
      <c r="Q43" s="1"/>
      <c r="R43" s="1"/>
      <c r="S43" s="1"/>
      <c r="T43" s="1"/>
      <c r="U43" s="1"/>
      <c r="V43" s="1"/>
      <c r="W43" s="1"/>
      <c r="Y43" s="410"/>
      <c r="Z43" s="410"/>
      <c r="AA43" s="1"/>
      <c r="AB43" s="1"/>
      <c r="AC43" s="1"/>
      <c r="AD43" s="1"/>
      <c r="AE43" s="1"/>
      <c r="AF43" s="1"/>
      <c r="AG43" s="1"/>
      <c r="AH43" s="1"/>
      <c r="AI43" s="1"/>
      <c r="AJ43" s="1"/>
      <c r="AK43" s="1"/>
      <c r="AL43" s="1"/>
      <c r="AM43" s="1"/>
      <c r="AN43" s="1"/>
      <c r="AO43" s="1"/>
      <c r="AP43" s="1"/>
      <c r="AQ43" s="1"/>
      <c r="AR43" s="1"/>
      <c r="AS43" s="1"/>
      <c r="AT43" s="1"/>
      <c r="AU43" s="1"/>
      <c r="AW43" s="411"/>
      <c r="AX43" s="411"/>
      <c r="AY43" s="16"/>
      <c r="AZ43" s="16"/>
      <c r="BA43" s="16"/>
      <c r="BB43" s="16"/>
      <c r="BC43" s="16"/>
      <c r="BD43" s="16"/>
      <c r="BE43" s="16"/>
      <c r="BF43" s="16"/>
      <c r="BG43" s="16"/>
      <c r="BH43" s="16"/>
      <c r="BI43" s="16"/>
      <c r="BJ43" s="16"/>
      <c r="BK43" s="16"/>
      <c r="BL43" s="16"/>
      <c r="BM43" s="16"/>
      <c r="BN43" s="16"/>
      <c r="BO43" s="16"/>
      <c r="BP43" s="16"/>
      <c r="BQ43" s="16"/>
      <c r="BR43" s="16"/>
      <c r="BS43" s="16"/>
      <c r="BT43" s="29"/>
      <c r="BU43" s="411"/>
      <c r="BV43" s="411"/>
      <c r="BW43" s="16"/>
      <c r="BX43" s="16"/>
      <c r="BY43" s="16"/>
      <c r="BZ43" s="16"/>
      <c r="CA43" s="16"/>
      <c r="CB43" s="16"/>
      <c r="CC43" s="16"/>
      <c r="CD43" s="16"/>
      <c r="CE43" s="16"/>
      <c r="CF43" s="16"/>
      <c r="CG43" s="16"/>
      <c r="CH43" s="16"/>
      <c r="CI43" s="16"/>
      <c r="CJ43" s="16"/>
      <c r="CK43" s="16"/>
      <c r="CL43" s="16"/>
      <c r="CM43" s="16"/>
      <c r="CN43" s="16"/>
      <c r="CO43" s="16"/>
      <c r="CP43" s="16"/>
      <c r="CQ43" s="16"/>
      <c r="CR43" s="29"/>
      <c r="CS43" s="411"/>
      <c r="CT43" s="411"/>
      <c r="CU43" s="16"/>
      <c r="CV43" s="16"/>
      <c r="CW43" s="16"/>
      <c r="CX43" s="16"/>
      <c r="CY43" s="16"/>
      <c r="CZ43" s="16"/>
      <c r="DA43" s="16"/>
      <c r="DB43" s="16"/>
      <c r="DC43" s="16"/>
      <c r="DD43" s="16"/>
      <c r="DE43" s="16"/>
      <c r="DF43" s="16"/>
      <c r="DG43" s="16"/>
      <c r="DH43" s="16"/>
      <c r="DI43" s="16"/>
      <c r="DJ43" s="16"/>
      <c r="DK43" s="16"/>
      <c r="DL43" s="16"/>
      <c r="DM43" s="16"/>
      <c r="DN43" s="16"/>
      <c r="DO43" s="16"/>
      <c r="DP43" s="29"/>
      <c r="DQ43" s="411"/>
      <c r="DR43" s="411"/>
      <c r="DS43" s="16"/>
      <c r="DT43" s="16"/>
      <c r="DU43" s="16"/>
      <c r="DV43" s="16"/>
      <c r="DW43" s="16"/>
      <c r="DX43" s="16"/>
      <c r="DY43" s="16"/>
      <c r="DZ43" s="16"/>
      <c r="EA43" s="16"/>
      <c r="EB43" s="16"/>
      <c r="EC43" s="16"/>
      <c r="ED43" s="16"/>
      <c r="EE43" s="16"/>
      <c r="EF43" s="16"/>
      <c r="EG43" s="16"/>
      <c r="EH43" s="16"/>
      <c r="EI43" s="16"/>
      <c r="EJ43" s="16"/>
      <c r="EK43" s="16"/>
      <c r="EL43" s="16"/>
      <c r="EM43" s="16"/>
      <c r="EO43" s="410"/>
      <c r="EP43" s="410"/>
      <c r="EQ43" s="1"/>
      <c r="ER43" s="1"/>
      <c r="ES43" s="1"/>
      <c r="ET43" s="1"/>
      <c r="EU43" s="1"/>
      <c r="EV43" s="1"/>
      <c r="EW43" s="1"/>
      <c r="EX43" s="1"/>
      <c r="EY43" s="1"/>
      <c r="EZ43" s="1"/>
      <c r="FA43" s="1"/>
      <c r="FB43" s="1"/>
      <c r="FC43" s="1"/>
      <c r="FD43" s="1"/>
      <c r="FE43" s="1"/>
      <c r="FF43" s="1"/>
      <c r="FG43" s="1"/>
      <c r="FH43" s="1"/>
      <c r="FI43" s="1"/>
      <c r="FJ43" s="1"/>
      <c r="FK43" s="1"/>
      <c r="FM43" s="410"/>
      <c r="FN43" s="410"/>
      <c r="FO43" s="1"/>
      <c r="FP43" s="1"/>
      <c r="FQ43" s="1"/>
      <c r="FR43" s="1"/>
      <c r="FS43" s="1"/>
      <c r="FT43" s="1"/>
      <c r="FU43" s="1"/>
      <c r="FV43" s="1"/>
      <c r="FW43" s="1"/>
      <c r="FX43" s="1"/>
      <c r="FY43" s="1"/>
      <c r="FZ43" s="1"/>
      <c r="GA43" s="1"/>
      <c r="GB43" s="1"/>
      <c r="GC43" s="1"/>
      <c r="GD43" s="1"/>
      <c r="GE43" s="1"/>
      <c r="GF43" s="1"/>
      <c r="GG43" s="1"/>
      <c r="GH43" s="1"/>
      <c r="GI43" s="1"/>
      <c r="GK43" s="410"/>
      <c r="GL43" s="410"/>
      <c r="GM43" s="1"/>
      <c r="GN43" s="1"/>
      <c r="GO43" s="1"/>
      <c r="GP43" s="1"/>
      <c r="GQ43" s="1"/>
      <c r="GR43" s="1"/>
      <c r="GS43" s="1"/>
      <c r="GT43" s="1"/>
      <c r="GU43" s="1"/>
      <c r="GV43" s="1"/>
      <c r="GW43" s="1"/>
      <c r="GX43" s="1"/>
      <c r="GY43" s="1"/>
      <c r="GZ43" s="1"/>
      <c r="HA43" s="1"/>
      <c r="HB43" s="1"/>
      <c r="HC43" s="1"/>
      <c r="HD43" s="1"/>
      <c r="HE43" s="1"/>
      <c r="HF43" s="1"/>
      <c r="HG43" s="1"/>
    </row>
    <row r="44" spans="1:215" ht="14.5">
      <c r="A44" s="412"/>
      <c r="B44" s="412"/>
      <c r="C44" s="1"/>
      <c r="D44" s="1"/>
      <c r="E44" s="1"/>
      <c r="F44" s="1"/>
      <c r="G44" s="1"/>
      <c r="H44" s="1"/>
      <c r="I44" s="1"/>
      <c r="J44" s="1"/>
      <c r="K44" s="1"/>
      <c r="L44" s="1"/>
      <c r="M44" s="1"/>
      <c r="N44" s="1"/>
      <c r="O44" s="1"/>
      <c r="P44" s="1"/>
      <c r="Q44" s="1"/>
      <c r="R44" s="1"/>
      <c r="S44" s="1"/>
      <c r="T44" s="1"/>
      <c r="U44" s="1"/>
      <c r="V44" s="1"/>
      <c r="W44" s="1"/>
      <c r="Y44" s="412"/>
      <c r="Z44" s="412"/>
      <c r="AA44" s="1"/>
      <c r="AB44" s="1"/>
      <c r="AC44" s="1"/>
      <c r="AD44" s="1"/>
      <c r="AE44" s="1"/>
      <c r="AF44" s="1"/>
      <c r="AG44" s="1"/>
      <c r="AH44" s="1"/>
      <c r="AI44" s="1"/>
      <c r="AJ44" s="1"/>
      <c r="AK44" s="1"/>
      <c r="AL44" s="1"/>
      <c r="AM44" s="1"/>
      <c r="AN44" s="1"/>
      <c r="AO44" s="1"/>
      <c r="AP44" s="1"/>
      <c r="AQ44" s="1"/>
      <c r="AR44" s="1"/>
      <c r="AS44" s="1"/>
      <c r="AT44" s="1"/>
      <c r="AU44" s="1"/>
      <c r="AW44" s="413"/>
      <c r="AX44" s="413"/>
      <c r="AY44" s="16"/>
      <c r="AZ44" s="16"/>
      <c r="BA44" s="16"/>
      <c r="BB44" s="16"/>
      <c r="BC44" s="16"/>
      <c r="BD44" s="16"/>
      <c r="BE44" s="16"/>
      <c r="BF44" s="16"/>
      <c r="BG44" s="16"/>
      <c r="BH44" s="16"/>
      <c r="BI44" s="16"/>
      <c r="BJ44" s="16"/>
      <c r="BK44" s="16"/>
      <c r="BL44" s="16"/>
      <c r="BM44" s="16"/>
      <c r="BN44" s="16"/>
      <c r="BO44" s="16"/>
      <c r="BP44" s="16"/>
      <c r="BQ44" s="16"/>
      <c r="BR44" s="16"/>
      <c r="BS44" s="16"/>
      <c r="BT44" s="29"/>
      <c r="BU44" s="413"/>
      <c r="BV44" s="413"/>
      <c r="BW44" s="16"/>
      <c r="BX44" s="16"/>
      <c r="BY44" s="16"/>
      <c r="BZ44" s="16"/>
      <c r="CA44" s="16"/>
      <c r="CB44" s="16"/>
      <c r="CC44" s="16"/>
      <c r="CD44" s="16"/>
      <c r="CE44" s="16"/>
      <c r="CF44" s="16"/>
      <c r="CG44" s="16"/>
      <c r="CH44" s="16"/>
      <c r="CI44" s="16"/>
      <c r="CJ44" s="16"/>
      <c r="CK44" s="16"/>
      <c r="CL44" s="16"/>
      <c r="CM44" s="16"/>
      <c r="CN44" s="16"/>
      <c r="CO44" s="16"/>
      <c r="CP44" s="16"/>
      <c r="CQ44" s="16"/>
      <c r="CR44" s="29"/>
      <c r="CS44" s="413"/>
      <c r="CT44" s="413"/>
      <c r="CU44" s="16"/>
      <c r="CV44" s="16"/>
      <c r="CW44" s="16"/>
      <c r="CX44" s="16"/>
      <c r="CY44" s="16"/>
      <c r="CZ44" s="16"/>
      <c r="DA44" s="16"/>
      <c r="DB44" s="16"/>
      <c r="DC44" s="16"/>
      <c r="DD44" s="16"/>
      <c r="DE44" s="16"/>
      <c r="DF44" s="16"/>
      <c r="DG44" s="16"/>
      <c r="DH44" s="16"/>
      <c r="DI44" s="16"/>
      <c r="DJ44" s="16"/>
      <c r="DK44" s="16"/>
      <c r="DL44" s="16"/>
      <c r="DM44" s="16"/>
      <c r="DN44" s="16"/>
      <c r="DO44" s="16"/>
      <c r="DP44" s="29"/>
      <c r="DQ44" s="413"/>
      <c r="DR44" s="413"/>
      <c r="DS44" s="16"/>
      <c r="DT44" s="16"/>
      <c r="DU44" s="16"/>
      <c r="DV44" s="16"/>
      <c r="DW44" s="16"/>
      <c r="DX44" s="16"/>
      <c r="DY44" s="16"/>
      <c r="DZ44" s="16"/>
      <c r="EA44" s="16"/>
      <c r="EB44" s="16"/>
      <c r="EC44" s="16"/>
      <c r="ED44" s="16"/>
      <c r="EE44" s="16"/>
      <c r="EF44" s="16"/>
      <c r="EG44" s="16"/>
      <c r="EH44" s="16"/>
      <c r="EI44" s="16"/>
      <c r="EJ44" s="16"/>
      <c r="EK44" s="16"/>
      <c r="EL44" s="16"/>
      <c r="EM44" s="16"/>
      <c r="EO44" s="412"/>
      <c r="EP44" s="412"/>
      <c r="EQ44" s="1"/>
      <c r="ER44" s="1"/>
      <c r="ES44" s="1"/>
      <c r="ET44" s="1"/>
      <c r="EU44" s="1"/>
      <c r="EV44" s="1"/>
      <c r="EW44" s="1"/>
      <c r="EX44" s="1"/>
      <c r="EY44" s="1"/>
      <c r="EZ44" s="1"/>
      <c r="FA44" s="1"/>
      <c r="FB44" s="1"/>
      <c r="FC44" s="1"/>
      <c r="FD44" s="1"/>
      <c r="FE44" s="1"/>
      <c r="FF44" s="1"/>
      <c r="FG44" s="1"/>
      <c r="FH44" s="1"/>
      <c r="FI44" s="1"/>
      <c r="FJ44" s="1"/>
      <c r="FK44" s="1"/>
      <c r="FM44" s="412"/>
      <c r="FN44" s="412"/>
      <c r="FO44" s="1"/>
      <c r="FP44" s="1"/>
      <c r="FQ44" s="1"/>
      <c r="FR44" s="1"/>
      <c r="FS44" s="1"/>
      <c r="FT44" s="1"/>
      <c r="FU44" s="1"/>
      <c r="FV44" s="1"/>
      <c r="FW44" s="1"/>
      <c r="FX44" s="1"/>
      <c r="FY44" s="1"/>
      <c r="FZ44" s="1"/>
      <c r="GA44" s="1"/>
      <c r="GB44" s="1"/>
      <c r="GC44" s="1"/>
      <c r="GD44" s="1"/>
      <c r="GE44" s="1"/>
      <c r="GF44" s="1"/>
      <c r="GG44" s="1"/>
      <c r="GH44" s="1"/>
      <c r="GI44" s="1"/>
      <c r="GK44" s="412"/>
      <c r="GL44" s="412"/>
      <c r="GM44" s="1"/>
      <c r="GN44" s="1"/>
      <c r="GO44" s="1"/>
      <c r="GP44" s="1"/>
      <c r="GQ44" s="1"/>
      <c r="GR44" s="1"/>
      <c r="GS44" s="1"/>
      <c r="GT44" s="1"/>
      <c r="GU44" s="1"/>
      <c r="GV44" s="1"/>
      <c r="GW44" s="1"/>
      <c r="GX44" s="1"/>
      <c r="GY44" s="1"/>
      <c r="GZ44" s="1"/>
      <c r="HA44" s="1"/>
      <c r="HB44" s="1"/>
      <c r="HC44" s="1"/>
      <c r="HD44" s="1"/>
      <c r="HE44" s="1"/>
      <c r="HF44" s="1"/>
      <c r="HG44" s="1"/>
    </row>
  </sheetData>
  <mergeCells count="306">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4:B14"/>
    <mergeCell ref="Y14:Z14"/>
    <mergeCell ref="AW14:AX14"/>
    <mergeCell ref="BU14:BV14"/>
    <mergeCell ref="CS14:CT14"/>
    <mergeCell ref="DQ14:DR14"/>
    <mergeCell ref="EO14:EP14"/>
    <mergeCell ref="FM14:FN14"/>
    <mergeCell ref="GK14:GL14"/>
    <mergeCell ref="A17:B17"/>
    <mergeCell ref="Y17:Z17"/>
    <mergeCell ref="AW17:AX17"/>
    <mergeCell ref="BU17:BV17"/>
    <mergeCell ref="CS17:CT17"/>
    <mergeCell ref="DQ17:DR17"/>
    <mergeCell ref="EO17:EP17"/>
    <mergeCell ref="FM17:FN17"/>
    <mergeCell ref="GK17:GL17"/>
    <mergeCell ref="A19:B19"/>
    <mergeCell ref="Y19:Z19"/>
    <mergeCell ref="AW19:AX19"/>
    <mergeCell ref="BU19:BV19"/>
    <mergeCell ref="CS19:CT19"/>
    <mergeCell ref="DQ19:DR19"/>
    <mergeCell ref="EO19:EP19"/>
    <mergeCell ref="FM19:FN19"/>
    <mergeCell ref="GK19:GL19"/>
    <mergeCell ref="A20:B20"/>
    <mergeCell ref="Y20:Z20"/>
    <mergeCell ref="AW20:AX20"/>
    <mergeCell ref="BU20:BV20"/>
    <mergeCell ref="CS20:CT20"/>
    <mergeCell ref="DQ20:DR20"/>
    <mergeCell ref="EO20:EP20"/>
    <mergeCell ref="FM20:FN20"/>
    <mergeCell ref="GK20:GL20"/>
    <mergeCell ref="A22:B22"/>
    <mergeCell ref="Y22:Z22"/>
    <mergeCell ref="AW22:AX22"/>
    <mergeCell ref="BU22:BV22"/>
    <mergeCell ref="CS22:CT22"/>
    <mergeCell ref="DQ22:DR22"/>
    <mergeCell ref="EO22:EP22"/>
    <mergeCell ref="FM22:FN22"/>
    <mergeCell ref="GK22:GL22"/>
    <mergeCell ref="A24:B24"/>
    <mergeCell ref="Y24:Z24"/>
    <mergeCell ref="AW24:AX24"/>
    <mergeCell ref="BU24:BV24"/>
    <mergeCell ref="CS24:CT24"/>
    <mergeCell ref="DQ24:DR24"/>
    <mergeCell ref="EO24:EP24"/>
    <mergeCell ref="FM24:FN24"/>
    <mergeCell ref="GK24:GL24"/>
    <mergeCell ref="A25:B25"/>
    <mergeCell ref="Y25:Z25"/>
    <mergeCell ref="AW25:AX25"/>
    <mergeCell ref="BU25:BV25"/>
    <mergeCell ref="CS25:CT25"/>
    <mergeCell ref="DQ25:DR25"/>
    <mergeCell ref="EO25:EP25"/>
    <mergeCell ref="FM25:FN25"/>
    <mergeCell ref="GK25:GL25"/>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2:B32"/>
    <mergeCell ref="Y32:Z32"/>
    <mergeCell ref="AW32:AX32"/>
    <mergeCell ref="BU32:BV32"/>
    <mergeCell ref="CS32:CT32"/>
    <mergeCell ref="DQ32:DR32"/>
    <mergeCell ref="EO32:EP32"/>
    <mergeCell ref="FM32:FN32"/>
    <mergeCell ref="GK32:GL32"/>
    <mergeCell ref="A33:B33"/>
    <mergeCell ref="Y33:Z33"/>
    <mergeCell ref="AW33:AX33"/>
    <mergeCell ref="BU33:BV33"/>
    <mergeCell ref="CS33:CT33"/>
    <mergeCell ref="DQ33:DR33"/>
    <mergeCell ref="EO33:EP33"/>
    <mergeCell ref="FM33:FN33"/>
    <mergeCell ref="GK33:GL33"/>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38:B38"/>
    <mergeCell ref="Y38:Z38"/>
    <mergeCell ref="AW38:AX38"/>
    <mergeCell ref="BU38:BV38"/>
    <mergeCell ref="CS38:CT38"/>
    <mergeCell ref="DQ38:DR38"/>
    <mergeCell ref="EO38:EP38"/>
    <mergeCell ref="FM38:FN38"/>
    <mergeCell ref="GK38:GL38"/>
    <mergeCell ref="A39:B39"/>
    <mergeCell ref="Y39:Z39"/>
    <mergeCell ref="AW39:AX39"/>
    <mergeCell ref="BU39:BV39"/>
    <mergeCell ref="CS39:CT39"/>
    <mergeCell ref="DQ39:DR39"/>
    <mergeCell ref="EO39:EP39"/>
    <mergeCell ref="FM39:FN39"/>
    <mergeCell ref="GK39:GL39"/>
    <mergeCell ref="A40:B40"/>
    <mergeCell ref="Y40:Z40"/>
    <mergeCell ref="AW40:AX40"/>
    <mergeCell ref="BU40:BV40"/>
    <mergeCell ref="CS40:CT40"/>
    <mergeCell ref="DQ40:DR40"/>
    <mergeCell ref="EO40:EP40"/>
    <mergeCell ref="FM40:FN40"/>
    <mergeCell ref="GK40:GL40"/>
    <mergeCell ref="A41:B41"/>
    <mergeCell ref="Y41:Z41"/>
    <mergeCell ref="AW41:AX41"/>
    <mergeCell ref="BU41:BV41"/>
    <mergeCell ref="CS41:CT41"/>
    <mergeCell ref="DQ41:DR41"/>
    <mergeCell ref="EO41:EP41"/>
    <mergeCell ref="FM41:FN41"/>
    <mergeCell ref="GK41:GL41"/>
    <mergeCell ref="A42:B42"/>
    <mergeCell ref="Y42:Z42"/>
    <mergeCell ref="AW42:AX42"/>
    <mergeCell ref="BU42:BV42"/>
    <mergeCell ref="CS42:CT42"/>
    <mergeCell ref="DQ42:DR42"/>
    <mergeCell ref="EO42:EP42"/>
    <mergeCell ref="FM42:FN42"/>
    <mergeCell ref="GK42:GL42"/>
    <mergeCell ref="A43:B43"/>
    <mergeCell ref="Y43:Z43"/>
    <mergeCell ref="AW43:AX43"/>
    <mergeCell ref="BU43:BV43"/>
    <mergeCell ref="CS43:CT43"/>
    <mergeCell ref="DQ43:DR43"/>
    <mergeCell ref="EO43:EP43"/>
    <mergeCell ref="FM43:FN43"/>
    <mergeCell ref="GK43:GL43"/>
    <mergeCell ref="A44:B44"/>
    <mergeCell ref="Y44:Z44"/>
    <mergeCell ref="AW44:AX44"/>
    <mergeCell ref="BU44:BV44"/>
    <mergeCell ref="CS44:CT44"/>
    <mergeCell ref="DQ44:DR44"/>
    <mergeCell ref="EO44:EP44"/>
    <mergeCell ref="FM44:FN44"/>
    <mergeCell ref="GK44:GL4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F44"/>
  <sheetViews>
    <sheetView topLeftCell="FN1" workbookViewId="0">
      <selection activeCell="X20" sqref="X20"/>
    </sheetView>
  </sheetViews>
  <sheetFormatPr defaultColWidth="9" defaultRowHeight="12.5"/>
  <cols>
    <col min="2" max="2" width="40.08984375" customWidth="1"/>
    <col min="4" max="22" width="9" hidden="1" customWidth="1"/>
    <col min="24" max="24" width="12.81640625"/>
    <col min="26" max="26" width="40.08984375"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spans="1:240"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0"/>
      <c r="AX1" s="410"/>
      <c r="AY1" s="1"/>
      <c r="AZ1" s="1"/>
      <c r="BA1" s="1"/>
      <c r="BB1" s="1"/>
      <c r="BC1" s="1"/>
      <c r="BD1" s="1"/>
      <c r="BE1" s="1"/>
      <c r="BF1" s="1"/>
      <c r="BG1" s="1"/>
      <c r="BH1" s="1"/>
      <c r="BI1" s="1"/>
      <c r="BJ1" s="1"/>
      <c r="BK1" s="1"/>
      <c r="BL1" s="1"/>
      <c r="BM1" s="1"/>
      <c r="BN1" s="1"/>
      <c r="BO1" s="1"/>
      <c r="BP1" s="1"/>
      <c r="BQ1" s="1"/>
      <c r="BR1" s="1"/>
      <c r="BS1" s="1"/>
      <c r="BU1" s="410"/>
      <c r="BV1" s="410"/>
      <c r="BW1" s="1"/>
      <c r="BX1" s="1"/>
      <c r="BY1" s="1"/>
      <c r="BZ1" s="1"/>
      <c r="CA1" s="1"/>
      <c r="CB1" s="1"/>
      <c r="CC1" s="1"/>
      <c r="CD1" s="1"/>
      <c r="CE1" s="1"/>
      <c r="CF1" s="1"/>
      <c r="CG1" s="1"/>
      <c r="CH1" s="1"/>
      <c r="CI1" s="1"/>
      <c r="CJ1" s="1"/>
      <c r="CK1" s="1"/>
      <c r="CL1" s="1"/>
      <c r="CM1" s="1"/>
      <c r="CN1" s="1"/>
      <c r="CO1" s="1"/>
      <c r="CP1" s="1"/>
      <c r="CQ1" s="1"/>
      <c r="CS1" s="410"/>
      <c r="CT1" s="410"/>
      <c r="CU1" s="1"/>
      <c r="CV1" s="1"/>
      <c r="CW1" s="1"/>
      <c r="CX1" s="1"/>
      <c r="CY1" s="1"/>
      <c r="CZ1" s="1"/>
      <c r="DA1" s="1"/>
      <c r="DB1" s="1"/>
      <c r="DC1" s="1"/>
      <c r="DD1" s="1"/>
      <c r="DE1" s="1"/>
      <c r="DF1" s="1"/>
      <c r="DG1" s="1"/>
      <c r="DH1" s="1"/>
      <c r="DI1" s="1"/>
      <c r="DJ1" s="1"/>
      <c r="DK1" s="1"/>
      <c r="DL1" s="1"/>
      <c r="DM1" s="1"/>
      <c r="DN1" s="1"/>
      <c r="DO1" s="1"/>
      <c r="DQ1" s="410"/>
      <c r="DR1" s="410"/>
      <c r="DS1" s="1"/>
      <c r="DT1" s="1"/>
      <c r="DU1" s="1"/>
      <c r="DV1" s="1"/>
      <c r="DW1" s="1"/>
      <c r="DX1" s="1"/>
      <c r="DY1" s="1"/>
      <c r="DZ1" s="1"/>
      <c r="EA1" s="1"/>
      <c r="EB1" s="1"/>
      <c r="EC1" s="1"/>
      <c r="ED1" s="1"/>
      <c r="EE1" s="1"/>
      <c r="EF1" s="1"/>
      <c r="EG1" s="1"/>
      <c r="EH1" s="1"/>
      <c r="EI1" s="1"/>
      <c r="EJ1" s="1"/>
      <c r="EK1" s="1"/>
      <c r="EL1" s="1"/>
      <c r="EM1" s="1"/>
      <c r="EO1" s="410"/>
      <c r="EP1" s="410"/>
      <c r="EQ1" s="1"/>
      <c r="ER1" s="1"/>
      <c r="ES1" s="1"/>
      <c r="ET1" s="1"/>
      <c r="EU1" s="1"/>
      <c r="EV1" s="1"/>
      <c r="EW1" s="1"/>
      <c r="EX1" s="1"/>
      <c r="EY1" s="1"/>
      <c r="EZ1" s="1"/>
      <c r="FA1" s="1"/>
      <c r="FB1" s="1"/>
      <c r="FC1" s="1"/>
      <c r="FD1" s="1"/>
      <c r="FE1" s="1"/>
      <c r="FF1" s="1"/>
      <c r="FG1" s="1"/>
      <c r="FH1" s="1"/>
      <c r="FI1" s="1"/>
      <c r="FJ1" s="1"/>
      <c r="FK1" s="1"/>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c r="HI1" s="410"/>
      <c r="HJ1" s="410"/>
      <c r="HK1" s="1"/>
      <c r="HL1" s="1"/>
      <c r="HM1" s="1"/>
      <c r="HN1" s="1"/>
      <c r="HO1" s="1"/>
      <c r="HP1" s="1"/>
      <c r="HQ1" s="1"/>
      <c r="HR1" s="1"/>
      <c r="HS1" s="1"/>
      <c r="HT1" s="1"/>
      <c r="HU1" s="1"/>
      <c r="HV1" s="1"/>
      <c r="HW1" s="1"/>
      <c r="HX1" s="1"/>
      <c r="HY1" s="1"/>
      <c r="HZ1" s="1"/>
      <c r="IA1" s="1"/>
      <c r="IB1" s="1"/>
      <c r="IC1" s="1"/>
      <c r="ID1" s="1"/>
      <c r="IE1" s="1"/>
    </row>
    <row r="2" spans="1:240"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0"/>
      <c r="AX2" s="410"/>
      <c r="AY2" s="1"/>
      <c r="AZ2" s="1"/>
      <c r="BA2" s="1"/>
      <c r="BB2" s="1"/>
      <c r="BC2" s="1"/>
      <c r="BD2" s="1"/>
      <c r="BE2" s="1"/>
      <c r="BF2" s="1"/>
      <c r="BG2" s="1"/>
      <c r="BH2" s="1"/>
      <c r="BI2" s="1"/>
      <c r="BJ2" s="1"/>
      <c r="BK2" s="1"/>
      <c r="BL2" s="1"/>
      <c r="BM2" s="1"/>
      <c r="BN2" s="1"/>
      <c r="BO2" s="1"/>
      <c r="BP2" s="1"/>
      <c r="BQ2" s="1"/>
      <c r="BR2" s="1"/>
      <c r="BS2" s="1"/>
      <c r="BU2" s="410"/>
      <c r="BV2" s="410"/>
      <c r="BW2" s="1"/>
      <c r="BX2" s="1"/>
      <c r="BY2" s="1"/>
      <c r="BZ2" s="1"/>
      <c r="CA2" s="1"/>
      <c r="CB2" s="1"/>
      <c r="CC2" s="1"/>
      <c r="CD2" s="1"/>
      <c r="CE2" s="1"/>
      <c r="CF2" s="1"/>
      <c r="CG2" s="1"/>
      <c r="CH2" s="1"/>
      <c r="CI2" s="1"/>
      <c r="CJ2" s="1"/>
      <c r="CK2" s="1"/>
      <c r="CL2" s="1"/>
      <c r="CM2" s="1"/>
      <c r="CN2" s="1"/>
      <c r="CO2" s="1"/>
      <c r="CP2" s="1"/>
      <c r="CQ2" s="1"/>
      <c r="CS2" s="410"/>
      <c r="CT2" s="410"/>
      <c r="CU2" s="1"/>
      <c r="CV2" s="1"/>
      <c r="CW2" s="1"/>
      <c r="CX2" s="1"/>
      <c r="CY2" s="1"/>
      <c r="CZ2" s="1"/>
      <c r="DA2" s="1"/>
      <c r="DB2" s="1"/>
      <c r="DC2" s="1"/>
      <c r="DD2" s="1"/>
      <c r="DE2" s="1"/>
      <c r="DF2" s="1"/>
      <c r="DG2" s="1"/>
      <c r="DH2" s="1"/>
      <c r="DI2" s="1"/>
      <c r="DJ2" s="1"/>
      <c r="DK2" s="1"/>
      <c r="DL2" s="1"/>
      <c r="DM2" s="1"/>
      <c r="DN2" s="1"/>
      <c r="DO2" s="1"/>
      <c r="DQ2" s="410"/>
      <c r="DR2" s="410"/>
      <c r="DS2" s="1"/>
      <c r="DT2" s="1"/>
      <c r="DU2" s="1"/>
      <c r="DV2" s="1"/>
      <c r="DW2" s="1"/>
      <c r="DX2" s="1"/>
      <c r="DY2" s="1"/>
      <c r="DZ2" s="1"/>
      <c r="EA2" s="1"/>
      <c r="EB2" s="1"/>
      <c r="EC2" s="1"/>
      <c r="ED2" s="1"/>
      <c r="EE2" s="1"/>
      <c r="EF2" s="1"/>
      <c r="EG2" s="1"/>
      <c r="EH2" s="1"/>
      <c r="EI2" s="1"/>
      <c r="EJ2" s="1"/>
      <c r="EK2" s="1"/>
      <c r="EL2" s="1"/>
      <c r="EM2" s="1"/>
      <c r="EO2" s="410"/>
      <c r="EP2" s="410"/>
      <c r="EQ2" s="1"/>
      <c r="ER2" s="1"/>
      <c r="ES2" s="1"/>
      <c r="ET2" s="1"/>
      <c r="EU2" s="1"/>
      <c r="EV2" s="1"/>
      <c r="EW2" s="1"/>
      <c r="EX2" s="1"/>
      <c r="EY2" s="1"/>
      <c r="EZ2" s="1"/>
      <c r="FA2" s="1"/>
      <c r="FB2" s="1"/>
      <c r="FC2" s="1"/>
      <c r="FD2" s="1"/>
      <c r="FE2" s="1"/>
      <c r="FF2" s="1"/>
      <c r="FG2" s="1"/>
      <c r="FH2" s="1"/>
      <c r="FI2" s="1"/>
      <c r="FJ2" s="1"/>
      <c r="FK2" s="1"/>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c r="HI2" s="410"/>
      <c r="HJ2" s="410"/>
      <c r="HK2" s="1"/>
      <c r="HL2" s="1"/>
      <c r="HM2" s="1"/>
      <c r="HN2" s="1"/>
      <c r="HO2" s="1"/>
      <c r="HP2" s="1"/>
      <c r="HQ2" s="1"/>
      <c r="HR2" s="1"/>
      <c r="HS2" s="1"/>
      <c r="HT2" s="1"/>
      <c r="HU2" s="1"/>
      <c r="HV2" s="1"/>
      <c r="HW2" s="1"/>
      <c r="HX2" s="1"/>
      <c r="HY2" s="1"/>
      <c r="HZ2" s="1"/>
      <c r="IA2" s="1"/>
      <c r="IB2" s="1"/>
      <c r="IC2" s="1"/>
      <c r="ID2" s="1"/>
      <c r="IE2" s="1"/>
    </row>
    <row r="3" spans="1:240"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0"/>
      <c r="AX3" s="410"/>
      <c r="AY3" s="1"/>
      <c r="AZ3" s="1"/>
      <c r="BA3" s="1"/>
      <c r="BB3" s="1"/>
      <c r="BC3" s="1"/>
      <c r="BD3" s="1"/>
      <c r="BE3" s="1"/>
      <c r="BF3" s="1"/>
      <c r="BG3" s="1"/>
      <c r="BH3" s="1"/>
      <c r="BI3" s="1"/>
      <c r="BJ3" s="1"/>
      <c r="BK3" s="1"/>
      <c r="BL3" s="1"/>
      <c r="BM3" s="1"/>
      <c r="BN3" s="1"/>
      <c r="BO3" s="1"/>
      <c r="BP3" s="1"/>
      <c r="BQ3" s="1"/>
      <c r="BR3" s="1"/>
      <c r="BS3" s="1"/>
      <c r="BU3" s="410"/>
      <c r="BV3" s="410"/>
      <c r="BW3" s="1"/>
      <c r="BX3" s="1"/>
      <c r="BY3" s="1"/>
      <c r="BZ3" s="1"/>
      <c r="CA3" s="1"/>
      <c r="CB3" s="1"/>
      <c r="CC3" s="1"/>
      <c r="CD3" s="1"/>
      <c r="CE3" s="1"/>
      <c r="CF3" s="1"/>
      <c r="CG3" s="1"/>
      <c r="CH3" s="1"/>
      <c r="CI3" s="1"/>
      <c r="CJ3" s="1"/>
      <c r="CK3" s="1"/>
      <c r="CL3" s="1"/>
      <c r="CM3" s="1"/>
      <c r="CN3" s="1"/>
      <c r="CO3" s="1"/>
      <c r="CP3" s="1"/>
      <c r="CQ3" s="1"/>
      <c r="CS3" s="410"/>
      <c r="CT3" s="410"/>
      <c r="CU3" s="1"/>
      <c r="CV3" s="1"/>
      <c r="CW3" s="1"/>
      <c r="CX3" s="1"/>
      <c r="CY3" s="1"/>
      <c r="CZ3" s="1"/>
      <c r="DA3" s="1"/>
      <c r="DB3" s="1"/>
      <c r="DC3" s="1"/>
      <c r="DD3" s="1"/>
      <c r="DE3" s="1"/>
      <c r="DF3" s="1"/>
      <c r="DG3" s="1"/>
      <c r="DH3" s="1"/>
      <c r="DI3" s="1"/>
      <c r="DJ3" s="1"/>
      <c r="DK3" s="1"/>
      <c r="DL3" s="1"/>
      <c r="DM3" s="1"/>
      <c r="DN3" s="1"/>
      <c r="DO3" s="1"/>
      <c r="DQ3" s="410"/>
      <c r="DR3" s="410"/>
      <c r="DS3" s="1"/>
      <c r="DT3" s="1"/>
      <c r="DU3" s="1"/>
      <c r="DV3" s="1"/>
      <c r="DW3" s="1"/>
      <c r="DX3" s="1"/>
      <c r="DY3" s="1"/>
      <c r="DZ3" s="1"/>
      <c r="EA3" s="1"/>
      <c r="EB3" s="1"/>
      <c r="EC3" s="1"/>
      <c r="ED3" s="1"/>
      <c r="EE3" s="1"/>
      <c r="EF3" s="1"/>
      <c r="EG3" s="1"/>
      <c r="EH3" s="1"/>
      <c r="EI3" s="1"/>
      <c r="EJ3" s="1"/>
      <c r="EK3" s="1"/>
      <c r="EL3" s="1"/>
      <c r="EM3" s="1"/>
      <c r="EO3" s="410"/>
      <c r="EP3" s="410"/>
      <c r="EQ3" s="1"/>
      <c r="ER3" s="1"/>
      <c r="ES3" s="1"/>
      <c r="ET3" s="1"/>
      <c r="EU3" s="1"/>
      <c r="EV3" s="1"/>
      <c r="EW3" s="1"/>
      <c r="EX3" s="1"/>
      <c r="EY3" s="1"/>
      <c r="EZ3" s="1"/>
      <c r="FA3" s="1"/>
      <c r="FB3" s="1"/>
      <c r="FC3" s="1"/>
      <c r="FD3" s="1"/>
      <c r="FE3" s="1"/>
      <c r="FF3" s="1"/>
      <c r="FG3" s="1"/>
      <c r="FH3" s="1"/>
      <c r="FI3" s="1"/>
      <c r="FJ3" s="1"/>
      <c r="FK3" s="1"/>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c r="HI3" s="410"/>
      <c r="HJ3" s="410"/>
      <c r="HK3" s="1"/>
      <c r="HL3" s="1"/>
      <c r="HM3" s="1"/>
      <c r="HN3" s="1"/>
      <c r="HO3" s="1"/>
      <c r="HP3" s="1"/>
      <c r="HQ3" s="1"/>
      <c r="HR3" s="1"/>
      <c r="HS3" s="1"/>
      <c r="HT3" s="1"/>
      <c r="HU3" s="1"/>
      <c r="HV3" s="1"/>
      <c r="HW3" s="1"/>
      <c r="HX3" s="1"/>
      <c r="HY3" s="1"/>
      <c r="HZ3" s="1"/>
      <c r="IA3" s="1"/>
      <c r="IB3" s="1"/>
      <c r="IC3" s="1"/>
      <c r="ID3" s="1"/>
      <c r="IE3" s="1"/>
    </row>
    <row r="4" spans="1:240"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0"/>
      <c r="AX4" s="410"/>
      <c r="AY4" s="1"/>
      <c r="AZ4" s="1"/>
      <c r="BA4" s="1"/>
      <c r="BB4" s="1"/>
      <c r="BC4" s="1"/>
      <c r="BD4" s="1"/>
      <c r="BE4" s="1"/>
      <c r="BF4" s="1"/>
      <c r="BG4" s="1"/>
      <c r="BH4" s="1"/>
      <c r="BI4" s="1"/>
      <c r="BJ4" s="1"/>
      <c r="BK4" s="1"/>
      <c r="BL4" s="1"/>
      <c r="BM4" s="1"/>
      <c r="BN4" s="1"/>
      <c r="BO4" s="1"/>
      <c r="BP4" s="1"/>
      <c r="BQ4" s="1"/>
      <c r="BR4" s="1"/>
      <c r="BS4" s="1"/>
      <c r="BU4" s="410"/>
      <c r="BV4" s="410"/>
      <c r="BW4" s="1"/>
      <c r="BX4" s="1"/>
      <c r="BY4" s="1"/>
      <c r="BZ4" s="1"/>
      <c r="CA4" s="1"/>
      <c r="CB4" s="1"/>
      <c r="CC4" s="1"/>
      <c r="CD4" s="1"/>
      <c r="CE4" s="1"/>
      <c r="CF4" s="1"/>
      <c r="CG4" s="1"/>
      <c r="CH4" s="1"/>
      <c r="CI4" s="1"/>
      <c r="CJ4" s="1"/>
      <c r="CK4" s="1"/>
      <c r="CL4" s="1"/>
      <c r="CM4" s="1"/>
      <c r="CN4" s="1"/>
      <c r="CO4" s="1"/>
      <c r="CP4" s="1"/>
      <c r="CQ4" s="1"/>
      <c r="CS4" s="410"/>
      <c r="CT4" s="410"/>
      <c r="CU4" s="1"/>
      <c r="CV4" s="1"/>
      <c r="CW4" s="1"/>
      <c r="CX4" s="1"/>
      <c r="CY4" s="1"/>
      <c r="CZ4" s="1"/>
      <c r="DA4" s="1"/>
      <c r="DB4" s="1"/>
      <c r="DC4" s="1"/>
      <c r="DD4" s="1"/>
      <c r="DE4" s="1"/>
      <c r="DF4" s="1"/>
      <c r="DG4" s="1"/>
      <c r="DH4" s="1"/>
      <c r="DI4" s="1"/>
      <c r="DJ4" s="1"/>
      <c r="DK4" s="1"/>
      <c r="DL4" s="1"/>
      <c r="DM4" s="1"/>
      <c r="DN4" s="1"/>
      <c r="DO4" s="1"/>
      <c r="DQ4" s="410"/>
      <c r="DR4" s="410"/>
      <c r="DS4" s="1"/>
      <c r="DT4" s="1"/>
      <c r="DU4" s="1"/>
      <c r="DV4" s="1"/>
      <c r="DW4" s="1"/>
      <c r="DX4" s="1"/>
      <c r="DY4" s="1"/>
      <c r="DZ4" s="1"/>
      <c r="EA4" s="1"/>
      <c r="EB4" s="1"/>
      <c r="EC4" s="1"/>
      <c r="ED4" s="1"/>
      <c r="EE4" s="1"/>
      <c r="EF4" s="1"/>
      <c r="EG4" s="1"/>
      <c r="EH4" s="1"/>
      <c r="EI4" s="1"/>
      <c r="EJ4" s="1"/>
      <c r="EK4" s="1"/>
      <c r="EL4" s="1"/>
      <c r="EM4" s="1"/>
      <c r="EO4" s="410"/>
      <c r="EP4" s="410"/>
      <c r="EQ4" s="1"/>
      <c r="ER4" s="1"/>
      <c r="ES4" s="1"/>
      <c r="ET4" s="1"/>
      <c r="EU4" s="1"/>
      <c r="EV4" s="1"/>
      <c r="EW4" s="1"/>
      <c r="EX4" s="1"/>
      <c r="EY4" s="1"/>
      <c r="EZ4" s="1"/>
      <c r="FA4" s="1"/>
      <c r="FB4" s="1"/>
      <c r="FC4" s="1"/>
      <c r="FD4" s="1"/>
      <c r="FE4" s="1"/>
      <c r="FF4" s="1"/>
      <c r="FG4" s="1"/>
      <c r="FH4" s="1"/>
      <c r="FI4" s="1"/>
      <c r="FJ4" s="1"/>
      <c r="FK4" s="1"/>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c r="HI4" s="410"/>
      <c r="HJ4" s="410"/>
      <c r="HK4" s="1"/>
      <c r="HL4" s="1"/>
      <c r="HM4" s="1"/>
      <c r="HN4" s="1"/>
      <c r="HO4" s="1"/>
      <c r="HP4" s="1"/>
      <c r="HQ4" s="1"/>
      <c r="HR4" s="1"/>
      <c r="HS4" s="1"/>
      <c r="HT4" s="1"/>
      <c r="HU4" s="1"/>
      <c r="HV4" s="1"/>
      <c r="HW4" s="1"/>
      <c r="HX4" s="1"/>
      <c r="HY4" s="1"/>
      <c r="HZ4" s="1"/>
      <c r="IA4" s="1"/>
      <c r="IB4" s="1"/>
      <c r="IC4" s="1"/>
      <c r="ID4" s="1"/>
      <c r="IE4" s="1"/>
    </row>
    <row r="5" spans="1:240"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8" t="s">
        <v>214</v>
      </c>
      <c r="AX5" s="418"/>
      <c r="AY5" s="2"/>
      <c r="AZ5" s="2"/>
      <c r="BA5" s="2"/>
      <c r="BB5" s="2"/>
      <c r="BC5" s="2"/>
      <c r="BD5" s="2"/>
      <c r="BE5" s="2"/>
      <c r="BF5" s="2"/>
      <c r="BG5" s="1"/>
      <c r="BH5" s="2"/>
      <c r="BI5" s="2"/>
      <c r="BJ5" s="2"/>
      <c r="BK5" s="2"/>
      <c r="BL5" s="1"/>
      <c r="BM5" s="2"/>
      <c r="BN5" s="1"/>
      <c r="BO5" s="1"/>
      <c r="BP5" s="2"/>
      <c r="BQ5" s="1"/>
      <c r="BR5" s="1"/>
      <c r="BS5" s="2" t="s">
        <v>215</v>
      </c>
      <c r="BU5" s="418" t="s">
        <v>214</v>
      </c>
      <c r="BV5" s="418"/>
      <c r="BW5" s="2"/>
      <c r="BX5" s="2"/>
      <c r="BY5" s="2"/>
      <c r="BZ5" s="2"/>
      <c r="CA5" s="2"/>
      <c r="CB5" s="2"/>
      <c r="CC5" s="2"/>
      <c r="CD5" s="2"/>
      <c r="CE5" s="1"/>
      <c r="CF5" s="2"/>
      <c r="CG5" s="2"/>
      <c r="CH5" s="2"/>
      <c r="CI5" s="2"/>
      <c r="CJ5" s="1"/>
      <c r="CK5" s="2"/>
      <c r="CL5" s="1"/>
      <c r="CM5" s="1"/>
      <c r="CN5" s="2"/>
      <c r="CO5" s="1"/>
      <c r="CP5" s="1"/>
      <c r="CQ5" s="2" t="s">
        <v>215</v>
      </c>
      <c r="CS5" s="418" t="s">
        <v>214</v>
      </c>
      <c r="CT5" s="418"/>
      <c r="CU5" s="2"/>
      <c r="CV5" s="2"/>
      <c r="CW5" s="2"/>
      <c r="CX5" s="2"/>
      <c r="CY5" s="2"/>
      <c r="CZ5" s="2"/>
      <c r="DA5" s="2"/>
      <c r="DB5" s="2"/>
      <c r="DC5" s="1"/>
      <c r="DD5" s="2"/>
      <c r="DE5" s="2"/>
      <c r="DF5" s="2"/>
      <c r="DG5" s="2"/>
      <c r="DH5" s="1"/>
      <c r="DI5" s="2"/>
      <c r="DJ5" s="1"/>
      <c r="DK5" s="1"/>
      <c r="DL5" s="2"/>
      <c r="DM5" s="1"/>
      <c r="DN5" s="1"/>
      <c r="DO5" s="2" t="s">
        <v>215</v>
      </c>
      <c r="DQ5" s="418" t="s">
        <v>214</v>
      </c>
      <c r="DR5" s="418"/>
      <c r="DS5" s="2"/>
      <c r="DT5" s="2"/>
      <c r="DU5" s="2"/>
      <c r="DV5" s="2"/>
      <c r="DW5" s="2"/>
      <c r="DX5" s="2"/>
      <c r="DY5" s="2"/>
      <c r="DZ5" s="2"/>
      <c r="EA5" s="1"/>
      <c r="EB5" s="2"/>
      <c r="EC5" s="2"/>
      <c r="ED5" s="2"/>
      <c r="EE5" s="2"/>
      <c r="EF5" s="1"/>
      <c r="EG5" s="2"/>
      <c r="EH5" s="1"/>
      <c r="EI5" s="1"/>
      <c r="EJ5" s="2"/>
      <c r="EK5" s="1"/>
      <c r="EL5" s="1"/>
      <c r="EM5" s="2" t="s">
        <v>215</v>
      </c>
      <c r="EO5" s="418" t="s">
        <v>214</v>
      </c>
      <c r="EP5" s="418"/>
      <c r="EQ5" s="2"/>
      <c r="ER5" s="2"/>
      <c r="ES5" s="2"/>
      <c r="ET5" s="2"/>
      <c r="EU5" s="2"/>
      <c r="EV5" s="2"/>
      <c r="EW5" s="2"/>
      <c r="EX5" s="2"/>
      <c r="EY5" s="1"/>
      <c r="EZ5" s="2"/>
      <c r="FA5" s="2"/>
      <c r="FB5" s="2"/>
      <c r="FC5" s="2"/>
      <c r="FD5" s="1"/>
      <c r="FE5" s="2"/>
      <c r="FF5" s="1"/>
      <c r="FG5" s="1"/>
      <c r="FH5" s="2"/>
      <c r="FI5" s="1"/>
      <c r="FJ5" s="1"/>
      <c r="FK5" s="2" t="s">
        <v>215</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c r="HI5" s="418" t="s">
        <v>214</v>
      </c>
      <c r="HJ5" s="418"/>
      <c r="HK5" s="2"/>
      <c r="HL5" s="2"/>
      <c r="HM5" s="2"/>
      <c r="HN5" s="2"/>
      <c r="HO5" s="2"/>
      <c r="HP5" s="2"/>
      <c r="HQ5" s="2"/>
      <c r="HR5" s="2"/>
      <c r="HS5" s="1"/>
      <c r="HT5" s="2"/>
      <c r="HU5" s="2"/>
      <c r="HV5" s="2"/>
      <c r="HW5" s="2"/>
      <c r="HX5" s="1"/>
      <c r="HY5" s="2"/>
      <c r="HZ5" s="1"/>
      <c r="IA5" s="1"/>
      <c r="IB5" s="2"/>
      <c r="IC5" s="1"/>
      <c r="ID5" s="1"/>
      <c r="IE5" s="2" t="s">
        <v>215</v>
      </c>
    </row>
    <row r="6" spans="1:240"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0"/>
      <c r="AX6" s="410"/>
      <c r="AY6" s="1"/>
      <c r="AZ6" s="1"/>
      <c r="BA6" s="1"/>
      <c r="BB6" s="1"/>
      <c r="BC6" s="1"/>
      <c r="BD6" s="1"/>
      <c r="BE6" s="1"/>
      <c r="BF6" s="1"/>
      <c r="BG6" s="1"/>
      <c r="BH6" s="1"/>
      <c r="BI6" s="1"/>
      <c r="BJ6" s="1"/>
      <c r="BK6" s="1"/>
      <c r="BL6" s="1"/>
      <c r="BM6" s="1"/>
      <c r="BN6" s="1"/>
      <c r="BO6" s="1"/>
      <c r="BP6" s="1"/>
      <c r="BQ6" s="1"/>
      <c r="BR6" s="1"/>
      <c r="BS6" s="1"/>
      <c r="BU6" s="410"/>
      <c r="BV6" s="410"/>
      <c r="BW6" s="1"/>
      <c r="BX6" s="1"/>
      <c r="BY6" s="1"/>
      <c r="BZ6" s="1"/>
      <c r="CA6" s="1"/>
      <c r="CB6" s="1"/>
      <c r="CC6" s="1"/>
      <c r="CD6" s="1"/>
      <c r="CE6" s="1"/>
      <c r="CF6" s="1"/>
      <c r="CG6" s="1"/>
      <c r="CH6" s="1"/>
      <c r="CI6" s="1"/>
      <c r="CJ6" s="1"/>
      <c r="CK6" s="1"/>
      <c r="CL6" s="1"/>
      <c r="CM6" s="1"/>
      <c r="CN6" s="1"/>
      <c r="CO6" s="1"/>
      <c r="CP6" s="1"/>
      <c r="CQ6" s="1"/>
      <c r="CS6" s="410"/>
      <c r="CT6" s="410"/>
      <c r="CU6" s="1"/>
      <c r="CV6" s="1"/>
      <c r="CW6" s="1"/>
      <c r="CX6" s="1"/>
      <c r="CY6" s="1"/>
      <c r="CZ6" s="1"/>
      <c r="DA6" s="1"/>
      <c r="DB6" s="1"/>
      <c r="DC6" s="1"/>
      <c r="DD6" s="1"/>
      <c r="DE6" s="1"/>
      <c r="DF6" s="1"/>
      <c r="DG6" s="1"/>
      <c r="DH6" s="1"/>
      <c r="DI6" s="1"/>
      <c r="DJ6" s="1"/>
      <c r="DK6" s="1"/>
      <c r="DL6" s="1"/>
      <c r="DM6" s="1"/>
      <c r="DN6" s="1"/>
      <c r="DO6" s="1"/>
      <c r="DQ6" s="410"/>
      <c r="DR6" s="410"/>
      <c r="DS6" s="1"/>
      <c r="DT6" s="1"/>
      <c r="DU6" s="1"/>
      <c r="DV6" s="1"/>
      <c r="DW6" s="1"/>
      <c r="DX6" s="1"/>
      <c r="DY6" s="1"/>
      <c r="DZ6" s="1"/>
      <c r="EA6" s="1"/>
      <c r="EB6" s="1"/>
      <c r="EC6" s="1"/>
      <c r="ED6" s="1"/>
      <c r="EE6" s="1"/>
      <c r="EF6" s="1"/>
      <c r="EG6" s="1"/>
      <c r="EH6" s="1"/>
      <c r="EI6" s="1"/>
      <c r="EJ6" s="1"/>
      <c r="EK6" s="1"/>
      <c r="EL6" s="1"/>
      <c r="EM6" s="1"/>
      <c r="EO6" s="410"/>
      <c r="EP6" s="410"/>
      <c r="EQ6" s="1"/>
      <c r="ER6" s="1"/>
      <c r="ES6" s="1"/>
      <c r="ET6" s="1"/>
      <c r="EU6" s="1"/>
      <c r="EV6" s="1"/>
      <c r="EW6" s="1"/>
      <c r="EX6" s="1"/>
      <c r="EY6" s="1"/>
      <c r="EZ6" s="1"/>
      <c r="FA6" s="1"/>
      <c r="FB6" s="1"/>
      <c r="FC6" s="1"/>
      <c r="FD6" s="1"/>
      <c r="FE6" s="1"/>
      <c r="FF6" s="1"/>
      <c r="FG6" s="1"/>
      <c r="FH6" s="1"/>
      <c r="FI6" s="1"/>
      <c r="FJ6" s="1"/>
      <c r="FK6" s="1"/>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c r="HI6" s="410"/>
      <c r="HJ6" s="410"/>
      <c r="HK6" s="1"/>
      <c r="HL6" s="1"/>
      <c r="HM6" s="1"/>
      <c r="HN6" s="1"/>
      <c r="HO6" s="1"/>
      <c r="HP6" s="1"/>
      <c r="HQ6" s="1"/>
      <c r="HR6" s="1"/>
      <c r="HS6" s="1"/>
      <c r="HT6" s="1"/>
      <c r="HU6" s="1"/>
      <c r="HV6" s="1"/>
      <c r="HW6" s="1"/>
      <c r="HX6" s="1"/>
      <c r="HY6" s="1"/>
      <c r="HZ6" s="1"/>
      <c r="IA6" s="1"/>
      <c r="IB6" s="1"/>
      <c r="IC6" s="1"/>
      <c r="ID6" s="1"/>
      <c r="IE6" s="1"/>
    </row>
    <row r="7" spans="1:240" ht="15.5">
      <c r="A7" s="416" t="s">
        <v>276</v>
      </c>
      <c r="B7" s="416"/>
      <c r="C7" s="2"/>
      <c r="D7" s="2"/>
      <c r="E7" s="2"/>
      <c r="F7" s="2"/>
      <c r="G7" s="2"/>
      <c r="H7" s="2"/>
      <c r="I7" s="2"/>
      <c r="J7" s="2"/>
      <c r="K7" s="2"/>
      <c r="L7" s="2"/>
      <c r="M7" s="2"/>
      <c r="N7" s="2"/>
      <c r="O7" s="2"/>
      <c r="P7" s="2"/>
      <c r="Q7" s="2"/>
      <c r="R7" s="2"/>
      <c r="S7" s="2"/>
      <c r="T7" s="2"/>
      <c r="U7" s="2"/>
      <c r="V7" s="2"/>
      <c r="W7" s="2"/>
      <c r="Y7" s="416" t="s">
        <v>218</v>
      </c>
      <c r="Z7" s="416"/>
      <c r="AA7" s="2"/>
      <c r="AB7" s="2"/>
      <c r="AC7" s="2"/>
      <c r="AD7" s="2"/>
      <c r="AE7" s="2"/>
      <c r="AF7" s="2"/>
      <c r="AG7" s="2"/>
      <c r="AH7" s="2"/>
      <c r="AI7" s="2"/>
      <c r="AJ7" s="2"/>
      <c r="AK7" s="2"/>
      <c r="AL7" s="2"/>
      <c r="AM7" s="2"/>
      <c r="AN7" s="2"/>
      <c r="AO7" s="2"/>
      <c r="AP7" s="2"/>
      <c r="AQ7" s="2"/>
      <c r="AR7" s="2"/>
      <c r="AS7" s="2"/>
      <c r="AT7" s="2"/>
      <c r="AU7" s="2"/>
      <c r="AW7" s="416" t="s">
        <v>219</v>
      </c>
      <c r="AX7" s="416"/>
      <c r="AY7" s="2"/>
      <c r="AZ7" s="2"/>
      <c r="BA7" s="2"/>
      <c r="BB7" s="2"/>
      <c r="BC7" s="2"/>
      <c r="BD7" s="2"/>
      <c r="BE7" s="2"/>
      <c r="BF7" s="2"/>
      <c r="BG7" s="2"/>
      <c r="BH7" s="2"/>
      <c r="BI7" s="2"/>
      <c r="BJ7" s="2"/>
      <c r="BK7" s="2"/>
      <c r="BL7" s="2"/>
      <c r="BM7" s="2"/>
      <c r="BN7" s="2"/>
      <c r="BO7" s="2"/>
      <c r="BP7" s="2"/>
      <c r="BQ7" s="2"/>
      <c r="BR7" s="2"/>
      <c r="BS7" s="2"/>
      <c r="BU7" s="416" t="s">
        <v>277</v>
      </c>
      <c r="BV7" s="416"/>
      <c r="BW7" s="2"/>
      <c r="BX7" s="2"/>
      <c r="BY7" s="2"/>
      <c r="BZ7" s="2"/>
      <c r="CA7" s="2"/>
      <c r="CB7" s="2"/>
      <c r="CC7" s="2"/>
      <c r="CD7" s="2"/>
      <c r="CE7" s="2"/>
      <c r="CF7" s="2"/>
      <c r="CG7" s="2"/>
      <c r="CH7" s="2"/>
      <c r="CI7" s="2"/>
      <c r="CJ7" s="2"/>
      <c r="CK7" s="2"/>
      <c r="CL7" s="2"/>
      <c r="CM7" s="2"/>
      <c r="CN7" s="2"/>
      <c r="CO7" s="2"/>
      <c r="CP7" s="2"/>
      <c r="CQ7" s="2"/>
      <c r="CS7" s="416" t="s">
        <v>278</v>
      </c>
      <c r="CT7" s="416"/>
      <c r="CU7" s="2"/>
      <c r="CV7" s="2"/>
      <c r="CW7" s="2"/>
      <c r="CX7" s="2"/>
      <c r="CY7" s="2"/>
      <c r="CZ7" s="2"/>
      <c r="DA7" s="2"/>
      <c r="DB7" s="2"/>
      <c r="DC7" s="2"/>
      <c r="DD7" s="2"/>
      <c r="DE7" s="2"/>
      <c r="DF7" s="2"/>
      <c r="DG7" s="2"/>
      <c r="DH7" s="2"/>
      <c r="DI7" s="2"/>
      <c r="DJ7" s="2"/>
      <c r="DK7" s="2"/>
      <c r="DL7" s="2"/>
      <c r="DM7" s="2"/>
      <c r="DN7" s="2"/>
      <c r="DO7" s="2"/>
      <c r="DQ7" s="416" t="s">
        <v>279</v>
      </c>
      <c r="DR7" s="416"/>
      <c r="DS7" s="2"/>
      <c r="DT7" s="2"/>
      <c r="DU7" s="2"/>
      <c r="DV7" s="2"/>
      <c r="DW7" s="2"/>
      <c r="DX7" s="2"/>
      <c r="DY7" s="2"/>
      <c r="DZ7" s="2"/>
      <c r="EA7" s="2"/>
      <c r="EB7" s="2"/>
      <c r="EC7" s="2"/>
      <c r="ED7" s="2"/>
      <c r="EE7" s="2"/>
      <c r="EF7" s="2"/>
      <c r="EG7" s="2"/>
      <c r="EH7" s="2"/>
      <c r="EI7" s="2"/>
      <c r="EJ7" s="2"/>
      <c r="EK7" s="2"/>
      <c r="EL7" s="2"/>
      <c r="EM7" s="2"/>
      <c r="EO7" s="416" t="s">
        <v>280</v>
      </c>
      <c r="EP7" s="416"/>
      <c r="EQ7" s="2"/>
      <c r="ER7" s="2"/>
      <c r="ES7" s="2"/>
      <c r="ET7" s="2"/>
      <c r="EU7" s="2"/>
      <c r="EV7" s="2"/>
      <c r="EW7" s="2"/>
      <c r="EX7" s="2"/>
      <c r="EY7" s="2"/>
      <c r="EZ7" s="2"/>
      <c r="FA7" s="2"/>
      <c r="FB7" s="2"/>
      <c r="FC7" s="2"/>
      <c r="FD7" s="2"/>
      <c r="FE7" s="2"/>
      <c r="FF7" s="2"/>
      <c r="FG7" s="2"/>
      <c r="FH7" s="2"/>
      <c r="FI7" s="2"/>
      <c r="FJ7" s="2"/>
      <c r="FK7" s="2"/>
      <c r="FM7" s="416" t="s">
        <v>270</v>
      </c>
      <c r="FN7" s="416"/>
      <c r="FO7" s="2"/>
      <c r="FP7" s="2"/>
      <c r="FQ7" s="2"/>
      <c r="FR7" s="2"/>
      <c r="FS7" s="2"/>
      <c r="FT7" s="2"/>
      <c r="FU7" s="2"/>
      <c r="FV7" s="2"/>
      <c r="FW7" s="2"/>
      <c r="FX7" s="2"/>
      <c r="FY7" s="2"/>
      <c r="FZ7" s="2"/>
      <c r="GA7" s="2"/>
      <c r="GB7" s="2"/>
      <c r="GC7" s="2"/>
      <c r="GD7" s="2"/>
      <c r="GE7" s="2"/>
      <c r="GF7" s="2"/>
      <c r="GG7" s="2"/>
      <c r="GH7" s="2"/>
      <c r="GI7" s="2"/>
      <c r="GK7" s="416" t="s">
        <v>225</v>
      </c>
      <c r="GL7" s="416"/>
      <c r="GM7" s="2"/>
      <c r="GN7" s="2"/>
      <c r="GO7" s="2"/>
      <c r="GP7" s="2"/>
      <c r="GQ7" s="2"/>
      <c r="GR7" s="2"/>
      <c r="GS7" s="2"/>
      <c r="GT7" s="2"/>
      <c r="GU7" s="2"/>
      <c r="GV7" s="2"/>
      <c r="GW7" s="2"/>
      <c r="GX7" s="2"/>
      <c r="GY7" s="2"/>
      <c r="GZ7" s="2"/>
      <c r="HA7" s="2"/>
      <c r="HB7" s="2"/>
      <c r="HC7" s="2"/>
      <c r="HD7" s="2"/>
      <c r="HE7" s="2"/>
      <c r="HF7" s="2"/>
      <c r="HG7" s="2"/>
      <c r="HI7" s="416" t="s">
        <v>226</v>
      </c>
      <c r="HJ7" s="416"/>
      <c r="HK7" s="2"/>
      <c r="HL7" s="2"/>
      <c r="HM7" s="2"/>
      <c r="HN7" s="2"/>
      <c r="HO7" s="2"/>
      <c r="HP7" s="2"/>
      <c r="HQ7" s="2"/>
      <c r="HR7" s="2"/>
      <c r="HS7" s="2"/>
      <c r="HT7" s="2"/>
      <c r="HU7" s="2"/>
      <c r="HV7" s="2"/>
      <c r="HW7" s="2"/>
      <c r="HX7" s="2"/>
      <c r="HY7" s="2"/>
      <c r="HZ7" s="2"/>
      <c r="IA7" s="2"/>
      <c r="IB7" s="2"/>
      <c r="IC7" s="2"/>
      <c r="ID7" s="2"/>
      <c r="IE7" s="2"/>
    </row>
    <row r="8" spans="1:240" ht="15.5">
      <c r="A8" s="416" t="s">
        <v>548</v>
      </c>
      <c r="B8" s="416"/>
      <c r="C8" s="3"/>
      <c r="D8" s="3"/>
      <c r="E8" s="3"/>
      <c r="F8" s="3"/>
      <c r="G8" s="3"/>
      <c r="H8" s="3"/>
      <c r="I8" s="3"/>
      <c r="J8" s="3"/>
      <c r="K8" s="3"/>
      <c r="L8" s="3"/>
      <c r="M8" s="3"/>
      <c r="N8" s="3"/>
      <c r="O8" s="3"/>
      <c r="P8" s="3"/>
      <c r="Q8" s="3"/>
      <c r="R8" s="3"/>
      <c r="S8" s="3"/>
      <c r="T8" s="3"/>
      <c r="U8" s="3"/>
      <c r="V8" s="3"/>
      <c r="W8" s="3"/>
      <c r="Y8" s="416" t="s">
        <v>548</v>
      </c>
      <c r="Z8" s="416"/>
      <c r="AA8" s="3"/>
      <c r="AB8" s="3"/>
      <c r="AC8" s="3"/>
      <c r="AD8" s="3"/>
      <c r="AE8" s="3"/>
      <c r="AF8" s="3"/>
      <c r="AG8" s="3"/>
      <c r="AH8" s="3"/>
      <c r="AI8" s="3"/>
      <c r="AJ8" s="3"/>
      <c r="AK8" s="3"/>
      <c r="AL8" s="3"/>
      <c r="AM8" s="3"/>
      <c r="AN8" s="3"/>
      <c r="AO8" s="3"/>
      <c r="AP8" s="3"/>
      <c r="AQ8" s="3"/>
      <c r="AR8" s="3"/>
      <c r="AS8" s="3"/>
      <c r="AT8" s="3"/>
      <c r="AU8" s="3"/>
      <c r="AW8" s="416" t="s">
        <v>548</v>
      </c>
      <c r="AX8" s="416"/>
      <c r="AY8" s="3"/>
      <c r="AZ8" s="3"/>
      <c r="BA8" s="3"/>
      <c r="BB8" s="3"/>
      <c r="BC8" s="3"/>
      <c r="BD8" s="3"/>
      <c r="BE8" s="3"/>
      <c r="BF8" s="3"/>
      <c r="BG8" s="3"/>
      <c r="BH8" s="3"/>
      <c r="BI8" s="3"/>
      <c r="BJ8" s="3"/>
      <c r="BK8" s="3"/>
      <c r="BL8" s="3"/>
      <c r="BM8" s="3"/>
      <c r="BN8" s="3"/>
      <c r="BO8" s="3"/>
      <c r="BP8" s="3"/>
      <c r="BQ8" s="3"/>
      <c r="BR8" s="3"/>
      <c r="BS8" s="3"/>
      <c r="BU8" s="416" t="s">
        <v>548</v>
      </c>
      <c r="BV8" s="416"/>
      <c r="BW8" s="3"/>
      <c r="BX8" s="3"/>
      <c r="BY8" s="3"/>
      <c r="BZ8" s="3"/>
      <c r="CA8" s="3"/>
      <c r="CB8" s="3"/>
      <c r="CC8" s="3"/>
      <c r="CD8" s="3"/>
      <c r="CE8" s="3"/>
      <c r="CF8" s="3"/>
      <c r="CG8" s="3"/>
      <c r="CH8" s="3"/>
      <c r="CI8" s="3"/>
      <c r="CJ8" s="3"/>
      <c r="CK8" s="3"/>
      <c r="CL8" s="3"/>
      <c r="CM8" s="3"/>
      <c r="CN8" s="3"/>
      <c r="CO8" s="3"/>
      <c r="CP8" s="3"/>
      <c r="CQ8" s="3"/>
      <c r="CS8" s="416" t="s">
        <v>548</v>
      </c>
      <c r="CT8" s="416"/>
      <c r="CU8" s="3"/>
      <c r="CV8" s="3"/>
      <c r="CW8" s="3"/>
      <c r="CX8" s="3"/>
      <c r="CY8" s="3"/>
      <c r="CZ8" s="3"/>
      <c r="DA8" s="3"/>
      <c r="DB8" s="3"/>
      <c r="DC8" s="3"/>
      <c r="DD8" s="3"/>
      <c r="DE8" s="3"/>
      <c r="DF8" s="3"/>
      <c r="DG8" s="3"/>
      <c r="DH8" s="3"/>
      <c r="DI8" s="3"/>
      <c r="DJ8" s="3"/>
      <c r="DK8" s="3"/>
      <c r="DL8" s="3"/>
      <c r="DM8" s="3"/>
      <c r="DN8" s="3"/>
      <c r="DO8" s="3"/>
      <c r="DQ8" s="416" t="s">
        <v>548</v>
      </c>
      <c r="DR8" s="416"/>
      <c r="DS8" s="3"/>
      <c r="DT8" s="3"/>
      <c r="DU8" s="3"/>
      <c r="DV8" s="3"/>
      <c r="DW8" s="3"/>
      <c r="DX8" s="3"/>
      <c r="DY8" s="3"/>
      <c r="DZ8" s="3"/>
      <c r="EA8" s="3"/>
      <c r="EB8" s="3"/>
      <c r="EC8" s="3"/>
      <c r="ED8" s="3"/>
      <c r="EE8" s="3"/>
      <c r="EF8" s="3"/>
      <c r="EG8" s="3"/>
      <c r="EH8" s="3"/>
      <c r="EI8" s="3"/>
      <c r="EJ8" s="3"/>
      <c r="EK8" s="3"/>
      <c r="EL8" s="3"/>
      <c r="EM8" s="3"/>
      <c r="EO8" s="416" t="s">
        <v>548</v>
      </c>
      <c r="EP8" s="416"/>
      <c r="EQ8" s="3"/>
      <c r="ER8" s="3"/>
      <c r="ES8" s="3"/>
      <c r="ET8" s="3"/>
      <c r="EU8" s="3"/>
      <c r="EV8" s="3"/>
      <c r="EW8" s="3"/>
      <c r="EX8" s="3"/>
      <c r="EY8" s="3"/>
      <c r="EZ8" s="3"/>
      <c r="FA8" s="3"/>
      <c r="FB8" s="3"/>
      <c r="FC8" s="3"/>
      <c r="FD8" s="3"/>
      <c r="FE8" s="3"/>
      <c r="FF8" s="3"/>
      <c r="FG8" s="3"/>
      <c r="FH8" s="3"/>
      <c r="FI8" s="3"/>
      <c r="FJ8" s="3"/>
      <c r="FK8" s="3"/>
      <c r="FM8" s="416" t="s">
        <v>548</v>
      </c>
      <c r="FN8" s="416"/>
      <c r="FO8" s="3"/>
      <c r="FP8" s="3"/>
      <c r="FQ8" s="3"/>
      <c r="FR8" s="3"/>
      <c r="FS8" s="3"/>
      <c r="FT8" s="3"/>
      <c r="FU8" s="3"/>
      <c r="FV8" s="3"/>
      <c r="FW8" s="3"/>
      <c r="FX8" s="3"/>
      <c r="FY8" s="3"/>
      <c r="FZ8" s="3"/>
      <c r="GA8" s="3"/>
      <c r="GB8" s="3"/>
      <c r="GC8" s="3"/>
      <c r="GD8" s="3"/>
      <c r="GE8" s="3"/>
      <c r="GF8" s="3"/>
      <c r="GG8" s="3"/>
      <c r="GH8" s="3"/>
      <c r="GI8" s="3"/>
      <c r="GK8" s="416" t="s">
        <v>548</v>
      </c>
      <c r="GL8" s="416"/>
      <c r="GM8" s="3"/>
      <c r="GN8" s="3"/>
      <c r="GO8" s="3"/>
      <c r="GP8" s="3"/>
      <c r="GQ8" s="3"/>
      <c r="GR8" s="3"/>
      <c r="GS8" s="3"/>
      <c r="GT8" s="3"/>
      <c r="GU8" s="3"/>
      <c r="GV8" s="3"/>
      <c r="GW8" s="3"/>
      <c r="GX8" s="3"/>
      <c r="GY8" s="3"/>
      <c r="GZ8" s="3"/>
      <c r="HA8" s="3"/>
      <c r="HB8" s="3"/>
      <c r="HC8" s="3"/>
      <c r="HD8" s="3"/>
      <c r="HE8" s="3"/>
      <c r="HF8" s="3"/>
      <c r="HG8" s="3"/>
      <c r="HI8" s="416" t="s">
        <v>548</v>
      </c>
      <c r="HJ8" s="416"/>
      <c r="HK8" s="3"/>
      <c r="HL8" s="3"/>
      <c r="HM8" s="3"/>
      <c r="HN8" s="3"/>
      <c r="HO8" s="3"/>
      <c r="HP8" s="3"/>
      <c r="HQ8" s="3"/>
      <c r="HR8" s="3"/>
      <c r="HS8" s="3"/>
      <c r="HT8" s="3"/>
      <c r="HU8" s="3"/>
      <c r="HV8" s="3"/>
      <c r="HW8" s="3"/>
      <c r="HX8" s="3"/>
      <c r="HY8" s="3"/>
      <c r="HZ8" s="3"/>
      <c r="IA8" s="3"/>
      <c r="IB8" s="3"/>
      <c r="IC8" s="3"/>
      <c r="ID8" s="3"/>
      <c r="IE8" s="3"/>
    </row>
    <row r="9" spans="1:240"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0"/>
      <c r="AX9" s="410"/>
      <c r="AY9" s="1"/>
      <c r="AZ9" s="1"/>
      <c r="BA9" s="1"/>
      <c r="BB9" s="1"/>
      <c r="BC9" s="1"/>
      <c r="BD9" s="1"/>
      <c r="BE9" s="1"/>
      <c r="BF9" s="1"/>
      <c r="BG9" s="1"/>
      <c r="BH9" s="1"/>
      <c r="BI9" s="1"/>
      <c r="BJ9" s="1"/>
      <c r="BK9" s="1"/>
      <c r="BL9" s="1"/>
      <c r="BM9" s="1"/>
      <c r="BN9" s="1"/>
      <c r="BO9" s="1"/>
      <c r="BP9" s="1"/>
      <c r="BQ9" s="1"/>
      <c r="BR9" s="1"/>
      <c r="BS9" s="1"/>
      <c r="BU9" s="410"/>
      <c r="BV9" s="410"/>
      <c r="BW9" s="1"/>
      <c r="BX9" s="1"/>
      <c r="BY9" s="1"/>
      <c r="BZ9" s="1"/>
      <c r="CA9" s="1"/>
      <c r="CB9" s="1"/>
      <c r="CC9" s="1"/>
      <c r="CD9" s="1"/>
      <c r="CE9" s="1"/>
      <c r="CF9" s="1"/>
      <c r="CG9" s="1"/>
      <c r="CH9" s="1"/>
      <c r="CI9" s="1"/>
      <c r="CJ9" s="1"/>
      <c r="CK9" s="1"/>
      <c r="CL9" s="1"/>
      <c r="CM9" s="1"/>
      <c r="CN9" s="1"/>
      <c r="CO9" s="1"/>
      <c r="CP9" s="1"/>
      <c r="CQ9" s="1"/>
      <c r="CS9" s="410"/>
      <c r="CT9" s="410"/>
      <c r="CU9" s="1"/>
      <c r="CV9" s="1"/>
      <c r="CW9" s="1"/>
      <c r="CX9" s="1"/>
      <c r="CY9" s="1"/>
      <c r="CZ9" s="1"/>
      <c r="DA9" s="1"/>
      <c r="DB9" s="1"/>
      <c r="DC9" s="1"/>
      <c r="DD9" s="1"/>
      <c r="DE9" s="1"/>
      <c r="DF9" s="1"/>
      <c r="DG9" s="1"/>
      <c r="DH9" s="1"/>
      <c r="DI9" s="1"/>
      <c r="DJ9" s="1"/>
      <c r="DK9" s="1"/>
      <c r="DL9" s="1"/>
      <c r="DM9" s="1"/>
      <c r="DN9" s="1"/>
      <c r="DO9" s="1"/>
      <c r="DQ9" s="410"/>
      <c r="DR9" s="410"/>
      <c r="DS9" s="1"/>
      <c r="DT9" s="1"/>
      <c r="DU9" s="1"/>
      <c r="DV9" s="1"/>
      <c r="DW9" s="1"/>
      <c r="DX9" s="1"/>
      <c r="DY9" s="1"/>
      <c r="DZ9" s="1"/>
      <c r="EA9" s="1"/>
      <c r="EB9" s="1"/>
      <c r="EC9" s="1"/>
      <c r="ED9" s="1"/>
      <c r="EE9" s="1"/>
      <c r="EF9" s="1"/>
      <c r="EG9" s="1"/>
      <c r="EH9" s="1"/>
      <c r="EI9" s="1"/>
      <c r="EJ9" s="1"/>
      <c r="EK9" s="1"/>
      <c r="EL9" s="1"/>
      <c r="EM9" s="1"/>
      <c r="EO9" s="410"/>
      <c r="EP9" s="410"/>
      <c r="EQ9" s="1"/>
      <c r="ER9" s="1"/>
      <c r="ES9" s="1"/>
      <c r="ET9" s="1"/>
      <c r="EU9" s="1"/>
      <c r="EV9" s="1"/>
      <c r="EW9" s="1"/>
      <c r="EX9" s="1"/>
      <c r="EY9" s="1"/>
      <c r="EZ9" s="1"/>
      <c r="FA9" s="1"/>
      <c r="FB9" s="1"/>
      <c r="FC9" s="1"/>
      <c r="FD9" s="1"/>
      <c r="FE9" s="1"/>
      <c r="FF9" s="1"/>
      <c r="FG9" s="1"/>
      <c r="FH9" s="1"/>
      <c r="FI9" s="1"/>
      <c r="FJ9" s="1"/>
      <c r="FK9" s="1"/>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c r="HI9" s="410"/>
      <c r="HJ9" s="410"/>
      <c r="HK9" s="1"/>
      <c r="HL9" s="1"/>
      <c r="HM9" s="1"/>
      <c r="HN9" s="1"/>
      <c r="HO9" s="1"/>
      <c r="HP9" s="1"/>
      <c r="HQ9" s="1"/>
      <c r="HR9" s="1"/>
      <c r="HS9" s="1"/>
      <c r="HT9" s="1"/>
      <c r="HU9" s="1"/>
      <c r="HV9" s="1"/>
      <c r="HW9" s="1"/>
      <c r="HX9" s="1"/>
      <c r="HY9" s="1"/>
      <c r="HZ9" s="1"/>
      <c r="IA9" s="1"/>
      <c r="IB9" s="1"/>
      <c r="IC9" s="1"/>
      <c r="ID9" s="1"/>
      <c r="IE9" s="1"/>
    </row>
    <row r="10" spans="1:240"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0"/>
      <c r="AX10" s="410"/>
      <c r="AY10" s="1"/>
      <c r="AZ10" s="1"/>
      <c r="BA10" s="1"/>
      <c r="BB10" s="1"/>
      <c r="BC10" s="1"/>
      <c r="BD10" s="1"/>
      <c r="BE10" s="1"/>
      <c r="BF10" s="1"/>
      <c r="BG10" s="1"/>
      <c r="BH10" s="1"/>
      <c r="BI10" s="1"/>
      <c r="BJ10" s="1"/>
      <c r="BK10" s="1"/>
      <c r="BL10" s="1"/>
      <c r="BM10" s="1"/>
      <c r="BN10" s="1"/>
      <c r="BO10" s="1"/>
      <c r="BP10" s="1"/>
      <c r="BQ10" s="1"/>
      <c r="BR10" s="1"/>
      <c r="BS10" s="1"/>
      <c r="BU10" s="410"/>
      <c r="BV10" s="410"/>
      <c r="BW10" s="1"/>
      <c r="BX10" s="1"/>
      <c r="BY10" s="1"/>
      <c r="BZ10" s="1"/>
      <c r="CA10" s="1"/>
      <c r="CB10" s="1"/>
      <c r="CC10" s="1"/>
      <c r="CD10" s="1"/>
      <c r="CE10" s="1"/>
      <c r="CF10" s="1"/>
      <c r="CG10" s="1"/>
      <c r="CH10" s="1"/>
      <c r="CI10" s="1"/>
      <c r="CJ10" s="1"/>
      <c r="CK10" s="1"/>
      <c r="CL10" s="1"/>
      <c r="CM10" s="1"/>
      <c r="CN10" s="1"/>
      <c r="CO10" s="1"/>
      <c r="CP10" s="1"/>
      <c r="CQ10" s="1"/>
      <c r="CS10" s="410"/>
      <c r="CT10" s="410"/>
      <c r="CU10" s="1"/>
      <c r="CV10" s="1"/>
      <c r="CW10" s="1"/>
      <c r="CX10" s="1"/>
      <c r="CY10" s="1"/>
      <c r="CZ10" s="1"/>
      <c r="DA10" s="1"/>
      <c r="DB10" s="1"/>
      <c r="DC10" s="1"/>
      <c r="DD10" s="1"/>
      <c r="DE10" s="1"/>
      <c r="DF10" s="1"/>
      <c r="DG10" s="1"/>
      <c r="DH10" s="1"/>
      <c r="DI10" s="1"/>
      <c r="DJ10" s="1"/>
      <c r="DK10" s="1"/>
      <c r="DL10" s="1"/>
      <c r="DM10" s="1"/>
      <c r="DN10" s="1"/>
      <c r="DO10" s="1"/>
      <c r="DQ10" s="410"/>
      <c r="DR10" s="410"/>
      <c r="DS10" s="1"/>
      <c r="DT10" s="1"/>
      <c r="DU10" s="1"/>
      <c r="DV10" s="1"/>
      <c r="DW10" s="1"/>
      <c r="DX10" s="1"/>
      <c r="DY10" s="1"/>
      <c r="DZ10" s="1"/>
      <c r="EA10" s="1"/>
      <c r="EB10" s="1"/>
      <c r="EC10" s="1"/>
      <c r="ED10" s="1"/>
      <c r="EE10" s="1"/>
      <c r="EF10" s="1"/>
      <c r="EG10" s="1"/>
      <c r="EH10" s="1"/>
      <c r="EI10" s="1"/>
      <c r="EJ10" s="1"/>
      <c r="EK10" s="1"/>
      <c r="EL10" s="1"/>
      <c r="EM10" s="1"/>
      <c r="EO10" s="410"/>
      <c r="EP10" s="410"/>
      <c r="EQ10" s="1"/>
      <c r="ER10" s="1"/>
      <c r="ES10" s="1"/>
      <c r="ET10" s="1"/>
      <c r="EU10" s="1"/>
      <c r="EV10" s="1"/>
      <c r="EW10" s="1"/>
      <c r="EX10" s="1"/>
      <c r="EY10" s="1"/>
      <c r="EZ10" s="1"/>
      <c r="FA10" s="1"/>
      <c r="FB10" s="1"/>
      <c r="FC10" s="1"/>
      <c r="FD10" s="1"/>
      <c r="FE10" s="1"/>
      <c r="FF10" s="1"/>
      <c r="FG10" s="1"/>
      <c r="FH10" s="1"/>
      <c r="FI10" s="1"/>
      <c r="FJ10" s="1"/>
      <c r="FK10" s="1"/>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c r="HI10" s="410"/>
      <c r="HJ10" s="410"/>
      <c r="HK10" s="1"/>
      <c r="HL10" s="1"/>
      <c r="HM10" s="1"/>
      <c r="HN10" s="1"/>
      <c r="HO10" s="1"/>
      <c r="HP10" s="1"/>
      <c r="HQ10" s="1"/>
      <c r="HR10" s="1"/>
      <c r="HS10" s="1"/>
      <c r="HT10" s="1"/>
      <c r="HU10" s="1"/>
      <c r="HV10" s="1"/>
      <c r="HW10" s="1"/>
      <c r="HX10" s="1"/>
      <c r="HY10" s="1"/>
      <c r="HZ10" s="1"/>
      <c r="IA10" s="1"/>
      <c r="IB10" s="1"/>
      <c r="IC10" s="1"/>
      <c r="ID10" s="1"/>
      <c r="IE10" s="1"/>
    </row>
    <row r="11" spans="1:240"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0"/>
      <c r="AX11" s="410"/>
      <c r="AY11" s="4">
        <v>2000</v>
      </c>
      <c r="AZ11" s="4">
        <v>2001</v>
      </c>
      <c r="BA11" s="4">
        <v>2002</v>
      </c>
      <c r="BB11" s="4">
        <v>2003</v>
      </c>
      <c r="BC11" s="4">
        <v>2004</v>
      </c>
      <c r="BD11" s="4">
        <v>2005</v>
      </c>
      <c r="BE11" s="4">
        <v>2006</v>
      </c>
      <c r="BF11" s="4">
        <v>2007</v>
      </c>
      <c r="BG11" s="4">
        <v>2008</v>
      </c>
      <c r="BH11" s="4">
        <v>2009</v>
      </c>
      <c r="BI11" s="4">
        <v>2010</v>
      </c>
      <c r="BJ11" s="4">
        <v>2011</v>
      </c>
      <c r="BK11" s="4">
        <v>2012</v>
      </c>
      <c r="BL11" s="4">
        <v>2013</v>
      </c>
      <c r="BM11" s="4">
        <v>2014</v>
      </c>
      <c r="BN11" s="4">
        <v>2015</v>
      </c>
      <c r="BO11" s="4">
        <v>2016</v>
      </c>
      <c r="BP11" s="4">
        <v>2017</v>
      </c>
      <c r="BQ11" s="4">
        <v>2018</v>
      </c>
      <c r="BR11" s="4">
        <v>2019</v>
      </c>
      <c r="BS11" s="4">
        <v>2020</v>
      </c>
      <c r="BU11" s="410"/>
      <c r="BV11" s="410"/>
      <c r="BW11" s="4">
        <v>2000</v>
      </c>
      <c r="BX11" s="4">
        <v>2001</v>
      </c>
      <c r="BY11" s="4">
        <v>2002</v>
      </c>
      <c r="BZ11" s="4">
        <v>2003</v>
      </c>
      <c r="CA11" s="4">
        <v>2004</v>
      </c>
      <c r="CB11" s="4">
        <v>2005</v>
      </c>
      <c r="CC11" s="4">
        <v>2006</v>
      </c>
      <c r="CD11" s="4">
        <v>2007</v>
      </c>
      <c r="CE11" s="4">
        <v>2008</v>
      </c>
      <c r="CF11" s="4">
        <v>2009</v>
      </c>
      <c r="CG11" s="4">
        <v>2010</v>
      </c>
      <c r="CH11" s="4">
        <v>2011</v>
      </c>
      <c r="CI11" s="4">
        <v>2012</v>
      </c>
      <c r="CJ11" s="4">
        <v>2013</v>
      </c>
      <c r="CK11" s="4">
        <v>2014</v>
      </c>
      <c r="CL11" s="4">
        <v>2015</v>
      </c>
      <c r="CM11" s="4">
        <v>2016</v>
      </c>
      <c r="CN11" s="4">
        <v>2017</v>
      </c>
      <c r="CO11" s="4">
        <v>2018</v>
      </c>
      <c r="CP11" s="4">
        <v>2019</v>
      </c>
      <c r="CQ11" s="4">
        <v>2020</v>
      </c>
      <c r="CS11" s="410"/>
      <c r="CT11" s="410"/>
      <c r="CU11" s="4">
        <v>2000</v>
      </c>
      <c r="CV11" s="4">
        <v>2001</v>
      </c>
      <c r="CW11" s="4">
        <v>2002</v>
      </c>
      <c r="CX11" s="4">
        <v>2003</v>
      </c>
      <c r="CY11" s="4">
        <v>2004</v>
      </c>
      <c r="CZ11" s="4">
        <v>2005</v>
      </c>
      <c r="DA11" s="4">
        <v>2006</v>
      </c>
      <c r="DB11" s="4">
        <v>2007</v>
      </c>
      <c r="DC11" s="4">
        <v>2008</v>
      </c>
      <c r="DD11" s="4">
        <v>2009</v>
      </c>
      <c r="DE11" s="4">
        <v>2010</v>
      </c>
      <c r="DF11" s="4">
        <v>2011</v>
      </c>
      <c r="DG11" s="4">
        <v>2012</v>
      </c>
      <c r="DH11" s="4">
        <v>2013</v>
      </c>
      <c r="DI11" s="4">
        <v>2014</v>
      </c>
      <c r="DJ11" s="4">
        <v>2015</v>
      </c>
      <c r="DK11" s="4">
        <v>2016</v>
      </c>
      <c r="DL11" s="4">
        <v>2017</v>
      </c>
      <c r="DM11" s="4">
        <v>2018</v>
      </c>
      <c r="DN11" s="4">
        <v>2019</v>
      </c>
      <c r="DO11" s="4">
        <v>2020</v>
      </c>
      <c r="DQ11" s="410"/>
      <c r="DR11" s="410"/>
      <c r="DS11" s="4">
        <v>2000</v>
      </c>
      <c r="DT11" s="4">
        <v>2001</v>
      </c>
      <c r="DU11" s="4">
        <v>2002</v>
      </c>
      <c r="DV11" s="4">
        <v>2003</v>
      </c>
      <c r="DW11" s="4">
        <v>2004</v>
      </c>
      <c r="DX11" s="4">
        <v>2005</v>
      </c>
      <c r="DY11" s="4">
        <v>2006</v>
      </c>
      <c r="DZ11" s="4">
        <v>2007</v>
      </c>
      <c r="EA11" s="4">
        <v>2008</v>
      </c>
      <c r="EB11" s="4">
        <v>2009</v>
      </c>
      <c r="EC11" s="4">
        <v>2010</v>
      </c>
      <c r="ED11" s="4">
        <v>2011</v>
      </c>
      <c r="EE11" s="4">
        <v>2012</v>
      </c>
      <c r="EF11" s="4">
        <v>2013</v>
      </c>
      <c r="EG11" s="4">
        <v>2014</v>
      </c>
      <c r="EH11" s="4">
        <v>2015</v>
      </c>
      <c r="EI11" s="4">
        <v>2016</v>
      </c>
      <c r="EJ11" s="4">
        <v>2017</v>
      </c>
      <c r="EK11" s="4">
        <v>2018</v>
      </c>
      <c r="EL11" s="4">
        <v>2019</v>
      </c>
      <c r="EM11" s="4">
        <v>2020</v>
      </c>
      <c r="EO11" s="410"/>
      <c r="EP11" s="410"/>
      <c r="EQ11" s="4">
        <v>2000</v>
      </c>
      <c r="ER11" s="4">
        <v>2001</v>
      </c>
      <c r="ES11" s="4">
        <v>2002</v>
      </c>
      <c r="ET11" s="4">
        <v>2003</v>
      </c>
      <c r="EU11" s="4">
        <v>2004</v>
      </c>
      <c r="EV11" s="4">
        <v>2005</v>
      </c>
      <c r="EW11" s="4">
        <v>2006</v>
      </c>
      <c r="EX11" s="4">
        <v>2007</v>
      </c>
      <c r="EY11" s="4">
        <v>2008</v>
      </c>
      <c r="EZ11" s="4">
        <v>2009</v>
      </c>
      <c r="FA11" s="4">
        <v>2010</v>
      </c>
      <c r="FB11" s="4">
        <v>2011</v>
      </c>
      <c r="FC11" s="4">
        <v>2012</v>
      </c>
      <c r="FD11" s="4">
        <v>2013</v>
      </c>
      <c r="FE11" s="4">
        <v>2014</v>
      </c>
      <c r="FF11" s="4">
        <v>2015</v>
      </c>
      <c r="FG11" s="4">
        <v>2016</v>
      </c>
      <c r="FH11" s="4">
        <v>2017</v>
      </c>
      <c r="FI11" s="4">
        <v>2018</v>
      </c>
      <c r="FJ11" s="4">
        <v>2019</v>
      </c>
      <c r="FK11" s="4">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c r="HI11" s="410"/>
      <c r="HJ11" s="410"/>
      <c r="HK11" s="4">
        <v>2000</v>
      </c>
      <c r="HL11" s="4">
        <v>2001</v>
      </c>
      <c r="HM11" s="4">
        <v>2002</v>
      </c>
      <c r="HN11" s="4">
        <v>2003</v>
      </c>
      <c r="HO11" s="4">
        <v>2004</v>
      </c>
      <c r="HP11" s="4">
        <v>2005</v>
      </c>
      <c r="HQ11" s="4">
        <v>2006</v>
      </c>
      <c r="HR11" s="4">
        <v>2007</v>
      </c>
      <c r="HS11" s="4">
        <v>2008</v>
      </c>
      <c r="HT11" s="4">
        <v>2009</v>
      </c>
      <c r="HU11" s="4">
        <v>2010</v>
      </c>
      <c r="HV11" s="4">
        <v>2011</v>
      </c>
      <c r="HW11" s="4">
        <v>2012</v>
      </c>
      <c r="HX11" s="4">
        <v>2013</v>
      </c>
      <c r="HY11" s="4">
        <v>2014</v>
      </c>
      <c r="HZ11" s="4">
        <v>2015</v>
      </c>
      <c r="IA11" s="4">
        <v>2016</v>
      </c>
      <c r="IB11" s="4">
        <v>2017</v>
      </c>
      <c r="IC11" s="4">
        <v>2018</v>
      </c>
      <c r="ID11" s="4">
        <v>2019</v>
      </c>
      <c r="IE11" s="4">
        <v>2020</v>
      </c>
    </row>
    <row r="12" spans="1:240" ht="14.5">
      <c r="A12" s="412"/>
      <c r="B12" s="412"/>
      <c r="C12" s="1"/>
      <c r="D12" s="1"/>
      <c r="E12" s="1"/>
      <c r="F12" s="1"/>
      <c r="G12" s="1"/>
      <c r="H12" s="1"/>
      <c r="I12" s="1"/>
      <c r="J12" s="1"/>
      <c r="K12" s="1"/>
      <c r="L12" s="1"/>
      <c r="M12" s="1"/>
      <c r="N12" s="1"/>
      <c r="O12" s="1"/>
      <c r="P12" s="1"/>
      <c r="Q12" s="1"/>
      <c r="R12" s="1"/>
      <c r="S12" s="1"/>
      <c r="T12" s="1"/>
      <c r="U12" s="1"/>
      <c r="V12" s="1"/>
      <c r="W12" s="1"/>
      <c r="Y12" s="412"/>
      <c r="Z12" s="412"/>
      <c r="AA12" s="1"/>
      <c r="AB12" s="1"/>
      <c r="AC12" s="1"/>
      <c r="AD12" s="1"/>
      <c r="AE12" s="1"/>
      <c r="AF12" s="1"/>
      <c r="AG12" s="1"/>
      <c r="AH12" s="1"/>
      <c r="AI12" s="1"/>
      <c r="AJ12" s="1"/>
      <c r="AK12" s="1"/>
      <c r="AL12" s="1"/>
      <c r="AM12" s="1"/>
      <c r="AN12" s="1"/>
      <c r="AO12" s="1"/>
      <c r="AP12" s="1"/>
      <c r="AQ12" s="1"/>
      <c r="AR12" s="1"/>
      <c r="AS12" s="1"/>
      <c r="AT12" s="1"/>
      <c r="AU12" s="1"/>
      <c r="AW12" s="412"/>
      <c r="AX12" s="412"/>
      <c r="AY12" s="1"/>
      <c r="AZ12" s="1"/>
      <c r="BA12" s="1"/>
      <c r="BB12" s="1"/>
      <c r="BC12" s="1"/>
      <c r="BD12" s="1"/>
      <c r="BE12" s="1"/>
      <c r="BF12" s="1"/>
      <c r="BG12" s="1"/>
      <c r="BH12" s="1"/>
      <c r="BI12" s="1"/>
      <c r="BJ12" s="1"/>
      <c r="BK12" s="1"/>
      <c r="BL12" s="1"/>
      <c r="BM12" s="1"/>
      <c r="BN12" s="1"/>
      <c r="BO12" s="1"/>
      <c r="BP12" s="1"/>
      <c r="BQ12" s="1"/>
      <c r="BR12" s="1"/>
      <c r="BS12" s="1"/>
      <c r="BU12" s="412"/>
      <c r="BV12" s="412"/>
      <c r="BW12" s="1"/>
      <c r="BX12" s="1"/>
      <c r="BY12" s="1"/>
      <c r="BZ12" s="1"/>
      <c r="CA12" s="1"/>
      <c r="CB12" s="1"/>
      <c r="CC12" s="1"/>
      <c r="CD12" s="1"/>
      <c r="CE12" s="1"/>
      <c r="CF12" s="1"/>
      <c r="CG12" s="1"/>
      <c r="CH12" s="1"/>
      <c r="CI12" s="1"/>
      <c r="CJ12" s="1"/>
      <c r="CK12" s="1"/>
      <c r="CL12" s="1"/>
      <c r="CM12" s="1"/>
      <c r="CN12" s="1"/>
      <c r="CO12" s="1"/>
      <c r="CP12" s="1"/>
      <c r="CQ12" s="1"/>
      <c r="CS12" s="412"/>
      <c r="CT12" s="412"/>
      <c r="CU12" s="1"/>
      <c r="CV12" s="1"/>
      <c r="CW12" s="1"/>
      <c r="CX12" s="1"/>
      <c r="CY12" s="1"/>
      <c r="CZ12" s="1"/>
      <c r="DA12" s="1"/>
      <c r="DB12" s="1"/>
      <c r="DC12" s="1"/>
      <c r="DD12" s="1"/>
      <c r="DE12" s="1"/>
      <c r="DF12" s="1"/>
      <c r="DG12" s="1"/>
      <c r="DH12" s="1"/>
      <c r="DI12" s="1"/>
      <c r="DJ12" s="1"/>
      <c r="DK12" s="1"/>
      <c r="DL12" s="1"/>
      <c r="DM12" s="1"/>
      <c r="DN12" s="1"/>
      <c r="DO12" s="1"/>
      <c r="DQ12" s="412"/>
      <c r="DR12" s="412"/>
      <c r="DS12" s="1"/>
      <c r="DT12" s="1"/>
      <c r="DU12" s="1"/>
      <c r="DV12" s="1"/>
      <c r="DW12" s="1"/>
      <c r="DX12" s="1"/>
      <c r="DY12" s="1"/>
      <c r="DZ12" s="1"/>
      <c r="EA12" s="1"/>
      <c r="EB12" s="1"/>
      <c r="EC12" s="1"/>
      <c r="ED12" s="1"/>
      <c r="EE12" s="1"/>
      <c r="EF12" s="1"/>
      <c r="EG12" s="1"/>
      <c r="EH12" s="1"/>
      <c r="EI12" s="1"/>
      <c r="EJ12" s="1"/>
      <c r="EK12" s="1"/>
      <c r="EL12" s="1"/>
      <c r="EM12" s="1"/>
      <c r="EO12" s="412"/>
      <c r="EP12" s="412"/>
      <c r="EQ12" s="1"/>
      <c r="ER12" s="1"/>
      <c r="ES12" s="1"/>
      <c r="ET12" s="1"/>
      <c r="EU12" s="1"/>
      <c r="EV12" s="1"/>
      <c r="EW12" s="1"/>
      <c r="EX12" s="1"/>
      <c r="EY12" s="1"/>
      <c r="EZ12" s="1"/>
      <c r="FA12" s="1"/>
      <c r="FB12" s="1"/>
      <c r="FC12" s="1"/>
      <c r="FD12" s="1"/>
      <c r="FE12" s="1"/>
      <c r="FF12" s="1"/>
      <c r="FG12" s="1"/>
      <c r="FH12" s="1"/>
      <c r="FI12" s="1"/>
      <c r="FJ12" s="1"/>
      <c r="FK12" s="1"/>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c r="HI12" s="412"/>
      <c r="HJ12" s="412"/>
      <c r="HK12" s="1"/>
      <c r="HL12" s="1"/>
      <c r="HM12" s="1"/>
      <c r="HN12" s="1"/>
      <c r="HO12" s="1"/>
      <c r="HP12" s="1"/>
      <c r="HQ12" s="1"/>
      <c r="HR12" s="1"/>
      <c r="HS12" s="1"/>
      <c r="HT12" s="1"/>
      <c r="HU12" s="1"/>
      <c r="HV12" s="1"/>
      <c r="HW12" s="1"/>
      <c r="HX12" s="1"/>
      <c r="HY12" s="1"/>
      <c r="HZ12" s="1"/>
      <c r="IA12" s="1"/>
      <c r="IB12" s="1"/>
      <c r="IC12" s="1"/>
      <c r="ID12" s="1"/>
      <c r="IE12" s="1"/>
    </row>
    <row r="13" spans="1:240" ht="15">
      <c r="A13" s="6"/>
      <c r="B13" s="6" t="s">
        <v>550</v>
      </c>
      <c r="C13" s="6">
        <v>0</v>
      </c>
      <c r="D13" s="6">
        <v>0</v>
      </c>
      <c r="E13" s="6">
        <v>0</v>
      </c>
      <c r="F13" s="6">
        <v>0</v>
      </c>
      <c r="G13" s="6">
        <v>0</v>
      </c>
      <c r="H13" s="6">
        <v>0</v>
      </c>
      <c r="I13" s="6">
        <v>0</v>
      </c>
      <c r="J13" s="6">
        <v>0</v>
      </c>
      <c r="K13" s="6">
        <v>0.1</v>
      </c>
      <c r="L13" s="6">
        <v>0.1</v>
      </c>
      <c r="M13" s="6">
        <v>0.1</v>
      </c>
      <c r="N13" s="6">
        <v>0.1</v>
      </c>
      <c r="O13" s="6">
        <v>0.1</v>
      </c>
      <c r="P13" s="6">
        <v>0.1</v>
      </c>
      <c r="Q13" s="6">
        <v>0.1</v>
      </c>
      <c r="R13" s="6">
        <v>0.1</v>
      </c>
      <c r="S13" s="6">
        <v>0.1</v>
      </c>
      <c r="T13" s="6">
        <v>0.1</v>
      </c>
      <c r="U13" s="6">
        <v>0.1</v>
      </c>
      <c r="V13" s="6">
        <v>0.1</v>
      </c>
      <c r="W13" s="6">
        <v>0.1</v>
      </c>
      <c r="Y13" s="6"/>
      <c r="Z13" s="6" t="s">
        <v>550</v>
      </c>
      <c r="AA13" s="6">
        <v>0</v>
      </c>
      <c r="AB13" s="6">
        <v>0</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W13" s="6"/>
      <c r="AX13" s="6" t="s">
        <v>550</v>
      </c>
      <c r="AY13" s="6">
        <v>0.1</v>
      </c>
      <c r="AZ13" s="6">
        <v>0.1</v>
      </c>
      <c r="BA13" s="6">
        <v>0.1</v>
      </c>
      <c r="BB13" s="6">
        <v>0.1</v>
      </c>
      <c r="BC13" s="6">
        <v>0.1</v>
      </c>
      <c r="BD13" s="6">
        <v>0.1</v>
      </c>
      <c r="BE13" s="6">
        <v>0.1</v>
      </c>
      <c r="BF13" s="6">
        <v>0.1</v>
      </c>
      <c r="BG13" s="6">
        <v>0.1</v>
      </c>
      <c r="BH13" s="6">
        <v>0.1</v>
      </c>
      <c r="BI13" s="6">
        <v>0.2</v>
      </c>
      <c r="BJ13" s="6">
        <v>0.2</v>
      </c>
      <c r="BK13" s="6">
        <v>0.2</v>
      </c>
      <c r="BL13" s="6">
        <v>0.2</v>
      </c>
      <c r="BM13" s="6">
        <v>0.2</v>
      </c>
      <c r="BN13" s="6">
        <v>0.2</v>
      </c>
      <c r="BO13" s="6">
        <v>0.2</v>
      </c>
      <c r="BP13" s="6">
        <v>0.2</v>
      </c>
      <c r="BQ13" s="6">
        <v>0.2</v>
      </c>
      <c r="BR13" s="6">
        <v>0.2</v>
      </c>
      <c r="BS13" s="6">
        <v>0.2</v>
      </c>
      <c r="BU13" s="6"/>
      <c r="BV13" s="6" t="s">
        <v>550</v>
      </c>
      <c r="BW13" s="6">
        <v>0.1</v>
      </c>
      <c r="BX13" s="6">
        <v>0.1</v>
      </c>
      <c r="BY13" s="6">
        <v>0.1</v>
      </c>
      <c r="BZ13" s="6">
        <v>0.1</v>
      </c>
      <c r="CA13" s="6">
        <v>0.1</v>
      </c>
      <c r="CB13" s="6">
        <v>0.1</v>
      </c>
      <c r="CC13" s="6">
        <v>0.1</v>
      </c>
      <c r="CD13" s="6">
        <v>0.1</v>
      </c>
      <c r="CE13" s="6">
        <v>0.1</v>
      </c>
      <c r="CF13" s="6">
        <v>0.1</v>
      </c>
      <c r="CG13" s="6">
        <v>0.2</v>
      </c>
      <c r="CH13" s="6">
        <v>0.2</v>
      </c>
      <c r="CI13" s="6">
        <v>0.2</v>
      </c>
      <c r="CJ13" s="6">
        <v>0.2</v>
      </c>
      <c r="CK13" s="6">
        <v>0.1</v>
      </c>
      <c r="CL13" s="6">
        <v>0.2</v>
      </c>
      <c r="CM13" s="6">
        <v>0.2</v>
      </c>
      <c r="CN13" s="6">
        <v>0.2</v>
      </c>
      <c r="CO13" s="6">
        <v>0.2</v>
      </c>
      <c r="CP13" s="6">
        <v>0.2</v>
      </c>
      <c r="CQ13" s="6">
        <v>0.1</v>
      </c>
      <c r="CS13" s="6"/>
      <c r="CT13" s="6" t="s">
        <v>550</v>
      </c>
      <c r="CU13" s="6">
        <v>0.8</v>
      </c>
      <c r="CV13" s="6">
        <v>0.9</v>
      </c>
      <c r="CW13" s="6">
        <v>0.9</v>
      </c>
      <c r="CX13" s="6">
        <v>1</v>
      </c>
      <c r="CY13" s="6">
        <v>1.1000000000000001</v>
      </c>
      <c r="CZ13" s="6">
        <v>1.1000000000000001</v>
      </c>
      <c r="DA13" s="6">
        <v>1.1000000000000001</v>
      </c>
      <c r="DB13" s="6">
        <v>1.2</v>
      </c>
      <c r="DC13" s="6">
        <v>1.1000000000000001</v>
      </c>
      <c r="DD13" s="6">
        <v>1.5</v>
      </c>
      <c r="DE13" s="6">
        <v>1.4</v>
      </c>
      <c r="DF13" s="6">
        <v>1.5</v>
      </c>
      <c r="DG13" s="6">
        <v>1.5</v>
      </c>
      <c r="DH13" s="6">
        <v>1.5</v>
      </c>
      <c r="DI13" s="6">
        <v>1.4</v>
      </c>
      <c r="DJ13" s="6">
        <v>1.5</v>
      </c>
      <c r="DK13" s="6">
        <v>1.5</v>
      </c>
      <c r="DL13" s="6">
        <v>1.6</v>
      </c>
      <c r="DM13" s="6">
        <v>1.6</v>
      </c>
      <c r="DN13" s="6">
        <v>1.6</v>
      </c>
      <c r="DO13" s="6">
        <v>1.4</v>
      </c>
      <c r="DQ13" s="6"/>
      <c r="DR13" s="6" t="s">
        <v>550</v>
      </c>
      <c r="DS13" s="6">
        <v>0.7</v>
      </c>
      <c r="DT13" s="6">
        <v>0.8</v>
      </c>
      <c r="DU13" s="6">
        <v>0.9</v>
      </c>
      <c r="DV13" s="6">
        <v>1</v>
      </c>
      <c r="DW13" s="6">
        <v>1.1000000000000001</v>
      </c>
      <c r="DX13" s="6">
        <v>1.1000000000000001</v>
      </c>
      <c r="DY13" s="6">
        <v>1.1000000000000001</v>
      </c>
      <c r="DZ13" s="6">
        <v>1.2</v>
      </c>
      <c r="EA13" s="6">
        <v>1.3</v>
      </c>
      <c r="EB13" s="6">
        <v>1.9</v>
      </c>
      <c r="EC13" s="6">
        <v>2</v>
      </c>
      <c r="ED13" s="6">
        <v>2.1</v>
      </c>
      <c r="EE13" s="6">
        <v>2</v>
      </c>
      <c r="EF13" s="6">
        <v>2.1</v>
      </c>
      <c r="EG13" s="6">
        <v>2</v>
      </c>
      <c r="EH13" s="6">
        <v>2</v>
      </c>
      <c r="EI13" s="6">
        <v>2</v>
      </c>
      <c r="EJ13" s="6">
        <v>1.9</v>
      </c>
      <c r="EK13" s="6">
        <v>1.9</v>
      </c>
      <c r="EL13" s="6">
        <v>1.9</v>
      </c>
      <c r="EM13" s="6">
        <v>1.6</v>
      </c>
      <c r="EO13" s="6"/>
      <c r="EP13" s="6" t="s">
        <v>550</v>
      </c>
      <c r="EQ13" s="6">
        <v>0</v>
      </c>
      <c r="ER13" s="6">
        <v>0</v>
      </c>
      <c r="ES13" s="6">
        <v>0</v>
      </c>
      <c r="ET13" s="6">
        <v>0.1</v>
      </c>
      <c r="EU13" s="6">
        <v>0.1</v>
      </c>
      <c r="EV13" s="6">
        <v>0.1</v>
      </c>
      <c r="EW13" s="6">
        <v>0.1</v>
      </c>
      <c r="EX13" s="6">
        <v>0.1</v>
      </c>
      <c r="EY13" s="6">
        <v>0.1</v>
      </c>
      <c r="EZ13" s="6">
        <v>0.1</v>
      </c>
      <c r="FA13" s="6">
        <v>0.1</v>
      </c>
      <c r="FB13" s="6">
        <v>0.1</v>
      </c>
      <c r="FC13" s="6">
        <v>0.2</v>
      </c>
      <c r="FD13" s="6">
        <v>0.2</v>
      </c>
      <c r="FE13" s="6">
        <v>0.2</v>
      </c>
      <c r="FF13" s="6">
        <v>0.2</v>
      </c>
      <c r="FG13" s="6">
        <v>0.2</v>
      </c>
      <c r="FH13" s="6">
        <v>0.2</v>
      </c>
      <c r="FI13" s="6">
        <v>0.2</v>
      </c>
      <c r="FJ13" s="6">
        <v>0.2</v>
      </c>
      <c r="FK13" s="6">
        <v>0.2</v>
      </c>
      <c r="FM13" s="6"/>
      <c r="FN13" s="6" t="s">
        <v>550</v>
      </c>
      <c r="FO13" s="6">
        <v>0</v>
      </c>
      <c r="FP13" s="6">
        <v>0</v>
      </c>
      <c r="FQ13" s="6">
        <v>0</v>
      </c>
      <c r="FR13" s="6">
        <v>0</v>
      </c>
      <c r="FS13" s="6">
        <v>0</v>
      </c>
      <c r="FT13" s="6">
        <v>0</v>
      </c>
      <c r="FU13" s="6">
        <v>0</v>
      </c>
      <c r="FV13" s="6">
        <v>0.1</v>
      </c>
      <c r="FW13" s="6">
        <v>0.1</v>
      </c>
      <c r="FX13" s="6">
        <v>0.1</v>
      </c>
      <c r="FY13" s="6">
        <v>0.1</v>
      </c>
      <c r="FZ13" s="6">
        <v>0.1</v>
      </c>
      <c r="GA13" s="6">
        <v>0.1</v>
      </c>
      <c r="GB13" s="6">
        <v>0.1</v>
      </c>
      <c r="GC13" s="6">
        <v>0.1</v>
      </c>
      <c r="GD13" s="6">
        <v>0.1</v>
      </c>
      <c r="GE13" s="6">
        <v>0.1</v>
      </c>
      <c r="GF13" s="6">
        <v>0.1</v>
      </c>
      <c r="GG13" s="6">
        <v>0.1</v>
      </c>
      <c r="GH13" s="6">
        <v>0.1</v>
      </c>
      <c r="GI13" s="6">
        <v>0.1</v>
      </c>
      <c r="GK13" s="6"/>
      <c r="GL13" s="6" t="s">
        <v>550</v>
      </c>
      <c r="GM13" s="6">
        <v>0.3</v>
      </c>
      <c r="GN13" s="6">
        <v>0.4</v>
      </c>
      <c r="GO13" s="6">
        <v>0.4</v>
      </c>
      <c r="GP13" s="6">
        <v>0.4</v>
      </c>
      <c r="GQ13" s="6">
        <v>0.5</v>
      </c>
      <c r="GR13" s="6">
        <v>0.5</v>
      </c>
      <c r="GS13" s="6">
        <v>0.5</v>
      </c>
      <c r="GT13" s="6">
        <v>0.5</v>
      </c>
      <c r="GU13" s="6">
        <v>0.6</v>
      </c>
      <c r="GV13" s="6">
        <v>0.7</v>
      </c>
      <c r="GW13" s="6">
        <v>0.7</v>
      </c>
      <c r="GX13" s="6">
        <v>0.7</v>
      </c>
      <c r="GY13" s="6">
        <v>0.8</v>
      </c>
      <c r="GZ13" s="6">
        <v>0.8</v>
      </c>
      <c r="HA13" s="6">
        <v>0.9</v>
      </c>
      <c r="HB13" s="6">
        <v>0.8</v>
      </c>
      <c r="HC13" s="6">
        <v>0.9</v>
      </c>
      <c r="HD13" s="6">
        <v>0.8</v>
      </c>
      <c r="HE13" s="6">
        <v>0.8</v>
      </c>
      <c r="HF13" s="6">
        <v>0.9</v>
      </c>
      <c r="HG13" s="6">
        <v>0.8</v>
      </c>
      <c r="HI13" s="6"/>
      <c r="HJ13" s="6" t="s">
        <v>550</v>
      </c>
      <c r="HK13" s="6">
        <v>0.4</v>
      </c>
      <c r="HL13" s="6">
        <v>0.2</v>
      </c>
      <c r="HM13" s="6">
        <v>0.3</v>
      </c>
      <c r="HN13" s="6">
        <v>0.3</v>
      </c>
      <c r="HO13" s="6">
        <v>0.3</v>
      </c>
      <c r="HP13" s="6">
        <v>0.3</v>
      </c>
      <c r="HQ13" s="6">
        <v>0.3</v>
      </c>
      <c r="HR13" s="6">
        <v>0.3</v>
      </c>
      <c r="HS13" s="6">
        <v>0.3</v>
      </c>
      <c r="HT13" s="6">
        <v>0.4</v>
      </c>
      <c r="HU13" s="6">
        <v>0.5</v>
      </c>
      <c r="HV13" s="6">
        <v>0.4</v>
      </c>
      <c r="HW13" s="6">
        <v>0.5</v>
      </c>
      <c r="HX13" s="6">
        <v>0.5</v>
      </c>
      <c r="HY13" s="6">
        <v>0.5</v>
      </c>
      <c r="HZ13" s="6">
        <v>0.5</v>
      </c>
      <c r="IA13" s="6">
        <v>0.5</v>
      </c>
      <c r="IB13" s="6">
        <v>0.6</v>
      </c>
      <c r="IC13" s="6">
        <v>0.6</v>
      </c>
      <c r="ID13" s="6">
        <v>0.6</v>
      </c>
      <c r="IE13" s="6">
        <v>0.5</v>
      </c>
    </row>
    <row r="14" spans="1:240" ht="14.5">
      <c r="A14" s="410"/>
      <c r="B14" s="410"/>
      <c r="C14" s="1"/>
      <c r="D14" s="1"/>
      <c r="E14" s="1"/>
      <c r="F14" s="1"/>
      <c r="G14" s="1"/>
      <c r="H14" s="1"/>
      <c r="I14" s="1"/>
      <c r="J14" s="1"/>
      <c r="K14" s="1"/>
      <c r="L14" s="1"/>
      <c r="M14" s="1"/>
      <c r="N14" s="1"/>
      <c r="O14" s="1"/>
      <c r="P14" s="1"/>
      <c r="Q14" s="1"/>
      <c r="R14" s="1"/>
      <c r="S14" s="1"/>
      <c r="T14" s="1"/>
      <c r="U14" s="1"/>
      <c r="V14" s="1"/>
      <c r="W14" s="1"/>
      <c r="Y14" s="410"/>
      <c r="Z14" s="410"/>
      <c r="AA14" s="1"/>
      <c r="AB14" s="1"/>
      <c r="AC14" s="1"/>
      <c r="AD14" s="1"/>
      <c r="AE14" s="1"/>
      <c r="AF14" s="1"/>
      <c r="AG14" s="1"/>
      <c r="AH14" s="1"/>
      <c r="AI14" s="1"/>
      <c r="AJ14" s="1"/>
      <c r="AK14" s="1"/>
      <c r="AL14" s="1"/>
      <c r="AM14" s="1"/>
      <c r="AN14" s="1"/>
      <c r="AO14" s="1"/>
      <c r="AP14" s="1"/>
      <c r="AQ14" s="1"/>
      <c r="AR14" s="1"/>
      <c r="AS14" s="1"/>
      <c r="AT14" s="1"/>
      <c r="AU14" s="1"/>
      <c r="AW14" s="410"/>
      <c r="AX14" s="410"/>
      <c r="AY14" s="1"/>
      <c r="AZ14" s="1"/>
      <c r="BA14" s="1"/>
      <c r="BB14" s="1"/>
      <c r="BC14" s="1"/>
      <c r="BD14" s="1"/>
      <c r="BE14" s="1"/>
      <c r="BF14" s="1"/>
      <c r="BG14" s="1"/>
      <c r="BH14" s="1"/>
      <c r="BI14" s="1"/>
      <c r="BJ14" s="1"/>
      <c r="BK14" s="1"/>
      <c r="BL14" s="1"/>
      <c r="BM14" s="1"/>
      <c r="BN14" s="1"/>
      <c r="BO14" s="1"/>
      <c r="BP14" s="1"/>
      <c r="BQ14" s="1"/>
      <c r="BR14" s="1"/>
      <c r="BS14" s="1"/>
      <c r="BU14" s="410"/>
      <c r="BV14" s="410"/>
      <c r="BW14" s="1"/>
      <c r="BX14" s="1"/>
      <c r="BY14" s="1"/>
      <c r="BZ14" s="1"/>
      <c r="CA14" s="1"/>
      <c r="CB14" s="1"/>
      <c r="CC14" s="1"/>
      <c r="CD14" s="1"/>
      <c r="CE14" s="1"/>
      <c r="CF14" s="1"/>
      <c r="CG14" s="1"/>
      <c r="CH14" s="1"/>
      <c r="CI14" s="1"/>
      <c r="CJ14" s="1"/>
      <c r="CK14" s="1"/>
      <c r="CL14" s="1"/>
      <c r="CM14" s="1"/>
      <c r="CN14" s="1"/>
      <c r="CO14" s="1"/>
      <c r="CP14" s="1"/>
      <c r="CQ14" s="1"/>
      <c r="CS14" s="410"/>
      <c r="CT14" s="410"/>
      <c r="CU14" s="1"/>
      <c r="CV14" s="1"/>
      <c r="CW14" s="1"/>
      <c r="CX14" s="1"/>
      <c r="CY14" s="1"/>
      <c r="CZ14" s="1"/>
      <c r="DA14" s="1"/>
      <c r="DB14" s="1"/>
      <c r="DC14" s="1"/>
      <c r="DD14" s="1"/>
      <c r="DE14" s="1"/>
      <c r="DF14" s="1"/>
      <c r="DG14" s="1"/>
      <c r="DH14" s="1"/>
      <c r="DI14" s="1"/>
      <c r="DJ14" s="1"/>
      <c r="DK14" s="1"/>
      <c r="DL14" s="1"/>
      <c r="DM14" s="1"/>
      <c r="DN14" s="1"/>
      <c r="DO14" s="1"/>
      <c r="DQ14" s="410"/>
      <c r="DR14" s="410"/>
      <c r="DS14" s="1"/>
      <c r="DT14" s="1"/>
      <c r="DU14" s="1"/>
      <c r="DV14" s="1"/>
      <c r="DW14" s="1"/>
      <c r="DX14" s="1"/>
      <c r="DY14" s="1"/>
      <c r="DZ14" s="1"/>
      <c r="EA14" s="1"/>
      <c r="EB14" s="1"/>
      <c r="EC14" s="1"/>
      <c r="ED14" s="1"/>
      <c r="EE14" s="1"/>
      <c r="EF14" s="1"/>
      <c r="EG14" s="1"/>
      <c r="EH14" s="1"/>
      <c r="EI14" s="1"/>
      <c r="EJ14" s="1"/>
      <c r="EK14" s="1"/>
      <c r="EL14" s="1"/>
      <c r="EM14" s="1"/>
      <c r="EO14" s="410"/>
      <c r="EP14" s="410"/>
      <c r="EQ14" s="1"/>
      <c r="ER14" s="1"/>
      <c r="ES14" s="1"/>
      <c r="ET14" s="1"/>
      <c r="EU14" s="1"/>
      <c r="EV14" s="1"/>
      <c r="EW14" s="1"/>
      <c r="EX14" s="1"/>
      <c r="EY14" s="1"/>
      <c r="EZ14" s="1"/>
      <c r="FA14" s="1"/>
      <c r="FB14" s="1"/>
      <c r="FC14" s="1"/>
      <c r="FD14" s="1"/>
      <c r="FE14" s="1"/>
      <c r="FF14" s="1"/>
      <c r="FG14" s="1"/>
      <c r="FH14" s="1"/>
      <c r="FI14" s="1"/>
      <c r="FJ14" s="1"/>
      <c r="FK14" s="1"/>
      <c r="FM14" s="410"/>
      <c r="FN14" s="410"/>
      <c r="FO14" s="1"/>
      <c r="FP14" s="1"/>
      <c r="FQ14" s="1"/>
      <c r="FR14" s="1"/>
      <c r="FS14" s="1"/>
      <c r="FT14" s="1"/>
      <c r="FU14" s="1"/>
      <c r="FV14" s="1"/>
      <c r="FW14" s="1"/>
      <c r="FX14" s="1"/>
      <c r="FY14" s="1"/>
      <c r="FZ14" s="1"/>
      <c r="GA14" s="1"/>
      <c r="GB14" s="1"/>
      <c r="GC14" s="1"/>
      <c r="GD14" s="1"/>
      <c r="GE14" s="1"/>
      <c r="GF14" s="1"/>
      <c r="GG14" s="1"/>
      <c r="GH14" s="1"/>
      <c r="GI14" s="1"/>
      <c r="GK14" s="410"/>
      <c r="GL14" s="410"/>
      <c r="GM14" s="1"/>
      <c r="GN14" s="1"/>
      <c r="GO14" s="1"/>
      <c r="GP14" s="1"/>
      <c r="GQ14" s="1"/>
      <c r="GR14" s="1"/>
      <c r="GS14" s="1"/>
      <c r="GT14" s="1"/>
      <c r="GU14" s="1"/>
      <c r="GV14" s="1"/>
      <c r="GW14" s="1"/>
      <c r="GX14" s="1"/>
      <c r="GY14" s="1"/>
      <c r="GZ14" s="1"/>
      <c r="HA14" s="1"/>
      <c r="HB14" s="1"/>
      <c r="HC14" s="1"/>
      <c r="HD14" s="1"/>
      <c r="HE14" s="1"/>
      <c r="HF14" s="1"/>
      <c r="HG14" s="1"/>
      <c r="HI14" s="410"/>
      <c r="HJ14" s="410"/>
      <c r="HK14" s="1"/>
      <c r="HL14" s="1"/>
      <c r="HM14" s="1"/>
      <c r="HN14" s="1"/>
      <c r="HO14" s="1"/>
      <c r="HP14" s="1"/>
      <c r="HQ14" s="1"/>
      <c r="HR14" s="1"/>
      <c r="HS14" s="1"/>
      <c r="HT14" s="1"/>
      <c r="HU14" s="1"/>
      <c r="HV14" s="1"/>
      <c r="HW14" s="1"/>
      <c r="HX14" s="1"/>
      <c r="HY14" s="1"/>
      <c r="HZ14" s="1"/>
      <c r="IA14" s="1"/>
      <c r="IB14" s="1"/>
      <c r="IC14" s="1"/>
      <c r="ID14" s="1"/>
      <c r="IE14" s="1"/>
    </row>
    <row r="15" spans="1:240" ht="14.5">
      <c r="A15" s="1"/>
      <c r="B15" s="7" t="s">
        <v>249</v>
      </c>
      <c r="C15" s="1"/>
      <c r="D15" s="1"/>
      <c r="E15" s="1"/>
      <c r="F15" s="1"/>
      <c r="G15" s="1"/>
      <c r="H15" s="1"/>
      <c r="I15" s="1"/>
      <c r="J15" s="1"/>
      <c r="K15" s="1"/>
      <c r="L15" s="1"/>
      <c r="M15" s="1"/>
      <c r="N15" s="1"/>
      <c r="O15" s="1"/>
      <c r="P15" s="1"/>
      <c r="Q15" s="1"/>
      <c r="R15" s="1"/>
      <c r="S15" s="1"/>
      <c r="T15" s="1"/>
      <c r="U15" s="1"/>
      <c r="V15" s="1"/>
      <c r="W15" s="1"/>
      <c r="Y15" s="1"/>
      <c r="Z15" s="7" t="s">
        <v>249</v>
      </c>
      <c r="AA15" s="1"/>
      <c r="AB15" s="1"/>
      <c r="AC15" s="1"/>
      <c r="AD15" s="1"/>
      <c r="AE15" s="1"/>
      <c r="AF15" s="1"/>
      <c r="AG15" s="1"/>
      <c r="AH15" s="1"/>
      <c r="AI15" s="1"/>
      <c r="AJ15" s="1"/>
      <c r="AK15" s="1"/>
      <c r="AL15" s="1"/>
      <c r="AM15" s="1"/>
      <c r="AN15" s="1"/>
      <c r="AO15" s="1"/>
      <c r="AP15" s="1"/>
      <c r="AQ15" s="1"/>
      <c r="AR15" s="1"/>
      <c r="AS15" s="1"/>
      <c r="AT15" s="1"/>
      <c r="AU15" s="1"/>
      <c r="AW15" s="1"/>
      <c r="AX15" s="7" t="s">
        <v>249</v>
      </c>
      <c r="AY15" s="1"/>
      <c r="AZ15" s="1"/>
      <c r="BA15" s="1"/>
      <c r="BB15" s="1"/>
      <c r="BC15" s="1"/>
      <c r="BD15" s="1"/>
      <c r="BE15" s="1"/>
      <c r="BF15" s="1"/>
      <c r="BG15" s="1"/>
      <c r="BH15" s="1"/>
      <c r="BI15" s="1"/>
      <c r="BJ15" s="1"/>
      <c r="BK15" s="1"/>
      <c r="BL15" s="1"/>
      <c r="BM15" s="1"/>
      <c r="BN15" s="1"/>
      <c r="BO15" s="1"/>
      <c r="BP15" s="1"/>
      <c r="BQ15" s="1"/>
      <c r="BR15" s="1"/>
      <c r="BS15" s="1"/>
      <c r="BU15" s="1"/>
      <c r="BV15" s="7" t="s">
        <v>249</v>
      </c>
      <c r="BW15" s="1"/>
      <c r="BX15" s="1"/>
      <c r="BY15" s="1"/>
      <c r="BZ15" s="1"/>
      <c r="CA15" s="1"/>
      <c r="CB15" s="1"/>
      <c r="CC15" s="1"/>
      <c r="CD15" s="1"/>
      <c r="CE15" s="1"/>
      <c r="CF15" s="1"/>
      <c r="CG15" s="1"/>
      <c r="CH15" s="1"/>
      <c r="CI15" s="1"/>
      <c r="CJ15" s="1"/>
      <c r="CK15" s="1"/>
      <c r="CL15" s="1"/>
      <c r="CM15" s="1"/>
      <c r="CN15" s="1"/>
      <c r="CO15" s="1"/>
      <c r="CP15" s="1"/>
      <c r="CQ15" s="1"/>
      <c r="CS15" s="1"/>
      <c r="CT15" s="7" t="s">
        <v>249</v>
      </c>
      <c r="CU15" s="1"/>
      <c r="CV15" s="1"/>
      <c r="CW15" s="1"/>
      <c r="CX15" s="1"/>
      <c r="CY15" s="1"/>
      <c r="CZ15" s="1"/>
      <c r="DA15" s="1"/>
      <c r="DB15" s="1"/>
      <c r="DC15" s="1"/>
      <c r="DD15" s="1"/>
      <c r="DE15" s="1"/>
      <c r="DF15" s="1"/>
      <c r="DG15" s="1"/>
      <c r="DH15" s="1"/>
      <c r="DI15" s="1"/>
      <c r="DJ15" s="1"/>
      <c r="DK15" s="1"/>
      <c r="DL15" s="1"/>
      <c r="DM15" s="1"/>
      <c r="DN15" s="1"/>
      <c r="DO15" s="1"/>
      <c r="DQ15" s="1"/>
      <c r="DR15" s="7" t="s">
        <v>249</v>
      </c>
      <c r="DS15" s="1"/>
      <c r="DT15" s="1"/>
      <c r="DU15" s="1"/>
      <c r="DV15" s="1"/>
      <c r="DW15" s="1"/>
      <c r="DX15" s="1"/>
      <c r="DY15" s="1"/>
      <c r="DZ15" s="1"/>
      <c r="EA15" s="1"/>
      <c r="EB15" s="1"/>
      <c r="EC15" s="1"/>
      <c r="ED15" s="1"/>
      <c r="EE15" s="1"/>
      <c r="EF15" s="1"/>
      <c r="EG15" s="1"/>
      <c r="EH15" s="1"/>
      <c r="EI15" s="1"/>
      <c r="EJ15" s="1"/>
      <c r="EK15" s="1"/>
      <c r="EL15" s="1"/>
      <c r="EM15" s="1"/>
      <c r="EO15" s="1"/>
      <c r="EP15" s="7" t="s">
        <v>249</v>
      </c>
      <c r="EQ15" s="1"/>
      <c r="ER15" s="1"/>
      <c r="ES15" s="1"/>
      <c r="ET15" s="1"/>
      <c r="EU15" s="1"/>
      <c r="EV15" s="1"/>
      <c r="EW15" s="1"/>
      <c r="EX15" s="1"/>
      <c r="EY15" s="1"/>
      <c r="EZ15" s="1"/>
      <c r="FA15" s="1"/>
      <c r="FB15" s="1"/>
      <c r="FC15" s="1"/>
      <c r="FD15" s="1"/>
      <c r="FE15" s="1"/>
      <c r="FF15" s="1"/>
      <c r="FG15" s="1"/>
      <c r="FH15" s="1"/>
      <c r="FI15" s="1"/>
      <c r="FJ15" s="1"/>
      <c r="FK15" s="1"/>
      <c r="FM15" s="1"/>
      <c r="FN15" s="7" t="s">
        <v>249</v>
      </c>
      <c r="FO15" s="1"/>
      <c r="FP15" s="1"/>
      <c r="FQ15" s="1"/>
      <c r="FR15" s="1"/>
      <c r="FS15" s="1"/>
      <c r="FT15" s="1"/>
      <c r="FU15" s="1"/>
      <c r="FV15" s="1"/>
      <c r="FW15" s="1"/>
      <c r="FX15" s="1"/>
      <c r="FY15" s="1"/>
      <c r="FZ15" s="1"/>
      <c r="GA15" s="1"/>
      <c r="GB15" s="1"/>
      <c r="GC15" s="1"/>
      <c r="GD15" s="1"/>
      <c r="GE15" s="1"/>
      <c r="GF15" s="1"/>
      <c r="GG15" s="1"/>
      <c r="GH15" s="1"/>
      <c r="GI15" s="1"/>
      <c r="GK15" s="1"/>
      <c r="GL15" s="7" t="s">
        <v>249</v>
      </c>
      <c r="GM15" s="1"/>
      <c r="GN15" s="1"/>
      <c r="GO15" s="1"/>
      <c r="GP15" s="1"/>
      <c r="GQ15" s="1"/>
      <c r="GR15" s="1"/>
      <c r="GS15" s="1"/>
      <c r="GT15" s="1"/>
      <c r="GU15" s="1"/>
      <c r="GV15" s="1"/>
      <c r="GW15" s="1"/>
      <c r="GX15" s="1"/>
      <c r="GY15" s="1"/>
      <c r="GZ15" s="1"/>
      <c r="HA15" s="1"/>
      <c r="HB15" s="1"/>
      <c r="HC15" s="1"/>
      <c r="HD15" s="1"/>
      <c r="HE15" s="1"/>
      <c r="HF15" s="1"/>
      <c r="HG15" s="1"/>
      <c r="HI15" s="1"/>
      <c r="HJ15" s="7" t="s">
        <v>249</v>
      </c>
      <c r="HK15" s="1"/>
      <c r="HL15" s="1"/>
      <c r="HM15" s="1"/>
      <c r="HN15" s="1"/>
      <c r="HO15" s="1"/>
      <c r="HP15" s="1"/>
      <c r="HQ15" s="1"/>
      <c r="HR15" s="1"/>
      <c r="HS15" s="1"/>
      <c r="HT15" s="1"/>
      <c r="HU15" s="1"/>
      <c r="HV15" s="1"/>
      <c r="HW15" s="1"/>
      <c r="HX15" s="1"/>
      <c r="HY15" s="1"/>
      <c r="HZ15" s="1"/>
      <c r="IA15" s="1"/>
      <c r="IB15" s="1"/>
      <c r="IC15" s="1"/>
      <c r="ID15" s="1"/>
      <c r="IE15" s="1"/>
    </row>
    <row r="16" spans="1:240" ht="14.5">
      <c r="A16" s="1"/>
      <c r="B16" s="8" t="s">
        <v>251</v>
      </c>
      <c r="C16" s="1">
        <v>16</v>
      </c>
      <c r="D16" s="1">
        <v>18</v>
      </c>
      <c r="E16" s="1">
        <v>21</v>
      </c>
      <c r="F16" s="1">
        <v>23</v>
      </c>
      <c r="G16" s="1">
        <v>22</v>
      </c>
      <c r="H16" s="1">
        <v>27</v>
      </c>
      <c r="I16" s="1">
        <v>30</v>
      </c>
      <c r="J16" s="1">
        <v>43</v>
      </c>
      <c r="K16" s="1">
        <v>55</v>
      </c>
      <c r="L16" s="1">
        <v>51</v>
      </c>
      <c r="M16" s="1">
        <v>56</v>
      </c>
      <c r="N16" s="1">
        <v>70</v>
      </c>
      <c r="O16" s="1">
        <v>77</v>
      </c>
      <c r="P16" s="1">
        <v>67</v>
      </c>
      <c r="Q16" s="1">
        <v>76</v>
      </c>
      <c r="R16" s="1">
        <v>79</v>
      </c>
      <c r="S16" s="1">
        <v>82</v>
      </c>
      <c r="T16" s="1">
        <v>84</v>
      </c>
      <c r="U16" s="1">
        <v>78</v>
      </c>
      <c r="V16" s="1">
        <v>74</v>
      </c>
      <c r="W16" s="1">
        <v>76</v>
      </c>
      <c r="X16" s="14">
        <f>W16/W27/W28*1000</f>
        <v>1.17121282169826</v>
      </c>
      <c r="Y16" s="1"/>
      <c r="Z16" s="8" t="s">
        <v>251</v>
      </c>
      <c r="AA16" s="1">
        <v>6</v>
      </c>
      <c r="AB16" s="1">
        <v>6</v>
      </c>
      <c r="AC16" s="1">
        <v>8</v>
      </c>
      <c r="AD16" s="1">
        <v>9</v>
      </c>
      <c r="AE16" s="1">
        <v>11</v>
      </c>
      <c r="AF16" s="1">
        <v>12</v>
      </c>
      <c r="AG16" s="1">
        <v>14</v>
      </c>
      <c r="AH16" s="1">
        <v>16</v>
      </c>
      <c r="AI16" s="1">
        <v>17</v>
      </c>
      <c r="AJ16" s="1">
        <v>17</v>
      </c>
      <c r="AK16" s="1">
        <v>18</v>
      </c>
      <c r="AL16" s="1">
        <v>20</v>
      </c>
      <c r="AM16" s="1">
        <v>19</v>
      </c>
      <c r="AN16" s="1">
        <v>15</v>
      </c>
      <c r="AO16" s="1">
        <v>14</v>
      </c>
      <c r="AP16" s="1">
        <v>13</v>
      </c>
      <c r="AQ16" s="1">
        <v>15</v>
      </c>
      <c r="AR16" s="1">
        <v>15</v>
      </c>
      <c r="AS16" s="1">
        <v>17</v>
      </c>
      <c r="AT16" s="1">
        <v>16</v>
      </c>
      <c r="AU16" s="1">
        <v>15</v>
      </c>
      <c r="AV16" s="14">
        <f>AU16/AU27/AU28*1000</f>
        <v>1.0741907762818701</v>
      </c>
      <c r="AW16" s="1"/>
      <c r="AX16" s="8" t="s">
        <v>251</v>
      </c>
      <c r="AY16" s="1">
        <v>57</v>
      </c>
      <c r="AZ16" s="1">
        <v>48</v>
      </c>
      <c r="BA16" s="1">
        <v>56</v>
      </c>
      <c r="BB16" s="1">
        <v>49</v>
      </c>
      <c r="BC16" s="1">
        <v>62</v>
      </c>
      <c r="BD16" s="1">
        <v>74</v>
      </c>
      <c r="BE16" s="1">
        <v>87</v>
      </c>
      <c r="BF16" s="1">
        <v>90</v>
      </c>
      <c r="BG16" s="1">
        <v>111</v>
      </c>
      <c r="BH16" s="1">
        <v>81</v>
      </c>
      <c r="BI16" s="1">
        <v>92</v>
      </c>
      <c r="BJ16" s="1">
        <v>105</v>
      </c>
      <c r="BK16" s="1">
        <v>115</v>
      </c>
      <c r="BL16" s="1">
        <v>94</v>
      </c>
      <c r="BM16" s="1">
        <v>86</v>
      </c>
      <c r="BN16" s="1">
        <v>101</v>
      </c>
      <c r="BO16" s="1">
        <v>114</v>
      </c>
      <c r="BP16" s="1">
        <v>116</v>
      </c>
      <c r="BQ16" s="1">
        <v>118</v>
      </c>
      <c r="BR16" s="1">
        <v>126</v>
      </c>
      <c r="BS16" s="1">
        <v>103</v>
      </c>
      <c r="BT16" s="14">
        <f>BS16/BS27/BS28*1000</f>
        <v>1.19157797316057</v>
      </c>
      <c r="BU16" s="1"/>
      <c r="BV16" s="8" t="s">
        <v>251</v>
      </c>
      <c r="BW16" s="1">
        <v>45</v>
      </c>
      <c r="BX16" s="1">
        <v>54</v>
      </c>
      <c r="BY16" s="1">
        <v>67</v>
      </c>
      <c r="BZ16" s="1">
        <v>72</v>
      </c>
      <c r="CA16" s="1">
        <v>81</v>
      </c>
      <c r="CB16" s="1">
        <v>86</v>
      </c>
      <c r="CC16" s="1">
        <v>98</v>
      </c>
      <c r="CD16" s="1">
        <v>101</v>
      </c>
      <c r="CE16" s="1">
        <v>108</v>
      </c>
      <c r="CF16" s="1">
        <v>83</v>
      </c>
      <c r="CG16" s="1">
        <v>94</v>
      </c>
      <c r="CH16" s="1">
        <v>105</v>
      </c>
      <c r="CI16" s="1">
        <v>117</v>
      </c>
      <c r="CJ16" s="1">
        <v>90</v>
      </c>
      <c r="CK16" s="1">
        <v>80</v>
      </c>
      <c r="CL16" s="1">
        <v>102</v>
      </c>
      <c r="CM16" s="1">
        <v>119</v>
      </c>
      <c r="CN16" s="1">
        <v>106</v>
      </c>
      <c r="CO16" s="1">
        <v>103</v>
      </c>
      <c r="CP16" s="1">
        <v>104</v>
      </c>
      <c r="CQ16" s="1">
        <v>95</v>
      </c>
      <c r="CR16" s="14">
        <f>CQ16/CQ27/CQ28*1000</f>
        <v>1.1965036902692801</v>
      </c>
      <c r="CS16" s="1"/>
      <c r="CT16" s="8" t="s">
        <v>251</v>
      </c>
      <c r="CU16" s="1">
        <v>517</v>
      </c>
      <c r="CV16" s="1">
        <v>632</v>
      </c>
      <c r="CW16" s="1">
        <v>730</v>
      </c>
      <c r="CX16" s="1">
        <v>807</v>
      </c>
      <c r="CY16" s="1">
        <v>866</v>
      </c>
      <c r="CZ16" s="1">
        <v>932</v>
      </c>
      <c r="DA16" s="1">
        <v>961</v>
      </c>
      <c r="DB16" s="1">
        <v>1033</v>
      </c>
      <c r="DC16" s="1">
        <v>974</v>
      </c>
      <c r="DD16" s="1">
        <v>841</v>
      </c>
      <c r="DE16" s="1">
        <v>816</v>
      </c>
      <c r="DF16" s="1">
        <v>852</v>
      </c>
      <c r="DG16" s="1">
        <v>865</v>
      </c>
      <c r="DH16" s="1">
        <v>860</v>
      </c>
      <c r="DI16" s="1">
        <v>819</v>
      </c>
      <c r="DJ16" s="1">
        <v>837</v>
      </c>
      <c r="DK16" s="1">
        <v>919</v>
      </c>
      <c r="DL16" s="1">
        <v>972</v>
      </c>
      <c r="DM16" s="1">
        <v>993</v>
      </c>
      <c r="DN16" s="1">
        <v>1022</v>
      </c>
      <c r="DO16" s="1">
        <v>898</v>
      </c>
      <c r="DP16" s="14">
        <f>DO16/DO27/DO28*1000</f>
        <v>1.20132011435283</v>
      </c>
      <c r="DQ16" s="1"/>
      <c r="DR16" s="8" t="s">
        <v>251</v>
      </c>
      <c r="DS16" s="1">
        <v>472</v>
      </c>
      <c r="DT16" s="1">
        <v>586</v>
      </c>
      <c r="DU16" s="1">
        <v>727</v>
      </c>
      <c r="DV16" s="1">
        <v>765</v>
      </c>
      <c r="DW16" s="1">
        <v>825</v>
      </c>
      <c r="DX16" s="1">
        <v>902</v>
      </c>
      <c r="DY16" s="1">
        <v>966</v>
      </c>
      <c r="DZ16" s="1">
        <v>1054</v>
      </c>
      <c r="EA16" s="1">
        <v>1129</v>
      </c>
      <c r="EB16" s="1">
        <v>1069</v>
      </c>
      <c r="EC16" s="1">
        <v>1143</v>
      </c>
      <c r="ED16" s="1">
        <v>1172</v>
      </c>
      <c r="EE16" s="1">
        <v>1155</v>
      </c>
      <c r="EF16" s="1">
        <v>1218</v>
      </c>
      <c r="EG16" s="1">
        <v>1166</v>
      </c>
      <c r="EH16" s="1">
        <v>1168</v>
      </c>
      <c r="EI16" s="1">
        <v>1232</v>
      </c>
      <c r="EJ16" s="1">
        <v>1187</v>
      </c>
      <c r="EK16" s="1">
        <v>1161</v>
      </c>
      <c r="EL16" s="1">
        <v>1189</v>
      </c>
      <c r="EM16" s="1">
        <v>1056</v>
      </c>
      <c r="EN16" s="14">
        <f>EM16/EM27/EM28*1000</f>
        <v>1.2048192771084301</v>
      </c>
      <c r="EO16" s="1"/>
      <c r="EP16" s="8" t="s">
        <v>251</v>
      </c>
      <c r="EQ16" s="1">
        <v>15</v>
      </c>
      <c r="ER16" s="1">
        <v>25</v>
      </c>
      <c r="ES16" s="1">
        <v>38</v>
      </c>
      <c r="ET16" s="1">
        <v>42</v>
      </c>
      <c r="EU16" s="1">
        <v>45</v>
      </c>
      <c r="EV16" s="1">
        <v>49</v>
      </c>
      <c r="EW16" s="1">
        <v>60</v>
      </c>
      <c r="EX16" s="1">
        <v>54</v>
      </c>
      <c r="EY16" s="1">
        <v>56</v>
      </c>
      <c r="EZ16" s="1">
        <v>51</v>
      </c>
      <c r="FA16" s="1">
        <v>59</v>
      </c>
      <c r="FB16" s="1">
        <v>65</v>
      </c>
      <c r="FC16" s="1">
        <v>88</v>
      </c>
      <c r="FD16" s="1">
        <v>94</v>
      </c>
      <c r="FE16" s="1">
        <v>100</v>
      </c>
      <c r="FF16" s="1">
        <v>101</v>
      </c>
      <c r="FG16" s="1">
        <v>117</v>
      </c>
      <c r="FH16" s="1">
        <v>122</v>
      </c>
      <c r="FI16" s="1">
        <v>138</v>
      </c>
      <c r="FJ16" s="1">
        <v>144</v>
      </c>
      <c r="FK16" s="1">
        <v>140</v>
      </c>
      <c r="FL16" s="14">
        <f>FK16/FK27/FK28*1000</f>
        <v>1.2119952905325899</v>
      </c>
      <c r="FM16" s="1"/>
      <c r="FN16" s="8" t="s">
        <v>251</v>
      </c>
      <c r="FO16" s="1">
        <v>31</v>
      </c>
      <c r="FP16" s="1">
        <v>22</v>
      </c>
      <c r="FQ16" s="1">
        <v>27</v>
      </c>
      <c r="FR16" s="1">
        <v>33</v>
      </c>
      <c r="FS16" s="1">
        <v>34</v>
      </c>
      <c r="FT16" s="1">
        <v>33</v>
      </c>
      <c r="FU16" s="1">
        <v>39</v>
      </c>
      <c r="FV16" s="1">
        <v>47</v>
      </c>
      <c r="FW16" s="1">
        <v>57</v>
      </c>
      <c r="FX16" s="1">
        <v>53</v>
      </c>
      <c r="FY16" s="1">
        <v>69</v>
      </c>
      <c r="FZ16" s="1">
        <v>71</v>
      </c>
      <c r="GA16" s="1">
        <v>77</v>
      </c>
      <c r="GB16" s="1">
        <v>74</v>
      </c>
      <c r="GC16" s="1">
        <v>63</v>
      </c>
      <c r="GD16" s="1">
        <v>59</v>
      </c>
      <c r="GE16" s="1">
        <v>59</v>
      </c>
      <c r="GF16" s="1">
        <v>58</v>
      </c>
      <c r="GG16" s="1">
        <v>52</v>
      </c>
      <c r="GH16" s="1">
        <v>49</v>
      </c>
      <c r="GI16" s="1">
        <v>42</v>
      </c>
      <c r="GJ16" s="14">
        <f>GI16/GI27/GI28*1000</f>
        <v>1.1636927851047301</v>
      </c>
      <c r="GK16" s="1"/>
      <c r="GL16" s="8" t="s">
        <v>251</v>
      </c>
      <c r="GM16" s="1">
        <v>203</v>
      </c>
      <c r="GN16" s="1">
        <v>278</v>
      </c>
      <c r="GO16" s="1">
        <v>324</v>
      </c>
      <c r="GP16" s="1">
        <v>339</v>
      </c>
      <c r="GQ16" s="1">
        <v>356</v>
      </c>
      <c r="GR16" s="1">
        <v>390</v>
      </c>
      <c r="GS16" s="1">
        <v>421</v>
      </c>
      <c r="GT16" s="1">
        <v>474</v>
      </c>
      <c r="GU16" s="1">
        <v>482</v>
      </c>
      <c r="GV16" s="1">
        <v>415</v>
      </c>
      <c r="GW16" s="1">
        <v>423</v>
      </c>
      <c r="GX16" s="1">
        <v>385</v>
      </c>
      <c r="GY16" s="1">
        <v>431</v>
      </c>
      <c r="GZ16" s="1">
        <v>464</v>
      </c>
      <c r="HA16" s="1">
        <v>486</v>
      </c>
      <c r="HB16" s="1">
        <v>479</v>
      </c>
      <c r="HC16" s="1">
        <v>530</v>
      </c>
      <c r="HD16" s="1">
        <v>529</v>
      </c>
      <c r="HE16" s="1">
        <v>530</v>
      </c>
      <c r="HF16" s="1">
        <v>580</v>
      </c>
      <c r="HG16" s="1">
        <v>497</v>
      </c>
      <c r="HH16" s="14">
        <f>HG16/HG27/HG28*1000</f>
        <v>1.20229815542788</v>
      </c>
      <c r="HI16" s="1"/>
      <c r="HJ16" s="8" t="s">
        <v>251</v>
      </c>
      <c r="HK16" s="1">
        <v>288</v>
      </c>
      <c r="HL16" s="1">
        <v>185</v>
      </c>
      <c r="HM16" s="1">
        <v>204</v>
      </c>
      <c r="HN16" s="1">
        <v>216</v>
      </c>
      <c r="HO16" s="1">
        <v>254</v>
      </c>
      <c r="HP16" s="1">
        <v>272</v>
      </c>
      <c r="HQ16" s="1">
        <v>269</v>
      </c>
      <c r="HR16" s="1">
        <v>287</v>
      </c>
      <c r="HS16" s="1">
        <v>284</v>
      </c>
      <c r="HT16" s="1">
        <v>252</v>
      </c>
      <c r="HU16" s="1">
        <v>266</v>
      </c>
      <c r="HV16" s="1">
        <v>248</v>
      </c>
      <c r="HW16" s="1">
        <v>266</v>
      </c>
      <c r="HX16" s="1">
        <v>274</v>
      </c>
      <c r="HY16" s="1">
        <v>280</v>
      </c>
      <c r="HZ16" s="1">
        <v>306</v>
      </c>
      <c r="IA16" s="1">
        <v>320</v>
      </c>
      <c r="IB16" s="1">
        <v>346</v>
      </c>
      <c r="IC16" s="1">
        <v>366</v>
      </c>
      <c r="ID16" s="1">
        <v>356</v>
      </c>
      <c r="IE16" s="1">
        <v>343</v>
      </c>
      <c r="IF16" s="14">
        <f>IE16/IE27/IE28*1000</f>
        <v>1.1968150065946901</v>
      </c>
    </row>
    <row r="17" spans="1:239" ht="14.5">
      <c r="A17" s="410"/>
      <c r="B17" s="410"/>
      <c r="C17" s="1"/>
      <c r="D17" s="1"/>
      <c r="E17" s="1"/>
      <c r="F17" s="1"/>
      <c r="G17" s="1"/>
      <c r="H17" s="1"/>
      <c r="I17" s="1"/>
      <c r="J17" s="1"/>
      <c r="K17" s="1"/>
      <c r="L17" s="1"/>
      <c r="M17" s="1"/>
      <c r="N17" s="1"/>
      <c r="O17" s="1"/>
      <c r="P17" s="1"/>
      <c r="Q17" s="1"/>
      <c r="R17" s="1"/>
      <c r="S17" s="1"/>
      <c r="T17" s="1"/>
      <c r="U17" s="1"/>
      <c r="V17" s="1"/>
      <c r="W17" s="1"/>
      <c r="Y17" s="410"/>
      <c r="Z17" s="410"/>
      <c r="AA17" s="1"/>
      <c r="AB17" s="1"/>
      <c r="AC17" s="1"/>
      <c r="AD17" s="1"/>
      <c r="AE17" s="1"/>
      <c r="AF17" s="1"/>
      <c r="AG17" s="1"/>
      <c r="AH17" s="1"/>
      <c r="AI17" s="1"/>
      <c r="AJ17" s="1"/>
      <c r="AK17" s="1"/>
      <c r="AL17" s="1"/>
      <c r="AM17" s="1"/>
      <c r="AN17" s="1"/>
      <c r="AO17" s="1"/>
      <c r="AP17" s="1"/>
      <c r="AQ17" s="1"/>
      <c r="AR17" s="1"/>
      <c r="AS17" s="1"/>
      <c r="AT17" s="1"/>
      <c r="AU17" s="1"/>
      <c r="AW17" s="410"/>
      <c r="AX17" s="410"/>
      <c r="AY17" s="1"/>
      <c r="AZ17" s="1"/>
      <c r="BA17" s="1"/>
      <c r="BB17" s="1"/>
      <c r="BC17" s="1"/>
      <c r="BD17" s="1"/>
      <c r="BE17" s="1"/>
      <c r="BF17" s="1"/>
      <c r="BG17" s="1"/>
      <c r="BH17" s="1"/>
      <c r="BI17" s="1"/>
      <c r="BJ17" s="1"/>
      <c r="BK17" s="1"/>
      <c r="BL17" s="1"/>
      <c r="BM17" s="1"/>
      <c r="BN17" s="1"/>
      <c r="BO17" s="1"/>
      <c r="BP17" s="1"/>
      <c r="BQ17" s="1"/>
      <c r="BR17" s="1"/>
      <c r="BS17" s="1"/>
      <c r="BU17" s="410"/>
      <c r="BV17" s="410"/>
      <c r="BW17" s="1"/>
      <c r="BX17" s="1"/>
      <c r="BY17" s="1"/>
      <c r="BZ17" s="1"/>
      <c r="CA17" s="1"/>
      <c r="CB17" s="1"/>
      <c r="CC17" s="1"/>
      <c r="CD17" s="1"/>
      <c r="CE17" s="1"/>
      <c r="CF17" s="1"/>
      <c r="CG17" s="1"/>
      <c r="CH17" s="1"/>
      <c r="CI17" s="1"/>
      <c r="CJ17" s="1"/>
      <c r="CK17" s="1"/>
      <c r="CL17" s="1"/>
      <c r="CM17" s="1"/>
      <c r="CN17" s="1"/>
      <c r="CO17" s="1"/>
      <c r="CP17" s="1"/>
      <c r="CQ17" s="1"/>
      <c r="CS17" s="410"/>
      <c r="CT17" s="410"/>
      <c r="CU17" s="1"/>
      <c r="CV17" s="1"/>
      <c r="CW17" s="1"/>
      <c r="CX17" s="1"/>
      <c r="CY17" s="1"/>
      <c r="CZ17" s="1"/>
      <c r="DA17" s="1"/>
      <c r="DB17" s="1"/>
      <c r="DC17" s="1"/>
      <c r="DD17" s="1"/>
      <c r="DE17" s="1"/>
      <c r="DF17" s="1"/>
      <c r="DG17" s="1"/>
      <c r="DH17" s="1"/>
      <c r="DI17" s="1"/>
      <c r="DJ17" s="1"/>
      <c r="DK17" s="1"/>
      <c r="DL17" s="1"/>
      <c r="DM17" s="1"/>
      <c r="DN17" s="1"/>
      <c r="DO17" s="1"/>
      <c r="DQ17" s="410"/>
      <c r="DR17" s="410"/>
      <c r="DS17" s="1"/>
      <c r="DT17" s="1"/>
      <c r="DU17" s="1"/>
      <c r="DV17" s="1"/>
      <c r="DW17" s="1"/>
      <c r="DX17" s="1"/>
      <c r="DY17" s="1"/>
      <c r="DZ17" s="1"/>
      <c r="EA17" s="1"/>
      <c r="EB17" s="1"/>
      <c r="EC17" s="1"/>
      <c r="ED17" s="1"/>
      <c r="EE17" s="1"/>
      <c r="EF17" s="1"/>
      <c r="EG17" s="1"/>
      <c r="EH17" s="1"/>
      <c r="EI17" s="1"/>
      <c r="EJ17" s="1"/>
      <c r="EK17" s="1"/>
      <c r="EL17" s="1"/>
      <c r="EM17" s="1"/>
      <c r="EO17" s="410"/>
      <c r="EP17" s="410"/>
      <c r="EQ17" s="1"/>
      <c r="ER17" s="1"/>
      <c r="ES17" s="1"/>
      <c r="ET17" s="1"/>
      <c r="EU17" s="1"/>
      <c r="EV17" s="1"/>
      <c r="EW17" s="1"/>
      <c r="EX17" s="1"/>
      <c r="EY17" s="1"/>
      <c r="EZ17" s="1"/>
      <c r="FA17" s="1"/>
      <c r="FB17" s="1"/>
      <c r="FC17" s="1"/>
      <c r="FD17" s="1"/>
      <c r="FE17" s="1"/>
      <c r="FF17" s="1"/>
      <c r="FG17" s="1"/>
      <c r="FH17" s="1"/>
      <c r="FI17" s="1"/>
      <c r="FJ17" s="1"/>
      <c r="FK17" s="1"/>
      <c r="FM17" s="410"/>
      <c r="FN17" s="410"/>
      <c r="FO17" s="1"/>
      <c r="FP17" s="1"/>
      <c r="FQ17" s="1"/>
      <c r="FR17" s="1"/>
      <c r="FS17" s="1"/>
      <c r="FT17" s="1"/>
      <c r="FU17" s="1"/>
      <c r="FV17" s="1"/>
      <c r="FW17" s="1"/>
      <c r="FX17" s="1"/>
      <c r="FY17" s="1"/>
      <c r="FZ17" s="1"/>
      <c r="GA17" s="1"/>
      <c r="GB17" s="1"/>
      <c r="GC17" s="1"/>
      <c r="GD17" s="1"/>
      <c r="GE17" s="1"/>
      <c r="GF17" s="1"/>
      <c r="GG17" s="1"/>
      <c r="GH17" s="1"/>
      <c r="GI17" s="1"/>
      <c r="GK17" s="410"/>
      <c r="GL17" s="410"/>
      <c r="GM17" s="1"/>
      <c r="GN17" s="1"/>
      <c r="GO17" s="1"/>
      <c r="GP17" s="1"/>
      <c r="GQ17" s="1"/>
      <c r="GR17" s="1"/>
      <c r="GS17" s="1"/>
      <c r="GT17" s="1"/>
      <c r="GU17" s="1"/>
      <c r="GV17" s="1"/>
      <c r="GW17" s="1"/>
      <c r="GX17" s="1"/>
      <c r="GY17" s="1"/>
      <c r="GZ17" s="1"/>
      <c r="HA17" s="1"/>
      <c r="HB17" s="1"/>
      <c r="HC17" s="1"/>
      <c r="HD17" s="1"/>
      <c r="HE17" s="1"/>
      <c r="HF17" s="1"/>
      <c r="HG17" s="1"/>
      <c r="HI17" s="410"/>
      <c r="HJ17" s="410"/>
      <c r="HK17" s="1"/>
      <c r="HL17" s="1"/>
      <c r="HM17" s="1"/>
      <c r="HN17" s="1"/>
      <c r="HO17" s="1"/>
      <c r="HP17" s="1"/>
      <c r="HQ17" s="1"/>
      <c r="HR17" s="1"/>
      <c r="HS17" s="1"/>
      <c r="HT17" s="1"/>
      <c r="HU17" s="1"/>
      <c r="HV17" s="1"/>
      <c r="HW17" s="1"/>
      <c r="HX17" s="1"/>
      <c r="HY17" s="1"/>
      <c r="HZ17" s="1"/>
      <c r="IA17" s="1"/>
      <c r="IB17" s="1"/>
      <c r="IC17" s="1"/>
      <c r="ID17" s="1"/>
      <c r="IE17" s="1"/>
    </row>
    <row r="18" spans="1:239" ht="13">
      <c r="A18" s="6"/>
      <c r="B18" s="7" t="s">
        <v>253</v>
      </c>
      <c r="C18" s="6">
        <v>1.5</v>
      </c>
      <c r="D18" s="6">
        <v>1.35</v>
      </c>
      <c r="E18" s="6">
        <v>1.3</v>
      </c>
      <c r="F18" s="6">
        <v>1.3</v>
      </c>
      <c r="G18" s="6">
        <v>1.3</v>
      </c>
      <c r="H18" s="6">
        <v>1.19</v>
      </c>
      <c r="I18" s="6">
        <v>1.18</v>
      </c>
      <c r="J18" s="6">
        <v>1.1599999999999999</v>
      </c>
      <c r="K18" s="6">
        <v>1.1599999999999999</v>
      </c>
      <c r="L18" s="6">
        <v>1.75</v>
      </c>
      <c r="M18" s="6">
        <v>1.75</v>
      </c>
      <c r="N18" s="6">
        <v>1.75</v>
      </c>
      <c r="O18" s="6">
        <v>1.75</v>
      </c>
      <c r="P18" s="6">
        <v>1.75</v>
      </c>
      <c r="Q18" s="6">
        <v>1.75</v>
      </c>
      <c r="R18" s="6">
        <v>1.75</v>
      </c>
      <c r="S18" s="6">
        <v>1.65</v>
      </c>
      <c r="T18" s="6">
        <v>1.6</v>
      </c>
      <c r="U18" s="6">
        <v>1.6</v>
      </c>
      <c r="V18" s="6">
        <v>1.6</v>
      </c>
      <c r="W18" s="6">
        <v>1.54</v>
      </c>
      <c r="Y18" s="6"/>
      <c r="Z18" s="7" t="s">
        <v>253</v>
      </c>
      <c r="AA18" s="6">
        <v>1.5</v>
      </c>
      <c r="AB18" s="6">
        <v>1.35</v>
      </c>
      <c r="AC18" s="6">
        <v>1.3</v>
      </c>
      <c r="AD18" s="6">
        <v>1.3</v>
      </c>
      <c r="AE18" s="6">
        <v>1.3</v>
      </c>
      <c r="AF18" s="6">
        <v>1.19</v>
      </c>
      <c r="AG18" s="6">
        <v>1.18</v>
      </c>
      <c r="AH18" s="6">
        <v>1.1599999999999999</v>
      </c>
      <c r="AI18" s="6">
        <v>1.1599999999999999</v>
      </c>
      <c r="AJ18" s="6">
        <v>1.75</v>
      </c>
      <c r="AK18" s="6">
        <v>1.75</v>
      </c>
      <c r="AL18" s="6">
        <v>1.75</v>
      </c>
      <c r="AM18" s="6">
        <v>1.75</v>
      </c>
      <c r="AN18" s="6">
        <v>1.75</v>
      </c>
      <c r="AO18" s="6">
        <v>1.75</v>
      </c>
      <c r="AP18" s="6">
        <v>1.75</v>
      </c>
      <c r="AQ18" s="6">
        <v>1.65</v>
      </c>
      <c r="AR18" s="6">
        <v>1.6</v>
      </c>
      <c r="AS18" s="6">
        <v>1.6</v>
      </c>
      <c r="AT18" s="6">
        <v>1.6</v>
      </c>
      <c r="AU18" s="6">
        <v>1.54</v>
      </c>
      <c r="AW18" s="6"/>
      <c r="AX18" s="7" t="s">
        <v>253</v>
      </c>
      <c r="AY18" s="6">
        <v>1.5</v>
      </c>
      <c r="AZ18" s="6">
        <v>1.35</v>
      </c>
      <c r="BA18" s="6">
        <v>1.3</v>
      </c>
      <c r="BB18" s="6">
        <v>1.3</v>
      </c>
      <c r="BC18" s="6">
        <v>1.3</v>
      </c>
      <c r="BD18" s="6">
        <v>1.19</v>
      </c>
      <c r="BE18" s="6">
        <v>1.18</v>
      </c>
      <c r="BF18" s="6">
        <v>1.1599999999999999</v>
      </c>
      <c r="BG18" s="6">
        <v>1.1599999999999999</v>
      </c>
      <c r="BH18" s="6">
        <v>1.75</v>
      </c>
      <c r="BI18" s="6">
        <v>1.75</v>
      </c>
      <c r="BJ18" s="6">
        <v>1.75</v>
      </c>
      <c r="BK18" s="6">
        <v>1.75</v>
      </c>
      <c r="BL18" s="6">
        <v>1.75</v>
      </c>
      <c r="BM18" s="6">
        <v>1.75</v>
      </c>
      <c r="BN18" s="6">
        <v>1.75</v>
      </c>
      <c r="BO18" s="6">
        <v>1.65</v>
      </c>
      <c r="BP18" s="6">
        <v>1.6</v>
      </c>
      <c r="BQ18" s="6">
        <v>1.6</v>
      </c>
      <c r="BR18" s="6">
        <v>1.6</v>
      </c>
      <c r="BS18" s="6">
        <v>1.54</v>
      </c>
      <c r="BU18" s="6"/>
      <c r="BV18" s="7" t="s">
        <v>253</v>
      </c>
      <c r="BW18" s="6">
        <v>1.5</v>
      </c>
      <c r="BX18" s="6">
        <v>1.35</v>
      </c>
      <c r="BY18" s="6">
        <v>1.3</v>
      </c>
      <c r="BZ18" s="6">
        <v>1.3</v>
      </c>
      <c r="CA18" s="6">
        <v>1.3</v>
      </c>
      <c r="CB18" s="6">
        <v>1.19</v>
      </c>
      <c r="CC18" s="6">
        <v>1.18</v>
      </c>
      <c r="CD18" s="6">
        <v>1.1599999999999999</v>
      </c>
      <c r="CE18" s="6">
        <v>1.1599999999999999</v>
      </c>
      <c r="CF18" s="6">
        <v>1.75</v>
      </c>
      <c r="CG18" s="6">
        <v>1.75</v>
      </c>
      <c r="CH18" s="6">
        <v>1.75</v>
      </c>
      <c r="CI18" s="6">
        <v>1.75</v>
      </c>
      <c r="CJ18" s="6">
        <v>1.75</v>
      </c>
      <c r="CK18" s="6">
        <v>1.75</v>
      </c>
      <c r="CL18" s="6">
        <v>1.75</v>
      </c>
      <c r="CM18" s="6">
        <v>1.65</v>
      </c>
      <c r="CN18" s="6">
        <v>1.6</v>
      </c>
      <c r="CO18" s="6">
        <v>1.6</v>
      </c>
      <c r="CP18" s="6">
        <v>1.6</v>
      </c>
      <c r="CQ18" s="6">
        <v>1.54</v>
      </c>
      <c r="CS18" s="6"/>
      <c r="CT18" s="7" t="s">
        <v>253</v>
      </c>
      <c r="CU18" s="6">
        <v>1.5</v>
      </c>
      <c r="CV18" s="6">
        <v>1.35</v>
      </c>
      <c r="CW18" s="6">
        <v>1.3</v>
      </c>
      <c r="CX18" s="6">
        <v>1.3</v>
      </c>
      <c r="CY18" s="6">
        <v>1.3</v>
      </c>
      <c r="CZ18" s="6">
        <v>1.19</v>
      </c>
      <c r="DA18" s="6">
        <v>1.18</v>
      </c>
      <c r="DB18" s="6">
        <v>1.1599999999999999</v>
      </c>
      <c r="DC18" s="6">
        <v>1.1599999999999999</v>
      </c>
      <c r="DD18" s="6">
        <v>1.75</v>
      </c>
      <c r="DE18" s="6">
        <v>1.75</v>
      </c>
      <c r="DF18" s="6">
        <v>1.75</v>
      </c>
      <c r="DG18" s="6">
        <v>1.75</v>
      </c>
      <c r="DH18" s="6">
        <v>1.75</v>
      </c>
      <c r="DI18" s="6">
        <v>1.75</v>
      </c>
      <c r="DJ18" s="6">
        <v>1.75</v>
      </c>
      <c r="DK18" s="6">
        <v>1.65</v>
      </c>
      <c r="DL18" s="6">
        <v>1.6</v>
      </c>
      <c r="DM18" s="6">
        <v>1.6</v>
      </c>
      <c r="DN18" s="6">
        <v>1.6</v>
      </c>
      <c r="DO18" s="6">
        <v>1.54</v>
      </c>
      <c r="DQ18" s="6"/>
      <c r="DR18" s="7" t="s">
        <v>253</v>
      </c>
      <c r="DS18" s="6">
        <v>1.5</v>
      </c>
      <c r="DT18" s="6">
        <v>1.35</v>
      </c>
      <c r="DU18" s="6">
        <v>1.3</v>
      </c>
      <c r="DV18" s="6">
        <v>1.3</v>
      </c>
      <c r="DW18" s="6">
        <v>1.3</v>
      </c>
      <c r="DX18" s="6">
        <v>1.19</v>
      </c>
      <c r="DY18" s="6">
        <v>1.18</v>
      </c>
      <c r="DZ18" s="6">
        <v>1.1599999999999999</v>
      </c>
      <c r="EA18" s="6">
        <v>1.1599999999999999</v>
      </c>
      <c r="EB18" s="6">
        <v>1.75</v>
      </c>
      <c r="EC18" s="6">
        <v>1.75</v>
      </c>
      <c r="ED18" s="6">
        <v>1.75</v>
      </c>
      <c r="EE18" s="6">
        <v>1.75</v>
      </c>
      <c r="EF18" s="6">
        <v>1.75</v>
      </c>
      <c r="EG18" s="6">
        <v>1.75</v>
      </c>
      <c r="EH18" s="6">
        <v>1.75</v>
      </c>
      <c r="EI18" s="6">
        <v>1.65</v>
      </c>
      <c r="EJ18" s="6">
        <v>1.6</v>
      </c>
      <c r="EK18" s="6">
        <v>1.6</v>
      </c>
      <c r="EL18" s="6">
        <v>1.6</v>
      </c>
      <c r="EM18" s="6">
        <v>1.54</v>
      </c>
      <c r="EO18" s="6"/>
      <c r="EP18" s="7" t="s">
        <v>253</v>
      </c>
      <c r="EQ18" s="6">
        <v>1.5</v>
      </c>
      <c r="ER18" s="6">
        <v>1.35</v>
      </c>
      <c r="ES18" s="6">
        <v>1.3</v>
      </c>
      <c r="ET18" s="6">
        <v>1.3</v>
      </c>
      <c r="EU18" s="6">
        <v>1.3</v>
      </c>
      <c r="EV18" s="6">
        <v>1.19</v>
      </c>
      <c r="EW18" s="6">
        <v>1.18</v>
      </c>
      <c r="EX18" s="6">
        <v>1.1599999999999999</v>
      </c>
      <c r="EY18" s="6">
        <v>1.1599999999999999</v>
      </c>
      <c r="EZ18" s="6">
        <v>1.75</v>
      </c>
      <c r="FA18" s="6">
        <v>1.75</v>
      </c>
      <c r="FB18" s="6">
        <v>1.75</v>
      </c>
      <c r="FC18" s="6">
        <v>1.75</v>
      </c>
      <c r="FD18" s="6">
        <v>1.75</v>
      </c>
      <c r="FE18" s="6">
        <v>1.75</v>
      </c>
      <c r="FF18" s="6">
        <v>1.75</v>
      </c>
      <c r="FG18" s="6">
        <v>1.65</v>
      </c>
      <c r="FH18" s="6">
        <v>1.6</v>
      </c>
      <c r="FI18" s="6">
        <v>1.6</v>
      </c>
      <c r="FJ18" s="6">
        <v>1.6</v>
      </c>
      <c r="FK18" s="6">
        <v>1.54</v>
      </c>
      <c r="FM18" s="6"/>
      <c r="FN18" s="7" t="s">
        <v>253</v>
      </c>
      <c r="FO18" s="6">
        <v>1.5</v>
      </c>
      <c r="FP18" s="6">
        <v>1.35</v>
      </c>
      <c r="FQ18" s="6">
        <v>1.3</v>
      </c>
      <c r="FR18" s="6">
        <v>1.3</v>
      </c>
      <c r="FS18" s="6">
        <v>1.3</v>
      </c>
      <c r="FT18" s="6">
        <v>1.19</v>
      </c>
      <c r="FU18" s="6">
        <v>1.18</v>
      </c>
      <c r="FV18" s="6">
        <v>1.1599999999999999</v>
      </c>
      <c r="FW18" s="6">
        <v>1.1599999999999999</v>
      </c>
      <c r="FX18" s="6">
        <v>1.75</v>
      </c>
      <c r="FY18" s="6">
        <v>1.75</v>
      </c>
      <c r="FZ18" s="6">
        <v>1.75</v>
      </c>
      <c r="GA18" s="6">
        <v>1.75</v>
      </c>
      <c r="GB18" s="6">
        <v>1.75</v>
      </c>
      <c r="GC18" s="6">
        <v>1.75</v>
      </c>
      <c r="GD18" s="6">
        <v>1.75</v>
      </c>
      <c r="GE18" s="6">
        <v>1.65</v>
      </c>
      <c r="GF18" s="6">
        <v>1.6</v>
      </c>
      <c r="GG18" s="6">
        <v>1.6</v>
      </c>
      <c r="GH18" s="6">
        <v>1.6</v>
      </c>
      <c r="GI18" s="6">
        <v>1.54</v>
      </c>
      <c r="GK18" s="6"/>
      <c r="GL18" s="7" t="s">
        <v>253</v>
      </c>
      <c r="GM18" s="6">
        <v>1.5</v>
      </c>
      <c r="GN18" s="6">
        <v>1.35</v>
      </c>
      <c r="GO18" s="6">
        <v>1.3</v>
      </c>
      <c r="GP18" s="6">
        <v>1.3</v>
      </c>
      <c r="GQ18" s="6">
        <v>1.3</v>
      </c>
      <c r="GR18" s="6">
        <v>1.19</v>
      </c>
      <c r="GS18" s="6">
        <v>1.18</v>
      </c>
      <c r="GT18" s="6">
        <v>1.1599999999999999</v>
      </c>
      <c r="GU18" s="6">
        <v>1.1599999999999999</v>
      </c>
      <c r="GV18" s="6">
        <v>1.75</v>
      </c>
      <c r="GW18" s="6">
        <v>1.75</v>
      </c>
      <c r="GX18" s="6">
        <v>1.75</v>
      </c>
      <c r="GY18" s="6">
        <v>1.75</v>
      </c>
      <c r="GZ18" s="6">
        <v>1.75</v>
      </c>
      <c r="HA18" s="6">
        <v>1.75</v>
      </c>
      <c r="HB18" s="6">
        <v>1.75</v>
      </c>
      <c r="HC18" s="6">
        <v>1.65</v>
      </c>
      <c r="HD18" s="6">
        <v>1.6</v>
      </c>
      <c r="HE18" s="6">
        <v>1.6</v>
      </c>
      <c r="HF18" s="6">
        <v>1.6</v>
      </c>
      <c r="HG18" s="6">
        <v>1.54</v>
      </c>
      <c r="HI18" s="6"/>
      <c r="HJ18" s="7" t="s">
        <v>253</v>
      </c>
      <c r="HK18" s="6">
        <v>1.5</v>
      </c>
      <c r="HL18" s="6">
        <v>1.35</v>
      </c>
      <c r="HM18" s="6">
        <v>1.3</v>
      </c>
      <c r="HN18" s="6">
        <v>1.3</v>
      </c>
      <c r="HO18" s="6">
        <v>1.3</v>
      </c>
      <c r="HP18" s="6">
        <v>1.19</v>
      </c>
      <c r="HQ18" s="6">
        <v>1.18</v>
      </c>
      <c r="HR18" s="6">
        <v>1.1599999999999999</v>
      </c>
      <c r="HS18" s="6">
        <v>1.1599999999999999</v>
      </c>
      <c r="HT18" s="6">
        <v>1.75</v>
      </c>
      <c r="HU18" s="6">
        <v>1.75</v>
      </c>
      <c r="HV18" s="6">
        <v>1.75</v>
      </c>
      <c r="HW18" s="6">
        <v>1.75</v>
      </c>
      <c r="HX18" s="6">
        <v>1.75</v>
      </c>
      <c r="HY18" s="6">
        <v>1.75</v>
      </c>
      <c r="HZ18" s="6">
        <v>1.75</v>
      </c>
      <c r="IA18" s="6">
        <v>1.65</v>
      </c>
      <c r="IB18" s="6">
        <v>1.6</v>
      </c>
      <c r="IC18" s="6">
        <v>1.6</v>
      </c>
      <c r="ID18" s="6">
        <v>1.6</v>
      </c>
      <c r="IE18" s="6">
        <v>1.54</v>
      </c>
    </row>
    <row r="19" spans="1:239" ht="14.5">
      <c r="A19" s="410"/>
      <c r="B19" s="410"/>
      <c r="C19" s="1"/>
      <c r="D19" s="1"/>
      <c r="E19" s="1"/>
      <c r="F19" s="1"/>
      <c r="G19" s="1"/>
      <c r="H19" s="1"/>
      <c r="I19" s="1"/>
      <c r="J19" s="1"/>
      <c r="K19" s="1"/>
      <c r="L19" s="1"/>
      <c r="M19" s="1"/>
      <c r="N19" s="1"/>
      <c r="O19" s="1"/>
      <c r="P19" s="1"/>
      <c r="Q19" s="1"/>
      <c r="R19" s="1"/>
      <c r="S19" s="1"/>
      <c r="T19" s="1"/>
      <c r="U19" s="1"/>
      <c r="V19" s="1"/>
      <c r="W19" s="1"/>
      <c r="Y19" s="410"/>
      <c r="Z19" s="410"/>
      <c r="AA19" s="1"/>
      <c r="AB19" s="1"/>
      <c r="AC19" s="1"/>
      <c r="AD19" s="1"/>
      <c r="AE19" s="1"/>
      <c r="AF19" s="1"/>
      <c r="AG19" s="1"/>
      <c r="AH19" s="1"/>
      <c r="AI19" s="1"/>
      <c r="AJ19" s="1"/>
      <c r="AK19" s="1"/>
      <c r="AL19" s="1"/>
      <c r="AM19" s="1"/>
      <c r="AN19" s="1"/>
      <c r="AO19" s="1"/>
      <c r="AP19" s="1"/>
      <c r="AQ19" s="1"/>
      <c r="AR19" s="1"/>
      <c r="AS19" s="1"/>
      <c r="AT19" s="1"/>
      <c r="AU19" s="1"/>
      <c r="AW19" s="410"/>
      <c r="AX19" s="410"/>
      <c r="AY19" s="1"/>
      <c r="AZ19" s="1"/>
      <c r="BA19" s="1"/>
      <c r="BB19" s="1"/>
      <c r="BC19" s="1"/>
      <c r="BD19" s="1"/>
      <c r="BE19" s="1"/>
      <c r="BF19" s="1"/>
      <c r="BG19" s="1"/>
      <c r="BH19" s="1"/>
      <c r="BI19" s="1"/>
      <c r="BJ19" s="1"/>
      <c r="BK19" s="1"/>
      <c r="BL19" s="1"/>
      <c r="BM19" s="1"/>
      <c r="BN19" s="1"/>
      <c r="BO19" s="1"/>
      <c r="BP19" s="1"/>
      <c r="BQ19" s="1"/>
      <c r="BR19" s="1"/>
      <c r="BS19" s="1"/>
      <c r="BU19" s="410"/>
      <c r="BV19" s="410"/>
      <c r="BW19" s="1"/>
      <c r="BX19" s="1"/>
      <c r="BY19" s="1"/>
      <c r="BZ19" s="1"/>
      <c r="CA19" s="1"/>
      <c r="CB19" s="1"/>
      <c r="CC19" s="1"/>
      <c r="CD19" s="1"/>
      <c r="CE19" s="1"/>
      <c r="CF19" s="1"/>
      <c r="CG19" s="1"/>
      <c r="CH19" s="1"/>
      <c r="CI19" s="1"/>
      <c r="CJ19" s="1"/>
      <c r="CK19" s="1"/>
      <c r="CL19" s="1"/>
      <c r="CM19" s="1"/>
      <c r="CN19" s="1"/>
      <c r="CO19" s="1"/>
      <c r="CP19" s="1"/>
      <c r="CQ19" s="1"/>
      <c r="CS19" s="410"/>
      <c r="CT19" s="410"/>
      <c r="CU19" s="1"/>
      <c r="CV19" s="1"/>
      <c r="CW19" s="1"/>
      <c r="CX19" s="1"/>
      <c r="CY19" s="1"/>
      <c r="CZ19" s="1"/>
      <c r="DA19" s="1"/>
      <c r="DB19" s="1"/>
      <c r="DC19" s="1"/>
      <c r="DD19" s="1"/>
      <c r="DE19" s="1"/>
      <c r="DF19" s="1"/>
      <c r="DG19" s="1"/>
      <c r="DH19" s="1"/>
      <c r="DI19" s="1"/>
      <c r="DJ19" s="1"/>
      <c r="DK19" s="1"/>
      <c r="DL19" s="1"/>
      <c r="DM19" s="1"/>
      <c r="DN19" s="1"/>
      <c r="DO19" s="1"/>
      <c r="DQ19" s="410"/>
      <c r="DR19" s="410"/>
      <c r="DS19" s="1"/>
      <c r="DT19" s="1"/>
      <c r="DU19" s="1"/>
      <c r="DV19" s="1"/>
      <c r="DW19" s="1"/>
      <c r="DX19" s="1"/>
      <c r="DY19" s="1"/>
      <c r="DZ19" s="1"/>
      <c r="EA19" s="1"/>
      <c r="EB19" s="1"/>
      <c r="EC19" s="1"/>
      <c r="ED19" s="1"/>
      <c r="EE19" s="1"/>
      <c r="EF19" s="1"/>
      <c r="EG19" s="1"/>
      <c r="EH19" s="1"/>
      <c r="EI19" s="1"/>
      <c r="EJ19" s="1"/>
      <c r="EK19" s="1"/>
      <c r="EL19" s="1"/>
      <c r="EM19" s="1"/>
      <c r="EO19" s="410"/>
      <c r="EP19" s="410"/>
      <c r="EQ19" s="1"/>
      <c r="ER19" s="1"/>
      <c r="ES19" s="1"/>
      <c r="ET19" s="1"/>
      <c r="EU19" s="1"/>
      <c r="EV19" s="1"/>
      <c r="EW19" s="1"/>
      <c r="EX19" s="1"/>
      <c r="EY19" s="1"/>
      <c r="EZ19" s="1"/>
      <c r="FA19" s="1"/>
      <c r="FB19" s="1"/>
      <c r="FC19" s="1"/>
      <c r="FD19" s="1"/>
      <c r="FE19" s="1"/>
      <c r="FF19" s="1"/>
      <c r="FG19" s="1"/>
      <c r="FH19" s="1"/>
      <c r="FI19" s="1"/>
      <c r="FJ19" s="1"/>
      <c r="FK19" s="1"/>
      <c r="FM19" s="410"/>
      <c r="FN19" s="410"/>
      <c r="FO19" s="1"/>
      <c r="FP19" s="1"/>
      <c r="FQ19" s="1"/>
      <c r="FR19" s="1"/>
      <c r="FS19" s="1"/>
      <c r="FT19" s="1"/>
      <c r="FU19" s="1"/>
      <c r="FV19" s="1"/>
      <c r="FW19" s="1"/>
      <c r="FX19" s="1"/>
      <c r="FY19" s="1"/>
      <c r="FZ19" s="1"/>
      <c r="GA19" s="1"/>
      <c r="GB19" s="1"/>
      <c r="GC19" s="1"/>
      <c r="GD19" s="1"/>
      <c r="GE19" s="1"/>
      <c r="GF19" s="1"/>
      <c r="GG19" s="1"/>
      <c r="GH19" s="1"/>
      <c r="GI19" s="1"/>
      <c r="GK19" s="410"/>
      <c r="GL19" s="410"/>
      <c r="GM19" s="1"/>
      <c r="GN19" s="1"/>
      <c r="GO19" s="1"/>
      <c r="GP19" s="1"/>
      <c r="GQ19" s="1"/>
      <c r="GR19" s="1"/>
      <c r="GS19" s="1"/>
      <c r="GT19" s="1"/>
      <c r="GU19" s="1"/>
      <c r="GV19" s="1"/>
      <c r="GW19" s="1"/>
      <c r="GX19" s="1"/>
      <c r="GY19" s="1"/>
      <c r="GZ19" s="1"/>
      <c r="HA19" s="1"/>
      <c r="HB19" s="1"/>
      <c r="HC19" s="1"/>
      <c r="HD19" s="1"/>
      <c r="HE19" s="1"/>
      <c r="HF19" s="1"/>
      <c r="HG19" s="1"/>
      <c r="HI19" s="410"/>
      <c r="HJ19" s="410"/>
      <c r="HK19" s="1"/>
      <c r="HL19" s="1"/>
      <c r="HM19" s="1"/>
      <c r="HN19" s="1"/>
      <c r="HO19" s="1"/>
      <c r="HP19" s="1"/>
      <c r="HQ19" s="1"/>
      <c r="HR19" s="1"/>
      <c r="HS19" s="1"/>
      <c r="HT19" s="1"/>
      <c r="HU19" s="1"/>
      <c r="HV19" s="1"/>
      <c r="HW19" s="1"/>
      <c r="HX19" s="1"/>
      <c r="HY19" s="1"/>
      <c r="HZ19" s="1"/>
      <c r="IA19" s="1"/>
      <c r="IB19" s="1"/>
      <c r="IC19" s="1"/>
      <c r="ID19" s="1"/>
      <c r="IE19" s="1"/>
    </row>
    <row r="20" spans="1:239" ht="14.5">
      <c r="A20" s="410"/>
      <c r="B20" s="410"/>
      <c r="C20" s="1"/>
      <c r="D20" s="1"/>
      <c r="E20" s="1"/>
      <c r="F20" s="1"/>
      <c r="G20" s="1"/>
      <c r="H20" s="1"/>
      <c r="I20" s="1"/>
      <c r="J20" s="1"/>
      <c r="K20" s="1"/>
      <c r="L20" s="1"/>
      <c r="M20" s="1"/>
      <c r="N20" s="1"/>
      <c r="O20" s="1"/>
      <c r="P20" s="1"/>
      <c r="Q20" s="1"/>
      <c r="R20" s="1"/>
      <c r="S20" s="1"/>
      <c r="T20" s="1"/>
      <c r="U20" s="1"/>
      <c r="V20" s="1"/>
      <c r="W20" s="1"/>
      <c r="X20" s="15">
        <f>AVERAGE(X16,AV16,BT16,CR16)</f>
        <v>1.1583713153524899</v>
      </c>
      <c r="Y20" s="410"/>
      <c r="Z20" s="410"/>
      <c r="AA20" s="1"/>
      <c r="AB20" s="1"/>
      <c r="AC20" s="1"/>
      <c r="AD20" s="1"/>
      <c r="AE20" s="1"/>
      <c r="AF20" s="1"/>
      <c r="AG20" s="1"/>
      <c r="AH20" s="1"/>
      <c r="AI20" s="1"/>
      <c r="AJ20" s="1"/>
      <c r="AK20" s="1"/>
      <c r="AL20" s="1"/>
      <c r="AM20" s="1"/>
      <c r="AN20" s="1"/>
      <c r="AO20" s="1"/>
      <c r="AP20" s="1"/>
      <c r="AQ20" s="1"/>
      <c r="AR20" s="1"/>
      <c r="AS20" s="1"/>
      <c r="AT20" s="1"/>
      <c r="AU20" s="1"/>
      <c r="AW20" s="410"/>
      <c r="AX20" s="410"/>
      <c r="AY20" s="1"/>
      <c r="AZ20" s="1"/>
      <c r="BA20" s="1"/>
      <c r="BB20" s="1"/>
      <c r="BC20" s="1"/>
      <c r="BD20" s="1"/>
      <c r="BE20" s="1"/>
      <c r="BF20" s="1"/>
      <c r="BG20" s="1"/>
      <c r="BH20" s="1"/>
      <c r="BI20" s="1"/>
      <c r="BJ20" s="1"/>
      <c r="BK20" s="1"/>
      <c r="BL20" s="1"/>
      <c r="BM20" s="1"/>
      <c r="BN20" s="1"/>
      <c r="BO20" s="1"/>
      <c r="BP20" s="1"/>
      <c r="BQ20" s="1"/>
      <c r="BR20" s="1"/>
      <c r="BS20" s="1"/>
      <c r="BU20" s="410"/>
      <c r="BV20" s="410"/>
      <c r="BW20" s="1"/>
      <c r="BX20" s="1"/>
      <c r="BY20" s="1"/>
      <c r="BZ20" s="1"/>
      <c r="CA20" s="1"/>
      <c r="CB20" s="1"/>
      <c r="CC20" s="1"/>
      <c r="CD20" s="1"/>
      <c r="CE20" s="1"/>
      <c r="CF20" s="1"/>
      <c r="CG20" s="1"/>
      <c r="CH20" s="1"/>
      <c r="CI20" s="1"/>
      <c r="CJ20" s="1"/>
      <c r="CK20" s="1"/>
      <c r="CL20" s="1"/>
      <c r="CM20" s="1"/>
      <c r="CN20" s="1"/>
      <c r="CO20" s="1"/>
      <c r="CP20" s="1"/>
      <c r="CQ20" s="1"/>
      <c r="CS20" s="410"/>
      <c r="CT20" s="410"/>
      <c r="CU20" s="1"/>
      <c r="CV20" s="1"/>
      <c r="CW20" s="1"/>
      <c r="CX20" s="1"/>
      <c r="CY20" s="1"/>
      <c r="CZ20" s="1"/>
      <c r="DA20" s="1"/>
      <c r="DB20" s="1"/>
      <c r="DC20" s="1"/>
      <c r="DD20" s="1"/>
      <c r="DE20" s="1"/>
      <c r="DF20" s="1"/>
      <c r="DG20" s="1"/>
      <c r="DH20" s="1"/>
      <c r="DI20" s="1"/>
      <c r="DJ20" s="1"/>
      <c r="DK20" s="1"/>
      <c r="DL20" s="1"/>
      <c r="DM20" s="1"/>
      <c r="DN20" s="1"/>
      <c r="DO20" s="1"/>
      <c r="DQ20" s="410"/>
      <c r="DR20" s="410"/>
      <c r="DS20" s="1"/>
      <c r="DT20" s="1"/>
      <c r="DU20" s="1"/>
      <c r="DV20" s="1"/>
      <c r="DW20" s="1"/>
      <c r="DX20" s="1"/>
      <c r="DY20" s="1"/>
      <c r="DZ20" s="1"/>
      <c r="EA20" s="1"/>
      <c r="EB20" s="1"/>
      <c r="EC20" s="1"/>
      <c r="ED20" s="1"/>
      <c r="EE20" s="1"/>
      <c r="EF20" s="1"/>
      <c r="EG20" s="1"/>
      <c r="EH20" s="1"/>
      <c r="EI20" s="1"/>
      <c r="EJ20" s="1"/>
      <c r="EK20" s="1"/>
      <c r="EL20" s="1"/>
      <c r="EM20" s="1"/>
      <c r="EO20" s="410"/>
      <c r="EP20" s="410"/>
      <c r="EQ20" s="1"/>
      <c r="ER20" s="1"/>
      <c r="ES20" s="1"/>
      <c r="ET20" s="1"/>
      <c r="EU20" s="1"/>
      <c r="EV20" s="1"/>
      <c r="EW20" s="1"/>
      <c r="EX20" s="1"/>
      <c r="EY20" s="1"/>
      <c r="EZ20" s="1"/>
      <c r="FA20" s="1"/>
      <c r="FB20" s="1"/>
      <c r="FC20" s="1"/>
      <c r="FD20" s="1"/>
      <c r="FE20" s="1"/>
      <c r="FF20" s="1"/>
      <c r="FG20" s="1"/>
      <c r="FH20" s="1"/>
      <c r="FI20" s="1"/>
      <c r="FJ20" s="1"/>
      <c r="FK20" s="1"/>
      <c r="FM20" s="410"/>
      <c r="FN20" s="410"/>
      <c r="FO20" s="1"/>
      <c r="FP20" s="1"/>
      <c r="FQ20" s="1"/>
      <c r="FR20" s="1"/>
      <c r="FS20" s="1"/>
      <c r="FT20" s="1"/>
      <c r="FU20" s="1"/>
      <c r="FV20" s="1"/>
      <c r="FW20" s="1"/>
      <c r="FX20" s="1"/>
      <c r="FY20" s="1"/>
      <c r="FZ20" s="1"/>
      <c r="GA20" s="1"/>
      <c r="GB20" s="1"/>
      <c r="GC20" s="1"/>
      <c r="GD20" s="1"/>
      <c r="GE20" s="1"/>
      <c r="GF20" s="1"/>
      <c r="GG20" s="1"/>
      <c r="GH20" s="1"/>
      <c r="GI20" s="1"/>
      <c r="GK20" s="410"/>
      <c r="GL20" s="410"/>
      <c r="GM20" s="1"/>
      <c r="GN20" s="1"/>
      <c r="GO20" s="1"/>
      <c r="GP20" s="1"/>
      <c r="GQ20" s="1"/>
      <c r="GR20" s="1"/>
      <c r="GS20" s="1"/>
      <c r="GT20" s="1"/>
      <c r="GU20" s="1"/>
      <c r="GV20" s="1"/>
      <c r="GW20" s="1"/>
      <c r="GX20" s="1"/>
      <c r="GY20" s="1"/>
      <c r="GZ20" s="1"/>
      <c r="HA20" s="1"/>
      <c r="HB20" s="1"/>
      <c r="HC20" s="1"/>
      <c r="HD20" s="1"/>
      <c r="HE20" s="1"/>
      <c r="HF20" s="1"/>
      <c r="HG20" s="1"/>
      <c r="HI20" s="410"/>
      <c r="HJ20" s="410"/>
      <c r="HK20" s="1"/>
      <c r="HL20" s="1"/>
      <c r="HM20" s="1"/>
      <c r="HN20" s="1"/>
      <c r="HO20" s="1"/>
      <c r="HP20" s="1"/>
      <c r="HQ20" s="1"/>
      <c r="HR20" s="1"/>
      <c r="HS20" s="1"/>
      <c r="HT20" s="1"/>
      <c r="HU20" s="1"/>
      <c r="HV20" s="1"/>
      <c r="HW20" s="1"/>
      <c r="HX20" s="1"/>
      <c r="HY20" s="1"/>
      <c r="HZ20" s="1"/>
      <c r="IA20" s="1"/>
      <c r="IB20" s="1"/>
      <c r="IC20" s="1"/>
      <c r="ID20" s="1"/>
      <c r="IE20" s="1"/>
    </row>
    <row r="21" spans="1:239" ht="16">
      <c r="A21" s="6"/>
      <c r="B21" s="9" t="s">
        <v>551</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0</v>
      </c>
      <c r="V21" s="6">
        <v>0</v>
      </c>
      <c r="W21" s="6">
        <v>0</v>
      </c>
      <c r="Y21" s="6"/>
      <c r="Z21" s="9" t="s">
        <v>551</v>
      </c>
      <c r="AA21" s="6">
        <v>0</v>
      </c>
      <c r="AB21" s="6">
        <v>0</v>
      </c>
      <c r="AC21" s="6">
        <v>0</v>
      </c>
      <c r="AD21" s="6">
        <v>0</v>
      </c>
      <c r="AE21" s="6">
        <v>0</v>
      </c>
      <c r="AF21" s="6">
        <v>0</v>
      </c>
      <c r="AG21" s="6">
        <v>0</v>
      </c>
      <c r="AH21" s="6">
        <v>0</v>
      </c>
      <c r="AI21" s="6">
        <v>0</v>
      </c>
      <c r="AJ21" s="6">
        <v>0</v>
      </c>
      <c r="AK21" s="6">
        <v>0</v>
      </c>
      <c r="AL21" s="6">
        <v>0</v>
      </c>
      <c r="AM21" s="6">
        <v>0</v>
      </c>
      <c r="AN21" s="6">
        <v>0</v>
      </c>
      <c r="AO21" s="6">
        <v>0</v>
      </c>
      <c r="AP21" s="6">
        <v>0</v>
      </c>
      <c r="AQ21" s="6">
        <v>0</v>
      </c>
      <c r="AR21" s="6">
        <v>0</v>
      </c>
      <c r="AS21" s="6">
        <v>0</v>
      </c>
      <c r="AT21" s="6">
        <v>0</v>
      </c>
      <c r="AU21" s="6">
        <v>0</v>
      </c>
      <c r="AW21" s="6"/>
      <c r="AX21" s="9" t="s">
        <v>551</v>
      </c>
      <c r="AY21" s="6">
        <v>0</v>
      </c>
      <c r="AZ21" s="6">
        <v>0</v>
      </c>
      <c r="BA21" s="6">
        <v>0</v>
      </c>
      <c r="BB21" s="6">
        <v>0</v>
      </c>
      <c r="BC21" s="6">
        <v>0</v>
      </c>
      <c r="BD21" s="6">
        <v>0</v>
      </c>
      <c r="BE21" s="6">
        <v>0</v>
      </c>
      <c r="BF21" s="6">
        <v>0</v>
      </c>
      <c r="BG21" s="6">
        <v>0</v>
      </c>
      <c r="BH21" s="6">
        <v>0</v>
      </c>
      <c r="BI21" s="6">
        <v>0</v>
      </c>
      <c r="BJ21" s="6">
        <v>0</v>
      </c>
      <c r="BK21" s="6">
        <v>0</v>
      </c>
      <c r="BL21" s="6">
        <v>0</v>
      </c>
      <c r="BM21" s="6">
        <v>0</v>
      </c>
      <c r="BN21" s="6">
        <v>0</v>
      </c>
      <c r="BO21" s="6">
        <v>0</v>
      </c>
      <c r="BP21" s="6">
        <v>0</v>
      </c>
      <c r="BQ21" s="6">
        <v>0</v>
      </c>
      <c r="BR21" s="6">
        <v>0</v>
      </c>
      <c r="BS21" s="6">
        <v>0</v>
      </c>
      <c r="BU21" s="6"/>
      <c r="BV21" s="9" t="s">
        <v>551</v>
      </c>
      <c r="BW21" s="6">
        <v>0</v>
      </c>
      <c r="BX21" s="6">
        <v>0</v>
      </c>
      <c r="BY21" s="6">
        <v>0</v>
      </c>
      <c r="BZ21" s="6">
        <v>0</v>
      </c>
      <c r="CA21" s="6">
        <v>0</v>
      </c>
      <c r="CB21" s="6">
        <v>0</v>
      </c>
      <c r="CC21" s="6">
        <v>0</v>
      </c>
      <c r="CD21" s="6">
        <v>0</v>
      </c>
      <c r="CE21" s="6">
        <v>0</v>
      </c>
      <c r="CF21" s="6">
        <v>0</v>
      </c>
      <c r="CG21" s="6">
        <v>0</v>
      </c>
      <c r="CH21" s="6">
        <v>0</v>
      </c>
      <c r="CI21" s="6">
        <v>0</v>
      </c>
      <c r="CJ21" s="6">
        <v>0</v>
      </c>
      <c r="CK21" s="6">
        <v>0</v>
      </c>
      <c r="CL21" s="6">
        <v>0</v>
      </c>
      <c r="CM21" s="6">
        <v>0</v>
      </c>
      <c r="CN21" s="6">
        <v>0</v>
      </c>
      <c r="CO21" s="6">
        <v>0</v>
      </c>
      <c r="CP21" s="6">
        <v>0</v>
      </c>
      <c r="CQ21" s="6">
        <v>0</v>
      </c>
      <c r="CS21" s="6"/>
      <c r="CT21" s="9" t="s">
        <v>551</v>
      </c>
      <c r="CU21" s="6">
        <v>0.1</v>
      </c>
      <c r="CV21" s="6">
        <v>0.1</v>
      </c>
      <c r="CW21" s="6">
        <v>0.1</v>
      </c>
      <c r="CX21" s="6">
        <v>0.1</v>
      </c>
      <c r="CY21" s="6">
        <v>0.1</v>
      </c>
      <c r="CZ21" s="6">
        <v>0.1</v>
      </c>
      <c r="DA21" s="6">
        <v>0.1</v>
      </c>
      <c r="DB21" s="6">
        <v>0.1</v>
      </c>
      <c r="DC21" s="6">
        <v>0.1</v>
      </c>
      <c r="DD21" s="6">
        <v>0.1</v>
      </c>
      <c r="DE21" s="6">
        <v>0.1</v>
      </c>
      <c r="DF21" s="6">
        <v>0.1</v>
      </c>
      <c r="DG21" s="6">
        <v>0.1</v>
      </c>
      <c r="DH21" s="6">
        <v>0.1</v>
      </c>
      <c r="DI21" s="6">
        <v>0.1</v>
      </c>
      <c r="DJ21" s="6">
        <v>0.1</v>
      </c>
      <c r="DK21" s="6">
        <v>0.1</v>
      </c>
      <c r="DL21" s="6">
        <v>0.1</v>
      </c>
      <c r="DM21" s="6">
        <v>0.1</v>
      </c>
      <c r="DN21" s="6">
        <v>0.1</v>
      </c>
      <c r="DO21" s="6">
        <v>0.1</v>
      </c>
      <c r="DQ21" s="6"/>
      <c r="DR21" s="9" t="s">
        <v>551</v>
      </c>
      <c r="DS21" s="6">
        <v>0</v>
      </c>
      <c r="DT21" s="6">
        <v>0.1</v>
      </c>
      <c r="DU21" s="6">
        <v>0.1</v>
      </c>
      <c r="DV21" s="6">
        <v>0.1</v>
      </c>
      <c r="DW21" s="6">
        <v>0.1</v>
      </c>
      <c r="DX21" s="6">
        <v>0.1</v>
      </c>
      <c r="DY21" s="6">
        <v>0.1</v>
      </c>
      <c r="DZ21" s="6">
        <v>0.1</v>
      </c>
      <c r="EA21" s="6">
        <v>0.1</v>
      </c>
      <c r="EB21" s="6">
        <v>0.1</v>
      </c>
      <c r="EC21" s="6">
        <v>0.1</v>
      </c>
      <c r="ED21" s="6">
        <v>0.1</v>
      </c>
      <c r="EE21" s="6">
        <v>0.1</v>
      </c>
      <c r="EF21" s="6">
        <v>0.1</v>
      </c>
      <c r="EG21" s="6">
        <v>0.1</v>
      </c>
      <c r="EH21" s="6">
        <v>0.1</v>
      </c>
      <c r="EI21" s="6">
        <v>0.1</v>
      </c>
      <c r="EJ21" s="6">
        <v>0.1</v>
      </c>
      <c r="EK21" s="6">
        <v>0.1</v>
      </c>
      <c r="EL21" s="6">
        <v>0.1</v>
      </c>
      <c r="EM21" s="6">
        <v>0.1</v>
      </c>
      <c r="EO21" s="6"/>
      <c r="EP21" s="9" t="s">
        <v>551</v>
      </c>
      <c r="EQ21" s="6">
        <v>0</v>
      </c>
      <c r="ER21" s="6">
        <v>0</v>
      </c>
      <c r="ES21" s="6">
        <v>0</v>
      </c>
      <c r="ET21" s="6">
        <v>0</v>
      </c>
      <c r="EU21" s="6">
        <v>0</v>
      </c>
      <c r="EV21" s="6">
        <v>0</v>
      </c>
      <c r="EW21" s="6">
        <v>0</v>
      </c>
      <c r="EX21" s="6">
        <v>0</v>
      </c>
      <c r="EY21" s="6">
        <v>0</v>
      </c>
      <c r="EZ21" s="6">
        <v>0</v>
      </c>
      <c r="FA21" s="6">
        <v>0</v>
      </c>
      <c r="FB21" s="6">
        <v>0</v>
      </c>
      <c r="FC21" s="6">
        <v>0</v>
      </c>
      <c r="FD21" s="6">
        <v>0</v>
      </c>
      <c r="FE21" s="6">
        <v>0</v>
      </c>
      <c r="FF21" s="6">
        <v>0</v>
      </c>
      <c r="FG21" s="6">
        <v>0</v>
      </c>
      <c r="FH21" s="6">
        <v>0</v>
      </c>
      <c r="FI21" s="6">
        <v>0</v>
      </c>
      <c r="FJ21" s="6">
        <v>0</v>
      </c>
      <c r="FK21" s="6">
        <v>0</v>
      </c>
      <c r="FM21" s="6"/>
      <c r="FN21" s="9" t="s">
        <v>551</v>
      </c>
      <c r="FO21" s="6">
        <v>0</v>
      </c>
      <c r="FP21" s="6">
        <v>0</v>
      </c>
      <c r="FQ21" s="6">
        <v>0</v>
      </c>
      <c r="FR21" s="6">
        <v>0</v>
      </c>
      <c r="FS21" s="6">
        <v>0</v>
      </c>
      <c r="FT21" s="6">
        <v>0</v>
      </c>
      <c r="FU21" s="6">
        <v>0</v>
      </c>
      <c r="FV21" s="6">
        <v>0</v>
      </c>
      <c r="FW21" s="6">
        <v>0</v>
      </c>
      <c r="FX21" s="6">
        <v>0</v>
      </c>
      <c r="FY21" s="6">
        <v>0</v>
      </c>
      <c r="FZ21" s="6">
        <v>0</v>
      </c>
      <c r="GA21" s="6">
        <v>0</v>
      </c>
      <c r="GB21" s="6">
        <v>0</v>
      </c>
      <c r="GC21" s="6">
        <v>0</v>
      </c>
      <c r="GD21" s="6">
        <v>0</v>
      </c>
      <c r="GE21" s="6">
        <v>0</v>
      </c>
      <c r="GF21" s="6">
        <v>0</v>
      </c>
      <c r="GG21" s="6">
        <v>0</v>
      </c>
      <c r="GH21" s="6">
        <v>0</v>
      </c>
      <c r="GI21" s="6">
        <v>0</v>
      </c>
      <c r="GK21" s="6"/>
      <c r="GL21" s="9" t="s">
        <v>551</v>
      </c>
      <c r="GM21" s="6">
        <v>0</v>
      </c>
      <c r="GN21" s="6">
        <v>0</v>
      </c>
      <c r="GO21" s="6">
        <v>0</v>
      </c>
      <c r="GP21" s="6">
        <v>0</v>
      </c>
      <c r="GQ21" s="6">
        <v>0</v>
      </c>
      <c r="GR21" s="6">
        <v>0</v>
      </c>
      <c r="GS21" s="6">
        <v>0</v>
      </c>
      <c r="GT21" s="6">
        <v>0</v>
      </c>
      <c r="GU21" s="6">
        <v>0</v>
      </c>
      <c r="GV21" s="6">
        <v>0</v>
      </c>
      <c r="GW21" s="6">
        <v>0</v>
      </c>
      <c r="GX21" s="6">
        <v>0</v>
      </c>
      <c r="GY21" s="6">
        <v>0.1</v>
      </c>
      <c r="GZ21" s="6">
        <v>0.1</v>
      </c>
      <c r="HA21" s="6">
        <v>0.1</v>
      </c>
      <c r="HB21" s="6">
        <v>0.1</v>
      </c>
      <c r="HC21" s="6">
        <v>0.1</v>
      </c>
      <c r="HD21" s="6">
        <v>0.1</v>
      </c>
      <c r="HE21" s="6">
        <v>0.1</v>
      </c>
      <c r="HF21" s="6">
        <v>0.1</v>
      </c>
      <c r="HG21" s="6">
        <v>0.1</v>
      </c>
      <c r="HI21" s="6"/>
      <c r="HJ21" s="9" t="s">
        <v>551</v>
      </c>
      <c r="HK21" s="6">
        <v>0</v>
      </c>
      <c r="HL21" s="6">
        <v>0</v>
      </c>
      <c r="HM21" s="6">
        <v>0</v>
      </c>
      <c r="HN21" s="6">
        <v>0</v>
      </c>
      <c r="HO21" s="6">
        <v>0</v>
      </c>
      <c r="HP21" s="6">
        <v>0</v>
      </c>
      <c r="HQ21" s="6">
        <v>0</v>
      </c>
      <c r="HR21" s="6">
        <v>0</v>
      </c>
      <c r="HS21" s="6">
        <v>0</v>
      </c>
      <c r="HT21" s="6">
        <v>0</v>
      </c>
      <c r="HU21" s="6">
        <v>0</v>
      </c>
      <c r="HV21" s="6">
        <v>0</v>
      </c>
      <c r="HW21" s="6">
        <v>0</v>
      </c>
      <c r="HX21" s="6">
        <v>0</v>
      </c>
      <c r="HY21" s="6">
        <v>0</v>
      </c>
      <c r="HZ21" s="6">
        <v>0</v>
      </c>
      <c r="IA21" s="6">
        <v>0</v>
      </c>
      <c r="IB21" s="6">
        <v>0</v>
      </c>
      <c r="IC21" s="6">
        <v>0</v>
      </c>
      <c r="ID21" s="6">
        <v>0</v>
      </c>
      <c r="IE21" s="6">
        <v>0</v>
      </c>
    </row>
    <row r="22" spans="1:239" ht="14.5">
      <c r="A22" s="410"/>
      <c r="B22" s="410"/>
      <c r="C22" s="1"/>
      <c r="D22" s="1"/>
      <c r="E22" s="1"/>
      <c r="F22" s="1"/>
      <c r="G22" s="1"/>
      <c r="H22" s="1"/>
      <c r="I22" s="1"/>
      <c r="J22" s="1"/>
      <c r="K22" s="1"/>
      <c r="L22" s="1"/>
      <c r="M22" s="1"/>
      <c r="N22" s="1"/>
      <c r="O22" s="1"/>
      <c r="P22" s="1"/>
      <c r="Q22" s="1"/>
      <c r="R22" s="1"/>
      <c r="S22" s="1"/>
      <c r="T22" s="1"/>
      <c r="U22" s="1"/>
      <c r="V22" s="1"/>
      <c r="W22" s="1"/>
      <c r="Y22" s="410"/>
      <c r="Z22" s="410"/>
      <c r="AA22" s="1"/>
      <c r="AB22" s="1"/>
      <c r="AC22" s="1"/>
      <c r="AD22" s="1"/>
      <c r="AE22" s="1"/>
      <c r="AF22" s="1"/>
      <c r="AG22" s="1"/>
      <c r="AH22" s="1"/>
      <c r="AI22" s="1"/>
      <c r="AJ22" s="1"/>
      <c r="AK22" s="1"/>
      <c r="AL22" s="1"/>
      <c r="AM22" s="1"/>
      <c r="AN22" s="1"/>
      <c r="AO22" s="1"/>
      <c r="AP22" s="1"/>
      <c r="AQ22" s="1"/>
      <c r="AR22" s="1"/>
      <c r="AS22" s="1"/>
      <c r="AT22" s="1"/>
      <c r="AU22" s="1"/>
      <c r="AW22" s="410"/>
      <c r="AX22" s="410"/>
      <c r="AY22" s="1"/>
      <c r="AZ22" s="1"/>
      <c r="BA22" s="1"/>
      <c r="BB22" s="1"/>
      <c r="BC22" s="1"/>
      <c r="BD22" s="1"/>
      <c r="BE22" s="1"/>
      <c r="BF22" s="1"/>
      <c r="BG22" s="1"/>
      <c r="BH22" s="1"/>
      <c r="BI22" s="1"/>
      <c r="BJ22" s="1"/>
      <c r="BK22" s="1"/>
      <c r="BL22" s="1"/>
      <c r="BM22" s="1"/>
      <c r="BN22" s="1"/>
      <c r="BO22" s="1"/>
      <c r="BP22" s="1"/>
      <c r="BQ22" s="1"/>
      <c r="BR22" s="1"/>
      <c r="BS22" s="1"/>
      <c r="BU22" s="410"/>
      <c r="BV22" s="410"/>
      <c r="BW22" s="1"/>
      <c r="BX22" s="1"/>
      <c r="BY22" s="1"/>
      <c r="BZ22" s="1"/>
      <c r="CA22" s="1"/>
      <c r="CB22" s="1"/>
      <c r="CC22" s="1"/>
      <c r="CD22" s="1"/>
      <c r="CE22" s="1"/>
      <c r="CF22" s="1"/>
      <c r="CG22" s="1"/>
      <c r="CH22" s="1"/>
      <c r="CI22" s="1"/>
      <c r="CJ22" s="1"/>
      <c r="CK22" s="1"/>
      <c r="CL22" s="1"/>
      <c r="CM22" s="1"/>
      <c r="CN22" s="1"/>
      <c r="CO22" s="1"/>
      <c r="CP22" s="1"/>
      <c r="CQ22" s="1"/>
      <c r="CS22" s="410"/>
      <c r="CT22" s="410"/>
      <c r="CU22" s="1"/>
      <c r="CV22" s="1"/>
      <c r="CW22" s="1"/>
      <c r="CX22" s="1"/>
      <c r="CY22" s="1"/>
      <c r="CZ22" s="1"/>
      <c r="DA22" s="1"/>
      <c r="DB22" s="1"/>
      <c r="DC22" s="1"/>
      <c r="DD22" s="1"/>
      <c r="DE22" s="1"/>
      <c r="DF22" s="1"/>
      <c r="DG22" s="1"/>
      <c r="DH22" s="1"/>
      <c r="DI22" s="1"/>
      <c r="DJ22" s="1"/>
      <c r="DK22" s="1"/>
      <c r="DL22" s="1"/>
      <c r="DM22" s="1"/>
      <c r="DN22" s="1"/>
      <c r="DO22" s="1"/>
      <c r="DQ22" s="410"/>
      <c r="DR22" s="410"/>
      <c r="DS22" s="1"/>
      <c r="DT22" s="1"/>
      <c r="DU22" s="1"/>
      <c r="DV22" s="1"/>
      <c r="DW22" s="1"/>
      <c r="DX22" s="1"/>
      <c r="DY22" s="1"/>
      <c r="DZ22" s="1"/>
      <c r="EA22" s="1"/>
      <c r="EB22" s="1"/>
      <c r="EC22" s="1"/>
      <c r="ED22" s="1"/>
      <c r="EE22" s="1"/>
      <c r="EF22" s="1"/>
      <c r="EG22" s="1"/>
      <c r="EH22" s="1"/>
      <c r="EI22" s="1"/>
      <c r="EJ22" s="1"/>
      <c r="EK22" s="1"/>
      <c r="EL22" s="1"/>
      <c r="EM22" s="1"/>
      <c r="EO22" s="410"/>
      <c r="EP22" s="410"/>
      <c r="EQ22" s="1"/>
      <c r="ER22" s="1"/>
      <c r="ES22" s="1"/>
      <c r="ET22" s="1"/>
      <c r="EU22" s="1"/>
      <c r="EV22" s="1"/>
      <c r="EW22" s="1"/>
      <c r="EX22" s="1"/>
      <c r="EY22" s="1"/>
      <c r="EZ22" s="1"/>
      <c r="FA22" s="1"/>
      <c r="FB22" s="1"/>
      <c r="FC22" s="1"/>
      <c r="FD22" s="1"/>
      <c r="FE22" s="1"/>
      <c r="FF22" s="1"/>
      <c r="FG22" s="1"/>
      <c r="FH22" s="1"/>
      <c r="FI22" s="1"/>
      <c r="FJ22" s="1"/>
      <c r="FK22" s="1"/>
      <c r="FM22" s="410"/>
      <c r="FN22" s="410"/>
      <c r="FO22" s="1"/>
      <c r="FP22" s="1"/>
      <c r="FQ22" s="1"/>
      <c r="FR22" s="1"/>
      <c r="FS22" s="1"/>
      <c r="FT22" s="1"/>
      <c r="FU22" s="1"/>
      <c r="FV22" s="1"/>
      <c r="FW22" s="1"/>
      <c r="FX22" s="1"/>
      <c r="FY22" s="1"/>
      <c r="FZ22" s="1"/>
      <c r="GA22" s="1"/>
      <c r="GB22" s="1"/>
      <c r="GC22" s="1"/>
      <c r="GD22" s="1"/>
      <c r="GE22" s="1"/>
      <c r="GF22" s="1"/>
      <c r="GG22" s="1"/>
      <c r="GH22" s="1"/>
      <c r="GI22" s="1"/>
      <c r="GK22" s="410"/>
      <c r="GL22" s="410"/>
      <c r="GM22" s="1"/>
      <c r="GN22" s="1"/>
      <c r="GO22" s="1"/>
      <c r="GP22" s="1"/>
      <c r="GQ22" s="1"/>
      <c r="GR22" s="1"/>
      <c r="GS22" s="1"/>
      <c r="GT22" s="1"/>
      <c r="GU22" s="1"/>
      <c r="GV22" s="1"/>
      <c r="GW22" s="1"/>
      <c r="GX22" s="1"/>
      <c r="GY22" s="1"/>
      <c r="GZ22" s="1"/>
      <c r="HA22" s="1"/>
      <c r="HB22" s="1"/>
      <c r="HC22" s="1"/>
      <c r="HD22" s="1"/>
      <c r="HE22" s="1"/>
      <c r="HF22" s="1"/>
      <c r="HG22" s="1"/>
      <c r="HI22" s="410"/>
      <c r="HJ22" s="410"/>
      <c r="HK22" s="1"/>
      <c r="HL22" s="1"/>
      <c r="HM22" s="1"/>
      <c r="HN22" s="1"/>
      <c r="HO22" s="1"/>
      <c r="HP22" s="1"/>
      <c r="HQ22" s="1"/>
      <c r="HR22" s="1"/>
      <c r="HS22" s="1"/>
      <c r="HT22" s="1"/>
      <c r="HU22" s="1"/>
      <c r="HV22" s="1"/>
      <c r="HW22" s="1"/>
      <c r="HX22" s="1"/>
      <c r="HY22" s="1"/>
      <c r="HZ22" s="1"/>
      <c r="IA22" s="1"/>
      <c r="IB22" s="1"/>
      <c r="IC22" s="1"/>
      <c r="ID22" s="1"/>
      <c r="IE22" s="1"/>
    </row>
    <row r="23" spans="1:239" ht="13">
      <c r="A23" s="6"/>
      <c r="B23" s="7" t="s">
        <v>258</v>
      </c>
      <c r="C23" s="6">
        <v>67.400000000000006</v>
      </c>
      <c r="D23" s="6">
        <v>67.3</v>
      </c>
      <c r="E23" s="6">
        <v>67.2</v>
      </c>
      <c r="F23" s="6">
        <v>67.2</v>
      </c>
      <c r="G23" s="6">
        <v>67.099999999999994</v>
      </c>
      <c r="H23" s="6">
        <v>67.099999999999994</v>
      </c>
      <c r="I23" s="6">
        <v>67</v>
      </c>
      <c r="J23" s="6">
        <v>67</v>
      </c>
      <c r="K23" s="6">
        <v>67</v>
      </c>
      <c r="L23" s="6">
        <v>67</v>
      </c>
      <c r="M23" s="6">
        <v>66.900000000000006</v>
      </c>
      <c r="N23" s="6">
        <v>66.900000000000006</v>
      </c>
      <c r="O23" s="6">
        <v>66.900000000000006</v>
      </c>
      <c r="P23" s="6">
        <v>66.900000000000006</v>
      </c>
      <c r="Q23" s="6">
        <v>66.8</v>
      </c>
      <c r="R23" s="6">
        <v>66.900000000000006</v>
      </c>
      <c r="S23" s="6">
        <v>66.900000000000006</v>
      </c>
      <c r="T23" s="6">
        <v>66.900000000000006</v>
      </c>
      <c r="U23" s="6">
        <v>66.900000000000006</v>
      </c>
      <c r="V23" s="6">
        <v>66.900000000000006</v>
      </c>
      <c r="W23" s="6">
        <v>66.900000000000006</v>
      </c>
      <c r="Y23" s="6"/>
      <c r="Z23" s="7" t="s">
        <v>258</v>
      </c>
      <c r="AA23" s="6">
        <v>67.400000000000006</v>
      </c>
      <c r="AB23" s="6">
        <v>67.3</v>
      </c>
      <c r="AC23" s="6">
        <v>67.2</v>
      </c>
      <c r="AD23" s="6">
        <v>67.2</v>
      </c>
      <c r="AE23" s="6">
        <v>67.099999999999994</v>
      </c>
      <c r="AF23" s="6">
        <v>67.099999999999994</v>
      </c>
      <c r="AG23" s="6">
        <v>67</v>
      </c>
      <c r="AH23" s="6">
        <v>67</v>
      </c>
      <c r="AI23" s="6">
        <v>67</v>
      </c>
      <c r="AJ23" s="6">
        <v>67</v>
      </c>
      <c r="AK23" s="6">
        <v>66.900000000000006</v>
      </c>
      <c r="AL23" s="6">
        <v>66.900000000000006</v>
      </c>
      <c r="AM23" s="6">
        <v>66.900000000000006</v>
      </c>
      <c r="AN23" s="6">
        <v>66.900000000000006</v>
      </c>
      <c r="AO23" s="6">
        <v>66.7</v>
      </c>
      <c r="AP23" s="6">
        <v>66.900000000000006</v>
      </c>
      <c r="AQ23" s="6">
        <v>66.900000000000006</v>
      </c>
      <c r="AR23" s="6">
        <v>66.900000000000006</v>
      </c>
      <c r="AS23" s="6">
        <v>66.900000000000006</v>
      </c>
      <c r="AT23" s="6">
        <v>66.900000000000006</v>
      </c>
      <c r="AU23" s="6">
        <v>66.900000000000006</v>
      </c>
      <c r="AW23" s="6"/>
      <c r="AX23" s="7" t="s">
        <v>258</v>
      </c>
      <c r="AY23" s="6">
        <v>67.400000000000006</v>
      </c>
      <c r="AZ23" s="6">
        <v>67.3</v>
      </c>
      <c r="BA23" s="6">
        <v>67.2</v>
      </c>
      <c r="BB23" s="6">
        <v>67.2</v>
      </c>
      <c r="BC23" s="6">
        <v>67.099999999999994</v>
      </c>
      <c r="BD23" s="6">
        <v>67.099999999999994</v>
      </c>
      <c r="BE23" s="6">
        <v>67</v>
      </c>
      <c r="BF23" s="6">
        <v>67</v>
      </c>
      <c r="BG23" s="6">
        <v>67</v>
      </c>
      <c r="BH23" s="6">
        <v>67</v>
      </c>
      <c r="BI23" s="6">
        <v>66.900000000000006</v>
      </c>
      <c r="BJ23" s="6">
        <v>66.900000000000006</v>
      </c>
      <c r="BK23" s="6">
        <v>66.900000000000006</v>
      </c>
      <c r="BL23" s="6">
        <v>66.900000000000006</v>
      </c>
      <c r="BM23" s="6">
        <v>66.900000000000006</v>
      </c>
      <c r="BN23" s="6">
        <v>66.900000000000006</v>
      </c>
      <c r="BO23" s="6">
        <v>66.900000000000006</v>
      </c>
      <c r="BP23" s="6">
        <v>66.900000000000006</v>
      </c>
      <c r="BQ23" s="6">
        <v>66.900000000000006</v>
      </c>
      <c r="BR23" s="6">
        <v>66.900000000000006</v>
      </c>
      <c r="BS23" s="6">
        <v>66.900000000000006</v>
      </c>
      <c r="BU23" s="6"/>
      <c r="BV23" s="7" t="s">
        <v>258</v>
      </c>
      <c r="BW23" s="6">
        <v>67.400000000000006</v>
      </c>
      <c r="BX23" s="6">
        <v>67.3</v>
      </c>
      <c r="BY23" s="6">
        <v>67.2</v>
      </c>
      <c r="BZ23" s="6">
        <v>67.2</v>
      </c>
      <c r="CA23" s="6">
        <v>67.099999999999994</v>
      </c>
      <c r="CB23" s="6">
        <v>67.099999999999994</v>
      </c>
      <c r="CC23" s="6">
        <v>67</v>
      </c>
      <c r="CD23" s="6">
        <v>67</v>
      </c>
      <c r="CE23" s="6">
        <v>67</v>
      </c>
      <c r="CF23" s="6">
        <v>67</v>
      </c>
      <c r="CG23" s="6">
        <v>66.900000000000006</v>
      </c>
      <c r="CH23" s="6">
        <v>66.900000000000006</v>
      </c>
      <c r="CI23" s="6">
        <v>66.900000000000006</v>
      </c>
      <c r="CJ23" s="6">
        <v>66.900000000000006</v>
      </c>
      <c r="CK23" s="6">
        <v>66.900000000000006</v>
      </c>
      <c r="CL23" s="6">
        <v>66.900000000000006</v>
      </c>
      <c r="CM23" s="6">
        <v>66.900000000000006</v>
      </c>
      <c r="CN23" s="6">
        <v>66.900000000000006</v>
      </c>
      <c r="CO23" s="6">
        <v>66.900000000000006</v>
      </c>
      <c r="CP23" s="6">
        <v>66.900000000000006</v>
      </c>
      <c r="CQ23" s="6">
        <v>66.900000000000006</v>
      </c>
      <c r="CS23" s="6"/>
      <c r="CT23" s="7" t="s">
        <v>258</v>
      </c>
      <c r="CU23" s="6">
        <v>67.400000000000006</v>
      </c>
      <c r="CV23" s="6">
        <v>67.3</v>
      </c>
      <c r="CW23" s="6">
        <v>67.2</v>
      </c>
      <c r="CX23" s="6">
        <v>67.2</v>
      </c>
      <c r="CY23" s="6">
        <v>67.099999999999994</v>
      </c>
      <c r="CZ23" s="6">
        <v>67.099999999999994</v>
      </c>
      <c r="DA23" s="6">
        <v>67</v>
      </c>
      <c r="DB23" s="6">
        <v>67</v>
      </c>
      <c r="DC23" s="6">
        <v>67</v>
      </c>
      <c r="DD23" s="6">
        <v>67</v>
      </c>
      <c r="DE23" s="6">
        <v>66.900000000000006</v>
      </c>
      <c r="DF23" s="6">
        <v>66.900000000000006</v>
      </c>
      <c r="DG23" s="6">
        <v>66.900000000000006</v>
      </c>
      <c r="DH23" s="6">
        <v>66.900000000000006</v>
      </c>
      <c r="DI23" s="6">
        <v>66.8</v>
      </c>
      <c r="DJ23" s="6">
        <v>66.900000000000006</v>
      </c>
      <c r="DK23" s="6">
        <v>66.900000000000006</v>
      </c>
      <c r="DL23" s="6">
        <v>66.900000000000006</v>
      </c>
      <c r="DM23" s="6">
        <v>66.900000000000006</v>
      </c>
      <c r="DN23" s="6">
        <v>66.900000000000006</v>
      </c>
      <c r="DO23" s="6">
        <v>66.900000000000006</v>
      </c>
      <c r="DQ23" s="6"/>
      <c r="DR23" s="7" t="s">
        <v>258</v>
      </c>
      <c r="DS23" s="6">
        <v>67.400000000000006</v>
      </c>
      <c r="DT23" s="6">
        <v>67.3</v>
      </c>
      <c r="DU23" s="6">
        <v>67.2</v>
      </c>
      <c r="DV23" s="6">
        <v>67.2</v>
      </c>
      <c r="DW23" s="6">
        <v>67.099999999999994</v>
      </c>
      <c r="DX23" s="6">
        <v>67.099999999999994</v>
      </c>
      <c r="DY23" s="6">
        <v>67</v>
      </c>
      <c r="DZ23" s="6">
        <v>67</v>
      </c>
      <c r="EA23" s="6">
        <v>66.900000000000006</v>
      </c>
      <c r="EB23" s="6">
        <v>66.900000000000006</v>
      </c>
      <c r="EC23" s="6">
        <v>66.900000000000006</v>
      </c>
      <c r="ED23" s="6">
        <v>66.900000000000006</v>
      </c>
      <c r="EE23" s="6">
        <v>66.900000000000006</v>
      </c>
      <c r="EF23" s="6">
        <v>66.8</v>
      </c>
      <c r="EG23" s="6">
        <v>66.8</v>
      </c>
      <c r="EH23" s="6">
        <v>66.900000000000006</v>
      </c>
      <c r="EI23" s="6">
        <v>66.900000000000006</v>
      </c>
      <c r="EJ23" s="6">
        <v>66.900000000000006</v>
      </c>
      <c r="EK23" s="6">
        <v>66.900000000000006</v>
      </c>
      <c r="EL23" s="6">
        <v>66.900000000000006</v>
      </c>
      <c r="EM23" s="6">
        <v>66.900000000000006</v>
      </c>
      <c r="EO23" s="6"/>
      <c r="EP23" s="7" t="s">
        <v>258</v>
      </c>
      <c r="EQ23" s="6">
        <v>67.400000000000006</v>
      </c>
      <c r="ER23" s="6">
        <v>67.3</v>
      </c>
      <c r="ES23" s="6">
        <v>67.2</v>
      </c>
      <c r="ET23" s="6">
        <v>67.2</v>
      </c>
      <c r="EU23" s="6">
        <v>67.099999999999994</v>
      </c>
      <c r="EV23" s="6">
        <v>67.099999999999994</v>
      </c>
      <c r="EW23" s="6">
        <v>67</v>
      </c>
      <c r="EX23" s="6">
        <v>67</v>
      </c>
      <c r="EY23" s="6">
        <v>66.900000000000006</v>
      </c>
      <c r="EZ23" s="6">
        <v>66.900000000000006</v>
      </c>
      <c r="FA23" s="6">
        <v>66.900000000000006</v>
      </c>
      <c r="FB23" s="6">
        <v>66.8</v>
      </c>
      <c r="FC23" s="6">
        <v>66.900000000000006</v>
      </c>
      <c r="FD23" s="6">
        <v>66.8</v>
      </c>
      <c r="FE23" s="6">
        <v>66.8</v>
      </c>
      <c r="FF23" s="6">
        <v>66.900000000000006</v>
      </c>
      <c r="FG23" s="6">
        <v>66.900000000000006</v>
      </c>
      <c r="FH23" s="6">
        <v>66.900000000000006</v>
      </c>
      <c r="FI23" s="6">
        <v>66.900000000000006</v>
      </c>
      <c r="FJ23" s="6">
        <v>66.900000000000006</v>
      </c>
      <c r="FK23" s="6">
        <v>66.900000000000006</v>
      </c>
      <c r="FM23" s="6"/>
      <c r="FN23" s="7" t="s">
        <v>258</v>
      </c>
      <c r="FO23" s="6">
        <v>67.400000000000006</v>
      </c>
      <c r="FP23" s="6">
        <v>67.3</v>
      </c>
      <c r="FQ23" s="6">
        <v>67.2</v>
      </c>
      <c r="FR23" s="6">
        <v>67.2</v>
      </c>
      <c r="FS23" s="6">
        <v>67.099999999999994</v>
      </c>
      <c r="FT23" s="6">
        <v>67.099999999999994</v>
      </c>
      <c r="FU23" s="6">
        <v>67</v>
      </c>
      <c r="FV23" s="6">
        <v>67</v>
      </c>
      <c r="FW23" s="6">
        <v>67</v>
      </c>
      <c r="FX23" s="6">
        <v>67</v>
      </c>
      <c r="FY23" s="6">
        <v>66.900000000000006</v>
      </c>
      <c r="FZ23" s="6">
        <v>66.900000000000006</v>
      </c>
      <c r="GA23" s="6">
        <v>66.900000000000006</v>
      </c>
      <c r="GB23" s="6">
        <v>66.8</v>
      </c>
      <c r="GC23" s="6">
        <v>66.8</v>
      </c>
      <c r="GD23" s="6">
        <v>66.900000000000006</v>
      </c>
      <c r="GE23" s="6">
        <v>66.900000000000006</v>
      </c>
      <c r="GF23" s="6">
        <v>66.900000000000006</v>
      </c>
      <c r="GG23" s="6">
        <v>66.900000000000006</v>
      </c>
      <c r="GH23" s="6">
        <v>66.900000000000006</v>
      </c>
      <c r="GI23" s="6">
        <v>66.900000000000006</v>
      </c>
      <c r="GK23" s="6"/>
      <c r="GL23" s="7" t="s">
        <v>258</v>
      </c>
      <c r="GM23" s="6">
        <v>67.400000000000006</v>
      </c>
      <c r="GN23" s="6">
        <v>67.3</v>
      </c>
      <c r="GO23" s="6">
        <v>67.2</v>
      </c>
      <c r="GP23" s="6">
        <v>67.2</v>
      </c>
      <c r="GQ23" s="6">
        <v>67.099999999999994</v>
      </c>
      <c r="GR23" s="6">
        <v>67.099999999999994</v>
      </c>
      <c r="GS23" s="6">
        <v>67</v>
      </c>
      <c r="GT23" s="6">
        <v>67</v>
      </c>
      <c r="GU23" s="6">
        <v>67</v>
      </c>
      <c r="GV23" s="6">
        <v>67</v>
      </c>
      <c r="GW23" s="6">
        <v>66.900000000000006</v>
      </c>
      <c r="GX23" s="6">
        <v>66.900000000000006</v>
      </c>
      <c r="GY23" s="6">
        <v>66.900000000000006</v>
      </c>
      <c r="GZ23" s="6">
        <v>66.900000000000006</v>
      </c>
      <c r="HA23" s="6">
        <v>66.8</v>
      </c>
      <c r="HB23" s="6">
        <v>66.900000000000006</v>
      </c>
      <c r="HC23" s="6">
        <v>66.900000000000006</v>
      </c>
      <c r="HD23" s="6">
        <v>66.900000000000006</v>
      </c>
      <c r="HE23" s="6">
        <v>66.900000000000006</v>
      </c>
      <c r="HF23" s="6">
        <v>66.900000000000006</v>
      </c>
      <c r="HG23" s="6">
        <v>66.900000000000006</v>
      </c>
      <c r="HI23" s="6"/>
      <c r="HJ23" s="7" t="s">
        <v>258</v>
      </c>
      <c r="HK23" s="6">
        <v>67.400000000000006</v>
      </c>
      <c r="HL23" s="6">
        <v>67.3</v>
      </c>
      <c r="HM23" s="6">
        <v>67.2</v>
      </c>
      <c r="HN23" s="6">
        <v>67.2</v>
      </c>
      <c r="HO23" s="6">
        <v>67.099999999999994</v>
      </c>
      <c r="HP23" s="6">
        <v>67.099999999999994</v>
      </c>
      <c r="HQ23" s="6">
        <v>67</v>
      </c>
      <c r="HR23" s="6">
        <v>67</v>
      </c>
      <c r="HS23" s="6">
        <v>67</v>
      </c>
      <c r="HT23" s="6">
        <v>67</v>
      </c>
      <c r="HU23" s="6">
        <v>66.900000000000006</v>
      </c>
      <c r="HV23" s="6">
        <v>66.900000000000006</v>
      </c>
      <c r="HW23" s="6">
        <v>66.900000000000006</v>
      </c>
      <c r="HX23" s="6">
        <v>66.900000000000006</v>
      </c>
      <c r="HY23" s="6">
        <v>66.8</v>
      </c>
      <c r="HZ23" s="6">
        <v>66.900000000000006</v>
      </c>
      <c r="IA23" s="6">
        <v>66.900000000000006</v>
      </c>
      <c r="IB23" s="6">
        <v>66.900000000000006</v>
      </c>
      <c r="IC23" s="6">
        <v>66.900000000000006</v>
      </c>
      <c r="ID23" s="6">
        <v>66.900000000000006</v>
      </c>
      <c r="IE23" s="6">
        <v>66.900000000000006</v>
      </c>
    </row>
    <row r="24" spans="1:239" ht="14.5">
      <c r="A24" s="410"/>
      <c r="B24" s="410"/>
      <c r="C24" s="1"/>
      <c r="D24" s="1"/>
      <c r="E24" s="1"/>
      <c r="F24" s="1"/>
      <c r="G24" s="1"/>
      <c r="H24" s="1"/>
      <c r="I24" s="1"/>
      <c r="J24" s="1"/>
      <c r="K24" s="1"/>
      <c r="L24" s="1"/>
      <c r="M24" s="1"/>
      <c r="N24" s="1"/>
      <c r="O24" s="1"/>
      <c r="P24" s="1"/>
      <c r="Q24" s="1"/>
      <c r="R24" s="1"/>
      <c r="S24" s="1"/>
      <c r="T24" s="1"/>
      <c r="U24" s="1"/>
      <c r="V24" s="1"/>
      <c r="W24" s="1"/>
      <c r="Y24" s="410"/>
      <c r="Z24" s="410"/>
      <c r="AA24" s="1"/>
      <c r="AB24" s="1"/>
      <c r="AC24" s="1"/>
      <c r="AD24" s="1"/>
      <c r="AE24" s="1"/>
      <c r="AF24" s="1"/>
      <c r="AG24" s="1"/>
      <c r="AH24" s="1"/>
      <c r="AI24" s="1"/>
      <c r="AJ24" s="1"/>
      <c r="AK24" s="1"/>
      <c r="AL24" s="1"/>
      <c r="AM24" s="1"/>
      <c r="AN24" s="1"/>
      <c r="AO24" s="1"/>
      <c r="AP24" s="1"/>
      <c r="AQ24" s="1"/>
      <c r="AR24" s="1"/>
      <c r="AS24" s="1"/>
      <c r="AT24" s="1"/>
      <c r="AU24" s="1"/>
      <c r="AW24" s="410"/>
      <c r="AX24" s="410"/>
      <c r="AY24" s="1"/>
      <c r="AZ24" s="1"/>
      <c r="BA24" s="1"/>
      <c r="BB24" s="1"/>
      <c r="BC24" s="1"/>
      <c r="BD24" s="1"/>
      <c r="BE24" s="1"/>
      <c r="BF24" s="1"/>
      <c r="BG24" s="1"/>
      <c r="BH24" s="1"/>
      <c r="BI24" s="1"/>
      <c r="BJ24" s="1"/>
      <c r="BK24" s="1"/>
      <c r="BL24" s="1"/>
      <c r="BM24" s="1"/>
      <c r="BN24" s="1"/>
      <c r="BO24" s="1"/>
      <c r="BP24" s="1"/>
      <c r="BQ24" s="1"/>
      <c r="BR24" s="1"/>
      <c r="BS24" s="1"/>
      <c r="BU24" s="410"/>
      <c r="BV24" s="410"/>
      <c r="BW24" s="1"/>
      <c r="BX24" s="1"/>
      <c r="BY24" s="1"/>
      <c r="BZ24" s="1"/>
      <c r="CA24" s="1"/>
      <c r="CB24" s="1"/>
      <c r="CC24" s="1"/>
      <c r="CD24" s="1"/>
      <c r="CE24" s="1"/>
      <c r="CF24" s="1"/>
      <c r="CG24" s="1"/>
      <c r="CH24" s="1"/>
      <c r="CI24" s="1"/>
      <c r="CJ24" s="1"/>
      <c r="CK24" s="1"/>
      <c r="CL24" s="1"/>
      <c r="CM24" s="1"/>
      <c r="CN24" s="1"/>
      <c r="CO24" s="1"/>
      <c r="CP24" s="1"/>
      <c r="CQ24" s="1"/>
      <c r="CS24" s="410"/>
      <c r="CT24" s="410"/>
      <c r="CU24" s="1"/>
      <c r="CV24" s="1"/>
      <c r="CW24" s="1"/>
      <c r="CX24" s="1"/>
      <c r="CY24" s="1"/>
      <c r="CZ24" s="1"/>
      <c r="DA24" s="1"/>
      <c r="DB24" s="1"/>
      <c r="DC24" s="1"/>
      <c r="DD24" s="1"/>
      <c r="DE24" s="1"/>
      <c r="DF24" s="1"/>
      <c r="DG24" s="1"/>
      <c r="DH24" s="1"/>
      <c r="DI24" s="1"/>
      <c r="DJ24" s="1"/>
      <c r="DK24" s="1"/>
      <c r="DL24" s="1"/>
      <c r="DM24" s="1"/>
      <c r="DN24" s="1"/>
      <c r="DO24" s="1"/>
      <c r="DQ24" s="410"/>
      <c r="DR24" s="410"/>
      <c r="DS24" s="1"/>
      <c r="DT24" s="1"/>
      <c r="DU24" s="1"/>
      <c r="DV24" s="1"/>
      <c r="DW24" s="1"/>
      <c r="DX24" s="1"/>
      <c r="DY24" s="1"/>
      <c r="DZ24" s="1"/>
      <c r="EA24" s="1"/>
      <c r="EB24" s="1"/>
      <c r="EC24" s="1"/>
      <c r="ED24" s="1"/>
      <c r="EE24" s="1"/>
      <c r="EF24" s="1"/>
      <c r="EG24" s="1"/>
      <c r="EH24" s="1"/>
      <c r="EI24" s="1"/>
      <c r="EJ24" s="1"/>
      <c r="EK24" s="1"/>
      <c r="EL24" s="1"/>
      <c r="EM24" s="1"/>
      <c r="EO24" s="410"/>
      <c r="EP24" s="410"/>
      <c r="EQ24" s="1"/>
      <c r="ER24" s="1"/>
      <c r="ES24" s="1"/>
      <c r="ET24" s="1"/>
      <c r="EU24" s="1"/>
      <c r="EV24" s="1"/>
      <c r="EW24" s="1"/>
      <c r="EX24" s="1"/>
      <c r="EY24" s="1"/>
      <c r="EZ24" s="1"/>
      <c r="FA24" s="1"/>
      <c r="FB24" s="1"/>
      <c r="FC24" s="1"/>
      <c r="FD24" s="1"/>
      <c r="FE24" s="1"/>
      <c r="FF24" s="1"/>
      <c r="FG24" s="1"/>
      <c r="FH24" s="1"/>
      <c r="FI24" s="1"/>
      <c r="FJ24" s="1"/>
      <c r="FK24" s="1"/>
      <c r="FM24" s="410"/>
      <c r="FN24" s="410"/>
      <c r="FO24" s="1"/>
      <c r="FP24" s="1"/>
      <c r="FQ24" s="1"/>
      <c r="FR24" s="1"/>
      <c r="FS24" s="1"/>
      <c r="FT24" s="1"/>
      <c r="FU24" s="1"/>
      <c r="FV24" s="1"/>
      <c r="FW24" s="1"/>
      <c r="FX24" s="1"/>
      <c r="FY24" s="1"/>
      <c r="FZ24" s="1"/>
      <c r="GA24" s="1"/>
      <c r="GB24" s="1"/>
      <c r="GC24" s="1"/>
      <c r="GD24" s="1"/>
      <c r="GE24" s="1"/>
      <c r="GF24" s="1"/>
      <c r="GG24" s="1"/>
      <c r="GH24" s="1"/>
      <c r="GI24" s="1"/>
      <c r="GK24" s="410"/>
      <c r="GL24" s="410"/>
      <c r="GM24" s="1"/>
      <c r="GN24" s="1"/>
      <c r="GO24" s="1"/>
      <c r="GP24" s="1"/>
      <c r="GQ24" s="1"/>
      <c r="GR24" s="1"/>
      <c r="GS24" s="1"/>
      <c r="GT24" s="1"/>
      <c r="GU24" s="1"/>
      <c r="GV24" s="1"/>
      <c r="GW24" s="1"/>
      <c r="GX24" s="1"/>
      <c r="GY24" s="1"/>
      <c r="GZ24" s="1"/>
      <c r="HA24" s="1"/>
      <c r="HB24" s="1"/>
      <c r="HC24" s="1"/>
      <c r="HD24" s="1"/>
      <c r="HE24" s="1"/>
      <c r="HF24" s="1"/>
      <c r="HG24" s="1"/>
      <c r="HI24" s="410"/>
      <c r="HJ24" s="410"/>
      <c r="HK24" s="1"/>
      <c r="HL24" s="1"/>
      <c r="HM24" s="1"/>
      <c r="HN24" s="1"/>
      <c r="HO24" s="1"/>
      <c r="HP24" s="1"/>
      <c r="HQ24" s="1"/>
      <c r="HR24" s="1"/>
      <c r="HS24" s="1"/>
      <c r="HT24" s="1"/>
      <c r="HU24" s="1"/>
      <c r="HV24" s="1"/>
      <c r="HW24" s="1"/>
      <c r="HX24" s="1"/>
      <c r="HY24" s="1"/>
      <c r="HZ24" s="1"/>
      <c r="IA24" s="1"/>
      <c r="IB24" s="1"/>
      <c r="IC24" s="1"/>
      <c r="ID24" s="1"/>
      <c r="IE24" s="1"/>
    </row>
    <row r="25" spans="1:239" ht="14.5">
      <c r="A25" s="410"/>
      <c r="B25" s="410"/>
      <c r="C25" s="1"/>
      <c r="D25" s="1"/>
      <c r="E25" s="1"/>
      <c r="F25" s="1"/>
      <c r="G25" s="1"/>
      <c r="H25" s="1"/>
      <c r="I25" s="1"/>
      <c r="J25" s="1"/>
      <c r="K25" s="1"/>
      <c r="L25" s="1"/>
      <c r="M25" s="1"/>
      <c r="N25" s="1"/>
      <c r="O25" s="1"/>
      <c r="P25" s="1"/>
      <c r="Q25" s="1"/>
      <c r="R25" s="1"/>
      <c r="S25" s="1"/>
      <c r="T25" s="1"/>
      <c r="U25" s="1"/>
      <c r="V25" s="1"/>
      <c r="W25" s="1"/>
      <c r="Y25" s="410"/>
      <c r="Z25" s="410"/>
      <c r="AA25" s="1"/>
      <c r="AB25" s="1"/>
      <c r="AC25" s="1"/>
      <c r="AD25" s="1"/>
      <c r="AE25" s="1"/>
      <c r="AF25" s="1"/>
      <c r="AG25" s="1"/>
      <c r="AH25" s="1"/>
      <c r="AI25" s="1"/>
      <c r="AJ25" s="1"/>
      <c r="AK25" s="1"/>
      <c r="AL25" s="1"/>
      <c r="AM25" s="1"/>
      <c r="AN25" s="1"/>
      <c r="AO25" s="1"/>
      <c r="AP25" s="1"/>
      <c r="AQ25" s="1"/>
      <c r="AR25" s="1"/>
      <c r="AS25" s="1"/>
      <c r="AT25" s="1"/>
      <c r="AU25" s="1"/>
      <c r="AW25" s="410"/>
      <c r="AX25" s="410"/>
      <c r="AY25" s="1"/>
      <c r="AZ25" s="1"/>
      <c r="BA25" s="1"/>
      <c r="BB25" s="1"/>
      <c r="BC25" s="1"/>
      <c r="BD25" s="1"/>
      <c r="BE25" s="1"/>
      <c r="BF25" s="1"/>
      <c r="BG25" s="1"/>
      <c r="BH25" s="1"/>
      <c r="BI25" s="1"/>
      <c r="BJ25" s="1"/>
      <c r="BK25" s="1"/>
      <c r="BL25" s="1"/>
      <c r="BM25" s="1"/>
      <c r="BN25" s="1"/>
      <c r="BO25" s="1"/>
      <c r="BP25" s="1"/>
      <c r="BQ25" s="1"/>
      <c r="BR25" s="1"/>
      <c r="BS25" s="1"/>
      <c r="BU25" s="410"/>
      <c r="BV25" s="410"/>
      <c r="BW25" s="1"/>
      <c r="BX25" s="1"/>
      <c r="BY25" s="1"/>
      <c r="BZ25" s="1"/>
      <c r="CA25" s="1"/>
      <c r="CB25" s="1"/>
      <c r="CC25" s="1"/>
      <c r="CD25" s="1"/>
      <c r="CE25" s="1"/>
      <c r="CF25" s="1"/>
      <c r="CG25" s="1"/>
      <c r="CH25" s="1"/>
      <c r="CI25" s="1"/>
      <c r="CJ25" s="1"/>
      <c r="CK25" s="1"/>
      <c r="CL25" s="1"/>
      <c r="CM25" s="1"/>
      <c r="CN25" s="1"/>
      <c r="CO25" s="1"/>
      <c r="CP25" s="1"/>
      <c r="CQ25" s="1"/>
      <c r="CS25" s="410"/>
      <c r="CT25" s="410"/>
      <c r="CU25" s="1"/>
      <c r="CV25" s="1"/>
      <c r="CW25" s="1"/>
      <c r="CX25" s="1"/>
      <c r="CY25" s="1"/>
      <c r="CZ25" s="1"/>
      <c r="DA25" s="1"/>
      <c r="DB25" s="1"/>
      <c r="DC25" s="1"/>
      <c r="DD25" s="1"/>
      <c r="DE25" s="1"/>
      <c r="DF25" s="1"/>
      <c r="DG25" s="1"/>
      <c r="DH25" s="1"/>
      <c r="DI25" s="1"/>
      <c r="DJ25" s="1"/>
      <c r="DK25" s="1"/>
      <c r="DL25" s="1"/>
      <c r="DM25" s="1"/>
      <c r="DN25" s="1"/>
      <c r="DO25" s="1"/>
      <c r="DQ25" s="410"/>
      <c r="DR25" s="410"/>
      <c r="DS25" s="1"/>
      <c r="DT25" s="1"/>
      <c r="DU25" s="1"/>
      <c r="DV25" s="1"/>
      <c r="DW25" s="1"/>
      <c r="DX25" s="1"/>
      <c r="DY25" s="1"/>
      <c r="DZ25" s="1"/>
      <c r="EA25" s="1"/>
      <c r="EB25" s="1"/>
      <c r="EC25" s="1"/>
      <c r="ED25" s="1"/>
      <c r="EE25" s="1"/>
      <c r="EF25" s="1"/>
      <c r="EG25" s="1"/>
      <c r="EH25" s="1"/>
      <c r="EI25" s="1"/>
      <c r="EJ25" s="1"/>
      <c r="EK25" s="1"/>
      <c r="EL25" s="1"/>
      <c r="EM25" s="1"/>
      <c r="EO25" s="410"/>
      <c r="EP25" s="410"/>
      <c r="EQ25" s="1"/>
      <c r="ER25" s="1"/>
      <c r="ES25" s="1"/>
      <c r="ET25" s="1"/>
      <c r="EU25" s="1"/>
      <c r="EV25" s="1"/>
      <c r="EW25" s="1"/>
      <c r="EX25" s="1"/>
      <c r="EY25" s="1"/>
      <c r="EZ25" s="1"/>
      <c r="FA25" s="1"/>
      <c r="FB25" s="1"/>
      <c r="FC25" s="1"/>
      <c r="FD25" s="1"/>
      <c r="FE25" s="1"/>
      <c r="FF25" s="1"/>
      <c r="FG25" s="1"/>
      <c r="FH25" s="1"/>
      <c r="FI25" s="1"/>
      <c r="FJ25" s="1"/>
      <c r="FK25" s="1"/>
      <c r="FM25" s="410"/>
      <c r="FN25" s="410"/>
      <c r="FO25" s="1"/>
      <c r="FP25" s="1"/>
      <c r="FQ25" s="1"/>
      <c r="FR25" s="1"/>
      <c r="FS25" s="1"/>
      <c r="FT25" s="1"/>
      <c r="FU25" s="1"/>
      <c r="FV25" s="1"/>
      <c r="FW25" s="1"/>
      <c r="FX25" s="1"/>
      <c r="FY25" s="1"/>
      <c r="FZ25" s="1"/>
      <c r="GA25" s="1"/>
      <c r="GB25" s="1"/>
      <c r="GC25" s="1"/>
      <c r="GD25" s="1"/>
      <c r="GE25" s="1"/>
      <c r="GF25" s="1"/>
      <c r="GG25" s="1"/>
      <c r="GH25" s="1"/>
      <c r="GI25" s="1"/>
      <c r="GK25" s="410"/>
      <c r="GL25" s="410"/>
      <c r="GM25" s="1"/>
      <c r="GN25" s="1"/>
      <c r="GO25" s="1"/>
      <c r="GP25" s="1"/>
      <c r="GQ25" s="1"/>
      <c r="GR25" s="1"/>
      <c r="GS25" s="1"/>
      <c r="GT25" s="1"/>
      <c r="GU25" s="1"/>
      <c r="GV25" s="1"/>
      <c r="GW25" s="1"/>
      <c r="GX25" s="1"/>
      <c r="GY25" s="1"/>
      <c r="GZ25" s="1"/>
      <c r="HA25" s="1"/>
      <c r="HB25" s="1"/>
      <c r="HC25" s="1"/>
      <c r="HD25" s="1"/>
      <c r="HE25" s="1"/>
      <c r="HF25" s="1"/>
      <c r="HG25" s="1"/>
      <c r="HI25" s="410"/>
      <c r="HJ25" s="410"/>
      <c r="HK25" s="1"/>
      <c r="HL25" s="1"/>
      <c r="HM25" s="1"/>
      <c r="HN25" s="1"/>
      <c r="HO25" s="1"/>
      <c r="HP25" s="1"/>
      <c r="HQ25" s="1"/>
      <c r="HR25" s="1"/>
      <c r="HS25" s="1"/>
      <c r="HT25" s="1"/>
      <c r="HU25" s="1"/>
      <c r="HV25" s="1"/>
      <c r="HW25" s="1"/>
      <c r="HX25" s="1"/>
      <c r="HY25" s="1"/>
      <c r="HZ25" s="1"/>
      <c r="IA25" s="1"/>
      <c r="IB25" s="1"/>
      <c r="IC25" s="1"/>
      <c r="ID25" s="1"/>
      <c r="IE25" s="1"/>
    </row>
    <row r="26" spans="1:239" ht="14.5">
      <c r="A26" s="1"/>
      <c r="B26" s="6" t="s">
        <v>552</v>
      </c>
      <c r="C26" s="1"/>
      <c r="D26" s="1"/>
      <c r="E26" s="1"/>
      <c r="F26" s="1"/>
      <c r="G26" s="1"/>
      <c r="H26" s="1"/>
      <c r="I26" s="1"/>
      <c r="J26" s="1"/>
      <c r="K26" s="1"/>
      <c r="L26" s="1"/>
      <c r="M26" s="1"/>
      <c r="N26" s="1"/>
      <c r="O26" s="1"/>
      <c r="P26" s="1"/>
      <c r="Q26" s="1"/>
      <c r="R26" s="1"/>
      <c r="S26" s="1"/>
      <c r="T26" s="1"/>
      <c r="U26" s="1"/>
      <c r="V26" s="1"/>
      <c r="W26" s="1"/>
      <c r="Y26" s="1"/>
      <c r="Z26" s="6" t="s">
        <v>552</v>
      </c>
      <c r="AA26" s="1"/>
      <c r="AB26" s="1"/>
      <c r="AC26" s="1"/>
      <c r="AD26" s="1"/>
      <c r="AE26" s="1"/>
      <c r="AF26" s="1"/>
      <c r="AG26" s="1"/>
      <c r="AH26" s="1"/>
      <c r="AI26" s="1"/>
      <c r="AJ26" s="1"/>
      <c r="AK26" s="1"/>
      <c r="AL26" s="1"/>
      <c r="AM26" s="1"/>
      <c r="AN26" s="1"/>
      <c r="AO26" s="1"/>
      <c r="AP26" s="1"/>
      <c r="AQ26" s="1"/>
      <c r="AR26" s="1"/>
      <c r="AS26" s="1"/>
      <c r="AT26" s="1"/>
      <c r="AU26" s="1"/>
      <c r="AW26" s="1"/>
      <c r="AX26" s="6" t="s">
        <v>552</v>
      </c>
      <c r="AY26" s="1"/>
      <c r="AZ26" s="1"/>
      <c r="BA26" s="1"/>
      <c r="BB26" s="1"/>
      <c r="BC26" s="1"/>
      <c r="BD26" s="1"/>
      <c r="BE26" s="1"/>
      <c r="BF26" s="1"/>
      <c r="BG26" s="1"/>
      <c r="BH26" s="1"/>
      <c r="BI26" s="1"/>
      <c r="BJ26" s="1"/>
      <c r="BK26" s="1"/>
      <c r="BL26" s="1"/>
      <c r="BM26" s="1"/>
      <c r="BN26" s="1"/>
      <c r="BO26" s="1"/>
      <c r="BP26" s="1"/>
      <c r="BQ26" s="1"/>
      <c r="BR26" s="1"/>
      <c r="BS26" s="1"/>
      <c r="BU26" s="1"/>
      <c r="BV26" s="6" t="s">
        <v>552</v>
      </c>
      <c r="BW26" s="1"/>
      <c r="BX26" s="1"/>
      <c r="BY26" s="1"/>
      <c r="BZ26" s="1"/>
      <c r="CA26" s="1"/>
      <c r="CB26" s="1"/>
      <c r="CC26" s="1"/>
      <c r="CD26" s="1"/>
      <c r="CE26" s="1"/>
      <c r="CF26" s="1"/>
      <c r="CG26" s="1"/>
      <c r="CH26" s="1"/>
      <c r="CI26" s="1"/>
      <c r="CJ26" s="1"/>
      <c r="CK26" s="1"/>
      <c r="CL26" s="1"/>
      <c r="CM26" s="1"/>
      <c r="CN26" s="1"/>
      <c r="CO26" s="1"/>
      <c r="CP26" s="1"/>
      <c r="CQ26" s="1"/>
      <c r="CS26" s="1"/>
      <c r="CT26" s="6" t="s">
        <v>552</v>
      </c>
      <c r="CU26" s="1"/>
      <c r="CV26" s="1"/>
      <c r="CW26" s="1"/>
      <c r="CX26" s="1"/>
      <c r="CY26" s="1"/>
      <c r="CZ26" s="1"/>
      <c r="DA26" s="1"/>
      <c r="DB26" s="1"/>
      <c r="DC26" s="1"/>
      <c r="DD26" s="1"/>
      <c r="DE26" s="1"/>
      <c r="DF26" s="1"/>
      <c r="DG26" s="1"/>
      <c r="DH26" s="1"/>
      <c r="DI26" s="1"/>
      <c r="DJ26" s="1"/>
      <c r="DK26" s="1"/>
      <c r="DL26" s="1"/>
      <c r="DM26" s="1"/>
      <c r="DN26" s="1"/>
      <c r="DO26" s="1"/>
      <c r="DQ26" s="1"/>
      <c r="DR26" s="6" t="s">
        <v>552</v>
      </c>
      <c r="DS26" s="1"/>
      <c r="DT26" s="1"/>
      <c r="DU26" s="1"/>
      <c r="DV26" s="1"/>
      <c r="DW26" s="1"/>
      <c r="DX26" s="1"/>
      <c r="DY26" s="1"/>
      <c r="DZ26" s="1"/>
      <c r="EA26" s="1"/>
      <c r="EB26" s="1"/>
      <c r="EC26" s="1"/>
      <c r="ED26" s="1"/>
      <c r="EE26" s="1"/>
      <c r="EF26" s="1"/>
      <c r="EG26" s="1"/>
      <c r="EH26" s="1"/>
      <c r="EI26" s="1"/>
      <c r="EJ26" s="1"/>
      <c r="EK26" s="1"/>
      <c r="EL26" s="1"/>
      <c r="EM26" s="1"/>
      <c r="EO26" s="1"/>
      <c r="EP26" s="6" t="s">
        <v>552</v>
      </c>
      <c r="EQ26" s="1"/>
      <c r="ER26" s="1"/>
      <c r="ES26" s="1"/>
      <c r="ET26" s="1"/>
      <c r="EU26" s="1"/>
      <c r="EV26" s="1"/>
      <c r="EW26" s="1"/>
      <c r="EX26" s="1"/>
      <c r="EY26" s="1"/>
      <c r="EZ26" s="1"/>
      <c r="FA26" s="1"/>
      <c r="FB26" s="1"/>
      <c r="FC26" s="1"/>
      <c r="FD26" s="1"/>
      <c r="FE26" s="1"/>
      <c r="FF26" s="1"/>
      <c r="FG26" s="1"/>
      <c r="FH26" s="1"/>
      <c r="FI26" s="1"/>
      <c r="FJ26" s="1"/>
      <c r="FK26" s="1"/>
      <c r="FM26" s="1"/>
      <c r="FN26" s="6" t="s">
        <v>552</v>
      </c>
      <c r="FO26" s="1"/>
      <c r="FP26" s="1"/>
      <c r="FQ26" s="1"/>
      <c r="FR26" s="1"/>
      <c r="FS26" s="1"/>
      <c r="FT26" s="1"/>
      <c r="FU26" s="1"/>
      <c r="FV26" s="1"/>
      <c r="FW26" s="1"/>
      <c r="FX26" s="1"/>
      <c r="FY26" s="1"/>
      <c r="FZ26" s="1"/>
      <c r="GA26" s="1"/>
      <c r="GB26" s="1"/>
      <c r="GC26" s="1"/>
      <c r="GD26" s="1"/>
      <c r="GE26" s="1"/>
      <c r="GF26" s="1"/>
      <c r="GG26" s="1"/>
      <c r="GH26" s="1"/>
      <c r="GI26" s="1"/>
      <c r="GK26" s="1"/>
      <c r="GL26" s="6" t="s">
        <v>552</v>
      </c>
      <c r="GM26" s="1"/>
      <c r="GN26" s="1"/>
      <c r="GO26" s="1"/>
      <c r="GP26" s="1"/>
      <c r="GQ26" s="1"/>
      <c r="GR26" s="1"/>
      <c r="GS26" s="1"/>
      <c r="GT26" s="1"/>
      <c r="GU26" s="1"/>
      <c r="GV26" s="1"/>
      <c r="GW26" s="1"/>
      <c r="GX26" s="1"/>
      <c r="GY26" s="1"/>
      <c r="GZ26" s="1"/>
      <c r="HA26" s="1"/>
      <c r="HB26" s="1"/>
      <c r="HC26" s="1"/>
      <c r="HD26" s="1"/>
      <c r="HE26" s="1"/>
      <c r="HF26" s="1"/>
      <c r="HG26" s="1"/>
      <c r="HI26" s="1"/>
      <c r="HJ26" s="6" t="s">
        <v>552</v>
      </c>
      <c r="HK26" s="1"/>
      <c r="HL26" s="1"/>
      <c r="HM26" s="1"/>
      <c r="HN26" s="1"/>
      <c r="HO26" s="1"/>
      <c r="HP26" s="1"/>
      <c r="HQ26" s="1"/>
      <c r="HR26" s="1"/>
      <c r="HS26" s="1"/>
      <c r="HT26" s="1"/>
      <c r="HU26" s="1"/>
      <c r="HV26" s="1"/>
      <c r="HW26" s="1"/>
      <c r="HX26" s="1"/>
      <c r="HY26" s="1"/>
      <c r="HZ26" s="1"/>
      <c r="IA26" s="1"/>
      <c r="IB26" s="1"/>
      <c r="IC26" s="1"/>
      <c r="ID26" s="1"/>
      <c r="IE26" s="1"/>
    </row>
    <row r="27" spans="1:239" ht="14.5">
      <c r="A27" s="1"/>
      <c r="B27" s="10" t="s">
        <v>282</v>
      </c>
      <c r="C27" s="1">
        <v>4</v>
      </c>
      <c r="D27" s="1">
        <v>4</v>
      </c>
      <c r="E27" s="1">
        <v>4</v>
      </c>
      <c r="F27" s="1">
        <v>4</v>
      </c>
      <c r="G27" s="1">
        <v>5</v>
      </c>
      <c r="H27" s="1">
        <v>5</v>
      </c>
      <c r="I27" s="1">
        <v>6</v>
      </c>
      <c r="J27" s="1">
        <v>7</v>
      </c>
      <c r="K27" s="1">
        <v>9</v>
      </c>
      <c r="L27" s="1">
        <v>11</v>
      </c>
      <c r="M27" s="1">
        <v>13</v>
      </c>
      <c r="N27" s="1">
        <v>14</v>
      </c>
      <c r="O27" s="1">
        <v>14</v>
      </c>
      <c r="P27" s="1">
        <v>15</v>
      </c>
      <c r="Q27" s="1">
        <v>15</v>
      </c>
      <c r="R27" s="1">
        <v>15</v>
      </c>
      <c r="S27" s="1">
        <v>16</v>
      </c>
      <c r="T27" s="1">
        <v>15</v>
      </c>
      <c r="U27" s="1">
        <v>14</v>
      </c>
      <c r="V27" s="1">
        <v>14</v>
      </c>
      <c r="W27" s="1">
        <v>14</v>
      </c>
      <c r="Y27" s="1"/>
      <c r="Z27" s="10" t="s">
        <v>282</v>
      </c>
      <c r="AA27" s="1">
        <v>1</v>
      </c>
      <c r="AB27" s="1">
        <v>1</v>
      </c>
      <c r="AC27" s="1">
        <v>1</v>
      </c>
      <c r="AD27" s="1">
        <v>1</v>
      </c>
      <c r="AE27" s="1">
        <v>1</v>
      </c>
      <c r="AF27" s="1">
        <v>2</v>
      </c>
      <c r="AG27" s="1">
        <v>2</v>
      </c>
      <c r="AH27" s="1">
        <v>2</v>
      </c>
      <c r="AI27" s="1">
        <v>3</v>
      </c>
      <c r="AJ27" s="1">
        <v>3</v>
      </c>
      <c r="AK27" s="1">
        <v>3</v>
      </c>
      <c r="AL27" s="1">
        <v>3</v>
      </c>
      <c r="AM27" s="1">
        <v>3</v>
      </c>
      <c r="AN27" s="1">
        <v>3</v>
      </c>
      <c r="AO27" s="1">
        <v>3</v>
      </c>
      <c r="AP27" s="1">
        <v>3</v>
      </c>
      <c r="AQ27" s="1">
        <v>3</v>
      </c>
      <c r="AR27" s="1">
        <v>3</v>
      </c>
      <c r="AS27" s="1">
        <v>4</v>
      </c>
      <c r="AT27" s="1">
        <v>4</v>
      </c>
      <c r="AU27" s="1">
        <v>4</v>
      </c>
      <c r="AW27" s="1"/>
      <c r="AX27" s="10" t="s">
        <v>282</v>
      </c>
      <c r="AY27" s="1">
        <v>9</v>
      </c>
      <c r="AZ27" s="1">
        <v>7</v>
      </c>
      <c r="BA27" s="1">
        <v>8</v>
      </c>
      <c r="BB27" s="1">
        <v>7</v>
      </c>
      <c r="BC27" s="1">
        <v>9</v>
      </c>
      <c r="BD27" s="1">
        <v>10</v>
      </c>
      <c r="BE27" s="1">
        <v>12</v>
      </c>
      <c r="BF27" s="1">
        <v>14</v>
      </c>
      <c r="BG27" s="1">
        <v>16</v>
      </c>
      <c r="BH27" s="1">
        <v>16</v>
      </c>
      <c r="BI27" s="1">
        <v>18</v>
      </c>
      <c r="BJ27" s="1">
        <v>18</v>
      </c>
      <c r="BK27" s="1">
        <v>20</v>
      </c>
      <c r="BL27" s="1">
        <v>19</v>
      </c>
      <c r="BM27" s="1">
        <v>19</v>
      </c>
      <c r="BN27" s="1">
        <v>18</v>
      </c>
      <c r="BO27" s="1">
        <v>19</v>
      </c>
      <c r="BP27" s="1">
        <v>18</v>
      </c>
      <c r="BQ27" s="1">
        <v>19</v>
      </c>
      <c r="BR27" s="1">
        <v>20</v>
      </c>
      <c r="BS27" s="1">
        <v>20</v>
      </c>
      <c r="BU27" s="1"/>
      <c r="BV27" s="10" t="s">
        <v>282</v>
      </c>
      <c r="BW27" s="1">
        <v>9</v>
      </c>
      <c r="BX27" s="1">
        <v>10</v>
      </c>
      <c r="BY27" s="1">
        <v>11</v>
      </c>
      <c r="BZ27" s="1">
        <v>11</v>
      </c>
      <c r="CA27" s="1">
        <v>13</v>
      </c>
      <c r="CB27" s="1">
        <v>14</v>
      </c>
      <c r="CC27" s="1">
        <v>16</v>
      </c>
      <c r="CD27" s="1">
        <v>17</v>
      </c>
      <c r="CE27" s="1">
        <v>18</v>
      </c>
      <c r="CF27" s="1">
        <v>19</v>
      </c>
      <c r="CG27" s="1">
        <v>21</v>
      </c>
      <c r="CH27" s="1">
        <v>20</v>
      </c>
      <c r="CI27" s="1">
        <v>22</v>
      </c>
      <c r="CJ27" s="1">
        <v>21</v>
      </c>
      <c r="CK27" s="1">
        <v>21</v>
      </c>
      <c r="CL27" s="1">
        <v>22</v>
      </c>
      <c r="CM27" s="1">
        <v>21</v>
      </c>
      <c r="CN27" s="1">
        <v>21</v>
      </c>
      <c r="CO27" s="1">
        <v>22</v>
      </c>
      <c r="CP27" s="1">
        <v>22</v>
      </c>
      <c r="CQ27" s="1">
        <v>22</v>
      </c>
      <c r="CS27" s="1"/>
      <c r="CT27" s="10" t="s">
        <v>282</v>
      </c>
      <c r="CU27" s="1">
        <v>110</v>
      </c>
      <c r="CV27" s="1">
        <v>117</v>
      </c>
      <c r="CW27" s="1">
        <v>127</v>
      </c>
      <c r="CX27" s="1">
        <v>138</v>
      </c>
      <c r="CY27" s="1">
        <v>152</v>
      </c>
      <c r="CZ27" s="1">
        <v>165</v>
      </c>
      <c r="DA27" s="1">
        <v>175</v>
      </c>
      <c r="DB27" s="1">
        <v>181</v>
      </c>
      <c r="DC27" s="1">
        <v>183</v>
      </c>
      <c r="DD27" s="1">
        <v>183</v>
      </c>
      <c r="DE27" s="1">
        <v>180</v>
      </c>
      <c r="DF27" s="1">
        <v>182</v>
      </c>
      <c r="DG27" s="1">
        <v>190</v>
      </c>
      <c r="DH27" s="1">
        <v>194</v>
      </c>
      <c r="DI27" s="1">
        <v>201</v>
      </c>
      <c r="DJ27" s="1">
        <v>205</v>
      </c>
      <c r="DK27" s="1">
        <v>214</v>
      </c>
      <c r="DL27" s="1">
        <v>218</v>
      </c>
      <c r="DM27" s="1">
        <v>227</v>
      </c>
      <c r="DN27" s="1">
        <v>228</v>
      </c>
      <c r="DO27" s="1">
        <v>227</v>
      </c>
      <c r="DQ27" s="1"/>
      <c r="DR27" s="10" t="s">
        <v>282</v>
      </c>
      <c r="DS27" s="1">
        <v>84</v>
      </c>
      <c r="DT27" s="1">
        <v>96</v>
      </c>
      <c r="DU27" s="1">
        <v>108</v>
      </c>
      <c r="DV27" s="1">
        <v>113</v>
      </c>
      <c r="DW27" s="1">
        <v>120</v>
      </c>
      <c r="DX27" s="1">
        <v>128</v>
      </c>
      <c r="DY27" s="1">
        <v>141</v>
      </c>
      <c r="DZ27" s="1">
        <v>153</v>
      </c>
      <c r="EA27" s="1">
        <v>168</v>
      </c>
      <c r="EB27" s="1">
        <v>181</v>
      </c>
      <c r="EC27" s="1">
        <v>191</v>
      </c>
      <c r="ED27" s="1">
        <v>198</v>
      </c>
      <c r="EE27" s="1">
        <v>209</v>
      </c>
      <c r="EF27" s="1">
        <v>211</v>
      </c>
      <c r="EG27" s="1">
        <v>213</v>
      </c>
      <c r="EH27" s="1">
        <v>217</v>
      </c>
      <c r="EI27" s="1">
        <v>220</v>
      </c>
      <c r="EJ27" s="1">
        <v>219</v>
      </c>
      <c r="EK27" s="1">
        <v>219</v>
      </c>
      <c r="EL27" s="1">
        <v>217</v>
      </c>
      <c r="EM27" s="1">
        <v>220</v>
      </c>
      <c r="EO27" s="1"/>
      <c r="EP27" s="10" t="s">
        <v>282</v>
      </c>
      <c r="EQ27" s="1">
        <v>3</v>
      </c>
      <c r="ER27" s="1">
        <v>5</v>
      </c>
      <c r="ES27" s="1">
        <v>7</v>
      </c>
      <c r="ET27" s="1">
        <v>8</v>
      </c>
      <c r="EU27" s="1">
        <v>8</v>
      </c>
      <c r="EV27" s="1">
        <v>9</v>
      </c>
      <c r="EW27" s="1">
        <v>10</v>
      </c>
      <c r="EX27" s="1">
        <v>11</v>
      </c>
      <c r="EY27" s="1">
        <v>12</v>
      </c>
      <c r="EZ27" s="1">
        <v>13</v>
      </c>
      <c r="FA27" s="1">
        <v>14</v>
      </c>
      <c r="FB27" s="1">
        <v>15</v>
      </c>
      <c r="FC27" s="1">
        <v>16</v>
      </c>
      <c r="FD27" s="1">
        <v>17</v>
      </c>
      <c r="FE27" s="1">
        <v>18</v>
      </c>
      <c r="FF27" s="1">
        <v>19</v>
      </c>
      <c r="FG27" s="1">
        <v>20</v>
      </c>
      <c r="FH27" s="1">
        <v>21</v>
      </c>
      <c r="FI27" s="1">
        <v>22</v>
      </c>
      <c r="FJ27" s="1">
        <v>23</v>
      </c>
      <c r="FK27" s="1">
        <v>24</v>
      </c>
      <c r="FM27" s="1"/>
      <c r="FN27" s="10" t="s">
        <v>282</v>
      </c>
      <c r="FO27" s="1">
        <v>7</v>
      </c>
      <c r="FP27" s="1">
        <v>4</v>
      </c>
      <c r="FQ27" s="1">
        <v>4</v>
      </c>
      <c r="FR27" s="1">
        <v>5</v>
      </c>
      <c r="FS27" s="1">
        <v>6</v>
      </c>
      <c r="FT27" s="1">
        <v>6</v>
      </c>
      <c r="FU27" s="1">
        <v>6</v>
      </c>
      <c r="FV27" s="1">
        <v>7</v>
      </c>
      <c r="FW27" s="1">
        <v>8</v>
      </c>
      <c r="FX27" s="1">
        <v>9</v>
      </c>
      <c r="FY27" s="1">
        <v>11</v>
      </c>
      <c r="FZ27" s="1">
        <v>14</v>
      </c>
      <c r="GA27" s="1">
        <v>13</v>
      </c>
      <c r="GB27" s="1">
        <v>12</v>
      </c>
      <c r="GC27" s="1">
        <v>11</v>
      </c>
      <c r="GD27" s="1">
        <v>10</v>
      </c>
      <c r="GE27" s="1">
        <v>9</v>
      </c>
      <c r="GF27" s="1">
        <v>9</v>
      </c>
      <c r="GG27" s="1">
        <v>8</v>
      </c>
      <c r="GH27" s="1">
        <v>7</v>
      </c>
      <c r="GI27" s="1">
        <v>7</v>
      </c>
      <c r="GK27" s="1"/>
      <c r="GL27" s="10" t="s">
        <v>282</v>
      </c>
      <c r="GM27" s="1">
        <v>37</v>
      </c>
      <c r="GN27" s="1">
        <v>44</v>
      </c>
      <c r="GO27" s="1">
        <v>49</v>
      </c>
      <c r="GP27" s="1">
        <v>53</v>
      </c>
      <c r="GQ27" s="1">
        <v>59</v>
      </c>
      <c r="GR27" s="1">
        <v>63</v>
      </c>
      <c r="GS27" s="1">
        <v>71</v>
      </c>
      <c r="GT27" s="1">
        <v>82</v>
      </c>
      <c r="GU27" s="1">
        <v>96</v>
      </c>
      <c r="GV27" s="1">
        <v>103</v>
      </c>
      <c r="GW27" s="1">
        <v>107</v>
      </c>
      <c r="GX27" s="1">
        <v>107</v>
      </c>
      <c r="GY27" s="1">
        <v>112</v>
      </c>
      <c r="GZ27" s="1">
        <v>117</v>
      </c>
      <c r="HA27" s="1">
        <v>122</v>
      </c>
      <c r="HB27" s="1">
        <v>129</v>
      </c>
      <c r="HC27" s="1">
        <v>129</v>
      </c>
      <c r="HD27" s="1">
        <v>124</v>
      </c>
      <c r="HE27" s="1">
        <v>122</v>
      </c>
      <c r="HF27" s="1">
        <v>126</v>
      </c>
      <c r="HG27" s="1">
        <v>125</v>
      </c>
      <c r="HI27" s="1"/>
      <c r="HJ27" s="10" t="s">
        <v>282</v>
      </c>
      <c r="HK27" s="1">
        <v>48</v>
      </c>
      <c r="HL27" s="1">
        <v>29</v>
      </c>
      <c r="HM27" s="1">
        <v>30</v>
      </c>
      <c r="HN27" s="1">
        <v>33</v>
      </c>
      <c r="HO27" s="1">
        <v>37</v>
      </c>
      <c r="HP27" s="1">
        <v>41</v>
      </c>
      <c r="HQ27" s="1">
        <v>46</v>
      </c>
      <c r="HR27" s="1">
        <v>49</v>
      </c>
      <c r="HS27" s="1">
        <v>55</v>
      </c>
      <c r="HT27" s="1">
        <v>57</v>
      </c>
      <c r="HU27" s="1">
        <v>60</v>
      </c>
      <c r="HV27" s="1">
        <v>59</v>
      </c>
      <c r="HW27" s="1">
        <v>61</v>
      </c>
      <c r="HX27" s="1">
        <v>64</v>
      </c>
      <c r="HY27" s="1">
        <v>65</v>
      </c>
      <c r="HZ27" s="1">
        <v>71</v>
      </c>
      <c r="IA27" s="1">
        <v>65</v>
      </c>
      <c r="IB27" s="1">
        <v>71</v>
      </c>
      <c r="IC27" s="1">
        <v>73</v>
      </c>
      <c r="ID27" s="1">
        <v>75</v>
      </c>
      <c r="IE27" s="1">
        <v>77</v>
      </c>
    </row>
    <row r="28" spans="1:239" ht="14.5">
      <c r="A28" s="5"/>
      <c r="B28" s="10" t="s">
        <v>285</v>
      </c>
      <c r="C28" s="11">
        <v>4003</v>
      </c>
      <c r="D28" s="11">
        <v>3981</v>
      </c>
      <c r="E28" s="11">
        <v>4159</v>
      </c>
      <c r="F28" s="11">
        <v>4125</v>
      </c>
      <c r="G28" s="11">
        <v>3766</v>
      </c>
      <c r="H28" s="11">
        <v>4043</v>
      </c>
      <c r="I28" s="11">
        <v>3870</v>
      </c>
      <c r="J28" s="11">
        <v>4545</v>
      </c>
      <c r="K28" s="11">
        <v>4765</v>
      </c>
      <c r="L28" s="11">
        <v>4257</v>
      </c>
      <c r="M28" s="11">
        <v>4140</v>
      </c>
      <c r="N28" s="11">
        <v>4631</v>
      </c>
      <c r="O28" s="11">
        <v>4966</v>
      </c>
      <c r="P28" s="11">
        <v>4211</v>
      </c>
      <c r="Q28" s="11">
        <v>4662</v>
      </c>
      <c r="R28" s="11">
        <v>4794</v>
      </c>
      <c r="S28" s="11">
        <v>4620</v>
      </c>
      <c r="T28" s="11">
        <v>4812</v>
      </c>
      <c r="U28" s="11">
        <v>4762</v>
      </c>
      <c r="V28" s="11">
        <v>4673</v>
      </c>
      <c r="W28" s="11">
        <v>4635</v>
      </c>
      <c r="Y28" s="5"/>
      <c r="Z28" s="10" t="s">
        <v>285</v>
      </c>
      <c r="AA28" s="11">
        <v>5211</v>
      </c>
      <c r="AB28" s="11">
        <v>4739</v>
      </c>
      <c r="AC28" s="11">
        <v>5533</v>
      </c>
      <c r="AD28" s="11">
        <v>5631</v>
      </c>
      <c r="AE28" s="11">
        <v>5827</v>
      </c>
      <c r="AF28" s="11">
        <v>5935</v>
      </c>
      <c r="AG28" s="11">
        <v>5803</v>
      </c>
      <c r="AH28" s="11">
        <v>5798</v>
      </c>
      <c r="AI28" s="11">
        <v>5256</v>
      </c>
      <c r="AJ28" s="11">
        <v>5404</v>
      </c>
      <c r="AK28" s="11">
        <v>5044</v>
      </c>
      <c r="AL28" s="11">
        <v>5447</v>
      </c>
      <c r="AM28" s="11">
        <v>5143</v>
      </c>
      <c r="AN28" s="11">
        <v>4329</v>
      </c>
      <c r="AO28" s="11">
        <v>4215</v>
      </c>
      <c r="AP28" s="11">
        <v>4039</v>
      </c>
      <c r="AQ28" s="11">
        <v>4159</v>
      </c>
      <c r="AR28" s="11">
        <v>4310</v>
      </c>
      <c r="AS28" s="11">
        <v>3915</v>
      </c>
      <c r="AT28" s="11">
        <v>3927</v>
      </c>
      <c r="AU28" s="11">
        <v>3491</v>
      </c>
      <c r="AW28" s="5"/>
      <c r="AX28" s="10" t="s">
        <v>285</v>
      </c>
      <c r="AY28" s="11">
        <v>5670</v>
      </c>
      <c r="AZ28" s="11">
        <v>5385</v>
      </c>
      <c r="BA28" s="11">
        <v>5604</v>
      </c>
      <c r="BB28" s="11">
        <v>5707</v>
      </c>
      <c r="BC28" s="11">
        <v>5673</v>
      </c>
      <c r="BD28" s="11">
        <v>5615</v>
      </c>
      <c r="BE28" s="11">
        <v>5625</v>
      </c>
      <c r="BF28" s="11">
        <v>5265</v>
      </c>
      <c r="BG28" s="11">
        <v>5353</v>
      </c>
      <c r="BH28" s="11">
        <v>4743</v>
      </c>
      <c r="BI28" s="11">
        <v>4821</v>
      </c>
      <c r="BJ28" s="11">
        <v>5318</v>
      </c>
      <c r="BK28" s="11">
        <v>5437</v>
      </c>
      <c r="BL28" s="11">
        <v>4707</v>
      </c>
      <c r="BM28" s="11">
        <v>4201</v>
      </c>
      <c r="BN28" s="11">
        <v>5224</v>
      </c>
      <c r="BO28" s="11">
        <v>5368</v>
      </c>
      <c r="BP28" s="11">
        <v>5451</v>
      </c>
      <c r="BQ28" s="11">
        <v>5448</v>
      </c>
      <c r="BR28" s="11">
        <v>5324</v>
      </c>
      <c r="BS28" s="11">
        <v>4322</v>
      </c>
      <c r="BU28" s="5"/>
      <c r="BV28" s="10" t="s">
        <v>285</v>
      </c>
      <c r="BW28" s="11">
        <v>4320</v>
      </c>
      <c r="BX28" s="11">
        <v>4473</v>
      </c>
      <c r="BY28" s="11">
        <v>4782</v>
      </c>
      <c r="BZ28" s="11">
        <v>4910</v>
      </c>
      <c r="CA28" s="11">
        <v>5040</v>
      </c>
      <c r="CB28" s="11">
        <v>4957</v>
      </c>
      <c r="CC28" s="11">
        <v>4857</v>
      </c>
      <c r="CD28" s="11">
        <v>4795</v>
      </c>
      <c r="CE28" s="11">
        <v>4799</v>
      </c>
      <c r="CF28" s="11">
        <v>3991</v>
      </c>
      <c r="CG28" s="11">
        <v>4152</v>
      </c>
      <c r="CH28" s="11">
        <v>4965</v>
      </c>
      <c r="CI28" s="11">
        <v>4843</v>
      </c>
      <c r="CJ28" s="11">
        <v>3922</v>
      </c>
      <c r="CK28" s="11">
        <v>3519</v>
      </c>
      <c r="CL28" s="11">
        <v>4262</v>
      </c>
      <c r="CM28" s="11">
        <v>4874</v>
      </c>
      <c r="CN28" s="11">
        <v>4280</v>
      </c>
      <c r="CO28" s="11">
        <v>4121</v>
      </c>
      <c r="CP28" s="11">
        <v>4051</v>
      </c>
      <c r="CQ28" s="11">
        <v>3609</v>
      </c>
      <c r="CS28" s="5"/>
      <c r="CT28" s="10" t="s">
        <v>285</v>
      </c>
      <c r="CU28" s="11">
        <v>4274</v>
      </c>
      <c r="CV28" s="11">
        <v>4419</v>
      </c>
      <c r="CW28" s="11">
        <v>4512</v>
      </c>
      <c r="CX28" s="11">
        <v>4609</v>
      </c>
      <c r="CY28" s="11">
        <v>4484</v>
      </c>
      <c r="CZ28" s="11">
        <v>4437</v>
      </c>
      <c r="DA28" s="11">
        <v>4329</v>
      </c>
      <c r="DB28" s="11">
        <v>4499</v>
      </c>
      <c r="DC28" s="11">
        <v>4198</v>
      </c>
      <c r="DD28" s="11">
        <v>4277</v>
      </c>
      <c r="DE28" s="11">
        <v>4217</v>
      </c>
      <c r="DF28" s="11">
        <v>4336</v>
      </c>
      <c r="DG28" s="11">
        <v>4233</v>
      </c>
      <c r="DH28" s="11">
        <v>4118</v>
      </c>
      <c r="DI28" s="11">
        <v>3786</v>
      </c>
      <c r="DJ28" s="11">
        <v>3794</v>
      </c>
      <c r="DK28" s="11">
        <v>3750</v>
      </c>
      <c r="DL28" s="11">
        <v>3838</v>
      </c>
      <c r="DM28" s="11">
        <v>3768</v>
      </c>
      <c r="DN28" s="11">
        <v>3859</v>
      </c>
      <c r="DO28" s="11">
        <v>3293</v>
      </c>
      <c r="DQ28" s="5"/>
      <c r="DR28" s="10" t="s">
        <v>285</v>
      </c>
      <c r="DS28" s="11">
        <v>5106</v>
      </c>
      <c r="DT28" s="11">
        <v>4999</v>
      </c>
      <c r="DU28" s="11">
        <v>5324</v>
      </c>
      <c r="DV28" s="11">
        <v>5348</v>
      </c>
      <c r="DW28" s="11">
        <v>5433</v>
      </c>
      <c r="DX28" s="11">
        <v>5540</v>
      </c>
      <c r="DY28" s="11">
        <v>5396</v>
      </c>
      <c r="DZ28" s="11">
        <v>5408</v>
      </c>
      <c r="EA28" s="11">
        <v>5286</v>
      </c>
      <c r="EB28" s="11">
        <v>5474</v>
      </c>
      <c r="EC28" s="11">
        <v>5565</v>
      </c>
      <c r="ED28" s="11">
        <v>5488</v>
      </c>
      <c r="EE28" s="11">
        <v>5120</v>
      </c>
      <c r="EF28" s="11">
        <v>5352</v>
      </c>
      <c r="EG28" s="11">
        <v>5075</v>
      </c>
      <c r="EH28" s="11">
        <v>4997</v>
      </c>
      <c r="EI28" s="11">
        <v>4889</v>
      </c>
      <c r="EJ28" s="11">
        <v>4660</v>
      </c>
      <c r="EK28" s="11">
        <v>4575</v>
      </c>
      <c r="EL28" s="11">
        <v>4711</v>
      </c>
      <c r="EM28" s="11">
        <v>3984</v>
      </c>
      <c r="EO28" s="5"/>
      <c r="EP28" s="10" t="s">
        <v>285</v>
      </c>
      <c r="EQ28" s="11">
        <v>4068</v>
      </c>
      <c r="ER28" s="11">
        <v>3915</v>
      </c>
      <c r="ES28" s="11">
        <v>4167</v>
      </c>
      <c r="ET28" s="11">
        <v>4198</v>
      </c>
      <c r="EU28" s="11">
        <v>4227</v>
      </c>
      <c r="EV28" s="11">
        <v>4378</v>
      </c>
      <c r="EW28" s="11">
        <v>4819</v>
      </c>
      <c r="EX28" s="11">
        <v>3921</v>
      </c>
      <c r="EY28" s="11">
        <v>3609</v>
      </c>
      <c r="EZ28" s="11">
        <v>3648</v>
      </c>
      <c r="FA28" s="11">
        <v>4032</v>
      </c>
      <c r="FB28" s="11">
        <v>4133</v>
      </c>
      <c r="FC28" s="11">
        <v>4991</v>
      </c>
      <c r="FD28" s="11">
        <v>5087</v>
      </c>
      <c r="FE28" s="11">
        <v>5115</v>
      </c>
      <c r="FF28" s="11">
        <v>4907</v>
      </c>
      <c r="FG28" s="11">
        <v>5035</v>
      </c>
      <c r="FH28" s="11">
        <v>4927</v>
      </c>
      <c r="FI28" s="11">
        <v>5368</v>
      </c>
      <c r="FJ28" s="11">
        <v>5395</v>
      </c>
      <c r="FK28" s="11">
        <v>4813</v>
      </c>
      <c r="FM28" s="5"/>
      <c r="FN28" s="10" t="s">
        <v>285</v>
      </c>
      <c r="FO28" s="11">
        <v>4375</v>
      </c>
      <c r="FP28" s="11">
        <v>4294</v>
      </c>
      <c r="FQ28" s="11">
        <v>4831</v>
      </c>
      <c r="FR28" s="11">
        <v>5006</v>
      </c>
      <c r="FS28" s="11">
        <v>4825</v>
      </c>
      <c r="FT28" s="11">
        <v>4641</v>
      </c>
      <c r="FU28" s="11">
        <v>4952</v>
      </c>
      <c r="FV28" s="11">
        <v>5422</v>
      </c>
      <c r="FW28" s="11">
        <v>5628</v>
      </c>
      <c r="FX28" s="11">
        <v>5700</v>
      </c>
      <c r="FY28" s="11">
        <v>5748</v>
      </c>
      <c r="FZ28" s="11">
        <v>4767</v>
      </c>
      <c r="GA28" s="11">
        <v>5605</v>
      </c>
      <c r="GB28" s="11">
        <v>5928</v>
      </c>
      <c r="GC28" s="11">
        <v>5453</v>
      </c>
      <c r="GD28" s="11">
        <v>5454</v>
      </c>
      <c r="GE28" s="11">
        <v>5597</v>
      </c>
      <c r="GF28" s="11">
        <v>5651</v>
      </c>
      <c r="GG28" s="11">
        <v>5553</v>
      </c>
      <c r="GH28" s="11">
        <v>5659</v>
      </c>
      <c r="GI28" s="11">
        <v>5156</v>
      </c>
      <c r="GK28" s="5"/>
      <c r="GL28" s="10" t="s">
        <v>285</v>
      </c>
      <c r="GM28" s="11">
        <v>5020</v>
      </c>
      <c r="GN28" s="11">
        <v>5142</v>
      </c>
      <c r="GO28" s="11">
        <v>5192</v>
      </c>
      <c r="GP28" s="11">
        <v>5015</v>
      </c>
      <c r="GQ28" s="11">
        <v>4781</v>
      </c>
      <c r="GR28" s="11">
        <v>4839</v>
      </c>
      <c r="GS28" s="11">
        <v>4658</v>
      </c>
      <c r="GT28" s="11">
        <v>4572</v>
      </c>
      <c r="GU28" s="11">
        <v>3976</v>
      </c>
      <c r="GV28" s="11">
        <v>3749</v>
      </c>
      <c r="GW28" s="11">
        <v>3681</v>
      </c>
      <c r="GX28" s="11">
        <v>3329</v>
      </c>
      <c r="GY28" s="11">
        <v>3567</v>
      </c>
      <c r="GZ28" s="11">
        <v>3693</v>
      </c>
      <c r="HA28" s="11">
        <v>3692</v>
      </c>
      <c r="HB28" s="11">
        <v>3439</v>
      </c>
      <c r="HC28" s="11">
        <v>3580</v>
      </c>
      <c r="HD28" s="11">
        <v>3668</v>
      </c>
      <c r="HE28" s="11">
        <v>3746</v>
      </c>
      <c r="HF28" s="11">
        <v>3956</v>
      </c>
      <c r="HG28" s="11">
        <v>3307</v>
      </c>
      <c r="HI28" s="5"/>
      <c r="HJ28" s="10" t="s">
        <v>285</v>
      </c>
      <c r="HK28" s="11">
        <v>5487</v>
      </c>
      <c r="HL28" s="11">
        <v>5149</v>
      </c>
      <c r="HM28" s="11">
        <v>5277</v>
      </c>
      <c r="HN28" s="11">
        <v>5182</v>
      </c>
      <c r="HO28" s="11">
        <v>5378</v>
      </c>
      <c r="HP28" s="11">
        <v>5167</v>
      </c>
      <c r="HQ28" s="11">
        <v>4610</v>
      </c>
      <c r="HR28" s="11">
        <v>4595</v>
      </c>
      <c r="HS28" s="11">
        <v>4076</v>
      </c>
      <c r="HT28" s="11">
        <v>4085</v>
      </c>
      <c r="HU28" s="11">
        <v>4142</v>
      </c>
      <c r="HV28" s="11">
        <v>3877</v>
      </c>
      <c r="HW28" s="11">
        <v>4041</v>
      </c>
      <c r="HX28" s="11">
        <v>3985</v>
      </c>
      <c r="HY28" s="11">
        <v>4019</v>
      </c>
      <c r="HZ28" s="11">
        <v>4024</v>
      </c>
      <c r="IA28" s="11">
        <v>4275</v>
      </c>
      <c r="IB28" s="11">
        <v>4216</v>
      </c>
      <c r="IC28" s="11">
        <v>4299</v>
      </c>
      <c r="ID28" s="11">
        <v>4074</v>
      </c>
      <c r="IE28" s="11">
        <v>3722</v>
      </c>
    </row>
    <row r="29" spans="1:239" ht="101">
      <c r="A29" s="1"/>
      <c r="B29" s="12" t="s">
        <v>556</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2" t="s">
        <v>556</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1"/>
      <c r="AX29" s="12" t="s">
        <v>556</v>
      </c>
      <c r="AY29" s="1">
        <v>4.7</v>
      </c>
      <c r="AZ29" s="1">
        <v>4.7</v>
      </c>
      <c r="BA29" s="1">
        <v>4.7</v>
      </c>
      <c r="BB29" s="1">
        <v>4.7</v>
      </c>
      <c r="BC29" s="1">
        <v>4.7</v>
      </c>
      <c r="BD29" s="1">
        <v>4.3</v>
      </c>
      <c r="BE29" s="1">
        <v>4.3</v>
      </c>
      <c r="BF29" s="1">
        <v>4.2</v>
      </c>
      <c r="BG29" s="1">
        <v>4.2</v>
      </c>
      <c r="BH29" s="1">
        <v>5.4</v>
      </c>
      <c r="BI29" s="1">
        <v>5.4</v>
      </c>
      <c r="BJ29" s="1">
        <v>5.4</v>
      </c>
      <c r="BK29" s="1">
        <v>5.4</v>
      </c>
      <c r="BL29" s="1">
        <v>5.4</v>
      </c>
      <c r="BM29" s="1">
        <v>5.4</v>
      </c>
      <c r="BN29" s="1">
        <v>5.4</v>
      </c>
      <c r="BO29" s="1">
        <v>5.4</v>
      </c>
      <c r="BP29" s="1">
        <v>5.3</v>
      </c>
      <c r="BQ29" s="1">
        <v>5.3</v>
      </c>
      <c r="BR29" s="1">
        <v>5.3</v>
      </c>
      <c r="BS29" s="1">
        <v>5.3</v>
      </c>
      <c r="BU29" s="1"/>
      <c r="BV29" s="12" t="s">
        <v>556</v>
      </c>
      <c r="BW29" s="1">
        <v>4.7</v>
      </c>
      <c r="BX29" s="1">
        <v>4.7</v>
      </c>
      <c r="BY29" s="1">
        <v>4.7</v>
      </c>
      <c r="BZ29" s="1">
        <v>4.7</v>
      </c>
      <c r="CA29" s="1">
        <v>4.7</v>
      </c>
      <c r="CB29" s="1">
        <v>4.3</v>
      </c>
      <c r="CC29" s="1">
        <v>4.3</v>
      </c>
      <c r="CD29" s="1">
        <v>4.2</v>
      </c>
      <c r="CE29" s="1">
        <v>4.2</v>
      </c>
      <c r="CF29" s="1">
        <v>5.4</v>
      </c>
      <c r="CG29" s="1">
        <v>5.4</v>
      </c>
      <c r="CH29" s="1">
        <v>5.4</v>
      </c>
      <c r="CI29" s="1">
        <v>5.4</v>
      </c>
      <c r="CJ29" s="1">
        <v>5.4</v>
      </c>
      <c r="CK29" s="1">
        <v>5.4</v>
      </c>
      <c r="CL29" s="1">
        <v>5.4</v>
      </c>
      <c r="CM29" s="1">
        <v>5.4</v>
      </c>
      <c r="CN29" s="1">
        <v>5.3</v>
      </c>
      <c r="CO29" s="1">
        <v>5.3</v>
      </c>
      <c r="CP29" s="1">
        <v>5.3</v>
      </c>
      <c r="CQ29" s="1">
        <v>5.3</v>
      </c>
      <c r="CS29" s="1"/>
      <c r="CT29" s="12" t="s">
        <v>556</v>
      </c>
      <c r="CU29" s="1">
        <v>4.7</v>
      </c>
      <c r="CV29" s="1">
        <v>4.7</v>
      </c>
      <c r="CW29" s="1">
        <v>4.7</v>
      </c>
      <c r="CX29" s="1">
        <v>4.7</v>
      </c>
      <c r="CY29" s="1">
        <v>4.7</v>
      </c>
      <c r="CZ29" s="1">
        <v>4.3</v>
      </c>
      <c r="DA29" s="1">
        <v>4.3</v>
      </c>
      <c r="DB29" s="1">
        <v>4.2</v>
      </c>
      <c r="DC29" s="1">
        <v>4.2</v>
      </c>
      <c r="DD29" s="1">
        <v>5.4</v>
      </c>
      <c r="DE29" s="1">
        <v>5.4</v>
      </c>
      <c r="DF29" s="1">
        <v>5.4</v>
      </c>
      <c r="DG29" s="1">
        <v>5.4</v>
      </c>
      <c r="DH29" s="1">
        <v>5.4</v>
      </c>
      <c r="DI29" s="1">
        <v>5.4</v>
      </c>
      <c r="DJ29" s="1">
        <v>5.4</v>
      </c>
      <c r="DK29" s="1">
        <v>5.4</v>
      </c>
      <c r="DL29" s="1">
        <v>5.3</v>
      </c>
      <c r="DM29" s="1">
        <v>5.3</v>
      </c>
      <c r="DN29" s="1">
        <v>5.3</v>
      </c>
      <c r="DO29" s="1">
        <v>5.3</v>
      </c>
      <c r="DQ29" s="1"/>
      <c r="DR29" s="12" t="s">
        <v>556</v>
      </c>
      <c r="DS29" s="1">
        <v>4.7</v>
      </c>
      <c r="DT29" s="1">
        <v>4.7</v>
      </c>
      <c r="DU29" s="1">
        <v>4.7</v>
      </c>
      <c r="DV29" s="1">
        <v>4.7</v>
      </c>
      <c r="DW29" s="1">
        <v>4.7</v>
      </c>
      <c r="DX29" s="1">
        <v>4.3</v>
      </c>
      <c r="DY29" s="1">
        <v>4.3</v>
      </c>
      <c r="DZ29" s="1">
        <v>4.2</v>
      </c>
      <c r="EA29" s="1">
        <v>4.2</v>
      </c>
      <c r="EB29" s="1">
        <v>5.4</v>
      </c>
      <c r="EC29" s="1">
        <v>5.4</v>
      </c>
      <c r="ED29" s="1">
        <v>5.4</v>
      </c>
      <c r="EE29" s="1">
        <v>5.4</v>
      </c>
      <c r="EF29" s="1">
        <v>5.4</v>
      </c>
      <c r="EG29" s="1">
        <v>5.4</v>
      </c>
      <c r="EH29" s="1">
        <v>5.4</v>
      </c>
      <c r="EI29" s="1">
        <v>5.4</v>
      </c>
      <c r="EJ29" s="1">
        <v>5.3</v>
      </c>
      <c r="EK29" s="1">
        <v>5.3</v>
      </c>
      <c r="EL29" s="1">
        <v>5.3</v>
      </c>
      <c r="EM29" s="1">
        <v>5.3</v>
      </c>
      <c r="EO29" s="1"/>
      <c r="EP29" s="12" t="s">
        <v>556</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2" t="s">
        <v>556</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2" t="s">
        <v>556</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c r="HI29" s="1"/>
      <c r="HJ29" s="12" t="s">
        <v>556</v>
      </c>
      <c r="HK29" s="1">
        <v>4.7</v>
      </c>
      <c r="HL29" s="1">
        <v>4.7</v>
      </c>
      <c r="HM29" s="1">
        <v>4.7</v>
      </c>
      <c r="HN29" s="1">
        <v>4.7</v>
      </c>
      <c r="HO29" s="1">
        <v>4.7</v>
      </c>
      <c r="HP29" s="1">
        <v>4.3</v>
      </c>
      <c r="HQ29" s="1">
        <v>4.3</v>
      </c>
      <c r="HR29" s="1">
        <v>4.2</v>
      </c>
      <c r="HS29" s="1">
        <v>4.2</v>
      </c>
      <c r="HT29" s="1">
        <v>5.4</v>
      </c>
      <c r="HU29" s="1">
        <v>5.4</v>
      </c>
      <c r="HV29" s="1">
        <v>5.4</v>
      </c>
      <c r="HW29" s="1">
        <v>5.4</v>
      </c>
      <c r="HX29" s="1">
        <v>5.4</v>
      </c>
      <c r="HY29" s="1">
        <v>5.4</v>
      </c>
      <c r="HZ29" s="1">
        <v>5.4</v>
      </c>
      <c r="IA29" s="1">
        <v>5.4</v>
      </c>
      <c r="IB29" s="1">
        <v>5.3</v>
      </c>
      <c r="IC29" s="1">
        <v>5.3</v>
      </c>
      <c r="ID29" s="1">
        <v>5.3</v>
      </c>
      <c r="IE29" s="1">
        <v>5.3</v>
      </c>
    </row>
    <row r="30" spans="1:239" ht="14.5">
      <c r="A30" s="410"/>
      <c r="B30" s="410"/>
      <c r="C30" s="1"/>
      <c r="D30" s="1"/>
      <c r="E30" s="1"/>
      <c r="F30" s="1"/>
      <c r="G30" s="1"/>
      <c r="H30" s="1"/>
      <c r="I30" s="1"/>
      <c r="J30" s="1"/>
      <c r="K30" s="1"/>
      <c r="L30" s="1"/>
      <c r="M30" s="1"/>
      <c r="N30" s="1"/>
      <c r="O30" s="1"/>
      <c r="P30" s="1"/>
      <c r="Q30" s="1"/>
      <c r="R30" s="1"/>
      <c r="S30" s="1"/>
      <c r="T30" s="1"/>
      <c r="U30" s="1"/>
      <c r="V30" s="1"/>
      <c r="W30" s="1"/>
      <c r="Y30" s="410"/>
      <c r="Z30" s="410"/>
      <c r="AA30" s="1"/>
      <c r="AB30" s="1"/>
      <c r="AC30" s="1"/>
      <c r="AD30" s="1"/>
      <c r="AE30" s="1"/>
      <c r="AF30" s="1"/>
      <c r="AG30" s="1"/>
      <c r="AH30" s="1"/>
      <c r="AI30" s="1"/>
      <c r="AJ30" s="1"/>
      <c r="AK30" s="1"/>
      <c r="AL30" s="1"/>
      <c r="AM30" s="1"/>
      <c r="AN30" s="1"/>
      <c r="AO30" s="1"/>
      <c r="AP30" s="1"/>
      <c r="AQ30" s="1"/>
      <c r="AR30" s="1"/>
      <c r="AS30" s="1"/>
      <c r="AT30" s="1"/>
      <c r="AU30" s="1"/>
      <c r="AW30" s="410"/>
      <c r="AX30" s="410"/>
      <c r="AY30" s="1"/>
      <c r="AZ30" s="1"/>
      <c r="BA30" s="1"/>
      <c r="BB30" s="1"/>
      <c r="BC30" s="1"/>
      <c r="BD30" s="1"/>
      <c r="BE30" s="1"/>
      <c r="BF30" s="1"/>
      <c r="BG30" s="1"/>
      <c r="BH30" s="1"/>
      <c r="BI30" s="1"/>
      <c r="BJ30" s="1"/>
      <c r="BK30" s="1"/>
      <c r="BL30" s="1"/>
      <c r="BM30" s="1"/>
      <c r="BN30" s="1"/>
      <c r="BO30" s="1"/>
      <c r="BP30" s="1"/>
      <c r="BQ30" s="1"/>
      <c r="BR30" s="1"/>
      <c r="BS30" s="1"/>
      <c r="BU30" s="410"/>
      <c r="BV30" s="410"/>
      <c r="BW30" s="1"/>
      <c r="BX30" s="1"/>
      <c r="BY30" s="1"/>
      <c r="BZ30" s="1"/>
      <c r="CA30" s="1"/>
      <c r="CB30" s="1"/>
      <c r="CC30" s="1"/>
      <c r="CD30" s="1"/>
      <c r="CE30" s="1"/>
      <c r="CF30" s="1"/>
      <c r="CG30" s="1"/>
      <c r="CH30" s="1"/>
      <c r="CI30" s="1"/>
      <c r="CJ30" s="1"/>
      <c r="CK30" s="1"/>
      <c r="CL30" s="1"/>
      <c r="CM30" s="1"/>
      <c r="CN30" s="1"/>
      <c r="CO30" s="1"/>
      <c r="CP30" s="1"/>
      <c r="CQ30" s="1"/>
      <c r="CS30" s="410"/>
      <c r="CT30" s="410"/>
      <c r="CU30" s="1"/>
      <c r="CV30" s="1"/>
      <c r="CW30" s="1"/>
      <c r="CX30" s="1"/>
      <c r="CY30" s="1"/>
      <c r="CZ30" s="1"/>
      <c r="DA30" s="1"/>
      <c r="DB30" s="1"/>
      <c r="DC30" s="1"/>
      <c r="DD30" s="1"/>
      <c r="DE30" s="1"/>
      <c r="DF30" s="1"/>
      <c r="DG30" s="1"/>
      <c r="DH30" s="1"/>
      <c r="DI30" s="1"/>
      <c r="DJ30" s="1"/>
      <c r="DK30" s="1"/>
      <c r="DL30" s="1"/>
      <c r="DM30" s="1"/>
      <c r="DN30" s="1"/>
      <c r="DO30" s="1"/>
      <c r="DQ30" s="410"/>
      <c r="DR30" s="410"/>
      <c r="DS30" s="1"/>
      <c r="DT30" s="1"/>
      <c r="DU30" s="1"/>
      <c r="DV30" s="1"/>
      <c r="DW30" s="1"/>
      <c r="DX30" s="1"/>
      <c r="DY30" s="1"/>
      <c r="DZ30" s="1"/>
      <c r="EA30" s="1"/>
      <c r="EB30" s="1"/>
      <c r="EC30" s="1"/>
      <c r="ED30" s="1"/>
      <c r="EE30" s="1"/>
      <c r="EF30" s="1"/>
      <c r="EG30" s="1"/>
      <c r="EH30" s="1"/>
      <c r="EI30" s="1"/>
      <c r="EJ30" s="1"/>
      <c r="EK30" s="1"/>
      <c r="EL30" s="1"/>
      <c r="EM30" s="1"/>
      <c r="EO30" s="410"/>
      <c r="EP30" s="410"/>
      <c r="EQ30" s="1"/>
      <c r="ER30" s="1"/>
      <c r="ES30" s="1"/>
      <c r="ET30" s="1"/>
      <c r="EU30" s="1"/>
      <c r="EV30" s="1"/>
      <c r="EW30" s="1"/>
      <c r="EX30" s="1"/>
      <c r="EY30" s="1"/>
      <c r="EZ30" s="1"/>
      <c r="FA30" s="1"/>
      <c r="FB30" s="1"/>
      <c r="FC30" s="1"/>
      <c r="FD30" s="1"/>
      <c r="FE30" s="1"/>
      <c r="FF30" s="1"/>
      <c r="FG30" s="1"/>
      <c r="FH30" s="1"/>
      <c r="FI30" s="1"/>
      <c r="FJ30" s="1"/>
      <c r="FK30" s="1"/>
      <c r="FM30" s="410"/>
      <c r="FN30" s="410"/>
      <c r="FO30" s="1"/>
      <c r="FP30" s="1"/>
      <c r="FQ30" s="1"/>
      <c r="FR30" s="1"/>
      <c r="FS30" s="1"/>
      <c r="FT30" s="1"/>
      <c r="FU30" s="1"/>
      <c r="FV30" s="1"/>
      <c r="FW30" s="1"/>
      <c r="FX30" s="1"/>
      <c r="FY30" s="1"/>
      <c r="FZ30" s="1"/>
      <c r="GA30" s="1"/>
      <c r="GB30" s="1"/>
      <c r="GC30" s="1"/>
      <c r="GD30" s="1"/>
      <c r="GE30" s="1"/>
      <c r="GF30" s="1"/>
      <c r="GG30" s="1"/>
      <c r="GH30" s="1"/>
      <c r="GI30" s="1"/>
      <c r="GK30" s="410"/>
      <c r="GL30" s="410"/>
      <c r="GM30" s="1"/>
      <c r="GN30" s="1"/>
      <c r="GO30" s="1"/>
      <c r="GP30" s="1"/>
      <c r="GQ30" s="1"/>
      <c r="GR30" s="1"/>
      <c r="GS30" s="1"/>
      <c r="GT30" s="1"/>
      <c r="GU30" s="1"/>
      <c r="GV30" s="1"/>
      <c r="GW30" s="1"/>
      <c r="GX30" s="1"/>
      <c r="GY30" s="1"/>
      <c r="GZ30" s="1"/>
      <c r="HA30" s="1"/>
      <c r="HB30" s="1"/>
      <c r="HC30" s="1"/>
      <c r="HD30" s="1"/>
      <c r="HE30" s="1"/>
      <c r="HF30" s="1"/>
      <c r="HG30" s="1"/>
      <c r="HI30" s="410"/>
      <c r="HJ30" s="410"/>
      <c r="HK30" s="1"/>
      <c r="HL30" s="1"/>
      <c r="HM30" s="1"/>
      <c r="HN30" s="1"/>
      <c r="HO30" s="1"/>
      <c r="HP30" s="1"/>
      <c r="HQ30" s="1"/>
      <c r="HR30" s="1"/>
      <c r="HS30" s="1"/>
      <c r="HT30" s="1"/>
      <c r="HU30" s="1"/>
      <c r="HV30" s="1"/>
      <c r="HW30" s="1"/>
      <c r="HX30" s="1"/>
      <c r="HY30" s="1"/>
      <c r="HZ30" s="1"/>
      <c r="IA30" s="1"/>
      <c r="IB30" s="1"/>
      <c r="IC30" s="1"/>
      <c r="ID30" s="1"/>
      <c r="IE30" s="1"/>
    </row>
    <row r="31" spans="1:239" ht="14.5">
      <c r="A31" s="414" t="s">
        <v>558</v>
      </c>
      <c r="B31" s="414"/>
      <c r="C31" s="1"/>
      <c r="D31" s="1"/>
      <c r="E31" s="1"/>
      <c r="F31" s="1"/>
      <c r="G31" s="1"/>
      <c r="H31" s="1"/>
      <c r="I31" s="1"/>
      <c r="J31" s="1"/>
      <c r="K31" s="1"/>
      <c r="L31" s="1"/>
      <c r="M31" s="1"/>
      <c r="N31" s="1"/>
      <c r="O31" s="1"/>
      <c r="P31" s="1"/>
      <c r="Q31" s="1"/>
      <c r="R31" s="1"/>
      <c r="S31" s="1"/>
      <c r="T31" s="1"/>
      <c r="U31" s="1"/>
      <c r="V31" s="1"/>
      <c r="W31" s="1"/>
      <c r="Y31" s="414" t="s">
        <v>558</v>
      </c>
      <c r="Z31" s="414"/>
      <c r="AA31" s="1"/>
      <c r="AB31" s="1"/>
      <c r="AC31" s="1"/>
      <c r="AD31" s="1"/>
      <c r="AE31" s="1"/>
      <c r="AF31" s="1"/>
      <c r="AG31" s="1"/>
      <c r="AH31" s="1"/>
      <c r="AI31" s="1"/>
      <c r="AJ31" s="1"/>
      <c r="AK31" s="1"/>
      <c r="AL31" s="1"/>
      <c r="AM31" s="1"/>
      <c r="AN31" s="1"/>
      <c r="AO31" s="1"/>
      <c r="AP31" s="1"/>
      <c r="AQ31" s="1"/>
      <c r="AR31" s="1"/>
      <c r="AS31" s="1"/>
      <c r="AT31" s="1"/>
      <c r="AU31" s="1"/>
      <c r="AW31" s="414" t="s">
        <v>558</v>
      </c>
      <c r="AX31" s="414"/>
      <c r="AY31" s="1"/>
      <c r="AZ31" s="1"/>
      <c r="BA31" s="1"/>
      <c r="BB31" s="1"/>
      <c r="BC31" s="1"/>
      <c r="BD31" s="1"/>
      <c r="BE31" s="1"/>
      <c r="BF31" s="1"/>
      <c r="BG31" s="1"/>
      <c r="BH31" s="1"/>
      <c r="BI31" s="1"/>
      <c r="BJ31" s="1"/>
      <c r="BK31" s="1"/>
      <c r="BL31" s="1"/>
      <c r="BM31" s="1"/>
      <c r="BN31" s="1"/>
      <c r="BO31" s="1"/>
      <c r="BP31" s="1"/>
      <c r="BQ31" s="1"/>
      <c r="BR31" s="1"/>
      <c r="BS31" s="1"/>
      <c r="BU31" s="414" t="s">
        <v>558</v>
      </c>
      <c r="BV31" s="414"/>
      <c r="BW31" s="1"/>
      <c r="BX31" s="1"/>
      <c r="BY31" s="1"/>
      <c r="BZ31" s="1"/>
      <c r="CA31" s="1"/>
      <c r="CB31" s="1"/>
      <c r="CC31" s="1"/>
      <c r="CD31" s="1"/>
      <c r="CE31" s="1"/>
      <c r="CF31" s="1"/>
      <c r="CG31" s="1"/>
      <c r="CH31" s="1"/>
      <c r="CI31" s="1"/>
      <c r="CJ31" s="1"/>
      <c r="CK31" s="1"/>
      <c r="CL31" s="1"/>
      <c r="CM31" s="1"/>
      <c r="CN31" s="1"/>
      <c r="CO31" s="1"/>
      <c r="CP31" s="1"/>
      <c r="CQ31" s="1"/>
      <c r="CS31" s="414" t="s">
        <v>558</v>
      </c>
      <c r="CT31" s="414"/>
      <c r="CU31" s="1"/>
      <c r="CV31" s="1"/>
      <c r="CW31" s="1"/>
      <c r="CX31" s="1"/>
      <c r="CY31" s="1"/>
      <c r="CZ31" s="1"/>
      <c r="DA31" s="1"/>
      <c r="DB31" s="1"/>
      <c r="DC31" s="1"/>
      <c r="DD31" s="1"/>
      <c r="DE31" s="1"/>
      <c r="DF31" s="1"/>
      <c r="DG31" s="1"/>
      <c r="DH31" s="1"/>
      <c r="DI31" s="1"/>
      <c r="DJ31" s="1"/>
      <c r="DK31" s="1"/>
      <c r="DL31" s="1"/>
      <c r="DM31" s="1"/>
      <c r="DN31" s="1"/>
      <c r="DO31" s="1"/>
      <c r="DQ31" s="414" t="s">
        <v>558</v>
      </c>
      <c r="DR31" s="414"/>
      <c r="DS31" s="1"/>
      <c r="DT31" s="1"/>
      <c r="DU31" s="1"/>
      <c r="DV31" s="1"/>
      <c r="DW31" s="1"/>
      <c r="DX31" s="1"/>
      <c r="DY31" s="1"/>
      <c r="DZ31" s="1"/>
      <c r="EA31" s="1"/>
      <c r="EB31" s="1"/>
      <c r="EC31" s="1"/>
      <c r="ED31" s="1"/>
      <c r="EE31" s="1"/>
      <c r="EF31" s="1"/>
      <c r="EG31" s="1"/>
      <c r="EH31" s="1"/>
      <c r="EI31" s="1"/>
      <c r="EJ31" s="1"/>
      <c r="EK31" s="1"/>
      <c r="EL31" s="1"/>
      <c r="EM31" s="1"/>
      <c r="EO31" s="414" t="s">
        <v>558</v>
      </c>
      <c r="EP31" s="414"/>
      <c r="EQ31" s="1"/>
      <c r="ER31" s="1"/>
      <c r="ES31" s="1"/>
      <c r="ET31" s="1"/>
      <c r="EU31" s="1"/>
      <c r="EV31" s="1"/>
      <c r="EW31" s="1"/>
      <c r="EX31" s="1"/>
      <c r="EY31" s="1"/>
      <c r="EZ31" s="1"/>
      <c r="FA31" s="1"/>
      <c r="FB31" s="1"/>
      <c r="FC31" s="1"/>
      <c r="FD31" s="1"/>
      <c r="FE31" s="1"/>
      <c r="FF31" s="1"/>
      <c r="FG31" s="1"/>
      <c r="FH31" s="1"/>
      <c r="FI31" s="1"/>
      <c r="FJ31" s="1"/>
      <c r="FK31" s="1"/>
      <c r="FM31" s="414" t="s">
        <v>558</v>
      </c>
      <c r="FN31" s="414"/>
      <c r="FO31" s="1"/>
      <c r="FP31" s="1"/>
      <c r="FQ31" s="1"/>
      <c r="FR31" s="1"/>
      <c r="FS31" s="1"/>
      <c r="FT31" s="1"/>
      <c r="FU31" s="1"/>
      <c r="FV31" s="1"/>
      <c r="FW31" s="1"/>
      <c r="FX31" s="1"/>
      <c r="FY31" s="1"/>
      <c r="FZ31" s="1"/>
      <c r="GA31" s="1"/>
      <c r="GB31" s="1"/>
      <c r="GC31" s="1"/>
      <c r="GD31" s="1"/>
      <c r="GE31" s="1"/>
      <c r="GF31" s="1"/>
      <c r="GG31" s="1"/>
      <c r="GH31" s="1"/>
      <c r="GI31" s="1"/>
      <c r="GK31" s="414" t="s">
        <v>558</v>
      </c>
      <c r="GL31" s="414"/>
      <c r="GM31" s="1"/>
      <c r="GN31" s="1"/>
      <c r="GO31" s="1"/>
      <c r="GP31" s="1"/>
      <c r="GQ31" s="1"/>
      <c r="GR31" s="1"/>
      <c r="GS31" s="1"/>
      <c r="GT31" s="1"/>
      <c r="GU31" s="1"/>
      <c r="GV31" s="1"/>
      <c r="GW31" s="1"/>
      <c r="GX31" s="1"/>
      <c r="GY31" s="1"/>
      <c r="GZ31" s="1"/>
      <c r="HA31" s="1"/>
      <c r="HB31" s="1"/>
      <c r="HC31" s="1"/>
      <c r="HD31" s="1"/>
      <c r="HE31" s="1"/>
      <c r="HF31" s="1"/>
      <c r="HG31" s="1"/>
      <c r="HI31" s="414" t="s">
        <v>558</v>
      </c>
      <c r="HJ31" s="414"/>
      <c r="HK31" s="1"/>
      <c r="HL31" s="1"/>
      <c r="HM31" s="1"/>
      <c r="HN31" s="1"/>
      <c r="HO31" s="1"/>
      <c r="HP31" s="1"/>
      <c r="HQ31" s="1"/>
      <c r="HR31" s="1"/>
      <c r="HS31" s="1"/>
      <c r="HT31" s="1"/>
      <c r="HU31" s="1"/>
      <c r="HV31" s="1"/>
      <c r="HW31" s="1"/>
      <c r="HX31" s="1"/>
      <c r="HY31" s="1"/>
      <c r="HZ31" s="1"/>
      <c r="IA31" s="1"/>
      <c r="IB31" s="1"/>
      <c r="IC31" s="1"/>
      <c r="ID31" s="1"/>
      <c r="IE31" s="1"/>
    </row>
    <row r="32" spans="1:239" ht="14.5">
      <c r="A32" s="410"/>
      <c r="B32" s="410"/>
      <c r="C32" s="1"/>
      <c r="D32" s="1"/>
      <c r="E32" s="1"/>
      <c r="F32" s="1"/>
      <c r="G32" s="1"/>
      <c r="H32" s="1"/>
      <c r="I32" s="1"/>
      <c r="J32" s="1"/>
      <c r="K32" s="1"/>
      <c r="L32" s="1"/>
      <c r="M32" s="1"/>
      <c r="N32" s="1"/>
      <c r="O32" s="1"/>
      <c r="P32" s="1"/>
      <c r="Q32" s="1"/>
      <c r="R32" s="1"/>
      <c r="S32" s="1"/>
      <c r="T32" s="1"/>
      <c r="U32" s="1"/>
      <c r="V32" s="1"/>
      <c r="W32" s="1"/>
      <c r="Y32" s="410"/>
      <c r="Z32" s="410"/>
      <c r="AA32" s="1"/>
      <c r="AB32" s="1"/>
      <c r="AC32" s="1"/>
      <c r="AD32" s="1"/>
      <c r="AE32" s="1"/>
      <c r="AF32" s="1"/>
      <c r="AG32" s="1"/>
      <c r="AH32" s="1"/>
      <c r="AI32" s="1"/>
      <c r="AJ32" s="1"/>
      <c r="AK32" s="1"/>
      <c r="AL32" s="1"/>
      <c r="AM32" s="1"/>
      <c r="AN32" s="1"/>
      <c r="AO32" s="1"/>
      <c r="AP32" s="1"/>
      <c r="AQ32" s="1"/>
      <c r="AR32" s="1"/>
      <c r="AS32" s="1"/>
      <c r="AT32" s="1"/>
      <c r="AU32" s="1"/>
      <c r="AW32" s="410"/>
      <c r="AX32" s="410"/>
      <c r="AY32" s="1"/>
      <c r="AZ32" s="1"/>
      <c r="BA32" s="1"/>
      <c r="BB32" s="1"/>
      <c r="BC32" s="1"/>
      <c r="BD32" s="1"/>
      <c r="BE32" s="1"/>
      <c r="BF32" s="1"/>
      <c r="BG32" s="1"/>
      <c r="BH32" s="1"/>
      <c r="BI32" s="1"/>
      <c r="BJ32" s="1"/>
      <c r="BK32" s="1"/>
      <c r="BL32" s="1"/>
      <c r="BM32" s="1"/>
      <c r="BN32" s="1"/>
      <c r="BO32" s="1"/>
      <c r="BP32" s="1"/>
      <c r="BQ32" s="1"/>
      <c r="BR32" s="1"/>
      <c r="BS32" s="1"/>
      <c r="BU32" s="410"/>
      <c r="BV32" s="410"/>
      <c r="BW32" s="1"/>
      <c r="BX32" s="1"/>
      <c r="BY32" s="1"/>
      <c r="BZ32" s="1"/>
      <c r="CA32" s="1"/>
      <c r="CB32" s="1"/>
      <c r="CC32" s="1"/>
      <c r="CD32" s="1"/>
      <c r="CE32" s="1"/>
      <c r="CF32" s="1"/>
      <c r="CG32" s="1"/>
      <c r="CH32" s="1"/>
      <c r="CI32" s="1"/>
      <c r="CJ32" s="1"/>
      <c r="CK32" s="1"/>
      <c r="CL32" s="1"/>
      <c r="CM32" s="1"/>
      <c r="CN32" s="1"/>
      <c r="CO32" s="1"/>
      <c r="CP32" s="1"/>
      <c r="CQ32" s="1"/>
      <c r="CS32" s="410"/>
      <c r="CT32" s="410"/>
      <c r="CU32" s="1"/>
      <c r="CV32" s="1"/>
      <c r="CW32" s="1"/>
      <c r="CX32" s="1"/>
      <c r="CY32" s="1"/>
      <c r="CZ32" s="1"/>
      <c r="DA32" s="1"/>
      <c r="DB32" s="1"/>
      <c r="DC32" s="1"/>
      <c r="DD32" s="1"/>
      <c r="DE32" s="1"/>
      <c r="DF32" s="1"/>
      <c r="DG32" s="1"/>
      <c r="DH32" s="1"/>
      <c r="DI32" s="1"/>
      <c r="DJ32" s="1"/>
      <c r="DK32" s="1"/>
      <c r="DL32" s="1"/>
      <c r="DM32" s="1"/>
      <c r="DN32" s="1"/>
      <c r="DO32" s="1"/>
      <c r="DQ32" s="410"/>
      <c r="DR32" s="410"/>
      <c r="DS32" s="1"/>
      <c r="DT32" s="1"/>
      <c r="DU32" s="1"/>
      <c r="DV32" s="1"/>
      <c r="DW32" s="1"/>
      <c r="DX32" s="1"/>
      <c r="DY32" s="1"/>
      <c r="DZ32" s="1"/>
      <c r="EA32" s="1"/>
      <c r="EB32" s="1"/>
      <c r="EC32" s="1"/>
      <c r="ED32" s="1"/>
      <c r="EE32" s="1"/>
      <c r="EF32" s="1"/>
      <c r="EG32" s="1"/>
      <c r="EH32" s="1"/>
      <c r="EI32" s="1"/>
      <c r="EJ32" s="1"/>
      <c r="EK32" s="1"/>
      <c r="EL32" s="1"/>
      <c r="EM32" s="1"/>
      <c r="EO32" s="410"/>
      <c r="EP32" s="410"/>
      <c r="EQ32" s="1"/>
      <c r="ER32" s="1"/>
      <c r="ES32" s="1"/>
      <c r="ET32" s="1"/>
      <c r="EU32" s="1"/>
      <c r="EV32" s="1"/>
      <c r="EW32" s="1"/>
      <c r="EX32" s="1"/>
      <c r="EY32" s="1"/>
      <c r="EZ32" s="1"/>
      <c r="FA32" s="1"/>
      <c r="FB32" s="1"/>
      <c r="FC32" s="1"/>
      <c r="FD32" s="1"/>
      <c r="FE32" s="1"/>
      <c r="FF32" s="1"/>
      <c r="FG32" s="1"/>
      <c r="FH32" s="1"/>
      <c r="FI32" s="1"/>
      <c r="FJ32" s="1"/>
      <c r="FK32" s="1"/>
      <c r="FM32" s="410"/>
      <c r="FN32" s="410"/>
      <c r="FO32" s="1"/>
      <c r="FP32" s="1"/>
      <c r="FQ32" s="1"/>
      <c r="FR32" s="1"/>
      <c r="FS32" s="1"/>
      <c r="FT32" s="1"/>
      <c r="FU32" s="1"/>
      <c r="FV32" s="1"/>
      <c r="FW32" s="1"/>
      <c r="FX32" s="1"/>
      <c r="FY32" s="1"/>
      <c r="FZ32" s="1"/>
      <c r="GA32" s="1"/>
      <c r="GB32" s="1"/>
      <c r="GC32" s="1"/>
      <c r="GD32" s="1"/>
      <c r="GE32" s="1"/>
      <c r="GF32" s="1"/>
      <c r="GG32" s="1"/>
      <c r="GH32" s="1"/>
      <c r="GI32" s="1"/>
      <c r="GK32" s="410"/>
      <c r="GL32" s="410"/>
      <c r="GM32" s="1"/>
      <c r="GN32" s="1"/>
      <c r="GO32" s="1"/>
      <c r="GP32" s="1"/>
      <c r="GQ32" s="1"/>
      <c r="GR32" s="1"/>
      <c r="GS32" s="1"/>
      <c r="GT32" s="1"/>
      <c r="GU32" s="1"/>
      <c r="GV32" s="1"/>
      <c r="GW32" s="1"/>
      <c r="GX32" s="1"/>
      <c r="GY32" s="1"/>
      <c r="GZ32" s="1"/>
      <c r="HA32" s="1"/>
      <c r="HB32" s="1"/>
      <c r="HC32" s="1"/>
      <c r="HD32" s="1"/>
      <c r="HE32" s="1"/>
      <c r="HF32" s="1"/>
      <c r="HG32" s="1"/>
      <c r="HI32" s="410"/>
      <c r="HJ32" s="410"/>
      <c r="HK32" s="1"/>
      <c r="HL32" s="1"/>
      <c r="HM32" s="1"/>
      <c r="HN32" s="1"/>
      <c r="HO32" s="1"/>
      <c r="HP32" s="1"/>
      <c r="HQ32" s="1"/>
      <c r="HR32" s="1"/>
      <c r="HS32" s="1"/>
      <c r="HT32" s="1"/>
      <c r="HU32" s="1"/>
      <c r="HV32" s="1"/>
      <c r="HW32" s="1"/>
      <c r="HX32" s="1"/>
      <c r="HY32" s="1"/>
      <c r="HZ32" s="1"/>
      <c r="IA32" s="1"/>
      <c r="IB32" s="1"/>
      <c r="IC32" s="1"/>
      <c r="ID32" s="1"/>
      <c r="IE32" s="1"/>
    </row>
    <row r="33" spans="1:239" ht="14.5">
      <c r="A33" s="410"/>
      <c r="B33" s="410"/>
      <c r="C33" s="1"/>
      <c r="D33" s="1"/>
      <c r="E33" s="1"/>
      <c r="F33" s="1"/>
      <c r="G33" s="1"/>
      <c r="H33" s="1"/>
      <c r="I33" s="1"/>
      <c r="J33" s="1"/>
      <c r="K33" s="1"/>
      <c r="L33" s="1"/>
      <c r="M33" s="1"/>
      <c r="N33" s="1"/>
      <c r="O33" s="1"/>
      <c r="P33" s="1"/>
      <c r="Q33" s="1"/>
      <c r="R33" s="1"/>
      <c r="S33" s="1"/>
      <c r="T33" s="1"/>
      <c r="U33" s="1"/>
      <c r="V33" s="1"/>
      <c r="W33" s="1"/>
      <c r="Y33" s="410"/>
      <c r="Z33" s="410"/>
      <c r="AA33" s="1"/>
      <c r="AB33" s="1"/>
      <c r="AC33" s="1"/>
      <c r="AD33" s="1"/>
      <c r="AE33" s="1"/>
      <c r="AF33" s="1"/>
      <c r="AG33" s="1"/>
      <c r="AH33" s="1"/>
      <c r="AI33" s="1"/>
      <c r="AJ33" s="1"/>
      <c r="AK33" s="1"/>
      <c r="AL33" s="1"/>
      <c r="AM33" s="1"/>
      <c r="AN33" s="1"/>
      <c r="AO33" s="1"/>
      <c r="AP33" s="1"/>
      <c r="AQ33" s="1"/>
      <c r="AR33" s="1"/>
      <c r="AS33" s="1"/>
      <c r="AT33" s="1"/>
      <c r="AU33" s="1"/>
      <c r="AW33" s="410"/>
      <c r="AX33" s="410"/>
      <c r="AY33" s="1"/>
      <c r="AZ33" s="1"/>
      <c r="BA33" s="1"/>
      <c r="BB33" s="1"/>
      <c r="BC33" s="1"/>
      <c r="BD33" s="1"/>
      <c r="BE33" s="1"/>
      <c r="BF33" s="1"/>
      <c r="BG33" s="1"/>
      <c r="BH33" s="1"/>
      <c r="BI33" s="1"/>
      <c r="BJ33" s="1"/>
      <c r="BK33" s="1"/>
      <c r="BL33" s="1"/>
      <c r="BM33" s="1"/>
      <c r="BN33" s="1"/>
      <c r="BO33" s="1"/>
      <c r="BP33" s="1"/>
      <c r="BQ33" s="1"/>
      <c r="BR33" s="1"/>
      <c r="BS33" s="1"/>
      <c r="BU33" s="410"/>
      <c r="BV33" s="410"/>
      <c r="BW33" s="1"/>
      <c r="BX33" s="1"/>
      <c r="BY33" s="1"/>
      <c r="BZ33" s="1"/>
      <c r="CA33" s="1"/>
      <c r="CB33" s="1"/>
      <c r="CC33" s="1"/>
      <c r="CD33" s="1"/>
      <c r="CE33" s="1"/>
      <c r="CF33" s="1"/>
      <c r="CG33" s="1"/>
      <c r="CH33" s="1"/>
      <c r="CI33" s="1"/>
      <c r="CJ33" s="1"/>
      <c r="CK33" s="1"/>
      <c r="CL33" s="1"/>
      <c r="CM33" s="1"/>
      <c r="CN33" s="1"/>
      <c r="CO33" s="1"/>
      <c r="CP33" s="1"/>
      <c r="CQ33" s="1"/>
      <c r="CS33" s="410"/>
      <c r="CT33" s="410"/>
      <c r="CU33" s="1"/>
      <c r="CV33" s="1"/>
      <c r="CW33" s="1"/>
      <c r="CX33" s="1"/>
      <c r="CY33" s="1"/>
      <c r="CZ33" s="1"/>
      <c r="DA33" s="1"/>
      <c r="DB33" s="1"/>
      <c r="DC33" s="1"/>
      <c r="DD33" s="1"/>
      <c r="DE33" s="1"/>
      <c r="DF33" s="1"/>
      <c r="DG33" s="1"/>
      <c r="DH33" s="1"/>
      <c r="DI33" s="1"/>
      <c r="DJ33" s="1"/>
      <c r="DK33" s="1"/>
      <c r="DL33" s="1"/>
      <c r="DM33" s="1"/>
      <c r="DN33" s="1"/>
      <c r="DO33" s="1"/>
      <c r="DQ33" s="410"/>
      <c r="DR33" s="410"/>
      <c r="DS33" s="1"/>
      <c r="DT33" s="1"/>
      <c r="DU33" s="1"/>
      <c r="DV33" s="1"/>
      <c r="DW33" s="1"/>
      <c r="DX33" s="1"/>
      <c r="DY33" s="1"/>
      <c r="DZ33" s="1"/>
      <c r="EA33" s="1"/>
      <c r="EB33" s="1"/>
      <c r="EC33" s="1"/>
      <c r="ED33" s="1"/>
      <c r="EE33" s="1"/>
      <c r="EF33" s="1"/>
      <c r="EG33" s="1"/>
      <c r="EH33" s="1"/>
      <c r="EI33" s="1"/>
      <c r="EJ33" s="1"/>
      <c r="EK33" s="1"/>
      <c r="EL33" s="1"/>
      <c r="EM33" s="1"/>
      <c r="EO33" s="410"/>
      <c r="EP33" s="410"/>
      <c r="EQ33" s="1"/>
      <c r="ER33" s="1"/>
      <c r="ES33" s="1"/>
      <c r="ET33" s="1"/>
      <c r="EU33" s="1"/>
      <c r="EV33" s="1"/>
      <c r="EW33" s="1"/>
      <c r="EX33" s="1"/>
      <c r="EY33" s="1"/>
      <c r="EZ33" s="1"/>
      <c r="FA33" s="1"/>
      <c r="FB33" s="1"/>
      <c r="FC33" s="1"/>
      <c r="FD33" s="1"/>
      <c r="FE33" s="1"/>
      <c r="FF33" s="1"/>
      <c r="FG33" s="1"/>
      <c r="FH33" s="1"/>
      <c r="FI33" s="1"/>
      <c r="FJ33" s="1"/>
      <c r="FK33" s="1"/>
      <c r="FM33" s="410"/>
      <c r="FN33" s="410"/>
      <c r="FO33" s="1"/>
      <c r="FP33" s="1"/>
      <c r="FQ33" s="1"/>
      <c r="FR33" s="1"/>
      <c r="FS33" s="1"/>
      <c r="FT33" s="1"/>
      <c r="FU33" s="1"/>
      <c r="FV33" s="1"/>
      <c r="FW33" s="1"/>
      <c r="FX33" s="1"/>
      <c r="FY33" s="1"/>
      <c r="FZ33" s="1"/>
      <c r="GA33" s="1"/>
      <c r="GB33" s="1"/>
      <c r="GC33" s="1"/>
      <c r="GD33" s="1"/>
      <c r="GE33" s="1"/>
      <c r="GF33" s="1"/>
      <c r="GG33" s="1"/>
      <c r="GH33" s="1"/>
      <c r="GI33" s="1"/>
      <c r="GK33" s="410"/>
      <c r="GL33" s="410"/>
      <c r="GM33" s="1"/>
      <c r="GN33" s="1"/>
      <c r="GO33" s="1"/>
      <c r="GP33" s="1"/>
      <c r="GQ33" s="1"/>
      <c r="GR33" s="1"/>
      <c r="GS33" s="1"/>
      <c r="GT33" s="1"/>
      <c r="GU33" s="1"/>
      <c r="GV33" s="1"/>
      <c r="GW33" s="1"/>
      <c r="GX33" s="1"/>
      <c r="GY33" s="1"/>
      <c r="GZ33" s="1"/>
      <c r="HA33" s="1"/>
      <c r="HB33" s="1"/>
      <c r="HC33" s="1"/>
      <c r="HD33" s="1"/>
      <c r="HE33" s="1"/>
      <c r="HF33" s="1"/>
      <c r="HG33" s="1"/>
      <c r="HI33" s="410"/>
      <c r="HJ33" s="410"/>
      <c r="HK33" s="1"/>
      <c r="HL33" s="1"/>
      <c r="HM33" s="1"/>
      <c r="HN33" s="1"/>
      <c r="HO33" s="1"/>
      <c r="HP33" s="1"/>
      <c r="HQ33" s="1"/>
      <c r="HR33" s="1"/>
      <c r="HS33" s="1"/>
      <c r="HT33" s="1"/>
      <c r="HU33" s="1"/>
      <c r="HV33" s="1"/>
      <c r="HW33" s="1"/>
      <c r="HX33" s="1"/>
      <c r="HY33" s="1"/>
      <c r="HZ33" s="1"/>
      <c r="IA33" s="1"/>
      <c r="IB33" s="1"/>
      <c r="IC33" s="1"/>
      <c r="ID33" s="1"/>
      <c r="IE33" s="1"/>
    </row>
    <row r="34" spans="1:239" ht="14.5">
      <c r="A34" s="410"/>
      <c r="B34" s="410"/>
      <c r="C34" s="1"/>
      <c r="D34" s="1"/>
      <c r="E34" s="1"/>
      <c r="F34" s="1"/>
      <c r="G34" s="1"/>
      <c r="H34" s="1"/>
      <c r="I34" s="1"/>
      <c r="J34" s="1"/>
      <c r="K34" s="1"/>
      <c r="L34" s="1"/>
      <c r="M34" s="1"/>
      <c r="N34" s="1"/>
      <c r="O34" s="1"/>
      <c r="P34" s="1"/>
      <c r="Q34" s="1"/>
      <c r="R34" s="1"/>
      <c r="S34" s="1"/>
      <c r="T34" s="1"/>
      <c r="U34" s="1"/>
      <c r="V34" s="1"/>
      <c r="W34" s="1"/>
      <c r="Y34" s="410"/>
      <c r="Z34" s="410"/>
      <c r="AA34" s="1"/>
      <c r="AB34" s="1"/>
      <c r="AC34" s="1"/>
      <c r="AD34" s="1"/>
      <c r="AE34" s="1"/>
      <c r="AF34" s="1"/>
      <c r="AG34" s="1"/>
      <c r="AH34" s="1"/>
      <c r="AI34" s="1"/>
      <c r="AJ34" s="1"/>
      <c r="AK34" s="1"/>
      <c r="AL34" s="1"/>
      <c r="AM34" s="1"/>
      <c r="AN34" s="1"/>
      <c r="AO34" s="1"/>
      <c r="AP34" s="1"/>
      <c r="AQ34" s="1"/>
      <c r="AR34" s="1"/>
      <c r="AS34" s="1"/>
      <c r="AT34" s="1"/>
      <c r="AU34" s="1"/>
      <c r="AW34" s="410"/>
      <c r="AX34" s="410"/>
      <c r="AY34" s="1"/>
      <c r="AZ34" s="1"/>
      <c r="BA34" s="1"/>
      <c r="BB34" s="1"/>
      <c r="BC34" s="1"/>
      <c r="BD34" s="1"/>
      <c r="BE34" s="1"/>
      <c r="BF34" s="1"/>
      <c r="BG34" s="1"/>
      <c r="BH34" s="1"/>
      <c r="BI34" s="1"/>
      <c r="BJ34" s="1"/>
      <c r="BK34" s="1"/>
      <c r="BL34" s="1"/>
      <c r="BM34" s="1"/>
      <c r="BN34" s="1"/>
      <c r="BO34" s="1"/>
      <c r="BP34" s="1"/>
      <c r="BQ34" s="1"/>
      <c r="BR34" s="1"/>
      <c r="BS34" s="1"/>
      <c r="BU34" s="410"/>
      <c r="BV34" s="410"/>
      <c r="BW34" s="1"/>
      <c r="BX34" s="1"/>
      <c r="BY34" s="1"/>
      <c r="BZ34" s="1"/>
      <c r="CA34" s="1"/>
      <c r="CB34" s="1"/>
      <c r="CC34" s="1"/>
      <c r="CD34" s="1"/>
      <c r="CE34" s="1"/>
      <c r="CF34" s="1"/>
      <c r="CG34" s="1"/>
      <c r="CH34" s="1"/>
      <c r="CI34" s="1"/>
      <c r="CJ34" s="1"/>
      <c r="CK34" s="1"/>
      <c r="CL34" s="1"/>
      <c r="CM34" s="1"/>
      <c r="CN34" s="1"/>
      <c r="CO34" s="1"/>
      <c r="CP34" s="1"/>
      <c r="CQ34" s="1"/>
      <c r="CS34" s="410"/>
      <c r="CT34" s="410"/>
      <c r="CU34" s="1"/>
      <c r="CV34" s="1"/>
      <c r="CW34" s="1"/>
      <c r="CX34" s="1"/>
      <c r="CY34" s="1"/>
      <c r="CZ34" s="1"/>
      <c r="DA34" s="1"/>
      <c r="DB34" s="1"/>
      <c r="DC34" s="1"/>
      <c r="DD34" s="1"/>
      <c r="DE34" s="1"/>
      <c r="DF34" s="1"/>
      <c r="DG34" s="1"/>
      <c r="DH34" s="1"/>
      <c r="DI34" s="1"/>
      <c r="DJ34" s="1"/>
      <c r="DK34" s="1"/>
      <c r="DL34" s="1"/>
      <c r="DM34" s="1"/>
      <c r="DN34" s="1"/>
      <c r="DO34" s="1"/>
      <c r="DQ34" s="410"/>
      <c r="DR34" s="410"/>
      <c r="DS34" s="1"/>
      <c r="DT34" s="1"/>
      <c r="DU34" s="1"/>
      <c r="DV34" s="1"/>
      <c r="DW34" s="1"/>
      <c r="DX34" s="1"/>
      <c r="DY34" s="1"/>
      <c r="DZ34" s="1"/>
      <c r="EA34" s="1"/>
      <c r="EB34" s="1"/>
      <c r="EC34" s="1"/>
      <c r="ED34" s="1"/>
      <c r="EE34" s="1"/>
      <c r="EF34" s="1"/>
      <c r="EG34" s="1"/>
      <c r="EH34" s="1"/>
      <c r="EI34" s="1"/>
      <c r="EJ34" s="1"/>
      <c r="EK34" s="1"/>
      <c r="EL34" s="1"/>
      <c r="EM34" s="1"/>
      <c r="EO34" s="410"/>
      <c r="EP34" s="410"/>
      <c r="EQ34" s="1"/>
      <c r="ER34" s="1"/>
      <c r="ES34" s="1"/>
      <c r="ET34" s="1"/>
      <c r="EU34" s="1"/>
      <c r="EV34" s="1"/>
      <c r="EW34" s="1"/>
      <c r="EX34" s="1"/>
      <c r="EY34" s="1"/>
      <c r="EZ34" s="1"/>
      <c r="FA34" s="1"/>
      <c r="FB34" s="1"/>
      <c r="FC34" s="1"/>
      <c r="FD34" s="1"/>
      <c r="FE34" s="1"/>
      <c r="FF34" s="1"/>
      <c r="FG34" s="1"/>
      <c r="FH34" s="1"/>
      <c r="FI34" s="1"/>
      <c r="FJ34" s="1"/>
      <c r="FK34" s="1"/>
      <c r="FM34" s="410"/>
      <c r="FN34" s="410"/>
      <c r="FO34" s="1"/>
      <c r="FP34" s="1"/>
      <c r="FQ34" s="1"/>
      <c r="FR34" s="1"/>
      <c r="FS34" s="1"/>
      <c r="FT34" s="1"/>
      <c r="FU34" s="1"/>
      <c r="FV34" s="1"/>
      <c r="FW34" s="1"/>
      <c r="FX34" s="1"/>
      <c r="FY34" s="1"/>
      <c r="FZ34" s="1"/>
      <c r="GA34" s="1"/>
      <c r="GB34" s="1"/>
      <c r="GC34" s="1"/>
      <c r="GD34" s="1"/>
      <c r="GE34" s="1"/>
      <c r="GF34" s="1"/>
      <c r="GG34" s="1"/>
      <c r="GH34" s="1"/>
      <c r="GI34" s="1"/>
      <c r="GK34" s="410"/>
      <c r="GL34" s="410"/>
      <c r="GM34" s="1"/>
      <c r="GN34" s="1"/>
      <c r="GO34" s="1"/>
      <c r="GP34" s="1"/>
      <c r="GQ34" s="1"/>
      <c r="GR34" s="1"/>
      <c r="GS34" s="1"/>
      <c r="GT34" s="1"/>
      <c r="GU34" s="1"/>
      <c r="GV34" s="1"/>
      <c r="GW34" s="1"/>
      <c r="GX34" s="1"/>
      <c r="GY34" s="1"/>
      <c r="GZ34" s="1"/>
      <c r="HA34" s="1"/>
      <c r="HB34" s="1"/>
      <c r="HC34" s="1"/>
      <c r="HD34" s="1"/>
      <c r="HE34" s="1"/>
      <c r="HF34" s="1"/>
      <c r="HG34" s="1"/>
      <c r="HI34" s="410"/>
      <c r="HJ34" s="410"/>
      <c r="HK34" s="1"/>
      <c r="HL34" s="1"/>
      <c r="HM34" s="1"/>
      <c r="HN34" s="1"/>
      <c r="HO34" s="1"/>
      <c r="HP34" s="1"/>
      <c r="HQ34" s="1"/>
      <c r="HR34" s="1"/>
      <c r="HS34" s="1"/>
      <c r="HT34" s="1"/>
      <c r="HU34" s="1"/>
      <c r="HV34" s="1"/>
      <c r="HW34" s="1"/>
      <c r="HX34" s="1"/>
      <c r="HY34" s="1"/>
      <c r="HZ34" s="1"/>
      <c r="IA34" s="1"/>
      <c r="IB34" s="1"/>
      <c r="IC34" s="1"/>
      <c r="ID34" s="1"/>
      <c r="IE34" s="1"/>
    </row>
    <row r="35" spans="1:239" ht="14.5">
      <c r="A35" s="410"/>
      <c r="B35" s="410"/>
      <c r="C35" s="1"/>
      <c r="D35" s="1"/>
      <c r="E35" s="1"/>
      <c r="F35" s="1"/>
      <c r="G35" s="1"/>
      <c r="H35" s="1"/>
      <c r="I35" s="1"/>
      <c r="J35" s="1"/>
      <c r="K35" s="1"/>
      <c r="L35" s="1"/>
      <c r="M35" s="1"/>
      <c r="N35" s="1"/>
      <c r="O35" s="1"/>
      <c r="P35" s="1"/>
      <c r="Q35" s="1"/>
      <c r="R35" s="1"/>
      <c r="S35" s="1"/>
      <c r="T35" s="1"/>
      <c r="U35" s="1"/>
      <c r="V35" s="1"/>
      <c r="W35" s="1"/>
      <c r="Y35" s="410"/>
      <c r="Z35" s="410"/>
      <c r="AA35" s="1"/>
      <c r="AB35" s="1"/>
      <c r="AC35" s="1"/>
      <c r="AD35" s="1"/>
      <c r="AE35" s="1"/>
      <c r="AF35" s="1"/>
      <c r="AG35" s="1"/>
      <c r="AH35" s="1"/>
      <c r="AI35" s="1"/>
      <c r="AJ35" s="1"/>
      <c r="AK35" s="1"/>
      <c r="AL35" s="1"/>
      <c r="AM35" s="1"/>
      <c r="AN35" s="1"/>
      <c r="AO35" s="1"/>
      <c r="AP35" s="1"/>
      <c r="AQ35" s="1"/>
      <c r="AR35" s="1"/>
      <c r="AS35" s="1"/>
      <c r="AT35" s="1"/>
      <c r="AU35" s="1"/>
      <c r="AW35" s="410"/>
      <c r="AX35" s="410"/>
      <c r="AY35" s="1"/>
      <c r="AZ35" s="1"/>
      <c r="BA35" s="1"/>
      <c r="BB35" s="1"/>
      <c r="BC35" s="1"/>
      <c r="BD35" s="1"/>
      <c r="BE35" s="1"/>
      <c r="BF35" s="1"/>
      <c r="BG35" s="1"/>
      <c r="BH35" s="1"/>
      <c r="BI35" s="1"/>
      <c r="BJ35" s="1"/>
      <c r="BK35" s="1"/>
      <c r="BL35" s="1"/>
      <c r="BM35" s="1"/>
      <c r="BN35" s="1"/>
      <c r="BO35" s="1"/>
      <c r="BP35" s="1"/>
      <c r="BQ35" s="1"/>
      <c r="BR35" s="1"/>
      <c r="BS35" s="1"/>
      <c r="BU35" s="410"/>
      <c r="BV35" s="410"/>
      <c r="BW35" s="1"/>
      <c r="BX35" s="1"/>
      <c r="BY35" s="1"/>
      <c r="BZ35" s="1"/>
      <c r="CA35" s="1"/>
      <c r="CB35" s="1"/>
      <c r="CC35" s="1"/>
      <c r="CD35" s="1"/>
      <c r="CE35" s="1"/>
      <c r="CF35" s="1"/>
      <c r="CG35" s="1"/>
      <c r="CH35" s="1"/>
      <c r="CI35" s="1"/>
      <c r="CJ35" s="1"/>
      <c r="CK35" s="1"/>
      <c r="CL35" s="1"/>
      <c r="CM35" s="1"/>
      <c r="CN35" s="1"/>
      <c r="CO35" s="1"/>
      <c r="CP35" s="1"/>
      <c r="CQ35" s="1"/>
      <c r="CS35" s="410"/>
      <c r="CT35" s="410"/>
      <c r="CU35" s="1"/>
      <c r="CV35" s="1"/>
      <c r="CW35" s="1"/>
      <c r="CX35" s="1"/>
      <c r="CY35" s="1"/>
      <c r="CZ35" s="1"/>
      <c r="DA35" s="1"/>
      <c r="DB35" s="1"/>
      <c r="DC35" s="1"/>
      <c r="DD35" s="1"/>
      <c r="DE35" s="1"/>
      <c r="DF35" s="1"/>
      <c r="DG35" s="1"/>
      <c r="DH35" s="1"/>
      <c r="DI35" s="1"/>
      <c r="DJ35" s="1"/>
      <c r="DK35" s="1"/>
      <c r="DL35" s="1"/>
      <c r="DM35" s="1"/>
      <c r="DN35" s="1"/>
      <c r="DO35" s="1"/>
      <c r="DQ35" s="410"/>
      <c r="DR35" s="410"/>
      <c r="DS35" s="1"/>
      <c r="DT35" s="1"/>
      <c r="DU35" s="1"/>
      <c r="DV35" s="1"/>
      <c r="DW35" s="1"/>
      <c r="DX35" s="1"/>
      <c r="DY35" s="1"/>
      <c r="DZ35" s="1"/>
      <c r="EA35" s="1"/>
      <c r="EB35" s="1"/>
      <c r="EC35" s="1"/>
      <c r="ED35" s="1"/>
      <c r="EE35" s="1"/>
      <c r="EF35" s="1"/>
      <c r="EG35" s="1"/>
      <c r="EH35" s="1"/>
      <c r="EI35" s="1"/>
      <c r="EJ35" s="1"/>
      <c r="EK35" s="1"/>
      <c r="EL35" s="1"/>
      <c r="EM35" s="1"/>
      <c r="EO35" s="410"/>
      <c r="EP35" s="410"/>
      <c r="EQ35" s="1"/>
      <c r="ER35" s="1"/>
      <c r="ES35" s="1"/>
      <c r="ET35" s="1"/>
      <c r="EU35" s="1"/>
      <c r="EV35" s="1"/>
      <c r="EW35" s="1"/>
      <c r="EX35" s="1"/>
      <c r="EY35" s="1"/>
      <c r="EZ35" s="1"/>
      <c r="FA35" s="1"/>
      <c r="FB35" s="1"/>
      <c r="FC35" s="1"/>
      <c r="FD35" s="1"/>
      <c r="FE35" s="1"/>
      <c r="FF35" s="1"/>
      <c r="FG35" s="1"/>
      <c r="FH35" s="1"/>
      <c r="FI35" s="1"/>
      <c r="FJ35" s="1"/>
      <c r="FK35" s="1"/>
      <c r="FM35" s="410"/>
      <c r="FN35" s="410"/>
      <c r="FO35" s="1"/>
      <c r="FP35" s="1"/>
      <c r="FQ35" s="1"/>
      <c r="FR35" s="1"/>
      <c r="FS35" s="1"/>
      <c r="FT35" s="1"/>
      <c r="FU35" s="1"/>
      <c r="FV35" s="1"/>
      <c r="FW35" s="1"/>
      <c r="FX35" s="1"/>
      <c r="FY35" s="1"/>
      <c r="FZ35" s="1"/>
      <c r="GA35" s="1"/>
      <c r="GB35" s="1"/>
      <c r="GC35" s="1"/>
      <c r="GD35" s="1"/>
      <c r="GE35" s="1"/>
      <c r="GF35" s="1"/>
      <c r="GG35" s="1"/>
      <c r="GH35" s="1"/>
      <c r="GI35" s="1"/>
      <c r="GK35" s="410"/>
      <c r="GL35" s="410"/>
      <c r="GM35" s="1"/>
      <c r="GN35" s="1"/>
      <c r="GO35" s="1"/>
      <c r="GP35" s="1"/>
      <c r="GQ35" s="1"/>
      <c r="GR35" s="1"/>
      <c r="GS35" s="1"/>
      <c r="GT35" s="1"/>
      <c r="GU35" s="1"/>
      <c r="GV35" s="1"/>
      <c r="GW35" s="1"/>
      <c r="GX35" s="1"/>
      <c r="GY35" s="1"/>
      <c r="GZ35" s="1"/>
      <c r="HA35" s="1"/>
      <c r="HB35" s="1"/>
      <c r="HC35" s="1"/>
      <c r="HD35" s="1"/>
      <c r="HE35" s="1"/>
      <c r="HF35" s="1"/>
      <c r="HG35" s="1"/>
      <c r="HI35" s="410"/>
      <c r="HJ35" s="410"/>
      <c r="HK35" s="1"/>
      <c r="HL35" s="1"/>
      <c r="HM35" s="1"/>
      <c r="HN35" s="1"/>
      <c r="HO35" s="1"/>
      <c r="HP35" s="1"/>
      <c r="HQ35" s="1"/>
      <c r="HR35" s="1"/>
      <c r="HS35" s="1"/>
      <c r="HT35" s="1"/>
      <c r="HU35" s="1"/>
      <c r="HV35" s="1"/>
      <c r="HW35" s="1"/>
      <c r="HX35" s="1"/>
      <c r="HY35" s="1"/>
      <c r="HZ35" s="1"/>
      <c r="IA35" s="1"/>
      <c r="IB35" s="1"/>
      <c r="IC35" s="1"/>
      <c r="ID35" s="1"/>
      <c r="IE35" s="1"/>
    </row>
    <row r="36" spans="1:239" ht="14.5">
      <c r="A36" s="410"/>
      <c r="B36" s="410"/>
      <c r="C36" s="1"/>
      <c r="D36" s="1"/>
      <c r="E36" s="1"/>
      <c r="F36" s="1"/>
      <c r="G36" s="1"/>
      <c r="H36" s="1"/>
      <c r="I36" s="1"/>
      <c r="J36" s="1"/>
      <c r="K36" s="1"/>
      <c r="L36" s="1"/>
      <c r="M36" s="1"/>
      <c r="N36" s="1"/>
      <c r="O36" s="1"/>
      <c r="P36" s="1"/>
      <c r="Q36" s="1"/>
      <c r="R36" s="1"/>
      <c r="S36" s="1"/>
      <c r="T36" s="1"/>
      <c r="U36" s="1"/>
      <c r="V36" s="1"/>
      <c r="W36" s="1"/>
      <c r="Y36" s="410"/>
      <c r="Z36" s="410"/>
      <c r="AA36" s="1"/>
      <c r="AB36" s="1"/>
      <c r="AC36" s="1"/>
      <c r="AD36" s="1"/>
      <c r="AE36" s="1"/>
      <c r="AF36" s="1"/>
      <c r="AG36" s="1"/>
      <c r="AH36" s="1"/>
      <c r="AI36" s="1"/>
      <c r="AJ36" s="1"/>
      <c r="AK36" s="1"/>
      <c r="AL36" s="1"/>
      <c r="AM36" s="1"/>
      <c r="AN36" s="1"/>
      <c r="AO36" s="1"/>
      <c r="AP36" s="1"/>
      <c r="AQ36" s="1"/>
      <c r="AR36" s="1"/>
      <c r="AS36" s="1"/>
      <c r="AT36" s="1"/>
      <c r="AU36" s="1"/>
      <c r="AW36" s="410"/>
      <c r="AX36" s="410"/>
      <c r="AY36" s="1"/>
      <c r="AZ36" s="1"/>
      <c r="BA36" s="1"/>
      <c r="BB36" s="1"/>
      <c r="BC36" s="1"/>
      <c r="BD36" s="1"/>
      <c r="BE36" s="1"/>
      <c r="BF36" s="1"/>
      <c r="BG36" s="1"/>
      <c r="BH36" s="1"/>
      <c r="BI36" s="1"/>
      <c r="BJ36" s="1"/>
      <c r="BK36" s="1"/>
      <c r="BL36" s="1"/>
      <c r="BM36" s="1"/>
      <c r="BN36" s="1"/>
      <c r="BO36" s="1"/>
      <c r="BP36" s="1"/>
      <c r="BQ36" s="1"/>
      <c r="BR36" s="1"/>
      <c r="BS36" s="1"/>
      <c r="BU36" s="410"/>
      <c r="BV36" s="410"/>
      <c r="BW36" s="1"/>
      <c r="BX36" s="1"/>
      <c r="BY36" s="1"/>
      <c r="BZ36" s="1"/>
      <c r="CA36" s="1"/>
      <c r="CB36" s="1"/>
      <c r="CC36" s="1"/>
      <c r="CD36" s="1"/>
      <c r="CE36" s="1"/>
      <c r="CF36" s="1"/>
      <c r="CG36" s="1"/>
      <c r="CH36" s="1"/>
      <c r="CI36" s="1"/>
      <c r="CJ36" s="1"/>
      <c r="CK36" s="1"/>
      <c r="CL36" s="1"/>
      <c r="CM36" s="1"/>
      <c r="CN36" s="1"/>
      <c r="CO36" s="1"/>
      <c r="CP36" s="1"/>
      <c r="CQ36" s="1"/>
      <c r="CS36" s="410"/>
      <c r="CT36" s="410"/>
      <c r="CU36" s="1"/>
      <c r="CV36" s="1"/>
      <c r="CW36" s="1"/>
      <c r="CX36" s="1"/>
      <c r="CY36" s="1"/>
      <c r="CZ36" s="1"/>
      <c r="DA36" s="1"/>
      <c r="DB36" s="1"/>
      <c r="DC36" s="1"/>
      <c r="DD36" s="1"/>
      <c r="DE36" s="1"/>
      <c r="DF36" s="1"/>
      <c r="DG36" s="1"/>
      <c r="DH36" s="1"/>
      <c r="DI36" s="1"/>
      <c r="DJ36" s="1"/>
      <c r="DK36" s="1"/>
      <c r="DL36" s="1"/>
      <c r="DM36" s="1"/>
      <c r="DN36" s="1"/>
      <c r="DO36" s="1"/>
      <c r="DQ36" s="410"/>
      <c r="DR36" s="410"/>
      <c r="DS36" s="1"/>
      <c r="DT36" s="1"/>
      <c r="DU36" s="1"/>
      <c r="DV36" s="1"/>
      <c r="DW36" s="1"/>
      <c r="DX36" s="1"/>
      <c r="DY36" s="1"/>
      <c r="DZ36" s="1"/>
      <c r="EA36" s="1"/>
      <c r="EB36" s="1"/>
      <c r="EC36" s="1"/>
      <c r="ED36" s="1"/>
      <c r="EE36" s="1"/>
      <c r="EF36" s="1"/>
      <c r="EG36" s="1"/>
      <c r="EH36" s="1"/>
      <c r="EI36" s="1"/>
      <c r="EJ36" s="1"/>
      <c r="EK36" s="1"/>
      <c r="EL36" s="1"/>
      <c r="EM36" s="1"/>
      <c r="EO36" s="410"/>
      <c r="EP36" s="410"/>
      <c r="EQ36" s="1"/>
      <c r="ER36" s="1"/>
      <c r="ES36" s="1"/>
      <c r="ET36" s="1"/>
      <c r="EU36" s="1"/>
      <c r="EV36" s="1"/>
      <c r="EW36" s="1"/>
      <c r="EX36" s="1"/>
      <c r="EY36" s="1"/>
      <c r="EZ36" s="1"/>
      <c r="FA36" s="1"/>
      <c r="FB36" s="1"/>
      <c r="FC36" s="1"/>
      <c r="FD36" s="1"/>
      <c r="FE36" s="1"/>
      <c r="FF36" s="1"/>
      <c r="FG36" s="1"/>
      <c r="FH36" s="1"/>
      <c r="FI36" s="1"/>
      <c r="FJ36" s="1"/>
      <c r="FK36" s="1"/>
      <c r="FM36" s="410"/>
      <c r="FN36" s="410"/>
      <c r="FO36" s="1"/>
      <c r="FP36" s="1"/>
      <c r="FQ36" s="1"/>
      <c r="FR36" s="1"/>
      <c r="FS36" s="1"/>
      <c r="FT36" s="1"/>
      <c r="FU36" s="1"/>
      <c r="FV36" s="1"/>
      <c r="FW36" s="1"/>
      <c r="FX36" s="1"/>
      <c r="FY36" s="1"/>
      <c r="FZ36" s="1"/>
      <c r="GA36" s="1"/>
      <c r="GB36" s="1"/>
      <c r="GC36" s="1"/>
      <c r="GD36" s="1"/>
      <c r="GE36" s="1"/>
      <c r="GF36" s="1"/>
      <c r="GG36" s="1"/>
      <c r="GH36" s="1"/>
      <c r="GI36" s="1"/>
      <c r="GK36" s="410"/>
      <c r="GL36" s="410"/>
      <c r="GM36" s="1"/>
      <c r="GN36" s="1"/>
      <c r="GO36" s="1"/>
      <c r="GP36" s="1"/>
      <c r="GQ36" s="1"/>
      <c r="GR36" s="1"/>
      <c r="GS36" s="1"/>
      <c r="GT36" s="1"/>
      <c r="GU36" s="1"/>
      <c r="GV36" s="1"/>
      <c r="GW36" s="1"/>
      <c r="GX36" s="1"/>
      <c r="GY36" s="1"/>
      <c r="GZ36" s="1"/>
      <c r="HA36" s="1"/>
      <c r="HB36" s="1"/>
      <c r="HC36" s="1"/>
      <c r="HD36" s="1"/>
      <c r="HE36" s="1"/>
      <c r="HF36" s="1"/>
      <c r="HG36" s="1"/>
      <c r="HI36" s="410"/>
      <c r="HJ36" s="410"/>
      <c r="HK36" s="1"/>
      <c r="HL36" s="1"/>
      <c r="HM36" s="1"/>
      <c r="HN36" s="1"/>
      <c r="HO36" s="1"/>
      <c r="HP36" s="1"/>
      <c r="HQ36" s="1"/>
      <c r="HR36" s="1"/>
      <c r="HS36" s="1"/>
      <c r="HT36" s="1"/>
      <c r="HU36" s="1"/>
      <c r="HV36" s="1"/>
      <c r="HW36" s="1"/>
      <c r="HX36" s="1"/>
      <c r="HY36" s="1"/>
      <c r="HZ36" s="1"/>
      <c r="IA36" s="1"/>
      <c r="IB36" s="1"/>
      <c r="IC36" s="1"/>
      <c r="ID36" s="1"/>
      <c r="IE36" s="1"/>
    </row>
    <row r="37" spans="1:239" ht="14.5">
      <c r="A37" s="410"/>
      <c r="B37" s="410"/>
      <c r="C37" s="1"/>
      <c r="D37" s="1"/>
      <c r="E37" s="1"/>
      <c r="F37" s="1"/>
      <c r="G37" s="1"/>
      <c r="H37" s="1"/>
      <c r="I37" s="1"/>
      <c r="J37" s="1"/>
      <c r="K37" s="1"/>
      <c r="L37" s="1"/>
      <c r="M37" s="1"/>
      <c r="N37" s="1"/>
      <c r="O37" s="1"/>
      <c r="P37" s="1"/>
      <c r="Q37" s="1"/>
      <c r="R37" s="1"/>
      <c r="S37" s="1"/>
      <c r="T37" s="1"/>
      <c r="U37" s="1"/>
      <c r="V37" s="1"/>
      <c r="W37" s="1"/>
      <c r="Y37" s="410"/>
      <c r="Z37" s="410"/>
      <c r="AA37" s="1"/>
      <c r="AB37" s="1"/>
      <c r="AC37" s="1"/>
      <c r="AD37" s="1"/>
      <c r="AE37" s="1"/>
      <c r="AF37" s="1"/>
      <c r="AG37" s="1"/>
      <c r="AH37" s="1"/>
      <c r="AI37" s="1"/>
      <c r="AJ37" s="1"/>
      <c r="AK37" s="1"/>
      <c r="AL37" s="1"/>
      <c r="AM37" s="1"/>
      <c r="AN37" s="1"/>
      <c r="AO37" s="1"/>
      <c r="AP37" s="1"/>
      <c r="AQ37" s="1"/>
      <c r="AR37" s="1"/>
      <c r="AS37" s="1"/>
      <c r="AT37" s="1"/>
      <c r="AU37" s="1"/>
      <c r="AW37" s="410"/>
      <c r="AX37" s="410"/>
      <c r="AY37" s="1"/>
      <c r="AZ37" s="1"/>
      <c r="BA37" s="1"/>
      <c r="BB37" s="1"/>
      <c r="BC37" s="1"/>
      <c r="BD37" s="1"/>
      <c r="BE37" s="1"/>
      <c r="BF37" s="1"/>
      <c r="BG37" s="1"/>
      <c r="BH37" s="1"/>
      <c r="BI37" s="1"/>
      <c r="BJ37" s="1"/>
      <c r="BK37" s="1"/>
      <c r="BL37" s="1"/>
      <c r="BM37" s="1"/>
      <c r="BN37" s="1"/>
      <c r="BO37" s="1"/>
      <c r="BP37" s="1"/>
      <c r="BQ37" s="1"/>
      <c r="BR37" s="1"/>
      <c r="BS37" s="1"/>
      <c r="BU37" s="410"/>
      <c r="BV37" s="410"/>
      <c r="BW37" s="1"/>
      <c r="BX37" s="1"/>
      <c r="BY37" s="1"/>
      <c r="BZ37" s="1"/>
      <c r="CA37" s="1"/>
      <c r="CB37" s="1"/>
      <c r="CC37" s="1"/>
      <c r="CD37" s="1"/>
      <c r="CE37" s="1"/>
      <c r="CF37" s="1"/>
      <c r="CG37" s="1"/>
      <c r="CH37" s="1"/>
      <c r="CI37" s="1"/>
      <c r="CJ37" s="1"/>
      <c r="CK37" s="1"/>
      <c r="CL37" s="1"/>
      <c r="CM37" s="1"/>
      <c r="CN37" s="1"/>
      <c r="CO37" s="1"/>
      <c r="CP37" s="1"/>
      <c r="CQ37" s="1"/>
      <c r="CS37" s="410"/>
      <c r="CT37" s="410"/>
      <c r="CU37" s="1"/>
      <c r="CV37" s="1"/>
      <c r="CW37" s="1"/>
      <c r="CX37" s="1"/>
      <c r="CY37" s="1"/>
      <c r="CZ37" s="1"/>
      <c r="DA37" s="1"/>
      <c r="DB37" s="1"/>
      <c r="DC37" s="1"/>
      <c r="DD37" s="1"/>
      <c r="DE37" s="1"/>
      <c r="DF37" s="1"/>
      <c r="DG37" s="1"/>
      <c r="DH37" s="1"/>
      <c r="DI37" s="1"/>
      <c r="DJ37" s="1"/>
      <c r="DK37" s="1"/>
      <c r="DL37" s="1"/>
      <c r="DM37" s="1"/>
      <c r="DN37" s="1"/>
      <c r="DO37" s="1"/>
      <c r="DQ37" s="410"/>
      <c r="DR37" s="410"/>
      <c r="DS37" s="1"/>
      <c r="DT37" s="1"/>
      <c r="DU37" s="1"/>
      <c r="DV37" s="1"/>
      <c r="DW37" s="1"/>
      <c r="DX37" s="1"/>
      <c r="DY37" s="1"/>
      <c r="DZ37" s="1"/>
      <c r="EA37" s="1"/>
      <c r="EB37" s="1"/>
      <c r="EC37" s="1"/>
      <c r="ED37" s="1"/>
      <c r="EE37" s="1"/>
      <c r="EF37" s="1"/>
      <c r="EG37" s="1"/>
      <c r="EH37" s="1"/>
      <c r="EI37" s="1"/>
      <c r="EJ37" s="1"/>
      <c r="EK37" s="1"/>
      <c r="EL37" s="1"/>
      <c r="EM37" s="1"/>
      <c r="EO37" s="410"/>
      <c r="EP37" s="410"/>
      <c r="EQ37" s="1"/>
      <c r="ER37" s="1"/>
      <c r="ES37" s="1"/>
      <c r="ET37" s="1"/>
      <c r="EU37" s="1"/>
      <c r="EV37" s="1"/>
      <c r="EW37" s="1"/>
      <c r="EX37" s="1"/>
      <c r="EY37" s="1"/>
      <c r="EZ37" s="1"/>
      <c r="FA37" s="1"/>
      <c r="FB37" s="1"/>
      <c r="FC37" s="1"/>
      <c r="FD37" s="1"/>
      <c r="FE37" s="1"/>
      <c r="FF37" s="1"/>
      <c r="FG37" s="1"/>
      <c r="FH37" s="1"/>
      <c r="FI37" s="1"/>
      <c r="FJ37" s="1"/>
      <c r="FK37" s="1"/>
      <c r="FM37" s="410"/>
      <c r="FN37" s="410"/>
      <c r="FO37" s="1"/>
      <c r="FP37" s="1"/>
      <c r="FQ37" s="1"/>
      <c r="FR37" s="1"/>
      <c r="FS37" s="1"/>
      <c r="FT37" s="1"/>
      <c r="FU37" s="1"/>
      <c r="FV37" s="1"/>
      <c r="FW37" s="1"/>
      <c r="FX37" s="1"/>
      <c r="FY37" s="1"/>
      <c r="FZ37" s="1"/>
      <c r="GA37" s="1"/>
      <c r="GB37" s="1"/>
      <c r="GC37" s="1"/>
      <c r="GD37" s="1"/>
      <c r="GE37" s="1"/>
      <c r="GF37" s="1"/>
      <c r="GG37" s="1"/>
      <c r="GH37" s="1"/>
      <c r="GI37" s="1"/>
      <c r="GK37" s="410"/>
      <c r="GL37" s="410"/>
      <c r="GM37" s="1"/>
      <c r="GN37" s="1"/>
      <c r="GO37" s="1"/>
      <c r="GP37" s="1"/>
      <c r="GQ37" s="1"/>
      <c r="GR37" s="1"/>
      <c r="GS37" s="1"/>
      <c r="GT37" s="1"/>
      <c r="GU37" s="1"/>
      <c r="GV37" s="1"/>
      <c r="GW37" s="1"/>
      <c r="GX37" s="1"/>
      <c r="GY37" s="1"/>
      <c r="GZ37" s="1"/>
      <c r="HA37" s="1"/>
      <c r="HB37" s="1"/>
      <c r="HC37" s="1"/>
      <c r="HD37" s="1"/>
      <c r="HE37" s="1"/>
      <c r="HF37" s="1"/>
      <c r="HG37" s="1"/>
      <c r="HI37" s="410"/>
      <c r="HJ37" s="410"/>
      <c r="HK37" s="1"/>
      <c r="HL37" s="1"/>
      <c r="HM37" s="1"/>
      <c r="HN37" s="1"/>
      <c r="HO37" s="1"/>
      <c r="HP37" s="1"/>
      <c r="HQ37" s="1"/>
      <c r="HR37" s="1"/>
      <c r="HS37" s="1"/>
      <c r="HT37" s="1"/>
      <c r="HU37" s="1"/>
      <c r="HV37" s="1"/>
      <c r="HW37" s="1"/>
      <c r="HX37" s="1"/>
      <c r="HY37" s="1"/>
      <c r="HZ37" s="1"/>
      <c r="IA37" s="1"/>
      <c r="IB37" s="1"/>
      <c r="IC37" s="1"/>
      <c r="ID37" s="1"/>
      <c r="IE37" s="1"/>
    </row>
    <row r="38" spans="1:239" ht="14.5">
      <c r="A38" s="410"/>
      <c r="B38" s="410"/>
      <c r="C38" s="1"/>
      <c r="D38" s="1"/>
      <c r="E38" s="1"/>
      <c r="F38" s="1"/>
      <c r="G38" s="1"/>
      <c r="H38" s="1"/>
      <c r="I38" s="1"/>
      <c r="J38" s="1"/>
      <c r="K38" s="1"/>
      <c r="L38" s="1"/>
      <c r="M38" s="1"/>
      <c r="N38" s="1"/>
      <c r="O38" s="1"/>
      <c r="P38" s="1"/>
      <c r="Q38" s="1"/>
      <c r="R38" s="1"/>
      <c r="S38" s="1"/>
      <c r="T38" s="1"/>
      <c r="U38" s="1"/>
      <c r="V38" s="1"/>
      <c r="W38" s="1"/>
      <c r="Y38" s="410"/>
      <c r="Z38" s="410"/>
      <c r="AA38" s="1"/>
      <c r="AB38" s="1"/>
      <c r="AC38" s="1"/>
      <c r="AD38" s="1"/>
      <c r="AE38" s="1"/>
      <c r="AF38" s="1"/>
      <c r="AG38" s="1"/>
      <c r="AH38" s="1"/>
      <c r="AI38" s="1"/>
      <c r="AJ38" s="1"/>
      <c r="AK38" s="1"/>
      <c r="AL38" s="1"/>
      <c r="AM38" s="1"/>
      <c r="AN38" s="1"/>
      <c r="AO38" s="1"/>
      <c r="AP38" s="1"/>
      <c r="AQ38" s="1"/>
      <c r="AR38" s="1"/>
      <c r="AS38" s="1"/>
      <c r="AT38" s="1"/>
      <c r="AU38" s="1"/>
      <c r="AW38" s="410"/>
      <c r="AX38" s="410"/>
      <c r="AY38" s="1"/>
      <c r="AZ38" s="1"/>
      <c r="BA38" s="1"/>
      <c r="BB38" s="1"/>
      <c r="BC38" s="1"/>
      <c r="BD38" s="1"/>
      <c r="BE38" s="1"/>
      <c r="BF38" s="1"/>
      <c r="BG38" s="1"/>
      <c r="BH38" s="1"/>
      <c r="BI38" s="1"/>
      <c r="BJ38" s="1"/>
      <c r="BK38" s="1"/>
      <c r="BL38" s="1"/>
      <c r="BM38" s="1"/>
      <c r="BN38" s="1"/>
      <c r="BO38" s="1"/>
      <c r="BP38" s="1"/>
      <c r="BQ38" s="1"/>
      <c r="BR38" s="1"/>
      <c r="BS38" s="1"/>
      <c r="BU38" s="410"/>
      <c r="BV38" s="410"/>
      <c r="BW38" s="1"/>
      <c r="BX38" s="1"/>
      <c r="BY38" s="1"/>
      <c r="BZ38" s="1"/>
      <c r="CA38" s="1"/>
      <c r="CB38" s="1"/>
      <c r="CC38" s="1"/>
      <c r="CD38" s="1"/>
      <c r="CE38" s="1"/>
      <c r="CF38" s="1"/>
      <c r="CG38" s="1"/>
      <c r="CH38" s="1"/>
      <c r="CI38" s="1"/>
      <c r="CJ38" s="1"/>
      <c r="CK38" s="1"/>
      <c r="CL38" s="1"/>
      <c r="CM38" s="1"/>
      <c r="CN38" s="1"/>
      <c r="CO38" s="1"/>
      <c r="CP38" s="1"/>
      <c r="CQ38" s="1"/>
      <c r="CS38" s="410"/>
      <c r="CT38" s="410"/>
      <c r="CU38" s="1"/>
      <c r="CV38" s="1"/>
      <c r="CW38" s="1"/>
      <c r="CX38" s="1"/>
      <c r="CY38" s="1"/>
      <c r="CZ38" s="1"/>
      <c r="DA38" s="1"/>
      <c r="DB38" s="1"/>
      <c r="DC38" s="1"/>
      <c r="DD38" s="1"/>
      <c r="DE38" s="1"/>
      <c r="DF38" s="1"/>
      <c r="DG38" s="1"/>
      <c r="DH38" s="1"/>
      <c r="DI38" s="1"/>
      <c r="DJ38" s="1"/>
      <c r="DK38" s="1"/>
      <c r="DL38" s="1"/>
      <c r="DM38" s="1"/>
      <c r="DN38" s="1"/>
      <c r="DO38" s="1"/>
      <c r="DQ38" s="410"/>
      <c r="DR38" s="410"/>
      <c r="DS38" s="1"/>
      <c r="DT38" s="1"/>
      <c r="DU38" s="1"/>
      <c r="DV38" s="1"/>
      <c r="DW38" s="1"/>
      <c r="DX38" s="1"/>
      <c r="DY38" s="1"/>
      <c r="DZ38" s="1"/>
      <c r="EA38" s="1"/>
      <c r="EB38" s="1"/>
      <c r="EC38" s="1"/>
      <c r="ED38" s="1"/>
      <c r="EE38" s="1"/>
      <c r="EF38" s="1"/>
      <c r="EG38" s="1"/>
      <c r="EH38" s="1"/>
      <c r="EI38" s="1"/>
      <c r="EJ38" s="1"/>
      <c r="EK38" s="1"/>
      <c r="EL38" s="1"/>
      <c r="EM38" s="1"/>
      <c r="EO38" s="410"/>
      <c r="EP38" s="410"/>
      <c r="EQ38" s="1"/>
      <c r="ER38" s="1"/>
      <c r="ES38" s="1"/>
      <c r="ET38" s="1"/>
      <c r="EU38" s="1"/>
      <c r="EV38" s="1"/>
      <c r="EW38" s="1"/>
      <c r="EX38" s="1"/>
      <c r="EY38" s="1"/>
      <c r="EZ38" s="1"/>
      <c r="FA38" s="1"/>
      <c r="FB38" s="1"/>
      <c r="FC38" s="1"/>
      <c r="FD38" s="1"/>
      <c r="FE38" s="1"/>
      <c r="FF38" s="1"/>
      <c r="FG38" s="1"/>
      <c r="FH38" s="1"/>
      <c r="FI38" s="1"/>
      <c r="FJ38" s="1"/>
      <c r="FK38" s="1"/>
      <c r="FM38" s="410"/>
      <c r="FN38" s="410"/>
      <c r="FO38" s="1"/>
      <c r="FP38" s="1"/>
      <c r="FQ38" s="1"/>
      <c r="FR38" s="1"/>
      <c r="FS38" s="1"/>
      <c r="FT38" s="1"/>
      <c r="FU38" s="1"/>
      <c r="FV38" s="1"/>
      <c r="FW38" s="1"/>
      <c r="FX38" s="1"/>
      <c r="FY38" s="1"/>
      <c r="FZ38" s="1"/>
      <c r="GA38" s="1"/>
      <c r="GB38" s="1"/>
      <c r="GC38" s="1"/>
      <c r="GD38" s="1"/>
      <c r="GE38" s="1"/>
      <c r="GF38" s="1"/>
      <c r="GG38" s="1"/>
      <c r="GH38" s="1"/>
      <c r="GI38" s="1"/>
      <c r="GK38" s="410"/>
      <c r="GL38" s="410"/>
      <c r="GM38" s="1"/>
      <c r="GN38" s="1"/>
      <c r="GO38" s="1"/>
      <c r="GP38" s="1"/>
      <c r="GQ38" s="1"/>
      <c r="GR38" s="1"/>
      <c r="GS38" s="1"/>
      <c r="GT38" s="1"/>
      <c r="GU38" s="1"/>
      <c r="GV38" s="1"/>
      <c r="GW38" s="1"/>
      <c r="GX38" s="1"/>
      <c r="GY38" s="1"/>
      <c r="GZ38" s="1"/>
      <c r="HA38" s="1"/>
      <c r="HB38" s="1"/>
      <c r="HC38" s="1"/>
      <c r="HD38" s="1"/>
      <c r="HE38" s="1"/>
      <c r="HF38" s="1"/>
      <c r="HG38" s="1"/>
      <c r="HI38" s="410"/>
      <c r="HJ38" s="410"/>
      <c r="HK38" s="1"/>
      <c r="HL38" s="1"/>
      <c r="HM38" s="1"/>
      <c r="HN38" s="1"/>
      <c r="HO38" s="1"/>
      <c r="HP38" s="1"/>
      <c r="HQ38" s="1"/>
      <c r="HR38" s="1"/>
      <c r="HS38" s="1"/>
      <c r="HT38" s="1"/>
      <c r="HU38" s="1"/>
      <c r="HV38" s="1"/>
      <c r="HW38" s="1"/>
      <c r="HX38" s="1"/>
      <c r="HY38" s="1"/>
      <c r="HZ38" s="1"/>
      <c r="IA38" s="1"/>
      <c r="IB38" s="1"/>
      <c r="IC38" s="1"/>
      <c r="ID38" s="1"/>
      <c r="IE38" s="1"/>
    </row>
    <row r="39" spans="1:239" ht="14.5">
      <c r="A39" s="410"/>
      <c r="B39" s="410"/>
      <c r="C39" s="1"/>
      <c r="D39" s="1"/>
      <c r="E39" s="1"/>
      <c r="F39" s="1"/>
      <c r="G39" s="1"/>
      <c r="H39" s="1"/>
      <c r="I39" s="1"/>
      <c r="J39" s="1"/>
      <c r="K39" s="1"/>
      <c r="L39" s="1"/>
      <c r="M39" s="1"/>
      <c r="N39" s="1"/>
      <c r="O39" s="1"/>
      <c r="P39" s="1"/>
      <c r="Q39" s="1"/>
      <c r="R39" s="1"/>
      <c r="S39" s="1"/>
      <c r="T39" s="1"/>
      <c r="U39" s="1"/>
      <c r="V39" s="1"/>
      <c r="W39" s="1"/>
      <c r="Y39" s="410"/>
      <c r="Z39" s="410"/>
      <c r="AA39" s="1"/>
      <c r="AB39" s="1"/>
      <c r="AC39" s="1"/>
      <c r="AD39" s="1"/>
      <c r="AE39" s="1"/>
      <c r="AF39" s="1"/>
      <c r="AG39" s="1"/>
      <c r="AH39" s="1"/>
      <c r="AI39" s="1"/>
      <c r="AJ39" s="1"/>
      <c r="AK39" s="1"/>
      <c r="AL39" s="1"/>
      <c r="AM39" s="1"/>
      <c r="AN39" s="1"/>
      <c r="AO39" s="1"/>
      <c r="AP39" s="1"/>
      <c r="AQ39" s="1"/>
      <c r="AR39" s="1"/>
      <c r="AS39" s="1"/>
      <c r="AT39" s="1"/>
      <c r="AU39" s="1"/>
      <c r="AW39" s="410"/>
      <c r="AX39" s="410"/>
      <c r="AY39" s="1"/>
      <c r="AZ39" s="1"/>
      <c r="BA39" s="1"/>
      <c r="BB39" s="1"/>
      <c r="BC39" s="1"/>
      <c r="BD39" s="1"/>
      <c r="BE39" s="1"/>
      <c r="BF39" s="1"/>
      <c r="BG39" s="1"/>
      <c r="BH39" s="1"/>
      <c r="BI39" s="1"/>
      <c r="BJ39" s="1"/>
      <c r="BK39" s="1"/>
      <c r="BL39" s="1"/>
      <c r="BM39" s="1"/>
      <c r="BN39" s="1"/>
      <c r="BO39" s="1"/>
      <c r="BP39" s="1"/>
      <c r="BQ39" s="1"/>
      <c r="BR39" s="1"/>
      <c r="BS39" s="1"/>
      <c r="BU39" s="410"/>
      <c r="BV39" s="410"/>
      <c r="BW39" s="1"/>
      <c r="BX39" s="1"/>
      <c r="BY39" s="1"/>
      <c r="BZ39" s="1"/>
      <c r="CA39" s="1"/>
      <c r="CB39" s="1"/>
      <c r="CC39" s="1"/>
      <c r="CD39" s="1"/>
      <c r="CE39" s="1"/>
      <c r="CF39" s="1"/>
      <c r="CG39" s="1"/>
      <c r="CH39" s="1"/>
      <c r="CI39" s="1"/>
      <c r="CJ39" s="1"/>
      <c r="CK39" s="1"/>
      <c r="CL39" s="1"/>
      <c r="CM39" s="1"/>
      <c r="CN39" s="1"/>
      <c r="CO39" s="1"/>
      <c r="CP39" s="1"/>
      <c r="CQ39" s="1"/>
      <c r="CS39" s="410"/>
      <c r="CT39" s="410"/>
      <c r="CU39" s="1"/>
      <c r="CV39" s="1"/>
      <c r="CW39" s="1"/>
      <c r="CX39" s="1"/>
      <c r="CY39" s="1"/>
      <c r="CZ39" s="1"/>
      <c r="DA39" s="1"/>
      <c r="DB39" s="1"/>
      <c r="DC39" s="1"/>
      <c r="DD39" s="1"/>
      <c r="DE39" s="1"/>
      <c r="DF39" s="1"/>
      <c r="DG39" s="1"/>
      <c r="DH39" s="1"/>
      <c r="DI39" s="1"/>
      <c r="DJ39" s="1"/>
      <c r="DK39" s="1"/>
      <c r="DL39" s="1"/>
      <c r="DM39" s="1"/>
      <c r="DN39" s="1"/>
      <c r="DO39" s="1"/>
      <c r="DQ39" s="410"/>
      <c r="DR39" s="410"/>
      <c r="DS39" s="1"/>
      <c r="DT39" s="1"/>
      <c r="DU39" s="1"/>
      <c r="DV39" s="1"/>
      <c r="DW39" s="1"/>
      <c r="DX39" s="1"/>
      <c r="DY39" s="1"/>
      <c r="DZ39" s="1"/>
      <c r="EA39" s="1"/>
      <c r="EB39" s="1"/>
      <c r="EC39" s="1"/>
      <c r="ED39" s="1"/>
      <c r="EE39" s="1"/>
      <c r="EF39" s="1"/>
      <c r="EG39" s="1"/>
      <c r="EH39" s="1"/>
      <c r="EI39" s="1"/>
      <c r="EJ39" s="1"/>
      <c r="EK39" s="1"/>
      <c r="EL39" s="1"/>
      <c r="EM39" s="1"/>
      <c r="EO39" s="410"/>
      <c r="EP39" s="410"/>
      <c r="EQ39" s="1"/>
      <c r="ER39" s="1"/>
      <c r="ES39" s="1"/>
      <c r="ET39" s="1"/>
      <c r="EU39" s="1"/>
      <c r="EV39" s="1"/>
      <c r="EW39" s="1"/>
      <c r="EX39" s="1"/>
      <c r="EY39" s="1"/>
      <c r="EZ39" s="1"/>
      <c r="FA39" s="1"/>
      <c r="FB39" s="1"/>
      <c r="FC39" s="1"/>
      <c r="FD39" s="1"/>
      <c r="FE39" s="1"/>
      <c r="FF39" s="1"/>
      <c r="FG39" s="1"/>
      <c r="FH39" s="1"/>
      <c r="FI39" s="1"/>
      <c r="FJ39" s="1"/>
      <c r="FK39" s="1"/>
      <c r="FM39" s="410"/>
      <c r="FN39" s="410"/>
      <c r="FO39" s="1"/>
      <c r="FP39" s="1"/>
      <c r="FQ39" s="1"/>
      <c r="FR39" s="1"/>
      <c r="FS39" s="1"/>
      <c r="FT39" s="1"/>
      <c r="FU39" s="1"/>
      <c r="FV39" s="1"/>
      <c r="FW39" s="1"/>
      <c r="FX39" s="1"/>
      <c r="FY39" s="1"/>
      <c r="FZ39" s="1"/>
      <c r="GA39" s="1"/>
      <c r="GB39" s="1"/>
      <c r="GC39" s="1"/>
      <c r="GD39" s="1"/>
      <c r="GE39" s="1"/>
      <c r="GF39" s="1"/>
      <c r="GG39" s="1"/>
      <c r="GH39" s="1"/>
      <c r="GI39" s="1"/>
      <c r="GK39" s="410"/>
      <c r="GL39" s="410"/>
      <c r="GM39" s="1"/>
      <c r="GN39" s="1"/>
      <c r="GO39" s="1"/>
      <c r="GP39" s="1"/>
      <c r="GQ39" s="1"/>
      <c r="GR39" s="1"/>
      <c r="GS39" s="1"/>
      <c r="GT39" s="1"/>
      <c r="GU39" s="1"/>
      <c r="GV39" s="1"/>
      <c r="GW39" s="1"/>
      <c r="GX39" s="1"/>
      <c r="GY39" s="1"/>
      <c r="GZ39" s="1"/>
      <c r="HA39" s="1"/>
      <c r="HB39" s="1"/>
      <c r="HC39" s="1"/>
      <c r="HD39" s="1"/>
      <c r="HE39" s="1"/>
      <c r="HF39" s="1"/>
      <c r="HG39" s="1"/>
      <c r="HI39" s="410"/>
      <c r="HJ39" s="410"/>
      <c r="HK39" s="1"/>
      <c r="HL39" s="1"/>
      <c r="HM39" s="1"/>
      <c r="HN39" s="1"/>
      <c r="HO39" s="1"/>
      <c r="HP39" s="1"/>
      <c r="HQ39" s="1"/>
      <c r="HR39" s="1"/>
      <c r="HS39" s="1"/>
      <c r="HT39" s="1"/>
      <c r="HU39" s="1"/>
      <c r="HV39" s="1"/>
      <c r="HW39" s="1"/>
      <c r="HX39" s="1"/>
      <c r="HY39" s="1"/>
      <c r="HZ39" s="1"/>
      <c r="IA39" s="1"/>
      <c r="IB39" s="1"/>
      <c r="IC39" s="1"/>
      <c r="ID39" s="1"/>
      <c r="IE39" s="1"/>
    </row>
    <row r="40" spans="1:239" ht="14.5">
      <c r="A40" s="410"/>
      <c r="B40" s="410"/>
      <c r="C40" s="1"/>
      <c r="D40" s="1"/>
      <c r="E40" s="1"/>
      <c r="F40" s="1"/>
      <c r="G40" s="1"/>
      <c r="H40" s="1"/>
      <c r="I40" s="1"/>
      <c r="J40" s="1"/>
      <c r="K40" s="1"/>
      <c r="L40" s="1"/>
      <c r="M40" s="1"/>
      <c r="N40" s="1"/>
      <c r="O40" s="1"/>
      <c r="P40" s="1"/>
      <c r="Q40" s="1"/>
      <c r="R40" s="1"/>
      <c r="S40" s="1"/>
      <c r="T40" s="1"/>
      <c r="U40" s="1"/>
      <c r="V40" s="1"/>
      <c r="W40" s="1"/>
      <c r="Y40" s="410"/>
      <c r="Z40" s="410"/>
      <c r="AA40" s="1"/>
      <c r="AB40" s="1"/>
      <c r="AC40" s="1"/>
      <c r="AD40" s="1"/>
      <c r="AE40" s="1"/>
      <c r="AF40" s="1"/>
      <c r="AG40" s="1"/>
      <c r="AH40" s="1"/>
      <c r="AI40" s="1"/>
      <c r="AJ40" s="1"/>
      <c r="AK40" s="1"/>
      <c r="AL40" s="1"/>
      <c r="AM40" s="1"/>
      <c r="AN40" s="1"/>
      <c r="AO40" s="1"/>
      <c r="AP40" s="1"/>
      <c r="AQ40" s="1"/>
      <c r="AR40" s="1"/>
      <c r="AS40" s="1"/>
      <c r="AT40" s="1"/>
      <c r="AU40" s="1"/>
      <c r="AW40" s="410"/>
      <c r="AX40" s="410"/>
      <c r="AY40" s="1"/>
      <c r="AZ40" s="1"/>
      <c r="BA40" s="1"/>
      <c r="BB40" s="1"/>
      <c r="BC40" s="1"/>
      <c r="BD40" s="1"/>
      <c r="BE40" s="1"/>
      <c r="BF40" s="1"/>
      <c r="BG40" s="1"/>
      <c r="BH40" s="1"/>
      <c r="BI40" s="1"/>
      <c r="BJ40" s="1"/>
      <c r="BK40" s="1"/>
      <c r="BL40" s="1"/>
      <c r="BM40" s="1"/>
      <c r="BN40" s="1"/>
      <c r="BO40" s="1"/>
      <c r="BP40" s="1"/>
      <c r="BQ40" s="1"/>
      <c r="BR40" s="1"/>
      <c r="BS40" s="1"/>
      <c r="BU40" s="410"/>
      <c r="BV40" s="410"/>
      <c r="BW40" s="1"/>
      <c r="BX40" s="1"/>
      <c r="BY40" s="1"/>
      <c r="BZ40" s="1"/>
      <c r="CA40" s="1"/>
      <c r="CB40" s="1"/>
      <c r="CC40" s="1"/>
      <c r="CD40" s="1"/>
      <c r="CE40" s="1"/>
      <c r="CF40" s="1"/>
      <c r="CG40" s="1"/>
      <c r="CH40" s="1"/>
      <c r="CI40" s="1"/>
      <c r="CJ40" s="1"/>
      <c r="CK40" s="1"/>
      <c r="CL40" s="1"/>
      <c r="CM40" s="1"/>
      <c r="CN40" s="1"/>
      <c r="CO40" s="1"/>
      <c r="CP40" s="1"/>
      <c r="CQ40" s="1"/>
      <c r="CS40" s="410"/>
      <c r="CT40" s="410"/>
      <c r="CU40" s="1"/>
      <c r="CV40" s="1"/>
      <c r="CW40" s="1"/>
      <c r="CX40" s="1"/>
      <c r="CY40" s="1"/>
      <c r="CZ40" s="1"/>
      <c r="DA40" s="1"/>
      <c r="DB40" s="1"/>
      <c r="DC40" s="1"/>
      <c r="DD40" s="1"/>
      <c r="DE40" s="1"/>
      <c r="DF40" s="1"/>
      <c r="DG40" s="1"/>
      <c r="DH40" s="1"/>
      <c r="DI40" s="1"/>
      <c r="DJ40" s="1"/>
      <c r="DK40" s="1"/>
      <c r="DL40" s="1"/>
      <c r="DM40" s="1"/>
      <c r="DN40" s="1"/>
      <c r="DO40" s="1"/>
      <c r="DQ40" s="410"/>
      <c r="DR40" s="410"/>
      <c r="DS40" s="1"/>
      <c r="DT40" s="1"/>
      <c r="DU40" s="1"/>
      <c r="DV40" s="1"/>
      <c r="DW40" s="1"/>
      <c r="DX40" s="1"/>
      <c r="DY40" s="1"/>
      <c r="DZ40" s="1"/>
      <c r="EA40" s="1"/>
      <c r="EB40" s="1"/>
      <c r="EC40" s="1"/>
      <c r="ED40" s="1"/>
      <c r="EE40" s="1"/>
      <c r="EF40" s="1"/>
      <c r="EG40" s="1"/>
      <c r="EH40" s="1"/>
      <c r="EI40" s="1"/>
      <c r="EJ40" s="1"/>
      <c r="EK40" s="1"/>
      <c r="EL40" s="1"/>
      <c r="EM40" s="1"/>
      <c r="EO40" s="410"/>
      <c r="EP40" s="410"/>
      <c r="EQ40" s="1"/>
      <c r="ER40" s="1"/>
      <c r="ES40" s="1"/>
      <c r="ET40" s="1"/>
      <c r="EU40" s="1"/>
      <c r="EV40" s="1"/>
      <c r="EW40" s="1"/>
      <c r="EX40" s="1"/>
      <c r="EY40" s="1"/>
      <c r="EZ40" s="1"/>
      <c r="FA40" s="1"/>
      <c r="FB40" s="1"/>
      <c r="FC40" s="1"/>
      <c r="FD40" s="1"/>
      <c r="FE40" s="1"/>
      <c r="FF40" s="1"/>
      <c r="FG40" s="1"/>
      <c r="FH40" s="1"/>
      <c r="FI40" s="1"/>
      <c r="FJ40" s="1"/>
      <c r="FK40" s="1"/>
      <c r="FM40" s="410"/>
      <c r="FN40" s="410"/>
      <c r="FO40" s="1"/>
      <c r="FP40" s="1"/>
      <c r="FQ40" s="1"/>
      <c r="FR40" s="1"/>
      <c r="FS40" s="1"/>
      <c r="FT40" s="1"/>
      <c r="FU40" s="1"/>
      <c r="FV40" s="1"/>
      <c r="FW40" s="1"/>
      <c r="FX40" s="1"/>
      <c r="FY40" s="1"/>
      <c r="FZ40" s="1"/>
      <c r="GA40" s="1"/>
      <c r="GB40" s="1"/>
      <c r="GC40" s="1"/>
      <c r="GD40" s="1"/>
      <c r="GE40" s="1"/>
      <c r="GF40" s="1"/>
      <c r="GG40" s="1"/>
      <c r="GH40" s="1"/>
      <c r="GI40" s="1"/>
      <c r="GK40" s="410"/>
      <c r="GL40" s="410"/>
      <c r="GM40" s="1"/>
      <c r="GN40" s="1"/>
      <c r="GO40" s="1"/>
      <c r="GP40" s="1"/>
      <c r="GQ40" s="1"/>
      <c r="GR40" s="1"/>
      <c r="GS40" s="1"/>
      <c r="GT40" s="1"/>
      <c r="GU40" s="1"/>
      <c r="GV40" s="1"/>
      <c r="GW40" s="1"/>
      <c r="GX40" s="1"/>
      <c r="GY40" s="1"/>
      <c r="GZ40" s="1"/>
      <c r="HA40" s="1"/>
      <c r="HB40" s="1"/>
      <c r="HC40" s="1"/>
      <c r="HD40" s="1"/>
      <c r="HE40" s="1"/>
      <c r="HF40" s="1"/>
      <c r="HG40" s="1"/>
      <c r="HI40" s="410"/>
      <c r="HJ40" s="410"/>
      <c r="HK40" s="1"/>
      <c r="HL40" s="1"/>
      <c r="HM40" s="1"/>
      <c r="HN40" s="1"/>
      <c r="HO40" s="1"/>
      <c r="HP40" s="1"/>
      <c r="HQ40" s="1"/>
      <c r="HR40" s="1"/>
      <c r="HS40" s="1"/>
      <c r="HT40" s="1"/>
      <c r="HU40" s="1"/>
      <c r="HV40" s="1"/>
      <c r="HW40" s="1"/>
      <c r="HX40" s="1"/>
      <c r="HY40" s="1"/>
      <c r="HZ40" s="1"/>
      <c r="IA40" s="1"/>
      <c r="IB40" s="1"/>
      <c r="IC40" s="1"/>
      <c r="ID40" s="1"/>
      <c r="IE40" s="1"/>
    </row>
    <row r="41" spans="1:239" ht="14.5">
      <c r="A41" s="410"/>
      <c r="B41" s="410"/>
      <c r="C41" s="1"/>
      <c r="D41" s="1"/>
      <c r="E41" s="1"/>
      <c r="F41" s="1"/>
      <c r="G41" s="1"/>
      <c r="H41" s="1"/>
      <c r="I41" s="1"/>
      <c r="J41" s="1"/>
      <c r="K41" s="1"/>
      <c r="L41" s="1"/>
      <c r="M41" s="1"/>
      <c r="N41" s="1"/>
      <c r="O41" s="1"/>
      <c r="P41" s="1"/>
      <c r="Q41" s="1"/>
      <c r="R41" s="1"/>
      <c r="S41" s="1"/>
      <c r="T41" s="1"/>
      <c r="U41" s="1"/>
      <c r="V41" s="1"/>
      <c r="W41" s="1"/>
      <c r="Y41" s="410"/>
      <c r="Z41" s="410"/>
      <c r="AA41" s="1"/>
      <c r="AB41" s="1"/>
      <c r="AC41" s="1"/>
      <c r="AD41" s="1"/>
      <c r="AE41" s="1"/>
      <c r="AF41" s="1"/>
      <c r="AG41" s="1"/>
      <c r="AH41" s="1"/>
      <c r="AI41" s="1"/>
      <c r="AJ41" s="1"/>
      <c r="AK41" s="1"/>
      <c r="AL41" s="1"/>
      <c r="AM41" s="1"/>
      <c r="AN41" s="1"/>
      <c r="AO41" s="1"/>
      <c r="AP41" s="1"/>
      <c r="AQ41" s="1"/>
      <c r="AR41" s="1"/>
      <c r="AS41" s="1"/>
      <c r="AT41" s="1"/>
      <c r="AU41" s="1"/>
      <c r="AW41" s="410"/>
      <c r="AX41" s="410"/>
      <c r="AY41" s="1"/>
      <c r="AZ41" s="1"/>
      <c r="BA41" s="1"/>
      <c r="BB41" s="1"/>
      <c r="BC41" s="1"/>
      <c r="BD41" s="1"/>
      <c r="BE41" s="1"/>
      <c r="BF41" s="1"/>
      <c r="BG41" s="1"/>
      <c r="BH41" s="1"/>
      <c r="BI41" s="1"/>
      <c r="BJ41" s="1"/>
      <c r="BK41" s="1"/>
      <c r="BL41" s="1"/>
      <c r="BM41" s="1"/>
      <c r="BN41" s="1"/>
      <c r="BO41" s="1"/>
      <c r="BP41" s="1"/>
      <c r="BQ41" s="1"/>
      <c r="BR41" s="1"/>
      <c r="BS41" s="1"/>
      <c r="BU41" s="410"/>
      <c r="BV41" s="410"/>
      <c r="BW41" s="1"/>
      <c r="BX41" s="1"/>
      <c r="BY41" s="1"/>
      <c r="BZ41" s="1"/>
      <c r="CA41" s="1"/>
      <c r="CB41" s="1"/>
      <c r="CC41" s="1"/>
      <c r="CD41" s="1"/>
      <c r="CE41" s="1"/>
      <c r="CF41" s="1"/>
      <c r="CG41" s="1"/>
      <c r="CH41" s="1"/>
      <c r="CI41" s="1"/>
      <c r="CJ41" s="1"/>
      <c r="CK41" s="1"/>
      <c r="CL41" s="1"/>
      <c r="CM41" s="1"/>
      <c r="CN41" s="1"/>
      <c r="CO41" s="1"/>
      <c r="CP41" s="1"/>
      <c r="CQ41" s="1"/>
      <c r="CS41" s="410"/>
      <c r="CT41" s="410"/>
      <c r="CU41" s="1"/>
      <c r="CV41" s="1"/>
      <c r="CW41" s="1"/>
      <c r="CX41" s="1"/>
      <c r="CY41" s="1"/>
      <c r="CZ41" s="1"/>
      <c r="DA41" s="1"/>
      <c r="DB41" s="1"/>
      <c r="DC41" s="1"/>
      <c r="DD41" s="1"/>
      <c r="DE41" s="1"/>
      <c r="DF41" s="1"/>
      <c r="DG41" s="1"/>
      <c r="DH41" s="1"/>
      <c r="DI41" s="1"/>
      <c r="DJ41" s="1"/>
      <c r="DK41" s="1"/>
      <c r="DL41" s="1"/>
      <c r="DM41" s="1"/>
      <c r="DN41" s="1"/>
      <c r="DO41" s="1"/>
      <c r="DQ41" s="410"/>
      <c r="DR41" s="410"/>
      <c r="DS41" s="1"/>
      <c r="DT41" s="1"/>
      <c r="DU41" s="1"/>
      <c r="DV41" s="1"/>
      <c r="DW41" s="1"/>
      <c r="DX41" s="1"/>
      <c r="DY41" s="1"/>
      <c r="DZ41" s="1"/>
      <c r="EA41" s="1"/>
      <c r="EB41" s="1"/>
      <c r="EC41" s="1"/>
      <c r="ED41" s="1"/>
      <c r="EE41" s="1"/>
      <c r="EF41" s="1"/>
      <c r="EG41" s="1"/>
      <c r="EH41" s="1"/>
      <c r="EI41" s="1"/>
      <c r="EJ41" s="1"/>
      <c r="EK41" s="1"/>
      <c r="EL41" s="1"/>
      <c r="EM41" s="1"/>
      <c r="EO41" s="410"/>
      <c r="EP41" s="410"/>
      <c r="EQ41" s="1"/>
      <c r="ER41" s="1"/>
      <c r="ES41" s="1"/>
      <c r="ET41" s="1"/>
      <c r="EU41" s="1"/>
      <c r="EV41" s="1"/>
      <c r="EW41" s="1"/>
      <c r="EX41" s="1"/>
      <c r="EY41" s="1"/>
      <c r="EZ41" s="1"/>
      <c r="FA41" s="1"/>
      <c r="FB41" s="1"/>
      <c r="FC41" s="1"/>
      <c r="FD41" s="1"/>
      <c r="FE41" s="1"/>
      <c r="FF41" s="1"/>
      <c r="FG41" s="1"/>
      <c r="FH41" s="1"/>
      <c r="FI41" s="1"/>
      <c r="FJ41" s="1"/>
      <c r="FK41" s="1"/>
      <c r="FM41" s="410"/>
      <c r="FN41" s="410"/>
      <c r="FO41" s="1"/>
      <c r="FP41" s="1"/>
      <c r="FQ41" s="1"/>
      <c r="FR41" s="1"/>
      <c r="FS41" s="1"/>
      <c r="FT41" s="1"/>
      <c r="FU41" s="1"/>
      <c r="FV41" s="1"/>
      <c r="FW41" s="1"/>
      <c r="FX41" s="1"/>
      <c r="FY41" s="1"/>
      <c r="FZ41" s="1"/>
      <c r="GA41" s="1"/>
      <c r="GB41" s="1"/>
      <c r="GC41" s="1"/>
      <c r="GD41" s="1"/>
      <c r="GE41" s="1"/>
      <c r="GF41" s="1"/>
      <c r="GG41" s="1"/>
      <c r="GH41" s="1"/>
      <c r="GI41" s="1"/>
      <c r="GK41" s="410"/>
      <c r="GL41" s="410"/>
      <c r="GM41" s="1"/>
      <c r="GN41" s="1"/>
      <c r="GO41" s="1"/>
      <c r="GP41" s="1"/>
      <c r="GQ41" s="1"/>
      <c r="GR41" s="1"/>
      <c r="GS41" s="1"/>
      <c r="GT41" s="1"/>
      <c r="GU41" s="1"/>
      <c r="GV41" s="1"/>
      <c r="GW41" s="1"/>
      <c r="GX41" s="1"/>
      <c r="GY41" s="1"/>
      <c r="GZ41" s="1"/>
      <c r="HA41" s="1"/>
      <c r="HB41" s="1"/>
      <c r="HC41" s="1"/>
      <c r="HD41" s="1"/>
      <c r="HE41" s="1"/>
      <c r="HF41" s="1"/>
      <c r="HG41" s="1"/>
      <c r="HI41" s="410"/>
      <c r="HJ41" s="410"/>
      <c r="HK41" s="1"/>
      <c r="HL41" s="1"/>
      <c r="HM41" s="1"/>
      <c r="HN41" s="1"/>
      <c r="HO41" s="1"/>
      <c r="HP41" s="1"/>
      <c r="HQ41" s="1"/>
      <c r="HR41" s="1"/>
      <c r="HS41" s="1"/>
      <c r="HT41" s="1"/>
      <c r="HU41" s="1"/>
      <c r="HV41" s="1"/>
      <c r="HW41" s="1"/>
      <c r="HX41" s="1"/>
      <c r="HY41" s="1"/>
      <c r="HZ41" s="1"/>
      <c r="IA41" s="1"/>
      <c r="IB41" s="1"/>
      <c r="IC41" s="1"/>
      <c r="ID41" s="1"/>
      <c r="IE41" s="1"/>
    </row>
    <row r="42" spans="1:239" ht="14.5">
      <c r="A42" s="410"/>
      <c r="B42" s="410"/>
      <c r="C42" s="1"/>
      <c r="D42" s="1"/>
      <c r="E42" s="1"/>
      <c r="F42" s="1"/>
      <c r="G42" s="1"/>
      <c r="H42" s="1"/>
      <c r="I42" s="1"/>
      <c r="J42" s="1"/>
      <c r="K42" s="1"/>
      <c r="L42" s="1"/>
      <c r="M42" s="1"/>
      <c r="N42" s="1"/>
      <c r="O42" s="1"/>
      <c r="P42" s="1"/>
      <c r="Q42" s="1"/>
      <c r="R42" s="1"/>
      <c r="S42" s="1"/>
      <c r="T42" s="1"/>
      <c r="U42" s="1"/>
      <c r="V42" s="1"/>
      <c r="W42" s="1"/>
      <c r="Y42" s="410"/>
      <c r="Z42" s="410"/>
      <c r="AA42" s="1"/>
      <c r="AB42" s="1"/>
      <c r="AC42" s="1"/>
      <c r="AD42" s="1"/>
      <c r="AE42" s="1"/>
      <c r="AF42" s="1"/>
      <c r="AG42" s="1"/>
      <c r="AH42" s="1"/>
      <c r="AI42" s="1"/>
      <c r="AJ42" s="1"/>
      <c r="AK42" s="1"/>
      <c r="AL42" s="1"/>
      <c r="AM42" s="1"/>
      <c r="AN42" s="1"/>
      <c r="AO42" s="1"/>
      <c r="AP42" s="1"/>
      <c r="AQ42" s="1"/>
      <c r="AR42" s="1"/>
      <c r="AS42" s="1"/>
      <c r="AT42" s="1"/>
      <c r="AU42" s="1"/>
      <c r="AW42" s="410"/>
      <c r="AX42" s="410"/>
      <c r="AY42" s="1"/>
      <c r="AZ42" s="1"/>
      <c r="BA42" s="1"/>
      <c r="BB42" s="1"/>
      <c r="BC42" s="1"/>
      <c r="BD42" s="1"/>
      <c r="BE42" s="1"/>
      <c r="BF42" s="1"/>
      <c r="BG42" s="1"/>
      <c r="BH42" s="1"/>
      <c r="BI42" s="1"/>
      <c r="BJ42" s="1"/>
      <c r="BK42" s="1"/>
      <c r="BL42" s="1"/>
      <c r="BM42" s="1"/>
      <c r="BN42" s="1"/>
      <c r="BO42" s="1"/>
      <c r="BP42" s="1"/>
      <c r="BQ42" s="1"/>
      <c r="BR42" s="1"/>
      <c r="BS42" s="1"/>
      <c r="BU42" s="410"/>
      <c r="BV42" s="410"/>
      <c r="BW42" s="1"/>
      <c r="BX42" s="1"/>
      <c r="BY42" s="1"/>
      <c r="BZ42" s="1"/>
      <c r="CA42" s="1"/>
      <c r="CB42" s="1"/>
      <c r="CC42" s="1"/>
      <c r="CD42" s="1"/>
      <c r="CE42" s="1"/>
      <c r="CF42" s="1"/>
      <c r="CG42" s="1"/>
      <c r="CH42" s="1"/>
      <c r="CI42" s="1"/>
      <c r="CJ42" s="1"/>
      <c r="CK42" s="1"/>
      <c r="CL42" s="1"/>
      <c r="CM42" s="1"/>
      <c r="CN42" s="1"/>
      <c r="CO42" s="1"/>
      <c r="CP42" s="1"/>
      <c r="CQ42" s="1"/>
      <c r="CS42" s="410"/>
      <c r="CT42" s="410"/>
      <c r="CU42" s="1"/>
      <c r="CV42" s="1"/>
      <c r="CW42" s="1"/>
      <c r="CX42" s="1"/>
      <c r="CY42" s="1"/>
      <c r="CZ42" s="1"/>
      <c r="DA42" s="1"/>
      <c r="DB42" s="1"/>
      <c r="DC42" s="1"/>
      <c r="DD42" s="1"/>
      <c r="DE42" s="1"/>
      <c r="DF42" s="1"/>
      <c r="DG42" s="1"/>
      <c r="DH42" s="1"/>
      <c r="DI42" s="1"/>
      <c r="DJ42" s="1"/>
      <c r="DK42" s="1"/>
      <c r="DL42" s="1"/>
      <c r="DM42" s="1"/>
      <c r="DN42" s="1"/>
      <c r="DO42" s="1"/>
      <c r="DQ42" s="410"/>
      <c r="DR42" s="410"/>
      <c r="DS42" s="1"/>
      <c r="DT42" s="1"/>
      <c r="DU42" s="1"/>
      <c r="DV42" s="1"/>
      <c r="DW42" s="1"/>
      <c r="DX42" s="1"/>
      <c r="DY42" s="1"/>
      <c r="DZ42" s="1"/>
      <c r="EA42" s="1"/>
      <c r="EB42" s="1"/>
      <c r="EC42" s="1"/>
      <c r="ED42" s="1"/>
      <c r="EE42" s="1"/>
      <c r="EF42" s="1"/>
      <c r="EG42" s="1"/>
      <c r="EH42" s="1"/>
      <c r="EI42" s="1"/>
      <c r="EJ42" s="1"/>
      <c r="EK42" s="1"/>
      <c r="EL42" s="1"/>
      <c r="EM42" s="1"/>
      <c r="EO42" s="410"/>
      <c r="EP42" s="410"/>
      <c r="EQ42" s="1"/>
      <c r="ER42" s="1"/>
      <c r="ES42" s="1"/>
      <c r="ET42" s="1"/>
      <c r="EU42" s="1"/>
      <c r="EV42" s="1"/>
      <c r="EW42" s="1"/>
      <c r="EX42" s="1"/>
      <c r="EY42" s="1"/>
      <c r="EZ42" s="1"/>
      <c r="FA42" s="1"/>
      <c r="FB42" s="1"/>
      <c r="FC42" s="1"/>
      <c r="FD42" s="1"/>
      <c r="FE42" s="1"/>
      <c r="FF42" s="1"/>
      <c r="FG42" s="1"/>
      <c r="FH42" s="1"/>
      <c r="FI42" s="1"/>
      <c r="FJ42" s="1"/>
      <c r="FK42" s="1"/>
      <c r="FM42" s="410"/>
      <c r="FN42" s="410"/>
      <c r="FO42" s="1"/>
      <c r="FP42" s="1"/>
      <c r="FQ42" s="1"/>
      <c r="FR42" s="1"/>
      <c r="FS42" s="1"/>
      <c r="FT42" s="1"/>
      <c r="FU42" s="1"/>
      <c r="FV42" s="1"/>
      <c r="FW42" s="1"/>
      <c r="FX42" s="1"/>
      <c r="FY42" s="1"/>
      <c r="FZ42" s="1"/>
      <c r="GA42" s="1"/>
      <c r="GB42" s="1"/>
      <c r="GC42" s="1"/>
      <c r="GD42" s="1"/>
      <c r="GE42" s="1"/>
      <c r="GF42" s="1"/>
      <c r="GG42" s="1"/>
      <c r="GH42" s="1"/>
      <c r="GI42" s="1"/>
      <c r="GK42" s="410"/>
      <c r="GL42" s="410"/>
      <c r="GM42" s="1"/>
      <c r="GN42" s="1"/>
      <c r="GO42" s="1"/>
      <c r="GP42" s="1"/>
      <c r="GQ42" s="1"/>
      <c r="GR42" s="1"/>
      <c r="GS42" s="1"/>
      <c r="GT42" s="1"/>
      <c r="GU42" s="1"/>
      <c r="GV42" s="1"/>
      <c r="GW42" s="1"/>
      <c r="GX42" s="1"/>
      <c r="GY42" s="1"/>
      <c r="GZ42" s="1"/>
      <c r="HA42" s="1"/>
      <c r="HB42" s="1"/>
      <c r="HC42" s="1"/>
      <c r="HD42" s="1"/>
      <c r="HE42" s="1"/>
      <c r="HF42" s="1"/>
      <c r="HG42" s="1"/>
      <c r="HI42" s="410"/>
      <c r="HJ42" s="410"/>
      <c r="HK42" s="1"/>
      <c r="HL42" s="1"/>
      <c r="HM42" s="1"/>
      <c r="HN42" s="1"/>
      <c r="HO42" s="1"/>
      <c r="HP42" s="1"/>
      <c r="HQ42" s="1"/>
      <c r="HR42" s="1"/>
      <c r="HS42" s="1"/>
      <c r="HT42" s="1"/>
      <c r="HU42" s="1"/>
      <c r="HV42" s="1"/>
      <c r="HW42" s="1"/>
      <c r="HX42" s="1"/>
      <c r="HY42" s="1"/>
      <c r="HZ42" s="1"/>
      <c r="IA42" s="1"/>
      <c r="IB42" s="1"/>
      <c r="IC42" s="1"/>
      <c r="ID42" s="1"/>
      <c r="IE42" s="1"/>
    </row>
    <row r="43" spans="1:239" ht="14.5">
      <c r="A43" s="410"/>
      <c r="B43" s="410"/>
      <c r="C43" s="1"/>
      <c r="D43" s="1"/>
      <c r="E43" s="1"/>
      <c r="F43" s="1"/>
      <c r="G43" s="1"/>
      <c r="H43" s="1"/>
      <c r="I43" s="1"/>
      <c r="J43" s="1"/>
      <c r="K43" s="1"/>
      <c r="L43" s="1"/>
      <c r="M43" s="1"/>
      <c r="N43" s="1"/>
      <c r="O43" s="1"/>
      <c r="P43" s="1"/>
      <c r="Q43" s="1"/>
      <c r="R43" s="1"/>
      <c r="S43" s="1"/>
      <c r="T43" s="1"/>
      <c r="U43" s="1"/>
      <c r="V43" s="1"/>
      <c r="W43" s="1"/>
      <c r="Y43" s="410"/>
      <c r="Z43" s="410"/>
      <c r="AA43" s="1"/>
      <c r="AB43" s="1"/>
      <c r="AC43" s="1"/>
      <c r="AD43" s="1"/>
      <c r="AE43" s="1"/>
      <c r="AF43" s="1"/>
      <c r="AG43" s="1"/>
      <c r="AH43" s="1"/>
      <c r="AI43" s="1"/>
      <c r="AJ43" s="1"/>
      <c r="AK43" s="1"/>
      <c r="AL43" s="1"/>
      <c r="AM43" s="1"/>
      <c r="AN43" s="1"/>
      <c r="AO43" s="1"/>
      <c r="AP43" s="1"/>
      <c r="AQ43" s="1"/>
      <c r="AR43" s="1"/>
      <c r="AS43" s="1"/>
      <c r="AT43" s="1"/>
      <c r="AU43" s="1"/>
      <c r="AW43" s="410"/>
      <c r="AX43" s="410"/>
      <c r="AY43" s="1"/>
      <c r="AZ43" s="1"/>
      <c r="BA43" s="1"/>
      <c r="BB43" s="1"/>
      <c r="BC43" s="1"/>
      <c r="BD43" s="1"/>
      <c r="BE43" s="1"/>
      <c r="BF43" s="1"/>
      <c r="BG43" s="1"/>
      <c r="BH43" s="1"/>
      <c r="BI43" s="1"/>
      <c r="BJ43" s="1"/>
      <c r="BK43" s="1"/>
      <c r="BL43" s="1"/>
      <c r="BM43" s="1"/>
      <c r="BN43" s="1"/>
      <c r="BO43" s="1"/>
      <c r="BP43" s="1"/>
      <c r="BQ43" s="1"/>
      <c r="BR43" s="1"/>
      <c r="BS43" s="1"/>
      <c r="BU43" s="410"/>
      <c r="BV43" s="410"/>
      <c r="BW43" s="1"/>
      <c r="BX43" s="1"/>
      <c r="BY43" s="1"/>
      <c r="BZ43" s="1"/>
      <c r="CA43" s="1"/>
      <c r="CB43" s="1"/>
      <c r="CC43" s="1"/>
      <c r="CD43" s="1"/>
      <c r="CE43" s="1"/>
      <c r="CF43" s="1"/>
      <c r="CG43" s="1"/>
      <c r="CH43" s="1"/>
      <c r="CI43" s="1"/>
      <c r="CJ43" s="1"/>
      <c r="CK43" s="1"/>
      <c r="CL43" s="1"/>
      <c r="CM43" s="1"/>
      <c r="CN43" s="1"/>
      <c r="CO43" s="1"/>
      <c r="CP43" s="1"/>
      <c r="CQ43" s="1"/>
      <c r="CS43" s="410"/>
      <c r="CT43" s="410"/>
      <c r="CU43" s="1"/>
      <c r="CV43" s="1"/>
      <c r="CW43" s="1"/>
      <c r="CX43" s="1"/>
      <c r="CY43" s="1"/>
      <c r="CZ43" s="1"/>
      <c r="DA43" s="1"/>
      <c r="DB43" s="1"/>
      <c r="DC43" s="1"/>
      <c r="DD43" s="1"/>
      <c r="DE43" s="1"/>
      <c r="DF43" s="1"/>
      <c r="DG43" s="1"/>
      <c r="DH43" s="1"/>
      <c r="DI43" s="1"/>
      <c r="DJ43" s="1"/>
      <c r="DK43" s="1"/>
      <c r="DL43" s="1"/>
      <c r="DM43" s="1"/>
      <c r="DN43" s="1"/>
      <c r="DO43" s="1"/>
      <c r="DQ43" s="410"/>
      <c r="DR43" s="410"/>
      <c r="DS43" s="1"/>
      <c r="DT43" s="1"/>
      <c r="DU43" s="1"/>
      <c r="DV43" s="1"/>
      <c r="DW43" s="1"/>
      <c r="DX43" s="1"/>
      <c r="DY43" s="1"/>
      <c r="DZ43" s="1"/>
      <c r="EA43" s="1"/>
      <c r="EB43" s="1"/>
      <c r="EC43" s="1"/>
      <c r="ED43" s="1"/>
      <c r="EE43" s="1"/>
      <c r="EF43" s="1"/>
      <c r="EG43" s="1"/>
      <c r="EH43" s="1"/>
      <c r="EI43" s="1"/>
      <c r="EJ43" s="1"/>
      <c r="EK43" s="1"/>
      <c r="EL43" s="1"/>
      <c r="EM43" s="1"/>
      <c r="EO43" s="410"/>
      <c r="EP43" s="410"/>
      <c r="EQ43" s="1"/>
      <c r="ER43" s="1"/>
      <c r="ES43" s="1"/>
      <c r="ET43" s="1"/>
      <c r="EU43" s="1"/>
      <c r="EV43" s="1"/>
      <c r="EW43" s="1"/>
      <c r="EX43" s="1"/>
      <c r="EY43" s="1"/>
      <c r="EZ43" s="1"/>
      <c r="FA43" s="1"/>
      <c r="FB43" s="1"/>
      <c r="FC43" s="1"/>
      <c r="FD43" s="1"/>
      <c r="FE43" s="1"/>
      <c r="FF43" s="1"/>
      <c r="FG43" s="1"/>
      <c r="FH43" s="1"/>
      <c r="FI43" s="1"/>
      <c r="FJ43" s="1"/>
      <c r="FK43" s="1"/>
      <c r="FM43" s="410"/>
      <c r="FN43" s="410"/>
      <c r="FO43" s="1"/>
      <c r="FP43" s="1"/>
      <c r="FQ43" s="1"/>
      <c r="FR43" s="1"/>
      <c r="FS43" s="1"/>
      <c r="FT43" s="1"/>
      <c r="FU43" s="1"/>
      <c r="FV43" s="1"/>
      <c r="FW43" s="1"/>
      <c r="FX43" s="1"/>
      <c r="FY43" s="1"/>
      <c r="FZ43" s="1"/>
      <c r="GA43" s="1"/>
      <c r="GB43" s="1"/>
      <c r="GC43" s="1"/>
      <c r="GD43" s="1"/>
      <c r="GE43" s="1"/>
      <c r="GF43" s="1"/>
      <c r="GG43" s="1"/>
      <c r="GH43" s="1"/>
      <c r="GI43" s="1"/>
      <c r="GK43" s="410"/>
      <c r="GL43" s="410"/>
      <c r="GM43" s="1"/>
      <c r="GN43" s="1"/>
      <c r="GO43" s="1"/>
      <c r="GP43" s="1"/>
      <c r="GQ43" s="1"/>
      <c r="GR43" s="1"/>
      <c r="GS43" s="1"/>
      <c r="GT43" s="1"/>
      <c r="GU43" s="1"/>
      <c r="GV43" s="1"/>
      <c r="GW43" s="1"/>
      <c r="GX43" s="1"/>
      <c r="GY43" s="1"/>
      <c r="GZ43" s="1"/>
      <c r="HA43" s="1"/>
      <c r="HB43" s="1"/>
      <c r="HC43" s="1"/>
      <c r="HD43" s="1"/>
      <c r="HE43" s="1"/>
      <c r="HF43" s="1"/>
      <c r="HG43" s="1"/>
      <c r="HI43" s="410"/>
      <c r="HJ43" s="410"/>
      <c r="HK43" s="1"/>
      <c r="HL43" s="1"/>
      <c r="HM43" s="1"/>
      <c r="HN43" s="1"/>
      <c r="HO43" s="1"/>
      <c r="HP43" s="1"/>
      <c r="HQ43" s="1"/>
      <c r="HR43" s="1"/>
      <c r="HS43" s="1"/>
      <c r="HT43" s="1"/>
      <c r="HU43" s="1"/>
      <c r="HV43" s="1"/>
      <c r="HW43" s="1"/>
      <c r="HX43" s="1"/>
      <c r="HY43" s="1"/>
      <c r="HZ43" s="1"/>
      <c r="IA43" s="1"/>
      <c r="IB43" s="1"/>
      <c r="IC43" s="1"/>
      <c r="ID43" s="1"/>
      <c r="IE43" s="1"/>
    </row>
    <row r="44" spans="1:239" ht="14.5">
      <c r="A44" s="412"/>
      <c r="B44" s="412"/>
      <c r="C44" s="1"/>
      <c r="D44" s="1"/>
      <c r="E44" s="1"/>
      <c r="F44" s="1"/>
      <c r="G44" s="1"/>
      <c r="H44" s="1"/>
      <c r="I44" s="1"/>
      <c r="J44" s="1"/>
      <c r="K44" s="1"/>
      <c r="L44" s="1"/>
      <c r="M44" s="1"/>
      <c r="N44" s="1"/>
      <c r="O44" s="1"/>
      <c r="P44" s="1"/>
      <c r="Q44" s="1"/>
      <c r="R44" s="1"/>
      <c r="S44" s="1"/>
      <c r="T44" s="1"/>
      <c r="U44" s="1"/>
      <c r="V44" s="1"/>
      <c r="W44" s="1"/>
      <c r="Y44" s="412"/>
      <c r="Z44" s="412"/>
      <c r="AA44" s="1"/>
      <c r="AB44" s="1"/>
      <c r="AC44" s="1"/>
      <c r="AD44" s="1"/>
      <c r="AE44" s="1"/>
      <c r="AF44" s="1"/>
      <c r="AG44" s="1"/>
      <c r="AH44" s="1"/>
      <c r="AI44" s="1"/>
      <c r="AJ44" s="1"/>
      <c r="AK44" s="1"/>
      <c r="AL44" s="1"/>
      <c r="AM44" s="1"/>
      <c r="AN44" s="1"/>
      <c r="AO44" s="1"/>
      <c r="AP44" s="1"/>
      <c r="AQ44" s="1"/>
      <c r="AR44" s="1"/>
      <c r="AS44" s="1"/>
      <c r="AT44" s="1"/>
      <c r="AU44" s="1"/>
      <c r="AW44" s="412"/>
      <c r="AX44" s="412"/>
      <c r="AY44" s="1"/>
      <c r="AZ44" s="1"/>
      <c r="BA44" s="1"/>
      <c r="BB44" s="1"/>
      <c r="BC44" s="1"/>
      <c r="BD44" s="1"/>
      <c r="BE44" s="1"/>
      <c r="BF44" s="1"/>
      <c r="BG44" s="1"/>
      <c r="BH44" s="1"/>
      <c r="BI44" s="1"/>
      <c r="BJ44" s="1"/>
      <c r="BK44" s="1"/>
      <c r="BL44" s="1"/>
      <c r="BM44" s="1"/>
      <c r="BN44" s="1"/>
      <c r="BO44" s="1"/>
      <c r="BP44" s="1"/>
      <c r="BQ44" s="1"/>
      <c r="BR44" s="1"/>
      <c r="BS44" s="1"/>
      <c r="BU44" s="412"/>
      <c r="BV44" s="412"/>
      <c r="BW44" s="1"/>
      <c r="BX44" s="1"/>
      <c r="BY44" s="1"/>
      <c r="BZ44" s="1"/>
      <c r="CA44" s="1"/>
      <c r="CB44" s="1"/>
      <c r="CC44" s="1"/>
      <c r="CD44" s="1"/>
      <c r="CE44" s="1"/>
      <c r="CF44" s="1"/>
      <c r="CG44" s="1"/>
      <c r="CH44" s="1"/>
      <c r="CI44" s="1"/>
      <c r="CJ44" s="1"/>
      <c r="CK44" s="1"/>
      <c r="CL44" s="1"/>
      <c r="CM44" s="1"/>
      <c r="CN44" s="1"/>
      <c r="CO44" s="1"/>
      <c r="CP44" s="1"/>
      <c r="CQ44" s="1"/>
      <c r="CS44" s="412"/>
      <c r="CT44" s="412"/>
      <c r="CU44" s="1"/>
      <c r="CV44" s="1"/>
      <c r="CW44" s="1"/>
      <c r="CX44" s="1"/>
      <c r="CY44" s="1"/>
      <c r="CZ44" s="1"/>
      <c r="DA44" s="1"/>
      <c r="DB44" s="1"/>
      <c r="DC44" s="1"/>
      <c r="DD44" s="1"/>
      <c r="DE44" s="1"/>
      <c r="DF44" s="1"/>
      <c r="DG44" s="1"/>
      <c r="DH44" s="1"/>
      <c r="DI44" s="1"/>
      <c r="DJ44" s="1"/>
      <c r="DK44" s="1"/>
      <c r="DL44" s="1"/>
      <c r="DM44" s="1"/>
      <c r="DN44" s="1"/>
      <c r="DO44" s="1"/>
      <c r="DQ44" s="412"/>
      <c r="DR44" s="412"/>
      <c r="DS44" s="1"/>
      <c r="DT44" s="1"/>
      <c r="DU44" s="1"/>
      <c r="DV44" s="1"/>
      <c r="DW44" s="1"/>
      <c r="DX44" s="1"/>
      <c r="DY44" s="1"/>
      <c r="DZ44" s="1"/>
      <c r="EA44" s="1"/>
      <c r="EB44" s="1"/>
      <c r="EC44" s="1"/>
      <c r="ED44" s="1"/>
      <c r="EE44" s="1"/>
      <c r="EF44" s="1"/>
      <c r="EG44" s="1"/>
      <c r="EH44" s="1"/>
      <c r="EI44" s="1"/>
      <c r="EJ44" s="1"/>
      <c r="EK44" s="1"/>
      <c r="EL44" s="1"/>
      <c r="EM44" s="1"/>
      <c r="EO44" s="412"/>
      <c r="EP44" s="412"/>
      <c r="EQ44" s="1"/>
      <c r="ER44" s="1"/>
      <c r="ES44" s="1"/>
      <c r="ET44" s="1"/>
      <c r="EU44" s="1"/>
      <c r="EV44" s="1"/>
      <c r="EW44" s="1"/>
      <c r="EX44" s="1"/>
      <c r="EY44" s="1"/>
      <c r="EZ44" s="1"/>
      <c r="FA44" s="1"/>
      <c r="FB44" s="1"/>
      <c r="FC44" s="1"/>
      <c r="FD44" s="1"/>
      <c r="FE44" s="1"/>
      <c r="FF44" s="1"/>
      <c r="FG44" s="1"/>
      <c r="FH44" s="1"/>
      <c r="FI44" s="1"/>
      <c r="FJ44" s="1"/>
      <c r="FK44" s="1"/>
      <c r="FM44" s="412"/>
      <c r="FN44" s="412"/>
      <c r="FO44" s="1"/>
      <c r="FP44" s="1"/>
      <c r="FQ44" s="1"/>
      <c r="FR44" s="1"/>
      <c r="FS44" s="1"/>
      <c r="FT44" s="1"/>
      <c r="FU44" s="1"/>
      <c r="FV44" s="1"/>
      <c r="FW44" s="1"/>
      <c r="FX44" s="1"/>
      <c r="FY44" s="1"/>
      <c r="FZ44" s="1"/>
      <c r="GA44" s="1"/>
      <c r="GB44" s="1"/>
      <c r="GC44" s="1"/>
      <c r="GD44" s="1"/>
      <c r="GE44" s="1"/>
      <c r="GF44" s="1"/>
      <c r="GG44" s="1"/>
      <c r="GH44" s="1"/>
      <c r="GI44" s="1"/>
      <c r="GK44" s="412"/>
      <c r="GL44" s="412"/>
      <c r="GM44" s="1"/>
      <c r="GN44" s="1"/>
      <c r="GO44" s="1"/>
      <c r="GP44" s="1"/>
      <c r="GQ44" s="1"/>
      <c r="GR44" s="1"/>
      <c r="GS44" s="1"/>
      <c r="GT44" s="1"/>
      <c r="GU44" s="1"/>
      <c r="GV44" s="1"/>
      <c r="GW44" s="1"/>
      <c r="GX44" s="1"/>
      <c r="GY44" s="1"/>
      <c r="GZ44" s="1"/>
      <c r="HA44" s="1"/>
      <c r="HB44" s="1"/>
      <c r="HC44" s="1"/>
      <c r="HD44" s="1"/>
      <c r="HE44" s="1"/>
      <c r="HF44" s="1"/>
      <c r="HG44" s="1"/>
      <c r="HI44" s="412"/>
      <c r="HJ44" s="412"/>
      <c r="HK44" s="1"/>
      <c r="HL44" s="1"/>
      <c r="HM44" s="1"/>
      <c r="HN44" s="1"/>
      <c r="HO44" s="1"/>
      <c r="HP44" s="1"/>
      <c r="HQ44" s="1"/>
      <c r="HR44" s="1"/>
      <c r="HS44" s="1"/>
      <c r="HT44" s="1"/>
      <c r="HU44" s="1"/>
      <c r="HV44" s="1"/>
      <c r="HW44" s="1"/>
      <c r="HX44" s="1"/>
      <c r="HY44" s="1"/>
      <c r="HZ44" s="1"/>
      <c r="IA44" s="1"/>
      <c r="IB44" s="1"/>
      <c r="IC44" s="1"/>
      <c r="ID44" s="1"/>
      <c r="IE44" s="1"/>
    </row>
  </sheetData>
  <mergeCells count="340">
    <mergeCell ref="HI1:HJ1"/>
    <mergeCell ref="A2:B2"/>
    <mergeCell ref="Y2:Z2"/>
    <mergeCell ref="AW2:AX2"/>
    <mergeCell ref="BU2:BV2"/>
    <mergeCell ref="CS2:CT2"/>
    <mergeCell ref="DQ2:DR2"/>
    <mergeCell ref="EO2:EP2"/>
    <mergeCell ref="FM2:FN2"/>
    <mergeCell ref="GK2:GL2"/>
    <mergeCell ref="HI2:HJ2"/>
    <mergeCell ref="A1:B1"/>
    <mergeCell ref="Y1:Z1"/>
    <mergeCell ref="AW1:AX1"/>
    <mergeCell ref="BU1:BV1"/>
    <mergeCell ref="CS1:CT1"/>
    <mergeCell ref="DQ1:DR1"/>
    <mergeCell ref="EO1:EP1"/>
    <mergeCell ref="FM1:FN1"/>
    <mergeCell ref="GK1:GL1"/>
    <mergeCell ref="HI3:HJ3"/>
    <mergeCell ref="A4:B4"/>
    <mergeCell ref="Y4:Z4"/>
    <mergeCell ref="AW4:AX4"/>
    <mergeCell ref="BU4:BV4"/>
    <mergeCell ref="CS4:CT4"/>
    <mergeCell ref="DQ4:DR4"/>
    <mergeCell ref="EO4:EP4"/>
    <mergeCell ref="FM4:FN4"/>
    <mergeCell ref="GK4:GL4"/>
    <mergeCell ref="HI4:HJ4"/>
    <mergeCell ref="A3:B3"/>
    <mergeCell ref="Y3:Z3"/>
    <mergeCell ref="AW3:AX3"/>
    <mergeCell ref="BU3:BV3"/>
    <mergeCell ref="CS3:CT3"/>
    <mergeCell ref="DQ3:DR3"/>
    <mergeCell ref="EO3:EP3"/>
    <mergeCell ref="FM3:FN3"/>
    <mergeCell ref="GK3:GL3"/>
    <mergeCell ref="HI5:HJ5"/>
    <mergeCell ref="A6:B6"/>
    <mergeCell ref="Y6:Z6"/>
    <mergeCell ref="AW6:AX6"/>
    <mergeCell ref="BU6:BV6"/>
    <mergeCell ref="CS6:CT6"/>
    <mergeCell ref="DQ6:DR6"/>
    <mergeCell ref="EO6:EP6"/>
    <mergeCell ref="FM6:FN6"/>
    <mergeCell ref="GK6:GL6"/>
    <mergeCell ref="HI6:HJ6"/>
    <mergeCell ref="A5:B5"/>
    <mergeCell ref="Y5:Z5"/>
    <mergeCell ref="AW5:AX5"/>
    <mergeCell ref="BU5:BV5"/>
    <mergeCell ref="CS5:CT5"/>
    <mergeCell ref="DQ5:DR5"/>
    <mergeCell ref="EO5:EP5"/>
    <mergeCell ref="FM5:FN5"/>
    <mergeCell ref="GK5:GL5"/>
    <mergeCell ref="HI7:HJ7"/>
    <mergeCell ref="A8:B8"/>
    <mergeCell ref="Y8:Z8"/>
    <mergeCell ref="AW8:AX8"/>
    <mergeCell ref="BU8:BV8"/>
    <mergeCell ref="CS8:CT8"/>
    <mergeCell ref="DQ8:DR8"/>
    <mergeCell ref="EO8:EP8"/>
    <mergeCell ref="FM8:FN8"/>
    <mergeCell ref="GK8:GL8"/>
    <mergeCell ref="HI8:HJ8"/>
    <mergeCell ref="A7:B7"/>
    <mergeCell ref="Y7:Z7"/>
    <mergeCell ref="AW7:AX7"/>
    <mergeCell ref="BU7:BV7"/>
    <mergeCell ref="CS7:CT7"/>
    <mergeCell ref="DQ7:DR7"/>
    <mergeCell ref="EO7:EP7"/>
    <mergeCell ref="FM7:FN7"/>
    <mergeCell ref="GK7:GL7"/>
    <mergeCell ref="HI9:HJ9"/>
    <mergeCell ref="A10:B10"/>
    <mergeCell ref="Y10:Z10"/>
    <mergeCell ref="AW10:AX10"/>
    <mergeCell ref="BU10:BV10"/>
    <mergeCell ref="CS10:CT10"/>
    <mergeCell ref="DQ10:DR10"/>
    <mergeCell ref="EO10:EP10"/>
    <mergeCell ref="FM10:FN10"/>
    <mergeCell ref="GK10:GL10"/>
    <mergeCell ref="HI10:HJ10"/>
    <mergeCell ref="A9:B9"/>
    <mergeCell ref="Y9:Z9"/>
    <mergeCell ref="AW9:AX9"/>
    <mergeCell ref="BU9:BV9"/>
    <mergeCell ref="CS9:CT9"/>
    <mergeCell ref="DQ9:DR9"/>
    <mergeCell ref="EO9:EP9"/>
    <mergeCell ref="FM9:FN9"/>
    <mergeCell ref="GK9:GL9"/>
    <mergeCell ref="HI11:HJ11"/>
    <mergeCell ref="A12:B12"/>
    <mergeCell ref="Y12:Z12"/>
    <mergeCell ref="AW12:AX12"/>
    <mergeCell ref="BU12:BV12"/>
    <mergeCell ref="CS12:CT12"/>
    <mergeCell ref="DQ12:DR12"/>
    <mergeCell ref="EO12:EP12"/>
    <mergeCell ref="FM12:FN12"/>
    <mergeCell ref="GK12:GL12"/>
    <mergeCell ref="HI12:HJ12"/>
    <mergeCell ref="A11:B11"/>
    <mergeCell ref="Y11:Z11"/>
    <mergeCell ref="AW11:AX11"/>
    <mergeCell ref="BU11:BV11"/>
    <mergeCell ref="CS11:CT11"/>
    <mergeCell ref="DQ11:DR11"/>
    <mergeCell ref="EO11:EP11"/>
    <mergeCell ref="FM11:FN11"/>
    <mergeCell ref="GK11:GL11"/>
    <mergeCell ref="HI14:HJ14"/>
    <mergeCell ref="A17:B17"/>
    <mergeCell ref="Y17:Z17"/>
    <mergeCell ref="AW17:AX17"/>
    <mergeCell ref="BU17:BV17"/>
    <mergeCell ref="CS17:CT17"/>
    <mergeCell ref="DQ17:DR17"/>
    <mergeCell ref="EO17:EP17"/>
    <mergeCell ref="FM17:FN17"/>
    <mergeCell ref="GK17:GL17"/>
    <mergeCell ref="HI17:HJ17"/>
    <mergeCell ref="A14:B14"/>
    <mergeCell ref="Y14:Z14"/>
    <mergeCell ref="AW14:AX14"/>
    <mergeCell ref="BU14:BV14"/>
    <mergeCell ref="CS14:CT14"/>
    <mergeCell ref="DQ14:DR14"/>
    <mergeCell ref="EO14:EP14"/>
    <mergeCell ref="FM14:FN14"/>
    <mergeCell ref="GK14:GL14"/>
    <mergeCell ref="HI19:HJ19"/>
    <mergeCell ref="A20:B20"/>
    <mergeCell ref="Y20:Z20"/>
    <mergeCell ref="AW20:AX20"/>
    <mergeCell ref="BU20:BV20"/>
    <mergeCell ref="CS20:CT20"/>
    <mergeCell ref="DQ20:DR20"/>
    <mergeCell ref="EO20:EP20"/>
    <mergeCell ref="FM20:FN20"/>
    <mergeCell ref="GK20:GL20"/>
    <mergeCell ref="HI20:HJ20"/>
    <mergeCell ref="A19:B19"/>
    <mergeCell ref="Y19:Z19"/>
    <mergeCell ref="AW19:AX19"/>
    <mergeCell ref="BU19:BV19"/>
    <mergeCell ref="CS19:CT19"/>
    <mergeCell ref="DQ19:DR19"/>
    <mergeCell ref="EO19:EP19"/>
    <mergeCell ref="FM19:FN19"/>
    <mergeCell ref="GK19:GL19"/>
    <mergeCell ref="HI22:HJ22"/>
    <mergeCell ref="A24:B24"/>
    <mergeCell ref="Y24:Z24"/>
    <mergeCell ref="AW24:AX24"/>
    <mergeCell ref="BU24:BV24"/>
    <mergeCell ref="CS24:CT24"/>
    <mergeCell ref="DQ24:DR24"/>
    <mergeCell ref="EO24:EP24"/>
    <mergeCell ref="FM24:FN24"/>
    <mergeCell ref="GK24:GL24"/>
    <mergeCell ref="HI24:HJ24"/>
    <mergeCell ref="A22:B22"/>
    <mergeCell ref="Y22:Z22"/>
    <mergeCell ref="AW22:AX22"/>
    <mergeCell ref="BU22:BV22"/>
    <mergeCell ref="CS22:CT22"/>
    <mergeCell ref="DQ22:DR22"/>
    <mergeCell ref="EO22:EP22"/>
    <mergeCell ref="FM22:FN22"/>
    <mergeCell ref="GK22:GL22"/>
    <mergeCell ref="HI25:HJ25"/>
    <mergeCell ref="A30:B30"/>
    <mergeCell ref="Y30:Z30"/>
    <mergeCell ref="AW30:AX30"/>
    <mergeCell ref="BU30:BV30"/>
    <mergeCell ref="CS30:CT30"/>
    <mergeCell ref="DQ30:DR30"/>
    <mergeCell ref="EO30:EP30"/>
    <mergeCell ref="FM30:FN30"/>
    <mergeCell ref="GK30:GL30"/>
    <mergeCell ref="HI30:HJ30"/>
    <mergeCell ref="A25:B25"/>
    <mergeCell ref="Y25:Z25"/>
    <mergeCell ref="AW25:AX25"/>
    <mergeCell ref="BU25:BV25"/>
    <mergeCell ref="CS25:CT25"/>
    <mergeCell ref="DQ25:DR25"/>
    <mergeCell ref="EO25:EP25"/>
    <mergeCell ref="FM25:FN25"/>
    <mergeCell ref="GK25:GL25"/>
    <mergeCell ref="HI31:HJ31"/>
    <mergeCell ref="A32:B32"/>
    <mergeCell ref="Y32:Z32"/>
    <mergeCell ref="AW32:AX32"/>
    <mergeCell ref="BU32:BV32"/>
    <mergeCell ref="CS32:CT32"/>
    <mergeCell ref="DQ32:DR32"/>
    <mergeCell ref="EO32:EP32"/>
    <mergeCell ref="FM32:FN32"/>
    <mergeCell ref="GK32:GL32"/>
    <mergeCell ref="HI32:HJ32"/>
    <mergeCell ref="A31:B31"/>
    <mergeCell ref="Y31:Z31"/>
    <mergeCell ref="AW31:AX31"/>
    <mergeCell ref="BU31:BV31"/>
    <mergeCell ref="CS31:CT31"/>
    <mergeCell ref="DQ31:DR31"/>
    <mergeCell ref="EO31:EP31"/>
    <mergeCell ref="FM31:FN31"/>
    <mergeCell ref="GK31:GL31"/>
    <mergeCell ref="HI33:HJ33"/>
    <mergeCell ref="A34:B34"/>
    <mergeCell ref="Y34:Z34"/>
    <mergeCell ref="AW34:AX34"/>
    <mergeCell ref="BU34:BV34"/>
    <mergeCell ref="CS34:CT34"/>
    <mergeCell ref="DQ34:DR34"/>
    <mergeCell ref="EO34:EP34"/>
    <mergeCell ref="FM34:FN34"/>
    <mergeCell ref="GK34:GL34"/>
    <mergeCell ref="HI34:HJ34"/>
    <mergeCell ref="A33:B33"/>
    <mergeCell ref="Y33:Z33"/>
    <mergeCell ref="AW33:AX33"/>
    <mergeCell ref="BU33:BV33"/>
    <mergeCell ref="CS33:CT33"/>
    <mergeCell ref="DQ33:DR33"/>
    <mergeCell ref="EO33:EP33"/>
    <mergeCell ref="FM33:FN33"/>
    <mergeCell ref="GK33:GL33"/>
    <mergeCell ref="HI35:HJ35"/>
    <mergeCell ref="A36:B36"/>
    <mergeCell ref="Y36:Z36"/>
    <mergeCell ref="AW36:AX36"/>
    <mergeCell ref="BU36:BV36"/>
    <mergeCell ref="CS36:CT36"/>
    <mergeCell ref="DQ36:DR36"/>
    <mergeCell ref="EO36:EP36"/>
    <mergeCell ref="FM36:FN36"/>
    <mergeCell ref="GK36:GL36"/>
    <mergeCell ref="HI36:HJ36"/>
    <mergeCell ref="A35:B35"/>
    <mergeCell ref="Y35:Z35"/>
    <mergeCell ref="AW35:AX35"/>
    <mergeCell ref="BU35:BV35"/>
    <mergeCell ref="CS35:CT35"/>
    <mergeCell ref="DQ35:DR35"/>
    <mergeCell ref="EO35:EP35"/>
    <mergeCell ref="FM35:FN35"/>
    <mergeCell ref="GK35:GL35"/>
    <mergeCell ref="HI37:HJ37"/>
    <mergeCell ref="A38:B38"/>
    <mergeCell ref="Y38:Z38"/>
    <mergeCell ref="AW38:AX38"/>
    <mergeCell ref="BU38:BV38"/>
    <mergeCell ref="CS38:CT38"/>
    <mergeCell ref="DQ38:DR38"/>
    <mergeCell ref="EO38:EP38"/>
    <mergeCell ref="FM38:FN38"/>
    <mergeCell ref="GK38:GL38"/>
    <mergeCell ref="HI38:HJ38"/>
    <mergeCell ref="A37:B37"/>
    <mergeCell ref="Y37:Z37"/>
    <mergeCell ref="AW37:AX37"/>
    <mergeCell ref="BU37:BV37"/>
    <mergeCell ref="CS37:CT37"/>
    <mergeCell ref="DQ37:DR37"/>
    <mergeCell ref="EO37:EP37"/>
    <mergeCell ref="FM37:FN37"/>
    <mergeCell ref="GK37:GL37"/>
    <mergeCell ref="HI39:HJ39"/>
    <mergeCell ref="A40:B40"/>
    <mergeCell ref="Y40:Z40"/>
    <mergeCell ref="AW40:AX40"/>
    <mergeCell ref="BU40:BV40"/>
    <mergeCell ref="CS40:CT40"/>
    <mergeCell ref="DQ40:DR40"/>
    <mergeCell ref="EO40:EP40"/>
    <mergeCell ref="FM40:FN40"/>
    <mergeCell ref="GK40:GL40"/>
    <mergeCell ref="HI40:HJ40"/>
    <mergeCell ref="A39:B39"/>
    <mergeCell ref="Y39:Z39"/>
    <mergeCell ref="AW39:AX39"/>
    <mergeCell ref="BU39:BV39"/>
    <mergeCell ref="CS39:CT39"/>
    <mergeCell ref="DQ39:DR39"/>
    <mergeCell ref="EO39:EP39"/>
    <mergeCell ref="FM39:FN39"/>
    <mergeCell ref="GK39:GL39"/>
    <mergeCell ref="HI41:HJ41"/>
    <mergeCell ref="A42:B42"/>
    <mergeCell ref="Y42:Z42"/>
    <mergeCell ref="AW42:AX42"/>
    <mergeCell ref="BU42:BV42"/>
    <mergeCell ref="CS42:CT42"/>
    <mergeCell ref="DQ42:DR42"/>
    <mergeCell ref="EO42:EP42"/>
    <mergeCell ref="FM42:FN42"/>
    <mergeCell ref="GK42:GL42"/>
    <mergeCell ref="HI42:HJ42"/>
    <mergeCell ref="A41:B41"/>
    <mergeCell ref="Y41:Z41"/>
    <mergeCell ref="AW41:AX41"/>
    <mergeCell ref="BU41:BV41"/>
    <mergeCell ref="CS41:CT41"/>
    <mergeCell ref="DQ41:DR41"/>
    <mergeCell ref="EO41:EP41"/>
    <mergeCell ref="FM41:FN41"/>
    <mergeCell ref="GK41:GL41"/>
    <mergeCell ref="HI43:HJ43"/>
    <mergeCell ref="A44:B44"/>
    <mergeCell ref="Y44:Z44"/>
    <mergeCell ref="AW44:AX44"/>
    <mergeCell ref="BU44:BV44"/>
    <mergeCell ref="CS44:CT44"/>
    <mergeCell ref="DQ44:DR44"/>
    <mergeCell ref="EO44:EP44"/>
    <mergeCell ref="FM44:FN44"/>
    <mergeCell ref="GK44:GL44"/>
    <mergeCell ref="HI44:HJ44"/>
    <mergeCell ref="A43:B43"/>
    <mergeCell ref="Y43:Z43"/>
    <mergeCell ref="AW43:AX43"/>
    <mergeCell ref="BU43:BV43"/>
    <mergeCell ref="CS43:CT43"/>
    <mergeCell ref="DQ43:DR43"/>
    <mergeCell ref="EO43:EP43"/>
    <mergeCell ref="FM43:FN43"/>
    <mergeCell ref="GK43:GL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F991"/>
  <sheetViews>
    <sheetView topLeftCell="B1" zoomScale="85" zoomScaleNormal="85" workbookViewId="0">
      <selection activeCell="G10" sqref="G10"/>
    </sheetView>
  </sheetViews>
  <sheetFormatPr defaultColWidth="9" defaultRowHeight="12.5"/>
  <cols>
    <col min="2" max="2" width="42.81640625" customWidth="1"/>
    <col min="3" max="3" width="22.453125" customWidth="1"/>
    <col min="4" max="4" width="13.453125" customWidth="1"/>
    <col min="5" max="5" width="14.7265625" customWidth="1"/>
    <col min="6" max="6" width="12" customWidth="1"/>
    <col min="8" max="8" width="122.26953125" customWidth="1"/>
    <col min="23" max="23" width="14.26953125" customWidth="1"/>
    <col min="24" max="24" width="36.26953125" customWidth="1"/>
    <col min="39" max="39" width="9" style="49"/>
    <col min="40" max="40" width="12.81640625" style="49" customWidth="1"/>
    <col min="41" max="41" width="10.54296875" style="49" customWidth="1"/>
    <col min="42" max="42" width="9" style="49"/>
    <col min="43" max="49" width="12" style="49" customWidth="1"/>
    <col min="50" max="50" width="9" style="49"/>
    <col min="51" max="51" width="12.81640625" style="49"/>
    <col min="52" max="59" width="9" style="49"/>
    <col min="60" max="60" width="12.81640625" style="49"/>
    <col min="61" max="68" width="9" style="49"/>
    <col min="69" max="69" width="12.81640625" style="49"/>
    <col min="70" max="77" width="9" style="49"/>
    <col min="78" max="78" width="12.81640625" style="49"/>
    <col min="79" max="86" width="9" style="49"/>
    <col min="87" max="87" width="12.81640625" style="49"/>
    <col min="88" max="95" width="9" style="49"/>
    <col min="96" max="96" width="12.81640625" style="49"/>
    <col min="97" max="104" width="9" style="49"/>
    <col min="105" max="105" width="12.81640625" style="49"/>
    <col min="106" max="110" width="9" style="49"/>
  </cols>
  <sheetData>
    <row r="1" spans="2:49" ht="51">
      <c r="B1" s="303" t="s">
        <v>138</v>
      </c>
    </row>
    <row r="2" spans="2:49" ht="14.5">
      <c r="C2" s="41"/>
      <c r="D2" s="41"/>
      <c r="E2" s="40" t="s">
        <v>5</v>
      </c>
      <c r="F2" s="41"/>
      <c r="G2" s="41"/>
      <c r="H2" s="41"/>
      <c r="I2" s="41"/>
      <c r="J2" s="41"/>
      <c r="K2" s="41"/>
      <c r="L2" s="41"/>
      <c r="O2" s="159" t="s">
        <v>139</v>
      </c>
      <c r="P2" s="159"/>
      <c r="Q2" s="159"/>
      <c r="R2" s="159"/>
      <c r="S2" s="159"/>
      <c r="V2" s="40" t="s">
        <v>27</v>
      </c>
      <c r="W2" s="67"/>
      <c r="X2" s="318"/>
      <c r="Y2" s="318"/>
      <c r="Z2" s="318"/>
      <c r="AA2" s="318"/>
      <c r="AB2" s="318"/>
    </row>
    <row r="3" spans="2:49" ht="14.5">
      <c r="C3" s="42" t="s">
        <v>8</v>
      </c>
      <c r="D3" s="42" t="s">
        <v>68</v>
      </c>
      <c r="E3" s="42" t="s">
        <v>69</v>
      </c>
      <c r="F3" s="129" t="s">
        <v>9</v>
      </c>
      <c r="G3" s="129" t="s">
        <v>10</v>
      </c>
      <c r="H3" s="129" t="s">
        <v>11</v>
      </c>
      <c r="I3" s="314" t="s">
        <v>12</v>
      </c>
      <c r="J3" s="314" t="s">
        <v>13</v>
      </c>
      <c r="K3" s="314" t="s">
        <v>14</v>
      </c>
      <c r="L3" s="129" t="s">
        <v>15</v>
      </c>
      <c r="O3" s="159"/>
      <c r="P3" s="315" t="s">
        <v>82</v>
      </c>
      <c r="Q3" s="319" t="s">
        <v>83</v>
      </c>
      <c r="R3" s="319" t="s">
        <v>84</v>
      </c>
      <c r="S3" s="319" t="s">
        <v>85</v>
      </c>
      <c r="V3" s="305" t="s">
        <v>28</v>
      </c>
      <c r="W3" s="305" t="s">
        <v>8</v>
      </c>
      <c r="X3" s="305" t="s">
        <v>29</v>
      </c>
      <c r="Y3" s="305" t="s">
        <v>30</v>
      </c>
      <c r="Z3" s="305" t="s">
        <v>31</v>
      </c>
      <c r="AA3" s="305" t="s">
        <v>32</v>
      </c>
      <c r="AB3" s="305" t="s">
        <v>33</v>
      </c>
    </row>
    <row r="4" spans="2:49" ht="14.5">
      <c r="C4" s="172" t="s">
        <v>121</v>
      </c>
      <c r="D4" s="43" t="s">
        <v>72</v>
      </c>
      <c r="E4" s="47" t="s">
        <v>73</v>
      </c>
      <c r="F4">
        <f>SUM(P4:S4)*80%</f>
        <v>636</v>
      </c>
      <c r="G4">
        <f>attached_truck_stock!DO26*80%</f>
        <v>1657.6</v>
      </c>
      <c r="H4">
        <f>attached_truck_stock!EM26*0.8</f>
        <v>3166.4</v>
      </c>
      <c r="I4" s="229">
        <f>attached_truck_stock!FK26*0.8</f>
        <v>324</v>
      </c>
      <c r="J4" s="229">
        <f>attached_truck_stock!GI26*0.8</f>
        <v>345.6</v>
      </c>
      <c r="K4" s="229">
        <f>attached_truck_stock!HG26*0.8</f>
        <v>1215.2</v>
      </c>
      <c r="L4">
        <f>attached_truck_stock!IE26*0.8</f>
        <v>1180</v>
      </c>
      <c r="O4" s="159"/>
      <c r="P4" s="159">
        <f>attached_truck_stock!W26*1</f>
        <v>191</v>
      </c>
      <c r="Q4" s="159">
        <f>attached_truck_stock!AU26*1</f>
        <v>57</v>
      </c>
      <c r="R4" s="159">
        <f>attached_truck_stock!BS26*1</f>
        <v>287</v>
      </c>
      <c r="S4" s="159">
        <f>attached_truck_stock!CQ26*1</f>
        <v>260</v>
      </c>
      <c r="V4" s="318" t="s">
        <v>35</v>
      </c>
      <c r="W4" s="318" t="str">
        <f>C4</f>
        <v>TRA_Tru_PLT_GSL</v>
      </c>
      <c r="X4" s="318"/>
      <c r="Y4" s="320" t="s">
        <v>36</v>
      </c>
      <c r="Z4" s="318" t="s">
        <v>37</v>
      </c>
      <c r="AA4" s="318"/>
      <c r="AB4" s="318"/>
    </row>
    <row r="5" spans="2:49" ht="14.5">
      <c r="C5" s="172" t="s">
        <v>123</v>
      </c>
      <c r="D5" s="43" t="s">
        <v>140</v>
      </c>
      <c r="E5" s="47" t="s">
        <v>73</v>
      </c>
      <c r="F5">
        <f>F4/4</f>
        <v>159</v>
      </c>
      <c r="G5">
        <f>G4/4</f>
        <v>414.4</v>
      </c>
      <c r="H5">
        <f t="shared" ref="H5:L5" si="0">H4/4</f>
        <v>791.6</v>
      </c>
      <c r="I5" s="229">
        <f t="shared" si="0"/>
        <v>81</v>
      </c>
      <c r="J5" s="229">
        <f t="shared" si="0"/>
        <v>86.4</v>
      </c>
      <c r="K5" s="229">
        <f t="shared" si="0"/>
        <v>303.8</v>
      </c>
      <c r="L5">
        <f t="shared" si="0"/>
        <v>295</v>
      </c>
      <c r="O5" s="159"/>
      <c r="P5" s="159"/>
      <c r="Q5" s="159"/>
      <c r="R5" s="159"/>
      <c r="S5" s="159"/>
      <c r="V5" s="318"/>
      <c r="W5" s="318" t="str">
        <f t="shared" ref="W5:W17" si="1">C5</f>
        <v>TRA_Tru_PLT_DST</v>
      </c>
      <c r="X5" s="318"/>
      <c r="Y5" s="318" t="s">
        <v>36</v>
      </c>
      <c r="Z5" s="318" t="s">
        <v>37</v>
      </c>
      <c r="AA5" s="318"/>
      <c r="AB5" s="318"/>
      <c r="AN5" s="295"/>
      <c r="AO5" s="295"/>
      <c r="AP5" s="296"/>
      <c r="AQ5" s="296"/>
      <c r="AU5" s="295"/>
      <c r="AV5" s="296"/>
    </row>
    <row r="6" spans="2:49" ht="14.5">
      <c r="C6" s="172" t="s">
        <v>124</v>
      </c>
      <c r="D6" s="43" t="s">
        <v>72</v>
      </c>
      <c r="E6" s="47" t="s">
        <v>73</v>
      </c>
      <c r="F6">
        <f>SUM(P6:S6)</f>
        <v>222</v>
      </c>
      <c r="G6">
        <f>attached_truck_stock!DO27*1</f>
        <v>576</v>
      </c>
      <c r="H6">
        <f>attached_truck_stock!EM27*1</f>
        <v>1100</v>
      </c>
      <c r="I6" s="229">
        <f>attached_truck_stock!FK27*1</f>
        <v>115</v>
      </c>
      <c r="J6" s="229">
        <f>attached_truck_stock!GI27*1</f>
        <v>211</v>
      </c>
      <c r="K6" s="229">
        <f>attached_truck_stock!HG27*1</f>
        <v>735</v>
      </c>
      <c r="L6">
        <f>attached_truck_stock!IE27*1</f>
        <v>568</v>
      </c>
      <c r="O6" s="159"/>
      <c r="P6" s="159">
        <f>attached_truck_stock!W27*1</f>
        <v>53</v>
      </c>
      <c r="Q6" s="159">
        <f>attached_truck_stock!AU27*1</f>
        <v>16</v>
      </c>
      <c r="R6" s="159">
        <f>attached_truck_stock!BS27*1</f>
        <v>80</v>
      </c>
      <c r="S6" s="159">
        <f>attached_truck_stock!CQ27*1</f>
        <v>73</v>
      </c>
      <c r="V6" s="318"/>
      <c r="W6" s="318" t="str">
        <f t="shared" si="1"/>
        <v>TRA_Tru_FLT_GSL</v>
      </c>
      <c r="X6" s="318"/>
      <c r="Y6" s="318" t="s">
        <v>36</v>
      </c>
      <c r="Z6" s="318" t="s">
        <v>37</v>
      </c>
      <c r="AA6" s="318"/>
      <c r="AB6" s="318"/>
      <c r="AM6" s="289"/>
      <c r="AN6" s="289"/>
      <c r="AO6" s="289"/>
      <c r="AP6" s="290"/>
      <c r="AQ6" s="269"/>
      <c r="AR6" s="269"/>
      <c r="AS6" s="269"/>
      <c r="AT6" s="269"/>
      <c r="AU6" s="269"/>
      <c r="AV6" s="269"/>
      <c r="AW6" s="269"/>
    </row>
    <row r="7" spans="2:49" ht="14.5">
      <c r="C7" s="172" t="s">
        <v>127</v>
      </c>
      <c r="D7" s="43" t="s">
        <v>72</v>
      </c>
      <c r="E7" s="47" t="s">
        <v>73</v>
      </c>
      <c r="F7">
        <f>SUM(P7:S7)</f>
        <v>89</v>
      </c>
      <c r="G7">
        <f>attached_truck_stock!DO28*1</f>
        <v>225</v>
      </c>
      <c r="H7">
        <f>attached_truck_stock!EM28*1</f>
        <v>400</v>
      </c>
      <c r="I7" s="229">
        <f>attached_truck_stock!FK28*1</f>
        <v>59</v>
      </c>
      <c r="J7" s="229">
        <f>attached_truck_stock!GI28*1</f>
        <v>124</v>
      </c>
      <c r="K7" s="229">
        <f>attached_truck_stock!HG28*1</f>
        <v>441</v>
      </c>
      <c r="L7">
        <f>attached_truck_stock!IE28*1</f>
        <v>334</v>
      </c>
      <c r="O7" s="159"/>
      <c r="P7" s="159">
        <f>attached_truck_stock!W28*1</f>
        <v>20</v>
      </c>
      <c r="Q7" s="159">
        <f>attached_truck_stock!AU28*1</f>
        <v>6</v>
      </c>
      <c r="R7" s="159">
        <f>attached_truck_stock!BS28*1</f>
        <v>35</v>
      </c>
      <c r="S7" s="159">
        <f>attached_truck_stock!CQ28*1</f>
        <v>28</v>
      </c>
      <c r="V7" s="318"/>
      <c r="W7" s="318" t="str">
        <f t="shared" si="1"/>
        <v>TRA_Tru_MT_GSL</v>
      </c>
      <c r="X7" s="318"/>
      <c r="Y7" s="318" t="s">
        <v>36</v>
      </c>
      <c r="Z7" s="318" t="s">
        <v>37</v>
      </c>
      <c r="AA7" s="318"/>
      <c r="AB7" s="318"/>
      <c r="AM7" s="291"/>
      <c r="AN7" s="291"/>
      <c r="AO7" s="291"/>
      <c r="AP7" s="292"/>
      <c r="AQ7" s="292"/>
      <c r="AS7" s="291"/>
      <c r="AT7" s="291"/>
      <c r="AU7" s="291"/>
      <c r="AV7" s="291"/>
    </row>
    <row r="8" spans="2:49" ht="14.5">
      <c r="C8" s="172" t="s">
        <v>129</v>
      </c>
      <c r="D8" s="43" t="s">
        <v>140</v>
      </c>
      <c r="E8" s="47" t="s">
        <v>73</v>
      </c>
      <c r="F8">
        <f>SUM(P8:S8)</f>
        <v>31</v>
      </c>
      <c r="G8">
        <f>attached_truck_stock!DO29*1</f>
        <v>89</v>
      </c>
      <c r="H8">
        <f>attached_truck_stock!EM29*1</f>
        <v>138</v>
      </c>
      <c r="I8" s="229">
        <f>attached_truck_stock!FK29*1</f>
        <v>33</v>
      </c>
      <c r="J8" s="229">
        <f>attached_truck_stock!GI29*1</f>
        <v>43</v>
      </c>
      <c r="K8" s="229">
        <f>attached_truck_stock!HG29*1</f>
        <v>111</v>
      </c>
      <c r="L8">
        <f>attached_truck_stock!IE29*1</f>
        <v>49</v>
      </c>
      <c r="O8" s="159"/>
      <c r="P8" s="159">
        <f>attached_truck_stock!W29*1</f>
        <v>5</v>
      </c>
      <c r="Q8" s="159">
        <f>attached_truck_stock!AU29*1</f>
        <v>3</v>
      </c>
      <c r="R8" s="159">
        <f>attached_truck_stock!BS29*1</f>
        <v>10</v>
      </c>
      <c r="S8" s="159">
        <f>attached_truck_stock!CQ29*1</f>
        <v>13</v>
      </c>
      <c r="V8" s="318"/>
      <c r="W8" s="318" t="str">
        <f t="shared" si="1"/>
        <v>TRA_Tru_HT_DST</v>
      </c>
      <c r="X8" s="318"/>
      <c r="Y8" s="318" t="s">
        <v>36</v>
      </c>
      <c r="Z8" s="318" t="s">
        <v>37</v>
      </c>
      <c r="AA8" s="318"/>
      <c r="AB8" s="318"/>
      <c r="AM8" s="291"/>
      <c r="AN8" s="291"/>
      <c r="AO8" s="291"/>
      <c r="AP8" s="292"/>
      <c r="AQ8" s="292"/>
      <c r="AS8" s="291"/>
      <c r="AT8" s="291"/>
      <c r="AU8" s="291"/>
      <c r="AV8" s="291"/>
    </row>
    <row r="9" spans="2:49" ht="14.5">
      <c r="C9" s="172" t="s">
        <v>131</v>
      </c>
      <c r="D9" s="43" t="s">
        <v>72</v>
      </c>
      <c r="E9" s="13" t="s">
        <v>141</v>
      </c>
      <c r="F9">
        <f>SUM(P9:S9)</f>
        <v>60</v>
      </c>
      <c r="G9">
        <f>attached_motorcycle_stock!DO27*1</f>
        <v>227</v>
      </c>
      <c r="H9">
        <f>attached_motorcycle_stock!EM27*1</f>
        <v>220</v>
      </c>
      <c r="I9" s="229">
        <f>attached_motorcycle_stock!FK27*1</f>
        <v>24</v>
      </c>
      <c r="J9" s="229">
        <f>attached_motorcycle_stock!GI27*1</f>
        <v>7</v>
      </c>
      <c r="K9" s="229">
        <f>attached_motorcycle_stock!HG27*1</f>
        <v>125</v>
      </c>
      <c r="L9">
        <f>attached_motorcycle_stock!IE27*1</f>
        <v>77</v>
      </c>
      <c r="O9" s="159"/>
      <c r="P9" s="159">
        <f>attached_motorcycle_stock!W27*1</f>
        <v>14</v>
      </c>
      <c r="Q9" s="159">
        <f>attached_motorcycle_stock!AU27*1</f>
        <v>4</v>
      </c>
      <c r="R9" s="159">
        <f>attached_motorcycle_stock!BS27*1</f>
        <v>20</v>
      </c>
      <c r="S9" s="159">
        <f>attached_motorcycle_stock!CQ27*1</f>
        <v>22</v>
      </c>
      <c r="V9" s="318"/>
      <c r="W9" s="318" t="str">
        <f t="shared" si="1"/>
        <v>TRA_Mot_GSL</v>
      </c>
      <c r="X9" s="318"/>
      <c r="Y9" s="318" t="s">
        <v>36</v>
      </c>
      <c r="Z9" s="318" t="s">
        <v>37</v>
      </c>
      <c r="AA9" s="318"/>
      <c r="AB9" s="318"/>
      <c r="AO9" s="296"/>
      <c r="AP9" s="298"/>
      <c r="AQ9" s="298"/>
      <c r="AS9" s="296"/>
      <c r="AT9" s="296"/>
      <c r="AU9" s="324"/>
      <c r="AV9" s="60"/>
    </row>
    <row r="10" spans="2:49" ht="14.5">
      <c r="C10" s="172" t="s">
        <v>116</v>
      </c>
      <c r="D10" s="43" t="s">
        <v>140</v>
      </c>
      <c r="E10" t="s">
        <v>142</v>
      </c>
      <c r="F10">
        <f>SUM(P10:S10)</f>
        <v>4</v>
      </c>
      <c r="G10">
        <f>attached_bus_stock!DO14*1</f>
        <v>12</v>
      </c>
      <c r="H10">
        <f>attached_bus_stock!EM14*1</f>
        <v>19</v>
      </c>
      <c r="I10" s="229">
        <f>attached_bus_stock!FK14*1</f>
        <v>3</v>
      </c>
      <c r="J10" s="229">
        <f>attached_bus_stock!GI14*1</f>
        <v>2</v>
      </c>
      <c r="K10" s="229">
        <f>attached_bus_stock!HG14*1</f>
        <v>9</v>
      </c>
      <c r="L10">
        <f>attached_bus_stock!IE14*1</f>
        <v>7</v>
      </c>
      <c r="O10" s="159"/>
      <c r="P10" s="159">
        <f>attached_bus_stock!W14*1</f>
        <v>1</v>
      </c>
      <c r="Q10" s="159">
        <f>attached_bus_stock!AU14*1</f>
        <v>0</v>
      </c>
      <c r="R10" s="159">
        <f>attached_bus_stock!BS14*1</f>
        <v>1</v>
      </c>
      <c r="S10" s="159">
        <f>attached_bus_stock!CQ14*1</f>
        <v>2</v>
      </c>
      <c r="V10" s="318"/>
      <c r="W10" s="318" t="str">
        <f t="shared" si="1"/>
        <v>TRA_Bus_SB_DST</v>
      </c>
      <c r="X10" s="318"/>
      <c r="Y10" s="318" t="s">
        <v>36</v>
      </c>
      <c r="Z10" s="318" t="s">
        <v>37</v>
      </c>
      <c r="AA10" s="318"/>
      <c r="AB10" s="318"/>
      <c r="AO10" s="296"/>
      <c r="AQ10" s="298"/>
      <c r="AS10" s="296"/>
      <c r="AT10" s="296"/>
      <c r="AU10" s="324"/>
      <c r="AV10" s="60"/>
    </row>
    <row r="11" spans="2:49" ht="14.5">
      <c r="C11" s="172" t="s">
        <v>115</v>
      </c>
      <c r="D11" s="43" t="s">
        <v>72</v>
      </c>
      <c r="E11" t="s">
        <v>142</v>
      </c>
      <c r="F11">
        <v>0</v>
      </c>
      <c r="G11">
        <v>0</v>
      </c>
      <c r="H11">
        <v>0</v>
      </c>
      <c r="I11" s="229">
        <v>0</v>
      </c>
      <c r="J11" s="229">
        <v>0</v>
      </c>
      <c r="K11" s="229">
        <v>0</v>
      </c>
      <c r="L11">
        <v>0</v>
      </c>
      <c r="O11" s="159"/>
      <c r="P11" s="159"/>
      <c r="Q11" s="159"/>
      <c r="R11" s="159"/>
      <c r="S11" s="159"/>
      <c r="V11" s="318"/>
      <c r="W11" s="318" t="str">
        <f t="shared" si="1"/>
        <v>TRA_Bus_SB_GSL</v>
      </c>
      <c r="X11" s="318"/>
      <c r="Y11" s="318" t="s">
        <v>36</v>
      </c>
      <c r="Z11" s="318" t="s">
        <v>37</v>
      </c>
      <c r="AA11" s="318"/>
      <c r="AB11" s="318"/>
      <c r="AO11" s="296"/>
      <c r="AP11" s="298"/>
      <c r="AQ11" s="298"/>
      <c r="AS11" s="296"/>
      <c r="AT11" s="296"/>
      <c r="AU11" s="324"/>
      <c r="AV11" s="60"/>
    </row>
    <row r="12" spans="2:49" ht="14.5">
      <c r="C12" s="172" t="s">
        <v>118</v>
      </c>
      <c r="D12" s="43" t="s">
        <v>140</v>
      </c>
      <c r="E12" t="s">
        <v>142</v>
      </c>
      <c r="F12">
        <f>SUM(P12:S12)</f>
        <v>2</v>
      </c>
      <c r="G12">
        <f>attached_bus_stock!DO15*1</f>
        <v>7</v>
      </c>
      <c r="H12">
        <f>attached_bus_stock!EM15*1</f>
        <v>11</v>
      </c>
      <c r="I12" s="229">
        <f>attached_bus_stock!FK15*1</f>
        <v>2</v>
      </c>
      <c r="J12" s="229">
        <f>attached_bus_stock!GI15*1</f>
        <v>1</v>
      </c>
      <c r="K12" s="229">
        <f>attached_bus_stock!HG15*1</f>
        <v>5</v>
      </c>
      <c r="L12">
        <f>attached_bus_stock!IE15*1</f>
        <v>4</v>
      </c>
      <c r="O12" s="159"/>
      <c r="P12" s="159">
        <f>attached_bus_stock!W15*1</f>
        <v>0</v>
      </c>
      <c r="Q12" s="159">
        <f>attached_bus_stock!AU15*1</f>
        <v>0</v>
      </c>
      <c r="R12" s="159">
        <f>attached_bus_stock!BS15*1</f>
        <v>1</v>
      </c>
      <c r="S12" s="159">
        <f>attached_bus_stock!CQ15*1</f>
        <v>1</v>
      </c>
      <c r="V12" s="318"/>
      <c r="W12" s="318" t="str">
        <f t="shared" si="1"/>
        <v>TRA_Bus_UT_DST</v>
      </c>
      <c r="X12" s="318"/>
      <c r="Y12" s="318" t="s">
        <v>36</v>
      </c>
      <c r="Z12" s="318" t="s">
        <v>37</v>
      </c>
      <c r="AA12" s="318"/>
      <c r="AB12" s="318"/>
      <c r="AC12" s="172"/>
      <c r="AO12" s="296"/>
      <c r="AP12" s="298"/>
      <c r="AQ12" s="298"/>
      <c r="AS12" s="296"/>
      <c r="AT12" s="296"/>
      <c r="AU12" s="324"/>
      <c r="AV12" s="60"/>
    </row>
    <row r="13" spans="2:49" ht="14.5">
      <c r="C13" s="172" t="s">
        <v>117</v>
      </c>
      <c r="D13" s="43" t="s">
        <v>72</v>
      </c>
      <c r="E13" t="s">
        <v>142</v>
      </c>
      <c r="F13">
        <v>0</v>
      </c>
      <c r="G13">
        <v>0</v>
      </c>
      <c r="H13">
        <v>0</v>
      </c>
      <c r="I13" s="229">
        <v>0</v>
      </c>
      <c r="J13" s="229">
        <v>0</v>
      </c>
      <c r="K13" s="229">
        <v>0</v>
      </c>
      <c r="L13">
        <v>0</v>
      </c>
      <c r="O13" s="159"/>
      <c r="P13" s="159"/>
      <c r="Q13" s="159"/>
      <c r="R13" s="159"/>
      <c r="S13" s="159"/>
      <c r="V13" s="318"/>
      <c r="W13" s="318" t="str">
        <f t="shared" si="1"/>
        <v>TRA_Bus_UT_GSL</v>
      </c>
      <c r="X13" s="318"/>
      <c r="Y13" s="318" t="s">
        <v>36</v>
      </c>
      <c r="Z13" s="318" t="s">
        <v>37</v>
      </c>
      <c r="AA13" s="318"/>
      <c r="AB13" s="318"/>
      <c r="AC13" s="172"/>
      <c r="AO13" s="296"/>
      <c r="AQ13" s="298"/>
      <c r="AS13" s="296"/>
      <c r="AT13" s="296"/>
      <c r="AU13" s="324"/>
      <c r="AV13" s="60"/>
    </row>
    <row r="14" spans="2:49" ht="14.5">
      <c r="C14" s="172" t="s">
        <v>120</v>
      </c>
      <c r="D14" s="43" t="s">
        <v>140</v>
      </c>
      <c r="E14" t="s">
        <v>142</v>
      </c>
      <c r="F14">
        <f>SUM(P14:S14)</f>
        <v>0</v>
      </c>
      <c r="G14">
        <f>attached_bus_stock!DO16*1</f>
        <v>1</v>
      </c>
      <c r="H14">
        <f>attached_bus_stock!EM16*1</f>
        <v>2</v>
      </c>
      <c r="I14" s="229">
        <f>attached_bus_stock!FK16*1</f>
        <v>0</v>
      </c>
      <c r="J14" s="229">
        <f>attached_bus_stock!GI16*1</f>
        <v>0</v>
      </c>
      <c r="K14" s="229">
        <f>attached_bus_stock!HG16*1</f>
        <v>1</v>
      </c>
      <c r="L14">
        <f>attached_bus_stock!IE16*1</f>
        <v>1</v>
      </c>
      <c r="O14" s="159"/>
      <c r="P14" s="159">
        <f>attached_bus_stock!W16*1</f>
        <v>0</v>
      </c>
      <c r="Q14" s="159">
        <f>attached_bus_stock!AU16*1</f>
        <v>0</v>
      </c>
      <c r="R14" s="159">
        <f>attached_bus_stock!BS16*1</f>
        <v>0</v>
      </c>
      <c r="S14" s="159">
        <f>attached_bus_stock!CQ16*1</f>
        <v>0</v>
      </c>
      <c r="T14" s="59"/>
      <c r="U14" s="59"/>
      <c r="V14" s="318"/>
      <c r="W14" s="318" t="str">
        <f t="shared" si="1"/>
        <v>TRA_Bus_IC_DST</v>
      </c>
      <c r="X14" s="318"/>
      <c r="Y14" s="318" t="s">
        <v>36</v>
      </c>
      <c r="Z14" s="318" t="s">
        <v>37</v>
      </c>
      <c r="AA14" s="318"/>
      <c r="AB14" s="318"/>
      <c r="AC14" s="172"/>
      <c r="AO14" s="296"/>
      <c r="AQ14" s="298"/>
      <c r="AS14" s="296"/>
      <c r="AT14" s="296"/>
      <c r="AU14" s="324"/>
      <c r="AV14" s="60"/>
    </row>
    <row r="15" spans="2:49" ht="14.5">
      <c r="C15" s="172" t="s">
        <v>119</v>
      </c>
      <c r="D15" s="43" t="s">
        <v>72</v>
      </c>
      <c r="E15" t="s">
        <v>142</v>
      </c>
      <c r="F15">
        <v>0</v>
      </c>
      <c r="G15">
        <v>0</v>
      </c>
      <c r="H15">
        <v>0</v>
      </c>
      <c r="I15" s="229">
        <v>0</v>
      </c>
      <c r="J15" s="229">
        <v>0</v>
      </c>
      <c r="K15" s="229">
        <v>0</v>
      </c>
      <c r="L15">
        <v>0</v>
      </c>
      <c r="O15" s="159"/>
      <c r="P15" s="159"/>
      <c r="Q15" s="159"/>
      <c r="R15" s="159"/>
      <c r="S15" s="159"/>
      <c r="T15" s="59"/>
      <c r="U15" s="59"/>
      <c r="V15" s="318"/>
      <c r="W15" s="318" t="str">
        <f t="shared" si="1"/>
        <v>TRA_Bus_IC_GSL</v>
      </c>
      <c r="X15" s="318"/>
      <c r="Y15" s="318" t="s">
        <v>36</v>
      </c>
      <c r="Z15" s="318" t="s">
        <v>37</v>
      </c>
      <c r="AA15" s="318"/>
      <c r="AB15" s="318"/>
      <c r="AC15" s="172"/>
      <c r="AO15" s="296"/>
      <c r="AQ15" s="298"/>
      <c r="AS15" s="296"/>
      <c r="AT15" s="296"/>
      <c r="AU15" s="324"/>
      <c r="AV15" s="60"/>
    </row>
    <row r="16" spans="2:49" ht="14.5">
      <c r="C16" s="172" t="s">
        <v>133</v>
      </c>
      <c r="D16" s="43" t="s">
        <v>72</v>
      </c>
      <c r="E16" s="41" t="s">
        <v>70</v>
      </c>
      <c r="F16">
        <f>SUM(P16:S16)</f>
        <v>823</v>
      </c>
      <c r="G16">
        <f>attached_car_stock!DO17*1</f>
        <v>3232</v>
      </c>
      <c r="H16">
        <f>attached_car_stock!EM17*1</f>
        <v>4127</v>
      </c>
      <c r="I16" s="229">
        <f>attached_car_stock!FK17*1</f>
        <v>291</v>
      </c>
      <c r="J16" s="229">
        <f>attached_car_stock!GI17*1</f>
        <v>284</v>
      </c>
      <c r="K16" s="229">
        <f>attached_car_stock!HG17*1</f>
        <v>1132</v>
      </c>
      <c r="L16">
        <f>attached_car_stock!IE17*1</f>
        <v>1574</v>
      </c>
      <c r="O16" s="159"/>
      <c r="P16" s="159">
        <f>attached_car_stock!W17*1</f>
        <v>148</v>
      </c>
      <c r="Q16" s="159">
        <f>attached_car_stock!AU17*1</f>
        <v>66</v>
      </c>
      <c r="R16" s="159">
        <f>attached_car_stock!BS17*1</f>
        <v>344</v>
      </c>
      <c r="S16" s="159">
        <f>attached_car_stock!CQ17*1</f>
        <v>265</v>
      </c>
      <c r="T16" s="59"/>
      <c r="U16" s="59"/>
      <c r="V16" s="318"/>
      <c r="W16" s="318" t="str">
        <f t="shared" si="1"/>
        <v>TRA_Car_GSL</v>
      </c>
      <c r="X16" s="318"/>
      <c r="Y16" s="318" t="s">
        <v>36</v>
      </c>
      <c r="Z16" s="318" t="s">
        <v>37</v>
      </c>
      <c r="AA16" s="318"/>
      <c r="AB16" s="318"/>
      <c r="AC16" s="172"/>
      <c r="AO16" s="296"/>
      <c r="AQ16" s="298"/>
      <c r="AS16" s="296"/>
      <c r="AT16" s="296"/>
      <c r="AU16" s="324"/>
      <c r="AV16" s="60"/>
    </row>
    <row r="17" spans="3:107" ht="14.5">
      <c r="C17" s="172" t="s">
        <v>135</v>
      </c>
      <c r="D17" s="43" t="s">
        <v>140</v>
      </c>
      <c r="E17" s="41" t="s">
        <v>70</v>
      </c>
      <c r="F17">
        <v>0</v>
      </c>
      <c r="G17">
        <v>0</v>
      </c>
      <c r="H17">
        <v>0</v>
      </c>
      <c r="I17" s="229">
        <v>0</v>
      </c>
      <c r="J17" s="229">
        <v>0</v>
      </c>
      <c r="K17" s="229">
        <v>0</v>
      </c>
      <c r="L17">
        <v>0</v>
      </c>
      <c r="O17" s="159"/>
      <c r="P17" s="159"/>
      <c r="Q17" s="159"/>
      <c r="R17" s="159"/>
      <c r="S17" s="159"/>
      <c r="T17" s="78"/>
      <c r="U17" s="78"/>
      <c r="V17" s="318"/>
      <c r="W17" s="318" t="str">
        <f t="shared" si="1"/>
        <v>TRA_Car_DST</v>
      </c>
      <c r="X17" s="318"/>
      <c r="Y17" s="318" t="s">
        <v>36</v>
      </c>
      <c r="Z17" s="318" t="s">
        <v>37</v>
      </c>
      <c r="AA17" s="318"/>
      <c r="AB17" s="318"/>
      <c r="AC17" s="172"/>
      <c r="AO17" s="296"/>
      <c r="AQ17" s="298"/>
      <c r="AS17" s="296"/>
      <c r="AT17" s="296"/>
      <c r="AU17" s="324"/>
      <c r="AV17" s="60"/>
    </row>
    <row r="18" spans="3:107" ht="14.5">
      <c r="O18" s="159"/>
      <c r="P18" s="159"/>
      <c r="Q18" s="159"/>
      <c r="R18" s="159"/>
      <c r="S18" s="159"/>
      <c r="V18" s="318"/>
      <c r="W18" s="318"/>
      <c r="X18" s="318"/>
      <c r="Y18" s="318"/>
      <c r="Z18" s="318"/>
      <c r="AA18" s="318"/>
      <c r="AB18" s="318"/>
      <c r="AC18" s="172"/>
      <c r="AO18" s="296"/>
      <c r="AV18" s="325"/>
    </row>
    <row r="19" spans="3:107" ht="14.5">
      <c r="O19" s="159"/>
      <c r="P19" s="315" t="s">
        <v>82</v>
      </c>
      <c r="Q19" s="319" t="s">
        <v>83</v>
      </c>
      <c r="R19" s="319" t="s">
        <v>84</v>
      </c>
      <c r="S19" s="319" t="s">
        <v>85</v>
      </c>
      <c r="V19" s="318"/>
      <c r="W19" s="318"/>
      <c r="X19" s="318"/>
      <c r="Y19" s="318"/>
      <c r="Z19" s="318"/>
      <c r="AA19" s="318"/>
      <c r="AB19" s="318"/>
      <c r="AC19" s="172"/>
    </row>
    <row r="20" spans="3:107" ht="14.5">
      <c r="O20" s="159"/>
      <c r="P20" s="316">
        <v>23.1033527843651</v>
      </c>
      <c r="Q20" s="317">
        <v>33.975071134220101</v>
      </c>
      <c r="R20" s="317">
        <v>11.8069075344666</v>
      </c>
      <c r="S20" s="317">
        <v>9.36756449676</v>
      </c>
      <c r="V20" s="318"/>
      <c r="W20" s="318"/>
      <c r="X20" s="318"/>
      <c r="Y20" s="318"/>
      <c r="Z20" s="318"/>
      <c r="AA20" s="318"/>
      <c r="AB20" s="318"/>
      <c r="AC20" s="172"/>
    </row>
    <row r="21" spans="3:107" ht="14.5">
      <c r="O21" s="159"/>
      <c r="P21" s="317">
        <v>43.850812168804602</v>
      </c>
      <c r="Q21" s="317">
        <v>37.362782426965801</v>
      </c>
      <c r="R21" s="317">
        <v>27.637438162162301</v>
      </c>
      <c r="S21" s="317">
        <v>20.804550440864599</v>
      </c>
      <c r="V21" s="318"/>
      <c r="W21" s="318"/>
      <c r="X21" s="318"/>
      <c r="Y21" s="318"/>
      <c r="Z21" s="318"/>
      <c r="AA21" s="318"/>
      <c r="AB21" s="318"/>
      <c r="AC21" s="172"/>
    </row>
    <row r="22" spans="3:107" ht="14.5">
      <c r="O22" s="159"/>
      <c r="P22" s="317">
        <v>5.3548550744396604</v>
      </c>
      <c r="Q22" s="317">
        <v>6.2394661166311201</v>
      </c>
      <c r="R22" s="317">
        <v>1.2238226856830301</v>
      </c>
      <c r="S22" s="317">
        <v>2.0690491791458201</v>
      </c>
      <c r="V22" s="172"/>
      <c r="W22" s="172"/>
      <c r="X22" s="172"/>
      <c r="Y22" s="172"/>
      <c r="Z22" s="172"/>
      <c r="AA22" s="172"/>
      <c r="AB22" s="172"/>
      <c r="AC22" s="172"/>
    </row>
    <row r="23" spans="3:107" ht="14.5">
      <c r="E23" s="40" t="s">
        <v>143</v>
      </c>
      <c r="F23" s="40"/>
      <c r="G23" s="172"/>
      <c r="H23" s="304" t="s">
        <v>144</v>
      </c>
      <c r="I23" s="172"/>
      <c r="J23" s="172"/>
      <c r="K23" s="172"/>
      <c r="L23" s="172"/>
      <c r="P23" s="317">
        <v>0.50004663533895599</v>
      </c>
      <c r="Q23" s="317">
        <v>0.36415456125204199</v>
      </c>
      <c r="R23" s="317">
        <v>7.2037635476561501E-2</v>
      </c>
      <c r="S23" s="317">
        <v>0.33187166832119303</v>
      </c>
      <c r="V23" s="67" t="s">
        <v>46</v>
      </c>
      <c r="W23" s="67"/>
      <c r="X23" s="318"/>
      <c r="Y23" s="318"/>
      <c r="Z23" s="318"/>
      <c r="AA23" s="318"/>
      <c r="AB23" s="318"/>
      <c r="AC23" s="318"/>
      <c r="AN23" s="295"/>
      <c r="AO23" s="295"/>
      <c r="AP23" s="296"/>
      <c r="AQ23" s="296"/>
      <c r="AU23" s="295"/>
      <c r="AV23" s="296"/>
    </row>
    <row r="24" spans="3:107" ht="14.5">
      <c r="E24" s="305" t="s">
        <v>39</v>
      </c>
      <c r="F24" s="129" t="s">
        <v>9</v>
      </c>
      <c r="G24" s="129" t="s">
        <v>10</v>
      </c>
      <c r="H24" s="129" t="s">
        <v>11</v>
      </c>
      <c r="I24" s="129" t="s">
        <v>12</v>
      </c>
      <c r="J24" s="129" t="s">
        <v>13</v>
      </c>
      <c r="K24" s="129" t="s">
        <v>14</v>
      </c>
      <c r="L24" s="129" t="s">
        <v>15</v>
      </c>
      <c r="V24" s="305" t="s">
        <v>47</v>
      </c>
      <c r="W24" s="305" t="s">
        <v>39</v>
      </c>
      <c r="X24" s="305" t="s">
        <v>48</v>
      </c>
      <c r="Y24" s="305" t="s">
        <v>49</v>
      </c>
      <c r="Z24" s="305" t="s">
        <v>50</v>
      </c>
      <c r="AA24" s="305" t="s">
        <v>51</v>
      </c>
      <c r="AB24" s="305" t="s">
        <v>52</v>
      </c>
      <c r="AC24" s="305" t="s">
        <v>53</v>
      </c>
      <c r="AM24" s="289"/>
      <c r="AN24" s="297"/>
      <c r="AO24" s="289"/>
      <c r="AP24" s="290"/>
      <c r="AQ24" s="269"/>
      <c r="AR24" s="269"/>
      <c r="AS24" s="269"/>
      <c r="AT24" s="269"/>
      <c r="AU24" s="269"/>
      <c r="AV24" s="269"/>
      <c r="AW24" s="269"/>
    </row>
    <row r="25" spans="3:107" ht="14.5">
      <c r="E25" s="172" t="str">
        <f>E4</f>
        <v>TRA_Tru</v>
      </c>
      <c r="F25" s="306">
        <f>(F4*AFA_000kmPerVeh_AFA!E11*Occupancy_ACTFLO_CAP2ACT!D11+F5*AFA_000kmPerVeh_AFA!E12*Occupancy_ACTFLO_CAP2ACT!D12+F6*AFA_000kmPerVeh_AFA!E13*Occupancy_ACTFLO_CAP2ACT!D13+F7*AFA_000kmPerVeh_AFA!E14*Occupancy_ACTFLO_CAP2ACT!D14+F8*AFA_000kmPerVeh_AFA!E15*Occupancy_ACTFLO_CAP2ACT!D15)/1000+SUM(Electric_vehecle!O31:O34)</f>
        <v>25.2461838911439</v>
      </c>
      <c r="G25" s="306">
        <f>(G4*AFA_000kmPerVeh_AFA!F11*Occupancy_ACTFLO_CAP2ACT!E11+G5*AFA_000kmPerVeh_AFA!F12*Occupancy_ACTFLO_CAP2ACT!E12+G6*AFA_000kmPerVeh_AFA!F13*Occupancy_ACTFLO_CAP2ACT!E13+G7*AFA_000kmPerVeh_AFA!F14*Occupancy_ACTFLO_CAP2ACT!E14+G8*AFA_000kmPerVeh_AFA!F15*Occupancy_ACTFLO_CAP2ACT!E15)/1000+SUM(Electric_vehecle!P31:P34)</f>
        <v>61.196182927549998</v>
      </c>
      <c r="H25" s="306">
        <f>(H4*AFA_000kmPerVeh_AFA!G11*Occupancy_ACTFLO_CAP2ACT!F11+H5*AFA_000kmPerVeh_AFA!G12*Occupancy_ACTFLO_CAP2ACT!F12+H6*AFA_000kmPerVeh_AFA!G13*Occupancy_ACTFLO_CAP2ACT!F13+H7*AFA_000kmPerVeh_AFA!G14*Occupancy_ACTFLO_CAP2ACT!F14+H8*AFA_000kmPerVeh_AFA!G15*Occupancy_ACTFLO_CAP2ACT!F15)/1000+SUM(Electric_vehecle!Q31:Q34)</f>
        <v>124.83846591370001</v>
      </c>
      <c r="I25" s="306">
        <f>(I4*AFA_000kmPerVeh_AFA!H11*Occupancy_ACTFLO_CAP2ACT!G11+I5*AFA_000kmPerVeh_AFA!H12*Occupancy_ACTFLO_CAP2ACT!G12+I6*AFA_000kmPerVeh_AFA!H13*Occupancy_ACTFLO_CAP2ACT!G13+I7*AFA_000kmPerVeh_AFA!H14*Occupancy_ACTFLO_CAP2ACT!G14+I8*AFA_000kmPerVeh_AFA!H15*Occupancy_ACTFLO_CAP2ACT!G15)/1000+SUM(Electric_vehecle!R31:R34)</f>
        <v>13.14657863215</v>
      </c>
      <c r="J25" s="306">
        <f>(J4*AFA_000kmPerVeh_AFA!I11*Occupancy_ACTFLO_CAP2ACT!H11+J5*AFA_000kmPerVeh_AFA!I12*Occupancy_ACTFLO_CAP2ACT!H12+J6*AFA_000kmPerVeh_AFA!I13*Occupancy_ACTFLO_CAP2ACT!H13+J7*AFA_000kmPerVeh_AFA!I14*Occupancy_ACTFLO_CAP2ACT!H14+J8*AFA_000kmPerVeh_AFA!I15*Occupancy_ACTFLO_CAP2ACT!H15)/1000+SUM(Electric_vehecle!S31:S34)</f>
        <v>17.741223172000002</v>
      </c>
      <c r="K25" s="306">
        <f>(K4*AFA_000kmPerVeh_AFA!J11*Occupancy_ACTFLO_CAP2ACT!I11+K5*AFA_000kmPerVeh_AFA!J12*Occupancy_ACTFLO_CAP2ACT!I12+K6*AFA_000kmPerVeh_AFA!J13*Occupancy_ACTFLO_CAP2ACT!I13+K7*AFA_000kmPerVeh_AFA!J14*Occupancy_ACTFLO_CAP2ACT!I14+K8*AFA_000kmPerVeh_AFA!J15*Occupancy_ACTFLO_CAP2ACT!I15)/1000+SUM(Electric_vehecle!T31:T34)</f>
        <v>49.035676755700003</v>
      </c>
      <c r="L25" s="306">
        <f>(L4*AFA_000kmPerVeh_AFA!K11*Occupancy_ACTFLO_CAP2ACT!J11+L5*AFA_000kmPerVeh_AFA!K12*Occupancy_ACTFLO_CAP2ACT!J12+L6*AFA_000kmPerVeh_AFA!K13*Occupancy_ACTFLO_CAP2ACT!J13+L7*AFA_000kmPerVeh_AFA!K14*Occupancy_ACTFLO_CAP2ACT!J14+L8*AFA_000kmPerVeh_AFA!K15*Occupancy_ACTFLO_CAP2ACT!J15)/1000+SUM(Electric_vehecle!U31:U34)</f>
        <v>48.677648956750097</v>
      </c>
      <c r="V25" s="318" t="s">
        <v>145</v>
      </c>
      <c r="W25" s="318" t="str">
        <f>E10</f>
        <v>TRA_Bus</v>
      </c>
      <c r="X25" s="318" t="s">
        <v>146</v>
      </c>
      <c r="Y25" s="321" t="s">
        <v>147</v>
      </c>
      <c r="Z25" s="318"/>
      <c r="AA25" s="318"/>
      <c r="AB25" s="318"/>
      <c r="AC25" s="318"/>
      <c r="AO25" s="296"/>
      <c r="AP25" s="298"/>
      <c r="AQ25" s="298"/>
      <c r="AR25" s="298"/>
      <c r="AS25" s="298"/>
      <c r="AT25" s="298"/>
      <c r="AU25" s="298"/>
      <c r="AV25" s="298"/>
      <c r="AW25" s="298"/>
      <c r="BA25" s="265"/>
    </row>
    <row r="26" spans="3:107" ht="14.5">
      <c r="E26" s="172" t="str">
        <f>E9</f>
        <v>TRA_Mot</v>
      </c>
      <c r="F26" s="173">
        <f>SUMPRODUCT(F9,AFA_000kmPerVeh_AFA!E16)*1.1/1000</f>
        <v>0.26400000000000001</v>
      </c>
      <c r="G26" s="173">
        <f>SUMPRODUCT(G9,AFA_000kmPerVeh_AFA!F16)*1.1/1000</f>
        <v>0.79903999999999997</v>
      </c>
      <c r="H26" s="173">
        <f>SUMPRODUCT(H9,AFA_000kmPerVeh_AFA!G16)*1.1/1000</f>
        <v>0.96799999999999997</v>
      </c>
      <c r="I26" s="173">
        <f>SUMPRODUCT(I9,AFA_000kmPerVeh_AFA!H16)*1.1/1000</f>
        <v>0.13200000000000001</v>
      </c>
      <c r="J26" s="173">
        <f>SUMPRODUCT(J9,AFA_000kmPerVeh_AFA!I16)*1.1/1000</f>
        <v>3.85E-2</v>
      </c>
      <c r="K26" s="173">
        <f>SUMPRODUCT(K9,AFA_000kmPerVeh_AFA!J16)*1.1/1000</f>
        <v>0.41249999999999998</v>
      </c>
      <c r="L26" s="173">
        <f>SUMPRODUCT(L9,AFA_000kmPerVeh_AFA!K16)*1.1/1000</f>
        <v>0.33879999999999999</v>
      </c>
      <c r="M26" s="48"/>
      <c r="V26" s="318"/>
      <c r="W26" s="318" t="str">
        <f>E4</f>
        <v>TRA_Tru</v>
      </c>
      <c r="X26" s="318" t="s">
        <v>148</v>
      </c>
      <c r="Y26" s="321" t="s">
        <v>149</v>
      </c>
      <c r="Z26" s="318"/>
      <c r="AA26" s="318"/>
      <c r="AB26" s="318"/>
      <c r="AC26" s="318"/>
      <c r="AF26" s="99"/>
      <c r="AO26" s="296"/>
      <c r="AQ26" s="298"/>
      <c r="AR26" s="298"/>
      <c r="AS26" s="298"/>
      <c r="AT26" s="298"/>
      <c r="AU26" s="298"/>
      <c r="AV26" s="298"/>
      <c r="AW26" s="298"/>
    </row>
    <row r="27" spans="3:107" ht="14.5">
      <c r="E27" s="172" t="str">
        <f>E10</f>
        <v>TRA_Bus</v>
      </c>
      <c r="F27" s="173">
        <f>SUMPRODUCT(F10:F15,AFA_000kmPerVeh_AFA!E5:E10)*19.78/1000</f>
        <v>3.7186400000000002</v>
      </c>
      <c r="G27" s="173">
        <f>SUMPRODUCT(G10:G15,AFA_000kmPerVeh_AFA!F5:F10)*19.78/1000</f>
        <v>11.68998</v>
      </c>
      <c r="H27" s="173">
        <f>SUMPRODUCT(H10:H15,AFA_000kmPerVeh_AFA!G5:G10)*19.78/1000</f>
        <v>17.03058</v>
      </c>
      <c r="I27" s="173">
        <f>SUMPRODUCT(I10:I15,AFA_000kmPerVeh_AFA!H5:H10)*19.78/1000</f>
        <v>1.1670199999999999</v>
      </c>
      <c r="J27" s="173">
        <f>SUMPRODUCT(J10:J15,AFA_000kmPerVeh_AFA!I5:I10)*19.78/1000</f>
        <v>1.3846000000000001</v>
      </c>
      <c r="K27" s="173">
        <f>SUMPRODUCT(K10:K15,AFA_000kmPerVeh_AFA!J5:J10)*19.78/1000</f>
        <v>8.7032000000000007</v>
      </c>
      <c r="L27" s="173">
        <f>SUMPRODUCT(L10:L15,AFA_000kmPerVeh_AFA!K5:K10)*19.78/1000</f>
        <v>9.3163800000000005</v>
      </c>
      <c r="V27" s="318"/>
      <c r="W27" s="318" t="str">
        <f>E9</f>
        <v>TRA_Mot</v>
      </c>
      <c r="X27" s="318" t="s">
        <v>150</v>
      </c>
      <c r="Y27" s="321" t="s">
        <v>147</v>
      </c>
      <c r="Z27" s="318"/>
      <c r="AA27" s="318"/>
      <c r="AB27" s="318"/>
      <c r="AC27" s="318"/>
      <c r="AO27" s="296"/>
      <c r="AP27" s="298"/>
      <c r="AQ27" s="298"/>
      <c r="AR27" s="298"/>
      <c r="AS27" s="298"/>
      <c r="AT27" s="298"/>
      <c r="AU27" s="298"/>
      <c r="AV27" s="298"/>
      <c r="AW27" s="298"/>
    </row>
    <row r="28" spans="3:107" ht="14.5">
      <c r="E28" s="172" t="str">
        <f>E16</f>
        <v>TRA_Car</v>
      </c>
      <c r="F28" s="173">
        <f>SUMPRODUCT(F16:F17,AFA_000kmPerVeh_AFA!E17:E18)*1.58/1000+SUM(Electric_vehecle!O26:O29)</f>
        <v>19.701766234000001</v>
      </c>
      <c r="G28" s="173">
        <f>SUMPRODUCT(G16:G17,AFA_000kmPerVeh_AFA!F17:F18)*1.58/1000+SUM(Electric_vehecle!P26:P29)</f>
        <v>61.498086331000003</v>
      </c>
      <c r="H28" s="173">
        <f>SUMPRODUCT(H16:H17,AFA_000kmPerVeh_AFA!G17:G18)*1.58/1000+SUM(Electric_vehecle!Q26:Q29)</f>
        <v>89.326020954000001</v>
      </c>
      <c r="I28" s="173">
        <f>SUMPRODUCT(I16:I17,AFA_000kmPerVeh_AFA!H17:H18)*1.58/1000+SUM(Electric_vehecle!R26:R29)</f>
        <v>7.5699109030000002</v>
      </c>
      <c r="J28" s="173">
        <f>SUMPRODUCT(J16:J17,AFA_000kmPerVeh_AFA!I17:I18)*1.58/1000+SUM(Electric_vehecle!S26:S29)</f>
        <v>6.9425642400000003</v>
      </c>
      <c r="K28" s="173">
        <f>SUMPRODUCT(K16:K17,AFA_000kmPerVeh_AFA!J17:J18)*1.58/1000+SUM(Electric_vehecle!T26:T29)</f>
        <v>18.988146594</v>
      </c>
      <c r="L28" s="173">
        <f>SUMPRODUCT(L16:L17,AFA_000kmPerVeh_AFA!K17:K18)*1.58/1000+SUM(Electric_vehecle!U26:U29)</f>
        <v>30.862484835</v>
      </c>
      <c r="V28" s="318"/>
      <c r="W28" s="318" t="str">
        <f>E16</f>
        <v>TRA_Car</v>
      </c>
      <c r="X28" s="318" t="s">
        <v>151</v>
      </c>
      <c r="Y28" s="321" t="s">
        <v>147</v>
      </c>
      <c r="Z28" s="318"/>
      <c r="AA28" s="318"/>
      <c r="AB28" s="318"/>
      <c r="AC28" s="318"/>
      <c r="AM28" s="90"/>
      <c r="AN28" s="90"/>
      <c r="AP28" s="90"/>
      <c r="AQ28" s="90"/>
      <c r="AR28" s="298"/>
      <c r="AS28" s="298"/>
      <c r="AT28" s="298"/>
      <c r="AU28" s="298"/>
      <c r="AV28" s="298"/>
      <c r="AW28" s="298"/>
      <c r="AX28" s="91"/>
      <c r="BE28" s="298"/>
      <c r="BF28" s="298"/>
      <c r="BG28" s="91"/>
      <c r="BN28" s="298"/>
      <c r="BO28" s="298"/>
      <c r="BP28" s="91"/>
      <c r="BW28" s="298"/>
      <c r="BX28" s="298"/>
      <c r="BY28" s="91"/>
      <c r="CF28" s="298"/>
      <c r="CG28" s="298"/>
      <c r="CH28" s="91"/>
      <c r="CO28" s="298"/>
      <c r="CP28" s="298"/>
      <c r="CQ28" s="91"/>
      <c r="CX28" s="298"/>
      <c r="CY28" s="298"/>
      <c r="CZ28" s="91"/>
    </row>
    <row r="29" spans="3:107" ht="14.5">
      <c r="E29" s="172"/>
      <c r="F29" s="173"/>
      <c r="G29" s="173"/>
      <c r="H29" s="173"/>
      <c r="I29" s="173"/>
      <c r="J29" s="173"/>
      <c r="K29" s="173"/>
      <c r="L29" s="173"/>
      <c r="V29" s="318" t="s">
        <v>55</v>
      </c>
      <c r="W29" s="318" t="s">
        <v>152</v>
      </c>
      <c r="X29" s="318" t="s">
        <v>153</v>
      </c>
      <c r="Y29" s="318" t="s">
        <v>154</v>
      </c>
      <c r="Z29" s="318"/>
      <c r="AA29" s="318"/>
      <c r="AB29" s="318"/>
      <c r="AC29" s="318"/>
      <c r="AM29" s="322"/>
      <c r="AN29" s="322"/>
      <c r="AO29" s="322"/>
      <c r="AP29" s="322"/>
      <c r="AQ29" s="322"/>
      <c r="AR29" s="298"/>
      <c r="AS29" s="298"/>
      <c r="AT29" s="298"/>
      <c r="AU29" s="298"/>
      <c r="AV29" s="322"/>
      <c r="AW29" s="322"/>
      <c r="AX29" s="322"/>
      <c r="AY29" s="322"/>
      <c r="AZ29" s="322"/>
      <c r="BE29" s="322"/>
      <c r="BF29" s="322"/>
      <c r="BG29" s="322"/>
      <c r="BH29" s="322"/>
      <c r="BI29" s="322"/>
      <c r="BN29" s="322"/>
      <c r="BO29" s="322"/>
      <c r="BP29" s="322"/>
      <c r="BQ29" s="322"/>
      <c r="BR29" s="322"/>
      <c r="BW29" s="322"/>
      <c r="BX29" s="322"/>
      <c r="BY29" s="322"/>
      <c r="BZ29" s="322"/>
      <c r="CA29" s="322"/>
      <c r="CF29" s="322"/>
      <c r="CG29" s="322"/>
      <c r="CH29" s="322"/>
      <c r="CI29" s="322"/>
      <c r="CJ29" s="322"/>
      <c r="CO29" s="322"/>
      <c r="CP29" s="322"/>
      <c r="CQ29" s="322"/>
      <c r="CR29" s="322"/>
      <c r="CS29" s="322"/>
      <c r="CX29" s="322"/>
      <c r="CY29" s="322"/>
      <c r="CZ29" s="322"/>
      <c r="DA29" s="322"/>
      <c r="DB29" s="322"/>
    </row>
    <row r="30" spans="3:107" ht="14.5">
      <c r="E30" s="172"/>
      <c r="F30" s="173"/>
      <c r="G30" s="173"/>
      <c r="H30" s="173"/>
      <c r="I30" s="173"/>
      <c r="J30" s="173"/>
      <c r="K30" s="173"/>
      <c r="L30" s="173"/>
      <c r="V30" s="318"/>
      <c r="W30" s="318" t="s">
        <v>140</v>
      </c>
      <c r="X30" s="318" t="s">
        <v>155</v>
      </c>
      <c r="Y30" s="318" t="s">
        <v>154</v>
      </c>
      <c r="Z30" s="318"/>
      <c r="AA30" s="318"/>
      <c r="AB30" s="318"/>
      <c r="AC30" s="318"/>
      <c r="AM30" s="323"/>
      <c r="AN30" s="323"/>
      <c r="AO30" s="323"/>
      <c r="AP30" s="323"/>
      <c r="AQ30" s="90"/>
      <c r="AR30" s="298"/>
      <c r="AS30" s="298"/>
      <c r="AT30" s="298"/>
      <c r="AU30" s="298"/>
      <c r="AV30" s="323"/>
      <c r="AW30" s="323"/>
      <c r="AX30" s="323"/>
      <c r="AY30" s="323"/>
      <c r="AZ30" s="90"/>
      <c r="BE30" s="323"/>
      <c r="BF30" s="323"/>
      <c r="BG30" s="323"/>
      <c r="BH30" s="323"/>
      <c r="BI30" s="90"/>
      <c r="BN30" s="323"/>
      <c r="BO30" s="323"/>
      <c r="BP30" s="323"/>
      <c r="BQ30" s="323"/>
      <c r="BR30" s="90"/>
      <c r="BW30" s="323"/>
      <c r="BX30" s="323"/>
      <c r="BY30" s="323"/>
      <c r="BZ30" s="323"/>
      <c r="CA30" s="90"/>
      <c r="CF30" s="323"/>
      <c r="CG30" s="323"/>
      <c r="CH30" s="323"/>
      <c r="CI30" s="323"/>
      <c r="CJ30" s="90"/>
      <c r="CO30" s="323"/>
      <c r="CP30" s="323"/>
      <c r="CQ30" s="323"/>
      <c r="CR30" s="323"/>
      <c r="CS30" s="90"/>
      <c r="CX30" s="323"/>
      <c r="CY30" s="323"/>
      <c r="CZ30" s="323"/>
      <c r="DA30" s="323"/>
      <c r="DB30" s="90"/>
    </row>
    <row r="31" spans="3:107" ht="14.5">
      <c r="V31" s="318"/>
      <c r="W31" s="318" t="s">
        <v>72</v>
      </c>
      <c r="X31" s="318" t="s">
        <v>156</v>
      </c>
      <c r="Y31" s="318" t="s">
        <v>154</v>
      </c>
      <c r="Z31" s="318"/>
      <c r="AA31" s="318"/>
      <c r="AB31" s="318"/>
      <c r="AC31" s="318"/>
      <c r="AM31" s="323"/>
      <c r="AN31" s="323"/>
      <c r="AO31" s="323"/>
      <c r="AP31" s="323"/>
      <c r="AQ31" s="90"/>
      <c r="AR31" s="298"/>
      <c r="AS31" s="298"/>
      <c r="AT31" s="298"/>
      <c r="AU31" s="298"/>
      <c r="AV31" s="323"/>
      <c r="AW31" s="323"/>
      <c r="AX31" s="323"/>
      <c r="AY31" s="323"/>
      <c r="AZ31" s="90"/>
      <c r="BE31" s="323"/>
      <c r="BF31" s="323"/>
      <c r="BG31" s="323"/>
      <c r="BH31" s="323"/>
      <c r="BI31" s="90"/>
      <c r="BN31" s="323"/>
      <c r="BO31" s="323"/>
      <c r="BP31" s="323"/>
      <c r="BQ31" s="323"/>
      <c r="BR31" s="90"/>
      <c r="BW31" s="323"/>
      <c r="BX31" s="323"/>
      <c r="BY31" s="323"/>
      <c r="BZ31" s="323"/>
      <c r="CA31" s="90"/>
      <c r="CF31" s="323"/>
      <c r="CG31" s="323"/>
      <c r="CH31" s="323"/>
      <c r="CI31" s="323"/>
      <c r="CJ31" s="90"/>
      <c r="CO31" s="323"/>
      <c r="CP31" s="323"/>
      <c r="CQ31" s="323"/>
      <c r="CR31" s="323"/>
      <c r="CS31" s="90"/>
      <c r="CX31" s="323"/>
      <c r="CY31" s="323"/>
      <c r="CZ31" s="323"/>
      <c r="DA31" s="323"/>
      <c r="DB31" s="90"/>
    </row>
    <row r="32" spans="3:107" ht="14.5">
      <c r="V32" s="318" t="s">
        <v>55</v>
      </c>
      <c r="W32" s="318" t="s">
        <v>157</v>
      </c>
      <c r="X32" s="318" t="s">
        <v>158</v>
      </c>
      <c r="Y32" s="318" t="s">
        <v>154</v>
      </c>
      <c r="Z32" s="318"/>
      <c r="AA32" s="318"/>
      <c r="AB32" s="318"/>
      <c r="AC32" s="318"/>
      <c r="AM32" s="90"/>
      <c r="AO32" s="96"/>
      <c r="AP32" s="96"/>
      <c r="AQ32" s="90"/>
      <c r="AR32" s="298"/>
      <c r="AS32" s="298"/>
      <c r="AT32" s="298"/>
      <c r="AU32" s="298"/>
      <c r="AV32" s="301"/>
      <c r="AW32" s="302"/>
      <c r="AX32" s="301"/>
      <c r="AY32" s="301"/>
      <c r="AZ32" s="301"/>
      <c r="BA32" s="302"/>
      <c r="BE32" s="301"/>
      <c r="BF32" s="302"/>
      <c r="BG32" s="301"/>
      <c r="BH32" s="301"/>
      <c r="BI32" s="301"/>
      <c r="BJ32" s="302"/>
      <c r="BN32" s="301"/>
      <c r="BO32" s="302"/>
      <c r="BP32" s="301"/>
      <c r="BQ32" s="301"/>
      <c r="BR32" s="301"/>
      <c r="BS32" s="302"/>
      <c r="BW32" s="301"/>
      <c r="BX32" s="302"/>
      <c r="BY32" s="301"/>
      <c r="BZ32" s="301"/>
      <c r="CA32" s="301"/>
      <c r="CB32" s="302"/>
      <c r="CF32" s="301"/>
      <c r="CG32" s="302"/>
      <c r="CH32" s="301"/>
      <c r="CI32" s="301"/>
      <c r="CJ32" s="301"/>
      <c r="CK32" s="302"/>
      <c r="CO32" s="301"/>
      <c r="CP32" s="302"/>
      <c r="CQ32" s="301"/>
      <c r="CR32" s="301"/>
      <c r="CS32" s="301"/>
      <c r="CT32" s="302"/>
      <c r="CX32" s="301"/>
      <c r="CY32" s="302"/>
      <c r="CZ32" s="301"/>
      <c r="DA32" s="301"/>
      <c r="DB32" s="301"/>
      <c r="DC32" s="302"/>
    </row>
    <row r="33" spans="3:107" ht="14.5">
      <c r="F33">
        <f>F4*AFA_000kmPerVeh_AFA!E11*Occupancy_ACTFLO_CAP2ACT!E32*5.78</f>
        <v>58.817279999999997</v>
      </c>
      <c r="G33">
        <f>G4*AFA_000kmPerVeh_AFA!F11*Occupancy_ACTFLO_CAP2ACT!F32*5.78</f>
        <v>124.552064</v>
      </c>
      <c r="H33">
        <f>H4*AFA_000kmPerVeh_AFA!G11*Occupancy_ACTFLO_CAP2ACT!G32*5.78</f>
        <v>256.22508800000003</v>
      </c>
      <c r="I33">
        <f>I4*AFA_000kmPerVeh_AFA!H11*Occupancy_ACTFLO_CAP2ACT!H32*5.78</f>
        <v>29.963519999999999</v>
      </c>
      <c r="J33">
        <f>J4*AFA_000kmPerVeh_AFA!I11*Occupancy_ACTFLO_CAP2ACT!I32*5.78</f>
        <v>31.961088</v>
      </c>
      <c r="K33">
        <f>K4*AFA_000kmPerVeh_AFA!J11*Occupancy_ACTFLO_CAP2ACT!J32*5.78</f>
        <v>77.262416000000002</v>
      </c>
      <c r="L33">
        <f>L4*AFA_000kmPerVeh_AFA!K11*Occupancy_ACTFLO_CAP2ACT!K32*5.78</f>
        <v>81.844800000000006</v>
      </c>
      <c r="W33" s="318"/>
      <c r="X33" s="318"/>
      <c r="Y33" s="318"/>
      <c r="Z33" s="172"/>
      <c r="AA33" s="318"/>
      <c r="AB33" s="318"/>
      <c r="AC33" s="318"/>
      <c r="AM33" s="90"/>
      <c r="AO33" s="96"/>
      <c r="AP33" s="96"/>
      <c r="AQ33" s="90"/>
      <c r="AR33" s="298"/>
      <c r="AS33" s="298"/>
      <c r="AT33" s="298"/>
      <c r="AU33" s="298"/>
      <c r="AV33" s="301"/>
      <c r="AW33" s="302"/>
      <c r="AX33" s="301"/>
      <c r="AY33" s="301"/>
      <c r="AZ33" s="301"/>
      <c r="BA33" s="302"/>
      <c r="BE33" s="301"/>
      <c r="BF33" s="302"/>
      <c r="BG33" s="301"/>
      <c r="BH33" s="301"/>
      <c r="BI33" s="301"/>
      <c r="BJ33" s="302"/>
      <c r="BN33" s="301"/>
      <c r="BO33" s="302"/>
      <c r="BP33" s="301"/>
      <c r="BQ33" s="301"/>
      <c r="BR33" s="301"/>
      <c r="BS33" s="302"/>
      <c r="BW33" s="301"/>
      <c r="BX33" s="302"/>
      <c r="BY33" s="301"/>
      <c r="BZ33" s="301"/>
      <c r="CA33" s="301"/>
      <c r="CB33" s="302"/>
      <c r="CF33" s="301"/>
      <c r="CG33" s="302"/>
      <c r="CH33" s="301"/>
      <c r="CI33" s="301"/>
      <c r="CJ33" s="301"/>
      <c r="CK33" s="302"/>
      <c r="CO33" s="301"/>
      <c r="CP33" s="302"/>
      <c r="CQ33" s="301"/>
      <c r="CR33" s="301"/>
      <c r="CS33" s="301"/>
      <c r="CT33" s="302"/>
      <c r="CX33" s="301"/>
      <c r="CY33" s="302"/>
      <c r="CZ33" s="301"/>
      <c r="DA33" s="301"/>
      <c r="DB33" s="301"/>
      <c r="DC33" s="302"/>
    </row>
    <row r="34" spans="3:107" ht="14.5">
      <c r="F34">
        <f>F5*AFA_000kmPerVeh_AFA!E12*Occupancy_ACTFLO_CAP2ACT!E33*5.78</f>
        <v>14.704319999999999</v>
      </c>
      <c r="G34">
        <f>G5*AFA_000kmPerVeh_AFA!F12*Occupancy_ACTFLO_CAP2ACT!F33*5.78</f>
        <v>31.138016</v>
      </c>
      <c r="H34">
        <f>H5*AFA_000kmPerVeh_AFA!G12*Occupancy_ACTFLO_CAP2ACT!G33*5.78</f>
        <v>64.056272000000007</v>
      </c>
      <c r="I34">
        <f>I5*AFA_000kmPerVeh_AFA!H12*Occupancy_ACTFLO_CAP2ACT!H33*5.78</f>
        <v>7.4908799999999998</v>
      </c>
      <c r="J34">
        <f>J5*AFA_000kmPerVeh_AFA!I12*Occupancy_ACTFLO_CAP2ACT!I33*5.78</f>
        <v>7.990272</v>
      </c>
      <c r="K34">
        <f>K5*AFA_000kmPerVeh_AFA!J12*Occupancy_ACTFLO_CAP2ACT!J33*5.78</f>
        <v>19.315604</v>
      </c>
      <c r="L34">
        <f>L5*AFA_000kmPerVeh_AFA!K12*Occupancy_ACTFLO_CAP2ACT!K33*5.78</f>
        <v>20.461200000000002</v>
      </c>
      <c r="V34" s="172"/>
      <c r="W34" s="318"/>
      <c r="X34" s="318"/>
      <c r="Y34" s="318"/>
      <c r="Z34" s="172"/>
      <c r="AA34" s="318"/>
      <c r="AB34" s="318"/>
      <c r="AC34" s="318"/>
      <c r="AM34" s="90"/>
      <c r="AO34" s="96"/>
      <c r="AP34" s="96"/>
      <c r="AQ34" s="90"/>
      <c r="AR34" s="265"/>
      <c r="AS34" s="265"/>
      <c r="AT34" s="265"/>
      <c r="AU34" s="265"/>
      <c r="AV34" s="301"/>
      <c r="AW34" s="302"/>
      <c r="AX34" s="301"/>
      <c r="AY34" s="301"/>
      <c r="AZ34" s="301"/>
      <c r="BA34" s="302"/>
      <c r="BE34" s="301"/>
      <c r="BF34" s="302"/>
      <c r="BG34" s="301"/>
      <c r="BH34" s="301"/>
      <c r="BI34" s="301"/>
      <c r="BJ34" s="302"/>
      <c r="BN34" s="301"/>
      <c r="BO34" s="302"/>
      <c r="BP34" s="301"/>
      <c r="BQ34" s="301"/>
      <c r="BR34" s="301"/>
      <c r="BS34" s="302"/>
      <c r="BW34" s="301"/>
      <c r="BX34" s="302"/>
      <c r="BY34" s="301"/>
      <c r="BZ34" s="301"/>
      <c r="CA34" s="301"/>
      <c r="CB34" s="302"/>
      <c r="CF34" s="301"/>
      <c r="CG34" s="302"/>
      <c r="CH34" s="301"/>
      <c r="CI34" s="301"/>
      <c r="CJ34" s="301"/>
      <c r="CK34" s="302"/>
      <c r="CO34" s="301"/>
      <c r="CP34" s="302"/>
      <c r="CQ34" s="301"/>
      <c r="CR34" s="301"/>
      <c r="CS34" s="301"/>
      <c r="CT34" s="302"/>
      <c r="CX34" s="301"/>
      <c r="CY34" s="302"/>
      <c r="CZ34" s="301"/>
      <c r="DA34" s="301"/>
      <c r="DB34" s="301"/>
      <c r="DC34" s="302"/>
    </row>
    <row r="35" spans="3:107" ht="14.5">
      <c r="F35">
        <f>F6*AFA_000kmPerVeh_AFA!E13*Occupancy_ACTFLO_CAP2ACT!E34*5.78</f>
        <v>21.81372</v>
      </c>
      <c r="G35">
        <f>G6*AFA_000kmPerVeh_AFA!F13*Occupancy_ACTFLO_CAP2ACT!F34*5.78</f>
        <v>59.927039999999998</v>
      </c>
      <c r="H35">
        <f>H6*AFA_000kmPerVeh_AFA!G13*Occupancy_ACTFLO_CAP2ACT!G34*5.78</f>
        <v>108.086</v>
      </c>
      <c r="I35">
        <f>I6*AFA_000kmPerVeh_AFA!H13*Occupancy_ACTFLO_CAP2ACT!H34*5.78</f>
        <v>12.629300000000001</v>
      </c>
      <c r="J35">
        <f>J6*AFA_000kmPerVeh_AFA!I13*Occupancy_ACTFLO_CAP2ACT!I34*5.78</f>
        <v>21.952439999999999</v>
      </c>
      <c r="K35">
        <f>K6*AFA_000kmPerVeh_AFA!J13*Occupancy_ACTFLO_CAP2ACT!J34*5.78</f>
        <v>50.979599999999998</v>
      </c>
      <c r="L35">
        <f>L6*AFA_000kmPerVeh_AFA!K13*Occupancy_ACTFLO_CAP2ACT!K34*5.78</f>
        <v>39.396479999999997</v>
      </c>
      <c r="V35" s="172"/>
      <c r="W35" s="318"/>
      <c r="X35" s="318"/>
      <c r="Y35" s="318"/>
      <c r="Z35" s="172"/>
      <c r="AA35" s="172"/>
      <c r="AB35" s="172"/>
      <c r="AC35" s="172"/>
      <c r="AM35" s="90"/>
      <c r="AO35" s="96"/>
      <c r="AP35" s="96"/>
      <c r="AQ35" s="90"/>
      <c r="AR35" s="265"/>
      <c r="AS35" s="265"/>
      <c r="AT35" s="265"/>
      <c r="AU35" s="265"/>
      <c r="AV35" s="301"/>
      <c r="AW35" s="302"/>
      <c r="AX35" s="301"/>
      <c r="AY35" s="301"/>
      <c r="AZ35" s="301"/>
      <c r="BA35" s="302"/>
      <c r="BE35" s="301"/>
      <c r="BF35" s="302"/>
      <c r="BG35" s="301"/>
      <c r="BH35" s="301"/>
      <c r="BI35" s="301"/>
      <c r="BJ35" s="302"/>
      <c r="BN35" s="301"/>
      <c r="BO35" s="302"/>
      <c r="BP35" s="301"/>
      <c r="BQ35" s="301"/>
      <c r="BR35" s="301"/>
      <c r="BS35" s="302"/>
      <c r="BW35" s="301"/>
      <c r="BX35" s="302"/>
      <c r="BY35" s="301"/>
      <c r="BZ35" s="301"/>
      <c r="CA35" s="301"/>
      <c r="CB35" s="302"/>
      <c r="CF35" s="301"/>
      <c r="CG35" s="302"/>
      <c r="CH35" s="301"/>
      <c r="CI35" s="301"/>
      <c r="CJ35" s="301"/>
      <c r="CK35" s="302"/>
      <c r="CO35" s="301"/>
      <c r="CP35" s="302"/>
      <c r="CQ35" s="301"/>
      <c r="CR35" s="301"/>
      <c r="CS35" s="301"/>
      <c r="CT35" s="302"/>
      <c r="CX35" s="301"/>
      <c r="CY35" s="302"/>
      <c r="CZ35" s="301"/>
      <c r="DA35" s="301"/>
      <c r="DB35" s="301"/>
      <c r="DC35" s="302"/>
    </row>
    <row r="36" spans="3:107" ht="14.5">
      <c r="F36">
        <f>F7*AFA_000kmPerVeh_AFA!E14*Occupancy_ACTFLO_CAP2ACT!E35*5.78</f>
        <v>9.2595600000000005</v>
      </c>
      <c r="G36">
        <f>G7*AFA_000kmPerVeh_AFA!F14*Occupancy_ACTFLO_CAP2ACT!F35*5.78</f>
        <v>24.709499999999998</v>
      </c>
      <c r="H36">
        <f>H7*AFA_000kmPerVeh_AFA!G14*Occupancy_ACTFLO_CAP2ACT!G35*5.78</f>
        <v>41.616</v>
      </c>
      <c r="I36">
        <f>I7*AFA_000kmPerVeh_AFA!H14*Occupancy_ACTFLO_CAP2ACT!H35*5.78</f>
        <v>4.0922400000000003</v>
      </c>
      <c r="J36">
        <f>J7*AFA_000kmPerVeh_AFA!I14*Occupancy_ACTFLO_CAP2ACT!I35*5.78</f>
        <v>15.76784</v>
      </c>
      <c r="K36">
        <f>K7*AFA_000kmPerVeh_AFA!J14*Occupancy_ACTFLO_CAP2ACT!J35*5.78</f>
        <v>56.077559999999998</v>
      </c>
      <c r="L36">
        <f>L7*AFA_000kmPerVeh_AFA!K14*Occupancy_ACTFLO_CAP2ACT!K35*5.78</f>
        <v>44.401960000000003</v>
      </c>
      <c r="V36" s="172"/>
      <c r="AA36" s="172"/>
      <c r="AB36" s="172"/>
      <c r="AC36" s="172"/>
      <c r="AM36" s="90"/>
      <c r="AO36" s="96"/>
      <c r="AP36" s="96"/>
      <c r="AQ36" s="90"/>
      <c r="AR36" s="265"/>
      <c r="AS36" s="265"/>
      <c r="AT36" s="265"/>
      <c r="AU36" s="265"/>
      <c r="AV36" s="301"/>
      <c r="AW36" s="302"/>
      <c r="AX36" s="301"/>
      <c r="AY36" s="301"/>
      <c r="AZ36" s="301"/>
      <c r="BA36" s="302"/>
      <c r="BE36" s="301"/>
      <c r="BF36" s="302"/>
      <c r="BG36" s="301"/>
      <c r="BH36" s="301"/>
      <c r="BI36" s="301"/>
      <c r="BJ36" s="302"/>
      <c r="BN36" s="301"/>
      <c r="BO36" s="302"/>
      <c r="BP36" s="301"/>
      <c r="BQ36" s="301"/>
      <c r="BR36" s="301"/>
      <c r="BS36" s="302"/>
      <c r="BW36" s="301"/>
      <c r="BX36" s="302"/>
      <c r="BY36" s="301"/>
      <c r="BZ36" s="301"/>
      <c r="CA36" s="301"/>
      <c r="CB36" s="302"/>
      <c r="CF36" s="301"/>
      <c r="CG36" s="302"/>
      <c r="CH36" s="301"/>
      <c r="CI36" s="301"/>
      <c r="CJ36" s="301"/>
      <c r="CK36" s="302"/>
      <c r="CO36" s="301"/>
      <c r="CP36" s="302"/>
      <c r="CQ36" s="301"/>
      <c r="CR36" s="301"/>
      <c r="CS36" s="301"/>
      <c r="CT36" s="302"/>
      <c r="CX36" s="301"/>
      <c r="CY36" s="302"/>
      <c r="CZ36" s="301"/>
      <c r="DA36" s="301"/>
      <c r="DB36" s="301"/>
      <c r="DC36" s="302"/>
    </row>
    <row r="37" spans="3:107" ht="14.5">
      <c r="F37">
        <f>F8*AFA_000kmPerVeh_AFA!E15*Occupancy_ACTFLO_CAP2ACT!E36*5.78</f>
        <v>10.92998</v>
      </c>
      <c r="G37">
        <f>G8*AFA_000kmPerVeh_AFA!F15*Occupancy_ACTFLO_CAP2ACT!F36*5.78</f>
        <v>43.725700000000003</v>
      </c>
      <c r="H37">
        <f>H8*AFA_000kmPerVeh_AFA!G15*Occupancy_ACTFLO_CAP2ACT!G36*5.78</f>
        <v>70.192319999999995</v>
      </c>
      <c r="I37">
        <f>I8*AFA_000kmPerVeh_AFA!H15*Occupancy_ACTFLO_CAP2ACT!H36*5.78</f>
        <v>9.9184800000000006</v>
      </c>
      <c r="J37">
        <f>J8*AFA_000kmPerVeh_AFA!I15*Occupancy_ACTFLO_CAP2ACT!I36*5.78</f>
        <v>14.415319999999999</v>
      </c>
      <c r="K37">
        <f>K8*AFA_000kmPerVeh_AFA!J15*Occupancy_ACTFLO_CAP2ACT!J36*5.78</f>
        <v>41.061120000000003</v>
      </c>
      <c r="L37">
        <f>L8*AFA_000kmPerVeh_AFA!K15*Occupancy_ACTFLO_CAP2ACT!K36*5.78</f>
        <v>14.161</v>
      </c>
      <c r="AA37" s="172"/>
      <c r="AB37" s="172"/>
      <c r="AC37" s="172"/>
      <c r="AM37" s="90"/>
      <c r="AO37" s="96"/>
      <c r="AP37" s="96"/>
      <c r="AQ37" s="90"/>
      <c r="AV37" s="301"/>
      <c r="AW37" s="302"/>
      <c r="AX37" s="301"/>
      <c r="AY37" s="301"/>
      <c r="AZ37" s="301"/>
      <c r="BA37" s="302"/>
      <c r="BE37" s="301"/>
      <c r="BF37" s="302"/>
      <c r="BG37" s="301"/>
      <c r="BH37" s="301"/>
      <c r="BI37" s="301"/>
      <c r="BJ37" s="302"/>
      <c r="BN37" s="301"/>
      <c r="BO37" s="302"/>
      <c r="BP37" s="301"/>
      <c r="BQ37" s="301"/>
      <c r="BR37" s="301"/>
      <c r="BS37" s="302"/>
      <c r="BW37" s="301"/>
      <c r="BX37" s="302"/>
      <c r="BY37" s="301"/>
      <c r="BZ37" s="301"/>
      <c r="CA37" s="301"/>
      <c r="CB37" s="302"/>
      <c r="CF37" s="301"/>
      <c r="CG37" s="302"/>
      <c r="CH37" s="301"/>
      <c r="CI37" s="301"/>
      <c r="CJ37" s="301"/>
      <c r="CK37" s="302"/>
      <c r="CO37" s="301"/>
      <c r="CP37" s="302"/>
      <c r="CQ37" s="301"/>
      <c r="CR37" s="301"/>
      <c r="CS37" s="301"/>
      <c r="CT37" s="302"/>
      <c r="CX37" s="301"/>
      <c r="CY37" s="302"/>
      <c r="CZ37" s="301"/>
      <c r="DA37" s="301"/>
      <c r="DB37" s="301"/>
      <c r="DC37" s="302"/>
    </row>
    <row r="38" spans="3:107">
      <c r="AM38" s="90"/>
      <c r="AO38" s="96"/>
      <c r="AP38" s="96"/>
      <c r="AQ38" s="90"/>
      <c r="AV38" s="301"/>
      <c r="AW38" s="302"/>
      <c r="AX38" s="301"/>
      <c r="AY38" s="301"/>
      <c r="AZ38" s="301"/>
      <c r="BA38" s="302"/>
      <c r="BE38" s="301"/>
      <c r="BF38" s="302"/>
      <c r="BG38" s="301"/>
      <c r="BH38" s="301"/>
      <c r="BI38" s="301"/>
      <c r="BJ38" s="302"/>
      <c r="BN38" s="301"/>
      <c r="BO38" s="302"/>
      <c r="BP38" s="301"/>
      <c r="BQ38" s="301"/>
      <c r="BR38" s="301"/>
      <c r="BS38" s="302"/>
      <c r="BW38" s="301"/>
      <c r="BX38" s="302"/>
      <c r="BY38" s="301"/>
      <c r="BZ38" s="301"/>
      <c r="CA38" s="301"/>
      <c r="CB38" s="302"/>
      <c r="CF38" s="301"/>
      <c r="CG38" s="302"/>
      <c r="CH38" s="301"/>
      <c r="CI38" s="301"/>
      <c r="CJ38" s="301"/>
      <c r="CK38" s="302"/>
      <c r="CO38" s="301"/>
      <c r="CP38" s="302"/>
      <c r="CQ38" s="301"/>
      <c r="CR38" s="301"/>
      <c r="CS38" s="301"/>
      <c r="CT38" s="302"/>
      <c r="CX38" s="301"/>
      <c r="CY38" s="302"/>
      <c r="CZ38" s="301"/>
      <c r="DA38" s="301"/>
      <c r="DB38" s="301"/>
      <c r="DC38" s="302"/>
    </row>
    <row r="39" spans="3:107">
      <c r="F39">
        <f>SUM(F33:F37)</f>
        <v>115.52486</v>
      </c>
      <c r="G39">
        <f t="shared" ref="G39:L39" si="2">SUM(G33:G37)</f>
        <v>284.05232000000001</v>
      </c>
      <c r="H39">
        <f t="shared" si="2"/>
        <v>540.17568000000006</v>
      </c>
      <c r="I39">
        <f t="shared" si="2"/>
        <v>64.09442</v>
      </c>
      <c r="J39">
        <f t="shared" si="2"/>
        <v>92.086960000000005</v>
      </c>
      <c r="K39">
        <f t="shared" si="2"/>
        <v>244.69630000000001</v>
      </c>
      <c r="L39">
        <f t="shared" si="2"/>
        <v>200.26544000000001</v>
      </c>
      <c r="AM39" s="90"/>
      <c r="AO39" s="96"/>
      <c r="AP39" s="96"/>
      <c r="AQ39" s="90"/>
      <c r="AV39" s="301"/>
      <c r="AW39" s="302"/>
      <c r="AX39" s="301"/>
      <c r="AY39" s="301"/>
      <c r="AZ39" s="301"/>
      <c r="BA39" s="302"/>
      <c r="BE39" s="301"/>
      <c r="BF39" s="302"/>
      <c r="BG39" s="301"/>
      <c r="BH39" s="301"/>
      <c r="BI39" s="301"/>
      <c r="BJ39" s="302"/>
      <c r="BN39" s="301"/>
      <c r="BO39" s="302"/>
      <c r="BP39" s="301"/>
      <c r="BQ39" s="301"/>
      <c r="BR39" s="301"/>
      <c r="BS39" s="302"/>
      <c r="BW39" s="301"/>
      <c r="BX39" s="302"/>
      <c r="BY39" s="301"/>
      <c r="BZ39" s="301"/>
      <c r="CA39" s="301"/>
      <c r="CB39" s="302"/>
      <c r="CF39" s="301"/>
      <c r="CG39" s="302"/>
      <c r="CH39" s="301"/>
      <c r="CI39" s="301"/>
      <c r="CJ39" s="301"/>
      <c r="CK39" s="302"/>
      <c r="CO39" s="301"/>
      <c r="CP39" s="302"/>
      <c r="CQ39" s="301"/>
      <c r="CR39" s="301"/>
      <c r="CS39" s="301"/>
      <c r="CT39" s="302"/>
      <c r="CX39" s="301"/>
      <c r="CY39" s="302"/>
      <c r="CZ39" s="301"/>
      <c r="DA39" s="301"/>
      <c r="DB39" s="301"/>
      <c r="DC39" s="302"/>
    </row>
    <row r="40" spans="3:107" ht="13">
      <c r="AM40" s="90"/>
      <c r="AO40" s="96"/>
      <c r="AP40" s="96"/>
      <c r="AQ40" s="90"/>
      <c r="AU40" s="295"/>
      <c r="AV40" s="301"/>
      <c r="AW40" s="302"/>
      <c r="AX40" s="301"/>
      <c r="AY40" s="301"/>
      <c r="AZ40" s="301"/>
      <c r="BA40" s="302"/>
      <c r="BE40" s="301"/>
      <c r="BF40" s="302"/>
      <c r="BG40" s="301"/>
      <c r="BH40" s="301"/>
      <c r="BI40" s="301"/>
      <c r="BJ40" s="302"/>
      <c r="BN40" s="301"/>
      <c r="BO40" s="302"/>
      <c r="BP40" s="301"/>
      <c r="BQ40" s="301"/>
      <c r="BR40" s="301"/>
      <c r="BS40" s="302"/>
      <c r="BW40" s="301"/>
      <c r="BX40" s="302"/>
      <c r="BY40" s="301"/>
      <c r="BZ40" s="301"/>
      <c r="CA40" s="301"/>
      <c r="CB40" s="302"/>
      <c r="CF40" s="301"/>
      <c r="CG40" s="302"/>
      <c r="CH40" s="301"/>
      <c r="CI40" s="301"/>
      <c r="CJ40" s="301"/>
      <c r="CK40" s="302"/>
      <c r="CO40" s="301"/>
      <c r="CP40" s="302"/>
      <c r="CQ40" s="301"/>
      <c r="CR40" s="301"/>
      <c r="CS40" s="301"/>
      <c r="CT40" s="302"/>
      <c r="CX40" s="301"/>
      <c r="CY40" s="302"/>
      <c r="CZ40" s="301"/>
      <c r="DA40" s="301"/>
      <c r="DB40" s="301"/>
      <c r="DC40" s="302"/>
    </row>
    <row r="41" spans="3:107" ht="14.5">
      <c r="AM41" s="90"/>
      <c r="AO41" s="96"/>
      <c r="AP41" s="96"/>
      <c r="AQ41" s="90"/>
      <c r="AR41" s="269"/>
      <c r="AS41" s="269"/>
      <c r="AT41" s="269"/>
      <c r="AU41" s="269"/>
      <c r="AV41" s="301"/>
      <c r="AW41" s="302"/>
      <c r="AX41" s="301"/>
      <c r="AY41" s="301"/>
      <c r="AZ41" s="301"/>
      <c r="BA41" s="302"/>
      <c r="BE41" s="301"/>
      <c r="BF41" s="302"/>
      <c r="BG41" s="301"/>
      <c r="BH41" s="301"/>
      <c r="BI41" s="301"/>
      <c r="BJ41" s="302"/>
      <c r="BN41" s="301"/>
      <c r="BO41" s="302"/>
      <c r="BP41" s="301"/>
      <c r="BQ41" s="301"/>
      <c r="BR41" s="301"/>
      <c r="BS41" s="302"/>
      <c r="BW41" s="301"/>
      <c r="BX41" s="302"/>
      <c r="BY41" s="301"/>
      <c r="BZ41" s="301"/>
      <c r="CA41" s="301"/>
      <c r="CB41" s="302"/>
      <c r="CF41" s="301"/>
      <c r="CG41" s="302"/>
      <c r="CH41" s="301"/>
      <c r="CI41" s="301"/>
      <c r="CJ41" s="301"/>
      <c r="CK41" s="302"/>
      <c r="CO41" s="301"/>
      <c r="CP41" s="302"/>
      <c r="CQ41" s="301"/>
      <c r="CR41" s="301"/>
      <c r="CS41" s="301"/>
      <c r="CT41" s="302"/>
      <c r="CX41" s="301"/>
      <c r="CY41" s="302"/>
      <c r="CZ41" s="301"/>
      <c r="DA41" s="301"/>
      <c r="DB41" s="301"/>
      <c r="DC41" s="302"/>
    </row>
    <row r="42" spans="3:107">
      <c r="F42" s="307">
        <f>SUM(F25:L25)*999/1000</f>
        <v>339.54207828874502</v>
      </c>
      <c r="AM42" s="90"/>
      <c r="AO42" s="96"/>
      <c r="AP42" s="96"/>
      <c r="AQ42" s="90"/>
      <c r="AR42" s="298"/>
      <c r="AS42" s="298"/>
      <c r="AT42" s="298"/>
      <c r="AU42" s="298"/>
      <c r="AV42" s="301"/>
      <c r="AW42" s="302"/>
      <c r="AX42" s="301"/>
      <c r="AY42" s="301"/>
      <c r="AZ42" s="301"/>
      <c r="BA42" s="302"/>
      <c r="BE42" s="301"/>
      <c r="BF42" s="302"/>
      <c r="BG42" s="301"/>
      <c r="BH42" s="301"/>
      <c r="BI42" s="301"/>
      <c r="BJ42" s="302"/>
      <c r="BN42" s="301"/>
      <c r="BO42" s="302"/>
      <c r="BP42" s="301"/>
      <c r="BQ42" s="301"/>
      <c r="BR42" s="301"/>
      <c r="BS42" s="302"/>
      <c r="BW42" s="301"/>
      <c r="BX42" s="302"/>
      <c r="BY42" s="301"/>
      <c r="BZ42" s="301"/>
      <c r="CA42" s="301"/>
      <c r="CB42" s="302"/>
      <c r="CF42" s="301"/>
      <c r="CG42" s="302"/>
      <c r="CH42" s="301"/>
      <c r="CI42" s="301"/>
      <c r="CJ42" s="301"/>
      <c r="CK42" s="302"/>
      <c r="CO42" s="301"/>
      <c r="CP42" s="302"/>
      <c r="CQ42" s="301"/>
      <c r="CR42" s="301"/>
      <c r="CS42" s="301"/>
      <c r="CT42" s="302"/>
      <c r="CX42" s="301"/>
      <c r="CY42" s="302"/>
      <c r="CZ42" s="301"/>
      <c r="DA42" s="301"/>
      <c r="DB42" s="301"/>
      <c r="DC42" s="302"/>
    </row>
    <row r="43" spans="3:107">
      <c r="AM43" s="90"/>
      <c r="AO43" s="96"/>
      <c r="AP43" s="96"/>
      <c r="AQ43" s="90"/>
      <c r="AR43" s="298"/>
      <c r="AS43" s="298"/>
      <c r="AT43" s="298"/>
      <c r="AU43" s="298"/>
      <c r="AV43" s="301"/>
      <c r="AW43" s="302"/>
      <c r="AX43" s="301"/>
      <c r="AY43" s="301"/>
      <c r="AZ43" s="301"/>
      <c r="BA43" s="302"/>
      <c r="BE43" s="301"/>
      <c r="BF43" s="302"/>
      <c r="BG43" s="301"/>
      <c r="BH43" s="301"/>
      <c r="BI43" s="301"/>
      <c r="BJ43" s="302"/>
      <c r="BN43" s="301"/>
      <c r="BO43" s="302"/>
      <c r="BP43" s="301"/>
      <c r="BQ43" s="301"/>
      <c r="BR43" s="301"/>
      <c r="BS43" s="302"/>
      <c r="BW43" s="301"/>
      <c r="BX43" s="302"/>
      <c r="BY43" s="301"/>
      <c r="BZ43" s="301"/>
      <c r="CA43" s="301"/>
      <c r="CB43" s="302"/>
      <c r="CF43" s="301"/>
      <c r="CG43" s="302"/>
      <c r="CH43" s="301"/>
      <c r="CI43" s="301"/>
      <c r="CJ43" s="301"/>
      <c r="CK43" s="302"/>
      <c r="CO43" s="301"/>
      <c r="CP43" s="302"/>
      <c r="CQ43" s="301"/>
      <c r="CR43" s="301"/>
      <c r="CS43" s="301"/>
      <c r="CT43" s="302"/>
      <c r="CX43" s="301"/>
      <c r="CY43" s="302"/>
      <c r="CZ43" s="301"/>
      <c r="DA43" s="301"/>
      <c r="DB43" s="301"/>
      <c r="DC43" s="302"/>
    </row>
    <row r="44" spans="3:107">
      <c r="AM44" s="90"/>
      <c r="AO44" s="96"/>
      <c r="AP44" s="96"/>
      <c r="AQ44" s="90"/>
      <c r="AR44" s="298"/>
      <c r="AS44" s="298"/>
      <c r="AT44" s="298"/>
      <c r="AU44" s="298"/>
      <c r="AV44" s="301"/>
      <c r="AW44" s="302"/>
      <c r="AX44" s="301"/>
      <c r="AY44" s="301"/>
      <c r="AZ44" s="301"/>
      <c r="BA44" s="302"/>
      <c r="BE44" s="301"/>
      <c r="BF44" s="302"/>
      <c r="BG44" s="301"/>
      <c r="BH44" s="301"/>
      <c r="BI44" s="301"/>
      <c r="BJ44" s="302"/>
      <c r="BN44" s="301"/>
      <c r="BO44" s="302"/>
      <c r="BP44" s="301"/>
      <c r="BQ44" s="301"/>
      <c r="BR44" s="301"/>
      <c r="BS44" s="302"/>
      <c r="BW44" s="301"/>
      <c r="BX44" s="302"/>
      <c r="BY44" s="301"/>
      <c r="BZ44" s="301"/>
      <c r="CA44" s="301"/>
      <c r="CB44" s="302"/>
      <c r="CF44" s="301"/>
      <c r="CG44" s="302"/>
      <c r="CH44" s="301"/>
      <c r="CI44" s="301"/>
      <c r="CJ44" s="301"/>
      <c r="CK44" s="302"/>
      <c r="CO44" s="301"/>
      <c r="CP44" s="302"/>
      <c r="CQ44" s="301"/>
      <c r="CR44" s="301"/>
      <c r="CS44" s="301"/>
      <c r="CT44" s="302"/>
      <c r="CX44" s="301"/>
      <c r="CY44" s="302"/>
      <c r="CZ44" s="301"/>
      <c r="DA44" s="301"/>
      <c r="DB44" s="301"/>
      <c r="DC44" s="302"/>
    </row>
    <row r="45" spans="3:107">
      <c r="AM45" s="90"/>
      <c r="AO45" s="96"/>
      <c r="AP45" s="96"/>
      <c r="AQ45" s="90"/>
      <c r="AR45" s="298"/>
      <c r="AS45" s="298"/>
      <c r="AT45" s="298"/>
      <c r="AU45" s="298"/>
      <c r="AV45" s="301"/>
      <c r="AW45" s="302"/>
      <c r="AX45" s="301"/>
      <c r="AY45" s="301"/>
      <c r="AZ45" s="301"/>
      <c r="BA45" s="302"/>
      <c r="BE45" s="301"/>
      <c r="BF45" s="302"/>
      <c r="BG45" s="301"/>
      <c r="BH45" s="301"/>
      <c r="BI45" s="301"/>
      <c r="BJ45" s="302"/>
      <c r="BN45" s="301"/>
      <c r="BO45" s="302"/>
      <c r="BP45" s="301"/>
      <c r="BQ45" s="301"/>
      <c r="BR45" s="301"/>
      <c r="BS45" s="302"/>
      <c r="BW45" s="301"/>
      <c r="BX45" s="302"/>
      <c r="BY45" s="301"/>
      <c r="BZ45" s="301"/>
      <c r="CA45" s="301"/>
      <c r="CB45" s="302"/>
      <c r="CF45" s="301"/>
      <c r="CG45" s="302"/>
      <c r="CH45" s="301"/>
      <c r="CI45" s="301"/>
      <c r="CJ45" s="301"/>
      <c r="CK45" s="302"/>
      <c r="CO45" s="301"/>
      <c r="CP45" s="302"/>
      <c r="CQ45" s="301"/>
      <c r="CR45" s="301"/>
      <c r="CS45" s="301"/>
      <c r="CT45" s="302"/>
      <c r="CX45" s="301"/>
      <c r="CY45" s="302"/>
      <c r="CZ45" s="301"/>
      <c r="DA45" s="301"/>
      <c r="DB45" s="301"/>
      <c r="DC45" s="302"/>
    </row>
    <row r="46" spans="3:107" ht="14.5">
      <c r="C46" s="61"/>
      <c r="D46" s="61"/>
      <c r="AM46" s="90"/>
      <c r="AO46" s="96"/>
      <c r="AP46" s="96"/>
      <c r="AQ46" s="90"/>
      <c r="AR46" s="298"/>
      <c r="AS46" s="298"/>
      <c r="AT46" s="298"/>
      <c r="AU46" s="298"/>
      <c r="AV46" s="301"/>
      <c r="AW46" s="302"/>
      <c r="AX46" s="301"/>
      <c r="AY46" s="301"/>
      <c r="AZ46" s="301"/>
      <c r="BA46" s="302"/>
      <c r="BE46" s="301"/>
      <c r="BF46" s="302"/>
      <c r="BG46" s="301"/>
      <c r="BH46" s="301"/>
      <c r="BI46" s="301"/>
      <c r="BJ46" s="302"/>
      <c r="BN46" s="301"/>
      <c r="BO46" s="302"/>
      <c r="BP46" s="301"/>
      <c r="BQ46" s="301"/>
      <c r="BR46" s="301"/>
      <c r="BS46" s="302"/>
      <c r="BW46" s="301"/>
      <c r="BX46" s="302"/>
      <c r="BY46" s="301"/>
      <c r="BZ46" s="301"/>
      <c r="CA46" s="301"/>
      <c r="CB46" s="302"/>
      <c r="CF46" s="301"/>
      <c r="CG46" s="302"/>
      <c r="CH46" s="301"/>
      <c r="CI46" s="301"/>
      <c r="CJ46" s="301"/>
      <c r="CK46" s="302"/>
      <c r="CO46" s="301"/>
      <c r="CP46" s="302"/>
      <c r="CQ46" s="301"/>
      <c r="CR46" s="301"/>
      <c r="CS46" s="301"/>
      <c r="CT46" s="302"/>
      <c r="CX46" s="301"/>
      <c r="CY46" s="302"/>
      <c r="CZ46" s="301"/>
      <c r="DA46" s="301"/>
      <c r="DB46" s="301"/>
      <c r="DC46" s="302"/>
    </row>
    <row r="47" spans="3:107" ht="14.5">
      <c r="C47" s="63"/>
      <c r="D47" s="106"/>
      <c r="F47">
        <f>F16*AFA_000kmPerVeh_AFA!E17*1.58*Occupancy_ACTFLO_CAP2ACT!E44*0.36</f>
        <v>7.0218360000000004</v>
      </c>
      <c r="G47">
        <f>G16*AFA_000kmPerVeh_AFA!F17*1.58*Occupancy_ACTFLO_CAP2ACT!F44*0.36</f>
        <v>20.297350425600001</v>
      </c>
      <c r="H47">
        <f>H16*AFA_000kmPerVeh_AFA!G17*1.58*Occupancy_ACTFLO_CAP2ACT!G44*0.36</f>
        <v>30.516688800000001</v>
      </c>
      <c r="I47">
        <f>I16*AFA_000kmPerVeh_AFA!H17*1.58*Occupancy_ACTFLO_CAP2ACT!H44*0.36</f>
        <v>2.6483327999999999</v>
      </c>
      <c r="J47">
        <f>J16*AFA_000kmPerVeh_AFA!I17*1.58*Occupancy_ACTFLO_CAP2ACT!I44*0.36</f>
        <v>2.4230879999999999</v>
      </c>
      <c r="K47">
        <f>K16*AFA_000kmPerVeh_AFA!J17*1.58*Occupancy_ACTFLO_CAP2ACT!J44*0.36</f>
        <v>6.4388160000000001</v>
      </c>
      <c r="L47">
        <f>L16*AFA_000kmPerVeh_AFA!K17*1.58*Occupancy_ACTFLO_CAP2ACT!K44*0.36</f>
        <v>9.8482032000000004</v>
      </c>
      <c r="AM47" s="90"/>
      <c r="AO47" s="96"/>
      <c r="AP47" s="96"/>
      <c r="AQ47" s="90"/>
      <c r="AR47" s="298"/>
      <c r="AS47" s="298"/>
      <c r="AT47" s="298"/>
      <c r="AU47" s="298"/>
      <c r="AV47" s="301"/>
      <c r="AW47" s="302"/>
      <c r="AX47" s="301"/>
      <c r="AY47" s="301"/>
      <c r="AZ47" s="301"/>
      <c r="BA47" s="302"/>
      <c r="BE47" s="301"/>
      <c r="BF47" s="302"/>
      <c r="BG47" s="301"/>
      <c r="BH47" s="301"/>
      <c r="BI47" s="301"/>
      <c r="BJ47" s="302"/>
      <c r="BN47" s="301"/>
      <c r="BO47" s="302"/>
      <c r="BP47" s="301"/>
      <c r="BQ47" s="301"/>
      <c r="BR47" s="301"/>
      <c r="BS47" s="302"/>
      <c r="BW47" s="301"/>
      <c r="BX47" s="302"/>
      <c r="BY47" s="301"/>
      <c r="BZ47" s="301"/>
      <c r="CA47" s="301"/>
      <c r="CB47" s="302"/>
      <c r="CF47" s="301"/>
      <c r="CG47" s="302"/>
      <c r="CH47" s="301"/>
      <c r="CI47" s="301"/>
      <c r="CJ47" s="301"/>
      <c r="CK47" s="302"/>
      <c r="CO47" s="301"/>
      <c r="CP47" s="302"/>
      <c r="CQ47" s="301"/>
      <c r="CR47" s="301"/>
      <c r="CS47" s="301"/>
      <c r="CT47" s="302"/>
      <c r="CX47" s="301"/>
      <c r="CY47" s="302"/>
      <c r="CZ47" s="301"/>
      <c r="DA47" s="301"/>
      <c r="DB47" s="301"/>
      <c r="DC47" s="302"/>
    </row>
    <row r="48" spans="3:107" ht="14.5">
      <c r="C48" s="62"/>
      <c r="D48" s="308"/>
      <c r="F48">
        <f>F17*AFA_000kmPerVeh_AFA!E18*1.58*Occupancy_ACTFLO_CAP2ACT!E45*mvkmPerTJ_EFF!C38</f>
        <v>0</v>
      </c>
      <c r="G48">
        <f>G17*AFA_000kmPerVeh_AFA!F18*1.58*Occupancy_ACTFLO_CAP2ACT!F45*mvkmPerTJ_EFF!D38</f>
        <v>0</v>
      </c>
      <c r="H48">
        <f>H17*AFA_000kmPerVeh_AFA!G18*1.58*Occupancy_ACTFLO_CAP2ACT!G45*mvkmPerTJ_EFF!E38</f>
        <v>0</v>
      </c>
      <c r="I48">
        <f>I17*AFA_000kmPerVeh_AFA!H18*1.58*Occupancy_ACTFLO_CAP2ACT!H45*mvkmPerTJ_EFF!F38</f>
        <v>0</v>
      </c>
      <c r="J48">
        <f>J17*AFA_000kmPerVeh_AFA!I18*1.58*Occupancy_ACTFLO_CAP2ACT!I45*mvkmPerTJ_EFF!G38</f>
        <v>0</v>
      </c>
      <c r="K48">
        <f>K17*AFA_000kmPerVeh_AFA!J18*1.58*Occupancy_ACTFLO_CAP2ACT!J45*mvkmPerTJ_EFF!H38</f>
        <v>0</v>
      </c>
      <c r="L48">
        <f>L17*AFA_000kmPerVeh_AFA!K18*1.58*Occupancy_ACTFLO_CAP2ACT!K45*mvkmPerTJ_EFF!I38</f>
        <v>0</v>
      </c>
      <c r="AM48" s="90"/>
      <c r="AO48" s="96"/>
      <c r="AP48" s="96"/>
      <c r="AQ48" s="90"/>
      <c r="AR48" s="298"/>
      <c r="AS48" s="298"/>
      <c r="AT48" s="298"/>
      <c r="AU48" s="298"/>
      <c r="AV48" s="301"/>
      <c r="AW48" s="302"/>
      <c r="AX48" s="301"/>
      <c r="AY48" s="301"/>
      <c r="AZ48" s="301"/>
      <c r="BA48" s="302"/>
      <c r="BE48" s="301"/>
      <c r="BF48" s="302"/>
      <c r="BG48" s="301"/>
      <c r="BH48" s="301"/>
      <c r="BI48" s="301"/>
      <c r="BJ48" s="302"/>
      <c r="BN48" s="301"/>
      <c r="BO48" s="302"/>
      <c r="BP48" s="301"/>
      <c r="BQ48" s="301"/>
      <c r="BR48" s="301"/>
      <c r="BS48" s="302"/>
      <c r="BW48" s="301"/>
      <c r="BX48" s="302"/>
      <c r="BY48" s="301"/>
      <c r="BZ48" s="301"/>
      <c r="CA48" s="301"/>
      <c r="CB48" s="302"/>
      <c r="CF48" s="301"/>
      <c r="CG48" s="302"/>
      <c r="CH48" s="301"/>
      <c r="CI48" s="301"/>
      <c r="CJ48" s="301"/>
      <c r="CK48" s="302"/>
      <c r="CO48" s="301"/>
      <c r="CP48" s="302"/>
      <c r="CQ48" s="301"/>
      <c r="CR48" s="301"/>
      <c r="CS48" s="301"/>
      <c r="CT48" s="302"/>
      <c r="CX48" s="301"/>
      <c r="CY48" s="302"/>
      <c r="CZ48" s="301"/>
      <c r="DA48" s="301"/>
      <c r="DB48" s="301"/>
      <c r="DC48" s="302"/>
    </row>
    <row r="49" spans="3:107" ht="14.5">
      <c r="C49" s="62"/>
      <c r="D49" s="308"/>
      <c r="AM49" s="90"/>
      <c r="AO49" s="96"/>
      <c r="AP49" s="96"/>
      <c r="AQ49" s="90"/>
      <c r="AR49" s="298"/>
      <c r="AS49" s="298"/>
      <c r="AT49" s="298"/>
      <c r="AU49" s="298"/>
      <c r="AV49" s="301"/>
      <c r="AW49" s="302"/>
      <c r="AX49" s="301"/>
      <c r="AY49" s="301"/>
      <c r="AZ49" s="301"/>
      <c r="BA49" s="302"/>
      <c r="BE49" s="301"/>
      <c r="BF49" s="302"/>
      <c r="BG49" s="301"/>
      <c r="BH49" s="301"/>
      <c r="BI49" s="301"/>
      <c r="BJ49" s="302"/>
      <c r="BN49" s="301"/>
      <c r="BO49" s="302"/>
      <c r="BP49" s="301"/>
      <c r="BQ49" s="301"/>
      <c r="BR49" s="301"/>
      <c r="BS49" s="302"/>
      <c r="BW49" s="301"/>
      <c r="BX49" s="302"/>
      <c r="BY49" s="301"/>
      <c r="BZ49" s="301"/>
      <c r="CA49" s="301"/>
      <c r="CB49" s="302"/>
      <c r="CF49" s="301"/>
      <c r="CG49" s="302"/>
      <c r="CH49" s="301"/>
      <c r="CI49" s="301"/>
      <c r="CJ49" s="301"/>
      <c r="CK49" s="302"/>
      <c r="CO49" s="301"/>
      <c r="CP49" s="302"/>
      <c r="CQ49" s="301"/>
      <c r="CR49" s="301"/>
      <c r="CS49" s="301"/>
      <c r="CT49" s="302"/>
      <c r="CX49" s="301"/>
      <c r="CY49" s="302"/>
      <c r="CZ49" s="301"/>
      <c r="DA49" s="301"/>
      <c r="DB49" s="301"/>
      <c r="DC49" s="302"/>
    </row>
    <row r="50" spans="3:107" ht="14.5">
      <c r="C50" s="62"/>
      <c r="D50" s="308"/>
      <c r="E50" s="62"/>
      <c r="F50" s="62"/>
      <c r="G50" s="62"/>
      <c r="H50" s="62"/>
      <c r="I50" s="62"/>
      <c r="J50" s="62"/>
      <c r="K50" s="62"/>
      <c r="L50" s="62"/>
      <c r="AM50" s="90"/>
      <c r="AO50" s="96"/>
      <c r="AP50" s="96"/>
      <c r="AQ50" s="90"/>
      <c r="AR50" s="298"/>
      <c r="AS50" s="298"/>
      <c r="AT50" s="298"/>
      <c r="AU50" s="298"/>
      <c r="AV50" s="301"/>
      <c r="AW50" s="302"/>
      <c r="AX50" s="301"/>
      <c r="AY50" s="301"/>
      <c r="AZ50" s="301"/>
      <c r="BA50" s="302"/>
      <c r="BE50" s="301"/>
      <c r="BF50" s="302"/>
      <c r="BG50" s="301"/>
      <c r="BH50" s="301"/>
      <c r="BI50" s="301"/>
      <c r="BJ50" s="302"/>
      <c r="BN50" s="301"/>
      <c r="BO50" s="302"/>
      <c r="BP50" s="301"/>
      <c r="BQ50" s="301"/>
      <c r="BR50" s="301"/>
      <c r="BS50" s="302"/>
      <c r="BW50" s="301"/>
      <c r="BX50" s="302"/>
      <c r="BY50" s="301"/>
      <c r="BZ50" s="301"/>
      <c r="CA50" s="301"/>
      <c r="CB50" s="302"/>
      <c r="CF50" s="301"/>
      <c r="CG50" s="302"/>
      <c r="CH50" s="301"/>
      <c r="CI50" s="301"/>
      <c r="CJ50" s="301"/>
      <c r="CK50" s="302"/>
      <c r="CO50" s="301"/>
      <c r="CP50" s="302"/>
      <c r="CQ50" s="301"/>
      <c r="CR50" s="301"/>
      <c r="CS50" s="301"/>
      <c r="CT50" s="302"/>
      <c r="CX50" s="301"/>
      <c r="CY50" s="302"/>
      <c r="CZ50" s="301"/>
      <c r="DA50" s="301"/>
      <c r="DB50" s="301"/>
      <c r="DC50" s="302"/>
    </row>
    <row r="51" spans="3:107" ht="14.5">
      <c r="C51" s="62"/>
      <c r="D51" s="308"/>
      <c r="E51" s="106"/>
      <c r="F51" s="106">
        <f>SUM(F28:L28)-SUM(F47:L47)</f>
        <v>155.6946648654</v>
      </c>
      <c r="G51" s="106"/>
      <c r="H51" s="106"/>
      <c r="I51" s="106"/>
      <c r="J51" s="106"/>
      <c r="K51" s="49"/>
      <c r="L51" s="49"/>
      <c r="AM51" s="90"/>
      <c r="AO51" s="96"/>
      <c r="AP51" s="96"/>
      <c r="AQ51" s="90"/>
      <c r="AV51" s="301"/>
      <c r="AW51" s="302"/>
      <c r="AX51" s="301"/>
      <c r="AY51" s="301"/>
      <c r="AZ51" s="301"/>
      <c r="BA51" s="302"/>
      <c r="BE51" s="301"/>
      <c r="BF51" s="302"/>
      <c r="BG51" s="301"/>
      <c r="BH51" s="301"/>
      <c r="BI51" s="301"/>
      <c r="BJ51" s="302"/>
      <c r="BN51" s="301"/>
      <c r="BO51" s="302"/>
      <c r="BP51" s="301"/>
      <c r="BQ51" s="301"/>
      <c r="BR51" s="301"/>
      <c r="BS51" s="302"/>
      <c r="BW51" s="301"/>
      <c r="BX51" s="302"/>
      <c r="BY51" s="301"/>
      <c r="BZ51" s="301"/>
      <c r="CA51" s="301"/>
      <c r="CB51" s="302"/>
      <c r="CF51" s="301"/>
      <c r="CG51" s="302"/>
      <c r="CH51" s="301"/>
      <c r="CI51" s="301"/>
      <c r="CJ51" s="301"/>
      <c r="CK51" s="302"/>
      <c r="CO51" s="301"/>
      <c r="CP51" s="302"/>
      <c r="CQ51" s="301"/>
      <c r="CR51" s="301"/>
      <c r="CS51" s="301"/>
      <c r="CT51" s="302"/>
      <c r="CX51" s="301"/>
      <c r="CY51" s="302"/>
      <c r="CZ51" s="301"/>
      <c r="DA51" s="301"/>
      <c r="DB51" s="301"/>
      <c r="DC51" s="302"/>
    </row>
    <row r="52" spans="3:107" ht="14.5">
      <c r="C52" s="62"/>
      <c r="D52" s="78"/>
      <c r="E52" s="78"/>
      <c r="F52" s="78"/>
      <c r="G52" s="78"/>
      <c r="H52" s="78"/>
      <c r="I52" s="78"/>
      <c r="J52" s="60"/>
      <c r="K52" s="49"/>
      <c r="L52" s="49"/>
      <c r="AM52" s="90"/>
      <c r="AO52" s="96"/>
      <c r="AP52" s="96"/>
      <c r="AQ52" s="90"/>
      <c r="AV52" s="301"/>
      <c r="AW52" s="302"/>
      <c r="AX52" s="301"/>
      <c r="AY52" s="301"/>
      <c r="AZ52" s="301"/>
      <c r="BA52" s="302"/>
      <c r="BE52" s="301"/>
      <c r="BF52" s="302"/>
      <c r="BG52" s="301"/>
      <c r="BH52" s="301"/>
      <c r="BI52" s="301"/>
      <c r="BJ52" s="302"/>
      <c r="BN52" s="301"/>
      <c r="BO52" s="302"/>
      <c r="BP52" s="301"/>
      <c r="BQ52" s="301"/>
      <c r="BR52" s="301"/>
      <c r="BS52" s="302"/>
      <c r="BW52" s="301"/>
      <c r="BX52" s="302"/>
      <c r="BY52" s="301"/>
      <c r="BZ52" s="301"/>
      <c r="CA52" s="301"/>
      <c r="CB52" s="302"/>
      <c r="CF52" s="301"/>
      <c r="CG52" s="302"/>
      <c r="CH52" s="301"/>
      <c r="CI52" s="301"/>
      <c r="CJ52" s="301"/>
      <c r="CK52" s="302"/>
      <c r="CO52" s="301"/>
      <c r="CP52" s="302"/>
      <c r="CQ52" s="301"/>
      <c r="CR52" s="301"/>
      <c r="CS52" s="301"/>
      <c r="CT52" s="302"/>
      <c r="CX52" s="301"/>
      <c r="CY52" s="302"/>
      <c r="CZ52" s="301"/>
      <c r="DA52" s="301"/>
      <c r="DB52" s="301"/>
      <c r="DC52" s="302"/>
    </row>
    <row r="53" spans="3:107" ht="14.5">
      <c r="C53" s="49"/>
      <c r="D53" s="49"/>
      <c r="E53" s="78"/>
      <c r="F53" s="78"/>
      <c r="G53" s="78"/>
      <c r="H53" s="78"/>
      <c r="I53" s="78"/>
      <c r="J53" s="60"/>
      <c r="K53" s="49"/>
      <c r="L53" s="49"/>
      <c r="AM53" s="90"/>
      <c r="AO53" s="96"/>
      <c r="AP53" s="96"/>
      <c r="AQ53" s="90"/>
      <c r="AV53" s="301"/>
      <c r="AW53" s="302"/>
      <c r="AX53" s="301"/>
      <c r="AY53" s="301"/>
      <c r="AZ53" s="301"/>
      <c r="BA53" s="302"/>
      <c r="BE53" s="301"/>
      <c r="BF53" s="302"/>
      <c r="BG53" s="301"/>
      <c r="BH53" s="301"/>
      <c r="BI53" s="301"/>
      <c r="BJ53" s="302"/>
      <c r="BN53" s="301"/>
      <c r="BO53" s="302"/>
      <c r="BP53" s="301"/>
      <c r="BQ53" s="301"/>
      <c r="BR53" s="301"/>
      <c r="BS53" s="302"/>
      <c r="BW53" s="301"/>
      <c r="BX53" s="302"/>
      <c r="BY53" s="301"/>
      <c r="BZ53" s="301"/>
      <c r="CA53" s="301"/>
      <c r="CB53" s="302"/>
      <c r="CF53" s="301"/>
      <c r="CG53" s="302"/>
      <c r="CH53" s="301"/>
      <c r="CI53" s="301"/>
      <c r="CJ53" s="301"/>
      <c r="CK53" s="302"/>
      <c r="CO53" s="301"/>
      <c r="CP53" s="302"/>
      <c r="CQ53" s="301"/>
      <c r="CR53" s="301"/>
      <c r="CS53" s="301"/>
      <c r="CT53" s="302"/>
      <c r="CX53" s="301"/>
      <c r="CY53" s="302"/>
      <c r="CZ53" s="301"/>
      <c r="DA53" s="301"/>
      <c r="DB53" s="301"/>
      <c r="DC53" s="302"/>
    </row>
    <row r="54" spans="3:107" ht="14.5">
      <c r="C54" s="62"/>
      <c r="D54" s="49"/>
      <c r="E54" s="49"/>
      <c r="F54" s="49"/>
      <c r="G54" s="49"/>
      <c r="H54" s="49"/>
      <c r="I54" s="49"/>
      <c r="J54" s="49"/>
      <c r="K54" s="49"/>
      <c r="L54" s="49"/>
      <c r="AM54" s="90"/>
      <c r="AO54" s="96"/>
      <c r="AP54" s="96"/>
      <c r="AQ54" s="90"/>
      <c r="AV54" s="301"/>
      <c r="AW54" s="302"/>
      <c r="AX54" s="301"/>
      <c r="AY54" s="301"/>
      <c r="AZ54" s="301"/>
      <c r="BA54" s="302"/>
      <c r="BE54" s="301"/>
      <c r="BF54" s="302"/>
      <c r="BG54" s="301"/>
      <c r="BH54" s="301"/>
      <c r="BI54" s="301"/>
      <c r="BJ54" s="302"/>
      <c r="BN54" s="301"/>
      <c r="BO54" s="302"/>
      <c r="BP54" s="301"/>
      <c r="BQ54" s="301"/>
      <c r="BR54" s="301"/>
      <c r="BS54" s="302"/>
      <c r="BW54" s="301"/>
      <c r="BX54" s="302"/>
      <c r="BY54" s="301"/>
      <c r="BZ54" s="301"/>
      <c r="CA54" s="301"/>
      <c r="CB54" s="302"/>
      <c r="CF54" s="301"/>
      <c r="CG54" s="302"/>
      <c r="CH54" s="301"/>
      <c r="CI54" s="301"/>
      <c r="CJ54" s="301"/>
      <c r="CK54" s="302"/>
      <c r="CO54" s="301"/>
      <c r="CP54" s="302"/>
      <c r="CQ54" s="301"/>
      <c r="CR54" s="301"/>
      <c r="CS54" s="301"/>
      <c r="CT54" s="302"/>
      <c r="CX54" s="301"/>
      <c r="CY54" s="302"/>
      <c r="CZ54" s="301"/>
      <c r="DA54" s="301"/>
      <c r="DB54" s="301"/>
      <c r="DC54" s="302"/>
    </row>
    <row r="55" spans="3:107" ht="14.5">
      <c r="C55" s="62"/>
      <c r="D55" s="78"/>
      <c r="E55" s="309"/>
      <c r="F55" s="309"/>
      <c r="G55" s="310"/>
      <c r="H55" s="309"/>
      <c r="I55" s="309"/>
      <c r="J55" s="78"/>
      <c r="K55" s="78"/>
      <c r="L55" s="78"/>
      <c r="AM55" s="90"/>
      <c r="AO55" s="96"/>
      <c r="AP55" s="96"/>
      <c r="AQ55" s="90"/>
      <c r="AV55" s="301"/>
      <c r="AW55" s="302"/>
      <c r="AX55" s="301"/>
      <c r="AY55" s="301"/>
      <c r="AZ55" s="301"/>
      <c r="BA55" s="302"/>
      <c r="BE55" s="301"/>
      <c r="BF55" s="302"/>
      <c r="BG55" s="301"/>
      <c r="BH55" s="301"/>
      <c r="BI55" s="301"/>
      <c r="BJ55" s="302"/>
      <c r="BN55" s="301"/>
      <c r="BO55" s="302"/>
      <c r="BP55" s="301"/>
      <c r="BQ55" s="301"/>
      <c r="BR55" s="301"/>
      <c r="BS55" s="302"/>
      <c r="BW55" s="301"/>
      <c r="BX55" s="302"/>
      <c r="BY55" s="301"/>
      <c r="BZ55" s="301"/>
      <c r="CA55" s="301"/>
      <c r="CB55" s="302"/>
      <c r="CF55" s="301"/>
      <c r="CG55" s="302"/>
      <c r="CH55" s="301"/>
      <c r="CI55" s="301"/>
      <c r="CJ55" s="301"/>
      <c r="CK55" s="302"/>
      <c r="CO55" s="301"/>
      <c r="CP55" s="302"/>
      <c r="CQ55" s="301"/>
      <c r="CR55" s="301"/>
      <c r="CS55" s="301"/>
      <c r="CT55" s="302"/>
      <c r="CX55" s="301"/>
      <c r="CY55" s="302"/>
      <c r="CZ55" s="301"/>
      <c r="DA55" s="301"/>
      <c r="DB55" s="301"/>
      <c r="DC55" s="302"/>
    </row>
    <row r="56" spans="3:107" ht="13">
      <c r="E56" s="311" t="s">
        <v>159</v>
      </c>
      <c r="F56" s="311" t="s">
        <v>39</v>
      </c>
      <c r="G56" s="311" t="s">
        <v>160</v>
      </c>
      <c r="H56" s="311">
        <v>2020</v>
      </c>
      <c r="I56" s="311" t="s">
        <v>47</v>
      </c>
      <c r="AM56" s="90"/>
      <c r="AO56" s="96"/>
      <c r="AP56" s="96"/>
      <c r="AQ56" s="90"/>
      <c r="AV56" s="301"/>
      <c r="AW56" s="302"/>
      <c r="AX56" s="301"/>
      <c r="AY56" s="302"/>
      <c r="AZ56" s="301"/>
      <c r="BA56" s="302"/>
      <c r="BE56" s="301"/>
      <c r="BF56" s="302"/>
      <c r="BG56" s="301"/>
      <c r="BH56" s="302"/>
      <c r="BI56" s="301"/>
      <c r="BJ56" s="302"/>
      <c r="BN56" s="301"/>
      <c r="BO56" s="302"/>
      <c r="BP56" s="301"/>
      <c r="BQ56" s="302"/>
      <c r="BR56" s="301"/>
      <c r="BS56" s="302"/>
      <c r="BW56" s="301"/>
      <c r="BX56" s="302"/>
      <c r="BY56" s="301"/>
      <c r="BZ56" s="302"/>
      <c r="CA56" s="301"/>
      <c r="CB56" s="302"/>
      <c r="CF56" s="301"/>
      <c r="CG56" s="302"/>
      <c r="CH56" s="301"/>
      <c r="CI56" s="302"/>
      <c r="CJ56" s="301"/>
      <c r="CK56" s="302"/>
      <c r="CO56" s="301"/>
      <c r="CP56" s="302"/>
      <c r="CQ56" s="301"/>
      <c r="CR56" s="301"/>
      <c r="CS56" s="301"/>
      <c r="CT56" s="302"/>
      <c r="CX56" s="301"/>
      <c r="CY56" s="302"/>
      <c r="CZ56" s="301"/>
      <c r="DA56" s="301"/>
      <c r="DB56" s="301"/>
      <c r="DC56" s="302"/>
    </row>
    <row r="57" spans="3:107" ht="30.5">
      <c r="E57" s="312" t="s">
        <v>20</v>
      </c>
      <c r="F57" s="312" t="s">
        <v>161</v>
      </c>
      <c r="G57" s="312"/>
      <c r="H57" s="312"/>
      <c r="I57" s="309"/>
      <c r="AM57" s="90"/>
      <c r="AO57" s="96"/>
      <c r="AP57" s="96"/>
      <c r="AQ57" s="90"/>
      <c r="AV57" s="301"/>
      <c r="AW57" s="302"/>
      <c r="AX57" s="301"/>
      <c r="AY57" s="302"/>
      <c r="AZ57" s="301"/>
      <c r="BA57" s="302"/>
      <c r="BE57" s="301"/>
      <c r="BF57" s="302"/>
      <c r="BG57" s="301"/>
      <c r="BH57" s="302"/>
      <c r="BI57" s="301"/>
      <c r="BJ57" s="302"/>
      <c r="BN57" s="301"/>
      <c r="BO57" s="302"/>
      <c r="BP57" s="301"/>
      <c r="BQ57" s="302"/>
      <c r="BR57" s="301"/>
      <c r="BS57" s="302"/>
      <c r="BW57" s="301"/>
      <c r="BX57" s="302"/>
      <c r="BY57" s="301"/>
      <c r="BZ57" s="302"/>
      <c r="CA57" s="301"/>
      <c r="CB57" s="302"/>
      <c r="CF57" s="301"/>
      <c r="CG57" s="302"/>
      <c r="CH57" s="301"/>
      <c r="CI57" s="302"/>
      <c r="CJ57" s="301"/>
      <c r="CK57" s="302"/>
      <c r="CO57" s="301"/>
      <c r="CP57" s="302"/>
      <c r="CQ57" s="301"/>
      <c r="CR57" s="301"/>
      <c r="CS57" s="301"/>
      <c r="CT57" s="302"/>
      <c r="CX57" s="301"/>
      <c r="CY57" s="302"/>
      <c r="CZ57" s="301"/>
      <c r="DA57" s="301"/>
      <c r="DB57" s="301"/>
      <c r="DC57" s="302"/>
    </row>
    <row r="58" spans="3:107">
      <c r="E58" s="312" t="s">
        <v>162</v>
      </c>
      <c r="F58" s="312"/>
      <c r="G58" s="312"/>
      <c r="H58" s="312"/>
      <c r="I58" s="309"/>
      <c r="AM58" s="90"/>
      <c r="AO58" s="96"/>
      <c r="AP58" s="96"/>
      <c r="AQ58" s="90"/>
      <c r="AV58" s="301"/>
      <c r="AW58" s="302"/>
      <c r="AX58" s="301"/>
      <c r="AY58" s="302"/>
      <c r="AZ58" s="301"/>
      <c r="BA58" s="302"/>
      <c r="BE58" s="301"/>
      <c r="BF58" s="302"/>
      <c r="BG58" s="301"/>
      <c r="BH58" s="302"/>
      <c r="BI58" s="301"/>
      <c r="BJ58" s="302"/>
      <c r="BN58" s="301"/>
      <c r="BO58" s="302"/>
      <c r="BP58" s="301"/>
      <c r="BQ58" s="302"/>
      <c r="BR58" s="301"/>
      <c r="BS58" s="302"/>
      <c r="BW58" s="301"/>
      <c r="BX58" s="302"/>
      <c r="BY58" s="301"/>
      <c r="BZ58" s="302"/>
      <c r="CA58" s="301"/>
      <c r="CB58" s="302"/>
      <c r="CF58" s="301"/>
      <c r="CG58" s="302"/>
      <c r="CH58" s="301"/>
      <c r="CI58" s="302"/>
      <c r="CJ58" s="301"/>
      <c r="CK58" s="302"/>
      <c r="CO58" s="301"/>
      <c r="CP58" s="302"/>
      <c r="CQ58" s="301"/>
      <c r="CR58" s="301"/>
      <c r="CS58" s="301"/>
      <c r="CT58" s="302"/>
      <c r="CX58" s="301"/>
      <c r="CY58" s="302"/>
      <c r="CZ58" s="301"/>
      <c r="DA58" s="301"/>
      <c r="DB58" s="301"/>
      <c r="DC58" s="302"/>
    </row>
    <row r="59" spans="3:107" ht="14.5">
      <c r="E59" s="309" t="s">
        <v>163</v>
      </c>
      <c r="F59" s="313" t="s">
        <v>73</v>
      </c>
      <c r="G59" s="309" t="s">
        <v>164</v>
      </c>
      <c r="H59" s="309">
        <v>9.4178082191780796E-2</v>
      </c>
      <c r="I59" s="309" t="s">
        <v>145</v>
      </c>
      <c r="AM59" s="90"/>
      <c r="AO59" s="96"/>
      <c r="AP59" s="96"/>
      <c r="AQ59" s="90"/>
      <c r="AV59" s="301"/>
      <c r="AW59" s="302"/>
      <c r="AX59" s="301"/>
      <c r="AY59" s="302"/>
      <c r="AZ59" s="301"/>
      <c r="BA59" s="302"/>
      <c r="BE59" s="301"/>
      <c r="BF59" s="302"/>
      <c r="BG59" s="301"/>
      <c r="BH59" s="302"/>
      <c r="BI59" s="301"/>
      <c r="BJ59" s="302"/>
      <c r="BN59" s="301"/>
      <c r="BO59" s="302"/>
      <c r="BP59" s="301"/>
      <c r="BQ59" s="302"/>
      <c r="BR59" s="301"/>
      <c r="BS59" s="302"/>
      <c r="BW59" s="301"/>
      <c r="BX59" s="302"/>
      <c r="BY59" s="301"/>
      <c r="BZ59" s="302"/>
      <c r="CA59" s="301"/>
      <c r="CB59" s="302"/>
      <c r="CF59" s="301"/>
      <c r="CG59" s="302"/>
      <c r="CH59" s="301"/>
      <c r="CI59" s="302"/>
      <c r="CJ59" s="301"/>
      <c r="CK59" s="302"/>
      <c r="CO59" s="301"/>
      <c r="CP59" s="302"/>
      <c r="CQ59" s="301"/>
      <c r="CR59" s="301"/>
      <c r="CS59" s="301"/>
      <c r="CT59" s="302"/>
      <c r="CX59" s="301"/>
      <c r="CY59" s="302"/>
      <c r="CZ59" s="301"/>
      <c r="DA59" s="301"/>
      <c r="DB59" s="301"/>
      <c r="DC59" s="302"/>
    </row>
    <row r="60" spans="3:107" ht="14.5">
      <c r="E60" s="309" t="s">
        <v>163</v>
      </c>
      <c r="F60" s="313" t="s">
        <v>73</v>
      </c>
      <c r="G60" s="309" t="s">
        <v>165</v>
      </c>
      <c r="H60" s="309">
        <v>0.102739726027397</v>
      </c>
      <c r="I60" s="309" t="s">
        <v>145</v>
      </c>
      <c r="AM60" s="90"/>
      <c r="AO60" s="96"/>
      <c r="AP60" s="96"/>
      <c r="AQ60" s="90"/>
      <c r="AV60" s="301"/>
      <c r="AW60" s="302"/>
      <c r="AX60" s="301"/>
      <c r="AY60" s="302"/>
      <c r="AZ60" s="301"/>
      <c r="BA60" s="302"/>
      <c r="BE60" s="301"/>
      <c r="BF60" s="302"/>
      <c r="BG60" s="301"/>
      <c r="BH60" s="302"/>
      <c r="BI60" s="301"/>
      <c r="BJ60" s="302"/>
      <c r="BN60" s="301"/>
      <c r="BO60" s="302"/>
      <c r="BP60" s="301"/>
      <c r="BQ60" s="302"/>
      <c r="BR60" s="301"/>
      <c r="BS60" s="302"/>
      <c r="BW60" s="301"/>
      <c r="BX60" s="302"/>
      <c r="BY60" s="301"/>
      <c r="BZ60" s="302"/>
      <c r="CA60" s="301"/>
      <c r="CB60" s="302"/>
      <c r="CF60" s="301"/>
      <c r="CG60" s="302"/>
      <c r="CH60" s="301"/>
      <c r="CI60" s="302"/>
      <c r="CJ60" s="301"/>
      <c r="CK60" s="302"/>
      <c r="CO60" s="301"/>
      <c r="CP60" s="302"/>
      <c r="CQ60" s="301"/>
      <c r="CR60" s="301"/>
      <c r="CS60" s="301"/>
      <c r="CT60" s="302"/>
      <c r="CX60" s="301"/>
      <c r="CY60" s="302"/>
      <c r="CZ60" s="301"/>
      <c r="DA60" s="301"/>
      <c r="DB60" s="301"/>
      <c r="DC60" s="302"/>
    </row>
    <row r="61" spans="3:107" ht="14.5">
      <c r="E61" s="309" t="s">
        <v>163</v>
      </c>
      <c r="F61" s="313" t="s">
        <v>73</v>
      </c>
      <c r="G61" s="309" t="s">
        <v>166</v>
      </c>
      <c r="H61" s="309">
        <v>8.5616438356164396E-3</v>
      </c>
      <c r="I61" s="309" t="s">
        <v>145</v>
      </c>
      <c r="AM61" s="90"/>
      <c r="AO61" s="96"/>
      <c r="AP61" s="96"/>
      <c r="AQ61" s="90"/>
      <c r="AV61" s="301"/>
      <c r="AW61" s="302"/>
      <c r="AX61" s="301"/>
      <c r="AY61" s="302"/>
      <c r="AZ61" s="301"/>
      <c r="BA61" s="302"/>
      <c r="BE61" s="301"/>
      <c r="BF61" s="302"/>
      <c r="BG61" s="301"/>
      <c r="BH61" s="302"/>
      <c r="BI61" s="301"/>
      <c r="BJ61" s="302"/>
      <c r="BN61" s="301"/>
      <c r="BO61" s="302"/>
      <c r="BP61" s="301"/>
      <c r="BQ61" s="302"/>
      <c r="BR61" s="301"/>
      <c r="BS61" s="302"/>
      <c r="BW61" s="301"/>
      <c r="BX61" s="302"/>
      <c r="BY61" s="301"/>
      <c r="BZ61" s="302"/>
      <c r="CA61" s="301"/>
      <c r="CB61" s="302"/>
      <c r="CF61" s="301"/>
      <c r="CG61" s="302"/>
      <c r="CH61" s="301"/>
      <c r="CI61" s="302"/>
      <c r="CJ61" s="301"/>
      <c r="CK61" s="302"/>
      <c r="CO61" s="301"/>
      <c r="CP61" s="302"/>
      <c r="CQ61" s="301"/>
      <c r="CR61" s="301"/>
      <c r="CS61" s="301"/>
      <c r="CT61" s="302"/>
      <c r="CX61" s="301"/>
      <c r="CY61" s="302"/>
      <c r="CZ61" s="301"/>
      <c r="DA61" s="301"/>
      <c r="DB61" s="301"/>
      <c r="DC61" s="302"/>
    </row>
    <row r="62" spans="3:107" ht="14.5">
      <c r="E62" s="309" t="s">
        <v>163</v>
      </c>
      <c r="F62" s="313" t="s">
        <v>73</v>
      </c>
      <c r="G62" s="309" t="s">
        <v>167</v>
      </c>
      <c r="H62" s="309">
        <v>0.12682648401826499</v>
      </c>
      <c r="I62" s="309" t="s">
        <v>145</v>
      </c>
      <c r="AM62" s="90"/>
      <c r="AO62" s="96"/>
      <c r="AP62" s="96"/>
      <c r="AQ62" s="90"/>
      <c r="AV62" s="301"/>
      <c r="AW62" s="302"/>
      <c r="AX62" s="301"/>
      <c r="AY62" s="302"/>
      <c r="AZ62" s="301"/>
      <c r="BA62" s="302"/>
      <c r="BE62" s="301"/>
      <c r="BF62" s="302"/>
      <c r="BG62" s="301"/>
      <c r="BH62" s="302"/>
      <c r="BI62" s="301"/>
      <c r="BJ62" s="302"/>
      <c r="BN62" s="301"/>
      <c r="BO62" s="302"/>
      <c r="BP62" s="301"/>
      <c r="BQ62" s="302"/>
      <c r="BR62" s="301"/>
      <c r="BS62" s="302"/>
      <c r="BW62" s="301"/>
      <c r="BX62" s="302"/>
      <c r="BY62" s="301"/>
      <c r="BZ62" s="302"/>
      <c r="CA62" s="301"/>
      <c r="CB62" s="302"/>
      <c r="CF62" s="301"/>
      <c r="CG62" s="302"/>
      <c r="CH62" s="301"/>
      <c r="CI62" s="302"/>
      <c r="CJ62" s="301"/>
      <c r="CK62" s="302"/>
      <c r="CO62" s="301"/>
      <c r="CP62" s="302"/>
      <c r="CQ62" s="301"/>
      <c r="CR62" s="301"/>
      <c r="CS62" s="301"/>
      <c r="CT62" s="302"/>
      <c r="CX62" s="301"/>
      <c r="CY62" s="302"/>
      <c r="CZ62" s="301"/>
      <c r="DA62" s="301"/>
      <c r="DB62" s="301"/>
      <c r="DC62" s="302"/>
    </row>
    <row r="63" spans="3:107" ht="14.5">
      <c r="E63" s="309" t="s">
        <v>163</v>
      </c>
      <c r="F63" s="313" t="s">
        <v>73</v>
      </c>
      <c r="G63" s="309" t="s">
        <v>168</v>
      </c>
      <c r="H63" s="309">
        <v>0.13835616438356199</v>
      </c>
      <c r="I63" s="309" t="s">
        <v>145</v>
      </c>
      <c r="AM63" s="90"/>
      <c r="AO63" s="96"/>
      <c r="AP63" s="96"/>
      <c r="AQ63" s="90"/>
      <c r="AV63" s="301"/>
      <c r="AW63" s="302"/>
      <c r="AX63" s="301"/>
      <c r="AY63" s="302"/>
      <c r="AZ63" s="301"/>
      <c r="BA63" s="302"/>
      <c r="BE63" s="301"/>
      <c r="BF63" s="302"/>
      <c r="BG63" s="301"/>
      <c r="BH63" s="302"/>
      <c r="BI63" s="301"/>
      <c r="BJ63" s="302"/>
      <c r="BN63" s="301"/>
      <c r="BO63" s="302"/>
      <c r="BP63" s="301"/>
      <c r="BQ63" s="302"/>
      <c r="BR63" s="301"/>
      <c r="BS63" s="302"/>
      <c r="BW63" s="301"/>
      <c r="BX63" s="302"/>
      <c r="BY63" s="301"/>
      <c r="BZ63" s="302"/>
      <c r="CA63" s="301"/>
      <c r="CB63" s="302"/>
      <c r="CF63" s="301"/>
      <c r="CG63" s="302"/>
      <c r="CH63" s="301"/>
      <c r="CI63" s="302"/>
      <c r="CJ63" s="301"/>
      <c r="CK63" s="302"/>
      <c r="CO63" s="301"/>
      <c r="CP63" s="302"/>
      <c r="CQ63" s="301"/>
      <c r="CR63" s="301"/>
      <c r="CS63" s="301"/>
      <c r="CT63" s="302"/>
      <c r="CX63" s="301"/>
      <c r="CY63" s="302"/>
      <c r="CZ63" s="301"/>
      <c r="DA63" s="301"/>
      <c r="DB63" s="301"/>
      <c r="DC63" s="302"/>
    </row>
    <row r="64" spans="3:107" ht="14.5">
      <c r="E64" s="309" t="s">
        <v>163</v>
      </c>
      <c r="F64" s="313" t="s">
        <v>73</v>
      </c>
      <c r="G64" s="309" t="s">
        <v>169</v>
      </c>
      <c r="H64" s="309">
        <v>1.15296803652968E-2</v>
      </c>
      <c r="I64" s="309" t="s">
        <v>145</v>
      </c>
      <c r="AM64" s="90"/>
      <c r="AO64" s="96"/>
      <c r="AP64" s="96"/>
      <c r="AQ64" s="90"/>
      <c r="AV64" s="301"/>
      <c r="AW64" s="302"/>
      <c r="AX64" s="301"/>
      <c r="AY64" s="302"/>
      <c r="AZ64" s="301"/>
      <c r="BA64" s="302"/>
      <c r="BE64" s="301"/>
      <c r="BF64" s="302"/>
      <c r="BG64" s="301"/>
      <c r="BH64" s="302"/>
      <c r="BI64" s="301"/>
      <c r="BJ64" s="302"/>
      <c r="BN64" s="301"/>
      <c r="BO64" s="302"/>
      <c r="BP64" s="301"/>
      <c r="BQ64" s="302"/>
      <c r="BR64" s="301"/>
      <c r="BS64" s="302"/>
      <c r="BW64" s="301"/>
      <c r="BX64" s="302"/>
      <c r="BY64" s="301"/>
      <c r="BZ64" s="302"/>
      <c r="CA64" s="301"/>
      <c r="CB64" s="302"/>
      <c r="CF64" s="301"/>
      <c r="CG64" s="302"/>
      <c r="CH64" s="301"/>
      <c r="CI64" s="302"/>
      <c r="CJ64" s="301"/>
      <c r="CK64" s="302"/>
      <c r="CO64" s="301"/>
      <c r="CP64" s="302"/>
      <c r="CQ64" s="301"/>
      <c r="CR64" s="301"/>
      <c r="CS64" s="301"/>
      <c r="CT64" s="302"/>
      <c r="CX64" s="301"/>
      <c r="CY64" s="302"/>
      <c r="CZ64" s="301"/>
      <c r="DA64" s="301"/>
      <c r="DB64" s="301"/>
      <c r="DC64" s="302"/>
    </row>
    <row r="65" spans="5:107" ht="14.5">
      <c r="E65" s="309" t="s">
        <v>163</v>
      </c>
      <c r="F65" s="313" t="s">
        <v>73</v>
      </c>
      <c r="G65" s="309" t="s">
        <v>170</v>
      </c>
      <c r="H65" s="309">
        <v>9.9200913242009095E-2</v>
      </c>
      <c r="I65" s="309" t="s">
        <v>145</v>
      </c>
      <c r="AM65" s="90"/>
      <c r="AO65" s="96"/>
      <c r="AP65" s="96"/>
      <c r="AQ65" s="90"/>
      <c r="AV65" s="301"/>
      <c r="AW65" s="302"/>
      <c r="AX65" s="301"/>
      <c r="AY65" s="302"/>
      <c r="AZ65" s="301"/>
      <c r="BA65" s="302"/>
      <c r="BE65" s="301"/>
      <c r="BF65" s="302"/>
      <c r="BG65" s="301"/>
      <c r="BH65" s="302"/>
      <c r="BI65" s="301"/>
      <c r="BJ65" s="302"/>
      <c r="BN65" s="301"/>
      <c r="BO65" s="302"/>
      <c r="BP65" s="301"/>
      <c r="BQ65" s="302"/>
      <c r="BR65" s="301"/>
      <c r="BS65" s="302"/>
      <c r="BW65" s="301"/>
      <c r="BX65" s="302"/>
      <c r="BY65" s="301"/>
      <c r="BZ65" s="302"/>
      <c r="CA65" s="301"/>
      <c r="CB65" s="302"/>
      <c r="CF65" s="301"/>
      <c r="CG65" s="302"/>
      <c r="CH65" s="301"/>
      <c r="CI65" s="302"/>
      <c r="CJ65" s="301"/>
      <c r="CK65" s="302"/>
      <c r="CO65" s="301"/>
      <c r="CP65" s="302"/>
      <c r="CQ65" s="301"/>
      <c r="CR65" s="301"/>
      <c r="CS65" s="301"/>
      <c r="CT65" s="302"/>
      <c r="CX65" s="301"/>
      <c r="CY65" s="302"/>
      <c r="CZ65" s="301"/>
      <c r="DA65" s="301"/>
      <c r="DB65" s="301"/>
      <c r="DC65" s="302"/>
    </row>
    <row r="66" spans="5:107" ht="14.5">
      <c r="E66" s="309" t="s">
        <v>163</v>
      </c>
      <c r="F66" s="313" t="s">
        <v>73</v>
      </c>
      <c r="G66" s="309" t="s">
        <v>171</v>
      </c>
      <c r="H66" s="309">
        <v>0.108219178082192</v>
      </c>
      <c r="I66" s="309" t="s">
        <v>145</v>
      </c>
      <c r="AM66" s="90"/>
      <c r="AO66" s="96"/>
      <c r="AP66" s="96"/>
      <c r="AQ66" s="90"/>
      <c r="AV66" s="301"/>
      <c r="AW66" s="302"/>
      <c r="AX66" s="301"/>
      <c r="AY66" s="302"/>
      <c r="AZ66" s="301"/>
      <c r="BA66" s="302"/>
      <c r="BE66" s="301"/>
      <c r="BF66" s="302"/>
      <c r="BG66" s="301"/>
      <c r="BH66" s="302"/>
      <c r="BI66" s="301"/>
      <c r="BJ66" s="302"/>
      <c r="BN66" s="301"/>
      <c r="BO66" s="302"/>
      <c r="BP66" s="301"/>
      <c r="BQ66" s="302"/>
      <c r="BR66" s="301"/>
      <c r="BS66" s="302"/>
      <c r="BW66" s="301"/>
      <c r="BX66" s="302"/>
      <c r="BY66" s="301"/>
      <c r="BZ66" s="302"/>
      <c r="CA66" s="301"/>
      <c r="CB66" s="302"/>
      <c r="CF66" s="301"/>
      <c r="CG66" s="302"/>
      <c r="CH66" s="301"/>
      <c r="CI66" s="302"/>
      <c r="CJ66" s="301"/>
      <c r="CK66" s="302"/>
      <c r="CO66" s="301"/>
      <c r="CP66" s="302"/>
      <c r="CQ66" s="301"/>
      <c r="CR66" s="301"/>
      <c r="CS66" s="301"/>
      <c r="CT66" s="302"/>
      <c r="CX66" s="301"/>
      <c r="CY66" s="302"/>
      <c r="CZ66" s="301"/>
      <c r="DA66" s="301"/>
      <c r="DB66" s="301"/>
      <c r="DC66" s="302"/>
    </row>
    <row r="67" spans="5:107" ht="14.5">
      <c r="E67" s="309" t="s">
        <v>163</v>
      </c>
      <c r="F67" s="313" t="s">
        <v>73</v>
      </c>
      <c r="G67" s="309" t="s">
        <v>172</v>
      </c>
      <c r="H67" s="309">
        <v>9.0182648401826507E-3</v>
      </c>
      <c r="I67" s="309" t="s">
        <v>145</v>
      </c>
      <c r="AM67" s="90"/>
      <c r="AO67" s="96"/>
      <c r="AP67" s="96"/>
      <c r="AQ67" s="90"/>
      <c r="AV67" s="301"/>
      <c r="AW67" s="302"/>
      <c r="AX67" s="301"/>
      <c r="AY67" s="302"/>
      <c r="AZ67" s="301"/>
      <c r="BA67" s="302"/>
      <c r="BE67" s="301"/>
      <c r="BF67" s="302"/>
      <c r="BG67" s="301"/>
      <c r="BH67" s="302"/>
      <c r="BI67" s="301"/>
      <c r="BJ67" s="302"/>
      <c r="BN67" s="301"/>
      <c r="BO67" s="302"/>
      <c r="BP67" s="301"/>
      <c r="BQ67" s="302"/>
      <c r="BR67" s="301"/>
      <c r="BS67" s="302"/>
      <c r="BW67" s="301"/>
      <c r="BX67" s="302"/>
      <c r="BY67" s="301"/>
      <c r="BZ67" s="302"/>
      <c r="CA67" s="301"/>
      <c r="CB67" s="302"/>
      <c r="CF67" s="301"/>
      <c r="CG67" s="302"/>
      <c r="CH67" s="301"/>
      <c r="CI67" s="302"/>
      <c r="CJ67" s="301"/>
      <c r="CK67" s="302"/>
      <c r="CO67" s="301"/>
      <c r="CP67" s="302"/>
      <c r="CQ67" s="301"/>
      <c r="CR67" s="301"/>
      <c r="CS67" s="301"/>
      <c r="CT67" s="302"/>
      <c r="CX67" s="301"/>
      <c r="CY67" s="302"/>
      <c r="CZ67" s="301"/>
      <c r="DA67" s="301"/>
      <c r="DB67" s="301"/>
      <c r="DC67" s="302"/>
    </row>
    <row r="68" spans="5:107" ht="14.5">
      <c r="E68" s="309" t="s">
        <v>163</v>
      </c>
      <c r="F68" s="313" t="s">
        <v>73</v>
      </c>
      <c r="G68" s="309" t="s">
        <v>173</v>
      </c>
      <c r="H68" s="309">
        <v>0.13812785388127899</v>
      </c>
      <c r="I68" s="309" t="s">
        <v>145</v>
      </c>
      <c r="AM68" s="90"/>
      <c r="AO68" s="96"/>
      <c r="AP68" s="96"/>
      <c r="AQ68" s="90"/>
      <c r="AV68" s="301"/>
      <c r="AW68" s="302"/>
      <c r="AX68" s="301"/>
      <c r="AY68" s="302"/>
      <c r="AZ68" s="301"/>
      <c r="BA68" s="302"/>
      <c r="BE68" s="301"/>
      <c r="BF68" s="302"/>
      <c r="BG68" s="301"/>
      <c r="BH68" s="302"/>
      <c r="BI68" s="301"/>
      <c r="BJ68" s="302"/>
      <c r="BN68" s="301"/>
      <c r="BO68" s="302"/>
      <c r="BP68" s="301"/>
      <c r="BQ68" s="302"/>
      <c r="BR68" s="301"/>
      <c r="BS68" s="302"/>
      <c r="BW68" s="301"/>
      <c r="BX68" s="302"/>
      <c r="BY68" s="301"/>
      <c r="BZ68" s="302"/>
      <c r="CA68" s="301"/>
      <c r="CB68" s="302"/>
      <c r="CF68" s="301"/>
      <c r="CG68" s="302"/>
      <c r="CH68" s="301"/>
      <c r="CI68" s="302"/>
      <c r="CJ68" s="301"/>
      <c r="CK68" s="302"/>
      <c r="CO68" s="301"/>
      <c r="CP68" s="302"/>
      <c r="CQ68" s="301"/>
      <c r="CR68" s="301"/>
      <c r="CS68" s="301"/>
      <c r="CT68" s="302"/>
      <c r="CX68" s="301"/>
      <c r="CY68" s="302"/>
      <c r="CZ68" s="301"/>
      <c r="DA68" s="301"/>
      <c r="DB68" s="301"/>
      <c r="DC68" s="302"/>
    </row>
    <row r="69" spans="5:107" ht="14.5">
      <c r="E69" s="309" t="s">
        <v>163</v>
      </c>
      <c r="F69" s="313" t="s">
        <v>73</v>
      </c>
      <c r="G69" s="309" t="s">
        <v>174</v>
      </c>
      <c r="H69" s="309">
        <v>0.150684931506849</v>
      </c>
      <c r="I69" s="309" t="s">
        <v>145</v>
      </c>
      <c r="AM69" s="90"/>
      <c r="AO69" s="96"/>
      <c r="AP69" s="96"/>
      <c r="AQ69" s="90"/>
      <c r="AV69" s="301"/>
      <c r="AW69" s="302"/>
      <c r="AX69" s="301"/>
      <c r="AY69" s="302"/>
      <c r="AZ69" s="301"/>
      <c r="BA69" s="302"/>
      <c r="BE69" s="301"/>
      <c r="BF69" s="302"/>
      <c r="BG69" s="301"/>
      <c r="BH69" s="302"/>
      <c r="BI69" s="301"/>
      <c r="BJ69" s="302"/>
      <c r="BN69" s="301"/>
      <c r="BO69" s="302"/>
      <c r="BP69" s="301"/>
      <c r="BQ69" s="302"/>
      <c r="BR69" s="301"/>
      <c r="BS69" s="302"/>
      <c r="BW69" s="301"/>
      <c r="BX69" s="302"/>
      <c r="BY69" s="301"/>
      <c r="BZ69" s="302"/>
      <c r="CA69" s="301"/>
      <c r="CB69" s="302"/>
      <c r="CF69" s="301"/>
      <c r="CG69" s="302"/>
      <c r="CH69" s="301"/>
      <c r="CI69" s="302"/>
      <c r="CJ69" s="301"/>
      <c r="CK69" s="302"/>
      <c r="CO69" s="301"/>
      <c r="CP69" s="302"/>
      <c r="CQ69" s="301"/>
      <c r="CR69" s="301"/>
      <c r="CS69" s="301"/>
      <c r="CT69" s="302"/>
      <c r="CX69" s="301"/>
      <c r="CY69" s="302"/>
      <c r="CZ69" s="301"/>
      <c r="DA69" s="301"/>
      <c r="DB69" s="301"/>
      <c r="DC69" s="302"/>
    </row>
    <row r="70" spans="5:107" ht="14.5">
      <c r="E70" s="309" t="s">
        <v>163</v>
      </c>
      <c r="F70" s="313" t="s">
        <v>73</v>
      </c>
      <c r="G70" s="309" t="s">
        <v>175</v>
      </c>
      <c r="H70" s="309">
        <v>1.25570776255708E-2</v>
      </c>
      <c r="I70" s="309" t="s">
        <v>145</v>
      </c>
      <c r="AM70" s="90"/>
      <c r="AO70" s="96"/>
      <c r="AP70" s="96"/>
      <c r="AQ70" s="90"/>
      <c r="AV70" s="301"/>
      <c r="AW70" s="302"/>
      <c r="AX70" s="301"/>
      <c r="AY70" s="302"/>
      <c r="AZ70" s="301"/>
      <c r="BA70" s="302"/>
      <c r="BE70" s="301"/>
      <c r="BF70" s="302"/>
      <c r="BG70" s="301"/>
      <c r="BH70" s="302"/>
      <c r="BI70" s="301"/>
      <c r="BJ70" s="302"/>
      <c r="BN70" s="301"/>
      <c r="BO70" s="302"/>
      <c r="BP70" s="301"/>
      <c r="BQ70" s="302"/>
      <c r="BR70" s="301"/>
      <c r="BS70" s="302"/>
      <c r="BW70" s="301"/>
      <c r="BX70" s="302"/>
      <c r="BY70" s="301"/>
      <c r="BZ70" s="302"/>
      <c r="CA70" s="301"/>
      <c r="CB70" s="302"/>
      <c r="CF70" s="301"/>
      <c r="CG70" s="302"/>
      <c r="CH70" s="301"/>
      <c r="CI70" s="302"/>
      <c r="CJ70" s="301"/>
      <c r="CK70" s="302"/>
      <c r="CO70" s="301"/>
      <c r="CP70" s="302"/>
      <c r="CQ70" s="301"/>
      <c r="CR70" s="301"/>
      <c r="CS70" s="301"/>
      <c r="CT70" s="302"/>
      <c r="CX70" s="301"/>
      <c r="CY70" s="302"/>
      <c r="CZ70" s="301"/>
      <c r="DA70" s="301"/>
      <c r="DB70" s="301"/>
      <c r="DC70" s="302"/>
    </row>
    <row r="71" spans="5:107" ht="14.5">
      <c r="E71" s="309" t="s">
        <v>163</v>
      </c>
      <c r="F71" s="313" t="s">
        <v>141</v>
      </c>
      <c r="G71" s="309" t="s">
        <v>164</v>
      </c>
      <c r="H71" s="309">
        <v>9.4178082191780796E-2</v>
      </c>
      <c r="I71" s="309" t="s">
        <v>145</v>
      </c>
      <c r="AM71" s="90"/>
      <c r="AO71" s="96"/>
      <c r="AP71" s="96"/>
      <c r="AQ71" s="90"/>
      <c r="AV71" s="301"/>
      <c r="AW71" s="302"/>
      <c r="AX71" s="301"/>
      <c r="AY71" s="302"/>
      <c r="AZ71" s="301"/>
      <c r="BA71" s="302"/>
      <c r="BE71" s="301"/>
      <c r="BF71" s="302"/>
      <c r="BG71" s="301"/>
      <c r="BH71" s="302"/>
      <c r="BI71" s="301"/>
      <c r="BJ71" s="302"/>
      <c r="BN71" s="301"/>
      <c r="BO71" s="302"/>
      <c r="BP71" s="301"/>
      <c r="BQ71" s="302"/>
      <c r="BR71" s="301"/>
      <c r="BS71" s="302"/>
      <c r="BW71" s="301"/>
      <c r="BX71" s="302"/>
      <c r="BY71" s="301"/>
      <c r="BZ71" s="302"/>
      <c r="CA71" s="301"/>
      <c r="CB71" s="302"/>
      <c r="CF71" s="301"/>
      <c r="CG71" s="302"/>
      <c r="CH71" s="301"/>
      <c r="CI71" s="302"/>
      <c r="CJ71" s="301"/>
      <c r="CK71" s="302"/>
      <c r="CO71" s="301"/>
      <c r="CP71" s="302"/>
      <c r="CQ71" s="301"/>
      <c r="CR71" s="301"/>
      <c r="CS71" s="301"/>
      <c r="CT71" s="302"/>
      <c r="CX71" s="301"/>
      <c r="CY71" s="302"/>
      <c r="CZ71" s="301"/>
      <c r="DA71" s="301"/>
      <c r="DB71" s="301"/>
      <c r="DC71" s="302"/>
    </row>
    <row r="72" spans="5:107" ht="14.5">
      <c r="E72" s="309" t="s">
        <v>163</v>
      </c>
      <c r="F72" s="313" t="s">
        <v>141</v>
      </c>
      <c r="G72" s="309" t="s">
        <v>165</v>
      </c>
      <c r="H72" s="309">
        <v>0.102739726027397</v>
      </c>
      <c r="I72" s="309" t="s">
        <v>145</v>
      </c>
      <c r="AM72" s="90"/>
      <c r="AO72" s="96"/>
      <c r="AP72" s="96"/>
      <c r="AQ72" s="90"/>
      <c r="AV72" s="301"/>
      <c r="AW72" s="302"/>
      <c r="AX72" s="301"/>
      <c r="AY72" s="302"/>
      <c r="AZ72" s="301"/>
      <c r="BA72" s="302"/>
      <c r="BE72" s="301"/>
      <c r="BF72" s="302"/>
      <c r="BG72" s="301"/>
      <c r="BH72" s="302"/>
      <c r="BI72" s="301"/>
      <c r="BJ72" s="302"/>
      <c r="BN72" s="301"/>
      <c r="BO72" s="302"/>
      <c r="BP72" s="301"/>
      <c r="BQ72" s="302"/>
      <c r="BR72" s="301"/>
      <c r="BS72" s="302"/>
      <c r="BW72" s="301"/>
      <c r="BX72" s="302"/>
      <c r="BY72" s="301"/>
      <c r="BZ72" s="302"/>
      <c r="CA72" s="301"/>
      <c r="CB72" s="302"/>
      <c r="CF72" s="301"/>
      <c r="CG72" s="302"/>
      <c r="CH72" s="301"/>
      <c r="CI72" s="302"/>
      <c r="CJ72" s="301"/>
      <c r="CK72" s="302"/>
      <c r="CO72" s="301"/>
      <c r="CP72" s="302"/>
      <c r="CQ72" s="301"/>
      <c r="CR72" s="301"/>
      <c r="CS72" s="301"/>
      <c r="CT72" s="302"/>
      <c r="CX72" s="301"/>
      <c r="CY72" s="302"/>
      <c r="CZ72" s="301"/>
      <c r="DA72" s="301"/>
      <c r="DB72" s="301"/>
      <c r="DC72" s="302"/>
    </row>
    <row r="73" spans="5:107" ht="14.5">
      <c r="E73" s="309" t="s">
        <v>163</v>
      </c>
      <c r="F73" s="313" t="s">
        <v>141</v>
      </c>
      <c r="G73" s="309" t="s">
        <v>166</v>
      </c>
      <c r="H73" s="309">
        <v>8.5616438356164396E-3</v>
      </c>
      <c r="I73" s="309" t="s">
        <v>145</v>
      </c>
      <c r="AM73" s="90"/>
      <c r="AO73" s="96"/>
      <c r="AP73" s="96"/>
      <c r="AQ73" s="90"/>
      <c r="AV73" s="301"/>
      <c r="AW73" s="302"/>
      <c r="AX73" s="301"/>
      <c r="AY73" s="302"/>
      <c r="AZ73" s="301"/>
      <c r="BA73" s="302"/>
      <c r="BE73" s="301"/>
      <c r="BF73" s="302"/>
      <c r="BG73" s="301"/>
      <c r="BH73" s="302"/>
      <c r="BI73" s="301"/>
      <c r="BJ73" s="302"/>
      <c r="BN73" s="301"/>
      <c r="BO73" s="302"/>
      <c r="BP73" s="301"/>
      <c r="BQ73" s="302"/>
      <c r="BR73" s="301"/>
      <c r="BS73" s="302"/>
      <c r="BW73" s="301"/>
      <c r="BX73" s="302"/>
      <c r="BY73" s="301"/>
      <c r="BZ73" s="302"/>
      <c r="CA73" s="301"/>
      <c r="CB73" s="302"/>
      <c r="CF73" s="301"/>
      <c r="CG73" s="302"/>
      <c r="CH73" s="301"/>
      <c r="CI73" s="302"/>
      <c r="CJ73" s="301"/>
      <c r="CK73" s="302"/>
      <c r="CO73" s="301"/>
      <c r="CP73" s="302"/>
      <c r="CQ73" s="301"/>
      <c r="CR73" s="301"/>
      <c r="CS73" s="301"/>
      <c r="CT73" s="302"/>
      <c r="CX73" s="301"/>
      <c r="CY73" s="302"/>
      <c r="CZ73" s="301"/>
      <c r="DA73" s="301"/>
      <c r="DB73" s="301"/>
      <c r="DC73" s="302"/>
    </row>
    <row r="74" spans="5:107" ht="14.5">
      <c r="E74" s="309" t="s">
        <v>163</v>
      </c>
      <c r="F74" s="313" t="s">
        <v>141</v>
      </c>
      <c r="G74" s="309" t="s">
        <v>167</v>
      </c>
      <c r="H74" s="309">
        <v>0.12682648401826499</v>
      </c>
      <c r="I74" s="309" t="s">
        <v>145</v>
      </c>
      <c r="AM74" s="90"/>
      <c r="AO74" s="96"/>
      <c r="AP74" s="96"/>
      <c r="AQ74" s="90"/>
      <c r="AV74" s="301"/>
      <c r="AW74" s="302"/>
      <c r="AX74" s="301"/>
      <c r="AY74" s="302"/>
      <c r="AZ74" s="301"/>
      <c r="BA74" s="302"/>
      <c r="BE74" s="301"/>
      <c r="BF74" s="302"/>
      <c r="BG74" s="301"/>
      <c r="BH74" s="302"/>
      <c r="BI74" s="301"/>
      <c r="BJ74" s="302"/>
      <c r="BN74" s="301"/>
      <c r="BO74" s="302"/>
      <c r="BP74" s="301"/>
      <c r="BQ74" s="302"/>
      <c r="BR74" s="301"/>
      <c r="BS74" s="302"/>
      <c r="BW74" s="301"/>
      <c r="BX74" s="302"/>
      <c r="BY74" s="301"/>
      <c r="BZ74" s="302"/>
      <c r="CA74" s="301"/>
      <c r="CB74" s="302"/>
      <c r="CF74" s="301"/>
      <c r="CG74" s="302"/>
      <c r="CH74" s="301"/>
      <c r="CI74" s="302"/>
      <c r="CJ74" s="301"/>
      <c r="CK74" s="302"/>
      <c r="CO74" s="301"/>
      <c r="CP74" s="302"/>
      <c r="CQ74" s="301"/>
      <c r="CR74" s="301"/>
      <c r="CS74" s="301"/>
      <c r="CT74" s="302"/>
      <c r="CX74" s="301"/>
      <c r="CY74" s="302"/>
      <c r="CZ74" s="301"/>
      <c r="DA74" s="301"/>
      <c r="DB74" s="301"/>
      <c r="DC74" s="302"/>
    </row>
    <row r="75" spans="5:107" ht="14.5">
      <c r="E75" s="309" t="s">
        <v>163</v>
      </c>
      <c r="F75" s="313" t="s">
        <v>141</v>
      </c>
      <c r="G75" s="309" t="s">
        <v>168</v>
      </c>
      <c r="H75" s="309">
        <v>0.13835616438356199</v>
      </c>
      <c r="I75" s="309" t="s">
        <v>145</v>
      </c>
      <c r="AM75" s="90"/>
      <c r="AO75" s="96"/>
      <c r="AP75" s="96"/>
      <c r="AQ75" s="90"/>
      <c r="AV75" s="301"/>
      <c r="AW75" s="302"/>
      <c r="AX75" s="301"/>
      <c r="AY75" s="302"/>
      <c r="AZ75" s="301"/>
      <c r="BA75" s="302"/>
      <c r="BE75" s="301"/>
      <c r="BF75" s="302"/>
      <c r="BG75" s="301"/>
      <c r="BH75" s="302"/>
      <c r="BI75" s="301"/>
      <c r="BJ75" s="302"/>
      <c r="BN75" s="301"/>
      <c r="BO75" s="302"/>
      <c r="BP75" s="301"/>
      <c r="BQ75" s="302"/>
      <c r="BR75" s="301"/>
      <c r="BS75" s="302"/>
      <c r="BW75" s="301"/>
      <c r="BX75" s="302"/>
      <c r="BY75" s="301"/>
      <c r="BZ75" s="302"/>
      <c r="CA75" s="301"/>
      <c r="CB75" s="302"/>
      <c r="CF75" s="301"/>
      <c r="CG75" s="302"/>
      <c r="CH75" s="301"/>
      <c r="CI75" s="302"/>
      <c r="CJ75" s="301"/>
      <c r="CK75" s="302"/>
      <c r="CO75" s="301"/>
      <c r="CP75" s="302"/>
      <c r="CQ75" s="301"/>
      <c r="CR75" s="301"/>
      <c r="CS75" s="301"/>
      <c r="CT75" s="302"/>
      <c r="CX75" s="301"/>
      <c r="CY75" s="302"/>
      <c r="CZ75" s="301"/>
      <c r="DA75" s="301"/>
      <c r="DB75" s="301"/>
      <c r="DC75" s="302"/>
    </row>
    <row r="76" spans="5:107" ht="14.5">
      <c r="E76" s="309" t="s">
        <v>163</v>
      </c>
      <c r="F76" s="313" t="s">
        <v>141</v>
      </c>
      <c r="G76" s="309" t="s">
        <v>169</v>
      </c>
      <c r="H76" s="309">
        <v>1.15296803652968E-2</v>
      </c>
      <c r="I76" s="309" t="s">
        <v>145</v>
      </c>
      <c r="AM76" s="90"/>
      <c r="AO76" s="96"/>
      <c r="AP76" s="96"/>
      <c r="AQ76" s="90"/>
      <c r="AV76" s="301"/>
      <c r="AW76" s="302"/>
      <c r="AX76" s="301"/>
      <c r="AY76" s="302"/>
      <c r="AZ76" s="301"/>
      <c r="BA76" s="302"/>
      <c r="BE76" s="301"/>
      <c r="BF76" s="302"/>
      <c r="BG76" s="301"/>
      <c r="BH76" s="302"/>
      <c r="BI76" s="301"/>
      <c r="BJ76" s="302"/>
      <c r="BN76" s="301"/>
      <c r="BO76" s="302"/>
      <c r="BP76" s="301"/>
      <c r="BQ76" s="302"/>
      <c r="BR76" s="301"/>
      <c r="BS76" s="302"/>
      <c r="BW76" s="301"/>
      <c r="BX76" s="302"/>
      <c r="BY76" s="301"/>
      <c r="BZ76" s="302"/>
      <c r="CA76" s="301"/>
      <c r="CB76" s="302"/>
      <c r="CF76" s="301"/>
      <c r="CG76" s="302"/>
      <c r="CH76" s="301"/>
      <c r="CI76" s="302"/>
      <c r="CJ76" s="301"/>
      <c r="CK76" s="302"/>
      <c r="CO76" s="301"/>
      <c r="CP76" s="302"/>
      <c r="CQ76" s="301"/>
      <c r="CR76" s="301"/>
      <c r="CS76" s="301"/>
      <c r="CT76" s="302"/>
      <c r="CX76" s="301"/>
      <c r="CY76" s="302"/>
      <c r="CZ76" s="301"/>
      <c r="DA76" s="301"/>
      <c r="DB76" s="301"/>
      <c r="DC76" s="302"/>
    </row>
    <row r="77" spans="5:107" ht="14.5">
      <c r="E77" s="309" t="s">
        <v>163</v>
      </c>
      <c r="F77" s="313" t="s">
        <v>141</v>
      </c>
      <c r="G77" s="309" t="s">
        <v>170</v>
      </c>
      <c r="H77" s="309">
        <v>9.9200913242009095E-2</v>
      </c>
      <c r="I77" s="309" t="s">
        <v>145</v>
      </c>
      <c r="AM77" s="90"/>
      <c r="AO77" s="96"/>
      <c r="AP77" s="96"/>
      <c r="AQ77" s="90"/>
      <c r="AV77" s="301"/>
      <c r="AW77" s="302"/>
      <c r="AX77" s="301"/>
      <c r="AY77" s="302"/>
      <c r="AZ77" s="301"/>
      <c r="BA77" s="302"/>
      <c r="BE77" s="301"/>
      <c r="BF77" s="302"/>
      <c r="BG77" s="301"/>
      <c r="BH77" s="302"/>
      <c r="BI77" s="301"/>
      <c r="BJ77" s="302"/>
      <c r="BN77" s="301"/>
      <c r="BO77" s="302"/>
      <c r="BP77" s="301"/>
      <c r="BQ77" s="302"/>
      <c r="BR77" s="301"/>
      <c r="BS77" s="302"/>
      <c r="BW77" s="301"/>
      <c r="BX77" s="302"/>
      <c r="BY77" s="301"/>
      <c r="BZ77" s="302"/>
      <c r="CA77" s="301"/>
      <c r="CB77" s="302"/>
      <c r="CF77" s="301"/>
      <c r="CG77" s="302"/>
      <c r="CH77" s="301"/>
      <c r="CI77" s="302"/>
      <c r="CJ77" s="301"/>
      <c r="CK77" s="302"/>
      <c r="CO77" s="301"/>
      <c r="CP77" s="302"/>
      <c r="CQ77" s="301"/>
      <c r="CR77" s="301"/>
      <c r="CS77" s="301"/>
      <c r="CT77" s="302"/>
      <c r="CX77" s="301"/>
      <c r="CY77" s="302"/>
      <c r="CZ77" s="301"/>
      <c r="DA77" s="301"/>
      <c r="DB77" s="301"/>
      <c r="DC77" s="302"/>
    </row>
    <row r="78" spans="5:107" ht="14.5">
      <c r="E78" s="309" t="s">
        <v>163</v>
      </c>
      <c r="F78" s="313" t="s">
        <v>141</v>
      </c>
      <c r="G78" s="309" t="s">
        <v>171</v>
      </c>
      <c r="H78" s="309">
        <v>0.108219178082192</v>
      </c>
      <c r="I78" s="309" t="s">
        <v>145</v>
      </c>
      <c r="AM78" s="90"/>
      <c r="AO78" s="96"/>
      <c r="AP78" s="96"/>
      <c r="AQ78" s="90"/>
      <c r="AV78" s="301"/>
      <c r="AW78" s="302"/>
      <c r="AX78" s="301"/>
      <c r="AY78" s="302"/>
      <c r="AZ78" s="301"/>
      <c r="BA78" s="302"/>
      <c r="BE78" s="301"/>
      <c r="BF78" s="302"/>
      <c r="BG78" s="301"/>
      <c r="BH78" s="302"/>
      <c r="BI78" s="301"/>
      <c r="BJ78" s="302"/>
      <c r="BN78" s="301"/>
      <c r="BO78" s="302"/>
      <c r="BP78" s="301"/>
      <c r="BQ78" s="302"/>
      <c r="BR78" s="301"/>
      <c r="BS78" s="302"/>
      <c r="BW78" s="301"/>
      <c r="BX78" s="302"/>
      <c r="BY78" s="301"/>
      <c r="BZ78" s="302"/>
      <c r="CA78" s="301"/>
      <c r="CB78" s="302"/>
      <c r="CF78" s="301"/>
      <c r="CG78" s="302"/>
      <c r="CH78" s="301"/>
      <c r="CI78" s="302"/>
      <c r="CJ78" s="301"/>
      <c r="CK78" s="302"/>
      <c r="CO78" s="301"/>
      <c r="CP78" s="302"/>
      <c r="CQ78" s="301"/>
      <c r="CR78" s="301"/>
      <c r="CS78" s="301"/>
      <c r="CT78" s="302"/>
      <c r="CX78" s="301"/>
      <c r="CY78" s="302"/>
      <c r="CZ78" s="301"/>
      <c r="DA78" s="301"/>
      <c r="DB78" s="301"/>
      <c r="DC78" s="302"/>
    </row>
    <row r="79" spans="5:107" ht="14.5">
      <c r="E79" s="309" t="s">
        <v>163</v>
      </c>
      <c r="F79" s="313" t="s">
        <v>141</v>
      </c>
      <c r="G79" s="309" t="s">
        <v>172</v>
      </c>
      <c r="H79" s="309">
        <v>9.0182648401826507E-3</v>
      </c>
      <c r="I79" s="309" t="s">
        <v>145</v>
      </c>
      <c r="AM79" s="90"/>
      <c r="AO79" s="96"/>
      <c r="AP79" s="96"/>
      <c r="AQ79" s="90"/>
      <c r="AV79" s="301"/>
      <c r="AW79" s="302"/>
      <c r="AX79" s="301"/>
      <c r="AY79" s="302"/>
      <c r="AZ79" s="301"/>
      <c r="BA79" s="302"/>
      <c r="BE79" s="301"/>
      <c r="BF79" s="302"/>
      <c r="BG79" s="301"/>
      <c r="BH79" s="302"/>
      <c r="BI79" s="301"/>
      <c r="BJ79" s="302"/>
      <c r="BN79" s="301"/>
      <c r="BO79" s="302"/>
      <c r="BP79" s="301"/>
      <c r="BQ79" s="302"/>
      <c r="BR79" s="301"/>
      <c r="BS79" s="302"/>
      <c r="BW79" s="301"/>
      <c r="BX79" s="302"/>
      <c r="BY79" s="301"/>
      <c r="BZ79" s="302"/>
      <c r="CA79" s="301"/>
      <c r="CB79" s="302"/>
      <c r="CF79" s="301"/>
      <c r="CG79" s="302"/>
      <c r="CH79" s="301"/>
      <c r="CI79" s="302"/>
      <c r="CJ79" s="301"/>
      <c r="CK79" s="302"/>
      <c r="CO79" s="301"/>
      <c r="CP79" s="302"/>
      <c r="CQ79" s="301"/>
      <c r="CR79" s="301"/>
      <c r="CS79" s="301"/>
      <c r="CT79" s="302"/>
      <c r="CX79" s="301"/>
      <c r="CY79" s="302"/>
      <c r="CZ79" s="301"/>
      <c r="DA79" s="301"/>
      <c r="DB79" s="301"/>
      <c r="DC79" s="302"/>
    </row>
    <row r="80" spans="5:107" ht="14.5">
      <c r="E80" s="309" t="s">
        <v>163</v>
      </c>
      <c r="F80" s="313" t="s">
        <v>141</v>
      </c>
      <c r="G80" s="309" t="s">
        <v>173</v>
      </c>
      <c r="H80" s="309">
        <v>0.13812785388127899</v>
      </c>
      <c r="I80" s="309" t="s">
        <v>145</v>
      </c>
      <c r="AM80" s="90"/>
      <c r="AO80" s="96"/>
      <c r="AP80" s="96"/>
      <c r="AQ80" s="90"/>
      <c r="AV80" s="301"/>
      <c r="AW80" s="302"/>
      <c r="AX80" s="302"/>
      <c r="AY80" s="302"/>
      <c r="AZ80" s="301"/>
      <c r="BA80" s="302"/>
      <c r="BE80" s="301"/>
      <c r="BF80" s="302"/>
      <c r="BG80" s="301"/>
      <c r="BH80" s="302"/>
      <c r="BI80" s="301"/>
      <c r="BJ80" s="302"/>
      <c r="BN80" s="301"/>
      <c r="BO80" s="302"/>
      <c r="BP80" s="301"/>
      <c r="BQ80" s="302"/>
      <c r="BR80" s="301"/>
      <c r="BS80" s="302"/>
      <c r="BW80" s="301"/>
      <c r="BX80" s="302"/>
      <c r="BY80" s="301"/>
      <c r="BZ80" s="302"/>
      <c r="CA80" s="301"/>
      <c r="CB80" s="302"/>
      <c r="CF80" s="301"/>
      <c r="CG80" s="302"/>
      <c r="CH80" s="301"/>
      <c r="CI80" s="302"/>
      <c r="CJ80" s="301"/>
      <c r="CK80" s="302"/>
      <c r="CO80" s="301"/>
      <c r="CP80" s="302"/>
      <c r="CQ80" s="301"/>
      <c r="CR80" s="301"/>
      <c r="CS80" s="301"/>
      <c r="CT80" s="302"/>
      <c r="CX80" s="301"/>
      <c r="CY80" s="302"/>
      <c r="CZ80" s="301"/>
      <c r="DA80" s="301"/>
      <c r="DB80" s="301"/>
      <c r="DC80" s="302"/>
    </row>
    <row r="81" spans="5:107" ht="14.5">
      <c r="E81" s="309" t="s">
        <v>163</v>
      </c>
      <c r="F81" s="313" t="s">
        <v>141</v>
      </c>
      <c r="G81" s="309" t="s">
        <v>174</v>
      </c>
      <c r="H81" s="309">
        <v>0.150684931506849</v>
      </c>
      <c r="I81" s="309" t="s">
        <v>145</v>
      </c>
      <c r="AM81" s="90"/>
      <c r="AO81" s="96"/>
      <c r="AP81" s="96"/>
      <c r="AQ81" s="90"/>
      <c r="AV81" s="301"/>
      <c r="AW81" s="302"/>
      <c r="AX81" s="302"/>
      <c r="AY81" s="302"/>
      <c r="AZ81" s="301"/>
      <c r="BA81" s="302"/>
      <c r="BE81" s="301"/>
      <c r="BF81" s="302"/>
      <c r="BG81" s="301"/>
      <c r="BH81" s="302"/>
      <c r="BI81" s="301"/>
      <c r="BJ81" s="302"/>
      <c r="BN81" s="301"/>
      <c r="BO81" s="302"/>
      <c r="BP81" s="301"/>
      <c r="BQ81" s="302"/>
      <c r="BR81" s="301"/>
      <c r="BS81" s="302"/>
      <c r="BW81" s="301"/>
      <c r="BX81" s="302"/>
      <c r="BY81" s="301"/>
      <c r="BZ81" s="302"/>
      <c r="CA81" s="301"/>
      <c r="CB81" s="302"/>
      <c r="CF81" s="301"/>
      <c r="CG81" s="302"/>
      <c r="CH81" s="301"/>
      <c r="CI81" s="302"/>
      <c r="CJ81" s="301"/>
      <c r="CK81" s="302"/>
      <c r="CO81" s="301"/>
      <c r="CP81" s="302"/>
      <c r="CQ81" s="301"/>
      <c r="CR81" s="301"/>
      <c r="CS81" s="301"/>
      <c r="CT81" s="302"/>
      <c r="CX81" s="301"/>
      <c r="CY81" s="302"/>
      <c r="CZ81" s="301"/>
      <c r="DA81" s="301"/>
      <c r="DB81" s="301"/>
      <c r="DC81" s="302"/>
    </row>
    <row r="82" spans="5:107" ht="14.5">
      <c r="E82" s="309" t="s">
        <v>163</v>
      </c>
      <c r="F82" s="313" t="s">
        <v>141</v>
      </c>
      <c r="G82" s="309" t="s">
        <v>175</v>
      </c>
      <c r="H82" s="309">
        <v>1.25570776255708E-2</v>
      </c>
      <c r="I82" s="309" t="s">
        <v>145</v>
      </c>
      <c r="AM82" s="90"/>
      <c r="AO82" s="96"/>
      <c r="AP82" s="96"/>
      <c r="AQ82" s="90"/>
      <c r="AV82" s="301"/>
      <c r="AW82" s="302"/>
      <c r="AX82" s="302"/>
      <c r="AY82" s="302"/>
      <c r="AZ82" s="301"/>
      <c r="BA82" s="302"/>
      <c r="BE82" s="301"/>
      <c r="BF82" s="302"/>
      <c r="BG82" s="301"/>
      <c r="BH82" s="302"/>
      <c r="BI82" s="301"/>
      <c r="BJ82" s="302"/>
      <c r="BN82" s="301"/>
      <c r="BO82" s="302"/>
      <c r="BP82" s="301"/>
      <c r="BQ82" s="302"/>
      <c r="BR82" s="301"/>
      <c r="BS82" s="302"/>
      <c r="BW82" s="301"/>
      <c r="BX82" s="302"/>
      <c r="BY82" s="301"/>
      <c r="BZ82" s="302"/>
      <c r="CA82" s="301"/>
      <c r="CB82" s="302"/>
      <c r="CF82" s="301"/>
      <c r="CG82" s="302"/>
      <c r="CH82" s="301"/>
      <c r="CI82" s="302"/>
      <c r="CJ82" s="301"/>
      <c r="CK82" s="302"/>
      <c r="CO82" s="301"/>
      <c r="CP82" s="302"/>
      <c r="CQ82" s="301"/>
      <c r="CR82" s="301"/>
      <c r="CS82" s="301"/>
      <c r="CT82" s="302"/>
      <c r="CX82" s="301"/>
      <c r="CY82" s="302"/>
      <c r="CZ82" s="301"/>
      <c r="DA82" s="301"/>
      <c r="DB82" s="301"/>
      <c r="DC82" s="302"/>
    </row>
    <row r="83" spans="5:107" ht="14.5">
      <c r="E83" s="309" t="s">
        <v>163</v>
      </c>
      <c r="F83" s="313" t="s">
        <v>142</v>
      </c>
      <c r="G83" s="309" t="s">
        <v>164</v>
      </c>
      <c r="H83" s="309">
        <v>9.4178082191780796E-2</v>
      </c>
      <c r="I83" s="309" t="s">
        <v>145</v>
      </c>
      <c r="AM83" s="90"/>
      <c r="AO83" s="96"/>
      <c r="AP83" s="96"/>
      <c r="AQ83" s="90"/>
      <c r="AV83" s="301"/>
      <c r="AW83" s="302"/>
      <c r="AX83" s="302"/>
      <c r="AY83" s="302"/>
      <c r="AZ83" s="301"/>
      <c r="BA83" s="302"/>
      <c r="BE83" s="301"/>
      <c r="BF83" s="302"/>
      <c r="BG83" s="301"/>
      <c r="BH83" s="302"/>
      <c r="BI83" s="301"/>
      <c r="BJ83" s="302"/>
      <c r="BN83" s="301"/>
      <c r="BO83" s="302"/>
      <c r="BP83" s="301"/>
      <c r="BQ83" s="302"/>
      <c r="BR83" s="301"/>
      <c r="BS83" s="302"/>
      <c r="BW83" s="301"/>
      <c r="BX83" s="302"/>
      <c r="BY83" s="301"/>
      <c r="BZ83" s="302"/>
      <c r="CA83" s="301"/>
      <c r="CB83" s="302"/>
      <c r="CF83" s="301"/>
      <c r="CG83" s="302"/>
      <c r="CH83" s="301"/>
      <c r="CI83" s="302"/>
      <c r="CJ83" s="301"/>
      <c r="CK83" s="302"/>
      <c r="CO83" s="301"/>
      <c r="CP83" s="302"/>
      <c r="CQ83" s="301"/>
      <c r="CR83" s="301"/>
      <c r="CS83" s="301"/>
      <c r="CT83" s="302"/>
      <c r="CX83" s="301"/>
      <c r="CY83" s="302"/>
      <c r="CZ83" s="301"/>
      <c r="DA83" s="301"/>
      <c r="DB83" s="301"/>
      <c r="DC83" s="302"/>
    </row>
    <row r="84" spans="5:107" ht="14.5">
      <c r="E84" s="309" t="s">
        <v>163</v>
      </c>
      <c r="F84" s="313" t="s">
        <v>142</v>
      </c>
      <c r="G84" s="309" t="s">
        <v>165</v>
      </c>
      <c r="H84" s="309">
        <v>0.102739726027397</v>
      </c>
      <c r="I84" s="309" t="s">
        <v>145</v>
      </c>
      <c r="AM84" s="90"/>
      <c r="AO84" s="96"/>
      <c r="AP84" s="96"/>
      <c r="AQ84" s="90"/>
      <c r="AV84" s="301"/>
      <c r="AW84" s="302"/>
      <c r="AX84" s="302"/>
      <c r="AY84" s="302"/>
      <c r="AZ84" s="301"/>
      <c r="BA84" s="302"/>
      <c r="BE84" s="301"/>
      <c r="BF84" s="302"/>
      <c r="BG84" s="301"/>
      <c r="BH84" s="302"/>
      <c r="BI84" s="301"/>
      <c r="BJ84" s="302"/>
      <c r="BN84" s="301"/>
      <c r="BO84" s="302"/>
      <c r="BP84" s="301"/>
      <c r="BQ84" s="302"/>
      <c r="BR84" s="301"/>
      <c r="BS84" s="302"/>
      <c r="BW84" s="301"/>
      <c r="BX84" s="302"/>
      <c r="BY84" s="301"/>
      <c r="BZ84" s="302"/>
      <c r="CA84" s="301"/>
      <c r="CB84" s="302"/>
      <c r="CF84" s="301"/>
      <c r="CG84" s="302"/>
      <c r="CH84" s="301"/>
      <c r="CI84" s="302"/>
      <c r="CJ84" s="301"/>
      <c r="CK84" s="302"/>
      <c r="CO84" s="301"/>
      <c r="CP84" s="302"/>
      <c r="CQ84" s="301"/>
      <c r="CR84" s="301"/>
      <c r="CS84" s="301"/>
      <c r="CT84" s="302"/>
      <c r="CX84" s="301"/>
      <c r="CY84" s="302"/>
      <c r="CZ84" s="301"/>
      <c r="DA84" s="301"/>
      <c r="DB84" s="301"/>
      <c r="DC84" s="302"/>
    </row>
    <row r="85" spans="5:107" ht="14.5">
      <c r="E85" s="309" t="s">
        <v>163</v>
      </c>
      <c r="F85" s="313" t="s">
        <v>142</v>
      </c>
      <c r="G85" s="309" t="s">
        <v>166</v>
      </c>
      <c r="H85" s="309">
        <v>8.5616438356164396E-3</v>
      </c>
      <c r="I85" s="309" t="s">
        <v>145</v>
      </c>
      <c r="AM85" s="90"/>
      <c r="AO85" s="96"/>
      <c r="AP85" s="96"/>
      <c r="AQ85" s="90"/>
      <c r="AV85" s="301"/>
      <c r="AW85" s="302"/>
      <c r="AX85" s="302"/>
      <c r="AY85" s="302"/>
      <c r="AZ85" s="301"/>
      <c r="BA85" s="302"/>
      <c r="BE85" s="301"/>
      <c r="BF85" s="302"/>
      <c r="BG85" s="301"/>
      <c r="BH85" s="302"/>
      <c r="BI85" s="301"/>
      <c r="BJ85" s="302"/>
      <c r="BN85" s="301"/>
      <c r="BO85" s="302"/>
      <c r="BP85" s="301"/>
      <c r="BQ85" s="302"/>
      <c r="BR85" s="301"/>
      <c r="BS85" s="302"/>
      <c r="BW85" s="301"/>
      <c r="BX85" s="302"/>
      <c r="BY85" s="301"/>
      <c r="BZ85" s="302"/>
      <c r="CA85" s="301"/>
      <c r="CB85" s="302"/>
      <c r="CF85" s="301"/>
      <c r="CG85" s="302"/>
      <c r="CH85" s="301"/>
      <c r="CI85" s="302"/>
      <c r="CJ85" s="301"/>
      <c r="CK85" s="302"/>
      <c r="CO85" s="301"/>
      <c r="CP85" s="302"/>
      <c r="CQ85" s="301"/>
      <c r="CR85" s="301"/>
      <c r="CS85" s="301"/>
      <c r="CT85" s="302"/>
      <c r="CX85" s="301"/>
      <c r="CY85" s="302"/>
      <c r="CZ85" s="301"/>
      <c r="DA85" s="301"/>
      <c r="DB85" s="301"/>
      <c r="DC85" s="302"/>
    </row>
    <row r="86" spans="5:107" ht="14.5">
      <c r="E86" s="309" t="s">
        <v>163</v>
      </c>
      <c r="F86" s="313" t="s">
        <v>142</v>
      </c>
      <c r="G86" s="309" t="s">
        <v>167</v>
      </c>
      <c r="H86" s="309">
        <v>0.12682648401826499</v>
      </c>
      <c r="I86" s="309" t="s">
        <v>145</v>
      </c>
      <c r="AM86" s="90"/>
      <c r="AO86" s="96"/>
      <c r="AP86" s="96"/>
      <c r="AQ86" s="90"/>
      <c r="AV86" s="301"/>
      <c r="AW86" s="302"/>
      <c r="AX86" s="302"/>
      <c r="AY86" s="302"/>
      <c r="AZ86" s="301"/>
      <c r="BA86" s="302"/>
      <c r="BE86" s="301"/>
      <c r="BF86" s="302"/>
      <c r="BG86" s="301"/>
      <c r="BH86" s="302"/>
      <c r="BI86" s="301"/>
      <c r="BJ86" s="302"/>
      <c r="BN86" s="301"/>
      <c r="BO86" s="302"/>
      <c r="BP86" s="301"/>
      <c r="BQ86" s="302"/>
      <c r="BR86" s="301"/>
      <c r="BS86" s="302"/>
      <c r="BW86" s="301"/>
      <c r="BX86" s="302"/>
      <c r="BY86" s="301"/>
      <c r="BZ86" s="302"/>
      <c r="CA86" s="301"/>
      <c r="CB86" s="302"/>
      <c r="CF86" s="301"/>
      <c r="CG86" s="302"/>
      <c r="CH86" s="301"/>
      <c r="CI86" s="302"/>
      <c r="CJ86" s="301"/>
      <c r="CK86" s="302"/>
      <c r="CO86" s="301"/>
      <c r="CP86" s="302"/>
      <c r="CQ86" s="301"/>
      <c r="CR86" s="301"/>
      <c r="CS86" s="301"/>
      <c r="CT86" s="302"/>
      <c r="CX86" s="301"/>
      <c r="CY86" s="302"/>
      <c r="CZ86" s="301"/>
      <c r="DA86" s="301"/>
      <c r="DB86" s="301"/>
      <c r="DC86" s="302"/>
    </row>
    <row r="87" spans="5:107" ht="14.5">
      <c r="E87" s="309" t="s">
        <v>163</v>
      </c>
      <c r="F87" s="313" t="s">
        <v>142</v>
      </c>
      <c r="G87" s="309" t="s">
        <v>168</v>
      </c>
      <c r="H87" s="309">
        <v>0.13835616438356199</v>
      </c>
      <c r="I87" s="309" t="s">
        <v>145</v>
      </c>
      <c r="AM87" s="90"/>
      <c r="AO87" s="96"/>
      <c r="AP87" s="96"/>
      <c r="AQ87" s="90"/>
      <c r="AV87" s="301"/>
      <c r="AW87" s="302"/>
      <c r="AX87" s="302"/>
      <c r="AY87" s="302"/>
      <c r="AZ87" s="301"/>
      <c r="BA87" s="302"/>
      <c r="BE87" s="301"/>
      <c r="BF87" s="302"/>
      <c r="BG87" s="301"/>
      <c r="BH87" s="302"/>
      <c r="BI87" s="301"/>
      <c r="BJ87" s="302"/>
      <c r="BN87" s="301"/>
      <c r="BO87" s="302"/>
      <c r="BP87" s="301"/>
      <c r="BQ87" s="302"/>
      <c r="BR87" s="301"/>
      <c r="BS87" s="302"/>
      <c r="BW87" s="301"/>
      <c r="BX87" s="302"/>
      <c r="BY87" s="301"/>
      <c r="BZ87" s="302"/>
      <c r="CA87" s="301"/>
      <c r="CB87" s="302"/>
      <c r="CF87" s="301"/>
      <c r="CG87" s="302"/>
      <c r="CH87" s="301"/>
      <c r="CI87" s="302"/>
      <c r="CJ87" s="301"/>
      <c r="CK87" s="302"/>
      <c r="CO87" s="301"/>
      <c r="CP87" s="302"/>
      <c r="CQ87" s="301"/>
      <c r="CR87" s="301"/>
      <c r="CS87" s="301"/>
      <c r="CT87" s="302"/>
      <c r="CX87" s="301"/>
      <c r="CY87" s="302"/>
      <c r="CZ87" s="301"/>
      <c r="DA87" s="301"/>
      <c r="DB87" s="301"/>
      <c r="DC87" s="302"/>
    </row>
    <row r="88" spans="5:107" ht="14.5">
      <c r="E88" s="309" t="s">
        <v>163</v>
      </c>
      <c r="F88" s="313" t="s">
        <v>142</v>
      </c>
      <c r="G88" s="309" t="s">
        <v>169</v>
      </c>
      <c r="H88" s="309">
        <v>1.15296803652968E-2</v>
      </c>
      <c r="I88" s="309" t="s">
        <v>145</v>
      </c>
      <c r="AM88" s="90"/>
      <c r="AO88" s="96"/>
      <c r="AP88" s="96"/>
      <c r="AQ88" s="90"/>
      <c r="AV88" s="301"/>
      <c r="AW88" s="302"/>
      <c r="AX88" s="302"/>
      <c r="AY88" s="302"/>
      <c r="AZ88" s="301"/>
      <c r="BA88" s="302"/>
      <c r="BE88" s="301"/>
      <c r="BF88" s="302"/>
      <c r="BG88" s="301"/>
      <c r="BH88" s="302"/>
      <c r="BI88" s="301"/>
      <c r="BJ88" s="302"/>
      <c r="BN88" s="301"/>
      <c r="BO88" s="302"/>
      <c r="BP88" s="301"/>
      <c r="BQ88" s="302"/>
      <c r="BR88" s="301"/>
      <c r="BS88" s="302"/>
      <c r="BW88" s="301"/>
      <c r="BX88" s="302"/>
      <c r="BY88" s="301"/>
      <c r="BZ88" s="302"/>
      <c r="CA88" s="301"/>
      <c r="CB88" s="302"/>
      <c r="CF88" s="301"/>
      <c r="CG88" s="302"/>
      <c r="CH88" s="301"/>
      <c r="CI88" s="302"/>
      <c r="CJ88" s="301"/>
      <c r="CK88" s="302"/>
      <c r="CO88" s="301"/>
      <c r="CP88" s="302"/>
      <c r="CQ88" s="301"/>
      <c r="CR88" s="301"/>
      <c r="CS88" s="301"/>
      <c r="CT88" s="302"/>
      <c r="CX88" s="301"/>
      <c r="CY88" s="302"/>
      <c r="CZ88" s="301"/>
      <c r="DA88" s="301"/>
      <c r="DB88" s="301"/>
      <c r="DC88" s="302"/>
    </row>
    <row r="89" spans="5:107" ht="14.5">
      <c r="E89" s="309" t="s">
        <v>163</v>
      </c>
      <c r="F89" s="313" t="s">
        <v>142</v>
      </c>
      <c r="G89" s="309" t="s">
        <v>170</v>
      </c>
      <c r="H89" s="309">
        <v>9.9200913242009095E-2</v>
      </c>
      <c r="I89" s="309" t="s">
        <v>145</v>
      </c>
      <c r="AM89" s="90"/>
      <c r="AO89" s="96"/>
      <c r="AP89" s="96"/>
      <c r="AQ89" s="90"/>
      <c r="AV89" s="301"/>
      <c r="AW89" s="302"/>
      <c r="AX89" s="302"/>
      <c r="AY89" s="302"/>
      <c r="AZ89" s="301"/>
      <c r="BA89" s="302"/>
      <c r="BE89" s="301"/>
      <c r="BF89" s="302"/>
      <c r="BG89" s="301"/>
      <c r="BH89" s="302"/>
      <c r="BI89" s="301"/>
      <c r="BJ89" s="302"/>
      <c r="BN89" s="301"/>
      <c r="BO89" s="302"/>
      <c r="BP89" s="301"/>
      <c r="BQ89" s="302"/>
      <c r="BR89" s="301"/>
      <c r="BS89" s="302"/>
      <c r="BW89" s="301"/>
      <c r="BX89" s="302"/>
      <c r="BY89" s="301"/>
      <c r="BZ89" s="302"/>
      <c r="CA89" s="301"/>
      <c r="CB89" s="302"/>
      <c r="CF89" s="301"/>
      <c r="CG89" s="302"/>
      <c r="CH89" s="301"/>
      <c r="CI89" s="302"/>
      <c r="CJ89" s="301"/>
      <c r="CK89" s="302"/>
      <c r="CO89" s="301"/>
      <c r="CP89" s="302"/>
      <c r="CQ89" s="301"/>
      <c r="CR89" s="301"/>
      <c r="CS89" s="301"/>
      <c r="CT89" s="302"/>
      <c r="CX89" s="301"/>
      <c r="CY89" s="302"/>
      <c r="CZ89" s="301"/>
      <c r="DA89" s="301"/>
      <c r="DB89" s="301"/>
      <c r="DC89" s="302"/>
    </row>
    <row r="90" spans="5:107" ht="14.5">
      <c r="E90" s="309" t="s">
        <v>163</v>
      </c>
      <c r="F90" s="313" t="s">
        <v>142</v>
      </c>
      <c r="G90" s="309" t="s">
        <v>171</v>
      </c>
      <c r="H90" s="309">
        <v>0.108219178082192</v>
      </c>
      <c r="I90" s="309" t="s">
        <v>145</v>
      </c>
      <c r="AM90" s="90"/>
      <c r="AO90" s="96"/>
      <c r="AP90" s="96"/>
      <c r="AQ90" s="90"/>
      <c r="AV90" s="301"/>
      <c r="AW90" s="302"/>
      <c r="AX90" s="302"/>
      <c r="AY90" s="302"/>
      <c r="AZ90" s="301"/>
      <c r="BA90" s="302"/>
      <c r="BE90" s="301"/>
      <c r="BF90" s="302"/>
      <c r="BG90" s="301"/>
      <c r="BH90" s="302"/>
      <c r="BI90" s="301"/>
      <c r="BJ90" s="302"/>
      <c r="BN90" s="301"/>
      <c r="BO90" s="302"/>
      <c r="BP90" s="301"/>
      <c r="BQ90" s="302"/>
      <c r="BR90" s="301"/>
      <c r="BS90" s="302"/>
      <c r="BW90" s="301"/>
      <c r="BX90" s="302"/>
      <c r="BY90" s="301"/>
      <c r="BZ90" s="302"/>
      <c r="CA90" s="301"/>
      <c r="CB90" s="302"/>
      <c r="CF90" s="301"/>
      <c r="CG90" s="302"/>
      <c r="CH90" s="301"/>
      <c r="CI90" s="302"/>
      <c r="CJ90" s="301"/>
      <c r="CK90" s="302"/>
      <c r="CO90" s="301"/>
      <c r="CP90" s="302"/>
      <c r="CQ90" s="301"/>
      <c r="CR90" s="301"/>
      <c r="CS90" s="301"/>
      <c r="CT90" s="302"/>
      <c r="CX90" s="301"/>
      <c r="CY90" s="302"/>
      <c r="CZ90" s="301"/>
      <c r="DA90" s="301"/>
      <c r="DB90" s="301"/>
      <c r="DC90" s="302"/>
    </row>
    <row r="91" spans="5:107" ht="14.5">
      <c r="E91" s="309" t="s">
        <v>163</v>
      </c>
      <c r="F91" s="313" t="s">
        <v>142</v>
      </c>
      <c r="G91" s="309" t="s">
        <v>172</v>
      </c>
      <c r="H91" s="309">
        <v>9.0182648401826507E-3</v>
      </c>
      <c r="I91" s="309" t="s">
        <v>145</v>
      </c>
      <c r="AM91" s="90"/>
      <c r="AO91" s="96"/>
      <c r="AP91" s="96"/>
      <c r="AQ91" s="90"/>
      <c r="AV91" s="301"/>
      <c r="AW91" s="302"/>
      <c r="AX91" s="302"/>
      <c r="AY91" s="302"/>
      <c r="AZ91" s="301"/>
      <c r="BA91" s="302"/>
      <c r="BE91" s="301"/>
      <c r="BF91" s="302"/>
      <c r="BG91" s="301"/>
      <c r="BH91" s="302"/>
      <c r="BI91" s="301"/>
      <c r="BJ91" s="302"/>
      <c r="BN91" s="301"/>
      <c r="BO91" s="302"/>
      <c r="BP91" s="301"/>
      <c r="BQ91" s="302"/>
      <c r="BR91" s="301"/>
      <c r="BS91" s="302"/>
      <c r="BW91" s="301"/>
      <c r="BX91" s="302"/>
      <c r="BY91" s="301"/>
      <c r="BZ91" s="302"/>
      <c r="CA91" s="301"/>
      <c r="CB91" s="302"/>
      <c r="CF91" s="301"/>
      <c r="CG91" s="302"/>
      <c r="CH91" s="301"/>
      <c r="CI91" s="302"/>
      <c r="CJ91" s="301"/>
      <c r="CK91" s="302"/>
      <c r="CO91" s="301"/>
      <c r="CP91" s="302"/>
      <c r="CQ91" s="301"/>
      <c r="CR91" s="301"/>
      <c r="CS91" s="301"/>
      <c r="CT91" s="302"/>
      <c r="CX91" s="301"/>
      <c r="CY91" s="302"/>
      <c r="CZ91" s="301"/>
      <c r="DA91" s="301"/>
      <c r="DB91" s="301"/>
      <c r="DC91" s="302"/>
    </row>
    <row r="92" spans="5:107" ht="14.5">
      <c r="E92" s="309" t="s">
        <v>163</v>
      </c>
      <c r="F92" s="313" t="s">
        <v>142</v>
      </c>
      <c r="G92" s="309" t="s">
        <v>173</v>
      </c>
      <c r="H92" s="309">
        <v>0.13812785388127899</v>
      </c>
      <c r="I92" s="309" t="s">
        <v>145</v>
      </c>
      <c r="AM92" s="90"/>
      <c r="AO92" s="96"/>
      <c r="AP92" s="96"/>
      <c r="AQ92" s="90"/>
      <c r="AV92" s="301"/>
      <c r="AW92" s="302"/>
      <c r="AX92" s="302"/>
      <c r="AY92" s="302"/>
      <c r="AZ92" s="301"/>
      <c r="BA92" s="302"/>
      <c r="BE92" s="301"/>
      <c r="BF92" s="302"/>
      <c r="BG92" s="301"/>
      <c r="BH92" s="302"/>
      <c r="BI92" s="301"/>
      <c r="BJ92" s="302"/>
      <c r="BN92" s="301"/>
      <c r="BO92" s="302"/>
      <c r="BP92" s="301"/>
      <c r="BQ92" s="302"/>
      <c r="BR92" s="301"/>
      <c r="BS92" s="302"/>
      <c r="BW92" s="301"/>
      <c r="BX92" s="302"/>
      <c r="BY92" s="301"/>
      <c r="BZ92" s="302"/>
      <c r="CA92" s="301"/>
      <c r="CB92" s="302"/>
      <c r="CF92" s="301"/>
      <c r="CG92" s="302"/>
      <c r="CH92" s="301"/>
      <c r="CI92" s="302"/>
      <c r="CJ92" s="301"/>
      <c r="CK92" s="302"/>
      <c r="CO92" s="301"/>
      <c r="CP92" s="302"/>
      <c r="CQ92" s="301"/>
      <c r="CR92" s="301"/>
      <c r="CS92" s="301"/>
      <c r="CT92" s="302"/>
      <c r="CX92" s="301"/>
      <c r="CY92" s="302"/>
      <c r="CZ92" s="301"/>
      <c r="DA92" s="301"/>
      <c r="DB92" s="301"/>
      <c r="DC92" s="302"/>
    </row>
    <row r="93" spans="5:107" ht="14.5">
      <c r="E93" s="309" t="s">
        <v>163</v>
      </c>
      <c r="F93" s="313" t="s">
        <v>142</v>
      </c>
      <c r="G93" s="309" t="s">
        <v>174</v>
      </c>
      <c r="H93" s="309">
        <v>0.150684931506849</v>
      </c>
      <c r="I93" s="309" t="s">
        <v>145</v>
      </c>
      <c r="AM93" s="90"/>
      <c r="AO93" s="96"/>
      <c r="AP93" s="96"/>
      <c r="AQ93" s="90"/>
      <c r="AV93" s="301"/>
      <c r="AW93" s="302"/>
      <c r="AX93" s="302"/>
      <c r="AY93" s="302"/>
      <c r="AZ93" s="301"/>
      <c r="BA93" s="302"/>
      <c r="BE93" s="301"/>
      <c r="BF93" s="302"/>
      <c r="BG93" s="301"/>
      <c r="BH93" s="302"/>
      <c r="BI93" s="301"/>
      <c r="BJ93" s="302"/>
      <c r="BN93" s="301"/>
      <c r="BO93" s="302"/>
      <c r="BP93" s="301"/>
      <c r="BQ93" s="302"/>
      <c r="BR93" s="301"/>
      <c r="BS93" s="302"/>
      <c r="BW93" s="301"/>
      <c r="BX93" s="302"/>
      <c r="BY93" s="301"/>
      <c r="BZ93" s="302"/>
      <c r="CA93" s="301"/>
      <c r="CB93" s="302"/>
      <c r="CF93" s="301"/>
      <c r="CG93" s="302"/>
      <c r="CH93" s="301"/>
      <c r="CI93" s="302"/>
      <c r="CJ93" s="301"/>
      <c r="CK93" s="302"/>
      <c r="CO93" s="301"/>
      <c r="CP93" s="302"/>
      <c r="CQ93" s="301"/>
      <c r="CR93" s="301"/>
      <c r="CS93" s="301"/>
      <c r="CT93" s="302"/>
      <c r="CX93" s="301"/>
      <c r="CY93" s="302"/>
      <c r="CZ93" s="301"/>
      <c r="DA93" s="301"/>
      <c r="DB93" s="301"/>
      <c r="DC93" s="302"/>
    </row>
    <row r="94" spans="5:107" ht="14.5">
      <c r="E94" s="309" t="s">
        <v>163</v>
      </c>
      <c r="F94" s="313" t="s">
        <v>142</v>
      </c>
      <c r="G94" s="309" t="s">
        <v>175</v>
      </c>
      <c r="H94" s="309">
        <v>1.25570776255708E-2</v>
      </c>
      <c r="I94" s="309" t="s">
        <v>145</v>
      </c>
      <c r="AM94" s="90"/>
      <c r="AO94" s="96"/>
      <c r="AP94" s="96"/>
      <c r="AQ94" s="90"/>
      <c r="AV94" s="301"/>
      <c r="AW94" s="302"/>
      <c r="AX94" s="302"/>
      <c r="AY94" s="302"/>
      <c r="AZ94" s="301"/>
      <c r="BA94" s="302"/>
      <c r="BE94" s="301"/>
      <c r="BF94" s="302"/>
      <c r="BG94" s="301"/>
      <c r="BH94" s="302"/>
      <c r="BI94" s="301"/>
      <c r="BJ94" s="302"/>
      <c r="BN94" s="301"/>
      <c r="BO94" s="302"/>
      <c r="BP94" s="301"/>
      <c r="BQ94" s="302"/>
      <c r="BR94" s="301"/>
      <c r="BS94" s="302"/>
      <c r="BW94" s="301"/>
      <c r="BX94" s="302"/>
      <c r="BY94" s="301"/>
      <c r="BZ94" s="302"/>
      <c r="CA94" s="301"/>
      <c r="CB94" s="302"/>
      <c r="CF94" s="301"/>
      <c r="CG94" s="302"/>
      <c r="CH94" s="301"/>
      <c r="CI94" s="302"/>
      <c r="CJ94" s="301"/>
      <c r="CK94" s="302"/>
      <c r="CO94" s="301"/>
      <c r="CP94" s="302"/>
      <c r="CQ94" s="301"/>
      <c r="CR94" s="301"/>
      <c r="CS94" s="301"/>
      <c r="CT94" s="302"/>
      <c r="CX94" s="301"/>
      <c r="CY94" s="302"/>
      <c r="CZ94" s="301"/>
      <c r="DA94" s="301"/>
      <c r="DB94" s="301"/>
      <c r="DC94" s="302"/>
    </row>
    <row r="95" spans="5:107" ht="14.5">
      <c r="E95" s="309" t="s">
        <v>163</v>
      </c>
      <c r="F95" s="313" t="s">
        <v>70</v>
      </c>
      <c r="G95" s="309" t="s">
        <v>164</v>
      </c>
      <c r="H95" s="309">
        <v>9.4178082191780796E-2</v>
      </c>
      <c r="I95" s="309" t="s">
        <v>145</v>
      </c>
      <c r="AM95" s="90"/>
      <c r="AO95" s="96"/>
      <c r="AP95" s="96"/>
      <c r="AQ95" s="90"/>
      <c r="AV95" s="301"/>
      <c r="AW95" s="302"/>
      <c r="AX95" s="302"/>
      <c r="AY95" s="302"/>
      <c r="AZ95" s="301"/>
      <c r="BA95" s="302"/>
      <c r="BE95" s="301"/>
      <c r="BF95" s="302"/>
      <c r="BG95" s="301"/>
      <c r="BH95" s="302"/>
      <c r="BI95" s="301"/>
      <c r="BJ95" s="302"/>
      <c r="BN95" s="301"/>
      <c r="BO95" s="302"/>
      <c r="BP95" s="301"/>
      <c r="BQ95" s="302"/>
      <c r="BR95" s="301"/>
      <c r="BS95" s="302"/>
      <c r="BW95" s="301"/>
      <c r="BX95" s="302"/>
      <c r="BY95" s="301"/>
      <c r="BZ95" s="302"/>
      <c r="CA95" s="301"/>
      <c r="CB95" s="302"/>
      <c r="CF95" s="301"/>
      <c r="CG95" s="302"/>
      <c r="CH95" s="301"/>
      <c r="CI95" s="302"/>
      <c r="CJ95" s="301"/>
      <c r="CK95" s="302"/>
      <c r="CO95" s="301"/>
      <c r="CP95" s="302"/>
      <c r="CQ95" s="301"/>
      <c r="CR95" s="301"/>
      <c r="CS95" s="301"/>
      <c r="CT95" s="302"/>
      <c r="CX95" s="301"/>
      <c r="CY95" s="302"/>
      <c r="CZ95" s="301"/>
      <c r="DA95" s="301"/>
      <c r="DB95" s="301"/>
      <c r="DC95" s="302"/>
    </row>
    <row r="96" spans="5:107" ht="14.5">
      <c r="E96" s="309" t="s">
        <v>163</v>
      </c>
      <c r="F96" s="313" t="s">
        <v>70</v>
      </c>
      <c r="G96" s="309" t="s">
        <v>165</v>
      </c>
      <c r="H96" s="309">
        <v>0.102739726027397</v>
      </c>
      <c r="I96" s="309" t="s">
        <v>145</v>
      </c>
      <c r="AM96" s="90"/>
      <c r="AO96" s="96"/>
      <c r="AP96" s="96"/>
      <c r="AQ96" s="90"/>
      <c r="AV96" s="301"/>
      <c r="AW96" s="302"/>
      <c r="AX96" s="302"/>
      <c r="AY96" s="302"/>
      <c r="AZ96" s="301"/>
      <c r="BA96" s="302"/>
      <c r="BE96" s="301"/>
      <c r="BF96" s="302"/>
      <c r="BG96" s="301"/>
      <c r="BH96" s="302"/>
      <c r="BI96" s="301"/>
      <c r="BJ96" s="302"/>
      <c r="BN96" s="301"/>
      <c r="BO96" s="302"/>
      <c r="BP96" s="301"/>
      <c r="BQ96" s="302"/>
      <c r="BR96" s="301"/>
      <c r="BS96" s="302"/>
      <c r="BW96" s="301"/>
      <c r="BX96" s="302"/>
      <c r="BY96" s="301"/>
      <c r="BZ96" s="302"/>
      <c r="CA96" s="301"/>
      <c r="CB96" s="302"/>
      <c r="CF96" s="301"/>
      <c r="CG96" s="302"/>
      <c r="CH96" s="301"/>
      <c r="CI96" s="302"/>
      <c r="CJ96" s="301"/>
      <c r="CK96" s="302"/>
      <c r="CO96" s="301"/>
      <c r="CP96" s="302"/>
      <c r="CQ96" s="301"/>
      <c r="CR96" s="301"/>
      <c r="CS96" s="301"/>
      <c r="CT96" s="302"/>
      <c r="CX96" s="301"/>
      <c r="CY96" s="302"/>
      <c r="CZ96" s="301"/>
      <c r="DA96" s="301"/>
      <c r="DB96" s="301"/>
      <c r="DC96" s="302"/>
    </row>
    <row r="97" spans="5:107" ht="14.5">
      <c r="E97" s="309" t="s">
        <v>163</v>
      </c>
      <c r="F97" s="313" t="s">
        <v>70</v>
      </c>
      <c r="G97" s="309" t="s">
        <v>166</v>
      </c>
      <c r="H97" s="309">
        <v>8.5616438356164396E-3</v>
      </c>
      <c r="I97" s="309" t="s">
        <v>145</v>
      </c>
      <c r="AM97" s="90"/>
      <c r="AO97" s="96"/>
      <c r="AP97" s="96"/>
      <c r="AQ97" s="90"/>
      <c r="AV97" s="301"/>
      <c r="AW97" s="302"/>
      <c r="AX97" s="302"/>
      <c r="AY97" s="302"/>
      <c r="AZ97" s="301"/>
      <c r="BA97" s="302"/>
      <c r="BE97" s="301"/>
      <c r="BF97" s="302"/>
      <c r="BG97" s="301"/>
      <c r="BH97" s="302"/>
      <c r="BI97" s="301"/>
      <c r="BJ97" s="302"/>
      <c r="BN97" s="301"/>
      <c r="BO97" s="302"/>
      <c r="BP97" s="301"/>
      <c r="BQ97" s="302"/>
      <c r="BR97" s="301"/>
      <c r="BS97" s="302"/>
      <c r="BW97" s="301"/>
      <c r="BX97" s="302"/>
      <c r="BY97" s="301"/>
      <c r="BZ97" s="302"/>
      <c r="CA97" s="301"/>
      <c r="CB97" s="302"/>
      <c r="CF97" s="301"/>
      <c r="CG97" s="302"/>
      <c r="CH97" s="301"/>
      <c r="CI97" s="302"/>
      <c r="CJ97" s="301"/>
      <c r="CK97" s="302"/>
      <c r="CO97" s="301"/>
      <c r="CP97" s="302"/>
      <c r="CQ97" s="301"/>
      <c r="CR97" s="301"/>
      <c r="CS97" s="301"/>
      <c r="CT97" s="302"/>
      <c r="CX97" s="301"/>
      <c r="CY97" s="302"/>
      <c r="CZ97" s="301"/>
      <c r="DA97" s="301"/>
      <c r="DB97" s="301"/>
      <c r="DC97" s="302"/>
    </row>
    <row r="98" spans="5:107" ht="14.5">
      <c r="E98" s="309" t="s">
        <v>163</v>
      </c>
      <c r="F98" s="313" t="s">
        <v>70</v>
      </c>
      <c r="G98" s="309" t="s">
        <v>167</v>
      </c>
      <c r="H98" s="309">
        <v>0.12682648401826499</v>
      </c>
      <c r="I98" s="309" t="s">
        <v>145</v>
      </c>
      <c r="AM98" s="90"/>
      <c r="AO98" s="96"/>
      <c r="AP98" s="96"/>
      <c r="AQ98" s="90"/>
      <c r="AV98" s="301"/>
      <c r="AW98" s="302"/>
      <c r="AX98" s="302"/>
      <c r="AY98" s="302"/>
      <c r="AZ98" s="301"/>
      <c r="BA98" s="302"/>
      <c r="BE98" s="301"/>
      <c r="BF98" s="302"/>
      <c r="BG98" s="301"/>
      <c r="BH98" s="302"/>
      <c r="BI98" s="301"/>
      <c r="BJ98" s="302"/>
      <c r="BN98" s="301"/>
      <c r="BO98" s="302"/>
      <c r="BP98" s="301"/>
      <c r="BQ98" s="302"/>
      <c r="BR98" s="301"/>
      <c r="BS98" s="302"/>
      <c r="BW98" s="301"/>
      <c r="BX98" s="302"/>
      <c r="BY98" s="301"/>
      <c r="BZ98" s="302"/>
      <c r="CA98" s="301"/>
      <c r="CB98" s="302"/>
      <c r="CF98" s="301"/>
      <c r="CG98" s="302"/>
      <c r="CH98" s="301"/>
      <c r="CI98" s="302"/>
      <c r="CJ98" s="301"/>
      <c r="CK98" s="302"/>
      <c r="CO98" s="301"/>
      <c r="CP98" s="302"/>
      <c r="CQ98" s="301"/>
      <c r="CR98" s="301"/>
      <c r="CS98" s="301"/>
      <c r="CT98" s="302"/>
      <c r="CX98" s="301"/>
      <c r="CY98" s="302"/>
      <c r="CZ98" s="301"/>
      <c r="DA98" s="301"/>
      <c r="DB98" s="301"/>
      <c r="DC98" s="302"/>
    </row>
    <row r="99" spans="5:107" ht="14.5">
      <c r="E99" s="309" t="s">
        <v>163</v>
      </c>
      <c r="F99" s="313" t="s">
        <v>70</v>
      </c>
      <c r="G99" s="309" t="s">
        <v>168</v>
      </c>
      <c r="H99" s="309">
        <v>0.13835616438356199</v>
      </c>
      <c r="I99" s="309" t="s">
        <v>145</v>
      </c>
      <c r="AM99" s="90"/>
      <c r="AO99" s="96"/>
      <c r="AP99" s="96"/>
      <c r="AQ99" s="90"/>
      <c r="AV99" s="301"/>
      <c r="AW99" s="302"/>
      <c r="AX99" s="302"/>
      <c r="AY99" s="302"/>
      <c r="AZ99" s="301"/>
      <c r="BA99" s="302"/>
      <c r="BE99" s="301"/>
      <c r="BF99" s="302"/>
      <c r="BG99" s="301"/>
      <c r="BH99" s="302"/>
      <c r="BI99" s="301"/>
      <c r="BJ99" s="302"/>
      <c r="BN99" s="301"/>
      <c r="BO99" s="302"/>
      <c r="BP99" s="301"/>
      <c r="BQ99" s="302"/>
      <c r="BR99" s="301"/>
      <c r="BS99" s="302"/>
      <c r="BW99" s="301"/>
      <c r="BX99" s="302"/>
      <c r="BY99" s="301"/>
      <c r="BZ99" s="302"/>
      <c r="CA99" s="301"/>
      <c r="CB99" s="302"/>
      <c r="CF99" s="301"/>
      <c r="CG99" s="302"/>
      <c r="CH99" s="301"/>
      <c r="CI99" s="302"/>
      <c r="CJ99" s="301"/>
      <c r="CK99" s="302"/>
      <c r="CO99" s="301"/>
      <c r="CP99" s="302"/>
      <c r="CQ99" s="301"/>
      <c r="CR99" s="301"/>
      <c r="CS99" s="301"/>
      <c r="CT99" s="302"/>
      <c r="CX99" s="301"/>
      <c r="CY99" s="302"/>
      <c r="CZ99" s="301"/>
      <c r="DA99" s="301"/>
      <c r="DB99" s="301"/>
      <c r="DC99" s="302"/>
    </row>
    <row r="100" spans="5:107" ht="14.5">
      <c r="E100" s="309" t="s">
        <v>163</v>
      </c>
      <c r="F100" s="313" t="s">
        <v>70</v>
      </c>
      <c r="G100" s="309" t="s">
        <v>169</v>
      </c>
      <c r="H100" s="309">
        <v>1.15296803652968E-2</v>
      </c>
      <c r="I100" s="309" t="s">
        <v>145</v>
      </c>
      <c r="AM100" s="90"/>
      <c r="AO100" s="96"/>
      <c r="AP100" s="96"/>
      <c r="AQ100" s="90"/>
      <c r="AV100" s="301"/>
      <c r="AW100" s="302"/>
      <c r="AX100" s="302"/>
      <c r="AY100" s="302"/>
      <c r="AZ100" s="301"/>
      <c r="BA100" s="302"/>
      <c r="BE100" s="301"/>
      <c r="BF100" s="302"/>
      <c r="BG100" s="301"/>
      <c r="BH100" s="302"/>
      <c r="BI100" s="301"/>
      <c r="BJ100" s="302"/>
      <c r="BN100" s="301"/>
      <c r="BO100" s="302"/>
      <c r="BP100" s="301"/>
      <c r="BQ100" s="302"/>
      <c r="BR100" s="301"/>
      <c r="BS100" s="302"/>
      <c r="BW100" s="301"/>
      <c r="BX100" s="302"/>
      <c r="BY100" s="301"/>
      <c r="BZ100" s="302"/>
      <c r="CA100" s="301"/>
      <c r="CB100" s="302"/>
      <c r="CF100" s="301"/>
      <c r="CG100" s="302"/>
      <c r="CH100" s="301"/>
      <c r="CI100" s="302"/>
      <c r="CJ100" s="301"/>
      <c r="CK100" s="302"/>
      <c r="CO100" s="301"/>
      <c r="CP100" s="302"/>
      <c r="CQ100" s="301"/>
      <c r="CR100" s="301"/>
      <c r="CS100" s="301"/>
      <c r="CT100" s="302"/>
      <c r="CX100" s="301"/>
      <c r="CY100" s="302"/>
      <c r="CZ100" s="301"/>
      <c r="DA100" s="301"/>
      <c r="DB100" s="301"/>
      <c r="DC100" s="302"/>
    </row>
    <row r="101" spans="5:107" ht="14.5">
      <c r="E101" s="309" t="s">
        <v>163</v>
      </c>
      <c r="F101" s="313" t="s">
        <v>70</v>
      </c>
      <c r="G101" s="309" t="s">
        <v>170</v>
      </c>
      <c r="H101" s="309">
        <v>9.9200913242009095E-2</v>
      </c>
      <c r="I101" s="309" t="s">
        <v>145</v>
      </c>
      <c r="AM101" s="90"/>
      <c r="AO101" s="96"/>
      <c r="AP101" s="96"/>
      <c r="AQ101" s="90"/>
      <c r="AV101" s="301"/>
      <c r="AW101" s="302"/>
      <c r="AX101" s="302"/>
      <c r="AY101" s="302"/>
      <c r="AZ101" s="301"/>
      <c r="BA101" s="302"/>
      <c r="BE101" s="301"/>
      <c r="BF101" s="302"/>
      <c r="BG101" s="301"/>
      <c r="BH101" s="302"/>
      <c r="BI101" s="301"/>
      <c r="BJ101" s="302"/>
      <c r="BN101" s="301"/>
      <c r="BO101" s="302"/>
      <c r="BP101" s="301"/>
      <c r="BQ101" s="302"/>
      <c r="BR101" s="301"/>
      <c r="BS101" s="302"/>
      <c r="BW101" s="301"/>
      <c r="BX101" s="302"/>
      <c r="BY101" s="301"/>
      <c r="BZ101" s="302"/>
      <c r="CA101" s="301"/>
      <c r="CB101" s="302"/>
      <c r="CF101" s="301"/>
      <c r="CG101" s="302"/>
      <c r="CH101" s="301"/>
      <c r="CI101" s="302"/>
      <c r="CJ101" s="301"/>
      <c r="CK101" s="302"/>
      <c r="CO101" s="301"/>
      <c r="CP101" s="302"/>
      <c r="CQ101" s="301"/>
      <c r="CR101" s="301"/>
      <c r="CS101" s="301"/>
      <c r="CT101" s="302"/>
      <c r="CX101" s="301"/>
      <c r="CY101" s="302"/>
      <c r="CZ101" s="301"/>
      <c r="DA101" s="301"/>
      <c r="DB101" s="301"/>
      <c r="DC101" s="302"/>
    </row>
    <row r="102" spans="5:107" ht="14.5">
      <c r="E102" s="309" t="s">
        <v>163</v>
      </c>
      <c r="F102" s="313" t="s">
        <v>70</v>
      </c>
      <c r="G102" s="309" t="s">
        <v>171</v>
      </c>
      <c r="H102" s="309">
        <v>0.108219178082192</v>
      </c>
      <c r="I102" s="309" t="s">
        <v>145</v>
      </c>
      <c r="AM102" s="90"/>
      <c r="AO102" s="96"/>
      <c r="AP102" s="96"/>
      <c r="AQ102" s="90"/>
      <c r="AV102" s="301"/>
      <c r="AW102" s="302"/>
      <c r="AX102" s="302"/>
      <c r="AY102" s="302"/>
      <c r="AZ102" s="301"/>
      <c r="BA102" s="302"/>
      <c r="BE102" s="301"/>
      <c r="BF102" s="302"/>
      <c r="BG102" s="301"/>
      <c r="BH102" s="302"/>
      <c r="BI102" s="301"/>
      <c r="BJ102" s="302"/>
      <c r="BN102" s="301"/>
      <c r="BO102" s="302"/>
      <c r="BP102" s="301"/>
      <c r="BQ102" s="302"/>
      <c r="BR102" s="301"/>
      <c r="BS102" s="302"/>
      <c r="BW102" s="301"/>
      <c r="BX102" s="302"/>
      <c r="BY102" s="301"/>
      <c r="BZ102" s="302"/>
      <c r="CA102" s="301"/>
      <c r="CB102" s="302"/>
      <c r="CF102" s="301"/>
      <c r="CG102" s="302"/>
      <c r="CH102" s="301"/>
      <c r="CI102" s="302"/>
      <c r="CJ102" s="301"/>
      <c r="CK102" s="302"/>
      <c r="CO102" s="301"/>
      <c r="CP102" s="302"/>
      <c r="CQ102" s="301"/>
      <c r="CR102" s="301"/>
      <c r="CS102" s="301"/>
      <c r="CT102" s="302"/>
      <c r="CX102" s="301"/>
      <c r="CY102" s="302"/>
      <c r="CZ102" s="301"/>
      <c r="DA102" s="301"/>
      <c r="DB102" s="301"/>
      <c r="DC102" s="302"/>
    </row>
    <row r="103" spans="5:107" ht="14.5">
      <c r="E103" s="309" t="s">
        <v>163</v>
      </c>
      <c r="F103" s="313" t="s">
        <v>70</v>
      </c>
      <c r="G103" s="309" t="s">
        <v>172</v>
      </c>
      <c r="H103" s="309">
        <v>9.0182648401826507E-3</v>
      </c>
      <c r="I103" s="309" t="s">
        <v>145</v>
      </c>
      <c r="AM103" s="90"/>
      <c r="AO103" s="96"/>
      <c r="AP103" s="96"/>
      <c r="AQ103" s="90"/>
      <c r="AV103" s="301"/>
      <c r="AW103" s="302"/>
      <c r="AX103" s="302"/>
      <c r="AY103" s="302"/>
      <c r="AZ103" s="301"/>
      <c r="BA103" s="302"/>
      <c r="BE103" s="301"/>
      <c r="BF103" s="302"/>
      <c r="BG103" s="301"/>
      <c r="BH103" s="302"/>
      <c r="BI103" s="301"/>
      <c r="BJ103" s="302"/>
      <c r="BN103" s="301"/>
      <c r="BO103" s="302"/>
      <c r="BP103" s="301"/>
      <c r="BQ103" s="302"/>
      <c r="BR103" s="301"/>
      <c r="BS103" s="302"/>
      <c r="BW103" s="301"/>
      <c r="BX103" s="302"/>
      <c r="BY103" s="301"/>
      <c r="BZ103" s="302"/>
      <c r="CA103" s="301"/>
      <c r="CB103" s="302"/>
      <c r="CF103" s="301"/>
      <c r="CG103" s="302"/>
      <c r="CH103" s="301"/>
      <c r="CI103" s="302"/>
      <c r="CJ103" s="301"/>
      <c r="CK103" s="302"/>
      <c r="CO103" s="301"/>
      <c r="CP103" s="302"/>
      <c r="CQ103" s="301"/>
      <c r="CR103" s="301"/>
      <c r="CS103" s="301"/>
      <c r="CT103" s="302"/>
      <c r="CX103" s="301"/>
      <c r="CY103" s="302"/>
      <c r="CZ103" s="301"/>
      <c r="DA103" s="301"/>
      <c r="DB103" s="301"/>
      <c r="DC103" s="302"/>
    </row>
    <row r="104" spans="5:107" ht="14.5">
      <c r="E104" s="309" t="s">
        <v>163</v>
      </c>
      <c r="F104" s="313" t="s">
        <v>70</v>
      </c>
      <c r="G104" s="309" t="s">
        <v>173</v>
      </c>
      <c r="H104" s="309">
        <v>0.13812785388127899</v>
      </c>
      <c r="I104" s="309" t="s">
        <v>145</v>
      </c>
      <c r="AM104" s="90"/>
      <c r="AO104" s="96"/>
      <c r="AP104" s="96"/>
      <c r="AQ104" s="90"/>
      <c r="AV104" s="301"/>
      <c r="AW104" s="302"/>
      <c r="AX104" s="302"/>
      <c r="AY104" s="302"/>
      <c r="AZ104" s="301"/>
      <c r="BA104" s="302"/>
      <c r="BE104" s="301"/>
      <c r="BF104" s="302"/>
      <c r="BG104" s="301"/>
      <c r="BH104" s="302"/>
      <c r="BI104" s="301"/>
      <c r="BJ104" s="302"/>
      <c r="BN104" s="301"/>
      <c r="BO104" s="302"/>
      <c r="BP104" s="301"/>
      <c r="BQ104" s="302"/>
      <c r="BR104" s="301"/>
      <c r="BS104" s="302"/>
      <c r="BW104" s="301"/>
      <c r="BX104" s="302"/>
      <c r="BY104" s="301"/>
      <c r="BZ104" s="302"/>
      <c r="CA104" s="301"/>
      <c r="CB104" s="302"/>
      <c r="CF104" s="301"/>
      <c r="CG104" s="302"/>
      <c r="CH104" s="301"/>
      <c r="CI104" s="302"/>
      <c r="CJ104" s="301"/>
      <c r="CK104" s="302"/>
      <c r="CO104" s="301"/>
      <c r="CP104" s="302"/>
      <c r="CQ104" s="301"/>
      <c r="CR104" s="301"/>
      <c r="CS104" s="301"/>
      <c r="CT104" s="302"/>
      <c r="CX104" s="301"/>
      <c r="CY104" s="302"/>
      <c r="CZ104" s="301"/>
      <c r="DA104" s="301"/>
      <c r="DB104" s="301"/>
      <c r="DC104" s="302"/>
    </row>
    <row r="105" spans="5:107" ht="14.5">
      <c r="E105" s="309" t="s">
        <v>163</v>
      </c>
      <c r="F105" s="313" t="s">
        <v>70</v>
      </c>
      <c r="G105" s="309" t="s">
        <v>174</v>
      </c>
      <c r="H105" s="309">
        <v>0.150684931506849</v>
      </c>
      <c r="I105" s="309" t="s">
        <v>145</v>
      </c>
      <c r="AM105" s="90"/>
      <c r="AO105" s="96"/>
      <c r="AP105" s="96"/>
      <c r="AQ105" s="90"/>
      <c r="AV105" s="301"/>
      <c r="AW105" s="302"/>
      <c r="AX105" s="302"/>
      <c r="AY105" s="302"/>
      <c r="AZ105" s="301"/>
      <c r="BA105" s="302"/>
      <c r="BE105" s="301"/>
      <c r="BF105" s="302"/>
      <c r="BG105" s="301"/>
      <c r="BH105" s="302"/>
      <c r="BI105" s="301"/>
      <c r="BJ105" s="302"/>
      <c r="BN105" s="301"/>
      <c r="BO105" s="302"/>
      <c r="BP105" s="301"/>
      <c r="BQ105" s="302"/>
      <c r="BR105" s="301"/>
      <c r="BS105" s="302"/>
      <c r="BW105" s="301"/>
      <c r="BX105" s="302"/>
      <c r="BY105" s="301"/>
      <c r="BZ105" s="302"/>
      <c r="CA105" s="301"/>
      <c r="CB105" s="302"/>
      <c r="CF105" s="301"/>
      <c r="CG105" s="302"/>
      <c r="CH105" s="301"/>
      <c r="CI105" s="302"/>
      <c r="CJ105" s="301"/>
      <c r="CK105" s="302"/>
      <c r="CO105" s="301"/>
      <c r="CP105" s="302"/>
      <c r="CQ105" s="301"/>
      <c r="CR105" s="301"/>
      <c r="CS105" s="301"/>
      <c r="CT105" s="302"/>
      <c r="CX105" s="301"/>
      <c r="CY105" s="302"/>
      <c r="CZ105" s="301"/>
      <c r="DA105" s="301"/>
      <c r="DB105" s="301"/>
      <c r="DC105" s="302"/>
    </row>
    <row r="106" spans="5:107" ht="14.5">
      <c r="E106" s="309" t="s">
        <v>163</v>
      </c>
      <c r="F106" s="313" t="s">
        <v>70</v>
      </c>
      <c r="G106" s="309" t="s">
        <v>175</v>
      </c>
      <c r="H106" s="309">
        <v>1.25570776255708E-2</v>
      </c>
      <c r="I106" s="309" t="s">
        <v>145</v>
      </c>
      <c r="AM106" s="90"/>
      <c r="AO106" s="96"/>
      <c r="AP106" s="96"/>
      <c r="AQ106" s="90"/>
      <c r="AV106" s="301"/>
      <c r="AW106" s="302"/>
      <c r="AX106" s="302"/>
      <c r="AY106" s="302"/>
      <c r="AZ106" s="301"/>
      <c r="BA106" s="302"/>
      <c r="BE106" s="301"/>
      <c r="BF106" s="302"/>
      <c r="BG106" s="301"/>
      <c r="BH106" s="302"/>
      <c r="BI106" s="301"/>
      <c r="BJ106" s="302"/>
      <c r="BN106" s="301"/>
      <c r="BO106" s="302"/>
      <c r="BP106" s="301"/>
      <c r="BQ106" s="302"/>
      <c r="BR106" s="301"/>
      <c r="BS106" s="302"/>
      <c r="BW106" s="301"/>
      <c r="BX106" s="302"/>
      <c r="BY106" s="301"/>
      <c r="BZ106" s="302"/>
      <c r="CA106" s="301"/>
      <c r="CB106" s="302"/>
      <c r="CF106" s="301"/>
      <c r="CG106" s="302"/>
      <c r="CH106" s="301"/>
      <c r="CI106" s="302"/>
      <c r="CJ106" s="301"/>
      <c r="CK106" s="302"/>
      <c r="CO106" s="301"/>
      <c r="CP106" s="302"/>
      <c r="CQ106" s="301"/>
      <c r="CR106" s="301"/>
      <c r="CS106" s="301"/>
      <c r="CT106" s="302"/>
      <c r="CX106" s="301"/>
      <c r="CY106" s="302"/>
      <c r="CZ106" s="301"/>
      <c r="DA106" s="301"/>
      <c r="DB106" s="301"/>
      <c r="DC106" s="302"/>
    </row>
    <row r="107" spans="5:107">
      <c r="AM107" s="90"/>
      <c r="AO107" s="96"/>
      <c r="AP107" s="96"/>
      <c r="AQ107" s="90"/>
      <c r="AV107" s="301"/>
      <c r="AW107" s="302"/>
      <c r="AX107" s="302"/>
      <c r="AY107" s="302"/>
      <c r="AZ107" s="301"/>
      <c r="BA107" s="302"/>
      <c r="BE107" s="301"/>
      <c r="BF107" s="302"/>
      <c r="BG107" s="301"/>
      <c r="BH107" s="302"/>
      <c r="BI107" s="301"/>
      <c r="BJ107" s="302"/>
      <c r="BN107" s="301"/>
      <c r="BO107" s="302"/>
      <c r="BP107" s="301"/>
      <c r="BQ107" s="302"/>
      <c r="BR107" s="301"/>
      <c r="BS107" s="302"/>
      <c r="BW107" s="301"/>
      <c r="BX107" s="302"/>
      <c r="BY107" s="301"/>
      <c r="BZ107" s="302"/>
      <c r="CA107" s="301"/>
      <c r="CB107" s="302"/>
      <c r="CF107" s="301"/>
      <c r="CG107" s="302"/>
      <c r="CH107" s="301"/>
      <c r="CI107" s="302"/>
      <c r="CJ107" s="301"/>
      <c r="CK107" s="302"/>
      <c r="CO107" s="301"/>
      <c r="CP107" s="302"/>
      <c r="CQ107" s="301"/>
      <c r="CR107" s="301"/>
      <c r="CS107" s="301"/>
      <c r="CT107" s="302"/>
      <c r="CX107" s="301"/>
      <c r="CY107" s="302"/>
      <c r="CZ107" s="301"/>
      <c r="DA107" s="301"/>
      <c r="DB107" s="301"/>
      <c r="DC107" s="302"/>
    </row>
    <row r="108" spans="5:107">
      <c r="AM108" s="90"/>
      <c r="AO108" s="96"/>
      <c r="AP108" s="96"/>
      <c r="AQ108" s="90"/>
      <c r="AV108" s="301"/>
      <c r="AW108" s="302"/>
      <c r="AX108" s="302"/>
      <c r="AY108" s="302"/>
      <c r="AZ108" s="301"/>
      <c r="BA108" s="302"/>
      <c r="BE108" s="301"/>
      <c r="BF108" s="302"/>
      <c r="BG108" s="301"/>
      <c r="BH108" s="302"/>
      <c r="BI108" s="301"/>
      <c r="BJ108" s="302"/>
      <c r="BN108" s="301"/>
      <c r="BO108" s="302"/>
      <c r="BP108" s="301"/>
      <c r="BQ108" s="302"/>
      <c r="BR108" s="301"/>
      <c r="BS108" s="302"/>
      <c r="BW108" s="301"/>
      <c r="BX108" s="302"/>
      <c r="BY108" s="301"/>
      <c r="BZ108" s="302"/>
      <c r="CA108" s="301"/>
      <c r="CB108" s="302"/>
      <c r="CF108" s="301"/>
      <c r="CG108" s="302"/>
      <c r="CH108" s="301"/>
      <c r="CI108" s="302"/>
      <c r="CJ108" s="301"/>
      <c r="CK108" s="302"/>
      <c r="CO108" s="301"/>
      <c r="CP108" s="302"/>
      <c r="CQ108" s="301"/>
      <c r="CR108" s="301"/>
      <c r="CS108" s="301"/>
      <c r="CT108" s="302"/>
      <c r="CX108" s="301"/>
      <c r="CY108" s="302"/>
      <c r="CZ108" s="301"/>
      <c r="DA108" s="301"/>
      <c r="DB108" s="301"/>
      <c r="DC108" s="302"/>
    </row>
    <row r="109" spans="5:107">
      <c r="AM109" s="90"/>
      <c r="AO109" s="96"/>
      <c r="AP109" s="96"/>
      <c r="AQ109" s="90"/>
      <c r="AV109" s="301"/>
      <c r="AW109" s="302"/>
      <c r="AX109" s="302"/>
      <c r="AY109" s="302"/>
      <c r="AZ109" s="301"/>
      <c r="BA109" s="302"/>
      <c r="BE109" s="301"/>
      <c r="BF109" s="302"/>
      <c r="BG109" s="301"/>
      <c r="BH109" s="302"/>
      <c r="BI109" s="301"/>
      <c r="BJ109" s="302"/>
      <c r="BN109" s="301"/>
      <c r="BO109" s="302"/>
      <c r="BP109" s="301"/>
      <c r="BQ109" s="302"/>
      <c r="BR109" s="301"/>
      <c r="BS109" s="302"/>
      <c r="BW109" s="301"/>
      <c r="BX109" s="302"/>
      <c r="BY109" s="301"/>
      <c r="BZ109" s="302"/>
      <c r="CA109" s="301"/>
      <c r="CB109" s="302"/>
      <c r="CF109" s="301"/>
      <c r="CG109" s="302"/>
      <c r="CH109" s="301"/>
      <c r="CI109" s="302"/>
      <c r="CJ109" s="301"/>
      <c r="CK109" s="302"/>
      <c r="CO109" s="301"/>
      <c r="CP109" s="302"/>
      <c r="CQ109" s="301"/>
      <c r="CR109" s="301"/>
      <c r="CS109" s="301"/>
      <c r="CT109" s="302"/>
      <c r="CX109" s="301"/>
      <c r="CY109" s="302"/>
      <c r="CZ109" s="301"/>
      <c r="DA109" s="301"/>
      <c r="DB109" s="301"/>
      <c r="DC109" s="302"/>
    </row>
    <row r="110" spans="5:107">
      <c r="AM110" s="90"/>
      <c r="AO110" s="96"/>
      <c r="AP110" s="96"/>
      <c r="AQ110" s="90"/>
      <c r="AV110" s="301"/>
      <c r="AW110" s="302"/>
      <c r="AX110" s="302"/>
      <c r="AY110" s="302"/>
      <c r="AZ110" s="301"/>
      <c r="BA110" s="302"/>
      <c r="BE110" s="301"/>
      <c r="BF110" s="302"/>
      <c r="BG110" s="301"/>
      <c r="BH110" s="302"/>
      <c r="BI110" s="301"/>
      <c r="BJ110" s="302"/>
      <c r="BN110" s="301"/>
      <c r="BO110" s="302"/>
      <c r="BP110" s="301"/>
      <c r="BQ110" s="302"/>
      <c r="BR110" s="301"/>
      <c r="BS110" s="302"/>
      <c r="BW110" s="301"/>
      <c r="BX110" s="302"/>
      <c r="BY110" s="301"/>
      <c r="BZ110" s="302"/>
      <c r="CA110" s="301"/>
      <c r="CB110" s="302"/>
      <c r="CF110" s="301"/>
      <c r="CG110" s="302"/>
      <c r="CH110" s="301"/>
      <c r="CI110" s="302"/>
      <c r="CJ110" s="301"/>
      <c r="CK110" s="302"/>
      <c r="CO110" s="301"/>
      <c r="CP110" s="302"/>
      <c r="CQ110" s="301"/>
      <c r="CR110" s="301"/>
      <c r="CS110" s="301"/>
      <c r="CT110" s="302"/>
      <c r="CX110" s="301"/>
      <c r="CY110" s="302"/>
      <c r="CZ110" s="301"/>
      <c r="DA110" s="301"/>
      <c r="DB110" s="301"/>
      <c r="DC110" s="302"/>
    </row>
    <row r="111" spans="5:107">
      <c r="AM111" s="90"/>
      <c r="AO111" s="96"/>
      <c r="AP111" s="96"/>
      <c r="AQ111" s="90"/>
      <c r="AV111" s="301"/>
      <c r="AW111" s="302"/>
      <c r="AX111" s="302"/>
      <c r="AY111" s="302"/>
      <c r="AZ111" s="301"/>
      <c r="BA111" s="302"/>
      <c r="BE111" s="301"/>
      <c r="BF111" s="302"/>
      <c r="BG111" s="301"/>
      <c r="BH111" s="302"/>
      <c r="BI111" s="301"/>
      <c r="BJ111" s="302"/>
      <c r="BN111" s="301"/>
      <c r="BO111" s="302"/>
      <c r="BP111" s="301"/>
      <c r="BQ111" s="302"/>
      <c r="BR111" s="301"/>
      <c r="BS111" s="302"/>
      <c r="BW111" s="301"/>
      <c r="BX111" s="302"/>
      <c r="BY111" s="301"/>
      <c r="BZ111" s="302"/>
      <c r="CA111" s="301"/>
      <c r="CB111" s="302"/>
      <c r="CF111" s="301"/>
      <c r="CG111" s="302"/>
      <c r="CH111" s="301"/>
      <c r="CI111" s="302"/>
      <c r="CJ111" s="301"/>
      <c r="CK111" s="302"/>
      <c r="CO111" s="301"/>
      <c r="CP111" s="302"/>
      <c r="CQ111" s="301"/>
      <c r="CR111" s="301"/>
      <c r="CS111" s="301"/>
      <c r="CT111" s="302"/>
      <c r="CX111" s="301"/>
      <c r="CY111" s="302"/>
      <c r="CZ111" s="301"/>
      <c r="DA111" s="301"/>
      <c r="DB111" s="301"/>
      <c r="DC111" s="302"/>
    </row>
    <row r="112" spans="5:107">
      <c r="AM112" s="90"/>
      <c r="AO112" s="96"/>
      <c r="AP112" s="96"/>
      <c r="AQ112" s="90"/>
      <c r="AV112" s="301"/>
      <c r="AW112" s="302"/>
      <c r="AX112" s="302"/>
      <c r="AY112" s="302"/>
      <c r="AZ112" s="301"/>
      <c r="BA112" s="302"/>
      <c r="BE112" s="301"/>
      <c r="BF112" s="302"/>
      <c r="BG112" s="301"/>
      <c r="BH112" s="302"/>
      <c r="BI112" s="301"/>
      <c r="BJ112" s="302"/>
      <c r="BN112" s="301"/>
      <c r="BO112" s="302"/>
      <c r="BP112" s="301"/>
      <c r="BQ112" s="302"/>
      <c r="BR112" s="301"/>
      <c r="BS112" s="302"/>
      <c r="BW112" s="301"/>
      <c r="BX112" s="302"/>
      <c r="BY112" s="301"/>
      <c r="BZ112" s="302"/>
      <c r="CA112" s="301"/>
      <c r="CB112" s="302"/>
      <c r="CF112" s="301"/>
      <c r="CG112" s="302"/>
      <c r="CH112" s="301"/>
      <c r="CI112" s="302"/>
      <c r="CJ112" s="301"/>
      <c r="CK112" s="302"/>
      <c r="CO112" s="301"/>
      <c r="CP112" s="302"/>
      <c r="CQ112" s="301"/>
      <c r="CR112" s="301"/>
      <c r="CS112" s="301"/>
      <c r="CT112" s="302"/>
      <c r="CX112" s="301"/>
      <c r="CY112" s="302"/>
      <c r="CZ112" s="301"/>
      <c r="DA112" s="301"/>
      <c r="DB112" s="301"/>
      <c r="DC112" s="302"/>
    </row>
    <row r="113" spans="39:107">
      <c r="AM113" s="90"/>
      <c r="AO113" s="96"/>
      <c r="AP113" s="96"/>
      <c r="AQ113" s="90"/>
      <c r="AV113" s="301"/>
      <c r="AW113" s="302"/>
      <c r="AX113" s="302"/>
      <c r="AY113" s="302"/>
      <c r="AZ113" s="301"/>
      <c r="BA113" s="302"/>
      <c r="BE113" s="301"/>
      <c r="BF113" s="302"/>
      <c r="BG113" s="301"/>
      <c r="BH113" s="302"/>
      <c r="BI113" s="301"/>
      <c r="BJ113" s="302"/>
      <c r="BN113" s="301"/>
      <c r="BO113" s="302"/>
      <c r="BP113" s="301"/>
      <c r="BQ113" s="302"/>
      <c r="BR113" s="301"/>
      <c r="BS113" s="302"/>
      <c r="BW113" s="301"/>
      <c r="BX113" s="302"/>
      <c r="BY113" s="301"/>
      <c r="BZ113" s="302"/>
      <c r="CA113" s="301"/>
      <c r="CB113" s="302"/>
      <c r="CF113" s="301"/>
      <c r="CG113" s="302"/>
      <c r="CH113" s="301"/>
      <c r="CI113" s="302"/>
      <c r="CJ113" s="301"/>
      <c r="CK113" s="302"/>
      <c r="CO113" s="301"/>
      <c r="CP113" s="302"/>
      <c r="CQ113" s="301"/>
      <c r="CR113" s="301"/>
      <c r="CS113" s="301"/>
      <c r="CT113" s="302"/>
      <c r="CX113" s="301"/>
      <c r="CY113" s="302"/>
      <c r="CZ113" s="301"/>
      <c r="DA113" s="301"/>
      <c r="DB113" s="301"/>
      <c r="DC113" s="302"/>
    </row>
    <row r="114" spans="39:107">
      <c r="AM114" s="90"/>
      <c r="AO114" s="96"/>
      <c r="AP114" s="96"/>
      <c r="AQ114" s="90"/>
      <c r="AV114" s="301"/>
      <c r="AW114" s="302"/>
      <c r="AX114" s="302"/>
      <c r="AY114" s="302"/>
      <c r="AZ114" s="301"/>
      <c r="BA114" s="302"/>
      <c r="BE114" s="301"/>
      <c r="BF114" s="302"/>
      <c r="BG114" s="301"/>
      <c r="BH114" s="302"/>
      <c r="BI114" s="301"/>
      <c r="BJ114" s="302"/>
      <c r="BN114" s="301"/>
      <c r="BO114" s="302"/>
      <c r="BP114" s="301"/>
      <c r="BQ114" s="302"/>
      <c r="BR114" s="301"/>
      <c r="BS114" s="302"/>
      <c r="BW114" s="301"/>
      <c r="BX114" s="302"/>
      <c r="BY114" s="301"/>
      <c r="BZ114" s="302"/>
      <c r="CA114" s="301"/>
      <c r="CB114" s="302"/>
      <c r="CF114" s="301"/>
      <c r="CG114" s="302"/>
      <c r="CH114" s="301"/>
      <c r="CI114" s="302"/>
      <c r="CJ114" s="301"/>
      <c r="CK114" s="302"/>
      <c r="CO114" s="301"/>
      <c r="CP114" s="302"/>
      <c r="CQ114" s="301"/>
      <c r="CR114" s="301"/>
      <c r="CS114" s="301"/>
      <c r="CT114" s="302"/>
      <c r="CX114" s="301"/>
      <c r="CY114" s="302"/>
      <c r="CZ114" s="301"/>
      <c r="DA114" s="301"/>
      <c r="DB114" s="301"/>
      <c r="DC114" s="302"/>
    </row>
    <row r="115" spans="39:107">
      <c r="AM115" s="90"/>
      <c r="AO115" s="96"/>
      <c r="AP115" s="96"/>
      <c r="AQ115" s="90"/>
      <c r="AV115" s="301"/>
      <c r="AW115" s="302"/>
      <c r="AX115" s="302"/>
      <c r="AY115" s="302"/>
      <c r="AZ115" s="301"/>
      <c r="BA115" s="302"/>
      <c r="BE115" s="301"/>
      <c r="BF115" s="302"/>
      <c r="BG115" s="301"/>
      <c r="BH115" s="302"/>
      <c r="BI115" s="301"/>
      <c r="BJ115" s="302"/>
      <c r="BN115" s="301"/>
      <c r="BO115" s="302"/>
      <c r="BP115" s="301"/>
      <c r="BQ115" s="302"/>
      <c r="BR115" s="301"/>
      <c r="BS115" s="302"/>
      <c r="BW115" s="301"/>
      <c r="BX115" s="302"/>
      <c r="BY115" s="301"/>
      <c r="BZ115" s="302"/>
      <c r="CA115" s="301"/>
      <c r="CB115" s="302"/>
      <c r="CF115" s="301"/>
      <c r="CG115" s="302"/>
      <c r="CH115" s="301"/>
      <c r="CI115" s="302"/>
      <c r="CJ115" s="301"/>
      <c r="CK115" s="302"/>
      <c r="CO115" s="301"/>
      <c r="CP115" s="302"/>
      <c r="CQ115" s="301"/>
      <c r="CR115" s="301"/>
      <c r="CS115" s="301"/>
      <c r="CT115" s="302"/>
      <c r="CX115" s="301"/>
      <c r="CY115" s="302"/>
      <c r="CZ115" s="301"/>
      <c r="DA115" s="301"/>
      <c r="DB115" s="301"/>
      <c r="DC115" s="302"/>
    </row>
    <row r="116" spans="39:107">
      <c r="AM116" s="90"/>
      <c r="AO116" s="96"/>
      <c r="AP116" s="96"/>
      <c r="AQ116" s="90"/>
      <c r="AV116" s="301"/>
      <c r="AW116" s="302"/>
      <c r="AX116" s="302"/>
      <c r="AY116" s="302"/>
      <c r="AZ116" s="301"/>
      <c r="BA116" s="302"/>
      <c r="BE116" s="301"/>
      <c r="BF116" s="302"/>
      <c r="BG116" s="301"/>
      <c r="BH116" s="302"/>
      <c r="BI116" s="301"/>
      <c r="BJ116" s="302"/>
      <c r="BN116" s="301"/>
      <c r="BO116" s="302"/>
      <c r="BP116" s="301"/>
      <c r="BQ116" s="302"/>
      <c r="BR116" s="301"/>
      <c r="BS116" s="302"/>
      <c r="BW116" s="301"/>
      <c r="BX116" s="302"/>
      <c r="BY116" s="301"/>
      <c r="BZ116" s="302"/>
      <c r="CA116" s="301"/>
      <c r="CB116" s="302"/>
      <c r="CF116" s="301"/>
      <c r="CG116" s="302"/>
      <c r="CH116" s="301"/>
      <c r="CI116" s="302"/>
      <c r="CJ116" s="301"/>
      <c r="CK116" s="302"/>
      <c r="CO116" s="301"/>
      <c r="CP116" s="302"/>
      <c r="CQ116" s="301"/>
      <c r="CR116" s="301"/>
      <c r="CS116" s="301"/>
      <c r="CT116" s="302"/>
      <c r="CX116" s="301"/>
      <c r="CY116" s="302"/>
      <c r="CZ116" s="301"/>
      <c r="DA116" s="301"/>
      <c r="DB116" s="301"/>
      <c r="DC116" s="302"/>
    </row>
    <row r="117" spans="39:107">
      <c r="AM117" s="90"/>
      <c r="AO117" s="96"/>
      <c r="AP117" s="96"/>
      <c r="AQ117" s="90"/>
      <c r="AV117" s="301"/>
      <c r="AW117" s="302"/>
      <c r="AX117" s="302"/>
      <c r="AY117" s="302"/>
      <c r="AZ117" s="301"/>
      <c r="BA117" s="302"/>
      <c r="BE117" s="301"/>
      <c r="BF117" s="302"/>
      <c r="BG117" s="301"/>
      <c r="BH117" s="302"/>
      <c r="BI117" s="301"/>
      <c r="BJ117" s="302"/>
      <c r="BN117" s="301"/>
      <c r="BO117" s="302"/>
      <c r="BP117" s="301"/>
      <c r="BQ117" s="302"/>
      <c r="BR117" s="301"/>
      <c r="BS117" s="302"/>
      <c r="BW117" s="301"/>
      <c r="BX117" s="302"/>
      <c r="BY117" s="301"/>
      <c r="BZ117" s="302"/>
      <c r="CA117" s="301"/>
      <c r="CB117" s="302"/>
      <c r="CF117" s="301"/>
      <c r="CG117" s="302"/>
      <c r="CH117" s="301"/>
      <c r="CI117" s="302"/>
      <c r="CJ117" s="301"/>
      <c r="CK117" s="302"/>
      <c r="CO117" s="301"/>
      <c r="CP117" s="302"/>
      <c r="CQ117" s="301"/>
      <c r="CR117" s="301"/>
      <c r="CS117" s="301"/>
      <c r="CT117" s="302"/>
      <c r="CX117" s="301"/>
      <c r="CY117" s="302"/>
      <c r="CZ117" s="301"/>
      <c r="DA117" s="301"/>
      <c r="DB117" s="301"/>
      <c r="DC117" s="302"/>
    </row>
    <row r="118" spans="39:107">
      <c r="AM118" s="90"/>
      <c r="AO118" s="96"/>
      <c r="AP118" s="96"/>
      <c r="AQ118" s="90"/>
      <c r="AV118" s="301"/>
      <c r="AW118" s="302"/>
      <c r="AX118" s="302"/>
      <c r="AY118" s="302"/>
      <c r="AZ118" s="301"/>
      <c r="BA118" s="302"/>
      <c r="BE118" s="301"/>
      <c r="BF118" s="302"/>
      <c r="BG118" s="301"/>
      <c r="BH118" s="302"/>
      <c r="BI118" s="301"/>
      <c r="BJ118" s="302"/>
      <c r="BN118" s="301"/>
      <c r="BO118" s="302"/>
      <c r="BP118" s="301"/>
      <c r="BQ118" s="302"/>
      <c r="BR118" s="301"/>
      <c r="BS118" s="302"/>
      <c r="BW118" s="301"/>
      <c r="BX118" s="302"/>
      <c r="BY118" s="301"/>
      <c r="BZ118" s="302"/>
      <c r="CA118" s="301"/>
      <c r="CB118" s="302"/>
      <c r="CF118" s="301"/>
      <c r="CG118" s="302"/>
      <c r="CH118" s="301"/>
      <c r="CI118" s="302"/>
      <c r="CJ118" s="301"/>
      <c r="CK118" s="302"/>
      <c r="CO118" s="301"/>
      <c r="CP118" s="302"/>
      <c r="CQ118" s="301"/>
      <c r="CR118" s="301"/>
      <c r="CS118" s="301"/>
      <c r="CT118" s="302"/>
      <c r="CX118" s="301"/>
      <c r="CY118" s="302"/>
      <c r="CZ118" s="301"/>
      <c r="DA118" s="301"/>
      <c r="DB118" s="301"/>
      <c r="DC118" s="302"/>
    </row>
    <row r="119" spans="39:107">
      <c r="AM119" s="90"/>
      <c r="AO119" s="96"/>
      <c r="AP119" s="96"/>
      <c r="AQ119" s="90"/>
      <c r="AV119" s="301"/>
      <c r="AW119" s="302"/>
      <c r="AX119" s="302"/>
      <c r="AY119" s="302"/>
      <c r="AZ119" s="301"/>
      <c r="BA119" s="302"/>
      <c r="BE119" s="301"/>
      <c r="BF119" s="302"/>
      <c r="BG119" s="301"/>
      <c r="BH119" s="302"/>
      <c r="BI119" s="301"/>
      <c r="BJ119" s="302"/>
      <c r="BN119" s="301"/>
      <c r="BO119" s="302"/>
      <c r="BP119" s="301"/>
      <c r="BQ119" s="302"/>
      <c r="BR119" s="301"/>
      <c r="BS119" s="302"/>
      <c r="BW119" s="301"/>
      <c r="BX119" s="302"/>
      <c r="BY119" s="301"/>
      <c r="BZ119" s="302"/>
      <c r="CA119" s="301"/>
      <c r="CB119" s="302"/>
      <c r="CF119" s="301"/>
      <c r="CG119" s="302"/>
      <c r="CH119" s="301"/>
      <c r="CI119" s="302"/>
      <c r="CJ119" s="301"/>
      <c r="CK119" s="302"/>
      <c r="CO119" s="301"/>
      <c r="CP119" s="302"/>
      <c r="CQ119" s="301"/>
      <c r="CR119" s="301"/>
      <c r="CS119" s="301"/>
      <c r="CT119" s="302"/>
      <c r="CX119" s="301"/>
      <c r="CY119" s="302"/>
      <c r="CZ119" s="301"/>
      <c r="DA119" s="301"/>
      <c r="DB119" s="301"/>
      <c r="DC119" s="302"/>
    </row>
    <row r="120" spans="39:107">
      <c r="AM120" s="90"/>
      <c r="AO120" s="96"/>
      <c r="AP120" s="96"/>
      <c r="AQ120" s="90"/>
      <c r="AV120" s="301"/>
      <c r="AW120" s="302"/>
      <c r="AX120" s="302"/>
      <c r="AY120" s="302"/>
      <c r="AZ120" s="301"/>
      <c r="BA120" s="302"/>
      <c r="BE120" s="301"/>
      <c r="BF120" s="302"/>
      <c r="BG120" s="301"/>
      <c r="BH120" s="302"/>
      <c r="BI120" s="301"/>
      <c r="BJ120" s="302"/>
      <c r="BN120" s="301"/>
      <c r="BO120" s="302"/>
      <c r="BP120" s="301"/>
      <c r="BQ120" s="302"/>
      <c r="BR120" s="301"/>
      <c r="BS120" s="302"/>
      <c r="BW120" s="301"/>
      <c r="BX120" s="302"/>
      <c r="BY120" s="301"/>
      <c r="BZ120" s="302"/>
      <c r="CA120" s="301"/>
      <c r="CB120" s="302"/>
      <c r="CF120" s="301"/>
      <c r="CG120" s="302"/>
      <c r="CH120" s="301"/>
      <c r="CI120" s="302"/>
      <c r="CJ120" s="301"/>
      <c r="CK120" s="302"/>
      <c r="CO120" s="301"/>
      <c r="CP120" s="302"/>
      <c r="CQ120" s="301"/>
      <c r="CR120" s="301"/>
      <c r="CS120" s="301"/>
      <c r="CT120" s="302"/>
      <c r="CX120" s="301"/>
      <c r="CY120" s="302"/>
      <c r="CZ120" s="301"/>
      <c r="DA120" s="301"/>
      <c r="DB120" s="301"/>
      <c r="DC120" s="302"/>
    </row>
    <row r="121" spans="39:107">
      <c r="AM121" s="90"/>
      <c r="AO121" s="96"/>
      <c r="AP121" s="96"/>
      <c r="AQ121" s="90"/>
      <c r="AV121" s="301"/>
      <c r="AW121" s="302"/>
      <c r="AX121" s="302"/>
      <c r="AY121" s="302"/>
      <c r="AZ121" s="301"/>
      <c r="BA121" s="302"/>
      <c r="BE121" s="301"/>
      <c r="BF121" s="302"/>
      <c r="BG121" s="301"/>
      <c r="BH121" s="302"/>
      <c r="BI121" s="301"/>
      <c r="BJ121" s="302"/>
      <c r="BN121" s="301"/>
      <c r="BO121" s="302"/>
      <c r="BP121" s="301"/>
      <c r="BQ121" s="302"/>
      <c r="BR121" s="301"/>
      <c r="BS121" s="302"/>
      <c r="BW121" s="301"/>
      <c r="BX121" s="302"/>
      <c r="BY121" s="301"/>
      <c r="BZ121" s="302"/>
      <c r="CA121" s="301"/>
      <c r="CB121" s="302"/>
      <c r="CF121" s="301"/>
      <c r="CG121" s="302"/>
      <c r="CH121" s="301"/>
      <c r="CI121" s="302"/>
      <c r="CJ121" s="301"/>
      <c r="CK121" s="302"/>
      <c r="CO121" s="301"/>
      <c r="CP121" s="302"/>
      <c r="CQ121" s="301"/>
      <c r="CR121" s="301"/>
      <c r="CS121" s="301"/>
      <c r="CT121" s="302"/>
      <c r="CX121" s="301"/>
      <c r="CY121" s="302"/>
      <c r="CZ121" s="301"/>
      <c r="DA121" s="301"/>
      <c r="DB121" s="301"/>
      <c r="DC121" s="302"/>
    </row>
    <row r="122" spans="39:107">
      <c r="AM122" s="90"/>
      <c r="AO122" s="96"/>
      <c r="AP122" s="96"/>
      <c r="AQ122" s="90"/>
      <c r="AV122" s="301"/>
      <c r="AW122" s="302"/>
      <c r="AX122" s="302"/>
      <c r="AY122" s="302"/>
      <c r="AZ122" s="301"/>
      <c r="BA122" s="302"/>
      <c r="BE122" s="301"/>
      <c r="BF122" s="302"/>
      <c r="BG122" s="301"/>
      <c r="BH122" s="302"/>
      <c r="BI122" s="301"/>
      <c r="BJ122" s="302"/>
      <c r="BN122" s="301"/>
      <c r="BO122" s="302"/>
      <c r="BP122" s="301"/>
      <c r="BQ122" s="302"/>
      <c r="BR122" s="301"/>
      <c r="BS122" s="302"/>
      <c r="BW122" s="301"/>
      <c r="BX122" s="302"/>
      <c r="BY122" s="301"/>
      <c r="BZ122" s="302"/>
      <c r="CA122" s="301"/>
      <c r="CB122" s="302"/>
      <c r="CF122" s="301"/>
      <c r="CG122" s="302"/>
      <c r="CH122" s="301"/>
      <c r="CI122" s="302"/>
      <c r="CJ122" s="301"/>
      <c r="CK122" s="302"/>
      <c r="CO122" s="301"/>
      <c r="CP122" s="302"/>
      <c r="CQ122" s="301"/>
      <c r="CR122" s="301"/>
      <c r="CS122" s="301"/>
      <c r="CT122" s="302"/>
      <c r="CX122" s="301"/>
      <c r="CY122" s="302"/>
      <c r="CZ122" s="301"/>
      <c r="DA122" s="301"/>
      <c r="DB122" s="301"/>
      <c r="DC122" s="302"/>
    </row>
    <row r="123" spans="39:107">
      <c r="AM123" s="90"/>
      <c r="AO123" s="96"/>
      <c r="AP123" s="96"/>
      <c r="AQ123" s="90"/>
      <c r="AV123" s="301"/>
      <c r="AW123" s="302"/>
      <c r="AX123" s="302"/>
      <c r="AY123" s="302"/>
      <c r="AZ123" s="301"/>
      <c r="BA123" s="302"/>
      <c r="BE123" s="301"/>
      <c r="BF123" s="302"/>
      <c r="BG123" s="301"/>
      <c r="BH123" s="302"/>
      <c r="BI123" s="301"/>
      <c r="BJ123" s="302"/>
      <c r="BN123" s="301"/>
      <c r="BO123" s="302"/>
      <c r="BP123" s="301"/>
      <c r="BQ123" s="302"/>
      <c r="BR123" s="301"/>
      <c r="BS123" s="302"/>
      <c r="BW123" s="301"/>
      <c r="BX123" s="302"/>
      <c r="BY123" s="301"/>
      <c r="BZ123" s="302"/>
      <c r="CA123" s="301"/>
      <c r="CB123" s="302"/>
      <c r="CF123" s="301"/>
      <c r="CG123" s="302"/>
      <c r="CH123" s="301"/>
      <c r="CI123" s="302"/>
      <c r="CJ123" s="301"/>
      <c r="CK123" s="302"/>
      <c r="CO123" s="301"/>
      <c r="CP123" s="302"/>
      <c r="CQ123" s="301"/>
      <c r="CR123" s="301"/>
      <c r="CS123" s="301"/>
      <c r="CT123" s="302"/>
      <c r="CX123" s="301"/>
      <c r="CY123" s="302"/>
      <c r="CZ123" s="301"/>
      <c r="DA123" s="301"/>
      <c r="DB123" s="301"/>
      <c r="DC123" s="302"/>
    </row>
    <row r="124" spans="39:107">
      <c r="AM124" s="90"/>
      <c r="AO124" s="96"/>
      <c r="AP124" s="96"/>
      <c r="AQ124" s="90"/>
      <c r="AV124" s="301"/>
      <c r="AW124" s="302"/>
      <c r="AX124" s="302"/>
      <c r="AY124" s="302"/>
      <c r="AZ124" s="301"/>
      <c r="BA124" s="302"/>
      <c r="BE124" s="301"/>
      <c r="BF124" s="302"/>
      <c r="BG124" s="301"/>
      <c r="BH124" s="302"/>
      <c r="BI124" s="301"/>
      <c r="BJ124" s="302"/>
      <c r="BN124" s="301"/>
      <c r="BO124" s="302"/>
      <c r="BP124" s="301"/>
      <c r="BQ124" s="302"/>
      <c r="BR124" s="301"/>
      <c r="BS124" s="302"/>
      <c r="BW124" s="301"/>
      <c r="BX124" s="302"/>
      <c r="BY124" s="301"/>
      <c r="BZ124" s="302"/>
      <c r="CA124" s="301"/>
      <c r="CB124" s="302"/>
      <c r="CF124" s="301"/>
      <c r="CG124" s="302"/>
      <c r="CH124" s="301"/>
      <c r="CI124" s="302"/>
      <c r="CJ124" s="301"/>
      <c r="CK124" s="302"/>
      <c r="CO124" s="301"/>
      <c r="CP124" s="302"/>
      <c r="CQ124" s="301"/>
      <c r="CR124" s="301"/>
      <c r="CS124" s="301"/>
      <c r="CT124" s="302"/>
      <c r="CX124" s="301"/>
      <c r="CY124" s="302"/>
      <c r="CZ124" s="301"/>
      <c r="DA124" s="301"/>
      <c r="DB124" s="301"/>
      <c r="DC124" s="302"/>
    </row>
    <row r="125" spans="39:107">
      <c r="AM125" s="90"/>
      <c r="AO125" s="96"/>
      <c r="AP125" s="96"/>
      <c r="AQ125" s="90"/>
      <c r="AV125" s="301"/>
      <c r="AW125" s="302"/>
      <c r="AX125" s="302"/>
      <c r="AY125" s="302"/>
      <c r="AZ125" s="301"/>
      <c r="BA125" s="302"/>
      <c r="BE125" s="301"/>
      <c r="BF125" s="302"/>
      <c r="BG125" s="301"/>
      <c r="BH125" s="302"/>
      <c r="BI125" s="301"/>
      <c r="BJ125" s="302"/>
      <c r="BN125" s="301"/>
      <c r="BO125" s="302"/>
      <c r="BP125" s="301"/>
      <c r="BQ125" s="302"/>
      <c r="BR125" s="301"/>
      <c r="BS125" s="302"/>
      <c r="BW125" s="301"/>
      <c r="BX125" s="302"/>
      <c r="BY125" s="301"/>
      <c r="BZ125" s="302"/>
      <c r="CA125" s="301"/>
      <c r="CB125" s="302"/>
      <c r="CF125" s="301"/>
      <c r="CG125" s="302"/>
      <c r="CH125" s="301"/>
      <c r="CI125" s="302"/>
      <c r="CJ125" s="301"/>
      <c r="CK125" s="302"/>
      <c r="CO125" s="301"/>
      <c r="CP125" s="302"/>
      <c r="CQ125" s="301"/>
      <c r="CR125" s="301"/>
      <c r="CS125" s="301"/>
      <c r="CT125" s="302"/>
      <c r="CX125" s="301"/>
      <c r="CY125" s="302"/>
      <c r="CZ125" s="301"/>
      <c r="DA125" s="301"/>
      <c r="DB125" s="301"/>
      <c r="DC125" s="302"/>
    </row>
    <row r="126" spans="39:107">
      <c r="AM126" s="90"/>
      <c r="AO126" s="96"/>
      <c r="AP126" s="96"/>
      <c r="AQ126" s="90"/>
      <c r="AV126" s="301"/>
      <c r="AW126" s="302"/>
      <c r="AX126" s="302"/>
      <c r="AY126" s="302"/>
      <c r="AZ126" s="301"/>
      <c r="BA126" s="302"/>
      <c r="BE126" s="301"/>
      <c r="BF126" s="302"/>
      <c r="BG126" s="301"/>
      <c r="BH126" s="302"/>
      <c r="BI126" s="301"/>
      <c r="BJ126" s="302"/>
      <c r="BN126" s="301"/>
      <c r="BO126" s="302"/>
      <c r="BP126" s="301"/>
      <c r="BQ126" s="302"/>
      <c r="BR126" s="301"/>
      <c r="BS126" s="302"/>
      <c r="BW126" s="301"/>
      <c r="BX126" s="302"/>
      <c r="BY126" s="301"/>
      <c r="BZ126" s="302"/>
      <c r="CA126" s="301"/>
      <c r="CB126" s="302"/>
      <c r="CF126" s="301"/>
      <c r="CG126" s="302"/>
      <c r="CH126" s="301"/>
      <c r="CI126" s="302"/>
      <c r="CJ126" s="301"/>
      <c r="CK126" s="302"/>
      <c r="CO126" s="301"/>
      <c r="CP126" s="302"/>
      <c r="CQ126" s="301"/>
      <c r="CR126" s="301"/>
      <c r="CS126" s="301"/>
      <c r="CT126" s="302"/>
      <c r="CX126" s="301"/>
      <c r="CY126" s="302"/>
      <c r="CZ126" s="301"/>
      <c r="DA126" s="301"/>
      <c r="DB126" s="301"/>
      <c r="DC126" s="302"/>
    </row>
    <row r="127" spans="39:107">
      <c r="AM127" s="90"/>
      <c r="AO127" s="96"/>
      <c r="AP127" s="96"/>
      <c r="AQ127" s="90"/>
      <c r="AV127" s="301"/>
      <c r="AW127" s="302"/>
      <c r="AX127" s="302"/>
      <c r="AY127" s="302"/>
      <c r="AZ127" s="301"/>
      <c r="BA127" s="302"/>
      <c r="BE127" s="301"/>
      <c r="BF127" s="302"/>
      <c r="BG127" s="301"/>
      <c r="BH127" s="302"/>
      <c r="BI127" s="301"/>
      <c r="BJ127" s="302"/>
      <c r="BN127" s="301"/>
      <c r="BO127" s="302"/>
      <c r="BP127" s="301"/>
      <c r="BQ127" s="302"/>
      <c r="BR127" s="301"/>
      <c r="BS127" s="302"/>
      <c r="BW127" s="301"/>
      <c r="BX127" s="302"/>
      <c r="BY127" s="301"/>
      <c r="BZ127" s="302"/>
      <c r="CA127" s="301"/>
      <c r="CB127" s="302"/>
      <c r="CF127" s="301"/>
      <c r="CG127" s="302"/>
      <c r="CH127" s="301"/>
      <c r="CI127" s="302"/>
      <c r="CJ127" s="301"/>
      <c r="CK127" s="302"/>
      <c r="CO127" s="301"/>
      <c r="CP127" s="302"/>
      <c r="CQ127" s="301"/>
      <c r="CR127" s="301"/>
      <c r="CS127" s="301"/>
      <c r="CT127" s="302"/>
      <c r="CX127" s="301"/>
      <c r="CY127" s="302"/>
      <c r="CZ127" s="301"/>
      <c r="DA127" s="301"/>
      <c r="DB127" s="301"/>
      <c r="DC127" s="302"/>
    </row>
    <row r="128" spans="39:107">
      <c r="AM128" s="90"/>
      <c r="AO128" s="96"/>
      <c r="AP128" s="96"/>
      <c r="AQ128" s="90"/>
      <c r="AV128" s="301"/>
      <c r="AW128" s="302"/>
      <c r="AX128" s="301"/>
      <c r="AY128" s="301"/>
      <c r="AZ128" s="301"/>
      <c r="BA128" s="302"/>
      <c r="BE128" s="301"/>
      <c r="BF128" s="302"/>
      <c r="BG128" s="301"/>
      <c r="BH128" s="301"/>
      <c r="BI128" s="301"/>
      <c r="BJ128" s="302"/>
      <c r="BN128" s="301"/>
      <c r="BO128" s="302"/>
      <c r="BP128" s="301"/>
      <c r="BQ128" s="301"/>
      <c r="BR128" s="301"/>
      <c r="BS128" s="302"/>
      <c r="BW128" s="301"/>
      <c r="BX128" s="302"/>
      <c r="BY128" s="301"/>
      <c r="BZ128" s="301"/>
      <c r="CA128" s="301"/>
      <c r="CB128" s="302"/>
      <c r="CF128" s="301"/>
      <c r="CG128" s="302"/>
      <c r="CH128" s="301"/>
      <c r="CI128" s="301"/>
      <c r="CJ128" s="301"/>
      <c r="CK128" s="302"/>
      <c r="CO128" s="301"/>
      <c r="CP128" s="302"/>
      <c r="CQ128" s="301"/>
      <c r="CR128" s="301"/>
      <c r="CS128" s="301"/>
      <c r="CT128" s="302"/>
      <c r="CX128" s="301"/>
      <c r="CY128" s="302"/>
      <c r="CZ128" s="301"/>
      <c r="DA128" s="301"/>
      <c r="DB128" s="301"/>
      <c r="DC128" s="302"/>
    </row>
    <row r="129" spans="39:107">
      <c r="AM129" s="90"/>
      <c r="AO129" s="96"/>
      <c r="AP129" s="96"/>
      <c r="AQ129" s="90"/>
      <c r="AV129" s="301"/>
      <c r="AW129" s="302"/>
      <c r="AX129" s="301"/>
      <c r="AY129" s="301"/>
      <c r="AZ129" s="301"/>
      <c r="BA129" s="302"/>
      <c r="BE129" s="301"/>
      <c r="BF129" s="302"/>
      <c r="BG129" s="301"/>
      <c r="BH129" s="301"/>
      <c r="BI129" s="301"/>
      <c r="BJ129" s="302"/>
      <c r="BN129" s="301"/>
      <c r="BO129" s="302"/>
      <c r="BP129" s="301"/>
      <c r="BQ129" s="301"/>
      <c r="BR129" s="301"/>
      <c r="BS129" s="302"/>
      <c r="BW129" s="301"/>
      <c r="BX129" s="302"/>
      <c r="BY129" s="301"/>
      <c r="BZ129" s="301"/>
      <c r="CA129" s="301"/>
      <c r="CB129" s="302"/>
      <c r="CF129" s="301"/>
      <c r="CG129" s="302"/>
      <c r="CH129" s="301"/>
      <c r="CI129" s="301"/>
      <c r="CJ129" s="301"/>
      <c r="CK129" s="302"/>
      <c r="CO129" s="301"/>
      <c r="CP129" s="302"/>
      <c r="CQ129" s="301"/>
      <c r="CR129" s="301"/>
      <c r="CS129" s="301"/>
      <c r="CT129" s="302"/>
      <c r="CX129" s="301"/>
      <c r="CY129" s="302"/>
      <c r="CZ129" s="301"/>
      <c r="DA129" s="301"/>
      <c r="DB129" s="301"/>
      <c r="DC129" s="302"/>
    </row>
    <row r="130" spans="39:107">
      <c r="AM130" s="90"/>
      <c r="AO130" s="96"/>
      <c r="AP130" s="96"/>
      <c r="AQ130" s="90"/>
      <c r="AV130" s="301"/>
      <c r="AW130" s="302"/>
      <c r="AX130" s="301"/>
      <c r="AY130" s="301"/>
      <c r="AZ130" s="301"/>
      <c r="BA130" s="302"/>
      <c r="BE130" s="301"/>
      <c r="BF130" s="302"/>
      <c r="BG130" s="301"/>
      <c r="BH130" s="301"/>
      <c r="BI130" s="301"/>
      <c r="BJ130" s="302"/>
      <c r="BN130" s="301"/>
      <c r="BO130" s="302"/>
      <c r="BP130" s="301"/>
      <c r="BQ130" s="301"/>
      <c r="BR130" s="301"/>
      <c r="BS130" s="302"/>
      <c r="BW130" s="301"/>
      <c r="BX130" s="302"/>
      <c r="BY130" s="301"/>
      <c r="BZ130" s="301"/>
      <c r="CA130" s="301"/>
      <c r="CB130" s="302"/>
      <c r="CF130" s="301"/>
      <c r="CG130" s="302"/>
      <c r="CH130" s="301"/>
      <c r="CI130" s="301"/>
      <c r="CJ130" s="301"/>
      <c r="CK130" s="302"/>
      <c r="CO130" s="301"/>
      <c r="CP130" s="302"/>
      <c r="CQ130" s="301"/>
      <c r="CR130" s="301"/>
      <c r="CS130" s="301"/>
      <c r="CT130" s="302"/>
      <c r="CX130" s="301"/>
      <c r="CY130" s="302"/>
      <c r="CZ130" s="301"/>
      <c r="DA130" s="301"/>
      <c r="DB130" s="301"/>
      <c r="DC130" s="302"/>
    </row>
    <row r="131" spans="39:107">
      <c r="AM131" s="90"/>
      <c r="AO131" s="96"/>
      <c r="AP131" s="96"/>
      <c r="AQ131" s="90"/>
      <c r="AV131" s="301"/>
      <c r="AW131" s="302"/>
      <c r="AX131" s="301"/>
      <c r="AY131" s="301"/>
      <c r="AZ131" s="301"/>
      <c r="BA131" s="302"/>
      <c r="BE131" s="301"/>
      <c r="BF131" s="302"/>
      <c r="BG131" s="301"/>
      <c r="BH131" s="301"/>
      <c r="BI131" s="301"/>
      <c r="BJ131" s="302"/>
      <c r="BN131" s="301"/>
      <c r="BO131" s="302"/>
      <c r="BP131" s="301"/>
      <c r="BQ131" s="301"/>
      <c r="BR131" s="301"/>
      <c r="BS131" s="302"/>
      <c r="BW131" s="301"/>
      <c r="BX131" s="302"/>
      <c r="BY131" s="301"/>
      <c r="BZ131" s="301"/>
      <c r="CA131" s="301"/>
      <c r="CB131" s="302"/>
      <c r="CF131" s="301"/>
      <c r="CG131" s="302"/>
      <c r="CH131" s="301"/>
      <c r="CI131" s="301"/>
      <c r="CJ131" s="301"/>
      <c r="CK131" s="302"/>
      <c r="CO131" s="301"/>
      <c r="CP131" s="302"/>
      <c r="CQ131" s="301"/>
      <c r="CR131" s="301"/>
      <c r="CS131" s="301"/>
      <c r="CT131" s="302"/>
      <c r="CX131" s="301"/>
      <c r="CY131" s="302"/>
      <c r="CZ131" s="301"/>
      <c r="DA131" s="301"/>
      <c r="DB131" s="301"/>
      <c r="DC131" s="302"/>
    </row>
    <row r="132" spans="39:107">
      <c r="AM132" s="90"/>
      <c r="AO132" s="96"/>
      <c r="AP132" s="96"/>
      <c r="AQ132" s="90"/>
      <c r="AV132" s="301"/>
      <c r="AW132" s="302"/>
      <c r="AX132" s="301"/>
      <c r="AY132" s="301"/>
      <c r="AZ132" s="301"/>
      <c r="BA132" s="302"/>
      <c r="BE132" s="301"/>
      <c r="BF132" s="302"/>
      <c r="BG132" s="301"/>
      <c r="BH132" s="301"/>
      <c r="BI132" s="301"/>
      <c r="BJ132" s="302"/>
      <c r="BN132" s="301"/>
      <c r="BO132" s="302"/>
      <c r="BP132" s="301"/>
      <c r="BQ132" s="301"/>
      <c r="BR132" s="301"/>
      <c r="BS132" s="302"/>
      <c r="BW132" s="301"/>
      <c r="BX132" s="302"/>
      <c r="BY132" s="301"/>
      <c r="BZ132" s="301"/>
      <c r="CA132" s="301"/>
      <c r="CB132" s="302"/>
      <c r="CF132" s="301"/>
      <c r="CG132" s="302"/>
      <c r="CH132" s="301"/>
      <c r="CI132" s="301"/>
      <c r="CJ132" s="301"/>
      <c r="CK132" s="302"/>
      <c r="CO132" s="301"/>
      <c r="CP132" s="302"/>
      <c r="CQ132" s="301"/>
      <c r="CR132" s="301"/>
      <c r="CS132" s="301"/>
      <c r="CT132" s="302"/>
      <c r="CX132" s="301"/>
      <c r="CY132" s="302"/>
      <c r="CZ132" s="301"/>
      <c r="DA132" s="301"/>
      <c r="DB132" s="301"/>
      <c r="DC132" s="302"/>
    </row>
    <row r="133" spans="39:107">
      <c r="AM133" s="90"/>
      <c r="AO133" s="96"/>
      <c r="AP133" s="96"/>
      <c r="AQ133" s="90"/>
      <c r="AV133" s="301"/>
      <c r="AW133" s="302"/>
      <c r="AX133" s="301"/>
      <c r="AY133" s="301"/>
      <c r="AZ133" s="301"/>
      <c r="BA133" s="302"/>
      <c r="BE133" s="301"/>
      <c r="BF133" s="302"/>
      <c r="BG133" s="301"/>
      <c r="BH133" s="301"/>
      <c r="BI133" s="301"/>
      <c r="BJ133" s="302"/>
      <c r="BN133" s="301"/>
      <c r="BO133" s="302"/>
      <c r="BP133" s="301"/>
      <c r="BQ133" s="301"/>
      <c r="BR133" s="301"/>
      <c r="BS133" s="302"/>
      <c r="BW133" s="301"/>
      <c r="BX133" s="302"/>
      <c r="BY133" s="301"/>
      <c r="BZ133" s="301"/>
      <c r="CA133" s="301"/>
      <c r="CB133" s="302"/>
      <c r="CF133" s="301"/>
      <c r="CG133" s="302"/>
      <c r="CH133" s="301"/>
      <c r="CI133" s="301"/>
      <c r="CJ133" s="301"/>
      <c r="CK133" s="302"/>
      <c r="CO133" s="301"/>
      <c r="CP133" s="302"/>
      <c r="CQ133" s="301"/>
      <c r="CR133" s="301"/>
      <c r="CS133" s="301"/>
      <c r="CT133" s="302"/>
      <c r="CX133" s="301"/>
      <c r="CY133" s="302"/>
      <c r="CZ133" s="301"/>
      <c r="DA133" s="301"/>
      <c r="DB133" s="301"/>
      <c r="DC133" s="302"/>
    </row>
    <row r="134" spans="39:107">
      <c r="AM134" s="90"/>
      <c r="AO134" s="96"/>
      <c r="AP134" s="96"/>
      <c r="AQ134" s="90"/>
      <c r="AV134" s="301"/>
      <c r="AW134" s="302"/>
      <c r="AX134" s="301"/>
      <c r="AY134" s="301"/>
      <c r="AZ134" s="301"/>
      <c r="BA134" s="302"/>
      <c r="BE134" s="301"/>
      <c r="BF134" s="302"/>
      <c r="BG134" s="301"/>
      <c r="BH134" s="301"/>
      <c r="BI134" s="301"/>
      <c r="BJ134" s="302"/>
      <c r="BN134" s="301"/>
      <c r="BO134" s="302"/>
      <c r="BP134" s="301"/>
      <c r="BQ134" s="301"/>
      <c r="BR134" s="301"/>
      <c r="BS134" s="302"/>
      <c r="BW134" s="301"/>
      <c r="BX134" s="302"/>
      <c r="BY134" s="301"/>
      <c r="BZ134" s="301"/>
      <c r="CA134" s="301"/>
      <c r="CB134" s="302"/>
      <c r="CF134" s="301"/>
      <c r="CG134" s="302"/>
      <c r="CH134" s="301"/>
      <c r="CI134" s="301"/>
      <c r="CJ134" s="301"/>
      <c r="CK134" s="302"/>
      <c r="CO134" s="301"/>
      <c r="CP134" s="302"/>
      <c r="CQ134" s="301"/>
      <c r="CR134" s="301"/>
      <c r="CS134" s="301"/>
      <c r="CT134" s="302"/>
      <c r="CX134" s="301"/>
      <c r="CY134" s="302"/>
      <c r="CZ134" s="301"/>
      <c r="DA134" s="301"/>
      <c r="DB134" s="301"/>
      <c r="DC134" s="302"/>
    </row>
    <row r="135" spans="39:107">
      <c r="AM135" s="90"/>
      <c r="AO135" s="96"/>
      <c r="AP135" s="96"/>
      <c r="AQ135" s="90"/>
      <c r="AV135" s="301"/>
      <c r="AW135" s="302"/>
      <c r="AX135" s="301"/>
      <c r="AY135" s="301"/>
      <c r="AZ135" s="301"/>
      <c r="BA135" s="302"/>
      <c r="BE135" s="301"/>
      <c r="BF135" s="302"/>
      <c r="BG135" s="301"/>
      <c r="BH135" s="301"/>
      <c r="BI135" s="301"/>
      <c r="BJ135" s="302"/>
      <c r="BN135" s="301"/>
      <c r="BO135" s="302"/>
      <c r="BP135" s="301"/>
      <c r="BQ135" s="301"/>
      <c r="BR135" s="301"/>
      <c r="BS135" s="302"/>
      <c r="BW135" s="301"/>
      <c r="BX135" s="302"/>
      <c r="BY135" s="301"/>
      <c r="BZ135" s="301"/>
      <c r="CA135" s="301"/>
      <c r="CB135" s="302"/>
      <c r="CF135" s="301"/>
      <c r="CG135" s="302"/>
      <c r="CH135" s="301"/>
      <c r="CI135" s="301"/>
      <c r="CJ135" s="301"/>
      <c r="CK135" s="302"/>
      <c r="CO135" s="301"/>
      <c r="CP135" s="302"/>
      <c r="CQ135" s="301"/>
      <c r="CR135" s="301"/>
      <c r="CS135" s="301"/>
      <c r="CT135" s="302"/>
      <c r="CX135" s="301"/>
      <c r="CY135" s="302"/>
      <c r="CZ135" s="301"/>
      <c r="DA135" s="301"/>
      <c r="DB135" s="301"/>
      <c r="DC135" s="302"/>
    </row>
    <row r="136" spans="39:107">
      <c r="AM136" s="90"/>
      <c r="AO136" s="96"/>
      <c r="AP136" s="96"/>
      <c r="AQ136" s="90"/>
      <c r="AV136" s="301"/>
      <c r="AW136" s="302"/>
      <c r="AX136" s="301"/>
      <c r="AY136" s="301"/>
      <c r="AZ136" s="301"/>
      <c r="BA136" s="302"/>
      <c r="BE136" s="301"/>
      <c r="BF136" s="302"/>
      <c r="BG136" s="301"/>
      <c r="BH136" s="301"/>
      <c r="BI136" s="301"/>
      <c r="BJ136" s="302"/>
      <c r="BN136" s="301"/>
      <c r="BO136" s="302"/>
      <c r="BP136" s="301"/>
      <c r="BQ136" s="301"/>
      <c r="BR136" s="301"/>
      <c r="BS136" s="302"/>
      <c r="BW136" s="301"/>
      <c r="BX136" s="302"/>
      <c r="BY136" s="301"/>
      <c r="BZ136" s="301"/>
      <c r="CA136" s="301"/>
      <c r="CB136" s="302"/>
      <c r="CF136" s="301"/>
      <c r="CG136" s="302"/>
      <c r="CH136" s="301"/>
      <c r="CI136" s="301"/>
      <c r="CJ136" s="301"/>
      <c r="CK136" s="302"/>
      <c r="CO136" s="301"/>
      <c r="CP136" s="302"/>
      <c r="CQ136" s="301"/>
      <c r="CR136" s="301"/>
      <c r="CS136" s="301"/>
      <c r="CT136" s="302"/>
      <c r="CX136" s="301"/>
      <c r="CY136" s="302"/>
      <c r="CZ136" s="301"/>
      <c r="DA136" s="301"/>
      <c r="DB136" s="301"/>
      <c r="DC136" s="302"/>
    </row>
    <row r="137" spans="39:107">
      <c r="AM137" s="90"/>
      <c r="AO137" s="96"/>
      <c r="AP137" s="96"/>
      <c r="AQ137" s="90"/>
      <c r="AV137" s="301"/>
      <c r="AW137" s="302"/>
      <c r="AX137" s="301"/>
      <c r="AY137" s="301"/>
      <c r="AZ137" s="301"/>
      <c r="BA137" s="302"/>
      <c r="BE137" s="301"/>
      <c r="BF137" s="302"/>
      <c r="BG137" s="301"/>
      <c r="BH137" s="301"/>
      <c r="BI137" s="301"/>
      <c r="BJ137" s="302"/>
      <c r="BN137" s="301"/>
      <c r="BO137" s="302"/>
      <c r="BP137" s="301"/>
      <c r="BQ137" s="301"/>
      <c r="BR137" s="301"/>
      <c r="BS137" s="302"/>
      <c r="BW137" s="301"/>
      <c r="BX137" s="302"/>
      <c r="BY137" s="301"/>
      <c r="BZ137" s="301"/>
      <c r="CA137" s="301"/>
      <c r="CB137" s="302"/>
      <c r="CF137" s="301"/>
      <c r="CG137" s="302"/>
      <c r="CH137" s="301"/>
      <c r="CI137" s="301"/>
      <c r="CJ137" s="301"/>
      <c r="CK137" s="302"/>
      <c r="CO137" s="301"/>
      <c r="CP137" s="302"/>
      <c r="CQ137" s="301"/>
      <c r="CR137" s="301"/>
      <c r="CS137" s="301"/>
      <c r="CT137" s="302"/>
      <c r="CX137" s="301"/>
      <c r="CY137" s="302"/>
      <c r="CZ137" s="301"/>
      <c r="DA137" s="301"/>
      <c r="DB137" s="301"/>
      <c r="DC137" s="302"/>
    </row>
    <row r="138" spans="39:107">
      <c r="AM138" s="90"/>
      <c r="AO138" s="96"/>
      <c r="AP138" s="96"/>
      <c r="AQ138" s="90"/>
      <c r="AV138" s="301"/>
      <c r="AW138" s="302"/>
      <c r="AX138" s="301"/>
      <c r="AY138" s="301"/>
      <c r="AZ138" s="301"/>
      <c r="BA138" s="302"/>
      <c r="BE138" s="301"/>
      <c r="BF138" s="302"/>
      <c r="BG138" s="301"/>
      <c r="BH138" s="301"/>
      <c r="BI138" s="301"/>
      <c r="BJ138" s="302"/>
      <c r="BN138" s="301"/>
      <c r="BO138" s="302"/>
      <c r="BP138" s="301"/>
      <c r="BQ138" s="301"/>
      <c r="BR138" s="301"/>
      <c r="BS138" s="302"/>
      <c r="BW138" s="301"/>
      <c r="BX138" s="302"/>
      <c r="BY138" s="301"/>
      <c r="BZ138" s="301"/>
      <c r="CA138" s="301"/>
      <c r="CB138" s="302"/>
      <c r="CF138" s="301"/>
      <c r="CG138" s="302"/>
      <c r="CH138" s="301"/>
      <c r="CI138" s="301"/>
      <c r="CJ138" s="301"/>
      <c r="CK138" s="302"/>
      <c r="CO138" s="301"/>
      <c r="CP138" s="302"/>
      <c r="CQ138" s="301"/>
      <c r="CR138" s="301"/>
      <c r="CS138" s="301"/>
      <c r="CT138" s="302"/>
      <c r="CX138" s="301"/>
      <c r="CY138" s="302"/>
      <c r="CZ138" s="301"/>
      <c r="DA138" s="301"/>
      <c r="DB138" s="301"/>
      <c r="DC138" s="302"/>
    </row>
    <row r="139" spans="39:107">
      <c r="AM139" s="90"/>
      <c r="AO139" s="96"/>
      <c r="AP139" s="96"/>
      <c r="AQ139" s="90"/>
      <c r="AV139" s="301"/>
      <c r="AW139" s="302"/>
      <c r="AX139" s="301"/>
      <c r="AY139" s="301"/>
      <c r="AZ139" s="301"/>
      <c r="BA139" s="302"/>
      <c r="BE139" s="301"/>
      <c r="BF139" s="302"/>
      <c r="BG139" s="301"/>
      <c r="BH139" s="301"/>
      <c r="BI139" s="301"/>
      <c r="BJ139" s="302"/>
      <c r="BN139" s="301"/>
      <c r="BO139" s="302"/>
      <c r="BP139" s="301"/>
      <c r="BQ139" s="301"/>
      <c r="BR139" s="301"/>
      <c r="BS139" s="302"/>
      <c r="BW139" s="301"/>
      <c r="BX139" s="302"/>
      <c r="BY139" s="301"/>
      <c r="BZ139" s="301"/>
      <c r="CA139" s="301"/>
      <c r="CB139" s="302"/>
      <c r="CF139" s="301"/>
      <c r="CG139" s="302"/>
      <c r="CH139" s="301"/>
      <c r="CI139" s="301"/>
      <c r="CJ139" s="301"/>
      <c r="CK139" s="302"/>
      <c r="CO139" s="301"/>
      <c r="CP139" s="302"/>
      <c r="CQ139" s="301"/>
      <c r="CR139" s="301"/>
      <c r="CS139" s="301"/>
      <c r="CT139" s="302"/>
      <c r="CX139" s="301"/>
      <c r="CY139" s="302"/>
      <c r="CZ139" s="301"/>
      <c r="DA139" s="301"/>
      <c r="DB139" s="301"/>
      <c r="DC139" s="302"/>
    </row>
    <row r="140" spans="39:107">
      <c r="AM140" s="90"/>
      <c r="AO140" s="96"/>
      <c r="AP140" s="96"/>
      <c r="AQ140" s="90"/>
      <c r="AV140" s="301"/>
      <c r="AW140" s="302"/>
      <c r="AX140" s="301"/>
      <c r="AY140" s="301"/>
      <c r="AZ140" s="301"/>
      <c r="BA140" s="302"/>
      <c r="BE140" s="301"/>
      <c r="BF140" s="302"/>
      <c r="BG140" s="301"/>
      <c r="BH140" s="301"/>
      <c r="BI140" s="301"/>
      <c r="BJ140" s="302"/>
      <c r="BN140" s="301"/>
      <c r="BO140" s="302"/>
      <c r="BP140" s="301"/>
      <c r="BQ140" s="301"/>
      <c r="BR140" s="301"/>
      <c r="BS140" s="302"/>
      <c r="BW140" s="301"/>
      <c r="BX140" s="302"/>
      <c r="BY140" s="301"/>
      <c r="BZ140" s="301"/>
      <c r="CA140" s="301"/>
      <c r="CB140" s="302"/>
      <c r="CF140" s="301"/>
      <c r="CG140" s="302"/>
      <c r="CH140" s="301"/>
      <c r="CI140" s="301"/>
      <c r="CJ140" s="301"/>
      <c r="CK140" s="302"/>
      <c r="CO140" s="301"/>
      <c r="CP140" s="302"/>
      <c r="CQ140" s="301"/>
      <c r="CR140" s="301"/>
      <c r="CS140" s="301"/>
      <c r="CT140" s="302"/>
      <c r="CX140" s="301"/>
      <c r="CY140" s="302"/>
      <c r="CZ140" s="301"/>
      <c r="DA140" s="301"/>
      <c r="DB140" s="301"/>
      <c r="DC140" s="302"/>
    </row>
    <row r="141" spans="39:107">
      <c r="AM141" s="90"/>
      <c r="AO141" s="96"/>
      <c r="AP141" s="96"/>
      <c r="AQ141" s="90"/>
      <c r="AV141" s="301"/>
      <c r="AW141" s="302"/>
      <c r="AX141" s="301"/>
      <c r="AY141" s="301"/>
      <c r="AZ141" s="301"/>
      <c r="BA141" s="302"/>
      <c r="BE141" s="301"/>
      <c r="BF141" s="302"/>
      <c r="BG141" s="301"/>
      <c r="BH141" s="301"/>
      <c r="BI141" s="301"/>
      <c r="BJ141" s="302"/>
      <c r="BN141" s="301"/>
      <c r="BO141" s="302"/>
      <c r="BP141" s="301"/>
      <c r="BQ141" s="301"/>
      <c r="BR141" s="301"/>
      <c r="BS141" s="302"/>
      <c r="BW141" s="301"/>
      <c r="BX141" s="302"/>
      <c r="BY141" s="301"/>
      <c r="BZ141" s="301"/>
      <c r="CA141" s="301"/>
      <c r="CB141" s="302"/>
      <c r="CF141" s="301"/>
      <c r="CG141" s="302"/>
      <c r="CH141" s="301"/>
      <c r="CI141" s="301"/>
      <c r="CJ141" s="301"/>
      <c r="CK141" s="302"/>
      <c r="CO141" s="301"/>
      <c r="CP141" s="302"/>
      <c r="CQ141" s="301"/>
      <c r="CR141" s="301"/>
      <c r="CS141" s="301"/>
      <c r="CT141" s="302"/>
      <c r="CX141" s="301"/>
      <c r="CY141" s="302"/>
      <c r="CZ141" s="301"/>
      <c r="DA141" s="301"/>
      <c r="DB141" s="301"/>
      <c r="DC141" s="302"/>
    </row>
    <row r="142" spans="39:107">
      <c r="AM142" s="90"/>
      <c r="AO142" s="96"/>
      <c r="AP142" s="96"/>
      <c r="AQ142" s="90"/>
      <c r="AV142" s="301"/>
      <c r="AW142" s="302"/>
      <c r="AX142" s="301"/>
      <c r="AY142" s="301"/>
      <c r="AZ142" s="301"/>
      <c r="BA142" s="302"/>
      <c r="BE142" s="301"/>
      <c r="BF142" s="302"/>
      <c r="BG142" s="301"/>
      <c r="BH142" s="301"/>
      <c r="BI142" s="301"/>
      <c r="BJ142" s="302"/>
      <c r="BN142" s="301"/>
      <c r="BO142" s="302"/>
      <c r="BP142" s="301"/>
      <c r="BQ142" s="301"/>
      <c r="BR142" s="301"/>
      <c r="BS142" s="302"/>
      <c r="BW142" s="301"/>
      <c r="BX142" s="302"/>
      <c r="BY142" s="301"/>
      <c r="BZ142" s="301"/>
      <c r="CA142" s="301"/>
      <c r="CB142" s="302"/>
      <c r="CF142" s="301"/>
      <c r="CG142" s="302"/>
      <c r="CH142" s="301"/>
      <c r="CI142" s="301"/>
      <c r="CJ142" s="301"/>
      <c r="CK142" s="302"/>
      <c r="CO142" s="301"/>
      <c r="CP142" s="302"/>
      <c r="CQ142" s="301"/>
      <c r="CR142" s="301"/>
      <c r="CS142" s="301"/>
      <c r="CT142" s="302"/>
      <c r="CX142" s="301"/>
      <c r="CY142" s="302"/>
      <c r="CZ142" s="301"/>
      <c r="DA142" s="301"/>
      <c r="DB142" s="301"/>
      <c r="DC142" s="302"/>
    </row>
    <row r="143" spans="39:107">
      <c r="AM143" s="90"/>
      <c r="AO143" s="96"/>
      <c r="AP143" s="96"/>
      <c r="AQ143" s="90"/>
      <c r="AV143" s="301"/>
      <c r="AW143" s="302"/>
      <c r="AX143" s="301"/>
      <c r="AY143" s="301"/>
      <c r="AZ143" s="301"/>
      <c r="BA143" s="302"/>
      <c r="BE143" s="301"/>
      <c r="BF143" s="302"/>
      <c r="BG143" s="301"/>
      <c r="BH143" s="301"/>
      <c r="BI143" s="301"/>
      <c r="BJ143" s="302"/>
      <c r="BN143" s="301"/>
      <c r="BO143" s="302"/>
      <c r="BP143" s="301"/>
      <c r="BQ143" s="301"/>
      <c r="BR143" s="301"/>
      <c r="BS143" s="302"/>
      <c r="BW143" s="301"/>
      <c r="BX143" s="302"/>
      <c r="BY143" s="301"/>
      <c r="BZ143" s="301"/>
      <c r="CA143" s="301"/>
      <c r="CB143" s="302"/>
      <c r="CF143" s="301"/>
      <c r="CG143" s="302"/>
      <c r="CH143" s="301"/>
      <c r="CI143" s="301"/>
      <c r="CJ143" s="301"/>
      <c r="CK143" s="302"/>
      <c r="CO143" s="301"/>
      <c r="CP143" s="302"/>
      <c r="CQ143" s="301"/>
      <c r="CR143" s="301"/>
      <c r="CS143" s="301"/>
      <c r="CT143" s="302"/>
      <c r="CX143" s="301"/>
      <c r="CY143" s="302"/>
      <c r="CZ143" s="301"/>
      <c r="DA143" s="301"/>
      <c r="DB143" s="301"/>
      <c r="DC143" s="302"/>
    </row>
    <row r="144" spans="39:107">
      <c r="AM144" s="90"/>
      <c r="AO144" s="96"/>
      <c r="AP144" s="96"/>
      <c r="AQ144" s="90"/>
      <c r="AV144" s="301"/>
      <c r="AW144" s="302"/>
      <c r="AX144" s="301"/>
      <c r="AY144" s="301"/>
      <c r="AZ144" s="301"/>
      <c r="BA144" s="302"/>
      <c r="BE144" s="301"/>
      <c r="BF144" s="302"/>
      <c r="BG144" s="301"/>
      <c r="BH144" s="301"/>
      <c r="BI144" s="301"/>
      <c r="BJ144" s="302"/>
      <c r="BN144" s="301"/>
      <c r="BO144" s="302"/>
      <c r="BP144" s="301"/>
      <c r="BQ144" s="301"/>
      <c r="BR144" s="301"/>
      <c r="BS144" s="302"/>
      <c r="BW144" s="301"/>
      <c r="BX144" s="302"/>
      <c r="BY144" s="301"/>
      <c r="BZ144" s="301"/>
      <c r="CA144" s="301"/>
      <c r="CB144" s="302"/>
      <c r="CF144" s="301"/>
      <c r="CG144" s="302"/>
      <c r="CH144" s="301"/>
      <c r="CI144" s="301"/>
      <c r="CJ144" s="301"/>
      <c r="CK144" s="302"/>
      <c r="CO144" s="301"/>
      <c r="CP144" s="302"/>
      <c r="CQ144" s="301"/>
      <c r="CR144" s="301"/>
      <c r="CS144" s="301"/>
      <c r="CT144" s="302"/>
      <c r="CX144" s="301"/>
      <c r="CY144" s="302"/>
      <c r="CZ144" s="301"/>
      <c r="DA144" s="301"/>
      <c r="DB144" s="301"/>
      <c r="DC144" s="302"/>
    </row>
    <row r="145" spans="39:107">
      <c r="AM145" s="90"/>
      <c r="AO145" s="96"/>
      <c r="AP145" s="96"/>
      <c r="AQ145" s="90"/>
      <c r="AV145" s="301"/>
      <c r="AW145" s="302"/>
      <c r="AX145" s="301"/>
      <c r="AY145" s="301"/>
      <c r="AZ145" s="301"/>
      <c r="BA145" s="302"/>
      <c r="BE145" s="301"/>
      <c r="BF145" s="302"/>
      <c r="BG145" s="301"/>
      <c r="BH145" s="301"/>
      <c r="BI145" s="301"/>
      <c r="BJ145" s="302"/>
      <c r="BN145" s="301"/>
      <c r="BO145" s="302"/>
      <c r="BP145" s="301"/>
      <c r="BQ145" s="301"/>
      <c r="BR145" s="301"/>
      <c r="BS145" s="302"/>
      <c r="BW145" s="301"/>
      <c r="BX145" s="302"/>
      <c r="BY145" s="301"/>
      <c r="BZ145" s="301"/>
      <c r="CA145" s="301"/>
      <c r="CB145" s="302"/>
      <c r="CF145" s="301"/>
      <c r="CG145" s="302"/>
      <c r="CH145" s="301"/>
      <c r="CI145" s="301"/>
      <c r="CJ145" s="301"/>
      <c r="CK145" s="302"/>
      <c r="CO145" s="301"/>
      <c r="CP145" s="302"/>
      <c r="CQ145" s="301"/>
      <c r="CR145" s="301"/>
      <c r="CS145" s="301"/>
      <c r="CT145" s="302"/>
      <c r="CX145" s="301"/>
      <c r="CY145" s="302"/>
      <c r="CZ145" s="301"/>
      <c r="DA145" s="301"/>
      <c r="DB145" s="301"/>
      <c r="DC145" s="302"/>
    </row>
    <row r="146" spans="39:107">
      <c r="AM146" s="90"/>
      <c r="AO146" s="96"/>
      <c r="AP146" s="96"/>
      <c r="AQ146" s="90"/>
      <c r="AV146" s="301"/>
      <c r="AW146" s="302"/>
      <c r="AX146" s="301"/>
      <c r="AY146" s="301"/>
      <c r="AZ146" s="301"/>
      <c r="BA146" s="302"/>
      <c r="BE146" s="301"/>
      <c r="BF146" s="302"/>
      <c r="BG146" s="301"/>
      <c r="BH146" s="301"/>
      <c r="BI146" s="301"/>
      <c r="BJ146" s="302"/>
      <c r="BN146" s="301"/>
      <c r="BO146" s="302"/>
      <c r="BP146" s="301"/>
      <c r="BQ146" s="301"/>
      <c r="BR146" s="301"/>
      <c r="BS146" s="302"/>
      <c r="BW146" s="301"/>
      <c r="BX146" s="302"/>
      <c r="BY146" s="301"/>
      <c r="BZ146" s="301"/>
      <c r="CA146" s="301"/>
      <c r="CB146" s="302"/>
      <c r="CF146" s="301"/>
      <c r="CG146" s="302"/>
      <c r="CH146" s="301"/>
      <c r="CI146" s="301"/>
      <c r="CJ146" s="301"/>
      <c r="CK146" s="302"/>
      <c r="CO146" s="301"/>
      <c r="CP146" s="302"/>
      <c r="CQ146" s="301"/>
      <c r="CR146" s="301"/>
      <c r="CS146" s="301"/>
      <c r="CT146" s="302"/>
      <c r="CX146" s="301"/>
      <c r="CY146" s="302"/>
      <c r="CZ146" s="301"/>
      <c r="DA146" s="301"/>
      <c r="DB146" s="301"/>
      <c r="DC146" s="302"/>
    </row>
    <row r="147" spans="39:107">
      <c r="AM147" s="90"/>
      <c r="AO147" s="96"/>
      <c r="AP147" s="96"/>
      <c r="AQ147" s="90"/>
      <c r="AV147" s="301"/>
      <c r="AW147" s="302"/>
      <c r="AX147" s="301"/>
      <c r="AY147" s="301"/>
      <c r="AZ147" s="301"/>
      <c r="BA147" s="302"/>
      <c r="BE147" s="301"/>
      <c r="BF147" s="302"/>
      <c r="BG147" s="301"/>
      <c r="BH147" s="301"/>
      <c r="BI147" s="301"/>
      <c r="BJ147" s="302"/>
      <c r="BN147" s="301"/>
      <c r="BO147" s="302"/>
      <c r="BP147" s="301"/>
      <c r="BQ147" s="301"/>
      <c r="BR147" s="301"/>
      <c r="BS147" s="302"/>
      <c r="BW147" s="301"/>
      <c r="BX147" s="302"/>
      <c r="BY147" s="301"/>
      <c r="BZ147" s="301"/>
      <c r="CA147" s="301"/>
      <c r="CB147" s="302"/>
      <c r="CF147" s="301"/>
      <c r="CG147" s="302"/>
      <c r="CH147" s="301"/>
      <c r="CI147" s="301"/>
      <c r="CJ147" s="301"/>
      <c r="CK147" s="302"/>
      <c r="CO147" s="301"/>
      <c r="CP147" s="302"/>
      <c r="CQ147" s="301"/>
      <c r="CR147" s="301"/>
      <c r="CS147" s="301"/>
      <c r="CT147" s="302"/>
      <c r="CX147" s="301"/>
      <c r="CY147" s="302"/>
      <c r="CZ147" s="301"/>
      <c r="DA147" s="301"/>
      <c r="DB147" s="301"/>
      <c r="DC147" s="302"/>
    </row>
    <row r="148" spans="39:107">
      <c r="AM148" s="90"/>
      <c r="AO148" s="96"/>
      <c r="AP148" s="96"/>
      <c r="AQ148" s="90"/>
      <c r="AV148" s="301"/>
      <c r="AW148" s="302"/>
      <c r="AX148" s="301"/>
      <c r="AY148" s="301"/>
      <c r="AZ148" s="301"/>
      <c r="BA148" s="302"/>
      <c r="BE148" s="301"/>
      <c r="BF148" s="302"/>
      <c r="BG148" s="301"/>
      <c r="BH148" s="301"/>
      <c r="BI148" s="301"/>
      <c r="BJ148" s="302"/>
      <c r="BN148" s="301"/>
      <c r="BO148" s="302"/>
      <c r="BP148" s="301"/>
      <c r="BQ148" s="301"/>
      <c r="BR148" s="301"/>
      <c r="BS148" s="302"/>
      <c r="BW148" s="301"/>
      <c r="BX148" s="302"/>
      <c r="BY148" s="301"/>
      <c r="BZ148" s="301"/>
      <c r="CA148" s="301"/>
      <c r="CB148" s="302"/>
      <c r="CF148" s="301"/>
      <c r="CG148" s="302"/>
      <c r="CH148" s="301"/>
      <c r="CI148" s="301"/>
      <c r="CJ148" s="301"/>
      <c r="CK148" s="302"/>
      <c r="CO148" s="301"/>
      <c r="CP148" s="302"/>
      <c r="CQ148" s="301"/>
      <c r="CR148" s="301"/>
      <c r="CS148" s="301"/>
      <c r="CT148" s="302"/>
      <c r="CX148" s="301"/>
      <c r="CY148" s="302"/>
      <c r="CZ148" s="301"/>
      <c r="DA148" s="301"/>
      <c r="DB148" s="301"/>
      <c r="DC148" s="302"/>
    </row>
    <row r="149" spans="39:107">
      <c r="AM149" s="90"/>
      <c r="AO149" s="96"/>
      <c r="AP149" s="96"/>
      <c r="AQ149" s="90"/>
      <c r="AV149" s="301"/>
      <c r="AW149" s="302"/>
      <c r="AX149" s="301"/>
      <c r="AY149" s="301"/>
      <c r="AZ149" s="301"/>
      <c r="BA149" s="302"/>
      <c r="BE149" s="301"/>
      <c r="BF149" s="302"/>
      <c r="BG149" s="301"/>
      <c r="BH149" s="301"/>
      <c r="BI149" s="301"/>
      <c r="BJ149" s="302"/>
      <c r="BN149" s="301"/>
      <c r="BO149" s="302"/>
      <c r="BP149" s="301"/>
      <c r="BQ149" s="301"/>
      <c r="BR149" s="301"/>
      <c r="BS149" s="302"/>
      <c r="BW149" s="301"/>
      <c r="BX149" s="302"/>
      <c r="BY149" s="301"/>
      <c r="BZ149" s="301"/>
      <c r="CA149" s="301"/>
      <c r="CB149" s="302"/>
      <c r="CF149" s="301"/>
      <c r="CG149" s="302"/>
      <c r="CH149" s="301"/>
      <c r="CI149" s="301"/>
      <c r="CJ149" s="301"/>
      <c r="CK149" s="302"/>
      <c r="CO149" s="301"/>
      <c r="CP149" s="302"/>
      <c r="CQ149" s="301"/>
      <c r="CR149" s="301"/>
      <c r="CS149" s="301"/>
      <c r="CT149" s="302"/>
      <c r="CX149" s="301"/>
      <c r="CY149" s="302"/>
      <c r="CZ149" s="301"/>
      <c r="DA149" s="301"/>
      <c r="DB149" s="301"/>
      <c r="DC149" s="302"/>
    </row>
    <row r="150" spans="39:107">
      <c r="AM150" s="90"/>
      <c r="AO150" s="96"/>
      <c r="AP150" s="96"/>
      <c r="AQ150" s="90"/>
      <c r="AV150" s="301"/>
      <c r="AW150" s="302"/>
      <c r="AX150" s="301"/>
      <c r="AY150" s="301"/>
      <c r="AZ150" s="301"/>
      <c r="BA150" s="302"/>
      <c r="BE150" s="301"/>
      <c r="BF150" s="302"/>
      <c r="BG150" s="301"/>
      <c r="BH150" s="301"/>
      <c r="BI150" s="301"/>
      <c r="BJ150" s="302"/>
      <c r="BN150" s="301"/>
      <c r="BO150" s="302"/>
      <c r="BP150" s="301"/>
      <c r="BQ150" s="301"/>
      <c r="BR150" s="301"/>
      <c r="BS150" s="302"/>
      <c r="BW150" s="301"/>
      <c r="BX150" s="302"/>
      <c r="BY150" s="301"/>
      <c r="BZ150" s="301"/>
      <c r="CA150" s="301"/>
      <c r="CB150" s="302"/>
      <c r="CF150" s="301"/>
      <c r="CG150" s="302"/>
      <c r="CH150" s="301"/>
      <c r="CI150" s="301"/>
      <c r="CJ150" s="301"/>
      <c r="CK150" s="302"/>
      <c r="CO150" s="301"/>
      <c r="CP150" s="302"/>
      <c r="CQ150" s="301"/>
      <c r="CR150" s="301"/>
      <c r="CS150" s="301"/>
      <c r="CT150" s="302"/>
      <c r="CX150" s="301"/>
      <c r="CY150" s="302"/>
      <c r="CZ150" s="301"/>
      <c r="DA150" s="301"/>
      <c r="DB150" s="301"/>
      <c r="DC150" s="302"/>
    </row>
    <row r="151" spans="39:107">
      <c r="AM151" s="90"/>
      <c r="AO151" s="96"/>
      <c r="AP151" s="96"/>
      <c r="AQ151" s="90"/>
      <c r="AV151" s="301"/>
      <c r="AW151" s="302"/>
      <c r="AX151" s="301"/>
      <c r="AY151" s="301"/>
      <c r="AZ151" s="301"/>
      <c r="BA151" s="302"/>
      <c r="BE151" s="301"/>
      <c r="BF151" s="302"/>
      <c r="BG151" s="301"/>
      <c r="BH151" s="301"/>
      <c r="BI151" s="301"/>
      <c r="BJ151" s="302"/>
      <c r="BN151" s="301"/>
      <c r="BO151" s="302"/>
      <c r="BP151" s="301"/>
      <c r="BQ151" s="301"/>
      <c r="BR151" s="301"/>
      <c r="BS151" s="302"/>
      <c r="BW151" s="301"/>
      <c r="BX151" s="302"/>
      <c r="BY151" s="301"/>
      <c r="BZ151" s="301"/>
      <c r="CA151" s="301"/>
      <c r="CB151" s="302"/>
      <c r="CF151" s="301"/>
      <c r="CG151" s="302"/>
      <c r="CH151" s="301"/>
      <c r="CI151" s="301"/>
      <c r="CJ151" s="301"/>
      <c r="CK151" s="302"/>
      <c r="CO151" s="301"/>
      <c r="CP151" s="302"/>
      <c r="CQ151" s="301"/>
      <c r="CR151" s="301"/>
      <c r="CS151" s="301"/>
      <c r="CT151" s="302"/>
      <c r="CX151" s="301"/>
      <c r="CY151" s="302"/>
      <c r="CZ151" s="301"/>
      <c r="DA151" s="301"/>
      <c r="DB151" s="301"/>
      <c r="DC151" s="302"/>
    </row>
    <row r="152" spans="39:107">
      <c r="AV152" s="301"/>
      <c r="AW152" s="302"/>
      <c r="AX152" s="301"/>
      <c r="AY152" s="301"/>
      <c r="AZ152" s="301"/>
      <c r="BA152" s="302"/>
      <c r="BE152" s="301"/>
      <c r="BF152" s="302"/>
      <c r="BG152" s="301"/>
      <c r="BH152" s="301"/>
      <c r="BI152" s="301"/>
      <c r="BJ152" s="302"/>
      <c r="BN152" s="301"/>
      <c r="BO152" s="302"/>
      <c r="BP152" s="301"/>
      <c r="BQ152" s="301"/>
      <c r="BR152" s="301"/>
      <c r="BS152" s="302"/>
      <c r="BW152" s="301"/>
      <c r="BX152" s="302"/>
      <c r="BY152" s="301"/>
      <c r="BZ152" s="301"/>
      <c r="CA152" s="301"/>
      <c r="CB152" s="302"/>
      <c r="CF152" s="301"/>
      <c r="CG152" s="302"/>
      <c r="CH152" s="301"/>
      <c r="CI152" s="301"/>
      <c r="CJ152" s="301"/>
      <c r="CK152" s="302"/>
      <c r="CO152" s="301"/>
      <c r="CP152" s="302"/>
      <c r="CQ152" s="301"/>
      <c r="CR152" s="301"/>
      <c r="CS152" s="301"/>
      <c r="CT152" s="302"/>
      <c r="CX152" s="301"/>
      <c r="CY152" s="302"/>
      <c r="CZ152" s="301"/>
      <c r="DA152" s="301"/>
      <c r="DB152" s="301"/>
      <c r="DC152" s="302"/>
    </row>
    <row r="153" spans="39:107">
      <c r="AV153" s="301"/>
      <c r="AW153" s="302"/>
      <c r="AX153" s="301"/>
      <c r="AY153" s="301"/>
      <c r="AZ153" s="301"/>
      <c r="BA153" s="302"/>
      <c r="BE153" s="301"/>
      <c r="BF153" s="302"/>
      <c r="BG153" s="301"/>
      <c r="BH153" s="301"/>
      <c r="BI153" s="301"/>
      <c r="BJ153" s="302"/>
      <c r="BN153" s="301"/>
      <c r="BO153" s="302"/>
      <c r="BP153" s="301"/>
      <c r="BQ153" s="301"/>
      <c r="BR153" s="301"/>
      <c r="BS153" s="302"/>
      <c r="BW153" s="301"/>
      <c r="BX153" s="302"/>
      <c r="BY153" s="301"/>
      <c r="BZ153" s="301"/>
      <c r="CA153" s="301"/>
      <c r="CB153" s="302"/>
      <c r="CF153" s="301"/>
      <c r="CG153" s="302"/>
      <c r="CH153" s="301"/>
      <c r="CI153" s="301"/>
      <c r="CJ153" s="301"/>
      <c r="CK153" s="302"/>
      <c r="CO153" s="301"/>
      <c r="CP153" s="302"/>
      <c r="CQ153" s="301"/>
      <c r="CR153" s="301"/>
      <c r="CS153" s="301"/>
      <c r="CT153" s="302"/>
      <c r="CX153" s="301"/>
      <c r="CY153" s="302"/>
      <c r="CZ153" s="301"/>
      <c r="DA153" s="301"/>
      <c r="DB153" s="301"/>
      <c r="DC153" s="302"/>
    </row>
    <row r="154" spans="39:107">
      <c r="AV154" s="301"/>
      <c r="AW154" s="302"/>
      <c r="AX154" s="301"/>
      <c r="AY154" s="301"/>
      <c r="AZ154" s="301"/>
      <c r="BA154" s="302"/>
      <c r="BE154" s="301"/>
      <c r="BF154" s="302"/>
      <c r="BG154" s="301"/>
      <c r="BH154" s="301"/>
      <c r="BI154" s="301"/>
      <c r="BJ154" s="302"/>
      <c r="BN154" s="301"/>
      <c r="BO154" s="302"/>
      <c r="BP154" s="301"/>
      <c r="BQ154" s="301"/>
      <c r="BR154" s="301"/>
      <c r="BS154" s="302"/>
      <c r="BW154" s="301"/>
      <c r="BX154" s="302"/>
      <c r="BY154" s="301"/>
      <c r="BZ154" s="301"/>
      <c r="CA154" s="301"/>
      <c r="CB154" s="302"/>
      <c r="CF154" s="301"/>
      <c r="CG154" s="302"/>
      <c r="CH154" s="301"/>
      <c r="CI154" s="301"/>
      <c r="CJ154" s="301"/>
      <c r="CK154" s="302"/>
      <c r="CO154" s="301"/>
      <c r="CP154" s="302"/>
      <c r="CQ154" s="301"/>
      <c r="CR154" s="301"/>
      <c r="CS154" s="301"/>
      <c r="CT154" s="302"/>
      <c r="CX154" s="301"/>
      <c r="CY154" s="302"/>
      <c r="CZ154" s="301"/>
      <c r="DA154" s="301"/>
      <c r="DB154" s="301"/>
      <c r="DC154" s="302"/>
    </row>
    <row r="155" spans="39:107">
      <c r="AV155" s="301"/>
      <c r="AW155" s="302"/>
      <c r="AX155" s="301"/>
      <c r="AY155" s="301"/>
      <c r="AZ155" s="301"/>
      <c r="BA155" s="302"/>
      <c r="BE155" s="301"/>
      <c r="BF155" s="302"/>
      <c r="BG155" s="301"/>
      <c r="BH155" s="301"/>
      <c r="BI155" s="301"/>
      <c r="BJ155" s="302"/>
      <c r="BN155" s="301"/>
      <c r="BO155" s="302"/>
      <c r="BP155" s="301"/>
      <c r="BQ155" s="301"/>
      <c r="BR155" s="301"/>
      <c r="BS155" s="302"/>
      <c r="BW155" s="301"/>
      <c r="BX155" s="302"/>
      <c r="BY155" s="301"/>
      <c r="BZ155" s="301"/>
      <c r="CA155" s="301"/>
      <c r="CB155" s="302"/>
      <c r="CF155" s="301"/>
      <c r="CG155" s="302"/>
      <c r="CH155" s="301"/>
      <c r="CI155" s="301"/>
      <c r="CJ155" s="301"/>
      <c r="CK155" s="302"/>
      <c r="CO155" s="301"/>
      <c r="CP155" s="302"/>
      <c r="CQ155" s="301"/>
      <c r="CR155" s="301"/>
      <c r="CS155" s="301"/>
      <c r="CT155" s="302"/>
      <c r="CX155" s="301"/>
      <c r="CY155" s="302"/>
      <c r="CZ155" s="301"/>
      <c r="DA155" s="301"/>
      <c r="DB155" s="301"/>
      <c r="DC155" s="302"/>
    </row>
    <row r="156" spans="39:107">
      <c r="AV156" s="301"/>
      <c r="AW156" s="302"/>
      <c r="AX156" s="301"/>
      <c r="AY156" s="301"/>
      <c r="AZ156" s="301"/>
      <c r="BA156" s="302"/>
      <c r="BE156" s="301"/>
      <c r="BF156" s="302"/>
      <c r="BG156" s="301"/>
      <c r="BH156" s="301"/>
      <c r="BI156" s="301"/>
      <c r="BJ156" s="302"/>
      <c r="BN156" s="301"/>
      <c r="BO156" s="302"/>
      <c r="BP156" s="301"/>
      <c r="BQ156" s="301"/>
      <c r="BR156" s="301"/>
      <c r="BS156" s="302"/>
      <c r="BW156" s="301"/>
      <c r="BX156" s="302"/>
      <c r="BY156" s="301"/>
      <c r="BZ156" s="301"/>
      <c r="CA156" s="301"/>
      <c r="CB156" s="302"/>
      <c r="CF156" s="301"/>
      <c r="CG156" s="302"/>
      <c r="CH156" s="301"/>
      <c r="CI156" s="301"/>
      <c r="CJ156" s="301"/>
      <c r="CK156" s="302"/>
      <c r="CO156" s="301"/>
      <c r="CP156" s="302"/>
      <c r="CQ156" s="301"/>
      <c r="CR156" s="301"/>
      <c r="CS156" s="301"/>
      <c r="CT156" s="302"/>
      <c r="CX156" s="301"/>
      <c r="CY156" s="302"/>
      <c r="CZ156" s="301"/>
      <c r="DA156" s="301"/>
      <c r="DB156" s="301"/>
      <c r="DC156" s="302"/>
    </row>
    <row r="157" spans="39:107">
      <c r="AV157" s="301"/>
      <c r="AW157" s="302"/>
      <c r="AX157" s="301"/>
      <c r="AY157" s="301"/>
      <c r="AZ157" s="301"/>
      <c r="BA157" s="302"/>
      <c r="BE157" s="301"/>
      <c r="BF157" s="302"/>
      <c r="BG157" s="301"/>
      <c r="BH157" s="301"/>
      <c r="BI157" s="301"/>
      <c r="BJ157" s="302"/>
      <c r="BN157" s="301"/>
      <c r="BO157" s="302"/>
      <c r="BP157" s="301"/>
      <c r="BQ157" s="301"/>
      <c r="BR157" s="301"/>
      <c r="BS157" s="302"/>
      <c r="BW157" s="301"/>
      <c r="BX157" s="302"/>
      <c r="BY157" s="301"/>
      <c r="BZ157" s="301"/>
      <c r="CA157" s="301"/>
      <c r="CB157" s="302"/>
      <c r="CF157" s="301"/>
      <c r="CG157" s="302"/>
      <c r="CH157" s="301"/>
      <c r="CI157" s="301"/>
      <c r="CJ157" s="301"/>
      <c r="CK157" s="302"/>
      <c r="CO157" s="301"/>
      <c r="CP157" s="302"/>
      <c r="CQ157" s="301"/>
      <c r="CR157" s="301"/>
      <c r="CS157" s="301"/>
      <c r="CT157" s="302"/>
      <c r="CX157" s="301"/>
      <c r="CY157" s="302"/>
      <c r="CZ157" s="301"/>
      <c r="DA157" s="301"/>
      <c r="DB157" s="301"/>
      <c r="DC157" s="302"/>
    </row>
    <row r="158" spans="39:107">
      <c r="AV158" s="301"/>
      <c r="AW158" s="302"/>
      <c r="AX158" s="301"/>
      <c r="AY158" s="301"/>
      <c r="AZ158" s="301"/>
      <c r="BA158" s="302"/>
      <c r="BE158" s="301"/>
      <c r="BF158" s="302"/>
      <c r="BG158" s="301"/>
      <c r="BH158" s="301"/>
      <c r="BI158" s="301"/>
      <c r="BJ158" s="302"/>
      <c r="BN158" s="301"/>
      <c r="BO158" s="302"/>
      <c r="BP158" s="301"/>
      <c r="BQ158" s="301"/>
      <c r="BR158" s="301"/>
      <c r="BS158" s="302"/>
      <c r="BW158" s="301"/>
      <c r="BX158" s="302"/>
      <c r="BY158" s="301"/>
      <c r="BZ158" s="301"/>
      <c r="CA158" s="301"/>
      <c r="CB158" s="302"/>
      <c r="CF158" s="301"/>
      <c r="CG158" s="302"/>
      <c r="CH158" s="301"/>
      <c r="CI158" s="301"/>
      <c r="CJ158" s="301"/>
      <c r="CK158" s="302"/>
      <c r="CO158" s="301"/>
      <c r="CP158" s="302"/>
      <c r="CQ158" s="301"/>
      <c r="CR158" s="301"/>
      <c r="CS158" s="301"/>
      <c r="CT158" s="302"/>
      <c r="CX158" s="301"/>
      <c r="CY158" s="302"/>
      <c r="CZ158" s="301"/>
      <c r="DA158" s="301"/>
      <c r="DB158" s="301"/>
      <c r="DC158" s="302"/>
    </row>
    <row r="159" spans="39:107">
      <c r="AV159" s="301"/>
      <c r="AW159" s="302"/>
      <c r="AX159" s="301"/>
      <c r="AY159" s="301"/>
      <c r="AZ159" s="301"/>
      <c r="BA159" s="302"/>
      <c r="BE159" s="301"/>
      <c r="BF159" s="302"/>
      <c r="BG159" s="301"/>
      <c r="BH159" s="301"/>
      <c r="BI159" s="301"/>
      <c r="BJ159" s="302"/>
      <c r="BN159" s="301"/>
      <c r="BO159" s="302"/>
      <c r="BP159" s="301"/>
      <c r="BQ159" s="301"/>
      <c r="BR159" s="301"/>
      <c r="BS159" s="302"/>
      <c r="BW159" s="301"/>
      <c r="BX159" s="302"/>
      <c r="BY159" s="301"/>
      <c r="BZ159" s="301"/>
      <c r="CA159" s="301"/>
      <c r="CB159" s="302"/>
      <c r="CF159" s="301"/>
      <c r="CG159" s="302"/>
      <c r="CH159" s="301"/>
      <c r="CI159" s="301"/>
      <c r="CJ159" s="301"/>
      <c r="CK159" s="302"/>
      <c r="CO159" s="301"/>
      <c r="CP159" s="302"/>
      <c r="CQ159" s="301"/>
      <c r="CR159" s="301"/>
      <c r="CS159" s="301"/>
      <c r="CT159" s="302"/>
      <c r="CX159" s="301"/>
      <c r="CY159" s="302"/>
      <c r="CZ159" s="301"/>
      <c r="DA159" s="301"/>
      <c r="DB159" s="301"/>
      <c r="DC159" s="302"/>
    </row>
    <row r="160" spans="39:107">
      <c r="AV160" s="301"/>
      <c r="AW160" s="302"/>
      <c r="AX160" s="301"/>
      <c r="AY160" s="301"/>
      <c r="AZ160" s="301"/>
      <c r="BA160" s="302"/>
      <c r="BE160" s="301"/>
      <c r="BF160" s="302"/>
      <c r="BG160" s="301"/>
      <c r="BH160" s="301"/>
      <c r="BI160" s="301"/>
      <c r="BJ160" s="302"/>
      <c r="BN160" s="301"/>
      <c r="BO160" s="302"/>
      <c r="BP160" s="301"/>
      <c r="BQ160" s="301"/>
      <c r="BR160" s="301"/>
      <c r="BS160" s="302"/>
      <c r="BW160" s="301"/>
      <c r="BX160" s="302"/>
      <c r="BY160" s="301"/>
      <c r="BZ160" s="301"/>
      <c r="CA160" s="301"/>
      <c r="CB160" s="302"/>
      <c r="CF160" s="301"/>
      <c r="CG160" s="302"/>
      <c r="CH160" s="301"/>
      <c r="CI160" s="301"/>
      <c r="CJ160" s="301"/>
      <c r="CK160" s="302"/>
      <c r="CO160" s="301"/>
      <c r="CP160" s="302"/>
      <c r="CQ160" s="301"/>
      <c r="CR160" s="301"/>
      <c r="CS160" s="301"/>
      <c r="CT160" s="302"/>
      <c r="CX160" s="301"/>
      <c r="CY160" s="302"/>
      <c r="CZ160" s="301"/>
      <c r="DA160" s="301"/>
      <c r="DB160" s="301"/>
      <c r="DC160" s="302"/>
    </row>
    <row r="161" spans="48:107">
      <c r="AV161" s="301"/>
      <c r="AW161" s="302"/>
      <c r="AX161" s="301"/>
      <c r="AY161" s="301"/>
      <c r="AZ161" s="301"/>
      <c r="BA161" s="302"/>
      <c r="BE161" s="301"/>
      <c r="BF161" s="302"/>
      <c r="BG161" s="301"/>
      <c r="BH161" s="301"/>
      <c r="BI161" s="301"/>
      <c r="BJ161" s="302"/>
      <c r="BN161" s="301"/>
      <c r="BO161" s="302"/>
      <c r="BP161" s="301"/>
      <c r="BQ161" s="301"/>
      <c r="BR161" s="301"/>
      <c r="BS161" s="302"/>
      <c r="BW161" s="301"/>
      <c r="BX161" s="302"/>
      <c r="BY161" s="301"/>
      <c r="BZ161" s="301"/>
      <c r="CA161" s="301"/>
      <c r="CB161" s="302"/>
      <c r="CF161" s="301"/>
      <c r="CG161" s="302"/>
      <c r="CH161" s="301"/>
      <c r="CI161" s="301"/>
      <c r="CJ161" s="301"/>
      <c r="CK161" s="302"/>
      <c r="CO161" s="301"/>
      <c r="CP161" s="302"/>
      <c r="CQ161" s="301"/>
      <c r="CR161" s="301"/>
      <c r="CS161" s="301"/>
      <c r="CT161" s="302"/>
      <c r="CX161" s="301"/>
      <c r="CY161" s="302"/>
      <c r="CZ161" s="301"/>
      <c r="DA161" s="301"/>
      <c r="DB161" s="301"/>
      <c r="DC161" s="302"/>
    </row>
    <row r="162" spans="48:107">
      <c r="AV162" s="301"/>
      <c r="AW162" s="302"/>
      <c r="AX162" s="301"/>
      <c r="AY162" s="301"/>
      <c r="AZ162" s="301"/>
      <c r="BA162" s="302"/>
      <c r="BE162" s="301"/>
      <c r="BF162" s="302"/>
      <c r="BG162" s="301"/>
      <c r="BH162" s="301"/>
      <c r="BI162" s="301"/>
      <c r="BJ162" s="302"/>
      <c r="BN162" s="301"/>
      <c r="BO162" s="302"/>
      <c r="BP162" s="301"/>
      <c r="BQ162" s="301"/>
      <c r="BR162" s="301"/>
      <c r="BS162" s="302"/>
      <c r="BW162" s="301"/>
      <c r="BX162" s="302"/>
      <c r="BY162" s="301"/>
      <c r="BZ162" s="301"/>
      <c r="CA162" s="301"/>
      <c r="CB162" s="302"/>
      <c r="CF162" s="301"/>
      <c r="CG162" s="302"/>
      <c r="CH162" s="301"/>
      <c r="CI162" s="301"/>
      <c r="CJ162" s="301"/>
      <c r="CK162" s="302"/>
      <c r="CO162" s="301"/>
      <c r="CP162" s="302"/>
      <c r="CQ162" s="301"/>
      <c r="CR162" s="301"/>
      <c r="CS162" s="301"/>
      <c r="CT162" s="302"/>
      <c r="CX162" s="301"/>
      <c r="CY162" s="302"/>
      <c r="CZ162" s="301"/>
      <c r="DA162" s="301"/>
      <c r="DB162" s="301"/>
      <c r="DC162" s="302"/>
    </row>
    <row r="163" spans="48:107">
      <c r="AV163" s="301"/>
      <c r="AW163" s="302"/>
      <c r="AX163" s="301"/>
      <c r="AY163" s="301"/>
      <c r="AZ163" s="301"/>
      <c r="BA163" s="302"/>
      <c r="BE163" s="301"/>
      <c r="BF163" s="302"/>
      <c r="BG163" s="301"/>
      <c r="BH163" s="301"/>
      <c r="BI163" s="301"/>
      <c r="BJ163" s="302"/>
      <c r="BN163" s="301"/>
      <c r="BO163" s="302"/>
      <c r="BP163" s="301"/>
      <c r="BQ163" s="301"/>
      <c r="BR163" s="301"/>
      <c r="BS163" s="302"/>
      <c r="BW163" s="301"/>
      <c r="BX163" s="302"/>
      <c r="BY163" s="301"/>
      <c r="BZ163" s="301"/>
      <c r="CA163" s="301"/>
      <c r="CB163" s="302"/>
      <c r="CF163" s="301"/>
      <c r="CG163" s="302"/>
      <c r="CH163" s="301"/>
      <c r="CI163" s="301"/>
      <c r="CJ163" s="301"/>
      <c r="CK163" s="302"/>
      <c r="CO163" s="301"/>
      <c r="CP163" s="302"/>
      <c r="CQ163" s="301"/>
      <c r="CR163" s="301"/>
      <c r="CS163" s="301"/>
      <c r="CT163" s="302"/>
      <c r="CX163" s="301"/>
      <c r="CY163" s="302"/>
      <c r="CZ163" s="301"/>
      <c r="DA163" s="301"/>
      <c r="DB163" s="301"/>
      <c r="DC163" s="302"/>
    </row>
    <row r="164" spans="48:107">
      <c r="AV164" s="301"/>
      <c r="AW164" s="302"/>
      <c r="AX164" s="301"/>
      <c r="AY164" s="301"/>
      <c r="AZ164" s="301"/>
      <c r="BA164" s="302"/>
      <c r="BE164" s="301"/>
      <c r="BF164" s="302"/>
      <c r="BG164" s="301"/>
      <c r="BH164" s="301"/>
      <c r="BI164" s="301"/>
      <c r="BJ164" s="302"/>
      <c r="BN164" s="301"/>
      <c r="BO164" s="302"/>
      <c r="BP164" s="301"/>
      <c r="BQ164" s="301"/>
      <c r="BR164" s="301"/>
      <c r="BS164" s="302"/>
      <c r="BW164" s="301"/>
      <c r="BX164" s="302"/>
      <c r="BY164" s="301"/>
      <c r="BZ164" s="301"/>
      <c r="CA164" s="301"/>
      <c r="CB164" s="302"/>
      <c r="CF164" s="301"/>
      <c r="CG164" s="302"/>
      <c r="CH164" s="301"/>
      <c r="CI164" s="301"/>
      <c r="CJ164" s="301"/>
      <c r="CK164" s="302"/>
      <c r="CO164" s="301"/>
      <c r="CP164" s="302"/>
      <c r="CQ164" s="301"/>
      <c r="CR164" s="301"/>
      <c r="CS164" s="301"/>
      <c r="CT164" s="302"/>
      <c r="CX164" s="301"/>
      <c r="CY164" s="302"/>
      <c r="CZ164" s="301"/>
      <c r="DA164" s="301"/>
      <c r="DB164" s="301"/>
      <c r="DC164" s="302"/>
    </row>
    <row r="165" spans="48:107">
      <c r="AV165" s="301"/>
      <c r="AW165" s="302"/>
      <c r="AX165" s="301"/>
      <c r="AY165" s="301"/>
      <c r="AZ165" s="301"/>
      <c r="BA165" s="302"/>
      <c r="BE165" s="301"/>
      <c r="BF165" s="302"/>
      <c r="BG165" s="301"/>
      <c r="BH165" s="301"/>
      <c r="BI165" s="301"/>
      <c r="BJ165" s="302"/>
      <c r="BN165" s="301"/>
      <c r="BO165" s="302"/>
      <c r="BP165" s="301"/>
      <c r="BQ165" s="301"/>
      <c r="BR165" s="301"/>
      <c r="BS165" s="302"/>
      <c r="BW165" s="301"/>
      <c r="BX165" s="302"/>
      <c r="BY165" s="301"/>
      <c r="BZ165" s="301"/>
      <c r="CA165" s="301"/>
      <c r="CB165" s="302"/>
      <c r="CF165" s="301"/>
      <c r="CG165" s="302"/>
      <c r="CH165" s="301"/>
      <c r="CI165" s="301"/>
      <c r="CJ165" s="301"/>
      <c r="CK165" s="302"/>
      <c r="CO165" s="301"/>
      <c r="CP165" s="302"/>
      <c r="CQ165" s="301"/>
      <c r="CR165" s="301"/>
      <c r="CS165" s="301"/>
      <c r="CT165" s="302"/>
      <c r="CX165" s="301"/>
      <c r="CY165" s="302"/>
      <c r="CZ165" s="301"/>
      <c r="DA165" s="301"/>
      <c r="DB165" s="301"/>
      <c r="DC165" s="302"/>
    </row>
    <row r="166" spans="48:107">
      <c r="AV166" s="301"/>
      <c r="AW166" s="302"/>
      <c r="AX166" s="301"/>
      <c r="AY166" s="301"/>
      <c r="AZ166" s="301"/>
      <c r="BA166" s="302"/>
      <c r="BE166" s="301"/>
      <c r="BF166" s="302"/>
      <c r="BG166" s="301"/>
      <c r="BH166" s="301"/>
      <c r="BI166" s="301"/>
      <c r="BJ166" s="302"/>
      <c r="BN166" s="301"/>
      <c r="BO166" s="302"/>
      <c r="BP166" s="301"/>
      <c r="BQ166" s="301"/>
      <c r="BR166" s="301"/>
      <c r="BS166" s="302"/>
      <c r="BW166" s="301"/>
      <c r="BX166" s="302"/>
      <c r="BY166" s="301"/>
      <c r="BZ166" s="301"/>
      <c r="CA166" s="301"/>
      <c r="CB166" s="302"/>
      <c r="CF166" s="301"/>
      <c r="CG166" s="302"/>
      <c r="CH166" s="301"/>
      <c r="CI166" s="301"/>
      <c r="CJ166" s="301"/>
      <c r="CK166" s="302"/>
      <c r="CO166" s="301"/>
      <c r="CP166" s="302"/>
      <c r="CQ166" s="301"/>
      <c r="CR166" s="301"/>
      <c r="CS166" s="301"/>
      <c r="CT166" s="302"/>
      <c r="CX166" s="301"/>
      <c r="CY166" s="302"/>
      <c r="CZ166" s="301"/>
      <c r="DA166" s="301"/>
      <c r="DB166" s="301"/>
      <c r="DC166" s="302"/>
    </row>
    <row r="167" spans="48:107">
      <c r="AV167" s="301"/>
      <c r="AW167" s="302"/>
      <c r="AX167" s="301"/>
      <c r="AY167" s="301"/>
      <c r="AZ167" s="301"/>
      <c r="BA167" s="302"/>
      <c r="BE167" s="301"/>
      <c r="BF167" s="302"/>
      <c r="BG167" s="301"/>
      <c r="BH167" s="301"/>
      <c r="BI167" s="301"/>
      <c r="BJ167" s="302"/>
      <c r="BN167" s="301"/>
      <c r="BO167" s="302"/>
      <c r="BP167" s="301"/>
      <c r="BQ167" s="301"/>
      <c r="BR167" s="301"/>
      <c r="BS167" s="302"/>
      <c r="BW167" s="301"/>
      <c r="BX167" s="302"/>
      <c r="BY167" s="301"/>
      <c r="BZ167" s="301"/>
      <c r="CA167" s="301"/>
      <c r="CB167" s="302"/>
      <c r="CF167" s="301"/>
      <c r="CG167" s="302"/>
      <c r="CH167" s="301"/>
      <c r="CI167" s="301"/>
      <c r="CJ167" s="301"/>
      <c r="CK167" s="302"/>
      <c r="CO167" s="301"/>
      <c r="CP167" s="302"/>
      <c r="CQ167" s="301"/>
      <c r="CR167" s="301"/>
      <c r="CS167" s="301"/>
      <c r="CT167" s="302"/>
      <c r="CX167" s="301"/>
      <c r="CY167" s="302"/>
      <c r="CZ167" s="301"/>
      <c r="DA167" s="301"/>
      <c r="DB167" s="301"/>
      <c r="DC167" s="302"/>
    </row>
    <row r="168" spans="48:107">
      <c r="AV168" s="301"/>
      <c r="AW168" s="302"/>
      <c r="AX168" s="301"/>
      <c r="AY168" s="301"/>
      <c r="AZ168" s="301"/>
      <c r="BA168" s="302"/>
      <c r="BE168" s="301"/>
      <c r="BF168" s="302"/>
      <c r="BG168" s="301"/>
      <c r="BH168" s="301"/>
      <c r="BI168" s="301"/>
      <c r="BJ168" s="302"/>
      <c r="BN168" s="301"/>
      <c r="BO168" s="302"/>
      <c r="BP168" s="301"/>
      <c r="BQ168" s="301"/>
      <c r="BR168" s="301"/>
      <c r="BS168" s="302"/>
      <c r="BW168" s="301"/>
      <c r="BX168" s="302"/>
      <c r="BY168" s="301"/>
      <c r="BZ168" s="301"/>
      <c r="CA168" s="301"/>
      <c r="CB168" s="302"/>
      <c r="CF168" s="301"/>
      <c r="CG168" s="302"/>
      <c r="CH168" s="301"/>
      <c r="CI168" s="301"/>
      <c r="CJ168" s="301"/>
      <c r="CK168" s="302"/>
      <c r="CO168" s="301"/>
      <c r="CP168" s="302"/>
      <c r="CQ168" s="301"/>
      <c r="CR168" s="301"/>
      <c r="CS168" s="301"/>
      <c r="CT168" s="302"/>
      <c r="CX168" s="301"/>
      <c r="CY168" s="302"/>
      <c r="CZ168" s="301"/>
      <c r="DA168" s="301"/>
      <c r="DB168" s="301"/>
      <c r="DC168" s="302"/>
    </row>
    <row r="169" spans="48:107">
      <c r="AV169" s="301"/>
      <c r="AW169" s="302"/>
      <c r="AX169" s="301"/>
      <c r="AY169" s="301"/>
      <c r="AZ169" s="301"/>
      <c r="BA169" s="302"/>
      <c r="BE169" s="301"/>
      <c r="BF169" s="302"/>
      <c r="BG169" s="301"/>
      <c r="BH169" s="301"/>
      <c r="BI169" s="301"/>
      <c r="BJ169" s="302"/>
      <c r="BN169" s="301"/>
      <c r="BO169" s="302"/>
      <c r="BP169" s="301"/>
      <c r="BQ169" s="301"/>
      <c r="BR169" s="301"/>
      <c r="BS169" s="302"/>
      <c r="BW169" s="301"/>
      <c r="BX169" s="302"/>
      <c r="BY169" s="301"/>
      <c r="BZ169" s="301"/>
      <c r="CA169" s="301"/>
      <c r="CB169" s="302"/>
      <c r="CF169" s="301"/>
      <c r="CG169" s="302"/>
      <c r="CH169" s="301"/>
      <c r="CI169" s="301"/>
      <c r="CJ169" s="301"/>
      <c r="CK169" s="302"/>
      <c r="CO169" s="301"/>
      <c r="CP169" s="302"/>
      <c r="CQ169" s="301"/>
      <c r="CR169" s="301"/>
      <c r="CS169" s="301"/>
      <c r="CT169" s="302"/>
      <c r="CX169" s="301"/>
      <c r="CY169" s="302"/>
      <c r="CZ169" s="301"/>
      <c r="DA169" s="301"/>
      <c r="DB169" s="301"/>
      <c r="DC169" s="302"/>
    </row>
    <row r="170" spans="48:107">
      <c r="AV170" s="301"/>
      <c r="AW170" s="302"/>
      <c r="AX170" s="301"/>
      <c r="AY170" s="301"/>
      <c r="AZ170" s="301"/>
      <c r="BA170" s="302"/>
      <c r="BE170" s="301"/>
      <c r="BF170" s="302"/>
      <c r="BG170" s="301"/>
      <c r="BH170" s="301"/>
      <c r="BI170" s="301"/>
      <c r="BJ170" s="302"/>
      <c r="BN170" s="301"/>
      <c r="BO170" s="302"/>
      <c r="BP170" s="301"/>
      <c r="BQ170" s="301"/>
      <c r="BR170" s="301"/>
      <c r="BS170" s="302"/>
      <c r="BW170" s="301"/>
      <c r="BX170" s="302"/>
      <c r="BY170" s="301"/>
      <c r="BZ170" s="301"/>
      <c r="CA170" s="301"/>
      <c r="CB170" s="302"/>
      <c r="CF170" s="301"/>
      <c r="CG170" s="302"/>
      <c r="CH170" s="301"/>
      <c r="CI170" s="301"/>
      <c r="CJ170" s="301"/>
      <c r="CK170" s="302"/>
      <c r="CO170" s="301"/>
      <c r="CP170" s="302"/>
      <c r="CQ170" s="301"/>
      <c r="CR170" s="301"/>
      <c r="CS170" s="301"/>
      <c r="CT170" s="302"/>
      <c r="CX170" s="301"/>
      <c r="CY170" s="302"/>
      <c r="CZ170" s="301"/>
      <c r="DA170" s="301"/>
      <c r="DB170" s="301"/>
      <c r="DC170" s="302"/>
    </row>
    <row r="171" spans="48:107">
      <c r="AV171" s="301"/>
      <c r="AW171" s="302"/>
      <c r="AX171" s="301"/>
      <c r="AY171" s="301"/>
      <c r="AZ171" s="301"/>
      <c r="BA171" s="302"/>
      <c r="BE171" s="301"/>
      <c r="BF171" s="302"/>
      <c r="BG171" s="301"/>
      <c r="BH171" s="301"/>
      <c r="BI171" s="301"/>
      <c r="BJ171" s="302"/>
      <c r="BN171" s="301"/>
      <c r="BO171" s="302"/>
      <c r="BP171" s="301"/>
      <c r="BQ171" s="301"/>
      <c r="BR171" s="301"/>
      <c r="BS171" s="302"/>
      <c r="BW171" s="301"/>
      <c r="BX171" s="302"/>
      <c r="BY171" s="301"/>
      <c r="BZ171" s="301"/>
      <c r="CA171" s="301"/>
      <c r="CB171" s="302"/>
      <c r="CF171" s="301"/>
      <c r="CG171" s="302"/>
      <c r="CH171" s="301"/>
      <c r="CI171" s="301"/>
      <c r="CJ171" s="301"/>
      <c r="CK171" s="302"/>
      <c r="CO171" s="301"/>
      <c r="CP171" s="302"/>
      <c r="CQ171" s="301"/>
      <c r="CR171" s="301"/>
      <c r="CS171" s="301"/>
      <c r="CT171" s="302"/>
      <c r="CX171" s="301"/>
      <c r="CY171" s="302"/>
      <c r="CZ171" s="301"/>
      <c r="DA171" s="301"/>
      <c r="DB171" s="301"/>
      <c r="DC171" s="302"/>
    </row>
    <row r="172" spans="48:107">
      <c r="AV172" s="301"/>
      <c r="AW172" s="302"/>
      <c r="AX172" s="301"/>
      <c r="AY172" s="301"/>
      <c r="AZ172" s="301"/>
      <c r="BA172" s="302"/>
      <c r="BE172" s="301"/>
      <c r="BF172" s="302"/>
      <c r="BG172" s="301"/>
      <c r="BH172" s="301"/>
      <c r="BI172" s="301"/>
      <c r="BJ172" s="302"/>
      <c r="BN172" s="301"/>
      <c r="BO172" s="302"/>
      <c r="BP172" s="301"/>
      <c r="BQ172" s="301"/>
      <c r="BR172" s="301"/>
      <c r="BS172" s="302"/>
      <c r="BW172" s="301"/>
      <c r="BX172" s="302"/>
      <c r="BY172" s="301"/>
      <c r="BZ172" s="301"/>
      <c r="CA172" s="301"/>
      <c r="CB172" s="302"/>
      <c r="CF172" s="301"/>
      <c r="CG172" s="302"/>
      <c r="CH172" s="301"/>
      <c r="CI172" s="301"/>
      <c r="CJ172" s="301"/>
      <c r="CK172" s="302"/>
      <c r="CO172" s="301"/>
      <c r="CP172" s="302"/>
      <c r="CQ172" s="301"/>
      <c r="CR172" s="301"/>
      <c r="CS172" s="301"/>
      <c r="CT172" s="302"/>
      <c r="CX172" s="301"/>
      <c r="CY172" s="302"/>
      <c r="CZ172" s="301"/>
      <c r="DA172" s="301"/>
      <c r="DB172" s="301"/>
      <c r="DC172" s="302"/>
    </row>
    <row r="173" spans="48:107">
      <c r="AV173" s="301"/>
      <c r="AW173" s="302"/>
      <c r="AX173" s="301"/>
      <c r="AY173" s="301"/>
      <c r="AZ173" s="301"/>
      <c r="BA173" s="302"/>
      <c r="BE173" s="301"/>
      <c r="BF173" s="302"/>
      <c r="BG173" s="301"/>
      <c r="BH173" s="301"/>
      <c r="BI173" s="301"/>
      <c r="BJ173" s="302"/>
      <c r="BN173" s="301"/>
      <c r="BO173" s="302"/>
      <c r="BP173" s="301"/>
      <c r="BQ173" s="301"/>
      <c r="BR173" s="301"/>
      <c r="BS173" s="302"/>
      <c r="BW173" s="301"/>
      <c r="BX173" s="302"/>
      <c r="BY173" s="301"/>
      <c r="BZ173" s="301"/>
      <c r="CA173" s="301"/>
      <c r="CB173" s="302"/>
      <c r="CF173" s="301"/>
      <c r="CG173" s="302"/>
      <c r="CH173" s="301"/>
      <c r="CI173" s="301"/>
      <c r="CJ173" s="301"/>
      <c r="CK173" s="302"/>
      <c r="CO173" s="301"/>
      <c r="CP173" s="302"/>
      <c r="CQ173" s="301"/>
      <c r="CR173" s="301"/>
      <c r="CS173" s="301"/>
      <c r="CT173" s="302"/>
      <c r="CX173" s="301"/>
      <c r="CY173" s="302"/>
      <c r="CZ173" s="301"/>
      <c r="DA173" s="301"/>
      <c r="DB173" s="301"/>
      <c r="DC173" s="302"/>
    </row>
    <row r="174" spans="48:107">
      <c r="AV174" s="301"/>
      <c r="AW174" s="302"/>
      <c r="AX174" s="301"/>
      <c r="AY174" s="301"/>
      <c r="AZ174" s="301"/>
      <c r="BA174" s="302"/>
      <c r="BE174" s="301"/>
      <c r="BF174" s="302"/>
      <c r="BG174" s="301"/>
      <c r="BH174" s="301"/>
      <c r="BI174" s="301"/>
      <c r="BJ174" s="302"/>
      <c r="BN174" s="301"/>
      <c r="BO174" s="302"/>
      <c r="BP174" s="301"/>
      <c r="BQ174" s="301"/>
      <c r="BR174" s="301"/>
      <c r="BS174" s="302"/>
      <c r="BW174" s="301"/>
      <c r="BX174" s="302"/>
      <c r="BY174" s="301"/>
      <c r="BZ174" s="301"/>
      <c r="CA174" s="301"/>
      <c r="CB174" s="302"/>
      <c r="CF174" s="301"/>
      <c r="CG174" s="302"/>
      <c r="CH174" s="301"/>
      <c r="CI174" s="301"/>
      <c r="CJ174" s="301"/>
      <c r="CK174" s="302"/>
      <c r="CO174" s="301"/>
      <c r="CP174" s="302"/>
      <c r="CQ174" s="301"/>
      <c r="CR174" s="301"/>
      <c r="CS174" s="301"/>
      <c r="CT174" s="302"/>
      <c r="CX174" s="301"/>
      <c r="CY174" s="302"/>
      <c r="CZ174" s="301"/>
      <c r="DA174" s="301"/>
      <c r="DB174" s="301"/>
      <c r="DC174" s="302"/>
    </row>
    <row r="175" spans="48:107">
      <c r="AV175" s="301"/>
      <c r="AW175" s="302"/>
      <c r="AX175" s="301"/>
      <c r="AY175" s="301"/>
      <c r="AZ175" s="301"/>
      <c r="BA175" s="302"/>
      <c r="BE175" s="301"/>
      <c r="BF175" s="302"/>
      <c r="BG175" s="301"/>
      <c r="BH175" s="301"/>
      <c r="BI175" s="301"/>
      <c r="BJ175" s="302"/>
      <c r="BN175" s="301"/>
      <c r="BO175" s="302"/>
      <c r="BP175" s="301"/>
      <c r="BQ175" s="301"/>
      <c r="BR175" s="301"/>
      <c r="BS175" s="302"/>
      <c r="BW175" s="301"/>
      <c r="BX175" s="302"/>
      <c r="BY175" s="301"/>
      <c r="BZ175" s="301"/>
      <c r="CA175" s="301"/>
      <c r="CB175" s="302"/>
      <c r="CF175" s="301"/>
      <c r="CG175" s="302"/>
      <c r="CH175" s="301"/>
      <c r="CI175" s="301"/>
      <c r="CJ175" s="301"/>
      <c r="CK175" s="302"/>
      <c r="CO175" s="301"/>
      <c r="CP175" s="302"/>
      <c r="CQ175" s="301"/>
      <c r="CR175" s="301"/>
      <c r="CS175" s="301"/>
      <c r="CT175" s="302"/>
      <c r="CX175" s="301"/>
      <c r="CY175" s="302"/>
      <c r="CZ175" s="301"/>
      <c r="DA175" s="301"/>
      <c r="DB175" s="301"/>
      <c r="DC175" s="302"/>
    </row>
    <row r="176" spans="48:107">
      <c r="AV176" s="301"/>
      <c r="AW176" s="302"/>
      <c r="AX176" s="302"/>
      <c r="AY176" s="301"/>
      <c r="AZ176" s="301"/>
      <c r="BA176" s="302"/>
      <c r="BE176" s="301"/>
      <c r="BF176" s="302"/>
      <c r="BG176" s="301"/>
      <c r="BH176" s="301"/>
      <c r="BI176" s="301"/>
      <c r="BJ176" s="302"/>
      <c r="BN176" s="301"/>
      <c r="BO176" s="302"/>
      <c r="BP176" s="301"/>
      <c r="BQ176" s="301"/>
      <c r="BR176" s="301"/>
      <c r="BS176" s="302"/>
      <c r="BW176" s="301"/>
      <c r="BX176" s="302"/>
      <c r="BY176" s="301"/>
      <c r="BZ176" s="301"/>
      <c r="CA176" s="301"/>
      <c r="CB176" s="302"/>
      <c r="CF176" s="301"/>
      <c r="CG176" s="302"/>
      <c r="CH176" s="301"/>
      <c r="CI176" s="301"/>
      <c r="CJ176" s="301"/>
      <c r="CK176" s="302"/>
      <c r="CO176" s="301"/>
      <c r="CP176" s="302"/>
      <c r="CQ176" s="301"/>
      <c r="CR176" s="301"/>
      <c r="CS176" s="301"/>
      <c r="CT176" s="302"/>
      <c r="CX176" s="301"/>
      <c r="CY176" s="302"/>
      <c r="CZ176" s="301"/>
      <c r="DA176" s="301"/>
      <c r="DB176" s="301"/>
      <c r="DC176" s="302"/>
    </row>
    <row r="177" spans="48:107">
      <c r="AV177" s="301"/>
      <c r="AW177" s="302"/>
      <c r="AX177" s="302"/>
      <c r="AY177" s="301"/>
      <c r="AZ177" s="301"/>
      <c r="BA177" s="302"/>
      <c r="BE177" s="301"/>
      <c r="BF177" s="302"/>
      <c r="BG177" s="301"/>
      <c r="BH177" s="301"/>
      <c r="BI177" s="301"/>
      <c r="BJ177" s="302"/>
      <c r="BN177" s="301"/>
      <c r="BO177" s="302"/>
      <c r="BP177" s="301"/>
      <c r="BQ177" s="301"/>
      <c r="BR177" s="301"/>
      <c r="BS177" s="302"/>
      <c r="BW177" s="301"/>
      <c r="BX177" s="302"/>
      <c r="BY177" s="301"/>
      <c r="BZ177" s="301"/>
      <c r="CA177" s="301"/>
      <c r="CB177" s="302"/>
      <c r="CF177" s="301"/>
      <c r="CG177" s="302"/>
      <c r="CH177" s="301"/>
      <c r="CI177" s="301"/>
      <c r="CJ177" s="301"/>
      <c r="CK177" s="302"/>
      <c r="CO177" s="301"/>
      <c r="CP177" s="302"/>
      <c r="CQ177" s="301"/>
      <c r="CR177" s="301"/>
      <c r="CS177" s="301"/>
      <c r="CT177" s="302"/>
      <c r="CX177" s="301"/>
      <c r="CY177" s="302"/>
      <c r="CZ177" s="301"/>
      <c r="DA177" s="301"/>
      <c r="DB177" s="301"/>
      <c r="DC177" s="302"/>
    </row>
    <row r="178" spans="48:107">
      <c r="AV178" s="301"/>
      <c r="AW178" s="302"/>
      <c r="AX178" s="302"/>
      <c r="AY178" s="301"/>
      <c r="AZ178" s="301"/>
      <c r="BA178" s="302"/>
      <c r="BE178" s="301"/>
      <c r="BF178" s="302"/>
      <c r="BG178" s="301"/>
      <c r="BH178" s="301"/>
      <c r="BI178" s="301"/>
      <c r="BJ178" s="302"/>
      <c r="BN178" s="301"/>
      <c r="BO178" s="302"/>
      <c r="BP178" s="301"/>
      <c r="BQ178" s="301"/>
      <c r="BR178" s="301"/>
      <c r="BS178" s="302"/>
      <c r="BW178" s="301"/>
      <c r="BX178" s="302"/>
      <c r="BY178" s="301"/>
      <c r="BZ178" s="301"/>
      <c r="CA178" s="301"/>
      <c r="CB178" s="302"/>
      <c r="CF178" s="301"/>
      <c r="CG178" s="302"/>
      <c r="CH178" s="301"/>
      <c r="CI178" s="301"/>
      <c r="CJ178" s="301"/>
      <c r="CK178" s="302"/>
      <c r="CO178" s="301"/>
      <c r="CP178" s="302"/>
      <c r="CQ178" s="301"/>
      <c r="CR178" s="301"/>
      <c r="CS178" s="301"/>
      <c r="CT178" s="302"/>
      <c r="CX178" s="301"/>
      <c r="CY178" s="302"/>
      <c r="CZ178" s="301"/>
      <c r="DA178" s="301"/>
      <c r="DB178" s="301"/>
      <c r="DC178" s="302"/>
    </row>
    <row r="179" spans="48:107">
      <c r="AV179" s="301"/>
      <c r="AW179" s="302"/>
      <c r="AX179" s="302"/>
      <c r="AY179" s="301"/>
      <c r="AZ179" s="301"/>
      <c r="BA179" s="302"/>
      <c r="BE179" s="301"/>
      <c r="BF179" s="302"/>
      <c r="BG179" s="301"/>
      <c r="BH179" s="301"/>
      <c r="BI179" s="301"/>
      <c r="BJ179" s="302"/>
      <c r="BN179" s="301"/>
      <c r="BO179" s="302"/>
      <c r="BP179" s="301"/>
      <c r="BQ179" s="301"/>
      <c r="BR179" s="301"/>
      <c r="BS179" s="302"/>
      <c r="BW179" s="301"/>
      <c r="BX179" s="302"/>
      <c r="BY179" s="301"/>
      <c r="BZ179" s="301"/>
      <c r="CA179" s="301"/>
      <c r="CB179" s="302"/>
      <c r="CF179" s="301"/>
      <c r="CG179" s="302"/>
      <c r="CH179" s="301"/>
      <c r="CI179" s="301"/>
      <c r="CJ179" s="301"/>
      <c r="CK179" s="302"/>
      <c r="CO179" s="301"/>
      <c r="CP179" s="302"/>
      <c r="CQ179" s="301"/>
      <c r="CR179" s="301"/>
      <c r="CS179" s="301"/>
      <c r="CT179" s="302"/>
      <c r="CX179" s="301"/>
      <c r="CY179" s="302"/>
      <c r="CZ179" s="301"/>
      <c r="DA179" s="301"/>
      <c r="DB179" s="301"/>
      <c r="DC179" s="302"/>
    </row>
    <row r="180" spans="48:107">
      <c r="AV180" s="301"/>
      <c r="AW180" s="302"/>
      <c r="AX180" s="302"/>
      <c r="AY180" s="301"/>
      <c r="AZ180" s="301"/>
      <c r="BA180" s="302"/>
      <c r="BE180" s="301"/>
      <c r="BF180" s="302"/>
      <c r="BG180" s="301"/>
      <c r="BH180" s="301"/>
      <c r="BI180" s="301"/>
      <c r="BJ180" s="302"/>
      <c r="BN180" s="301"/>
      <c r="BO180" s="302"/>
      <c r="BP180" s="301"/>
      <c r="BQ180" s="301"/>
      <c r="BR180" s="301"/>
      <c r="BS180" s="302"/>
      <c r="BW180" s="301"/>
      <c r="BX180" s="302"/>
      <c r="BY180" s="301"/>
      <c r="BZ180" s="301"/>
      <c r="CA180" s="301"/>
      <c r="CB180" s="302"/>
      <c r="CF180" s="301"/>
      <c r="CG180" s="302"/>
      <c r="CH180" s="301"/>
      <c r="CI180" s="301"/>
      <c r="CJ180" s="301"/>
      <c r="CK180" s="302"/>
      <c r="CO180" s="301"/>
      <c r="CP180" s="302"/>
      <c r="CQ180" s="301"/>
      <c r="CR180" s="301"/>
      <c r="CS180" s="301"/>
      <c r="CT180" s="302"/>
      <c r="CX180" s="301"/>
      <c r="CY180" s="302"/>
      <c r="CZ180" s="301"/>
      <c r="DA180" s="301"/>
      <c r="DB180" s="301"/>
      <c r="DC180" s="302"/>
    </row>
    <row r="181" spans="48:107">
      <c r="AV181" s="301"/>
      <c r="AW181" s="302"/>
      <c r="AX181" s="302"/>
      <c r="AY181" s="301"/>
      <c r="AZ181" s="301"/>
      <c r="BA181" s="302"/>
      <c r="BE181" s="301"/>
      <c r="BF181" s="302"/>
      <c r="BG181" s="301"/>
      <c r="BH181" s="301"/>
      <c r="BI181" s="301"/>
      <c r="BJ181" s="302"/>
      <c r="BN181" s="301"/>
      <c r="BO181" s="302"/>
      <c r="BP181" s="301"/>
      <c r="BQ181" s="301"/>
      <c r="BR181" s="301"/>
      <c r="BS181" s="302"/>
      <c r="BW181" s="301"/>
      <c r="BX181" s="302"/>
      <c r="BY181" s="301"/>
      <c r="BZ181" s="301"/>
      <c r="CA181" s="301"/>
      <c r="CB181" s="302"/>
      <c r="CF181" s="301"/>
      <c r="CG181" s="302"/>
      <c r="CH181" s="301"/>
      <c r="CI181" s="301"/>
      <c r="CJ181" s="301"/>
      <c r="CK181" s="302"/>
      <c r="CO181" s="301"/>
      <c r="CP181" s="302"/>
      <c r="CQ181" s="301"/>
      <c r="CR181" s="301"/>
      <c r="CS181" s="301"/>
      <c r="CT181" s="302"/>
      <c r="CX181" s="301"/>
      <c r="CY181" s="302"/>
      <c r="CZ181" s="301"/>
      <c r="DA181" s="301"/>
      <c r="DB181" s="301"/>
      <c r="DC181" s="302"/>
    </row>
    <row r="182" spans="48:107">
      <c r="AV182" s="301"/>
      <c r="AW182" s="302"/>
      <c r="AX182" s="302"/>
      <c r="AY182" s="301"/>
      <c r="AZ182" s="301"/>
      <c r="BA182" s="302"/>
      <c r="BE182" s="301"/>
      <c r="BF182" s="302"/>
      <c r="BG182" s="301"/>
      <c r="BH182" s="301"/>
      <c r="BI182" s="301"/>
      <c r="BJ182" s="302"/>
      <c r="BN182" s="301"/>
      <c r="BO182" s="302"/>
      <c r="BP182" s="301"/>
      <c r="BQ182" s="301"/>
      <c r="BR182" s="301"/>
      <c r="BS182" s="302"/>
      <c r="BW182" s="301"/>
      <c r="BX182" s="302"/>
      <c r="BY182" s="301"/>
      <c r="BZ182" s="301"/>
      <c r="CA182" s="301"/>
      <c r="CB182" s="302"/>
      <c r="CF182" s="301"/>
      <c r="CG182" s="302"/>
      <c r="CH182" s="301"/>
      <c r="CI182" s="301"/>
      <c r="CJ182" s="301"/>
      <c r="CK182" s="302"/>
      <c r="CO182" s="301"/>
      <c r="CP182" s="302"/>
      <c r="CQ182" s="301"/>
      <c r="CR182" s="301"/>
      <c r="CS182" s="301"/>
      <c r="CT182" s="302"/>
      <c r="CX182" s="301"/>
      <c r="CY182" s="302"/>
      <c r="CZ182" s="301"/>
      <c r="DA182" s="301"/>
      <c r="DB182" s="301"/>
      <c r="DC182" s="302"/>
    </row>
    <row r="183" spans="48:107">
      <c r="AV183" s="301"/>
      <c r="AW183" s="302"/>
      <c r="AX183" s="302"/>
      <c r="AY183" s="301"/>
      <c r="AZ183" s="301"/>
      <c r="BA183" s="302"/>
      <c r="BE183" s="301"/>
      <c r="BF183" s="302"/>
      <c r="BG183" s="301"/>
      <c r="BH183" s="301"/>
      <c r="BI183" s="301"/>
      <c r="BJ183" s="302"/>
      <c r="BN183" s="301"/>
      <c r="BO183" s="302"/>
      <c r="BP183" s="301"/>
      <c r="BQ183" s="301"/>
      <c r="BR183" s="301"/>
      <c r="BS183" s="302"/>
      <c r="BW183" s="301"/>
      <c r="BX183" s="302"/>
      <c r="BY183" s="301"/>
      <c r="BZ183" s="301"/>
      <c r="CA183" s="301"/>
      <c r="CB183" s="302"/>
      <c r="CF183" s="301"/>
      <c r="CG183" s="302"/>
      <c r="CH183" s="301"/>
      <c r="CI183" s="301"/>
      <c r="CJ183" s="301"/>
      <c r="CK183" s="302"/>
      <c r="CO183" s="301"/>
      <c r="CP183" s="302"/>
      <c r="CQ183" s="301"/>
      <c r="CR183" s="301"/>
      <c r="CS183" s="301"/>
      <c r="CT183" s="302"/>
      <c r="CX183" s="301"/>
      <c r="CY183" s="302"/>
      <c r="CZ183" s="301"/>
      <c r="DA183" s="301"/>
      <c r="DB183" s="301"/>
      <c r="DC183" s="302"/>
    </row>
    <row r="184" spans="48:107">
      <c r="AV184" s="301"/>
      <c r="AW184" s="302"/>
      <c r="AX184" s="302"/>
      <c r="AY184" s="301"/>
      <c r="AZ184" s="301"/>
      <c r="BA184" s="302"/>
      <c r="BE184" s="301"/>
      <c r="BF184" s="302"/>
      <c r="BG184" s="301"/>
      <c r="BH184" s="301"/>
      <c r="BI184" s="301"/>
      <c r="BJ184" s="302"/>
      <c r="BN184" s="301"/>
      <c r="BO184" s="302"/>
      <c r="BP184" s="301"/>
      <c r="BQ184" s="301"/>
      <c r="BR184" s="301"/>
      <c r="BS184" s="302"/>
      <c r="BW184" s="301"/>
      <c r="BX184" s="302"/>
      <c r="BY184" s="301"/>
      <c r="BZ184" s="301"/>
      <c r="CA184" s="301"/>
      <c r="CB184" s="302"/>
      <c r="CF184" s="301"/>
      <c r="CG184" s="302"/>
      <c r="CH184" s="301"/>
      <c r="CI184" s="301"/>
      <c r="CJ184" s="301"/>
      <c r="CK184" s="302"/>
      <c r="CO184" s="301"/>
      <c r="CP184" s="302"/>
      <c r="CQ184" s="301"/>
      <c r="CR184" s="301"/>
      <c r="CS184" s="301"/>
      <c r="CT184" s="302"/>
      <c r="CX184" s="301"/>
      <c r="CY184" s="302"/>
      <c r="CZ184" s="301"/>
      <c r="DA184" s="301"/>
      <c r="DB184" s="301"/>
      <c r="DC184" s="302"/>
    </row>
    <row r="185" spans="48:107">
      <c r="AV185" s="301"/>
      <c r="AW185" s="302"/>
      <c r="AX185" s="302"/>
      <c r="AY185" s="301"/>
      <c r="AZ185" s="301"/>
      <c r="BA185" s="302"/>
      <c r="BE185" s="301"/>
      <c r="BF185" s="302"/>
      <c r="BG185" s="301"/>
      <c r="BH185" s="301"/>
      <c r="BI185" s="301"/>
      <c r="BJ185" s="302"/>
      <c r="BN185" s="301"/>
      <c r="BO185" s="302"/>
      <c r="BP185" s="301"/>
      <c r="BQ185" s="301"/>
      <c r="BR185" s="301"/>
      <c r="BS185" s="302"/>
      <c r="BW185" s="301"/>
      <c r="BX185" s="302"/>
      <c r="BY185" s="301"/>
      <c r="BZ185" s="301"/>
      <c r="CA185" s="301"/>
      <c r="CB185" s="302"/>
      <c r="CF185" s="301"/>
      <c r="CG185" s="302"/>
      <c r="CH185" s="301"/>
      <c r="CI185" s="301"/>
      <c r="CJ185" s="301"/>
      <c r="CK185" s="302"/>
      <c r="CO185" s="301"/>
      <c r="CP185" s="302"/>
      <c r="CQ185" s="301"/>
      <c r="CR185" s="301"/>
      <c r="CS185" s="301"/>
      <c r="CT185" s="302"/>
      <c r="CX185" s="301"/>
      <c r="CY185" s="302"/>
      <c r="CZ185" s="301"/>
      <c r="DA185" s="301"/>
      <c r="DB185" s="301"/>
      <c r="DC185" s="302"/>
    </row>
    <row r="186" spans="48:107">
      <c r="AV186" s="301"/>
      <c r="AW186" s="302"/>
      <c r="AX186" s="302"/>
      <c r="AY186" s="301"/>
      <c r="AZ186" s="301"/>
      <c r="BA186" s="302"/>
      <c r="BE186" s="301"/>
      <c r="BF186" s="302"/>
      <c r="BG186" s="301"/>
      <c r="BH186" s="301"/>
      <c r="BI186" s="301"/>
      <c r="BJ186" s="302"/>
      <c r="BN186" s="301"/>
      <c r="BO186" s="302"/>
      <c r="BP186" s="301"/>
      <c r="BQ186" s="301"/>
      <c r="BR186" s="301"/>
      <c r="BS186" s="302"/>
      <c r="BW186" s="301"/>
      <c r="BX186" s="302"/>
      <c r="BY186" s="301"/>
      <c r="BZ186" s="301"/>
      <c r="CA186" s="301"/>
      <c r="CB186" s="302"/>
      <c r="CF186" s="301"/>
      <c r="CG186" s="302"/>
      <c r="CH186" s="301"/>
      <c r="CI186" s="301"/>
      <c r="CJ186" s="301"/>
      <c r="CK186" s="302"/>
      <c r="CO186" s="301"/>
      <c r="CP186" s="302"/>
      <c r="CQ186" s="301"/>
      <c r="CR186" s="301"/>
      <c r="CS186" s="301"/>
      <c r="CT186" s="302"/>
      <c r="CX186" s="301"/>
      <c r="CY186" s="302"/>
      <c r="CZ186" s="301"/>
      <c r="DA186" s="301"/>
      <c r="DB186" s="301"/>
      <c r="DC186" s="302"/>
    </row>
    <row r="187" spans="48:107">
      <c r="AV187" s="301"/>
      <c r="AW187" s="302"/>
      <c r="AX187" s="302"/>
      <c r="AY187" s="301"/>
      <c r="AZ187" s="301"/>
      <c r="BA187" s="302"/>
      <c r="BE187" s="301"/>
      <c r="BF187" s="302"/>
      <c r="BG187" s="301"/>
      <c r="BH187" s="301"/>
      <c r="BI187" s="301"/>
      <c r="BJ187" s="302"/>
      <c r="BN187" s="301"/>
      <c r="BO187" s="302"/>
      <c r="BP187" s="301"/>
      <c r="BQ187" s="301"/>
      <c r="BR187" s="301"/>
      <c r="BS187" s="302"/>
      <c r="BW187" s="301"/>
      <c r="BX187" s="302"/>
      <c r="BY187" s="301"/>
      <c r="BZ187" s="301"/>
      <c r="CA187" s="301"/>
      <c r="CB187" s="302"/>
      <c r="CF187" s="301"/>
      <c r="CG187" s="302"/>
      <c r="CH187" s="301"/>
      <c r="CI187" s="301"/>
      <c r="CJ187" s="301"/>
      <c r="CK187" s="302"/>
      <c r="CO187" s="301"/>
      <c r="CP187" s="302"/>
      <c r="CQ187" s="301"/>
      <c r="CR187" s="301"/>
      <c r="CS187" s="301"/>
      <c r="CT187" s="302"/>
      <c r="CX187" s="301"/>
      <c r="CY187" s="302"/>
      <c r="CZ187" s="301"/>
      <c r="DA187" s="301"/>
      <c r="DB187" s="301"/>
      <c r="DC187" s="302"/>
    </row>
    <row r="188" spans="48:107">
      <c r="AV188" s="301"/>
      <c r="AW188" s="302"/>
      <c r="AX188" s="302"/>
      <c r="AY188" s="301"/>
      <c r="AZ188" s="301"/>
      <c r="BA188" s="302"/>
      <c r="BE188" s="301"/>
      <c r="BF188" s="302"/>
      <c r="BG188" s="301"/>
      <c r="BH188" s="301"/>
      <c r="BI188" s="301"/>
      <c r="BJ188" s="302"/>
      <c r="BN188" s="301"/>
      <c r="BO188" s="302"/>
      <c r="BP188" s="301"/>
      <c r="BQ188" s="301"/>
      <c r="BR188" s="301"/>
      <c r="BS188" s="302"/>
      <c r="BW188" s="301"/>
      <c r="BX188" s="302"/>
      <c r="BY188" s="301"/>
      <c r="BZ188" s="301"/>
      <c r="CA188" s="301"/>
      <c r="CB188" s="302"/>
      <c r="CF188" s="301"/>
      <c r="CG188" s="302"/>
      <c r="CH188" s="301"/>
      <c r="CI188" s="301"/>
      <c r="CJ188" s="301"/>
      <c r="CK188" s="302"/>
      <c r="CO188" s="301"/>
      <c r="CP188" s="302"/>
      <c r="CQ188" s="301"/>
      <c r="CR188" s="301"/>
      <c r="CS188" s="301"/>
      <c r="CT188" s="302"/>
      <c r="CX188" s="301"/>
      <c r="CY188" s="302"/>
      <c r="CZ188" s="301"/>
      <c r="DA188" s="301"/>
      <c r="DB188" s="301"/>
      <c r="DC188" s="302"/>
    </row>
    <row r="189" spans="48:107">
      <c r="AV189" s="301"/>
      <c r="AW189" s="302"/>
      <c r="AX189" s="302"/>
      <c r="AY189" s="301"/>
      <c r="AZ189" s="301"/>
      <c r="BA189" s="302"/>
      <c r="BE189" s="301"/>
      <c r="BF189" s="302"/>
      <c r="BG189" s="301"/>
      <c r="BH189" s="301"/>
      <c r="BI189" s="301"/>
      <c r="BJ189" s="302"/>
      <c r="BN189" s="301"/>
      <c r="BO189" s="302"/>
      <c r="BP189" s="301"/>
      <c r="BQ189" s="301"/>
      <c r="BR189" s="301"/>
      <c r="BS189" s="302"/>
      <c r="BW189" s="301"/>
      <c r="BX189" s="302"/>
      <c r="BY189" s="301"/>
      <c r="BZ189" s="301"/>
      <c r="CA189" s="301"/>
      <c r="CB189" s="302"/>
      <c r="CF189" s="301"/>
      <c r="CG189" s="302"/>
      <c r="CH189" s="301"/>
      <c r="CI189" s="301"/>
      <c r="CJ189" s="301"/>
      <c r="CK189" s="302"/>
      <c r="CO189" s="301"/>
      <c r="CP189" s="302"/>
      <c r="CQ189" s="301"/>
      <c r="CR189" s="301"/>
      <c r="CS189" s="301"/>
      <c r="CT189" s="302"/>
      <c r="CX189" s="301"/>
      <c r="CY189" s="302"/>
      <c r="CZ189" s="301"/>
      <c r="DA189" s="301"/>
      <c r="DB189" s="301"/>
      <c r="DC189" s="302"/>
    </row>
    <row r="190" spans="48:107">
      <c r="AV190" s="301"/>
      <c r="AW190" s="302"/>
      <c r="AX190" s="302"/>
      <c r="AY190" s="301"/>
      <c r="AZ190" s="301"/>
      <c r="BA190" s="302"/>
      <c r="BE190" s="301"/>
      <c r="BF190" s="302"/>
      <c r="BG190" s="301"/>
      <c r="BH190" s="301"/>
      <c r="BI190" s="301"/>
      <c r="BJ190" s="302"/>
      <c r="BN190" s="301"/>
      <c r="BO190" s="302"/>
      <c r="BP190" s="301"/>
      <c r="BQ190" s="301"/>
      <c r="BR190" s="301"/>
      <c r="BS190" s="302"/>
      <c r="BW190" s="301"/>
      <c r="BX190" s="302"/>
      <c r="BY190" s="301"/>
      <c r="BZ190" s="301"/>
      <c r="CA190" s="301"/>
      <c r="CB190" s="302"/>
      <c r="CF190" s="301"/>
      <c r="CG190" s="302"/>
      <c r="CH190" s="301"/>
      <c r="CI190" s="301"/>
      <c r="CJ190" s="301"/>
      <c r="CK190" s="302"/>
      <c r="CO190" s="301"/>
      <c r="CP190" s="302"/>
      <c r="CQ190" s="301"/>
      <c r="CR190" s="301"/>
      <c r="CS190" s="301"/>
      <c r="CT190" s="302"/>
      <c r="CX190" s="301"/>
      <c r="CY190" s="302"/>
      <c r="CZ190" s="301"/>
      <c r="DA190" s="301"/>
      <c r="DB190" s="301"/>
      <c r="DC190" s="302"/>
    </row>
    <row r="191" spans="48:107">
      <c r="AV191" s="301"/>
      <c r="AW191" s="302"/>
      <c r="AX191" s="302"/>
      <c r="AY191" s="301"/>
      <c r="AZ191" s="301"/>
      <c r="BA191" s="302"/>
      <c r="BE191" s="301"/>
      <c r="BF191" s="302"/>
      <c r="BG191" s="301"/>
      <c r="BH191" s="301"/>
      <c r="BI191" s="301"/>
      <c r="BJ191" s="302"/>
      <c r="BN191" s="301"/>
      <c r="BO191" s="302"/>
      <c r="BP191" s="301"/>
      <c r="BQ191" s="301"/>
      <c r="BR191" s="301"/>
      <c r="BS191" s="302"/>
      <c r="BW191" s="301"/>
      <c r="BX191" s="302"/>
      <c r="BY191" s="301"/>
      <c r="BZ191" s="301"/>
      <c r="CA191" s="301"/>
      <c r="CB191" s="302"/>
      <c r="CF191" s="301"/>
      <c r="CG191" s="302"/>
      <c r="CH191" s="301"/>
      <c r="CI191" s="301"/>
      <c r="CJ191" s="301"/>
      <c r="CK191" s="302"/>
      <c r="CO191" s="301"/>
      <c r="CP191" s="302"/>
      <c r="CQ191" s="301"/>
      <c r="CR191" s="301"/>
      <c r="CS191" s="301"/>
      <c r="CT191" s="302"/>
      <c r="CX191" s="301"/>
      <c r="CY191" s="302"/>
      <c r="CZ191" s="301"/>
      <c r="DA191" s="301"/>
      <c r="DB191" s="301"/>
      <c r="DC191" s="302"/>
    </row>
    <row r="192" spans="48:107">
      <c r="AV192" s="301"/>
      <c r="AW192" s="302"/>
      <c r="AX192" s="302"/>
      <c r="AY192" s="301"/>
      <c r="AZ192" s="301"/>
      <c r="BA192" s="302"/>
      <c r="BE192" s="301"/>
      <c r="BF192" s="302"/>
      <c r="BG192" s="301"/>
      <c r="BH192" s="301"/>
      <c r="BI192" s="301"/>
      <c r="BJ192" s="302"/>
      <c r="BN192" s="301"/>
      <c r="BO192" s="302"/>
      <c r="BP192" s="301"/>
      <c r="BQ192" s="301"/>
      <c r="BR192" s="301"/>
      <c r="BS192" s="302"/>
      <c r="BW192" s="301"/>
      <c r="BX192" s="302"/>
      <c r="BY192" s="301"/>
      <c r="BZ192" s="301"/>
      <c r="CA192" s="301"/>
      <c r="CB192" s="302"/>
      <c r="CF192" s="301"/>
      <c r="CG192" s="302"/>
      <c r="CH192" s="301"/>
      <c r="CI192" s="301"/>
      <c r="CJ192" s="301"/>
      <c r="CK192" s="302"/>
      <c r="CO192" s="301"/>
      <c r="CP192" s="302"/>
      <c r="CQ192" s="301"/>
      <c r="CR192" s="301"/>
      <c r="CS192" s="301"/>
      <c r="CT192" s="302"/>
      <c r="CX192" s="301"/>
      <c r="CY192" s="302"/>
      <c r="CZ192" s="301"/>
      <c r="DA192" s="301"/>
      <c r="DB192" s="301"/>
      <c r="DC192" s="302"/>
    </row>
    <row r="193" spans="48:107">
      <c r="AV193" s="301"/>
      <c r="AW193" s="302"/>
      <c r="AX193" s="302"/>
      <c r="AY193" s="301"/>
      <c r="AZ193" s="301"/>
      <c r="BA193" s="302"/>
      <c r="BE193" s="301"/>
      <c r="BF193" s="302"/>
      <c r="BG193" s="301"/>
      <c r="BH193" s="301"/>
      <c r="BI193" s="301"/>
      <c r="BJ193" s="302"/>
      <c r="BN193" s="301"/>
      <c r="BO193" s="302"/>
      <c r="BP193" s="301"/>
      <c r="BQ193" s="301"/>
      <c r="BR193" s="301"/>
      <c r="BS193" s="302"/>
      <c r="BW193" s="301"/>
      <c r="BX193" s="302"/>
      <c r="BY193" s="301"/>
      <c r="BZ193" s="301"/>
      <c r="CA193" s="301"/>
      <c r="CB193" s="302"/>
      <c r="CF193" s="301"/>
      <c r="CG193" s="302"/>
      <c r="CH193" s="301"/>
      <c r="CI193" s="301"/>
      <c r="CJ193" s="301"/>
      <c r="CK193" s="302"/>
      <c r="CO193" s="301"/>
      <c r="CP193" s="302"/>
      <c r="CQ193" s="301"/>
      <c r="CR193" s="301"/>
      <c r="CS193" s="301"/>
      <c r="CT193" s="302"/>
      <c r="CX193" s="301"/>
      <c r="CY193" s="302"/>
      <c r="CZ193" s="301"/>
      <c r="DA193" s="301"/>
      <c r="DB193" s="301"/>
      <c r="DC193" s="302"/>
    </row>
    <row r="194" spans="48:107">
      <c r="AV194" s="301"/>
      <c r="AW194" s="302"/>
      <c r="AX194" s="302"/>
      <c r="AY194" s="301"/>
      <c r="AZ194" s="301"/>
      <c r="BA194" s="302"/>
      <c r="BE194" s="301"/>
      <c r="BF194" s="302"/>
      <c r="BG194" s="301"/>
      <c r="BH194" s="301"/>
      <c r="BI194" s="301"/>
      <c r="BJ194" s="302"/>
      <c r="BN194" s="301"/>
      <c r="BO194" s="302"/>
      <c r="BP194" s="301"/>
      <c r="BQ194" s="301"/>
      <c r="BR194" s="301"/>
      <c r="BS194" s="302"/>
      <c r="BW194" s="301"/>
      <c r="BX194" s="302"/>
      <c r="BY194" s="301"/>
      <c r="BZ194" s="301"/>
      <c r="CA194" s="301"/>
      <c r="CB194" s="302"/>
      <c r="CF194" s="301"/>
      <c r="CG194" s="302"/>
      <c r="CH194" s="301"/>
      <c r="CI194" s="301"/>
      <c r="CJ194" s="301"/>
      <c r="CK194" s="302"/>
      <c r="CO194" s="301"/>
      <c r="CP194" s="302"/>
      <c r="CQ194" s="301"/>
      <c r="CR194" s="301"/>
      <c r="CS194" s="301"/>
      <c r="CT194" s="302"/>
      <c r="CX194" s="301"/>
      <c r="CY194" s="302"/>
      <c r="CZ194" s="301"/>
      <c r="DA194" s="301"/>
      <c r="DB194" s="301"/>
      <c r="DC194" s="302"/>
    </row>
    <row r="195" spans="48:107">
      <c r="AV195" s="301"/>
      <c r="AW195" s="302"/>
      <c r="AX195" s="302"/>
      <c r="AY195" s="301"/>
      <c r="AZ195" s="301"/>
      <c r="BA195" s="302"/>
      <c r="BE195" s="301"/>
      <c r="BF195" s="302"/>
      <c r="BG195" s="301"/>
      <c r="BH195" s="301"/>
      <c r="BI195" s="301"/>
      <c r="BJ195" s="302"/>
      <c r="BN195" s="301"/>
      <c r="BO195" s="302"/>
      <c r="BP195" s="301"/>
      <c r="BQ195" s="301"/>
      <c r="BR195" s="301"/>
      <c r="BS195" s="302"/>
      <c r="BW195" s="301"/>
      <c r="BX195" s="302"/>
      <c r="BY195" s="301"/>
      <c r="BZ195" s="301"/>
      <c r="CA195" s="301"/>
      <c r="CB195" s="302"/>
      <c r="CF195" s="301"/>
      <c r="CG195" s="302"/>
      <c r="CH195" s="301"/>
      <c r="CI195" s="301"/>
      <c r="CJ195" s="301"/>
      <c r="CK195" s="302"/>
      <c r="CO195" s="301"/>
      <c r="CP195" s="302"/>
      <c r="CQ195" s="301"/>
      <c r="CR195" s="301"/>
      <c r="CS195" s="301"/>
      <c r="CT195" s="302"/>
      <c r="CX195" s="301"/>
      <c r="CY195" s="302"/>
      <c r="CZ195" s="301"/>
      <c r="DA195" s="301"/>
      <c r="DB195" s="301"/>
      <c r="DC195" s="302"/>
    </row>
    <row r="196" spans="48:107">
      <c r="AV196" s="301"/>
      <c r="AW196" s="302"/>
      <c r="AX196" s="302"/>
      <c r="AY196" s="301"/>
      <c r="AZ196" s="301"/>
      <c r="BA196" s="302"/>
      <c r="BE196" s="301"/>
      <c r="BF196" s="302"/>
      <c r="BG196" s="301"/>
      <c r="BH196" s="301"/>
      <c r="BI196" s="301"/>
      <c r="BJ196" s="302"/>
      <c r="BN196" s="301"/>
      <c r="BO196" s="302"/>
      <c r="BP196" s="301"/>
      <c r="BQ196" s="301"/>
      <c r="BR196" s="301"/>
      <c r="BS196" s="302"/>
      <c r="BW196" s="301"/>
      <c r="BX196" s="302"/>
      <c r="BY196" s="301"/>
      <c r="BZ196" s="301"/>
      <c r="CA196" s="301"/>
      <c r="CB196" s="302"/>
      <c r="CF196" s="301"/>
      <c r="CG196" s="302"/>
      <c r="CH196" s="301"/>
      <c r="CI196" s="301"/>
      <c r="CJ196" s="301"/>
      <c r="CK196" s="302"/>
      <c r="CO196" s="301"/>
      <c r="CP196" s="302"/>
      <c r="CQ196" s="301"/>
      <c r="CR196" s="301"/>
      <c r="CS196" s="301"/>
      <c r="CT196" s="302"/>
      <c r="CX196" s="301"/>
      <c r="CY196" s="302"/>
      <c r="CZ196" s="301"/>
      <c r="DA196" s="301"/>
      <c r="DB196" s="301"/>
      <c r="DC196" s="302"/>
    </row>
    <row r="197" spans="48:107">
      <c r="AV197" s="301"/>
      <c r="AW197" s="302"/>
      <c r="AX197" s="302"/>
      <c r="AY197" s="301"/>
      <c r="AZ197" s="301"/>
      <c r="BA197" s="302"/>
      <c r="BE197" s="301"/>
      <c r="BF197" s="302"/>
      <c r="BG197" s="301"/>
      <c r="BH197" s="301"/>
      <c r="BI197" s="301"/>
      <c r="BJ197" s="302"/>
      <c r="BN197" s="301"/>
      <c r="BO197" s="302"/>
      <c r="BP197" s="301"/>
      <c r="BQ197" s="301"/>
      <c r="BR197" s="301"/>
      <c r="BS197" s="302"/>
      <c r="BW197" s="301"/>
      <c r="BX197" s="302"/>
      <c r="BY197" s="301"/>
      <c r="BZ197" s="301"/>
      <c r="CA197" s="301"/>
      <c r="CB197" s="302"/>
      <c r="CF197" s="301"/>
      <c r="CG197" s="302"/>
      <c r="CH197" s="301"/>
      <c r="CI197" s="301"/>
      <c r="CJ197" s="301"/>
      <c r="CK197" s="302"/>
      <c r="CO197" s="301"/>
      <c r="CP197" s="302"/>
      <c r="CQ197" s="301"/>
      <c r="CR197" s="301"/>
      <c r="CS197" s="301"/>
      <c r="CT197" s="302"/>
      <c r="CX197" s="301"/>
      <c r="CY197" s="302"/>
      <c r="CZ197" s="301"/>
      <c r="DA197" s="301"/>
      <c r="DB197" s="301"/>
      <c r="DC197" s="302"/>
    </row>
    <row r="198" spans="48:107">
      <c r="AV198" s="301"/>
      <c r="AW198" s="302"/>
      <c r="AX198" s="302"/>
      <c r="AY198" s="301"/>
      <c r="AZ198" s="301"/>
      <c r="BA198" s="302"/>
      <c r="BE198" s="301"/>
      <c r="BF198" s="302"/>
      <c r="BG198" s="301"/>
      <c r="BH198" s="301"/>
      <c r="BI198" s="301"/>
      <c r="BJ198" s="302"/>
      <c r="BN198" s="301"/>
      <c r="BO198" s="302"/>
      <c r="BP198" s="301"/>
      <c r="BQ198" s="301"/>
      <c r="BR198" s="301"/>
      <c r="BS198" s="302"/>
      <c r="BW198" s="301"/>
      <c r="BX198" s="302"/>
      <c r="BY198" s="301"/>
      <c r="BZ198" s="301"/>
      <c r="CA198" s="301"/>
      <c r="CB198" s="302"/>
      <c r="CF198" s="301"/>
      <c r="CG198" s="302"/>
      <c r="CH198" s="301"/>
      <c r="CI198" s="301"/>
      <c r="CJ198" s="301"/>
      <c r="CK198" s="302"/>
      <c r="CO198" s="301"/>
      <c r="CP198" s="302"/>
      <c r="CQ198" s="301"/>
      <c r="CR198" s="301"/>
      <c r="CS198" s="301"/>
      <c r="CT198" s="302"/>
      <c r="CX198" s="301"/>
      <c r="CY198" s="302"/>
      <c r="CZ198" s="301"/>
      <c r="DA198" s="301"/>
      <c r="DB198" s="301"/>
      <c r="DC198" s="302"/>
    </row>
    <row r="199" spans="48:107">
      <c r="AV199" s="301"/>
      <c r="AW199" s="302"/>
      <c r="AX199" s="302"/>
      <c r="AY199" s="301"/>
      <c r="AZ199" s="301"/>
      <c r="BA199" s="302"/>
      <c r="BE199" s="301"/>
      <c r="BF199" s="302"/>
      <c r="BG199" s="301"/>
      <c r="BH199" s="301"/>
      <c r="BI199" s="301"/>
      <c r="BJ199" s="302"/>
      <c r="BN199" s="301"/>
      <c r="BO199" s="302"/>
      <c r="BP199" s="301"/>
      <c r="BQ199" s="301"/>
      <c r="BR199" s="301"/>
      <c r="BS199" s="302"/>
      <c r="BW199" s="301"/>
      <c r="BX199" s="302"/>
      <c r="BY199" s="301"/>
      <c r="BZ199" s="301"/>
      <c r="CA199" s="301"/>
      <c r="CB199" s="302"/>
      <c r="CF199" s="301"/>
      <c r="CG199" s="302"/>
      <c r="CH199" s="301"/>
      <c r="CI199" s="301"/>
      <c r="CJ199" s="301"/>
      <c r="CK199" s="302"/>
      <c r="CO199" s="301"/>
      <c r="CP199" s="302"/>
      <c r="CQ199" s="301"/>
      <c r="CR199" s="301"/>
      <c r="CS199" s="301"/>
      <c r="CT199" s="302"/>
      <c r="CX199" s="301"/>
      <c r="CY199" s="302"/>
      <c r="CZ199" s="301"/>
      <c r="DA199" s="301"/>
      <c r="DB199" s="301"/>
      <c r="DC199" s="302"/>
    </row>
    <row r="200" spans="48:107">
      <c r="AV200" s="301"/>
      <c r="AW200" s="302"/>
      <c r="AX200" s="302"/>
      <c r="AY200" s="301"/>
      <c r="AZ200" s="301"/>
      <c r="BA200" s="302"/>
      <c r="BE200" s="301"/>
      <c r="BF200" s="302"/>
      <c r="BG200" s="301"/>
      <c r="BH200" s="301"/>
      <c r="BI200" s="301"/>
      <c r="BJ200" s="302"/>
      <c r="BN200" s="301"/>
      <c r="BO200" s="302"/>
      <c r="BP200" s="301"/>
      <c r="BQ200" s="301"/>
      <c r="BR200" s="301"/>
      <c r="BS200" s="302"/>
      <c r="BW200" s="301"/>
      <c r="BX200" s="302"/>
      <c r="BY200" s="301"/>
      <c r="BZ200" s="301"/>
      <c r="CA200" s="301"/>
      <c r="CB200" s="302"/>
      <c r="CF200" s="301"/>
      <c r="CG200" s="302"/>
      <c r="CH200" s="301"/>
      <c r="CI200" s="301"/>
      <c r="CJ200" s="301"/>
      <c r="CK200" s="302"/>
      <c r="CO200" s="301"/>
      <c r="CP200" s="302"/>
      <c r="CQ200" s="301"/>
      <c r="CR200" s="301"/>
      <c r="CS200" s="301"/>
      <c r="CT200" s="302"/>
      <c r="CX200" s="301"/>
      <c r="CY200" s="302"/>
      <c r="CZ200" s="301"/>
      <c r="DA200" s="301"/>
      <c r="DB200" s="301"/>
      <c r="DC200" s="302"/>
    </row>
    <row r="201" spans="48:107">
      <c r="AV201" s="301"/>
      <c r="AW201" s="302"/>
      <c r="AX201" s="302"/>
      <c r="AY201" s="301"/>
      <c r="AZ201" s="301"/>
      <c r="BA201" s="302"/>
      <c r="BE201" s="301"/>
      <c r="BF201" s="302"/>
      <c r="BG201" s="301"/>
      <c r="BH201" s="301"/>
      <c r="BI201" s="301"/>
      <c r="BJ201" s="302"/>
      <c r="BN201" s="301"/>
      <c r="BO201" s="302"/>
      <c r="BP201" s="301"/>
      <c r="BQ201" s="301"/>
      <c r="BR201" s="301"/>
      <c r="BS201" s="302"/>
      <c r="BW201" s="301"/>
      <c r="BX201" s="302"/>
      <c r="BY201" s="301"/>
      <c r="BZ201" s="301"/>
      <c r="CA201" s="301"/>
      <c r="CB201" s="302"/>
      <c r="CF201" s="301"/>
      <c r="CG201" s="302"/>
      <c r="CH201" s="301"/>
      <c r="CI201" s="301"/>
      <c r="CJ201" s="301"/>
      <c r="CK201" s="302"/>
      <c r="CO201" s="301"/>
      <c r="CP201" s="302"/>
      <c r="CQ201" s="301"/>
      <c r="CR201" s="301"/>
      <c r="CS201" s="301"/>
      <c r="CT201" s="302"/>
      <c r="CX201" s="301"/>
      <c r="CY201" s="302"/>
      <c r="CZ201" s="301"/>
      <c r="DA201" s="301"/>
      <c r="DB201" s="301"/>
      <c r="DC201" s="302"/>
    </row>
    <row r="202" spans="48:107">
      <c r="AV202" s="301"/>
      <c r="AW202" s="302"/>
      <c r="AX202" s="302"/>
      <c r="AY202" s="301"/>
      <c r="AZ202" s="301"/>
      <c r="BA202" s="302"/>
      <c r="BE202" s="301"/>
      <c r="BF202" s="302"/>
      <c r="BG202" s="301"/>
      <c r="BH202" s="301"/>
      <c r="BI202" s="301"/>
      <c r="BJ202" s="302"/>
      <c r="BN202" s="301"/>
      <c r="BO202" s="302"/>
      <c r="BP202" s="301"/>
      <c r="BQ202" s="301"/>
      <c r="BR202" s="301"/>
      <c r="BS202" s="302"/>
      <c r="BW202" s="301"/>
      <c r="BX202" s="302"/>
      <c r="BY202" s="301"/>
      <c r="BZ202" s="301"/>
      <c r="CA202" s="301"/>
      <c r="CB202" s="302"/>
      <c r="CF202" s="301"/>
      <c r="CG202" s="302"/>
      <c r="CH202" s="301"/>
      <c r="CI202" s="301"/>
      <c r="CJ202" s="301"/>
      <c r="CK202" s="302"/>
      <c r="CO202" s="301"/>
      <c r="CP202" s="302"/>
      <c r="CQ202" s="301"/>
      <c r="CR202" s="301"/>
      <c r="CS202" s="301"/>
      <c r="CT202" s="302"/>
      <c r="CX202" s="301"/>
      <c r="CY202" s="302"/>
      <c r="CZ202" s="301"/>
      <c r="DA202" s="301"/>
      <c r="DB202" s="301"/>
      <c r="DC202" s="302"/>
    </row>
    <row r="203" spans="48:107">
      <c r="AV203" s="301"/>
      <c r="AW203" s="302"/>
      <c r="AX203" s="302"/>
      <c r="AY203" s="301"/>
      <c r="AZ203" s="301"/>
      <c r="BA203" s="302"/>
      <c r="BE203" s="301"/>
      <c r="BF203" s="302"/>
      <c r="BG203" s="301"/>
      <c r="BH203" s="301"/>
      <c r="BI203" s="301"/>
      <c r="BJ203" s="302"/>
      <c r="BN203" s="301"/>
      <c r="BO203" s="302"/>
      <c r="BP203" s="301"/>
      <c r="BQ203" s="301"/>
      <c r="BR203" s="301"/>
      <c r="BS203" s="302"/>
      <c r="BW203" s="301"/>
      <c r="BX203" s="302"/>
      <c r="BY203" s="301"/>
      <c r="BZ203" s="301"/>
      <c r="CA203" s="301"/>
      <c r="CB203" s="302"/>
      <c r="CF203" s="301"/>
      <c r="CG203" s="302"/>
      <c r="CH203" s="301"/>
      <c r="CI203" s="301"/>
      <c r="CJ203" s="301"/>
      <c r="CK203" s="302"/>
      <c r="CO203" s="301"/>
      <c r="CP203" s="302"/>
      <c r="CQ203" s="301"/>
      <c r="CR203" s="301"/>
      <c r="CS203" s="301"/>
      <c r="CT203" s="302"/>
      <c r="CX203" s="301"/>
      <c r="CY203" s="302"/>
      <c r="CZ203" s="301"/>
      <c r="DA203" s="301"/>
      <c r="DB203" s="301"/>
      <c r="DC203" s="302"/>
    </row>
    <row r="204" spans="48:107">
      <c r="AV204" s="301"/>
      <c r="AW204" s="302"/>
      <c r="AX204" s="302"/>
      <c r="AY204" s="301"/>
      <c r="AZ204" s="301"/>
      <c r="BA204" s="302"/>
      <c r="BE204" s="301"/>
      <c r="BF204" s="302"/>
      <c r="BG204" s="301"/>
      <c r="BH204" s="301"/>
      <c r="BI204" s="301"/>
      <c r="BJ204" s="302"/>
      <c r="BN204" s="301"/>
      <c r="BO204" s="302"/>
      <c r="BP204" s="301"/>
      <c r="BQ204" s="301"/>
      <c r="BR204" s="301"/>
      <c r="BS204" s="302"/>
      <c r="BW204" s="301"/>
      <c r="BX204" s="302"/>
      <c r="BY204" s="301"/>
      <c r="BZ204" s="301"/>
      <c r="CA204" s="301"/>
      <c r="CB204" s="302"/>
      <c r="CF204" s="301"/>
      <c r="CG204" s="302"/>
      <c r="CH204" s="301"/>
      <c r="CI204" s="301"/>
      <c r="CJ204" s="301"/>
      <c r="CK204" s="302"/>
      <c r="CO204" s="301"/>
      <c r="CP204" s="302"/>
      <c r="CQ204" s="301"/>
      <c r="CR204" s="301"/>
      <c r="CS204" s="301"/>
      <c r="CT204" s="302"/>
      <c r="CX204" s="301"/>
      <c r="CY204" s="302"/>
      <c r="CZ204" s="301"/>
      <c r="DA204" s="301"/>
      <c r="DB204" s="301"/>
      <c r="DC204" s="302"/>
    </row>
    <row r="205" spans="48:107">
      <c r="AV205" s="301"/>
      <c r="AW205" s="302"/>
      <c r="AX205" s="302"/>
      <c r="AY205" s="301"/>
      <c r="AZ205" s="301"/>
      <c r="BA205" s="302"/>
      <c r="BE205" s="301"/>
      <c r="BF205" s="302"/>
      <c r="BG205" s="301"/>
      <c r="BH205" s="301"/>
      <c r="BI205" s="301"/>
      <c r="BJ205" s="302"/>
      <c r="BN205" s="301"/>
      <c r="BO205" s="302"/>
      <c r="BP205" s="301"/>
      <c r="BQ205" s="301"/>
      <c r="BR205" s="301"/>
      <c r="BS205" s="302"/>
      <c r="BW205" s="301"/>
      <c r="BX205" s="302"/>
      <c r="BY205" s="301"/>
      <c r="BZ205" s="301"/>
      <c r="CA205" s="301"/>
      <c r="CB205" s="302"/>
      <c r="CF205" s="301"/>
      <c r="CG205" s="302"/>
      <c r="CH205" s="301"/>
      <c r="CI205" s="301"/>
      <c r="CJ205" s="301"/>
      <c r="CK205" s="302"/>
      <c r="CO205" s="301"/>
      <c r="CP205" s="302"/>
      <c r="CQ205" s="301"/>
      <c r="CR205" s="301"/>
      <c r="CS205" s="301"/>
      <c r="CT205" s="302"/>
      <c r="CX205" s="301"/>
      <c r="CY205" s="302"/>
      <c r="CZ205" s="301"/>
      <c r="DA205" s="301"/>
      <c r="DB205" s="301"/>
      <c r="DC205" s="302"/>
    </row>
    <row r="206" spans="48:107">
      <c r="AV206" s="301"/>
      <c r="AW206" s="302"/>
      <c r="AX206" s="302"/>
      <c r="AY206" s="301"/>
      <c r="AZ206" s="301"/>
      <c r="BA206" s="302"/>
      <c r="BE206" s="301"/>
      <c r="BF206" s="302"/>
      <c r="BG206" s="301"/>
      <c r="BH206" s="301"/>
      <c r="BI206" s="301"/>
      <c r="BJ206" s="302"/>
      <c r="BN206" s="301"/>
      <c r="BO206" s="302"/>
      <c r="BP206" s="301"/>
      <c r="BQ206" s="301"/>
      <c r="BR206" s="301"/>
      <c r="BS206" s="302"/>
      <c r="BW206" s="301"/>
      <c r="BX206" s="302"/>
      <c r="BY206" s="301"/>
      <c r="BZ206" s="301"/>
      <c r="CA206" s="301"/>
      <c r="CB206" s="302"/>
      <c r="CF206" s="301"/>
      <c r="CG206" s="302"/>
      <c r="CH206" s="301"/>
      <c r="CI206" s="301"/>
      <c r="CJ206" s="301"/>
      <c r="CK206" s="302"/>
      <c r="CO206" s="301"/>
      <c r="CP206" s="302"/>
      <c r="CQ206" s="301"/>
      <c r="CR206" s="301"/>
      <c r="CS206" s="301"/>
      <c r="CT206" s="302"/>
      <c r="CX206" s="301"/>
      <c r="CY206" s="302"/>
      <c r="CZ206" s="301"/>
      <c r="DA206" s="301"/>
      <c r="DB206" s="301"/>
      <c r="DC206" s="302"/>
    </row>
    <row r="207" spans="48:107">
      <c r="AV207" s="301"/>
      <c r="AW207" s="302"/>
      <c r="AX207" s="302"/>
      <c r="AY207" s="301"/>
      <c r="AZ207" s="301"/>
      <c r="BA207" s="302"/>
      <c r="BE207" s="301"/>
      <c r="BF207" s="302"/>
      <c r="BG207" s="301"/>
      <c r="BH207" s="301"/>
      <c r="BI207" s="301"/>
      <c r="BJ207" s="302"/>
      <c r="BN207" s="301"/>
      <c r="BO207" s="302"/>
      <c r="BP207" s="301"/>
      <c r="BQ207" s="301"/>
      <c r="BR207" s="301"/>
      <c r="BS207" s="302"/>
      <c r="BW207" s="301"/>
      <c r="BX207" s="302"/>
      <c r="BY207" s="301"/>
      <c r="BZ207" s="301"/>
      <c r="CA207" s="301"/>
      <c r="CB207" s="302"/>
      <c r="CF207" s="301"/>
      <c r="CG207" s="302"/>
      <c r="CH207" s="301"/>
      <c r="CI207" s="301"/>
      <c r="CJ207" s="301"/>
      <c r="CK207" s="302"/>
      <c r="CO207" s="301"/>
      <c r="CP207" s="302"/>
      <c r="CQ207" s="301"/>
      <c r="CR207" s="301"/>
      <c r="CS207" s="301"/>
      <c r="CT207" s="302"/>
      <c r="CX207" s="301"/>
      <c r="CY207" s="302"/>
      <c r="CZ207" s="301"/>
      <c r="DA207" s="301"/>
      <c r="DB207" s="301"/>
      <c r="DC207" s="302"/>
    </row>
    <row r="208" spans="48:107">
      <c r="AV208" s="301"/>
      <c r="AW208" s="302"/>
      <c r="AX208" s="302"/>
      <c r="AY208" s="301"/>
      <c r="AZ208" s="301"/>
      <c r="BA208" s="302"/>
      <c r="BE208" s="301"/>
      <c r="BF208" s="302"/>
      <c r="BG208" s="301"/>
      <c r="BH208" s="301"/>
      <c r="BI208" s="301"/>
      <c r="BJ208" s="302"/>
      <c r="BN208" s="301"/>
      <c r="BO208" s="302"/>
      <c r="BP208" s="301"/>
      <c r="BQ208" s="301"/>
      <c r="BR208" s="301"/>
      <c r="BS208" s="302"/>
      <c r="BW208" s="301"/>
      <c r="BX208" s="302"/>
      <c r="BY208" s="301"/>
      <c r="BZ208" s="301"/>
      <c r="CA208" s="301"/>
      <c r="CB208" s="302"/>
      <c r="CF208" s="301"/>
      <c r="CG208" s="302"/>
      <c r="CH208" s="301"/>
      <c r="CI208" s="301"/>
      <c r="CJ208" s="301"/>
      <c r="CK208" s="302"/>
      <c r="CO208" s="301"/>
      <c r="CP208" s="302"/>
      <c r="CQ208" s="301"/>
      <c r="CR208" s="301"/>
      <c r="CS208" s="301"/>
      <c r="CT208" s="302"/>
      <c r="CX208" s="301"/>
      <c r="CY208" s="302"/>
      <c r="CZ208" s="301"/>
      <c r="DA208" s="301"/>
      <c r="DB208" s="301"/>
      <c r="DC208" s="302"/>
    </row>
    <row r="209" spans="48:107">
      <c r="AV209" s="301"/>
      <c r="AW209" s="302"/>
      <c r="AX209" s="302"/>
      <c r="AY209" s="301"/>
      <c r="AZ209" s="301"/>
      <c r="BA209" s="302"/>
      <c r="BE209" s="301"/>
      <c r="BF209" s="302"/>
      <c r="BG209" s="301"/>
      <c r="BH209" s="301"/>
      <c r="BI209" s="301"/>
      <c r="BJ209" s="302"/>
      <c r="BN209" s="301"/>
      <c r="BO209" s="302"/>
      <c r="BP209" s="301"/>
      <c r="BQ209" s="301"/>
      <c r="BR209" s="301"/>
      <c r="BS209" s="302"/>
      <c r="BW209" s="301"/>
      <c r="BX209" s="302"/>
      <c r="BY209" s="301"/>
      <c r="BZ209" s="301"/>
      <c r="CA209" s="301"/>
      <c r="CB209" s="302"/>
      <c r="CF209" s="301"/>
      <c r="CG209" s="302"/>
      <c r="CH209" s="301"/>
      <c r="CI209" s="301"/>
      <c r="CJ209" s="301"/>
      <c r="CK209" s="302"/>
      <c r="CO209" s="301"/>
      <c r="CP209" s="302"/>
      <c r="CQ209" s="301"/>
      <c r="CR209" s="301"/>
      <c r="CS209" s="301"/>
      <c r="CT209" s="302"/>
      <c r="CX209" s="301"/>
      <c r="CY209" s="302"/>
      <c r="CZ209" s="301"/>
      <c r="DA209" s="301"/>
      <c r="DB209" s="301"/>
      <c r="DC209" s="302"/>
    </row>
    <row r="210" spans="48:107">
      <c r="AV210" s="301"/>
      <c r="AW210" s="302"/>
      <c r="AX210" s="302"/>
      <c r="AY210" s="301"/>
      <c r="AZ210" s="301"/>
      <c r="BA210" s="302"/>
      <c r="BE210" s="301"/>
      <c r="BF210" s="302"/>
      <c r="BG210" s="301"/>
      <c r="BH210" s="301"/>
      <c r="BI210" s="301"/>
      <c r="BJ210" s="302"/>
      <c r="BN210" s="301"/>
      <c r="BO210" s="302"/>
      <c r="BP210" s="301"/>
      <c r="BQ210" s="301"/>
      <c r="BR210" s="301"/>
      <c r="BS210" s="302"/>
      <c r="BW210" s="301"/>
      <c r="BX210" s="302"/>
      <c r="BY210" s="301"/>
      <c r="BZ210" s="301"/>
      <c r="CA210" s="301"/>
      <c r="CB210" s="302"/>
      <c r="CF210" s="301"/>
      <c r="CG210" s="302"/>
      <c r="CH210" s="301"/>
      <c r="CI210" s="301"/>
      <c r="CJ210" s="301"/>
      <c r="CK210" s="302"/>
      <c r="CO210" s="301"/>
      <c r="CP210" s="302"/>
      <c r="CQ210" s="301"/>
      <c r="CR210" s="301"/>
      <c r="CS210" s="301"/>
      <c r="CT210" s="302"/>
      <c r="CX210" s="301"/>
      <c r="CY210" s="302"/>
      <c r="CZ210" s="301"/>
      <c r="DA210" s="301"/>
      <c r="DB210" s="301"/>
      <c r="DC210" s="302"/>
    </row>
    <row r="211" spans="48:107">
      <c r="AV211" s="301"/>
      <c r="AW211" s="302"/>
      <c r="AX211" s="302"/>
      <c r="AY211" s="301"/>
      <c r="AZ211" s="301"/>
      <c r="BA211" s="302"/>
      <c r="BE211" s="301"/>
      <c r="BF211" s="302"/>
      <c r="BG211" s="301"/>
      <c r="BH211" s="301"/>
      <c r="BI211" s="301"/>
      <c r="BJ211" s="302"/>
      <c r="BN211" s="301"/>
      <c r="BO211" s="302"/>
      <c r="BP211" s="301"/>
      <c r="BQ211" s="301"/>
      <c r="BR211" s="301"/>
      <c r="BS211" s="302"/>
      <c r="BW211" s="301"/>
      <c r="BX211" s="302"/>
      <c r="BY211" s="301"/>
      <c r="BZ211" s="301"/>
      <c r="CA211" s="301"/>
      <c r="CB211" s="302"/>
      <c r="CF211" s="301"/>
      <c r="CG211" s="302"/>
      <c r="CH211" s="301"/>
      <c r="CI211" s="301"/>
      <c r="CJ211" s="301"/>
      <c r="CK211" s="302"/>
      <c r="CO211" s="301"/>
      <c r="CP211" s="302"/>
      <c r="CQ211" s="301"/>
      <c r="CR211" s="301"/>
      <c r="CS211" s="301"/>
      <c r="CT211" s="302"/>
      <c r="CX211" s="301"/>
      <c r="CY211" s="302"/>
      <c r="CZ211" s="301"/>
      <c r="DA211" s="301"/>
      <c r="DB211" s="301"/>
      <c r="DC211" s="302"/>
    </row>
    <row r="212" spans="48:107">
      <c r="AV212" s="301"/>
      <c r="AW212" s="302"/>
      <c r="AX212" s="302"/>
      <c r="AY212" s="301"/>
      <c r="AZ212" s="301"/>
      <c r="BA212" s="302"/>
      <c r="BE212" s="301"/>
      <c r="BF212" s="302"/>
      <c r="BG212" s="301"/>
      <c r="BH212" s="301"/>
      <c r="BI212" s="301"/>
      <c r="BJ212" s="302"/>
      <c r="BN212" s="301"/>
      <c r="BO212" s="302"/>
      <c r="BP212" s="301"/>
      <c r="BQ212" s="301"/>
      <c r="BR212" s="301"/>
      <c r="BS212" s="302"/>
      <c r="BW212" s="301"/>
      <c r="BX212" s="302"/>
      <c r="BY212" s="301"/>
      <c r="BZ212" s="301"/>
      <c r="CA212" s="301"/>
      <c r="CB212" s="302"/>
      <c r="CF212" s="301"/>
      <c r="CG212" s="302"/>
      <c r="CH212" s="301"/>
      <c r="CI212" s="301"/>
      <c r="CJ212" s="301"/>
      <c r="CK212" s="302"/>
      <c r="CO212" s="301"/>
      <c r="CP212" s="302"/>
      <c r="CQ212" s="301"/>
      <c r="CR212" s="301"/>
      <c r="CS212" s="301"/>
      <c r="CT212" s="302"/>
      <c r="CX212" s="301"/>
      <c r="CY212" s="302"/>
      <c r="CZ212" s="301"/>
      <c r="DA212" s="301"/>
      <c r="DB212" s="301"/>
      <c r="DC212" s="302"/>
    </row>
    <row r="213" spans="48:107">
      <c r="AV213" s="301"/>
      <c r="AW213" s="302"/>
      <c r="AX213" s="302"/>
      <c r="AY213" s="301"/>
      <c r="AZ213" s="301"/>
      <c r="BA213" s="302"/>
      <c r="BE213" s="301"/>
      <c r="BF213" s="302"/>
      <c r="BG213" s="301"/>
      <c r="BH213" s="301"/>
      <c r="BI213" s="301"/>
      <c r="BJ213" s="302"/>
      <c r="BN213" s="301"/>
      <c r="BO213" s="302"/>
      <c r="BP213" s="301"/>
      <c r="BQ213" s="301"/>
      <c r="BR213" s="301"/>
      <c r="BS213" s="302"/>
      <c r="BW213" s="301"/>
      <c r="BX213" s="302"/>
      <c r="BY213" s="301"/>
      <c r="BZ213" s="301"/>
      <c r="CA213" s="301"/>
      <c r="CB213" s="302"/>
      <c r="CF213" s="301"/>
      <c r="CG213" s="302"/>
      <c r="CH213" s="301"/>
      <c r="CI213" s="301"/>
      <c r="CJ213" s="301"/>
      <c r="CK213" s="302"/>
      <c r="CO213" s="301"/>
      <c r="CP213" s="302"/>
      <c r="CQ213" s="301"/>
      <c r="CR213" s="301"/>
      <c r="CS213" s="301"/>
      <c r="CT213" s="302"/>
      <c r="CX213" s="301"/>
      <c r="CY213" s="302"/>
      <c r="CZ213" s="301"/>
      <c r="DA213" s="301"/>
      <c r="DB213" s="301"/>
      <c r="DC213" s="302"/>
    </row>
    <row r="214" spans="48:107">
      <c r="AV214" s="301"/>
      <c r="AW214" s="302"/>
      <c r="AX214" s="302"/>
      <c r="AY214" s="301"/>
      <c r="AZ214" s="301"/>
      <c r="BA214" s="302"/>
      <c r="BE214" s="301"/>
      <c r="BF214" s="302"/>
      <c r="BG214" s="301"/>
      <c r="BH214" s="301"/>
      <c r="BI214" s="301"/>
      <c r="BJ214" s="302"/>
      <c r="BN214" s="301"/>
      <c r="BO214" s="302"/>
      <c r="BP214" s="301"/>
      <c r="BQ214" s="301"/>
      <c r="BR214" s="301"/>
      <c r="BS214" s="302"/>
      <c r="BW214" s="301"/>
      <c r="BX214" s="302"/>
      <c r="BY214" s="301"/>
      <c r="BZ214" s="301"/>
      <c r="CA214" s="301"/>
      <c r="CB214" s="302"/>
      <c r="CF214" s="301"/>
      <c r="CG214" s="302"/>
      <c r="CH214" s="301"/>
      <c r="CI214" s="301"/>
      <c r="CJ214" s="301"/>
      <c r="CK214" s="302"/>
      <c r="CO214" s="301"/>
      <c r="CP214" s="302"/>
      <c r="CQ214" s="301"/>
      <c r="CR214" s="301"/>
      <c r="CS214" s="301"/>
      <c r="CT214" s="302"/>
      <c r="CX214" s="301"/>
      <c r="CY214" s="302"/>
      <c r="CZ214" s="301"/>
      <c r="DA214" s="301"/>
      <c r="DB214" s="301"/>
      <c r="DC214" s="302"/>
    </row>
    <row r="215" spans="48:107">
      <c r="AV215" s="301"/>
      <c r="AW215" s="302"/>
      <c r="AX215" s="302"/>
      <c r="AY215" s="301"/>
      <c r="AZ215" s="301"/>
      <c r="BA215" s="302"/>
      <c r="BE215" s="301"/>
      <c r="BF215" s="302"/>
      <c r="BG215" s="301"/>
      <c r="BH215" s="301"/>
      <c r="BI215" s="301"/>
      <c r="BJ215" s="302"/>
      <c r="BN215" s="301"/>
      <c r="BO215" s="302"/>
      <c r="BP215" s="301"/>
      <c r="BQ215" s="301"/>
      <c r="BR215" s="301"/>
      <c r="BS215" s="302"/>
      <c r="BW215" s="301"/>
      <c r="BX215" s="302"/>
      <c r="BY215" s="301"/>
      <c r="BZ215" s="301"/>
      <c r="CA215" s="301"/>
      <c r="CB215" s="302"/>
      <c r="CF215" s="301"/>
      <c r="CG215" s="302"/>
      <c r="CH215" s="301"/>
      <c r="CI215" s="301"/>
      <c r="CJ215" s="301"/>
      <c r="CK215" s="302"/>
      <c r="CO215" s="301"/>
      <c r="CP215" s="302"/>
      <c r="CQ215" s="301"/>
      <c r="CR215" s="301"/>
      <c r="CS215" s="301"/>
      <c r="CT215" s="302"/>
      <c r="CX215" s="301"/>
      <c r="CY215" s="302"/>
      <c r="CZ215" s="301"/>
      <c r="DA215" s="301"/>
      <c r="DB215" s="301"/>
      <c r="DC215" s="302"/>
    </row>
    <row r="216" spans="48:107">
      <c r="AV216" s="301"/>
      <c r="AW216" s="302"/>
      <c r="AX216" s="302"/>
      <c r="AY216" s="301"/>
      <c r="AZ216" s="301"/>
      <c r="BA216" s="302"/>
      <c r="BE216" s="301"/>
      <c r="BF216" s="302"/>
      <c r="BG216" s="301"/>
      <c r="BH216" s="301"/>
      <c r="BI216" s="301"/>
      <c r="BJ216" s="302"/>
      <c r="BN216" s="301"/>
      <c r="BO216" s="302"/>
      <c r="BP216" s="301"/>
      <c r="BQ216" s="301"/>
      <c r="BR216" s="301"/>
      <c r="BS216" s="302"/>
      <c r="BW216" s="301"/>
      <c r="BX216" s="302"/>
      <c r="BY216" s="301"/>
      <c r="BZ216" s="301"/>
      <c r="CA216" s="301"/>
      <c r="CB216" s="302"/>
      <c r="CF216" s="301"/>
      <c r="CG216" s="302"/>
      <c r="CH216" s="301"/>
      <c r="CI216" s="301"/>
      <c r="CJ216" s="301"/>
      <c r="CK216" s="302"/>
      <c r="CO216" s="301"/>
      <c r="CP216" s="302"/>
      <c r="CQ216" s="301"/>
      <c r="CR216" s="301"/>
      <c r="CS216" s="301"/>
      <c r="CT216" s="302"/>
      <c r="CX216" s="301"/>
      <c r="CY216" s="302"/>
      <c r="CZ216" s="301"/>
      <c r="DA216" s="301"/>
      <c r="DB216" s="301"/>
      <c r="DC216" s="302"/>
    </row>
    <row r="217" spans="48:107">
      <c r="AV217" s="301"/>
      <c r="AW217" s="302"/>
      <c r="AX217" s="302"/>
      <c r="AY217" s="301"/>
      <c r="AZ217" s="301"/>
      <c r="BA217" s="302"/>
      <c r="BE217" s="301"/>
      <c r="BF217" s="302"/>
      <c r="BG217" s="301"/>
      <c r="BH217" s="301"/>
      <c r="BI217" s="301"/>
      <c r="BJ217" s="302"/>
      <c r="BN217" s="301"/>
      <c r="BO217" s="302"/>
      <c r="BP217" s="301"/>
      <c r="BQ217" s="301"/>
      <c r="BR217" s="301"/>
      <c r="BS217" s="302"/>
      <c r="BW217" s="301"/>
      <c r="BX217" s="302"/>
      <c r="BY217" s="301"/>
      <c r="BZ217" s="301"/>
      <c r="CA217" s="301"/>
      <c r="CB217" s="302"/>
      <c r="CF217" s="301"/>
      <c r="CG217" s="302"/>
      <c r="CH217" s="301"/>
      <c r="CI217" s="301"/>
      <c r="CJ217" s="301"/>
      <c r="CK217" s="302"/>
      <c r="CO217" s="301"/>
      <c r="CP217" s="302"/>
      <c r="CQ217" s="301"/>
      <c r="CR217" s="301"/>
      <c r="CS217" s="301"/>
      <c r="CT217" s="302"/>
      <c r="CX217" s="301"/>
      <c r="CY217" s="302"/>
      <c r="CZ217" s="301"/>
      <c r="DA217" s="301"/>
      <c r="DB217" s="301"/>
      <c r="DC217" s="302"/>
    </row>
    <row r="218" spans="48:107">
      <c r="AV218" s="301"/>
      <c r="AW218" s="302"/>
      <c r="AX218" s="302"/>
      <c r="AY218" s="301"/>
      <c r="AZ218" s="301"/>
      <c r="BA218" s="302"/>
      <c r="BE218" s="301"/>
      <c r="BF218" s="302"/>
      <c r="BG218" s="301"/>
      <c r="BH218" s="301"/>
      <c r="BI218" s="301"/>
      <c r="BJ218" s="302"/>
      <c r="BN218" s="301"/>
      <c r="BO218" s="302"/>
      <c r="BP218" s="301"/>
      <c r="BQ218" s="301"/>
      <c r="BR218" s="301"/>
      <c r="BS218" s="302"/>
      <c r="BW218" s="301"/>
      <c r="BX218" s="302"/>
      <c r="BY218" s="301"/>
      <c r="BZ218" s="301"/>
      <c r="CA218" s="301"/>
      <c r="CB218" s="302"/>
      <c r="CF218" s="301"/>
      <c r="CG218" s="302"/>
      <c r="CH218" s="301"/>
      <c r="CI218" s="301"/>
      <c r="CJ218" s="301"/>
      <c r="CK218" s="302"/>
      <c r="CO218" s="301"/>
      <c r="CP218" s="302"/>
      <c r="CQ218" s="301"/>
      <c r="CR218" s="301"/>
      <c r="CS218" s="301"/>
      <c r="CT218" s="302"/>
      <c r="CX218" s="301"/>
      <c r="CY218" s="302"/>
      <c r="CZ218" s="301"/>
      <c r="DA218" s="301"/>
      <c r="DB218" s="301"/>
      <c r="DC218" s="302"/>
    </row>
    <row r="219" spans="48:107">
      <c r="AV219" s="301"/>
      <c r="AW219" s="302"/>
      <c r="AX219" s="302"/>
      <c r="AY219" s="301"/>
      <c r="AZ219" s="301"/>
      <c r="BA219" s="302"/>
      <c r="BE219" s="301"/>
      <c r="BF219" s="302"/>
      <c r="BG219" s="301"/>
      <c r="BH219" s="301"/>
      <c r="BI219" s="301"/>
      <c r="BJ219" s="302"/>
      <c r="BN219" s="301"/>
      <c r="BO219" s="302"/>
      <c r="BP219" s="301"/>
      <c r="BQ219" s="301"/>
      <c r="BR219" s="301"/>
      <c r="BS219" s="302"/>
      <c r="BW219" s="301"/>
      <c r="BX219" s="302"/>
      <c r="BY219" s="301"/>
      <c r="BZ219" s="301"/>
      <c r="CA219" s="301"/>
      <c r="CB219" s="302"/>
      <c r="CF219" s="301"/>
      <c r="CG219" s="302"/>
      <c r="CH219" s="301"/>
      <c r="CI219" s="301"/>
      <c r="CJ219" s="301"/>
      <c r="CK219" s="302"/>
      <c r="CO219" s="301"/>
      <c r="CP219" s="302"/>
      <c r="CQ219" s="301"/>
      <c r="CR219" s="301"/>
      <c r="CS219" s="301"/>
      <c r="CT219" s="302"/>
      <c r="CX219" s="301"/>
      <c r="CY219" s="302"/>
      <c r="CZ219" s="301"/>
      <c r="DA219" s="301"/>
      <c r="DB219" s="301"/>
      <c r="DC219" s="302"/>
    </row>
    <row r="220" spans="48:107">
      <c r="AV220" s="301"/>
      <c r="AW220" s="302"/>
      <c r="AX220" s="302"/>
      <c r="AY220" s="301"/>
      <c r="AZ220" s="301"/>
      <c r="BA220" s="302"/>
      <c r="BE220" s="301"/>
      <c r="BF220" s="302"/>
      <c r="BG220" s="301"/>
      <c r="BH220" s="301"/>
      <c r="BI220" s="301"/>
      <c r="BJ220" s="302"/>
      <c r="BN220" s="301"/>
      <c r="BO220" s="302"/>
      <c r="BP220" s="301"/>
      <c r="BQ220" s="301"/>
      <c r="BR220" s="301"/>
      <c r="BS220" s="302"/>
      <c r="BW220" s="301"/>
      <c r="BX220" s="302"/>
      <c r="BY220" s="301"/>
      <c r="BZ220" s="301"/>
      <c r="CA220" s="301"/>
      <c r="CB220" s="302"/>
      <c r="CF220" s="301"/>
      <c r="CG220" s="302"/>
      <c r="CH220" s="301"/>
      <c r="CI220" s="301"/>
      <c r="CJ220" s="301"/>
      <c r="CK220" s="302"/>
      <c r="CO220" s="301"/>
      <c r="CP220" s="302"/>
      <c r="CQ220" s="301"/>
      <c r="CR220" s="301"/>
      <c r="CS220" s="301"/>
      <c r="CT220" s="302"/>
      <c r="CX220" s="301"/>
      <c r="CY220" s="302"/>
      <c r="CZ220" s="301"/>
      <c r="DA220" s="301"/>
      <c r="DB220" s="301"/>
      <c r="DC220" s="302"/>
    </row>
    <row r="221" spans="48:107">
      <c r="AV221" s="301"/>
      <c r="AW221" s="302"/>
      <c r="AX221" s="302"/>
      <c r="AY221" s="301"/>
      <c r="AZ221" s="301"/>
      <c r="BA221" s="302"/>
      <c r="BE221" s="301"/>
      <c r="BF221" s="302"/>
      <c r="BG221" s="301"/>
      <c r="BH221" s="301"/>
      <c r="BI221" s="301"/>
      <c r="BJ221" s="302"/>
      <c r="BN221" s="301"/>
      <c r="BO221" s="302"/>
      <c r="BP221" s="301"/>
      <c r="BQ221" s="301"/>
      <c r="BR221" s="301"/>
      <c r="BS221" s="302"/>
      <c r="BW221" s="301"/>
      <c r="BX221" s="302"/>
      <c r="BY221" s="301"/>
      <c r="BZ221" s="301"/>
      <c r="CA221" s="301"/>
      <c r="CB221" s="302"/>
      <c r="CF221" s="301"/>
      <c r="CG221" s="302"/>
      <c r="CH221" s="301"/>
      <c r="CI221" s="301"/>
      <c r="CJ221" s="301"/>
      <c r="CK221" s="302"/>
      <c r="CO221" s="301"/>
      <c r="CP221" s="302"/>
      <c r="CQ221" s="301"/>
      <c r="CR221" s="301"/>
      <c r="CS221" s="301"/>
      <c r="CT221" s="302"/>
      <c r="CX221" s="301"/>
      <c r="CY221" s="302"/>
      <c r="CZ221" s="301"/>
      <c r="DA221" s="301"/>
      <c r="DB221" s="301"/>
      <c r="DC221" s="302"/>
    </row>
    <row r="222" spans="48:107">
      <c r="AV222" s="301"/>
      <c r="AW222" s="302"/>
      <c r="AX222" s="302"/>
      <c r="AY222" s="301"/>
      <c r="AZ222" s="301"/>
      <c r="BA222" s="302"/>
      <c r="BE222" s="301"/>
      <c r="BF222" s="302"/>
      <c r="BG222" s="301"/>
      <c r="BH222" s="301"/>
      <c r="BI222" s="301"/>
      <c r="BJ222" s="302"/>
      <c r="BN222" s="301"/>
      <c r="BO222" s="302"/>
      <c r="BP222" s="301"/>
      <c r="BQ222" s="301"/>
      <c r="BR222" s="301"/>
      <c r="BS222" s="302"/>
      <c r="BW222" s="301"/>
      <c r="BX222" s="302"/>
      <c r="BY222" s="301"/>
      <c r="BZ222" s="301"/>
      <c r="CA222" s="301"/>
      <c r="CB222" s="302"/>
      <c r="CF222" s="301"/>
      <c r="CG222" s="302"/>
      <c r="CH222" s="301"/>
      <c r="CI222" s="301"/>
      <c r="CJ222" s="301"/>
      <c r="CK222" s="302"/>
      <c r="CO222" s="301"/>
      <c r="CP222" s="302"/>
      <c r="CQ222" s="301"/>
      <c r="CR222" s="301"/>
      <c r="CS222" s="301"/>
      <c r="CT222" s="302"/>
      <c r="CX222" s="301"/>
      <c r="CY222" s="302"/>
      <c r="CZ222" s="301"/>
      <c r="DA222" s="301"/>
      <c r="DB222" s="301"/>
      <c r="DC222" s="302"/>
    </row>
    <row r="223" spans="48:107">
      <c r="AV223" s="301"/>
      <c r="AW223" s="302"/>
      <c r="AX223" s="302"/>
      <c r="AY223" s="301"/>
      <c r="AZ223" s="301"/>
      <c r="BA223" s="302"/>
      <c r="BE223" s="301"/>
      <c r="BF223" s="302"/>
      <c r="BG223" s="301"/>
      <c r="BH223" s="301"/>
      <c r="BI223" s="301"/>
      <c r="BJ223" s="302"/>
      <c r="BN223" s="301"/>
      <c r="BO223" s="302"/>
      <c r="BP223" s="301"/>
      <c r="BQ223" s="301"/>
      <c r="BR223" s="301"/>
      <c r="BS223" s="302"/>
      <c r="BW223" s="301"/>
      <c r="BX223" s="302"/>
      <c r="BY223" s="301"/>
      <c r="BZ223" s="301"/>
      <c r="CA223" s="301"/>
      <c r="CB223" s="302"/>
      <c r="CF223" s="301"/>
      <c r="CG223" s="302"/>
      <c r="CH223" s="301"/>
      <c r="CI223" s="301"/>
      <c r="CJ223" s="301"/>
      <c r="CK223" s="302"/>
      <c r="CO223" s="301"/>
      <c r="CP223" s="302"/>
      <c r="CQ223" s="301"/>
      <c r="CR223" s="301"/>
      <c r="CS223" s="301"/>
      <c r="CT223" s="302"/>
      <c r="CX223" s="301"/>
      <c r="CY223" s="302"/>
      <c r="CZ223" s="301"/>
      <c r="DA223" s="301"/>
      <c r="DB223" s="301"/>
      <c r="DC223" s="302"/>
    </row>
    <row r="224" spans="48:107">
      <c r="AV224" s="301"/>
      <c r="AW224" s="302"/>
      <c r="AX224" s="301"/>
      <c r="AY224" s="301"/>
      <c r="AZ224" s="301"/>
      <c r="BA224" s="302"/>
      <c r="BE224" s="301"/>
      <c r="BF224" s="302"/>
      <c r="BG224" s="301"/>
      <c r="BH224" s="301"/>
      <c r="BI224" s="301"/>
      <c r="BJ224" s="302"/>
      <c r="BN224" s="301"/>
      <c r="BO224" s="302"/>
      <c r="BP224" s="301"/>
      <c r="BQ224" s="301"/>
      <c r="BR224" s="301"/>
      <c r="BS224" s="302"/>
      <c r="BW224" s="301"/>
      <c r="BX224" s="302"/>
      <c r="BY224" s="301"/>
      <c r="BZ224" s="301"/>
      <c r="CA224" s="301"/>
      <c r="CB224" s="302"/>
      <c r="CF224" s="301"/>
      <c r="CG224" s="302"/>
      <c r="CH224" s="301"/>
      <c r="CI224" s="301"/>
      <c r="CJ224" s="301"/>
      <c r="CK224" s="302"/>
      <c r="CO224" s="301"/>
      <c r="CP224" s="302"/>
      <c r="CQ224" s="301"/>
      <c r="CR224" s="301"/>
      <c r="CS224" s="301"/>
      <c r="CT224" s="302"/>
      <c r="CX224" s="301"/>
      <c r="CY224" s="302"/>
      <c r="CZ224" s="301"/>
      <c r="DA224" s="301"/>
      <c r="DB224" s="301"/>
      <c r="DC224" s="302"/>
    </row>
    <row r="225" spans="48:107">
      <c r="AV225" s="301"/>
      <c r="AW225" s="302"/>
      <c r="AX225" s="301"/>
      <c r="AY225" s="301"/>
      <c r="AZ225" s="301"/>
      <c r="BA225" s="302"/>
      <c r="BE225" s="301"/>
      <c r="BF225" s="302"/>
      <c r="BG225" s="301"/>
      <c r="BH225" s="301"/>
      <c r="BI225" s="301"/>
      <c r="BJ225" s="302"/>
      <c r="BN225" s="301"/>
      <c r="BO225" s="302"/>
      <c r="BP225" s="301"/>
      <c r="BQ225" s="301"/>
      <c r="BR225" s="301"/>
      <c r="BS225" s="302"/>
      <c r="BW225" s="301"/>
      <c r="BX225" s="302"/>
      <c r="BY225" s="301"/>
      <c r="BZ225" s="301"/>
      <c r="CA225" s="301"/>
      <c r="CB225" s="302"/>
      <c r="CF225" s="301"/>
      <c r="CG225" s="302"/>
      <c r="CH225" s="301"/>
      <c r="CI225" s="301"/>
      <c r="CJ225" s="301"/>
      <c r="CK225" s="302"/>
      <c r="CO225" s="301"/>
      <c r="CP225" s="302"/>
      <c r="CQ225" s="301"/>
      <c r="CR225" s="301"/>
      <c r="CS225" s="301"/>
      <c r="CT225" s="302"/>
      <c r="CX225" s="301"/>
      <c r="CY225" s="302"/>
      <c r="CZ225" s="301"/>
      <c r="DA225" s="301"/>
      <c r="DB225" s="301"/>
      <c r="DC225" s="302"/>
    </row>
    <row r="226" spans="48:107">
      <c r="AV226" s="301"/>
      <c r="AW226" s="302"/>
      <c r="AX226" s="301"/>
      <c r="AY226" s="301"/>
      <c r="AZ226" s="301"/>
      <c r="BA226" s="302"/>
      <c r="BE226" s="301"/>
      <c r="BF226" s="302"/>
      <c r="BG226" s="301"/>
      <c r="BH226" s="301"/>
      <c r="BI226" s="301"/>
      <c r="BJ226" s="302"/>
      <c r="BN226" s="301"/>
      <c r="BO226" s="302"/>
      <c r="BP226" s="301"/>
      <c r="BQ226" s="301"/>
      <c r="BR226" s="301"/>
      <c r="BS226" s="302"/>
      <c r="BW226" s="301"/>
      <c r="BX226" s="302"/>
      <c r="BY226" s="301"/>
      <c r="BZ226" s="301"/>
      <c r="CA226" s="301"/>
      <c r="CB226" s="302"/>
      <c r="CF226" s="301"/>
      <c r="CG226" s="302"/>
      <c r="CH226" s="301"/>
      <c r="CI226" s="301"/>
      <c r="CJ226" s="301"/>
      <c r="CK226" s="302"/>
      <c r="CO226" s="301"/>
      <c r="CP226" s="302"/>
      <c r="CQ226" s="301"/>
      <c r="CR226" s="301"/>
      <c r="CS226" s="301"/>
      <c r="CT226" s="302"/>
      <c r="CX226" s="301"/>
      <c r="CY226" s="302"/>
      <c r="CZ226" s="301"/>
      <c r="DA226" s="301"/>
      <c r="DB226" s="301"/>
      <c r="DC226" s="302"/>
    </row>
    <row r="227" spans="48:107">
      <c r="AV227" s="301"/>
      <c r="AW227" s="302"/>
      <c r="AX227" s="301"/>
      <c r="AY227" s="301"/>
      <c r="AZ227" s="301"/>
      <c r="BA227" s="302"/>
      <c r="BE227" s="301"/>
      <c r="BF227" s="302"/>
      <c r="BG227" s="301"/>
      <c r="BH227" s="301"/>
      <c r="BI227" s="301"/>
      <c r="BJ227" s="302"/>
      <c r="BN227" s="301"/>
      <c r="BO227" s="302"/>
      <c r="BP227" s="301"/>
      <c r="BQ227" s="301"/>
      <c r="BR227" s="301"/>
      <c r="BS227" s="302"/>
      <c r="BW227" s="301"/>
      <c r="BX227" s="302"/>
      <c r="BY227" s="301"/>
      <c r="BZ227" s="301"/>
      <c r="CA227" s="301"/>
      <c r="CB227" s="302"/>
      <c r="CF227" s="301"/>
      <c r="CG227" s="302"/>
      <c r="CH227" s="301"/>
      <c r="CI227" s="301"/>
      <c r="CJ227" s="301"/>
      <c r="CK227" s="302"/>
      <c r="CO227" s="301"/>
      <c r="CP227" s="302"/>
      <c r="CQ227" s="301"/>
      <c r="CR227" s="301"/>
      <c r="CS227" s="301"/>
      <c r="CT227" s="302"/>
      <c r="CX227" s="301"/>
      <c r="CY227" s="302"/>
      <c r="CZ227" s="301"/>
      <c r="DA227" s="301"/>
      <c r="DB227" s="301"/>
      <c r="DC227" s="302"/>
    </row>
    <row r="228" spans="48:107">
      <c r="AV228" s="301"/>
      <c r="AW228" s="302"/>
      <c r="AX228" s="301"/>
      <c r="AY228" s="301"/>
      <c r="AZ228" s="301"/>
      <c r="BA228" s="302"/>
      <c r="BE228" s="301"/>
      <c r="BF228" s="302"/>
      <c r="BG228" s="301"/>
      <c r="BH228" s="301"/>
      <c r="BI228" s="301"/>
      <c r="BJ228" s="302"/>
      <c r="BN228" s="301"/>
      <c r="BO228" s="302"/>
      <c r="BP228" s="301"/>
      <c r="BQ228" s="301"/>
      <c r="BR228" s="301"/>
      <c r="BS228" s="302"/>
      <c r="BW228" s="301"/>
      <c r="BX228" s="302"/>
      <c r="BY228" s="301"/>
      <c r="BZ228" s="301"/>
      <c r="CA228" s="301"/>
      <c r="CB228" s="302"/>
      <c r="CF228" s="301"/>
      <c r="CG228" s="302"/>
      <c r="CH228" s="301"/>
      <c r="CI228" s="301"/>
      <c r="CJ228" s="301"/>
      <c r="CK228" s="302"/>
      <c r="CO228" s="301"/>
      <c r="CP228" s="302"/>
      <c r="CQ228" s="301"/>
      <c r="CR228" s="301"/>
      <c r="CS228" s="301"/>
      <c r="CT228" s="302"/>
      <c r="CX228" s="301"/>
      <c r="CY228" s="302"/>
      <c r="CZ228" s="301"/>
      <c r="DA228" s="301"/>
      <c r="DB228" s="301"/>
      <c r="DC228" s="302"/>
    </row>
    <row r="229" spans="48:107">
      <c r="AV229" s="301"/>
      <c r="AW229" s="302"/>
      <c r="AX229" s="301"/>
      <c r="AY229" s="301"/>
      <c r="AZ229" s="301"/>
      <c r="BA229" s="302"/>
      <c r="BE229" s="301"/>
      <c r="BF229" s="302"/>
      <c r="BG229" s="301"/>
      <c r="BH229" s="301"/>
      <c r="BI229" s="301"/>
      <c r="BJ229" s="302"/>
      <c r="BN229" s="301"/>
      <c r="BO229" s="302"/>
      <c r="BP229" s="301"/>
      <c r="BQ229" s="301"/>
      <c r="BR229" s="301"/>
      <c r="BS229" s="302"/>
      <c r="BW229" s="301"/>
      <c r="BX229" s="302"/>
      <c r="BY229" s="301"/>
      <c r="BZ229" s="301"/>
      <c r="CA229" s="301"/>
      <c r="CB229" s="302"/>
      <c r="CF229" s="301"/>
      <c r="CG229" s="302"/>
      <c r="CH229" s="301"/>
      <c r="CI229" s="301"/>
      <c r="CJ229" s="301"/>
      <c r="CK229" s="302"/>
      <c r="CO229" s="301"/>
      <c r="CP229" s="302"/>
      <c r="CQ229" s="301"/>
      <c r="CR229" s="301"/>
      <c r="CS229" s="301"/>
      <c r="CT229" s="302"/>
      <c r="CX229" s="301"/>
      <c r="CY229" s="302"/>
      <c r="CZ229" s="301"/>
      <c r="DA229" s="301"/>
      <c r="DB229" s="301"/>
      <c r="DC229" s="302"/>
    </row>
    <row r="230" spans="48:107">
      <c r="AV230" s="301"/>
      <c r="AW230" s="302"/>
      <c r="AX230" s="301"/>
      <c r="AY230" s="301"/>
      <c r="AZ230" s="301"/>
      <c r="BA230" s="302"/>
      <c r="BE230" s="301"/>
      <c r="BF230" s="302"/>
      <c r="BG230" s="301"/>
      <c r="BH230" s="301"/>
      <c r="BI230" s="301"/>
      <c r="BJ230" s="302"/>
      <c r="BN230" s="301"/>
      <c r="BO230" s="302"/>
      <c r="BP230" s="301"/>
      <c r="BQ230" s="301"/>
      <c r="BR230" s="301"/>
      <c r="BS230" s="302"/>
      <c r="BW230" s="301"/>
      <c r="BX230" s="302"/>
      <c r="BY230" s="301"/>
      <c r="BZ230" s="301"/>
      <c r="CA230" s="301"/>
      <c r="CB230" s="302"/>
      <c r="CF230" s="301"/>
      <c r="CG230" s="302"/>
      <c r="CH230" s="301"/>
      <c r="CI230" s="301"/>
      <c r="CJ230" s="301"/>
      <c r="CK230" s="302"/>
      <c r="CO230" s="301"/>
      <c r="CP230" s="302"/>
      <c r="CQ230" s="301"/>
      <c r="CR230" s="301"/>
      <c r="CS230" s="301"/>
      <c r="CT230" s="302"/>
      <c r="CX230" s="301"/>
      <c r="CY230" s="302"/>
      <c r="CZ230" s="301"/>
      <c r="DA230" s="301"/>
      <c r="DB230" s="301"/>
      <c r="DC230" s="302"/>
    </row>
    <row r="231" spans="48:107">
      <c r="AV231" s="301"/>
      <c r="AW231" s="302"/>
      <c r="AX231" s="301"/>
      <c r="AY231" s="301"/>
      <c r="AZ231" s="301"/>
      <c r="BA231" s="302"/>
      <c r="BE231" s="301"/>
      <c r="BF231" s="302"/>
      <c r="BG231" s="301"/>
      <c r="BH231" s="301"/>
      <c r="BI231" s="301"/>
      <c r="BJ231" s="302"/>
      <c r="BN231" s="301"/>
      <c r="BO231" s="302"/>
      <c r="BP231" s="301"/>
      <c r="BQ231" s="301"/>
      <c r="BR231" s="301"/>
      <c r="BS231" s="302"/>
      <c r="BW231" s="301"/>
      <c r="BX231" s="302"/>
      <c r="BY231" s="301"/>
      <c r="BZ231" s="301"/>
      <c r="CA231" s="301"/>
      <c r="CB231" s="302"/>
      <c r="CF231" s="301"/>
      <c r="CG231" s="302"/>
      <c r="CH231" s="301"/>
      <c r="CI231" s="301"/>
      <c r="CJ231" s="301"/>
      <c r="CK231" s="302"/>
      <c r="CO231" s="301"/>
      <c r="CP231" s="302"/>
      <c r="CQ231" s="301"/>
      <c r="CR231" s="301"/>
      <c r="CS231" s="301"/>
      <c r="CT231" s="302"/>
      <c r="CX231" s="301"/>
      <c r="CY231" s="302"/>
      <c r="CZ231" s="301"/>
      <c r="DA231" s="301"/>
      <c r="DB231" s="301"/>
      <c r="DC231" s="302"/>
    </row>
    <row r="232" spans="48:107">
      <c r="AV232" s="301"/>
      <c r="AW232" s="302"/>
      <c r="AX232" s="301"/>
      <c r="AY232" s="301"/>
      <c r="AZ232" s="301"/>
      <c r="BA232" s="302"/>
      <c r="BE232" s="301"/>
      <c r="BF232" s="302"/>
      <c r="BG232" s="301"/>
      <c r="BH232" s="301"/>
      <c r="BI232" s="301"/>
      <c r="BJ232" s="302"/>
      <c r="BN232" s="301"/>
      <c r="BO232" s="302"/>
      <c r="BP232" s="301"/>
      <c r="BQ232" s="301"/>
      <c r="BR232" s="301"/>
      <c r="BS232" s="302"/>
      <c r="BW232" s="301"/>
      <c r="BX232" s="302"/>
      <c r="BY232" s="301"/>
      <c r="BZ232" s="301"/>
      <c r="CA232" s="301"/>
      <c r="CB232" s="302"/>
      <c r="CF232" s="301"/>
      <c r="CG232" s="302"/>
      <c r="CH232" s="301"/>
      <c r="CI232" s="301"/>
      <c r="CJ232" s="301"/>
      <c r="CK232" s="302"/>
      <c r="CO232" s="301"/>
      <c r="CP232" s="302"/>
      <c r="CQ232" s="301"/>
      <c r="CR232" s="301"/>
      <c r="CS232" s="301"/>
      <c r="CT232" s="302"/>
      <c r="CX232" s="301"/>
      <c r="CY232" s="302"/>
      <c r="CZ232" s="301"/>
      <c r="DA232" s="301"/>
      <c r="DB232" s="301"/>
      <c r="DC232" s="302"/>
    </row>
    <row r="233" spans="48:107">
      <c r="AV233" s="301"/>
      <c r="AW233" s="302"/>
      <c r="AX233" s="301"/>
      <c r="AY233" s="301"/>
      <c r="AZ233" s="301"/>
      <c r="BA233" s="302"/>
      <c r="BE233" s="301"/>
      <c r="BF233" s="302"/>
      <c r="BG233" s="301"/>
      <c r="BH233" s="301"/>
      <c r="BI233" s="301"/>
      <c r="BJ233" s="302"/>
      <c r="BN233" s="301"/>
      <c r="BO233" s="302"/>
      <c r="BP233" s="301"/>
      <c r="BQ233" s="301"/>
      <c r="BR233" s="301"/>
      <c r="BS233" s="302"/>
      <c r="BW233" s="301"/>
      <c r="BX233" s="302"/>
      <c r="BY233" s="301"/>
      <c r="BZ233" s="301"/>
      <c r="CA233" s="301"/>
      <c r="CB233" s="302"/>
      <c r="CF233" s="301"/>
      <c r="CG233" s="302"/>
      <c r="CH233" s="301"/>
      <c r="CI233" s="301"/>
      <c r="CJ233" s="301"/>
      <c r="CK233" s="302"/>
      <c r="CO233" s="301"/>
      <c r="CP233" s="302"/>
      <c r="CQ233" s="301"/>
      <c r="CR233" s="301"/>
      <c r="CS233" s="301"/>
      <c r="CT233" s="302"/>
      <c r="CX233" s="301"/>
      <c r="CY233" s="302"/>
      <c r="CZ233" s="301"/>
      <c r="DA233" s="301"/>
      <c r="DB233" s="301"/>
      <c r="DC233" s="302"/>
    </row>
    <row r="234" spans="48:107">
      <c r="AV234" s="301"/>
      <c r="AW234" s="302"/>
      <c r="AX234" s="301"/>
      <c r="AY234" s="301"/>
      <c r="AZ234" s="301"/>
      <c r="BA234" s="302"/>
      <c r="BE234" s="301"/>
      <c r="BF234" s="302"/>
      <c r="BG234" s="301"/>
      <c r="BH234" s="301"/>
      <c r="BI234" s="301"/>
      <c r="BJ234" s="302"/>
      <c r="BN234" s="301"/>
      <c r="BO234" s="302"/>
      <c r="BP234" s="301"/>
      <c r="BQ234" s="301"/>
      <c r="BR234" s="301"/>
      <c r="BS234" s="302"/>
      <c r="BW234" s="301"/>
      <c r="BX234" s="302"/>
      <c r="BY234" s="301"/>
      <c r="BZ234" s="301"/>
      <c r="CA234" s="301"/>
      <c r="CB234" s="302"/>
      <c r="CF234" s="301"/>
      <c r="CG234" s="302"/>
      <c r="CH234" s="301"/>
      <c r="CI234" s="301"/>
      <c r="CJ234" s="301"/>
      <c r="CK234" s="302"/>
      <c r="CO234" s="301"/>
      <c r="CP234" s="302"/>
      <c r="CQ234" s="301"/>
      <c r="CR234" s="301"/>
      <c r="CS234" s="301"/>
      <c r="CT234" s="302"/>
      <c r="CX234" s="301"/>
      <c r="CY234" s="302"/>
      <c r="CZ234" s="301"/>
      <c r="DA234" s="301"/>
      <c r="DB234" s="301"/>
      <c r="DC234" s="302"/>
    </row>
    <row r="235" spans="48:107">
      <c r="AV235" s="301"/>
      <c r="AW235" s="302"/>
      <c r="AX235" s="301"/>
      <c r="AY235" s="301"/>
      <c r="AZ235" s="301"/>
      <c r="BA235" s="302"/>
      <c r="BE235" s="301"/>
      <c r="BF235" s="302"/>
      <c r="BG235" s="301"/>
      <c r="BH235" s="301"/>
      <c r="BI235" s="301"/>
      <c r="BJ235" s="302"/>
      <c r="BN235" s="301"/>
      <c r="BO235" s="302"/>
      <c r="BP235" s="301"/>
      <c r="BQ235" s="301"/>
      <c r="BR235" s="301"/>
      <c r="BS235" s="302"/>
      <c r="BW235" s="301"/>
      <c r="BX235" s="302"/>
      <c r="BY235" s="301"/>
      <c r="BZ235" s="301"/>
      <c r="CA235" s="301"/>
      <c r="CB235" s="302"/>
      <c r="CF235" s="301"/>
      <c r="CG235" s="302"/>
      <c r="CH235" s="301"/>
      <c r="CI235" s="301"/>
      <c r="CJ235" s="301"/>
      <c r="CK235" s="302"/>
      <c r="CO235" s="301"/>
      <c r="CP235" s="302"/>
      <c r="CQ235" s="301"/>
      <c r="CR235" s="301"/>
      <c r="CS235" s="301"/>
      <c r="CT235" s="302"/>
      <c r="CX235" s="301"/>
      <c r="CY235" s="302"/>
      <c r="CZ235" s="301"/>
      <c r="DA235" s="301"/>
      <c r="DB235" s="301"/>
      <c r="DC235" s="302"/>
    </row>
    <row r="236" spans="48:107">
      <c r="AV236" s="301"/>
      <c r="AW236" s="302"/>
      <c r="AX236" s="301"/>
      <c r="AY236" s="301"/>
      <c r="AZ236" s="301"/>
      <c r="BA236" s="302"/>
      <c r="BE236" s="301"/>
      <c r="BF236" s="302"/>
      <c r="BG236" s="301"/>
      <c r="BH236" s="301"/>
      <c r="BI236" s="301"/>
      <c r="BJ236" s="302"/>
      <c r="BN236" s="301"/>
      <c r="BO236" s="302"/>
      <c r="BP236" s="301"/>
      <c r="BQ236" s="301"/>
      <c r="BR236" s="301"/>
      <c r="BS236" s="302"/>
      <c r="BW236" s="301"/>
      <c r="BX236" s="302"/>
      <c r="BY236" s="301"/>
      <c r="BZ236" s="301"/>
      <c r="CA236" s="301"/>
      <c r="CB236" s="302"/>
      <c r="CF236" s="301"/>
      <c r="CG236" s="302"/>
      <c r="CH236" s="301"/>
      <c r="CI236" s="301"/>
      <c r="CJ236" s="301"/>
      <c r="CK236" s="302"/>
      <c r="CO236" s="301"/>
      <c r="CP236" s="302"/>
      <c r="CQ236" s="301"/>
      <c r="CR236" s="301"/>
      <c r="CS236" s="301"/>
      <c r="CT236" s="302"/>
      <c r="CX236" s="301"/>
      <c r="CY236" s="302"/>
      <c r="CZ236" s="301"/>
      <c r="DA236" s="301"/>
      <c r="DB236" s="301"/>
      <c r="DC236" s="302"/>
    </row>
    <row r="237" spans="48:107">
      <c r="AV237" s="301"/>
      <c r="AW237" s="302"/>
      <c r="AX237" s="301"/>
      <c r="AY237" s="301"/>
      <c r="AZ237" s="301"/>
      <c r="BA237" s="302"/>
      <c r="BE237" s="301"/>
      <c r="BF237" s="302"/>
      <c r="BG237" s="301"/>
      <c r="BH237" s="301"/>
      <c r="BI237" s="301"/>
      <c r="BJ237" s="302"/>
      <c r="BN237" s="301"/>
      <c r="BO237" s="302"/>
      <c r="BP237" s="301"/>
      <c r="BQ237" s="301"/>
      <c r="BR237" s="301"/>
      <c r="BS237" s="302"/>
      <c r="BW237" s="301"/>
      <c r="BX237" s="302"/>
      <c r="BY237" s="301"/>
      <c r="BZ237" s="301"/>
      <c r="CA237" s="301"/>
      <c r="CB237" s="302"/>
      <c r="CF237" s="301"/>
      <c r="CG237" s="302"/>
      <c r="CH237" s="301"/>
      <c r="CI237" s="301"/>
      <c r="CJ237" s="301"/>
      <c r="CK237" s="302"/>
      <c r="CO237" s="301"/>
      <c r="CP237" s="302"/>
      <c r="CQ237" s="301"/>
      <c r="CR237" s="301"/>
      <c r="CS237" s="301"/>
      <c r="CT237" s="302"/>
      <c r="CX237" s="301"/>
      <c r="CY237" s="302"/>
      <c r="CZ237" s="301"/>
      <c r="DA237" s="301"/>
      <c r="DB237" s="301"/>
      <c r="DC237" s="302"/>
    </row>
    <row r="238" spans="48:107">
      <c r="AV238" s="301"/>
      <c r="AW238" s="302"/>
      <c r="AX238" s="301"/>
      <c r="AY238" s="301"/>
      <c r="AZ238" s="301"/>
      <c r="BA238" s="302"/>
      <c r="BE238" s="301"/>
      <c r="BF238" s="302"/>
      <c r="BG238" s="301"/>
      <c r="BH238" s="301"/>
      <c r="BI238" s="301"/>
      <c r="BJ238" s="302"/>
      <c r="BN238" s="301"/>
      <c r="BO238" s="302"/>
      <c r="BP238" s="301"/>
      <c r="BQ238" s="301"/>
      <c r="BR238" s="301"/>
      <c r="BS238" s="302"/>
      <c r="BW238" s="301"/>
      <c r="BX238" s="302"/>
      <c r="BY238" s="301"/>
      <c r="BZ238" s="301"/>
      <c r="CA238" s="301"/>
      <c r="CB238" s="302"/>
      <c r="CF238" s="301"/>
      <c r="CG238" s="302"/>
      <c r="CH238" s="301"/>
      <c r="CI238" s="301"/>
      <c r="CJ238" s="301"/>
      <c r="CK238" s="302"/>
      <c r="CO238" s="301"/>
      <c r="CP238" s="302"/>
      <c r="CQ238" s="301"/>
      <c r="CR238" s="301"/>
      <c r="CS238" s="301"/>
      <c r="CT238" s="302"/>
      <c r="CX238" s="301"/>
      <c r="CY238" s="302"/>
      <c r="CZ238" s="301"/>
      <c r="DA238" s="301"/>
      <c r="DB238" s="301"/>
      <c r="DC238" s="302"/>
    </row>
    <row r="239" spans="48:107">
      <c r="AV239" s="301"/>
      <c r="AW239" s="302"/>
      <c r="AX239" s="301"/>
      <c r="AY239" s="301"/>
      <c r="AZ239" s="301"/>
      <c r="BA239" s="302"/>
      <c r="BE239" s="301"/>
      <c r="BF239" s="302"/>
      <c r="BG239" s="301"/>
      <c r="BH239" s="301"/>
      <c r="BI239" s="301"/>
      <c r="BJ239" s="302"/>
      <c r="BN239" s="301"/>
      <c r="BO239" s="302"/>
      <c r="BP239" s="301"/>
      <c r="BQ239" s="301"/>
      <c r="BR239" s="301"/>
      <c r="BS239" s="302"/>
      <c r="BW239" s="301"/>
      <c r="BX239" s="302"/>
      <c r="BY239" s="301"/>
      <c r="BZ239" s="301"/>
      <c r="CA239" s="301"/>
      <c r="CB239" s="302"/>
      <c r="CF239" s="301"/>
      <c r="CG239" s="302"/>
      <c r="CH239" s="301"/>
      <c r="CI239" s="301"/>
      <c r="CJ239" s="301"/>
      <c r="CK239" s="302"/>
      <c r="CO239" s="301"/>
      <c r="CP239" s="302"/>
      <c r="CQ239" s="301"/>
      <c r="CR239" s="301"/>
      <c r="CS239" s="301"/>
      <c r="CT239" s="302"/>
      <c r="CX239" s="301"/>
      <c r="CY239" s="302"/>
      <c r="CZ239" s="301"/>
      <c r="DA239" s="301"/>
      <c r="DB239" s="301"/>
      <c r="DC239" s="302"/>
    </row>
    <row r="240" spans="48:107">
      <c r="AV240" s="301"/>
      <c r="AW240" s="302"/>
      <c r="AX240" s="301"/>
      <c r="AY240" s="301"/>
      <c r="AZ240" s="301"/>
      <c r="BA240" s="302"/>
      <c r="BE240" s="301"/>
      <c r="BF240" s="302"/>
      <c r="BG240" s="301"/>
      <c r="BH240" s="301"/>
      <c r="BI240" s="301"/>
      <c r="BJ240" s="302"/>
      <c r="BN240" s="301"/>
      <c r="BO240" s="302"/>
      <c r="BP240" s="301"/>
      <c r="BQ240" s="301"/>
      <c r="BR240" s="301"/>
      <c r="BS240" s="302"/>
      <c r="BW240" s="301"/>
      <c r="BX240" s="302"/>
      <c r="BY240" s="301"/>
      <c r="BZ240" s="301"/>
      <c r="CA240" s="301"/>
      <c r="CB240" s="302"/>
      <c r="CF240" s="301"/>
      <c r="CG240" s="302"/>
      <c r="CH240" s="301"/>
      <c r="CI240" s="301"/>
      <c r="CJ240" s="301"/>
      <c r="CK240" s="302"/>
      <c r="CO240" s="301"/>
      <c r="CP240" s="302"/>
      <c r="CQ240" s="301"/>
      <c r="CR240" s="301"/>
      <c r="CS240" s="301"/>
      <c r="CT240" s="302"/>
      <c r="CX240" s="301"/>
      <c r="CY240" s="302"/>
      <c r="CZ240" s="301"/>
      <c r="DA240" s="301"/>
      <c r="DB240" s="301"/>
      <c r="DC240" s="302"/>
    </row>
    <row r="241" spans="48:107">
      <c r="AV241" s="301"/>
      <c r="AW241" s="302"/>
      <c r="AX241" s="301"/>
      <c r="AY241" s="301"/>
      <c r="AZ241" s="301"/>
      <c r="BA241" s="302"/>
      <c r="BE241" s="301"/>
      <c r="BF241" s="302"/>
      <c r="BG241" s="301"/>
      <c r="BH241" s="301"/>
      <c r="BI241" s="301"/>
      <c r="BJ241" s="302"/>
      <c r="BN241" s="301"/>
      <c r="BO241" s="302"/>
      <c r="BP241" s="301"/>
      <c r="BQ241" s="301"/>
      <c r="BR241" s="301"/>
      <c r="BS241" s="302"/>
      <c r="BW241" s="301"/>
      <c r="BX241" s="302"/>
      <c r="BY241" s="301"/>
      <c r="BZ241" s="301"/>
      <c r="CA241" s="301"/>
      <c r="CB241" s="302"/>
      <c r="CF241" s="301"/>
      <c r="CG241" s="302"/>
      <c r="CH241" s="301"/>
      <c r="CI241" s="301"/>
      <c r="CJ241" s="301"/>
      <c r="CK241" s="302"/>
      <c r="CO241" s="301"/>
      <c r="CP241" s="302"/>
      <c r="CQ241" s="301"/>
      <c r="CR241" s="301"/>
      <c r="CS241" s="301"/>
      <c r="CT241" s="302"/>
      <c r="CX241" s="301"/>
      <c r="CY241" s="302"/>
      <c r="CZ241" s="301"/>
      <c r="DA241" s="301"/>
      <c r="DB241" s="301"/>
      <c r="DC241" s="302"/>
    </row>
    <row r="242" spans="48:107">
      <c r="AV242" s="301"/>
      <c r="AW242" s="302"/>
      <c r="AX242" s="301"/>
      <c r="AY242" s="301"/>
      <c r="AZ242" s="301"/>
      <c r="BA242" s="302"/>
      <c r="BE242" s="301"/>
      <c r="BF242" s="302"/>
      <c r="BG242" s="301"/>
      <c r="BH242" s="301"/>
      <c r="BI242" s="301"/>
      <c r="BJ242" s="302"/>
      <c r="BN242" s="301"/>
      <c r="BO242" s="302"/>
      <c r="BP242" s="301"/>
      <c r="BQ242" s="301"/>
      <c r="BR242" s="301"/>
      <c r="BS242" s="302"/>
      <c r="BW242" s="301"/>
      <c r="BX242" s="302"/>
      <c r="BY242" s="301"/>
      <c r="BZ242" s="301"/>
      <c r="CA242" s="301"/>
      <c r="CB242" s="302"/>
      <c r="CF242" s="301"/>
      <c r="CG242" s="302"/>
      <c r="CH242" s="301"/>
      <c r="CI242" s="301"/>
      <c r="CJ242" s="301"/>
      <c r="CK242" s="302"/>
      <c r="CO242" s="301"/>
      <c r="CP242" s="302"/>
      <c r="CQ242" s="301"/>
      <c r="CR242" s="301"/>
      <c r="CS242" s="301"/>
      <c r="CT242" s="302"/>
      <c r="CX242" s="301"/>
      <c r="CY242" s="302"/>
      <c r="CZ242" s="301"/>
      <c r="DA242" s="301"/>
      <c r="DB242" s="301"/>
      <c r="DC242" s="302"/>
    </row>
    <row r="243" spans="48:107">
      <c r="AV243" s="301"/>
      <c r="AW243" s="302"/>
      <c r="AX243" s="301"/>
      <c r="AY243" s="301"/>
      <c r="AZ243" s="301"/>
      <c r="BA243" s="302"/>
      <c r="BE243" s="301"/>
      <c r="BF243" s="302"/>
      <c r="BG243" s="301"/>
      <c r="BH243" s="301"/>
      <c r="BI243" s="301"/>
      <c r="BJ243" s="302"/>
      <c r="BN243" s="301"/>
      <c r="BO243" s="302"/>
      <c r="BP243" s="301"/>
      <c r="BQ243" s="301"/>
      <c r="BR243" s="301"/>
      <c r="BS243" s="302"/>
      <c r="BW243" s="301"/>
      <c r="BX243" s="302"/>
      <c r="BY243" s="301"/>
      <c r="BZ243" s="301"/>
      <c r="CA243" s="301"/>
      <c r="CB243" s="302"/>
      <c r="CF243" s="301"/>
      <c r="CG243" s="302"/>
      <c r="CH243" s="301"/>
      <c r="CI243" s="301"/>
      <c r="CJ243" s="301"/>
      <c r="CK243" s="302"/>
      <c r="CO243" s="301"/>
      <c r="CP243" s="302"/>
      <c r="CQ243" s="301"/>
      <c r="CR243" s="301"/>
      <c r="CS243" s="301"/>
      <c r="CT243" s="302"/>
      <c r="CX243" s="301"/>
      <c r="CY243" s="302"/>
      <c r="CZ243" s="301"/>
      <c r="DA243" s="301"/>
      <c r="DB243" s="301"/>
      <c r="DC243" s="302"/>
    </row>
    <row r="244" spans="48:107">
      <c r="AV244" s="301"/>
      <c r="AW244" s="302"/>
      <c r="AX244" s="301"/>
      <c r="AY244" s="301"/>
      <c r="AZ244" s="301"/>
      <c r="BA244" s="302"/>
      <c r="BE244" s="301"/>
      <c r="BF244" s="302"/>
      <c r="BG244" s="301"/>
      <c r="BH244" s="301"/>
      <c r="BI244" s="301"/>
      <c r="BJ244" s="302"/>
      <c r="BN244" s="301"/>
      <c r="BO244" s="302"/>
      <c r="BP244" s="301"/>
      <c r="BQ244" s="301"/>
      <c r="BR244" s="301"/>
      <c r="BS244" s="302"/>
      <c r="BW244" s="301"/>
      <c r="BX244" s="302"/>
      <c r="BY244" s="301"/>
      <c r="BZ244" s="301"/>
      <c r="CA244" s="301"/>
      <c r="CB244" s="302"/>
      <c r="CF244" s="301"/>
      <c r="CG244" s="302"/>
      <c r="CH244" s="301"/>
      <c r="CI244" s="301"/>
      <c r="CJ244" s="301"/>
      <c r="CK244" s="302"/>
      <c r="CO244" s="301"/>
      <c r="CP244" s="302"/>
      <c r="CQ244" s="301"/>
      <c r="CR244" s="301"/>
      <c r="CS244" s="301"/>
      <c r="CT244" s="302"/>
      <c r="CX244" s="301"/>
      <c r="CY244" s="302"/>
      <c r="CZ244" s="301"/>
      <c r="DA244" s="301"/>
      <c r="DB244" s="301"/>
      <c r="DC244" s="302"/>
    </row>
    <row r="245" spans="48:107">
      <c r="AV245" s="301"/>
      <c r="AW245" s="302"/>
      <c r="AX245" s="301"/>
      <c r="AY245" s="301"/>
      <c r="AZ245" s="301"/>
      <c r="BA245" s="302"/>
      <c r="BE245" s="301"/>
      <c r="BF245" s="302"/>
      <c r="BG245" s="301"/>
      <c r="BH245" s="301"/>
      <c r="BI245" s="301"/>
      <c r="BJ245" s="302"/>
      <c r="BN245" s="301"/>
      <c r="BO245" s="302"/>
      <c r="BP245" s="301"/>
      <c r="BQ245" s="301"/>
      <c r="BR245" s="301"/>
      <c r="BS245" s="302"/>
      <c r="BW245" s="301"/>
      <c r="BX245" s="302"/>
      <c r="BY245" s="301"/>
      <c r="BZ245" s="301"/>
      <c r="CA245" s="301"/>
      <c r="CB245" s="302"/>
      <c r="CF245" s="301"/>
      <c r="CG245" s="302"/>
      <c r="CH245" s="301"/>
      <c r="CI245" s="301"/>
      <c r="CJ245" s="301"/>
      <c r="CK245" s="302"/>
      <c r="CO245" s="301"/>
      <c r="CP245" s="302"/>
      <c r="CQ245" s="301"/>
      <c r="CR245" s="301"/>
      <c r="CS245" s="301"/>
      <c r="CT245" s="302"/>
      <c r="CX245" s="301"/>
      <c r="CY245" s="302"/>
      <c r="CZ245" s="301"/>
      <c r="DA245" s="301"/>
      <c r="DB245" s="301"/>
      <c r="DC245" s="302"/>
    </row>
    <row r="246" spans="48:107">
      <c r="AV246" s="301"/>
      <c r="AW246" s="302"/>
      <c r="AX246" s="301"/>
      <c r="AY246" s="301"/>
      <c r="AZ246" s="301"/>
      <c r="BA246" s="302"/>
      <c r="BE246" s="301"/>
      <c r="BF246" s="302"/>
      <c r="BG246" s="301"/>
      <c r="BH246" s="301"/>
      <c r="BI246" s="301"/>
      <c r="BJ246" s="302"/>
      <c r="BN246" s="301"/>
      <c r="BO246" s="302"/>
      <c r="BP246" s="301"/>
      <c r="BQ246" s="301"/>
      <c r="BR246" s="301"/>
      <c r="BS246" s="302"/>
      <c r="BW246" s="301"/>
      <c r="BX246" s="302"/>
      <c r="BY246" s="301"/>
      <c r="BZ246" s="301"/>
      <c r="CA246" s="301"/>
      <c r="CB246" s="302"/>
      <c r="CF246" s="301"/>
      <c r="CG246" s="302"/>
      <c r="CH246" s="301"/>
      <c r="CI246" s="301"/>
      <c r="CJ246" s="301"/>
      <c r="CK246" s="302"/>
      <c r="CO246" s="301"/>
      <c r="CP246" s="302"/>
      <c r="CQ246" s="301"/>
      <c r="CR246" s="301"/>
      <c r="CS246" s="301"/>
      <c r="CT246" s="302"/>
      <c r="CX246" s="301"/>
      <c r="CY246" s="302"/>
      <c r="CZ246" s="301"/>
      <c r="DA246" s="301"/>
      <c r="DB246" s="301"/>
      <c r="DC246" s="302"/>
    </row>
    <row r="247" spans="48:107">
      <c r="AV247" s="301"/>
      <c r="AW247" s="302"/>
      <c r="AX247" s="301"/>
      <c r="AY247" s="301"/>
      <c r="AZ247" s="301"/>
      <c r="BA247" s="302"/>
      <c r="BE247" s="301"/>
      <c r="BF247" s="302"/>
      <c r="BG247" s="301"/>
      <c r="BH247" s="301"/>
      <c r="BI247" s="301"/>
      <c r="BJ247" s="302"/>
      <c r="BN247" s="301"/>
      <c r="BO247" s="302"/>
      <c r="BP247" s="301"/>
      <c r="BQ247" s="301"/>
      <c r="BR247" s="301"/>
      <c r="BS247" s="302"/>
      <c r="BW247" s="301"/>
      <c r="BX247" s="302"/>
      <c r="BY247" s="301"/>
      <c r="BZ247" s="301"/>
      <c r="CA247" s="301"/>
      <c r="CB247" s="302"/>
      <c r="CF247" s="301"/>
      <c r="CG247" s="302"/>
      <c r="CH247" s="301"/>
      <c r="CI247" s="301"/>
      <c r="CJ247" s="301"/>
      <c r="CK247" s="302"/>
      <c r="CO247" s="301"/>
      <c r="CP247" s="302"/>
      <c r="CQ247" s="301"/>
      <c r="CR247" s="301"/>
      <c r="CS247" s="301"/>
      <c r="CT247" s="302"/>
      <c r="CX247" s="301"/>
      <c r="CY247" s="302"/>
      <c r="CZ247" s="301"/>
      <c r="DA247" s="301"/>
      <c r="DB247" s="301"/>
      <c r="DC247" s="302"/>
    </row>
    <row r="248" spans="48:107">
      <c r="AV248" s="301"/>
      <c r="AW248" s="302"/>
      <c r="AX248" s="301"/>
      <c r="AY248" s="301"/>
      <c r="AZ248" s="301"/>
      <c r="BA248" s="302"/>
      <c r="BE248" s="301"/>
      <c r="BF248" s="302"/>
      <c r="BG248" s="301"/>
      <c r="BH248" s="301"/>
      <c r="BI248" s="301"/>
      <c r="BJ248" s="302"/>
      <c r="BN248" s="301"/>
      <c r="BO248" s="302"/>
      <c r="BP248" s="301"/>
      <c r="BQ248" s="301"/>
      <c r="BR248" s="301"/>
      <c r="BS248" s="302"/>
      <c r="BW248" s="301"/>
      <c r="BX248" s="302"/>
      <c r="BY248" s="301"/>
      <c r="BZ248" s="301"/>
      <c r="CA248" s="301"/>
      <c r="CB248" s="302"/>
      <c r="CF248" s="301"/>
      <c r="CG248" s="302"/>
      <c r="CH248" s="301"/>
      <c r="CI248" s="301"/>
      <c r="CJ248" s="301"/>
      <c r="CK248" s="302"/>
      <c r="CO248" s="301"/>
      <c r="CP248" s="302"/>
      <c r="CQ248" s="301"/>
      <c r="CR248" s="301"/>
      <c r="CS248" s="301"/>
      <c r="CT248" s="302"/>
      <c r="CX248" s="301"/>
      <c r="CY248" s="302"/>
      <c r="CZ248" s="301"/>
      <c r="DA248" s="301"/>
      <c r="DB248" s="301"/>
      <c r="DC248" s="302"/>
    </row>
    <row r="249" spans="48:107">
      <c r="AV249" s="301"/>
      <c r="AW249" s="302"/>
      <c r="AX249" s="301"/>
      <c r="AY249" s="301"/>
      <c r="AZ249" s="301"/>
      <c r="BA249" s="302"/>
      <c r="BE249" s="301"/>
      <c r="BF249" s="302"/>
      <c r="BG249" s="301"/>
      <c r="BH249" s="301"/>
      <c r="BI249" s="301"/>
      <c r="BJ249" s="302"/>
      <c r="BN249" s="301"/>
      <c r="BO249" s="302"/>
      <c r="BP249" s="301"/>
      <c r="BQ249" s="301"/>
      <c r="BR249" s="301"/>
      <c r="BS249" s="302"/>
      <c r="BW249" s="301"/>
      <c r="BX249" s="302"/>
      <c r="BY249" s="301"/>
      <c r="BZ249" s="301"/>
      <c r="CA249" s="301"/>
      <c r="CB249" s="302"/>
      <c r="CF249" s="301"/>
      <c r="CG249" s="302"/>
      <c r="CH249" s="301"/>
      <c r="CI249" s="301"/>
      <c r="CJ249" s="301"/>
      <c r="CK249" s="302"/>
      <c r="CO249" s="301"/>
      <c r="CP249" s="302"/>
      <c r="CQ249" s="301"/>
      <c r="CR249" s="301"/>
      <c r="CS249" s="301"/>
      <c r="CT249" s="302"/>
      <c r="CX249" s="301"/>
      <c r="CY249" s="302"/>
      <c r="CZ249" s="301"/>
      <c r="DA249" s="301"/>
      <c r="DB249" s="301"/>
      <c r="DC249" s="302"/>
    </row>
    <row r="250" spans="48:107">
      <c r="AV250" s="301"/>
      <c r="AW250" s="302"/>
      <c r="AX250" s="301"/>
      <c r="AY250" s="301"/>
      <c r="AZ250" s="301"/>
      <c r="BA250" s="302"/>
      <c r="BE250" s="301"/>
      <c r="BF250" s="302"/>
      <c r="BG250" s="301"/>
      <c r="BH250" s="301"/>
      <c r="BI250" s="301"/>
      <c r="BJ250" s="302"/>
      <c r="BN250" s="301"/>
      <c r="BO250" s="302"/>
      <c r="BP250" s="301"/>
      <c r="BQ250" s="301"/>
      <c r="BR250" s="301"/>
      <c r="BS250" s="302"/>
      <c r="BW250" s="301"/>
      <c r="BX250" s="302"/>
      <c r="BY250" s="301"/>
      <c r="BZ250" s="301"/>
      <c r="CA250" s="301"/>
      <c r="CB250" s="302"/>
      <c r="CF250" s="301"/>
      <c r="CG250" s="302"/>
      <c r="CH250" s="301"/>
      <c r="CI250" s="301"/>
      <c r="CJ250" s="301"/>
      <c r="CK250" s="302"/>
      <c r="CO250" s="301"/>
      <c r="CP250" s="302"/>
      <c r="CQ250" s="301"/>
      <c r="CR250" s="301"/>
      <c r="CS250" s="301"/>
      <c r="CT250" s="302"/>
      <c r="CX250" s="301"/>
      <c r="CY250" s="302"/>
      <c r="CZ250" s="301"/>
      <c r="DA250" s="301"/>
      <c r="DB250" s="301"/>
      <c r="DC250" s="302"/>
    </row>
    <row r="251" spans="48:107">
      <c r="AV251" s="301"/>
      <c r="AW251" s="302"/>
      <c r="AX251" s="301"/>
      <c r="AY251" s="301"/>
      <c r="AZ251" s="301"/>
      <c r="BA251" s="302"/>
      <c r="BE251" s="301"/>
      <c r="BF251" s="302"/>
      <c r="BG251" s="301"/>
      <c r="BH251" s="301"/>
      <c r="BI251" s="301"/>
      <c r="BJ251" s="302"/>
      <c r="BN251" s="301"/>
      <c r="BO251" s="302"/>
      <c r="BP251" s="301"/>
      <c r="BQ251" s="301"/>
      <c r="BR251" s="301"/>
      <c r="BS251" s="302"/>
      <c r="BW251" s="301"/>
      <c r="BX251" s="302"/>
      <c r="BY251" s="301"/>
      <c r="BZ251" s="301"/>
      <c r="CA251" s="301"/>
      <c r="CB251" s="302"/>
      <c r="CF251" s="301"/>
      <c r="CG251" s="302"/>
      <c r="CH251" s="301"/>
      <c r="CI251" s="301"/>
      <c r="CJ251" s="301"/>
      <c r="CK251" s="302"/>
      <c r="CO251" s="301"/>
      <c r="CP251" s="302"/>
      <c r="CQ251" s="301"/>
      <c r="CR251" s="301"/>
      <c r="CS251" s="301"/>
      <c r="CT251" s="302"/>
      <c r="CX251" s="301"/>
      <c r="CY251" s="302"/>
      <c r="CZ251" s="301"/>
      <c r="DA251" s="301"/>
      <c r="DB251" s="301"/>
      <c r="DC251" s="302"/>
    </row>
    <row r="252" spans="48:107">
      <c r="AV252" s="301"/>
      <c r="AW252" s="302"/>
      <c r="AX252" s="301"/>
      <c r="AY252" s="301"/>
      <c r="AZ252" s="301"/>
      <c r="BA252" s="302"/>
      <c r="BE252" s="301"/>
      <c r="BF252" s="302"/>
      <c r="BG252" s="301"/>
      <c r="BH252" s="301"/>
      <c r="BI252" s="301"/>
      <c r="BJ252" s="302"/>
      <c r="BN252" s="301"/>
      <c r="BO252" s="302"/>
      <c r="BP252" s="301"/>
      <c r="BQ252" s="301"/>
      <c r="BR252" s="301"/>
      <c r="BS252" s="302"/>
      <c r="BW252" s="301"/>
      <c r="BX252" s="302"/>
      <c r="BY252" s="301"/>
      <c r="BZ252" s="301"/>
      <c r="CA252" s="301"/>
      <c r="CB252" s="302"/>
      <c r="CF252" s="301"/>
      <c r="CG252" s="302"/>
      <c r="CH252" s="301"/>
      <c r="CI252" s="301"/>
      <c r="CJ252" s="301"/>
      <c r="CK252" s="302"/>
      <c r="CO252" s="301"/>
      <c r="CP252" s="302"/>
      <c r="CQ252" s="301"/>
      <c r="CR252" s="301"/>
      <c r="CS252" s="301"/>
      <c r="CT252" s="302"/>
      <c r="CX252" s="301"/>
      <c r="CY252" s="302"/>
      <c r="CZ252" s="301"/>
      <c r="DA252" s="301"/>
      <c r="DB252" s="301"/>
      <c r="DC252" s="302"/>
    </row>
    <row r="253" spans="48:107">
      <c r="AV253" s="301"/>
      <c r="AW253" s="302"/>
      <c r="AX253" s="301"/>
      <c r="AY253" s="301"/>
      <c r="AZ253" s="301"/>
      <c r="BA253" s="302"/>
      <c r="BE253" s="301"/>
      <c r="BF253" s="302"/>
      <c r="BG253" s="301"/>
      <c r="BH253" s="301"/>
      <c r="BI253" s="301"/>
      <c r="BJ253" s="302"/>
      <c r="BN253" s="301"/>
      <c r="BO253" s="302"/>
      <c r="BP253" s="301"/>
      <c r="BQ253" s="301"/>
      <c r="BR253" s="301"/>
      <c r="BS253" s="302"/>
      <c r="BW253" s="301"/>
      <c r="BX253" s="302"/>
      <c r="BY253" s="301"/>
      <c r="BZ253" s="301"/>
      <c r="CA253" s="301"/>
      <c r="CB253" s="302"/>
      <c r="CF253" s="301"/>
      <c r="CG253" s="302"/>
      <c r="CH253" s="301"/>
      <c r="CI253" s="301"/>
      <c r="CJ253" s="301"/>
      <c r="CK253" s="302"/>
      <c r="CO253" s="301"/>
      <c r="CP253" s="302"/>
      <c r="CQ253" s="301"/>
      <c r="CR253" s="301"/>
      <c r="CS253" s="301"/>
      <c r="CT253" s="302"/>
      <c r="CX253" s="301"/>
      <c r="CY253" s="302"/>
      <c r="CZ253" s="301"/>
      <c r="DA253" s="301"/>
      <c r="DB253" s="301"/>
      <c r="DC253" s="302"/>
    </row>
    <row r="254" spans="48:107">
      <c r="AV254" s="301"/>
      <c r="AW254" s="302"/>
      <c r="AX254" s="301"/>
      <c r="AY254" s="301"/>
      <c r="AZ254" s="301"/>
      <c r="BA254" s="302"/>
      <c r="BE254" s="301"/>
      <c r="BF254" s="302"/>
      <c r="BG254" s="301"/>
      <c r="BH254" s="301"/>
      <c r="BI254" s="301"/>
      <c r="BJ254" s="302"/>
      <c r="BN254" s="301"/>
      <c r="BO254" s="302"/>
      <c r="BP254" s="301"/>
      <c r="BQ254" s="301"/>
      <c r="BR254" s="301"/>
      <c r="BS254" s="302"/>
      <c r="BW254" s="301"/>
      <c r="BX254" s="302"/>
      <c r="BY254" s="301"/>
      <c r="BZ254" s="301"/>
      <c r="CA254" s="301"/>
      <c r="CB254" s="302"/>
      <c r="CF254" s="301"/>
      <c r="CG254" s="302"/>
      <c r="CH254" s="301"/>
      <c r="CI254" s="301"/>
      <c r="CJ254" s="301"/>
      <c r="CK254" s="302"/>
      <c r="CO254" s="301"/>
      <c r="CP254" s="302"/>
      <c r="CQ254" s="301"/>
      <c r="CR254" s="301"/>
      <c r="CS254" s="301"/>
      <c r="CT254" s="302"/>
      <c r="CX254" s="301"/>
      <c r="CY254" s="302"/>
      <c r="CZ254" s="301"/>
      <c r="DA254" s="301"/>
      <c r="DB254" s="301"/>
      <c r="DC254" s="302"/>
    </row>
    <row r="255" spans="48:107">
      <c r="AV255" s="301"/>
      <c r="AW255" s="302"/>
      <c r="AX255" s="301"/>
      <c r="AY255" s="301"/>
      <c r="AZ255" s="301"/>
      <c r="BA255" s="302"/>
      <c r="BE255" s="301"/>
      <c r="BF255" s="302"/>
      <c r="BG255" s="301"/>
      <c r="BH255" s="301"/>
      <c r="BI255" s="301"/>
      <c r="BJ255" s="302"/>
      <c r="BN255" s="301"/>
      <c r="BO255" s="302"/>
      <c r="BP255" s="301"/>
      <c r="BQ255" s="301"/>
      <c r="BR255" s="301"/>
      <c r="BS255" s="302"/>
      <c r="BW255" s="301"/>
      <c r="BX255" s="302"/>
      <c r="BY255" s="301"/>
      <c r="BZ255" s="301"/>
      <c r="CA255" s="301"/>
      <c r="CB255" s="302"/>
      <c r="CF255" s="301"/>
      <c r="CG255" s="302"/>
      <c r="CH255" s="301"/>
      <c r="CI255" s="301"/>
      <c r="CJ255" s="301"/>
      <c r="CK255" s="302"/>
      <c r="CO255" s="301"/>
      <c r="CP255" s="302"/>
      <c r="CQ255" s="301"/>
      <c r="CR255" s="301"/>
      <c r="CS255" s="301"/>
      <c r="CT255" s="302"/>
      <c r="CX255" s="301"/>
      <c r="CY255" s="302"/>
      <c r="CZ255" s="301"/>
      <c r="DA255" s="301"/>
      <c r="DB255" s="301"/>
      <c r="DC255" s="302"/>
    </row>
    <row r="256" spans="48:107">
      <c r="AV256" s="301"/>
      <c r="AW256" s="302"/>
      <c r="AX256" s="301"/>
      <c r="AY256" s="301"/>
      <c r="AZ256" s="301"/>
      <c r="BA256" s="302"/>
      <c r="BE256" s="301"/>
      <c r="BF256" s="302"/>
      <c r="BG256" s="301"/>
      <c r="BH256" s="301"/>
      <c r="BI256" s="301"/>
      <c r="BJ256" s="302"/>
      <c r="BN256" s="301"/>
      <c r="BO256" s="302"/>
      <c r="BP256" s="301"/>
      <c r="BQ256" s="301"/>
      <c r="BR256" s="301"/>
      <c r="BS256" s="302"/>
      <c r="BW256" s="301"/>
      <c r="BX256" s="302"/>
      <c r="BY256" s="301"/>
      <c r="BZ256" s="301"/>
      <c r="CA256" s="301"/>
      <c r="CB256" s="302"/>
      <c r="CF256" s="301"/>
      <c r="CG256" s="302"/>
      <c r="CH256" s="301"/>
      <c r="CI256" s="301"/>
      <c r="CJ256" s="301"/>
      <c r="CK256" s="302"/>
      <c r="CO256" s="301"/>
      <c r="CP256" s="302"/>
      <c r="CQ256" s="301"/>
      <c r="CR256" s="301"/>
      <c r="CS256" s="301"/>
      <c r="CT256" s="302"/>
      <c r="CX256" s="301"/>
      <c r="CY256" s="302"/>
      <c r="CZ256" s="301"/>
      <c r="DA256" s="301"/>
      <c r="DB256" s="301"/>
      <c r="DC256" s="302"/>
    </row>
    <row r="257" spans="48:107">
      <c r="AV257" s="301"/>
      <c r="AW257" s="302"/>
      <c r="AX257" s="301"/>
      <c r="AY257" s="301"/>
      <c r="AZ257" s="301"/>
      <c r="BA257" s="302"/>
      <c r="BE257" s="301"/>
      <c r="BF257" s="302"/>
      <c r="BG257" s="301"/>
      <c r="BH257" s="301"/>
      <c r="BI257" s="301"/>
      <c r="BJ257" s="302"/>
      <c r="BN257" s="301"/>
      <c r="BO257" s="302"/>
      <c r="BP257" s="301"/>
      <c r="BQ257" s="301"/>
      <c r="BR257" s="301"/>
      <c r="BS257" s="302"/>
      <c r="BW257" s="301"/>
      <c r="BX257" s="302"/>
      <c r="BY257" s="301"/>
      <c r="BZ257" s="301"/>
      <c r="CA257" s="301"/>
      <c r="CB257" s="302"/>
      <c r="CF257" s="301"/>
      <c r="CG257" s="302"/>
      <c r="CH257" s="301"/>
      <c r="CI257" s="301"/>
      <c r="CJ257" s="301"/>
      <c r="CK257" s="302"/>
      <c r="CO257" s="301"/>
      <c r="CP257" s="302"/>
      <c r="CQ257" s="301"/>
      <c r="CR257" s="301"/>
      <c r="CS257" s="301"/>
      <c r="CT257" s="302"/>
      <c r="CX257" s="301"/>
      <c r="CY257" s="302"/>
      <c r="CZ257" s="301"/>
      <c r="DA257" s="301"/>
      <c r="DB257" s="301"/>
      <c r="DC257" s="302"/>
    </row>
    <row r="258" spans="48:107">
      <c r="AV258" s="301"/>
      <c r="AW258" s="302"/>
      <c r="AX258" s="301"/>
      <c r="AY258" s="301"/>
      <c r="AZ258" s="301"/>
      <c r="BA258" s="302"/>
      <c r="BE258" s="301"/>
      <c r="BF258" s="302"/>
      <c r="BG258" s="301"/>
      <c r="BH258" s="301"/>
      <c r="BI258" s="301"/>
      <c r="BJ258" s="302"/>
      <c r="BN258" s="301"/>
      <c r="BO258" s="302"/>
      <c r="BP258" s="301"/>
      <c r="BQ258" s="301"/>
      <c r="BR258" s="301"/>
      <c r="BS258" s="302"/>
      <c r="BW258" s="301"/>
      <c r="BX258" s="302"/>
      <c r="BY258" s="301"/>
      <c r="BZ258" s="301"/>
      <c r="CA258" s="301"/>
      <c r="CB258" s="302"/>
      <c r="CF258" s="301"/>
      <c r="CG258" s="302"/>
      <c r="CH258" s="301"/>
      <c r="CI258" s="301"/>
      <c r="CJ258" s="301"/>
      <c r="CK258" s="302"/>
      <c r="CO258" s="301"/>
      <c r="CP258" s="302"/>
      <c r="CQ258" s="301"/>
      <c r="CR258" s="301"/>
      <c r="CS258" s="301"/>
      <c r="CT258" s="302"/>
      <c r="CX258" s="301"/>
      <c r="CY258" s="302"/>
      <c r="CZ258" s="301"/>
      <c r="DA258" s="301"/>
      <c r="DB258" s="301"/>
      <c r="DC258" s="302"/>
    </row>
    <row r="259" spans="48:107">
      <c r="AV259" s="301"/>
      <c r="AW259" s="302"/>
      <c r="AX259" s="301"/>
      <c r="AY259" s="301"/>
      <c r="AZ259" s="301"/>
      <c r="BA259" s="302"/>
      <c r="BE259" s="301"/>
      <c r="BF259" s="302"/>
      <c r="BG259" s="301"/>
      <c r="BH259" s="301"/>
      <c r="BI259" s="301"/>
      <c r="BJ259" s="302"/>
      <c r="BN259" s="301"/>
      <c r="BO259" s="302"/>
      <c r="BP259" s="301"/>
      <c r="BQ259" s="301"/>
      <c r="BR259" s="301"/>
      <c r="BS259" s="302"/>
      <c r="BW259" s="301"/>
      <c r="BX259" s="302"/>
      <c r="BY259" s="301"/>
      <c r="BZ259" s="301"/>
      <c r="CA259" s="301"/>
      <c r="CB259" s="302"/>
      <c r="CF259" s="301"/>
      <c r="CG259" s="302"/>
      <c r="CH259" s="301"/>
      <c r="CI259" s="301"/>
      <c r="CJ259" s="301"/>
      <c r="CK259" s="302"/>
      <c r="CO259" s="301"/>
      <c r="CP259" s="302"/>
      <c r="CQ259" s="301"/>
      <c r="CR259" s="301"/>
      <c r="CS259" s="301"/>
      <c r="CT259" s="302"/>
      <c r="CX259" s="301"/>
      <c r="CY259" s="302"/>
      <c r="CZ259" s="301"/>
      <c r="DA259" s="301"/>
      <c r="DB259" s="301"/>
      <c r="DC259" s="302"/>
    </row>
    <row r="260" spans="48:107">
      <c r="AV260" s="301"/>
      <c r="AW260" s="302"/>
      <c r="AX260" s="301"/>
      <c r="AY260" s="301"/>
      <c r="AZ260" s="301"/>
      <c r="BA260" s="302"/>
      <c r="BE260" s="301"/>
      <c r="BF260" s="302"/>
      <c r="BG260" s="301"/>
      <c r="BH260" s="301"/>
      <c r="BI260" s="301"/>
      <c r="BJ260" s="302"/>
      <c r="BN260" s="301"/>
      <c r="BO260" s="302"/>
      <c r="BP260" s="301"/>
      <c r="BQ260" s="301"/>
      <c r="BR260" s="301"/>
      <c r="BS260" s="302"/>
      <c r="BW260" s="301"/>
      <c r="BX260" s="302"/>
      <c r="BY260" s="301"/>
      <c r="BZ260" s="301"/>
      <c r="CA260" s="301"/>
      <c r="CB260" s="302"/>
      <c r="CF260" s="301"/>
      <c r="CG260" s="302"/>
      <c r="CH260" s="301"/>
      <c r="CI260" s="301"/>
      <c r="CJ260" s="301"/>
      <c r="CK260" s="302"/>
      <c r="CO260" s="301"/>
      <c r="CP260" s="302"/>
      <c r="CQ260" s="301"/>
      <c r="CR260" s="301"/>
      <c r="CS260" s="301"/>
      <c r="CT260" s="302"/>
      <c r="CX260" s="301"/>
      <c r="CY260" s="302"/>
      <c r="CZ260" s="301"/>
      <c r="DA260" s="301"/>
      <c r="DB260" s="301"/>
      <c r="DC260" s="302"/>
    </row>
    <row r="261" spans="48:107">
      <c r="AV261" s="301"/>
      <c r="AW261" s="302"/>
      <c r="AX261" s="301"/>
      <c r="AY261" s="301"/>
      <c r="AZ261" s="301"/>
      <c r="BA261" s="302"/>
      <c r="BE261" s="301"/>
      <c r="BF261" s="302"/>
      <c r="BG261" s="301"/>
      <c r="BH261" s="301"/>
      <c r="BI261" s="301"/>
      <c r="BJ261" s="302"/>
      <c r="BN261" s="301"/>
      <c r="BO261" s="302"/>
      <c r="BP261" s="301"/>
      <c r="BQ261" s="301"/>
      <c r="BR261" s="301"/>
      <c r="BS261" s="302"/>
      <c r="BW261" s="301"/>
      <c r="BX261" s="302"/>
      <c r="BY261" s="301"/>
      <c r="BZ261" s="301"/>
      <c r="CA261" s="301"/>
      <c r="CB261" s="302"/>
      <c r="CF261" s="301"/>
      <c r="CG261" s="302"/>
      <c r="CH261" s="301"/>
      <c r="CI261" s="301"/>
      <c r="CJ261" s="301"/>
      <c r="CK261" s="302"/>
      <c r="CO261" s="301"/>
      <c r="CP261" s="302"/>
      <c r="CQ261" s="301"/>
      <c r="CR261" s="301"/>
      <c r="CS261" s="301"/>
      <c r="CT261" s="302"/>
      <c r="CX261" s="301"/>
      <c r="CY261" s="302"/>
      <c r="CZ261" s="301"/>
      <c r="DA261" s="301"/>
      <c r="DB261" s="301"/>
      <c r="DC261" s="302"/>
    </row>
    <row r="262" spans="48:107">
      <c r="AV262" s="301"/>
      <c r="AW262" s="302"/>
      <c r="AX262" s="301"/>
      <c r="AY262" s="301"/>
      <c r="AZ262" s="301"/>
      <c r="BA262" s="302"/>
      <c r="BE262" s="301"/>
      <c r="BF262" s="302"/>
      <c r="BG262" s="301"/>
      <c r="BH262" s="301"/>
      <c r="BI262" s="301"/>
      <c r="BJ262" s="302"/>
      <c r="BN262" s="301"/>
      <c r="BO262" s="302"/>
      <c r="BP262" s="301"/>
      <c r="BQ262" s="301"/>
      <c r="BR262" s="301"/>
      <c r="BS262" s="302"/>
      <c r="BW262" s="301"/>
      <c r="BX262" s="302"/>
      <c r="BY262" s="301"/>
      <c r="BZ262" s="301"/>
      <c r="CA262" s="301"/>
      <c r="CB262" s="302"/>
      <c r="CF262" s="301"/>
      <c r="CG262" s="302"/>
      <c r="CH262" s="301"/>
      <c r="CI262" s="301"/>
      <c r="CJ262" s="301"/>
      <c r="CK262" s="302"/>
      <c r="CO262" s="301"/>
      <c r="CP262" s="302"/>
      <c r="CQ262" s="301"/>
      <c r="CR262" s="301"/>
      <c r="CS262" s="301"/>
      <c r="CT262" s="302"/>
      <c r="CX262" s="301"/>
      <c r="CY262" s="302"/>
      <c r="CZ262" s="301"/>
      <c r="DA262" s="301"/>
      <c r="DB262" s="301"/>
      <c r="DC262" s="302"/>
    </row>
    <row r="263" spans="48:107">
      <c r="AV263" s="301"/>
      <c r="AW263" s="302"/>
      <c r="AX263" s="301"/>
      <c r="AY263" s="301"/>
      <c r="AZ263" s="301"/>
      <c r="BA263" s="302"/>
      <c r="BE263" s="301"/>
      <c r="BF263" s="302"/>
      <c r="BG263" s="301"/>
      <c r="BH263" s="301"/>
      <c r="BI263" s="301"/>
      <c r="BJ263" s="302"/>
      <c r="BN263" s="301"/>
      <c r="BO263" s="302"/>
      <c r="BP263" s="301"/>
      <c r="BQ263" s="301"/>
      <c r="BR263" s="301"/>
      <c r="BS263" s="302"/>
      <c r="BW263" s="301"/>
      <c r="BX263" s="302"/>
      <c r="BY263" s="301"/>
      <c r="BZ263" s="301"/>
      <c r="CA263" s="301"/>
      <c r="CB263" s="302"/>
      <c r="CF263" s="301"/>
      <c r="CG263" s="302"/>
      <c r="CH263" s="301"/>
      <c r="CI263" s="301"/>
      <c r="CJ263" s="301"/>
      <c r="CK263" s="302"/>
      <c r="CO263" s="301"/>
      <c r="CP263" s="302"/>
      <c r="CQ263" s="301"/>
      <c r="CR263" s="301"/>
      <c r="CS263" s="301"/>
      <c r="CT263" s="302"/>
      <c r="CX263" s="301"/>
      <c r="CY263" s="302"/>
      <c r="CZ263" s="301"/>
      <c r="DA263" s="301"/>
      <c r="DB263" s="301"/>
      <c r="DC263" s="302"/>
    </row>
    <row r="264" spans="48:107">
      <c r="AV264" s="301"/>
      <c r="AW264" s="302"/>
      <c r="AX264" s="301"/>
      <c r="AY264" s="301"/>
      <c r="AZ264" s="301"/>
      <c r="BA264" s="302"/>
      <c r="BE264" s="301"/>
      <c r="BF264" s="302"/>
      <c r="BG264" s="301"/>
      <c r="BH264" s="301"/>
      <c r="BI264" s="301"/>
      <c r="BJ264" s="302"/>
      <c r="BN264" s="301"/>
      <c r="BO264" s="302"/>
      <c r="BP264" s="301"/>
      <c r="BQ264" s="301"/>
      <c r="BR264" s="301"/>
      <c r="BS264" s="302"/>
      <c r="BW264" s="301"/>
      <c r="BX264" s="302"/>
      <c r="BY264" s="301"/>
      <c r="BZ264" s="301"/>
      <c r="CA264" s="301"/>
      <c r="CB264" s="302"/>
      <c r="CF264" s="301"/>
      <c r="CG264" s="302"/>
      <c r="CH264" s="301"/>
      <c r="CI264" s="301"/>
      <c r="CJ264" s="301"/>
      <c r="CK264" s="302"/>
      <c r="CO264" s="301"/>
      <c r="CP264" s="302"/>
      <c r="CQ264" s="301"/>
      <c r="CR264" s="301"/>
      <c r="CS264" s="301"/>
      <c r="CT264" s="302"/>
      <c r="CX264" s="301"/>
      <c r="CY264" s="302"/>
      <c r="CZ264" s="301"/>
      <c r="DA264" s="301"/>
      <c r="DB264" s="301"/>
      <c r="DC264" s="302"/>
    </row>
    <row r="265" spans="48:107">
      <c r="AV265" s="301"/>
      <c r="AW265" s="302"/>
      <c r="AX265" s="301"/>
      <c r="AY265" s="301"/>
      <c r="AZ265" s="301"/>
      <c r="BA265" s="302"/>
      <c r="BE265" s="301"/>
      <c r="BF265" s="302"/>
      <c r="BG265" s="301"/>
      <c r="BH265" s="301"/>
      <c r="BI265" s="301"/>
      <c r="BJ265" s="302"/>
      <c r="BN265" s="301"/>
      <c r="BO265" s="302"/>
      <c r="BP265" s="301"/>
      <c r="BQ265" s="301"/>
      <c r="BR265" s="301"/>
      <c r="BS265" s="302"/>
      <c r="BW265" s="301"/>
      <c r="BX265" s="302"/>
      <c r="BY265" s="301"/>
      <c r="BZ265" s="301"/>
      <c r="CA265" s="301"/>
      <c r="CB265" s="302"/>
      <c r="CF265" s="301"/>
      <c r="CG265" s="302"/>
      <c r="CH265" s="301"/>
      <c r="CI265" s="301"/>
      <c r="CJ265" s="301"/>
      <c r="CK265" s="302"/>
      <c r="CO265" s="301"/>
      <c r="CP265" s="302"/>
      <c r="CQ265" s="301"/>
      <c r="CR265" s="301"/>
      <c r="CS265" s="301"/>
      <c r="CT265" s="302"/>
      <c r="CX265" s="301"/>
      <c r="CY265" s="302"/>
      <c r="CZ265" s="301"/>
      <c r="DA265" s="301"/>
      <c r="DB265" s="301"/>
      <c r="DC265" s="302"/>
    </row>
    <row r="266" spans="48:107">
      <c r="AV266" s="301"/>
      <c r="AW266" s="302"/>
      <c r="AX266" s="301"/>
      <c r="AY266" s="301"/>
      <c r="AZ266" s="301"/>
      <c r="BA266" s="302"/>
      <c r="BE266" s="301"/>
      <c r="BF266" s="302"/>
      <c r="BG266" s="301"/>
      <c r="BH266" s="301"/>
      <c r="BI266" s="301"/>
      <c r="BJ266" s="302"/>
      <c r="BN266" s="301"/>
      <c r="BO266" s="302"/>
      <c r="BP266" s="301"/>
      <c r="BQ266" s="301"/>
      <c r="BR266" s="301"/>
      <c r="BS266" s="302"/>
      <c r="BW266" s="301"/>
      <c r="BX266" s="302"/>
      <c r="BY266" s="301"/>
      <c r="BZ266" s="301"/>
      <c r="CA266" s="301"/>
      <c r="CB266" s="302"/>
      <c r="CF266" s="301"/>
      <c r="CG266" s="302"/>
      <c r="CH266" s="301"/>
      <c r="CI266" s="301"/>
      <c r="CJ266" s="301"/>
      <c r="CK266" s="302"/>
      <c r="CO266" s="301"/>
      <c r="CP266" s="302"/>
      <c r="CQ266" s="301"/>
      <c r="CR266" s="301"/>
      <c r="CS266" s="301"/>
      <c r="CT266" s="302"/>
      <c r="CX266" s="301"/>
      <c r="CY266" s="302"/>
      <c r="CZ266" s="301"/>
      <c r="DA266" s="301"/>
      <c r="DB266" s="301"/>
      <c r="DC266" s="302"/>
    </row>
    <row r="267" spans="48:107">
      <c r="AV267" s="301"/>
      <c r="AW267" s="302"/>
      <c r="AX267" s="301"/>
      <c r="AY267" s="301"/>
      <c r="AZ267" s="301"/>
      <c r="BA267" s="302"/>
      <c r="BE267" s="301"/>
      <c r="BF267" s="302"/>
      <c r="BG267" s="301"/>
      <c r="BH267" s="301"/>
      <c r="BI267" s="301"/>
      <c r="BJ267" s="302"/>
      <c r="BN267" s="301"/>
      <c r="BO267" s="302"/>
      <c r="BP267" s="301"/>
      <c r="BQ267" s="301"/>
      <c r="BR267" s="301"/>
      <c r="BS267" s="302"/>
      <c r="BW267" s="301"/>
      <c r="BX267" s="302"/>
      <c r="BY267" s="301"/>
      <c r="BZ267" s="301"/>
      <c r="CA267" s="301"/>
      <c r="CB267" s="302"/>
      <c r="CF267" s="301"/>
      <c r="CG267" s="302"/>
      <c r="CH267" s="301"/>
      <c r="CI267" s="301"/>
      <c r="CJ267" s="301"/>
      <c r="CK267" s="302"/>
      <c r="CO267" s="301"/>
      <c r="CP267" s="302"/>
      <c r="CQ267" s="301"/>
      <c r="CR267" s="301"/>
      <c r="CS267" s="301"/>
      <c r="CT267" s="302"/>
      <c r="CX267" s="301"/>
      <c r="CY267" s="302"/>
      <c r="CZ267" s="301"/>
      <c r="DA267" s="301"/>
      <c r="DB267" s="301"/>
      <c r="DC267" s="302"/>
    </row>
    <row r="268" spans="48:107">
      <c r="AV268" s="301"/>
      <c r="AW268" s="302"/>
      <c r="AX268" s="301"/>
      <c r="AY268" s="301"/>
      <c r="AZ268" s="301"/>
      <c r="BA268" s="302"/>
      <c r="BE268" s="301"/>
      <c r="BF268" s="302"/>
      <c r="BG268" s="301"/>
      <c r="BH268" s="301"/>
      <c r="BI268" s="301"/>
      <c r="BJ268" s="302"/>
      <c r="BN268" s="301"/>
      <c r="BO268" s="302"/>
      <c r="BP268" s="301"/>
      <c r="BQ268" s="301"/>
      <c r="BR268" s="301"/>
      <c r="BS268" s="302"/>
      <c r="BW268" s="301"/>
      <c r="BX268" s="302"/>
      <c r="BY268" s="301"/>
      <c r="BZ268" s="301"/>
      <c r="CA268" s="301"/>
      <c r="CB268" s="302"/>
      <c r="CF268" s="301"/>
      <c r="CG268" s="302"/>
      <c r="CH268" s="301"/>
      <c r="CI268" s="301"/>
      <c r="CJ268" s="301"/>
      <c r="CK268" s="302"/>
      <c r="CO268" s="301"/>
      <c r="CP268" s="302"/>
      <c r="CQ268" s="301"/>
      <c r="CR268" s="301"/>
      <c r="CS268" s="301"/>
      <c r="CT268" s="302"/>
      <c r="CX268" s="301"/>
      <c r="CY268" s="302"/>
      <c r="CZ268" s="301"/>
      <c r="DA268" s="301"/>
      <c r="DB268" s="301"/>
      <c r="DC268" s="302"/>
    </row>
    <row r="269" spans="48:107">
      <c r="AV269" s="301"/>
      <c r="AW269" s="302"/>
      <c r="AX269" s="301"/>
      <c r="AY269" s="301"/>
      <c r="AZ269" s="301"/>
      <c r="BA269" s="302"/>
      <c r="BE269" s="301"/>
      <c r="BF269" s="302"/>
      <c r="BG269" s="301"/>
      <c r="BH269" s="301"/>
      <c r="BI269" s="301"/>
      <c r="BJ269" s="302"/>
      <c r="BN269" s="301"/>
      <c r="BO269" s="302"/>
      <c r="BP269" s="301"/>
      <c r="BQ269" s="301"/>
      <c r="BR269" s="301"/>
      <c r="BS269" s="302"/>
      <c r="BW269" s="301"/>
      <c r="BX269" s="302"/>
      <c r="BY269" s="301"/>
      <c r="BZ269" s="301"/>
      <c r="CA269" s="301"/>
      <c r="CB269" s="302"/>
      <c r="CF269" s="301"/>
      <c r="CG269" s="302"/>
      <c r="CH269" s="301"/>
      <c r="CI269" s="301"/>
      <c r="CJ269" s="301"/>
      <c r="CK269" s="302"/>
      <c r="CO269" s="301"/>
      <c r="CP269" s="302"/>
      <c r="CQ269" s="301"/>
      <c r="CR269" s="301"/>
      <c r="CS269" s="301"/>
      <c r="CT269" s="302"/>
      <c r="CX269" s="301"/>
      <c r="CY269" s="302"/>
      <c r="CZ269" s="301"/>
      <c r="DA269" s="301"/>
      <c r="DB269" s="301"/>
      <c r="DC269" s="302"/>
    </row>
    <row r="270" spans="48:107">
      <c r="AV270" s="301"/>
      <c r="AW270" s="302"/>
      <c r="AX270" s="301"/>
      <c r="AY270" s="301"/>
      <c r="AZ270" s="301"/>
      <c r="BA270" s="302"/>
      <c r="BE270" s="301"/>
      <c r="BF270" s="302"/>
      <c r="BG270" s="301"/>
      <c r="BH270" s="301"/>
      <c r="BI270" s="301"/>
      <c r="BJ270" s="302"/>
      <c r="BN270" s="301"/>
      <c r="BO270" s="302"/>
      <c r="BP270" s="301"/>
      <c r="BQ270" s="301"/>
      <c r="BR270" s="301"/>
      <c r="BS270" s="302"/>
      <c r="BW270" s="301"/>
      <c r="BX270" s="302"/>
      <c r="BY270" s="301"/>
      <c r="BZ270" s="301"/>
      <c r="CA270" s="301"/>
      <c r="CB270" s="302"/>
      <c r="CF270" s="301"/>
      <c r="CG270" s="302"/>
      <c r="CH270" s="301"/>
      <c r="CI270" s="301"/>
      <c r="CJ270" s="301"/>
      <c r="CK270" s="302"/>
      <c r="CO270" s="301"/>
      <c r="CP270" s="302"/>
      <c r="CQ270" s="301"/>
      <c r="CR270" s="301"/>
      <c r="CS270" s="301"/>
      <c r="CT270" s="302"/>
      <c r="CX270" s="301"/>
      <c r="CY270" s="302"/>
      <c r="CZ270" s="301"/>
      <c r="DA270" s="301"/>
      <c r="DB270" s="301"/>
      <c r="DC270" s="302"/>
    </row>
    <row r="271" spans="48:107">
      <c r="AV271" s="301"/>
      <c r="AW271" s="302"/>
      <c r="AX271" s="301"/>
      <c r="AY271" s="301"/>
      <c r="AZ271" s="301"/>
      <c r="BA271" s="302"/>
      <c r="BE271" s="301"/>
      <c r="BF271" s="302"/>
      <c r="BG271" s="301"/>
      <c r="BH271" s="301"/>
      <c r="BI271" s="301"/>
      <c r="BJ271" s="302"/>
      <c r="BN271" s="301"/>
      <c r="BO271" s="302"/>
      <c r="BP271" s="301"/>
      <c r="BQ271" s="301"/>
      <c r="BR271" s="301"/>
      <c r="BS271" s="302"/>
      <c r="BW271" s="301"/>
      <c r="BX271" s="302"/>
      <c r="BY271" s="301"/>
      <c r="BZ271" s="301"/>
      <c r="CA271" s="301"/>
      <c r="CB271" s="302"/>
      <c r="CF271" s="301"/>
      <c r="CG271" s="302"/>
      <c r="CH271" s="301"/>
      <c r="CI271" s="301"/>
      <c r="CJ271" s="301"/>
      <c r="CK271" s="302"/>
      <c r="CO271" s="301"/>
      <c r="CP271" s="302"/>
      <c r="CQ271" s="301"/>
      <c r="CR271" s="301"/>
      <c r="CS271" s="301"/>
      <c r="CT271" s="302"/>
      <c r="CX271" s="301"/>
      <c r="CY271" s="302"/>
      <c r="CZ271" s="301"/>
      <c r="DA271" s="301"/>
      <c r="DB271" s="301"/>
      <c r="DC271" s="302"/>
    </row>
    <row r="272" spans="48:107">
      <c r="AV272" s="301"/>
      <c r="AW272" s="302"/>
      <c r="AX272" s="302"/>
      <c r="AY272" s="301"/>
      <c r="AZ272" s="301"/>
      <c r="BA272" s="302"/>
      <c r="BE272" s="301"/>
      <c r="BF272" s="302"/>
      <c r="BG272" s="301"/>
      <c r="BH272" s="301"/>
      <c r="BI272" s="301"/>
      <c r="BJ272" s="302"/>
      <c r="BN272" s="301"/>
      <c r="BO272" s="302"/>
      <c r="BP272" s="301"/>
      <c r="BQ272" s="301"/>
      <c r="BR272" s="301"/>
      <c r="BS272" s="302"/>
      <c r="BW272" s="301"/>
      <c r="BX272" s="302"/>
      <c r="BY272" s="301"/>
      <c r="BZ272" s="301"/>
      <c r="CA272" s="301"/>
      <c r="CB272" s="302"/>
      <c r="CF272" s="301"/>
      <c r="CG272" s="302"/>
      <c r="CH272" s="301"/>
      <c r="CI272" s="301"/>
      <c r="CJ272" s="301"/>
      <c r="CK272" s="302"/>
      <c r="CO272" s="301"/>
      <c r="CP272" s="302"/>
      <c r="CQ272" s="301"/>
      <c r="CR272" s="301"/>
      <c r="CS272" s="301"/>
      <c r="CT272" s="302"/>
      <c r="CX272" s="301"/>
      <c r="CY272" s="302"/>
      <c r="CZ272" s="301"/>
      <c r="DA272" s="301"/>
      <c r="DB272" s="301"/>
      <c r="DC272" s="302"/>
    </row>
    <row r="273" spans="48:107">
      <c r="AV273" s="301"/>
      <c r="AW273" s="302"/>
      <c r="AX273" s="302"/>
      <c r="AY273" s="301"/>
      <c r="AZ273" s="301"/>
      <c r="BA273" s="302"/>
      <c r="BE273" s="301"/>
      <c r="BF273" s="302"/>
      <c r="BG273" s="301"/>
      <c r="BH273" s="301"/>
      <c r="BI273" s="301"/>
      <c r="BJ273" s="302"/>
      <c r="BN273" s="301"/>
      <c r="BO273" s="302"/>
      <c r="BP273" s="301"/>
      <c r="BQ273" s="301"/>
      <c r="BR273" s="301"/>
      <c r="BS273" s="302"/>
      <c r="BW273" s="301"/>
      <c r="BX273" s="302"/>
      <c r="BY273" s="301"/>
      <c r="BZ273" s="301"/>
      <c r="CA273" s="301"/>
      <c r="CB273" s="302"/>
      <c r="CF273" s="301"/>
      <c r="CG273" s="302"/>
      <c r="CH273" s="301"/>
      <c r="CI273" s="301"/>
      <c r="CJ273" s="301"/>
      <c r="CK273" s="302"/>
      <c r="CO273" s="301"/>
      <c r="CP273" s="302"/>
      <c r="CQ273" s="301"/>
      <c r="CR273" s="301"/>
      <c r="CS273" s="301"/>
      <c r="CT273" s="302"/>
      <c r="CX273" s="301"/>
      <c r="CY273" s="302"/>
      <c r="CZ273" s="301"/>
      <c r="DA273" s="301"/>
      <c r="DB273" s="301"/>
      <c r="DC273" s="302"/>
    </row>
    <row r="274" spans="48:107">
      <c r="AV274" s="301"/>
      <c r="AW274" s="302"/>
      <c r="AX274" s="302"/>
      <c r="AY274" s="301"/>
      <c r="AZ274" s="301"/>
      <c r="BA274" s="302"/>
      <c r="BE274" s="301"/>
      <c r="BF274" s="302"/>
      <c r="BG274" s="301"/>
      <c r="BH274" s="301"/>
      <c r="BI274" s="301"/>
      <c r="BJ274" s="302"/>
      <c r="BN274" s="301"/>
      <c r="BO274" s="302"/>
      <c r="BP274" s="301"/>
      <c r="BQ274" s="301"/>
      <c r="BR274" s="301"/>
      <c r="BS274" s="302"/>
      <c r="BW274" s="301"/>
      <c r="BX274" s="302"/>
      <c r="BY274" s="301"/>
      <c r="BZ274" s="301"/>
      <c r="CA274" s="301"/>
      <c r="CB274" s="302"/>
      <c r="CF274" s="301"/>
      <c r="CG274" s="302"/>
      <c r="CH274" s="301"/>
      <c r="CI274" s="301"/>
      <c r="CJ274" s="301"/>
      <c r="CK274" s="302"/>
      <c r="CO274" s="301"/>
      <c r="CP274" s="302"/>
      <c r="CQ274" s="301"/>
      <c r="CR274" s="301"/>
      <c r="CS274" s="301"/>
      <c r="CT274" s="302"/>
      <c r="CX274" s="301"/>
      <c r="CY274" s="302"/>
      <c r="CZ274" s="301"/>
      <c r="DA274" s="301"/>
      <c r="DB274" s="301"/>
      <c r="DC274" s="302"/>
    </row>
    <row r="275" spans="48:107">
      <c r="AV275" s="301"/>
      <c r="AW275" s="302"/>
      <c r="AX275" s="302"/>
      <c r="AY275" s="301"/>
      <c r="AZ275" s="301"/>
      <c r="BA275" s="302"/>
      <c r="BE275" s="301"/>
      <c r="BF275" s="302"/>
      <c r="BG275" s="301"/>
      <c r="BH275" s="301"/>
      <c r="BI275" s="301"/>
      <c r="BJ275" s="302"/>
      <c r="BN275" s="301"/>
      <c r="BO275" s="302"/>
      <c r="BP275" s="301"/>
      <c r="BQ275" s="301"/>
      <c r="BR275" s="301"/>
      <c r="BS275" s="302"/>
      <c r="BW275" s="301"/>
      <c r="BX275" s="302"/>
      <c r="BY275" s="301"/>
      <c r="BZ275" s="301"/>
      <c r="CA275" s="301"/>
      <c r="CB275" s="302"/>
      <c r="CF275" s="301"/>
      <c r="CG275" s="302"/>
      <c r="CH275" s="301"/>
      <c r="CI275" s="301"/>
      <c r="CJ275" s="301"/>
      <c r="CK275" s="302"/>
      <c r="CO275" s="301"/>
      <c r="CP275" s="302"/>
      <c r="CQ275" s="301"/>
      <c r="CR275" s="301"/>
      <c r="CS275" s="301"/>
      <c r="CT275" s="302"/>
      <c r="CX275" s="301"/>
      <c r="CY275" s="302"/>
      <c r="CZ275" s="301"/>
      <c r="DA275" s="301"/>
      <c r="DB275" s="301"/>
      <c r="DC275" s="302"/>
    </row>
    <row r="276" spans="48:107">
      <c r="AV276" s="301"/>
      <c r="AW276" s="302"/>
      <c r="AX276" s="302"/>
      <c r="AY276" s="301"/>
      <c r="AZ276" s="301"/>
      <c r="BA276" s="302"/>
      <c r="BE276" s="301"/>
      <c r="BF276" s="302"/>
      <c r="BG276" s="301"/>
      <c r="BH276" s="301"/>
      <c r="BI276" s="301"/>
      <c r="BJ276" s="302"/>
      <c r="BN276" s="301"/>
      <c r="BO276" s="302"/>
      <c r="BP276" s="301"/>
      <c r="BQ276" s="301"/>
      <c r="BR276" s="301"/>
      <c r="BS276" s="302"/>
      <c r="BW276" s="301"/>
      <c r="BX276" s="302"/>
      <c r="BY276" s="301"/>
      <c r="BZ276" s="301"/>
      <c r="CA276" s="301"/>
      <c r="CB276" s="302"/>
      <c r="CF276" s="301"/>
      <c r="CG276" s="302"/>
      <c r="CH276" s="301"/>
      <c r="CI276" s="301"/>
      <c r="CJ276" s="301"/>
      <c r="CK276" s="302"/>
      <c r="CO276" s="301"/>
      <c r="CP276" s="302"/>
      <c r="CQ276" s="301"/>
      <c r="CR276" s="301"/>
      <c r="CS276" s="301"/>
      <c r="CT276" s="302"/>
      <c r="CX276" s="301"/>
      <c r="CY276" s="302"/>
      <c r="CZ276" s="301"/>
      <c r="DA276" s="301"/>
      <c r="DB276" s="301"/>
      <c r="DC276" s="302"/>
    </row>
    <row r="277" spans="48:107">
      <c r="AV277" s="301"/>
      <c r="AW277" s="302"/>
      <c r="AX277" s="302"/>
      <c r="AY277" s="301"/>
      <c r="AZ277" s="301"/>
      <c r="BA277" s="302"/>
      <c r="BE277" s="301"/>
      <c r="BF277" s="302"/>
      <c r="BG277" s="301"/>
      <c r="BH277" s="301"/>
      <c r="BI277" s="301"/>
      <c r="BJ277" s="302"/>
      <c r="BN277" s="301"/>
      <c r="BO277" s="302"/>
      <c r="BP277" s="301"/>
      <c r="BQ277" s="301"/>
      <c r="BR277" s="301"/>
      <c r="BS277" s="302"/>
      <c r="BW277" s="301"/>
      <c r="BX277" s="302"/>
      <c r="BY277" s="301"/>
      <c r="BZ277" s="301"/>
      <c r="CA277" s="301"/>
      <c r="CB277" s="302"/>
      <c r="CF277" s="301"/>
      <c r="CG277" s="302"/>
      <c r="CH277" s="301"/>
      <c r="CI277" s="301"/>
      <c r="CJ277" s="301"/>
      <c r="CK277" s="302"/>
      <c r="CO277" s="301"/>
      <c r="CP277" s="302"/>
      <c r="CQ277" s="301"/>
      <c r="CR277" s="301"/>
      <c r="CS277" s="301"/>
      <c r="CT277" s="302"/>
      <c r="CX277" s="301"/>
      <c r="CY277" s="302"/>
      <c r="CZ277" s="301"/>
      <c r="DA277" s="301"/>
      <c r="DB277" s="301"/>
      <c r="DC277" s="302"/>
    </row>
    <row r="278" spans="48:107">
      <c r="AV278" s="301"/>
      <c r="AW278" s="302"/>
      <c r="AX278" s="302"/>
      <c r="AY278" s="301"/>
      <c r="AZ278" s="301"/>
      <c r="BA278" s="302"/>
      <c r="BE278" s="301"/>
      <c r="BF278" s="302"/>
      <c r="BG278" s="301"/>
      <c r="BH278" s="301"/>
      <c r="BI278" s="301"/>
      <c r="BJ278" s="302"/>
      <c r="BN278" s="301"/>
      <c r="BO278" s="302"/>
      <c r="BP278" s="301"/>
      <c r="BQ278" s="301"/>
      <c r="BR278" s="301"/>
      <c r="BS278" s="302"/>
      <c r="BW278" s="301"/>
      <c r="BX278" s="302"/>
      <c r="BY278" s="301"/>
      <c r="BZ278" s="301"/>
      <c r="CA278" s="301"/>
      <c r="CB278" s="302"/>
      <c r="CF278" s="301"/>
      <c r="CG278" s="302"/>
      <c r="CH278" s="301"/>
      <c r="CI278" s="301"/>
      <c r="CJ278" s="301"/>
      <c r="CK278" s="302"/>
      <c r="CO278" s="301"/>
      <c r="CP278" s="302"/>
      <c r="CQ278" s="301"/>
      <c r="CR278" s="301"/>
      <c r="CS278" s="301"/>
      <c r="CT278" s="302"/>
      <c r="CX278" s="301"/>
      <c r="CY278" s="302"/>
      <c r="CZ278" s="301"/>
      <c r="DA278" s="301"/>
      <c r="DB278" s="301"/>
      <c r="DC278" s="302"/>
    </row>
    <row r="279" spans="48:107">
      <c r="AV279" s="301"/>
      <c r="AW279" s="302"/>
      <c r="AX279" s="302"/>
      <c r="AY279" s="301"/>
      <c r="AZ279" s="301"/>
      <c r="BA279" s="302"/>
      <c r="BE279" s="301"/>
      <c r="BF279" s="302"/>
      <c r="BG279" s="301"/>
      <c r="BH279" s="301"/>
      <c r="BI279" s="301"/>
      <c r="BJ279" s="302"/>
      <c r="BN279" s="301"/>
      <c r="BO279" s="302"/>
      <c r="BP279" s="301"/>
      <c r="BQ279" s="301"/>
      <c r="BR279" s="301"/>
      <c r="BS279" s="302"/>
      <c r="BW279" s="301"/>
      <c r="BX279" s="302"/>
      <c r="BY279" s="301"/>
      <c r="BZ279" s="301"/>
      <c r="CA279" s="301"/>
      <c r="CB279" s="302"/>
      <c r="CF279" s="301"/>
      <c r="CG279" s="302"/>
      <c r="CH279" s="301"/>
      <c r="CI279" s="301"/>
      <c r="CJ279" s="301"/>
      <c r="CK279" s="302"/>
      <c r="CO279" s="301"/>
      <c r="CP279" s="302"/>
      <c r="CQ279" s="301"/>
      <c r="CR279" s="301"/>
      <c r="CS279" s="301"/>
      <c r="CT279" s="302"/>
      <c r="CX279" s="301"/>
      <c r="CY279" s="302"/>
      <c r="CZ279" s="301"/>
      <c r="DA279" s="301"/>
      <c r="DB279" s="301"/>
      <c r="DC279" s="302"/>
    </row>
    <row r="280" spans="48:107">
      <c r="AV280" s="301"/>
      <c r="AW280" s="302"/>
      <c r="AX280" s="302"/>
      <c r="AY280" s="301"/>
      <c r="AZ280" s="301"/>
      <c r="BA280" s="302"/>
      <c r="BE280" s="301"/>
      <c r="BF280" s="302"/>
      <c r="BG280" s="301"/>
      <c r="BH280" s="301"/>
      <c r="BI280" s="301"/>
      <c r="BJ280" s="302"/>
      <c r="BN280" s="301"/>
      <c r="BO280" s="302"/>
      <c r="BP280" s="301"/>
      <c r="BQ280" s="301"/>
      <c r="BR280" s="301"/>
      <c r="BS280" s="302"/>
      <c r="BW280" s="301"/>
      <c r="BX280" s="302"/>
      <c r="BY280" s="301"/>
      <c r="BZ280" s="301"/>
      <c r="CA280" s="301"/>
      <c r="CB280" s="302"/>
      <c r="CF280" s="301"/>
      <c r="CG280" s="302"/>
      <c r="CH280" s="301"/>
      <c r="CI280" s="301"/>
      <c r="CJ280" s="301"/>
      <c r="CK280" s="302"/>
      <c r="CO280" s="301"/>
      <c r="CP280" s="302"/>
      <c r="CQ280" s="301"/>
      <c r="CR280" s="301"/>
      <c r="CS280" s="301"/>
      <c r="CT280" s="302"/>
      <c r="CX280" s="301"/>
      <c r="CY280" s="302"/>
      <c r="CZ280" s="301"/>
      <c r="DA280" s="301"/>
      <c r="DB280" s="301"/>
      <c r="DC280" s="302"/>
    </row>
    <row r="281" spans="48:107">
      <c r="AV281" s="301"/>
      <c r="AW281" s="302"/>
      <c r="AX281" s="302"/>
      <c r="AY281" s="301"/>
      <c r="AZ281" s="301"/>
      <c r="BA281" s="302"/>
      <c r="BE281" s="301"/>
      <c r="BF281" s="302"/>
      <c r="BG281" s="301"/>
      <c r="BH281" s="301"/>
      <c r="BI281" s="301"/>
      <c r="BJ281" s="302"/>
      <c r="BN281" s="301"/>
      <c r="BO281" s="302"/>
      <c r="BP281" s="301"/>
      <c r="BQ281" s="301"/>
      <c r="BR281" s="301"/>
      <c r="BS281" s="302"/>
      <c r="BW281" s="301"/>
      <c r="BX281" s="302"/>
      <c r="BY281" s="301"/>
      <c r="BZ281" s="301"/>
      <c r="CA281" s="301"/>
      <c r="CB281" s="302"/>
      <c r="CF281" s="301"/>
      <c r="CG281" s="302"/>
      <c r="CH281" s="301"/>
      <c r="CI281" s="301"/>
      <c r="CJ281" s="301"/>
      <c r="CK281" s="302"/>
      <c r="CO281" s="301"/>
      <c r="CP281" s="302"/>
      <c r="CQ281" s="301"/>
      <c r="CR281" s="301"/>
      <c r="CS281" s="301"/>
      <c r="CT281" s="302"/>
      <c r="CX281" s="301"/>
      <c r="CY281" s="302"/>
      <c r="CZ281" s="301"/>
      <c r="DA281" s="301"/>
      <c r="DB281" s="301"/>
      <c r="DC281" s="302"/>
    </row>
    <row r="282" spans="48:107">
      <c r="AV282" s="301"/>
      <c r="AW282" s="302"/>
      <c r="AX282" s="302"/>
      <c r="AY282" s="301"/>
      <c r="AZ282" s="301"/>
      <c r="BA282" s="302"/>
      <c r="BE282" s="301"/>
      <c r="BF282" s="302"/>
      <c r="BG282" s="301"/>
      <c r="BH282" s="301"/>
      <c r="BI282" s="301"/>
      <c r="BJ282" s="302"/>
      <c r="BN282" s="301"/>
      <c r="BO282" s="302"/>
      <c r="BP282" s="301"/>
      <c r="BQ282" s="301"/>
      <c r="BR282" s="301"/>
      <c r="BS282" s="302"/>
      <c r="BW282" s="301"/>
      <c r="BX282" s="302"/>
      <c r="BY282" s="301"/>
      <c r="BZ282" s="301"/>
      <c r="CA282" s="301"/>
      <c r="CB282" s="302"/>
      <c r="CF282" s="301"/>
      <c r="CG282" s="302"/>
      <c r="CH282" s="301"/>
      <c r="CI282" s="301"/>
      <c r="CJ282" s="301"/>
      <c r="CK282" s="302"/>
      <c r="CO282" s="301"/>
      <c r="CP282" s="302"/>
      <c r="CQ282" s="301"/>
      <c r="CR282" s="301"/>
      <c r="CS282" s="301"/>
      <c r="CT282" s="302"/>
      <c r="CX282" s="301"/>
      <c r="CY282" s="302"/>
      <c r="CZ282" s="301"/>
      <c r="DA282" s="301"/>
      <c r="DB282" s="301"/>
      <c r="DC282" s="302"/>
    </row>
    <row r="283" spans="48:107">
      <c r="AV283" s="301"/>
      <c r="AW283" s="302"/>
      <c r="AX283" s="302"/>
      <c r="AY283" s="301"/>
      <c r="AZ283" s="301"/>
      <c r="BA283" s="302"/>
      <c r="BE283" s="301"/>
      <c r="BF283" s="302"/>
      <c r="BG283" s="301"/>
      <c r="BH283" s="301"/>
      <c r="BI283" s="301"/>
      <c r="BJ283" s="302"/>
      <c r="BN283" s="301"/>
      <c r="BO283" s="302"/>
      <c r="BP283" s="301"/>
      <c r="BQ283" s="301"/>
      <c r="BR283" s="301"/>
      <c r="BS283" s="302"/>
      <c r="BW283" s="301"/>
      <c r="BX283" s="302"/>
      <c r="BY283" s="301"/>
      <c r="BZ283" s="301"/>
      <c r="CA283" s="301"/>
      <c r="CB283" s="302"/>
      <c r="CF283" s="301"/>
      <c r="CG283" s="302"/>
      <c r="CH283" s="301"/>
      <c r="CI283" s="301"/>
      <c r="CJ283" s="301"/>
      <c r="CK283" s="302"/>
      <c r="CO283" s="301"/>
      <c r="CP283" s="302"/>
      <c r="CQ283" s="301"/>
      <c r="CR283" s="301"/>
      <c r="CS283" s="301"/>
      <c r="CT283" s="302"/>
      <c r="CX283" s="301"/>
      <c r="CY283" s="302"/>
      <c r="CZ283" s="301"/>
      <c r="DA283" s="301"/>
      <c r="DB283" s="301"/>
      <c r="DC283" s="302"/>
    </row>
    <row r="284" spans="48:107">
      <c r="AV284" s="301"/>
      <c r="AW284" s="302"/>
      <c r="AX284" s="302"/>
      <c r="AY284" s="301"/>
      <c r="AZ284" s="301"/>
      <c r="BA284" s="302"/>
      <c r="BE284" s="301"/>
      <c r="BF284" s="302"/>
      <c r="BG284" s="301"/>
      <c r="BH284" s="301"/>
      <c r="BI284" s="301"/>
      <c r="BJ284" s="302"/>
      <c r="BN284" s="301"/>
      <c r="BO284" s="302"/>
      <c r="BP284" s="301"/>
      <c r="BQ284" s="301"/>
      <c r="BR284" s="301"/>
      <c r="BS284" s="302"/>
      <c r="BW284" s="301"/>
      <c r="BX284" s="302"/>
      <c r="BY284" s="301"/>
      <c r="BZ284" s="301"/>
      <c r="CA284" s="301"/>
      <c r="CB284" s="302"/>
      <c r="CF284" s="301"/>
      <c r="CG284" s="302"/>
      <c r="CH284" s="301"/>
      <c r="CI284" s="301"/>
      <c r="CJ284" s="301"/>
      <c r="CK284" s="302"/>
      <c r="CO284" s="301"/>
      <c r="CP284" s="302"/>
      <c r="CQ284" s="301"/>
      <c r="CR284" s="301"/>
      <c r="CS284" s="301"/>
      <c r="CT284" s="302"/>
      <c r="CX284" s="301"/>
      <c r="CY284" s="302"/>
      <c r="CZ284" s="301"/>
      <c r="DA284" s="301"/>
      <c r="DB284" s="301"/>
      <c r="DC284" s="302"/>
    </row>
    <row r="285" spans="48:107">
      <c r="AV285" s="301"/>
      <c r="AW285" s="302"/>
      <c r="AX285" s="302"/>
      <c r="AY285" s="301"/>
      <c r="AZ285" s="301"/>
      <c r="BA285" s="302"/>
      <c r="BE285" s="301"/>
      <c r="BF285" s="302"/>
      <c r="BG285" s="301"/>
      <c r="BH285" s="301"/>
      <c r="BI285" s="301"/>
      <c r="BJ285" s="302"/>
      <c r="BN285" s="301"/>
      <c r="BO285" s="302"/>
      <c r="BP285" s="301"/>
      <c r="BQ285" s="301"/>
      <c r="BR285" s="301"/>
      <c r="BS285" s="302"/>
      <c r="BW285" s="301"/>
      <c r="BX285" s="302"/>
      <c r="BY285" s="301"/>
      <c r="BZ285" s="301"/>
      <c r="CA285" s="301"/>
      <c r="CB285" s="302"/>
      <c r="CF285" s="301"/>
      <c r="CG285" s="302"/>
      <c r="CH285" s="301"/>
      <c r="CI285" s="301"/>
      <c r="CJ285" s="301"/>
      <c r="CK285" s="302"/>
      <c r="CO285" s="301"/>
      <c r="CP285" s="302"/>
      <c r="CQ285" s="301"/>
      <c r="CR285" s="301"/>
      <c r="CS285" s="301"/>
      <c r="CT285" s="302"/>
      <c r="CX285" s="301"/>
      <c r="CY285" s="302"/>
      <c r="CZ285" s="301"/>
      <c r="DA285" s="301"/>
      <c r="DB285" s="301"/>
      <c r="DC285" s="302"/>
    </row>
    <row r="286" spans="48:107">
      <c r="AV286" s="301"/>
      <c r="AW286" s="302"/>
      <c r="AX286" s="302"/>
      <c r="AY286" s="301"/>
      <c r="AZ286" s="301"/>
      <c r="BA286" s="302"/>
      <c r="BE286" s="301"/>
      <c r="BF286" s="302"/>
      <c r="BG286" s="301"/>
      <c r="BH286" s="301"/>
      <c r="BI286" s="301"/>
      <c r="BJ286" s="302"/>
      <c r="BN286" s="301"/>
      <c r="BO286" s="302"/>
      <c r="BP286" s="301"/>
      <c r="BQ286" s="301"/>
      <c r="BR286" s="301"/>
      <c r="BS286" s="302"/>
      <c r="BW286" s="301"/>
      <c r="BX286" s="302"/>
      <c r="BY286" s="301"/>
      <c r="BZ286" s="301"/>
      <c r="CA286" s="301"/>
      <c r="CB286" s="302"/>
      <c r="CF286" s="301"/>
      <c r="CG286" s="302"/>
      <c r="CH286" s="301"/>
      <c r="CI286" s="301"/>
      <c r="CJ286" s="301"/>
      <c r="CK286" s="302"/>
      <c r="CO286" s="301"/>
      <c r="CP286" s="302"/>
      <c r="CQ286" s="301"/>
      <c r="CR286" s="301"/>
      <c r="CS286" s="301"/>
      <c r="CT286" s="302"/>
      <c r="CX286" s="301"/>
      <c r="CY286" s="302"/>
      <c r="CZ286" s="301"/>
      <c r="DA286" s="301"/>
      <c r="DB286" s="301"/>
      <c r="DC286" s="302"/>
    </row>
    <row r="287" spans="48:107">
      <c r="AV287" s="301"/>
      <c r="AW287" s="302"/>
      <c r="AX287" s="302"/>
      <c r="AY287" s="301"/>
      <c r="AZ287" s="301"/>
      <c r="BA287" s="302"/>
      <c r="BE287" s="301"/>
      <c r="BF287" s="302"/>
      <c r="BG287" s="301"/>
      <c r="BH287" s="301"/>
      <c r="BI287" s="301"/>
      <c r="BJ287" s="302"/>
      <c r="BN287" s="301"/>
      <c r="BO287" s="302"/>
      <c r="BP287" s="301"/>
      <c r="BQ287" s="301"/>
      <c r="BR287" s="301"/>
      <c r="BS287" s="302"/>
      <c r="BW287" s="301"/>
      <c r="BX287" s="302"/>
      <c r="BY287" s="301"/>
      <c r="BZ287" s="301"/>
      <c r="CA287" s="301"/>
      <c r="CB287" s="302"/>
      <c r="CF287" s="301"/>
      <c r="CG287" s="302"/>
      <c r="CH287" s="301"/>
      <c r="CI287" s="301"/>
      <c r="CJ287" s="301"/>
      <c r="CK287" s="302"/>
      <c r="CO287" s="301"/>
      <c r="CP287" s="302"/>
      <c r="CQ287" s="301"/>
      <c r="CR287" s="301"/>
      <c r="CS287" s="301"/>
      <c r="CT287" s="302"/>
      <c r="CX287" s="301"/>
      <c r="CY287" s="302"/>
      <c r="CZ287" s="301"/>
      <c r="DA287" s="301"/>
      <c r="DB287" s="301"/>
      <c r="DC287" s="302"/>
    </row>
    <row r="288" spans="48:107">
      <c r="AV288" s="301"/>
      <c r="AW288" s="302"/>
      <c r="AX288" s="302"/>
      <c r="AY288" s="301"/>
      <c r="AZ288" s="301"/>
      <c r="BA288" s="302"/>
      <c r="BE288" s="301"/>
      <c r="BF288" s="302"/>
      <c r="BG288" s="301"/>
      <c r="BH288" s="301"/>
      <c r="BI288" s="301"/>
      <c r="BJ288" s="302"/>
      <c r="BN288" s="301"/>
      <c r="BO288" s="302"/>
      <c r="BP288" s="301"/>
      <c r="BQ288" s="301"/>
      <c r="BR288" s="301"/>
      <c r="BS288" s="302"/>
      <c r="BW288" s="301"/>
      <c r="BX288" s="302"/>
      <c r="BY288" s="301"/>
      <c r="BZ288" s="301"/>
      <c r="CA288" s="301"/>
      <c r="CB288" s="302"/>
      <c r="CF288" s="301"/>
      <c r="CG288" s="302"/>
      <c r="CH288" s="301"/>
      <c r="CI288" s="301"/>
      <c r="CJ288" s="301"/>
      <c r="CK288" s="302"/>
      <c r="CO288" s="301"/>
      <c r="CP288" s="302"/>
      <c r="CQ288" s="301"/>
      <c r="CR288" s="301"/>
      <c r="CS288" s="301"/>
      <c r="CT288" s="302"/>
      <c r="CX288" s="301"/>
      <c r="CY288" s="302"/>
      <c r="CZ288" s="301"/>
      <c r="DA288" s="301"/>
      <c r="DB288" s="301"/>
      <c r="DC288" s="302"/>
    </row>
    <row r="289" spans="48:107">
      <c r="AV289" s="301"/>
      <c r="AW289" s="302"/>
      <c r="AX289" s="302"/>
      <c r="AY289" s="301"/>
      <c r="AZ289" s="301"/>
      <c r="BA289" s="302"/>
      <c r="BE289" s="301"/>
      <c r="BF289" s="302"/>
      <c r="BG289" s="301"/>
      <c r="BH289" s="301"/>
      <c r="BI289" s="301"/>
      <c r="BJ289" s="302"/>
      <c r="BN289" s="301"/>
      <c r="BO289" s="302"/>
      <c r="BP289" s="301"/>
      <c r="BQ289" s="301"/>
      <c r="BR289" s="301"/>
      <c r="BS289" s="302"/>
      <c r="BW289" s="301"/>
      <c r="BX289" s="302"/>
      <c r="BY289" s="301"/>
      <c r="BZ289" s="301"/>
      <c r="CA289" s="301"/>
      <c r="CB289" s="302"/>
      <c r="CF289" s="301"/>
      <c r="CG289" s="302"/>
      <c r="CH289" s="301"/>
      <c r="CI289" s="301"/>
      <c r="CJ289" s="301"/>
      <c r="CK289" s="302"/>
      <c r="CO289" s="301"/>
      <c r="CP289" s="302"/>
      <c r="CQ289" s="301"/>
      <c r="CR289" s="301"/>
      <c r="CS289" s="301"/>
      <c r="CT289" s="302"/>
      <c r="CX289" s="301"/>
      <c r="CY289" s="302"/>
      <c r="CZ289" s="301"/>
      <c r="DA289" s="301"/>
      <c r="DB289" s="301"/>
      <c r="DC289" s="302"/>
    </row>
    <row r="290" spans="48:107">
      <c r="AV290" s="301"/>
      <c r="AW290" s="302"/>
      <c r="AX290" s="302"/>
      <c r="AY290" s="301"/>
      <c r="AZ290" s="301"/>
      <c r="BA290" s="302"/>
      <c r="BE290" s="301"/>
      <c r="BF290" s="302"/>
      <c r="BG290" s="301"/>
      <c r="BH290" s="301"/>
      <c r="BI290" s="301"/>
      <c r="BJ290" s="302"/>
      <c r="BN290" s="301"/>
      <c r="BO290" s="302"/>
      <c r="BP290" s="301"/>
      <c r="BQ290" s="301"/>
      <c r="BR290" s="301"/>
      <c r="BS290" s="302"/>
      <c r="BW290" s="301"/>
      <c r="BX290" s="302"/>
      <c r="BY290" s="301"/>
      <c r="BZ290" s="301"/>
      <c r="CA290" s="301"/>
      <c r="CB290" s="302"/>
      <c r="CF290" s="301"/>
      <c r="CG290" s="302"/>
      <c r="CH290" s="301"/>
      <c r="CI290" s="301"/>
      <c r="CJ290" s="301"/>
      <c r="CK290" s="302"/>
      <c r="CO290" s="301"/>
      <c r="CP290" s="302"/>
      <c r="CQ290" s="301"/>
      <c r="CR290" s="301"/>
      <c r="CS290" s="301"/>
      <c r="CT290" s="302"/>
      <c r="CX290" s="301"/>
      <c r="CY290" s="302"/>
      <c r="CZ290" s="301"/>
      <c r="DA290" s="301"/>
      <c r="DB290" s="301"/>
      <c r="DC290" s="302"/>
    </row>
    <row r="291" spans="48:107">
      <c r="AV291" s="301"/>
      <c r="AW291" s="302"/>
      <c r="AX291" s="302"/>
      <c r="AY291" s="301"/>
      <c r="AZ291" s="301"/>
      <c r="BA291" s="302"/>
      <c r="BE291" s="301"/>
      <c r="BF291" s="302"/>
      <c r="BG291" s="301"/>
      <c r="BH291" s="301"/>
      <c r="BI291" s="301"/>
      <c r="BJ291" s="302"/>
      <c r="BN291" s="301"/>
      <c r="BO291" s="302"/>
      <c r="BP291" s="301"/>
      <c r="BQ291" s="301"/>
      <c r="BR291" s="301"/>
      <c r="BS291" s="302"/>
      <c r="BW291" s="301"/>
      <c r="BX291" s="302"/>
      <c r="BY291" s="301"/>
      <c r="BZ291" s="301"/>
      <c r="CA291" s="301"/>
      <c r="CB291" s="302"/>
      <c r="CF291" s="301"/>
      <c r="CG291" s="302"/>
      <c r="CH291" s="301"/>
      <c r="CI291" s="301"/>
      <c r="CJ291" s="301"/>
      <c r="CK291" s="302"/>
      <c r="CO291" s="301"/>
      <c r="CP291" s="302"/>
      <c r="CQ291" s="301"/>
      <c r="CR291" s="301"/>
      <c r="CS291" s="301"/>
      <c r="CT291" s="302"/>
      <c r="CX291" s="301"/>
      <c r="CY291" s="302"/>
      <c r="CZ291" s="301"/>
      <c r="DA291" s="301"/>
      <c r="DB291" s="301"/>
      <c r="DC291" s="302"/>
    </row>
    <row r="292" spans="48:107">
      <c r="AV292" s="301"/>
      <c r="AW292" s="302"/>
      <c r="AX292" s="302"/>
      <c r="AY292" s="301"/>
      <c r="AZ292" s="301"/>
      <c r="BA292" s="302"/>
      <c r="BE292" s="301"/>
      <c r="BF292" s="302"/>
      <c r="BG292" s="301"/>
      <c r="BH292" s="301"/>
      <c r="BI292" s="301"/>
      <c r="BJ292" s="302"/>
      <c r="BN292" s="301"/>
      <c r="BO292" s="302"/>
      <c r="BP292" s="301"/>
      <c r="BQ292" s="301"/>
      <c r="BR292" s="301"/>
      <c r="BS292" s="302"/>
      <c r="BW292" s="301"/>
      <c r="BX292" s="302"/>
      <c r="BY292" s="301"/>
      <c r="BZ292" s="301"/>
      <c r="CA292" s="301"/>
      <c r="CB292" s="302"/>
      <c r="CF292" s="301"/>
      <c r="CG292" s="302"/>
      <c r="CH292" s="301"/>
      <c r="CI292" s="301"/>
      <c r="CJ292" s="301"/>
      <c r="CK292" s="302"/>
      <c r="CO292" s="301"/>
      <c r="CP292" s="302"/>
      <c r="CQ292" s="301"/>
      <c r="CR292" s="301"/>
      <c r="CS292" s="301"/>
      <c r="CT292" s="302"/>
      <c r="CX292" s="301"/>
      <c r="CY292" s="302"/>
      <c r="CZ292" s="301"/>
      <c r="DA292" s="301"/>
      <c r="DB292" s="301"/>
      <c r="DC292" s="302"/>
    </row>
    <row r="293" spans="48:107">
      <c r="AV293" s="301"/>
      <c r="AW293" s="302"/>
      <c r="AX293" s="302"/>
      <c r="AY293" s="301"/>
      <c r="AZ293" s="301"/>
      <c r="BA293" s="302"/>
      <c r="BE293" s="301"/>
      <c r="BF293" s="302"/>
      <c r="BG293" s="301"/>
      <c r="BH293" s="301"/>
      <c r="BI293" s="301"/>
      <c r="BJ293" s="302"/>
      <c r="BN293" s="301"/>
      <c r="BO293" s="302"/>
      <c r="BP293" s="301"/>
      <c r="BQ293" s="301"/>
      <c r="BR293" s="301"/>
      <c r="BS293" s="302"/>
      <c r="BW293" s="301"/>
      <c r="BX293" s="302"/>
      <c r="BY293" s="301"/>
      <c r="BZ293" s="301"/>
      <c r="CA293" s="301"/>
      <c r="CB293" s="302"/>
      <c r="CF293" s="301"/>
      <c r="CG293" s="302"/>
      <c r="CH293" s="301"/>
      <c r="CI293" s="301"/>
      <c r="CJ293" s="301"/>
      <c r="CK293" s="302"/>
      <c r="CO293" s="301"/>
      <c r="CP293" s="302"/>
      <c r="CQ293" s="301"/>
      <c r="CR293" s="301"/>
      <c r="CS293" s="301"/>
      <c r="CT293" s="302"/>
      <c r="CX293" s="301"/>
      <c r="CY293" s="302"/>
      <c r="CZ293" s="301"/>
      <c r="DA293" s="301"/>
      <c r="DB293" s="301"/>
      <c r="DC293" s="302"/>
    </row>
    <row r="294" spans="48:107">
      <c r="AV294" s="301"/>
      <c r="AW294" s="302"/>
      <c r="AX294" s="302"/>
      <c r="AY294" s="301"/>
      <c r="AZ294" s="301"/>
      <c r="BA294" s="302"/>
      <c r="BE294" s="301"/>
      <c r="BF294" s="302"/>
      <c r="BG294" s="301"/>
      <c r="BH294" s="301"/>
      <c r="BI294" s="301"/>
      <c r="BJ294" s="302"/>
      <c r="BN294" s="301"/>
      <c r="BO294" s="302"/>
      <c r="BP294" s="301"/>
      <c r="BQ294" s="301"/>
      <c r="BR294" s="301"/>
      <c r="BS294" s="302"/>
      <c r="BW294" s="301"/>
      <c r="BX294" s="302"/>
      <c r="BY294" s="301"/>
      <c r="BZ294" s="301"/>
      <c r="CA294" s="301"/>
      <c r="CB294" s="302"/>
      <c r="CF294" s="301"/>
      <c r="CG294" s="302"/>
      <c r="CH294" s="301"/>
      <c r="CI294" s="301"/>
      <c r="CJ294" s="301"/>
      <c r="CK294" s="302"/>
      <c r="CO294" s="301"/>
      <c r="CP294" s="302"/>
      <c r="CQ294" s="301"/>
      <c r="CR294" s="301"/>
      <c r="CS294" s="301"/>
      <c r="CT294" s="302"/>
      <c r="CX294" s="301"/>
      <c r="CY294" s="302"/>
      <c r="CZ294" s="301"/>
      <c r="DA294" s="301"/>
      <c r="DB294" s="301"/>
      <c r="DC294" s="302"/>
    </row>
    <row r="295" spans="48:107">
      <c r="AV295" s="301"/>
      <c r="AW295" s="302"/>
      <c r="AX295" s="302"/>
      <c r="AY295" s="301"/>
      <c r="AZ295" s="301"/>
      <c r="BA295" s="302"/>
      <c r="BE295" s="301"/>
      <c r="BF295" s="302"/>
      <c r="BG295" s="301"/>
      <c r="BH295" s="301"/>
      <c r="BI295" s="301"/>
      <c r="BJ295" s="302"/>
      <c r="BN295" s="301"/>
      <c r="BO295" s="302"/>
      <c r="BP295" s="301"/>
      <c r="BQ295" s="301"/>
      <c r="BR295" s="301"/>
      <c r="BS295" s="302"/>
      <c r="BW295" s="301"/>
      <c r="BX295" s="302"/>
      <c r="BY295" s="301"/>
      <c r="BZ295" s="301"/>
      <c r="CA295" s="301"/>
      <c r="CB295" s="302"/>
      <c r="CF295" s="301"/>
      <c r="CG295" s="302"/>
      <c r="CH295" s="301"/>
      <c r="CI295" s="301"/>
      <c r="CJ295" s="301"/>
      <c r="CK295" s="302"/>
      <c r="CO295" s="301"/>
      <c r="CP295" s="302"/>
      <c r="CQ295" s="301"/>
      <c r="CR295" s="301"/>
      <c r="CS295" s="301"/>
      <c r="CT295" s="302"/>
      <c r="CX295" s="301"/>
      <c r="CY295" s="302"/>
      <c r="CZ295" s="301"/>
      <c r="DA295" s="301"/>
      <c r="DB295" s="301"/>
      <c r="DC295" s="302"/>
    </row>
    <row r="296" spans="48:107">
      <c r="AV296" s="301"/>
      <c r="AW296" s="302"/>
      <c r="AX296" s="302"/>
      <c r="AY296" s="301"/>
      <c r="AZ296" s="301"/>
      <c r="BA296" s="302"/>
      <c r="BE296" s="301"/>
      <c r="BF296" s="302"/>
      <c r="BG296" s="301"/>
      <c r="BH296" s="301"/>
      <c r="BI296" s="301"/>
      <c r="BJ296" s="302"/>
      <c r="BN296" s="301"/>
      <c r="BO296" s="302"/>
      <c r="BP296" s="301"/>
      <c r="BQ296" s="301"/>
      <c r="BR296" s="301"/>
      <c r="BS296" s="302"/>
      <c r="BW296" s="301"/>
      <c r="BX296" s="302"/>
      <c r="BY296" s="301"/>
      <c r="BZ296" s="301"/>
      <c r="CA296" s="301"/>
      <c r="CB296" s="302"/>
      <c r="CF296" s="301"/>
      <c r="CG296" s="302"/>
      <c r="CH296" s="301"/>
      <c r="CI296" s="301"/>
      <c r="CJ296" s="301"/>
      <c r="CK296" s="302"/>
      <c r="CO296" s="301"/>
      <c r="CP296" s="302"/>
      <c r="CQ296" s="301"/>
      <c r="CR296" s="301"/>
      <c r="CS296" s="301"/>
      <c r="CT296" s="302"/>
      <c r="CX296" s="301"/>
      <c r="CY296" s="302"/>
      <c r="CZ296" s="301"/>
      <c r="DA296" s="301"/>
      <c r="DB296" s="301"/>
      <c r="DC296" s="302"/>
    </row>
    <row r="297" spans="48:107">
      <c r="AV297" s="301"/>
      <c r="AW297" s="302"/>
      <c r="AX297" s="302"/>
      <c r="AY297" s="301"/>
      <c r="AZ297" s="301"/>
      <c r="BA297" s="302"/>
      <c r="BE297" s="301"/>
      <c r="BF297" s="302"/>
      <c r="BG297" s="301"/>
      <c r="BH297" s="301"/>
      <c r="BI297" s="301"/>
      <c r="BJ297" s="302"/>
      <c r="BN297" s="301"/>
      <c r="BO297" s="302"/>
      <c r="BP297" s="301"/>
      <c r="BQ297" s="301"/>
      <c r="BR297" s="301"/>
      <c r="BS297" s="302"/>
      <c r="BW297" s="301"/>
      <c r="BX297" s="302"/>
      <c r="BY297" s="301"/>
      <c r="BZ297" s="301"/>
      <c r="CA297" s="301"/>
      <c r="CB297" s="302"/>
      <c r="CF297" s="301"/>
      <c r="CG297" s="302"/>
      <c r="CH297" s="301"/>
      <c r="CI297" s="301"/>
      <c r="CJ297" s="301"/>
      <c r="CK297" s="302"/>
      <c r="CO297" s="301"/>
      <c r="CP297" s="302"/>
      <c r="CQ297" s="301"/>
      <c r="CR297" s="301"/>
      <c r="CS297" s="301"/>
      <c r="CT297" s="302"/>
      <c r="CX297" s="301"/>
      <c r="CY297" s="302"/>
      <c r="CZ297" s="301"/>
      <c r="DA297" s="301"/>
      <c r="DB297" s="301"/>
      <c r="DC297" s="302"/>
    </row>
    <row r="298" spans="48:107">
      <c r="AV298" s="301"/>
      <c r="AW298" s="302"/>
      <c r="AX298" s="302"/>
      <c r="AY298" s="301"/>
      <c r="AZ298" s="301"/>
      <c r="BA298" s="302"/>
      <c r="BE298" s="301"/>
      <c r="BF298" s="302"/>
      <c r="BG298" s="301"/>
      <c r="BH298" s="301"/>
      <c r="BI298" s="301"/>
      <c r="BJ298" s="302"/>
      <c r="BN298" s="301"/>
      <c r="BO298" s="302"/>
      <c r="BP298" s="301"/>
      <c r="BQ298" s="301"/>
      <c r="BR298" s="301"/>
      <c r="BS298" s="302"/>
      <c r="BW298" s="301"/>
      <c r="BX298" s="302"/>
      <c r="BY298" s="301"/>
      <c r="BZ298" s="301"/>
      <c r="CA298" s="301"/>
      <c r="CB298" s="302"/>
      <c r="CF298" s="301"/>
      <c r="CG298" s="302"/>
      <c r="CH298" s="301"/>
      <c r="CI298" s="301"/>
      <c r="CJ298" s="301"/>
      <c r="CK298" s="302"/>
      <c r="CO298" s="301"/>
      <c r="CP298" s="302"/>
      <c r="CQ298" s="301"/>
      <c r="CR298" s="301"/>
      <c r="CS298" s="301"/>
      <c r="CT298" s="302"/>
      <c r="CX298" s="301"/>
      <c r="CY298" s="302"/>
      <c r="CZ298" s="301"/>
      <c r="DA298" s="301"/>
      <c r="DB298" s="301"/>
      <c r="DC298" s="302"/>
    </row>
    <row r="299" spans="48:107">
      <c r="AV299" s="301"/>
      <c r="AW299" s="302"/>
      <c r="AX299" s="302"/>
      <c r="AY299" s="301"/>
      <c r="AZ299" s="301"/>
      <c r="BA299" s="302"/>
      <c r="BE299" s="301"/>
      <c r="BF299" s="302"/>
      <c r="BG299" s="301"/>
      <c r="BH299" s="301"/>
      <c r="BI299" s="301"/>
      <c r="BJ299" s="302"/>
      <c r="BN299" s="301"/>
      <c r="BO299" s="302"/>
      <c r="BP299" s="301"/>
      <c r="BQ299" s="301"/>
      <c r="BR299" s="301"/>
      <c r="BS299" s="302"/>
      <c r="BW299" s="301"/>
      <c r="BX299" s="302"/>
      <c r="BY299" s="301"/>
      <c r="BZ299" s="301"/>
      <c r="CA299" s="301"/>
      <c r="CB299" s="302"/>
      <c r="CF299" s="301"/>
      <c r="CG299" s="302"/>
      <c r="CH299" s="301"/>
      <c r="CI299" s="301"/>
      <c r="CJ299" s="301"/>
      <c r="CK299" s="302"/>
      <c r="CO299" s="301"/>
      <c r="CP299" s="302"/>
      <c r="CQ299" s="301"/>
      <c r="CR299" s="301"/>
      <c r="CS299" s="301"/>
      <c r="CT299" s="302"/>
      <c r="CX299" s="301"/>
      <c r="CY299" s="302"/>
      <c r="CZ299" s="301"/>
      <c r="DA299" s="301"/>
      <c r="DB299" s="301"/>
      <c r="DC299" s="302"/>
    </row>
    <row r="300" spans="48:107">
      <c r="AV300" s="301"/>
      <c r="AW300" s="302"/>
      <c r="AX300" s="302"/>
      <c r="AY300" s="301"/>
      <c r="AZ300" s="301"/>
      <c r="BA300" s="302"/>
      <c r="BE300" s="301"/>
      <c r="BF300" s="302"/>
      <c r="BG300" s="301"/>
      <c r="BH300" s="301"/>
      <c r="BI300" s="301"/>
      <c r="BJ300" s="302"/>
      <c r="BN300" s="301"/>
      <c r="BO300" s="302"/>
      <c r="BP300" s="301"/>
      <c r="BQ300" s="301"/>
      <c r="BR300" s="301"/>
      <c r="BS300" s="302"/>
      <c r="BW300" s="301"/>
      <c r="BX300" s="302"/>
      <c r="BY300" s="301"/>
      <c r="BZ300" s="301"/>
      <c r="CA300" s="301"/>
      <c r="CB300" s="302"/>
      <c r="CF300" s="301"/>
      <c r="CG300" s="302"/>
      <c r="CH300" s="301"/>
      <c r="CI300" s="301"/>
      <c r="CJ300" s="301"/>
      <c r="CK300" s="302"/>
      <c r="CO300" s="301"/>
      <c r="CP300" s="302"/>
      <c r="CQ300" s="301"/>
      <c r="CR300" s="301"/>
      <c r="CS300" s="301"/>
      <c r="CT300" s="302"/>
      <c r="CX300" s="301"/>
      <c r="CY300" s="302"/>
      <c r="CZ300" s="301"/>
      <c r="DA300" s="301"/>
      <c r="DB300" s="301"/>
      <c r="DC300" s="302"/>
    </row>
    <row r="301" spans="48:107">
      <c r="AV301" s="301"/>
      <c r="AW301" s="302"/>
      <c r="AX301" s="302"/>
      <c r="AY301" s="301"/>
      <c r="AZ301" s="301"/>
      <c r="BA301" s="302"/>
      <c r="BE301" s="301"/>
      <c r="BF301" s="302"/>
      <c r="BG301" s="301"/>
      <c r="BH301" s="301"/>
      <c r="BI301" s="301"/>
      <c r="BJ301" s="302"/>
      <c r="BN301" s="301"/>
      <c r="BO301" s="302"/>
      <c r="BP301" s="301"/>
      <c r="BQ301" s="301"/>
      <c r="BR301" s="301"/>
      <c r="BS301" s="302"/>
      <c r="BW301" s="301"/>
      <c r="BX301" s="302"/>
      <c r="BY301" s="301"/>
      <c r="BZ301" s="301"/>
      <c r="CA301" s="301"/>
      <c r="CB301" s="302"/>
      <c r="CF301" s="301"/>
      <c r="CG301" s="302"/>
      <c r="CH301" s="301"/>
      <c r="CI301" s="301"/>
      <c r="CJ301" s="301"/>
      <c r="CK301" s="302"/>
      <c r="CO301" s="301"/>
      <c r="CP301" s="302"/>
      <c r="CQ301" s="301"/>
      <c r="CR301" s="301"/>
      <c r="CS301" s="301"/>
      <c r="CT301" s="302"/>
      <c r="CX301" s="301"/>
      <c r="CY301" s="302"/>
      <c r="CZ301" s="301"/>
      <c r="DA301" s="301"/>
      <c r="DB301" s="301"/>
      <c r="DC301" s="302"/>
    </row>
    <row r="302" spans="48:107">
      <c r="AV302" s="301"/>
      <c r="AW302" s="302"/>
      <c r="AX302" s="302"/>
      <c r="AY302" s="301"/>
      <c r="AZ302" s="301"/>
      <c r="BA302" s="302"/>
      <c r="BE302" s="301"/>
      <c r="BF302" s="302"/>
      <c r="BG302" s="301"/>
      <c r="BH302" s="301"/>
      <c r="BI302" s="301"/>
      <c r="BJ302" s="302"/>
      <c r="BN302" s="301"/>
      <c r="BO302" s="302"/>
      <c r="BP302" s="301"/>
      <c r="BQ302" s="301"/>
      <c r="BR302" s="301"/>
      <c r="BS302" s="302"/>
      <c r="BW302" s="301"/>
      <c r="BX302" s="302"/>
      <c r="BY302" s="301"/>
      <c r="BZ302" s="301"/>
      <c r="CA302" s="301"/>
      <c r="CB302" s="302"/>
      <c r="CF302" s="301"/>
      <c r="CG302" s="302"/>
      <c r="CH302" s="301"/>
      <c r="CI302" s="301"/>
      <c r="CJ302" s="301"/>
      <c r="CK302" s="302"/>
      <c r="CO302" s="301"/>
      <c r="CP302" s="302"/>
      <c r="CQ302" s="301"/>
      <c r="CR302" s="301"/>
      <c r="CS302" s="301"/>
      <c r="CT302" s="302"/>
      <c r="CX302" s="301"/>
      <c r="CY302" s="302"/>
      <c r="CZ302" s="301"/>
      <c r="DA302" s="301"/>
      <c r="DB302" s="301"/>
      <c r="DC302" s="302"/>
    </row>
    <row r="303" spans="48:107">
      <c r="AV303" s="301"/>
      <c r="AW303" s="302"/>
      <c r="AX303" s="302"/>
      <c r="AY303" s="301"/>
      <c r="AZ303" s="301"/>
      <c r="BA303" s="302"/>
      <c r="BE303" s="301"/>
      <c r="BF303" s="302"/>
      <c r="BG303" s="301"/>
      <c r="BH303" s="301"/>
      <c r="BI303" s="301"/>
      <c r="BJ303" s="302"/>
      <c r="BN303" s="301"/>
      <c r="BO303" s="302"/>
      <c r="BP303" s="301"/>
      <c r="BQ303" s="301"/>
      <c r="BR303" s="301"/>
      <c r="BS303" s="302"/>
      <c r="BW303" s="301"/>
      <c r="BX303" s="302"/>
      <c r="BY303" s="301"/>
      <c r="BZ303" s="301"/>
      <c r="CA303" s="301"/>
      <c r="CB303" s="302"/>
      <c r="CF303" s="301"/>
      <c r="CG303" s="302"/>
      <c r="CH303" s="301"/>
      <c r="CI303" s="301"/>
      <c r="CJ303" s="301"/>
      <c r="CK303" s="302"/>
      <c r="CO303" s="301"/>
      <c r="CP303" s="302"/>
      <c r="CQ303" s="301"/>
      <c r="CR303" s="301"/>
      <c r="CS303" s="301"/>
      <c r="CT303" s="302"/>
      <c r="CX303" s="301"/>
      <c r="CY303" s="302"/>
      <c r="CZ303" s="301"/>
      <c r="DA303" s="301"/>
      <c r="DB303" s="301"/>
      <c r="DC303" s="302"/>
    </row>
    <row r="304" spans="48:107">
      <c r="AV304" s="301"/>
      <c r="AW304" s="302"/>
      <c r="AX304" s="302"/>
      <c r="AY304" s="301"/>
      <c r="AZ304" s="301"/>
      <c r="BA304" s="302"/>
      <c r="BE304" s="301"/>
      <c r="BF304" s="302"/>
      <c r="BG304" s="301"/>
      <c r="BH304" s="301"/>
      <c r="BI304" s="301"/>
      <c r="BJ304" s="302"/>
      <c r="BN304" s="301"/>
      <c r="BO304" s="302"/>
      <c r="BP304" s="301"/>
      <c r="BQ304" s="301"/>
      <c r="BR304" s="301"/>
      <c r="BS304" s="302"/>
      <c r="BW304" s="301"/>
      <c r="BX304" s="302"/>
      <c r="BY304" s="301"/>
      <c r="BZ304" s="301"/>
      <c r="CA304" s="301"/>
      <c r="CB304" s="302"/>
      <c r="CF304" s="301"/>
      <c r="CG304" s="302"/>
      <c r="CH304" s="301"/>
      <c r="CI304" s="301"/>
      <c r="CJ304" s="301"/>
      <c r="CK304" s="302"/>
      <c r="CO304" s="301"/>
      <c r="CP304" s="302"/>
      <c r="CQ304" s="301"/>
      <c r="CR304" s="301"/>
      <c r="CS304" s="301"/>
      <c r="CT304" s="302"/>
      <c r="CX304" s="301"/>
      <c r="CY304" s="302"/>
      <c r="CZ304" s="301"/>
      <c r="DA304" s="301"/>
      <c r="DB304" s="301"/>
      <c r="DC304" s="302"/>
    </row>
    <row r="305" spans="48:107">
      <c r="AV305" s="301"/>
      <c r="AW305" s="302"/>
      <c r="AX305" s="302"/>
      <c r="AY305" s="301"/>
      <c r="AZ305" s="301"/>
      <c r="BA305" s="302"/>
      <c r="BE305" s="301"/>
      <c r="BF305" s="302"/>
      <c r="BG305" s="301"/>
      <c r="BH305" s="301"/>
      <c r="BI305" s="301"/>
      <c r="BJ305" s="302"/>
      <c r="BN305" s="301"/>
      <c r="BO305" s="302"/>
      <c r="BP305" s="301"/>
      <c r="BQ305" s="301"/>
      <c r="BR305" s="301"/>
      <c r="BS305" s="302"/>
      <c r="BW305" s="301"/>
      <c r="BX305" s="302"/>
      <c r="BY305" s="301"/>
      <c r="BZ305" s="301"/>
      <c r="CA305" s="301"/>
      <c r="CB305" s="302"/>
      <c r="CF305" s="301"/>
      <c r="CG305" s="302"/>
      <c r="CH305" s="301"/>
      <c r="CI305" s="301"/>
      <c r="CJ305" s="301"/>
      <c r="CK305" s="302"/>
      <c r="CO305" s="301"/>
      <c r="CP305" s="302"/>
      <c r="CQ305" s="301"/>
      <c r="CR305" s="301"/>
      <c r="CS305" s="301"/>
      <c r="CT305" s="302"/>
      <c r="CX305" s="301"/>
      <c r="CY305" s="302"/>
      <c r="CZ305" s="301"/>
      <c r="DA305" s="301"/>
      <c r="DB305" s="301"/>
      <c r="DC305" s="302"/>
    </row>
    <row r="306" spans="48:107">
      <c r="AV306" s="301"/>
      <c r="AW306" s="302"/>
      <c r="AX306" s="302"/>
      <c r="AY306" s="301"/>
      <c r="AZ306" s="301"/>
      <c r="BA306" s="302"/>
      <c r="BE306" s="301"/>
      <c r="BF306" s="302"/>
      <c r="BG306" s="301"/>
      <c r="BH306" s="301"/>
      <c r="BI306" s="301"/>
      <c r="BJ306" s="302"/>
      <c r="BN306" s="301"/>
      <c r="BO306" s="302"/>
      <c r="BP306" s="301"/>
      <c r="BQ306" s="301"/>
      <c r="BR306" s="301"/>
      <c r="BS306" s="302"/>
      <c r="BW306" s="301"/>
      <c r="BX306" s="302"/>
      <c r="BY306" s="301"/>
      <c r="BZ306" s="301"/>
      <c r="CA306" s="301"/>
      <c r="CB306" s="302"/>
      <c r="CF306" s="301"/>
      <c r="CG306" s="302"/>
      <c r="CH306" s="301"/>
      <c r="CI306" s="301"/>
      <c r="CJ306" s="301"/>
      <c r="CK306" s="302"/>
      <c r="CO306" s="301"/>
      <c r="CP306" s="302"/>
      <c r="CQ306" s="301"/>
      <c r="CR306" s="301"/>
      <c r="CS306" s="301"/>
      <c r="CT306" s="302"/>
      <c r="CX306" s="301"/>
      <c r="CY306" s="302"/>
      <c r="CZ306" s="301"/>
      <c r="DA306" s="301"/>
      <c r="DB306" s="301"/>
      <c r="DC306" s="302"/>
    </row>
    <row r="307" spans="48:107">
      <c r="AV307" s="301"/>
      <c r="AW307" s="302"/>
      <c r="AX307" s="302"/>
      <c r="AY307" s="301"/>
      <c r="AZ307" s="301"/>
      <c r="BA307" s="302"/>
      <c r="BE307" s="301"/>
      <c r="BF307" s="302"/>
      <c r="BG307" s="301"/>
      <c r="BH307" s="301"/>
      <c r="BI307" s="301"/>
      <c r="BJ307" s="302"/>
      <c r="BN307" s="301"/>
      <c r="BO307" s="302"/>
      <c r="BP307" s="301"/>
      <c r="BQ307" s="301"/>
      <c r="BR307" s="301"/>
      <c r="BS307" s="302"/>
      <c r="BW307" s="301"/>
      <c r="BX307" s="302"/>
      <c r="BY307" s="301"/>
      <c r="BZ307" s="301"/>
      <c r="CA307" s="301"/>
      <c r="CB307" s="302"/>
      <c r="CF307" s="301"/>
      <c r="CG307" s="302"/>
      <c r="CH307" s="301"/>
      <c r="CI307" s="301"/>
      <c r="CJ307" s="301"/>
      <c r="CK307" s="302"/>
      <c r="CO307" s="301"/>
      <c r="CP307" s="302"/>
      <c r="CQ307" s="301"/>
      <c r="CR307" s="301"/>
      <c r="CS307" s="301"/>
      <c r="CT307" s="302"/>
      <c r="CX307" s="301"/>
      <c r="CY307" s="302"/>
      <c r="CZ307" s="301"/>
      <c r="DA307" s="301"/>
      <c r="DB307" s="301"/>
      <c r="DC307" s="302"/>
    </row>
    <row r="308" spans="48:107">
      <c r="AV308" s="301"/>
      <c r="AW308" s="302"/>
      <c r="AX308" s="302"/>
      <c r="AY308" s="301"/>
      <c r="AZ308" s="301"/>
      <c r="BA308" s="302"/>
      <c r="BE308" s="301"/>
      <c r="BF308" s="302"/>
      <c r="BG308" s="301"/>
      <c r="BH308" s="301"/>
      <c r="BI308" s="301"/>
      <c r="BJ308" s="302"/>
      <c r="BN308" s="301"/>
      <c r="BO308" s="302"/>
      <c r="BP308" s="301"/>
      <c r="BQ308" s="301"/>
      <c r="BR308" s="301"/>
      <c r="BS308" s="302"/>
      <c r="BW308" s="301"/>
      <c r="BX308" s="302"/>
      <c r="BY308" s="301"/>
      <c r="BZ308" s="301"/>
      <c r="CA308" s="301"/>
      <c r="CB308" s="302"/>
      <c r="CF308" s="301"/>
      <c r="CG308" s="302"/>
      <c r="CH308" s="301"/>
      <c r="CI308" s="301"/>
      <c r="CJ308" s="301"/>
      <c r="CK308" s="302"/>
      <c r="CO308" s="301"/>
      <c r="CP308" s="302"/>
      <c r="CQ308" s="301"/>
      <c r="CR308" s="301"/>
      <c r="CS308" s="301"/>
      <c r="CT308" s="302"/>
      <c r="CX308" s="301"/>
      <c r="CY308" s="302"/>
      <c r="CZ308" s="301"/>
      <c r="DA308" s="301"/>
      <c r="DB308" s="301"/>
      <c r="DC308" s="302"/>
    </row>
    <row r="309" spans="48:107">
      <c r="AV309" s="301"/>
      <c r="AW309" s="302"/>
      <c r="AX309" s="302"/>
      <c r="AY309" s="301"/>
      <c r="AZ309" s="301"/>
      <c r="BA309" s="302"/>
      <c r="BE309" s="301"/>
      <c r="BF309" s="302"/>
      <c r="BG309" s="301"/>
      <c r="BH309" s="301"/>
      <c r="BI309" s="301"/>
      <c r="BJ309" s="302"/>
      <c r="BN309" s="301"/>
      <c r="BO309" s="302"/>
      <c r="BP309" s="301"/>
      <c r="BQ309" s="301"/>
      <c r="BR309" s="301"/>
      <c r="BS309" s="302"/>
      <c r="BW309" s="301"/>
      <c r="BX309" s="302"/>
      <c r="BY309" s="301"/>
      <c r="BZ309" s="301"/>
      <c r="CA309" s="301"/>
      <c r="CB309" s="302"/>
      <c r="CF309" s="301"/>
      <c r="CG309" s="302"/>
      <c r="CH309" s="301"/>
      <c r="CI309" s="301"/>
      <c r="CJ309" s="301"/>
      <c r="CK309" s="302"/>
      <c r="CO309" s="301"/>
      <c r="CP309" s="302"/>
      <c r="CQ309" s="301"/>
      <c r="CR309" s="301"/>
      <c r="CS309" s="301"/>
      <c r="CT309" s="302"/>
      <c r="CX309" s="301"/>
      <c r="CY309" s="302"/>
      <c r="CZ309" s="301"/>
      <c r="DA309" s="301"/>
      <c r="DB309" s="301"/>
      <c r="DC309" s="302"/>
    </row>
    <row r="310" spans="48:107">
      <c r="AV310" s="301"/>
      <c r="AW310" s="302"/>
      <c r="AX310" s="302"/>
      <c r="AY310" s="301"/>
      <c r="AZ310" s="301"/>
      <c r="BA310" s="302"/>
      <c r="BE310" s="301"/>
      <c r="BF310" s="302"/>
      <c r="BG310" s="301"/>
      <c r="BH310" s="301"/>
      <c r="BI310" s="301"/>
      <c r="BJ310" s="302"/>
      <c r="BN310" s="301"/>
      <c r="BO310" s="302"/>
      <c r="BP310" s="301"/>
      <c r="BQ310" s="301"/>
      <c r="BR310" s="301"/>
      <c r="BS310" s="302"/>
      <c r="BW310" s="301"/>
      <c r="BX310" s="302"/>
      <c r="BY310" s="301"/>
      <c r="BZ310" s="301"/>
      <c r="CA310" s="301"/>
      <c r="CB310" s="302"/>
      <c r="CF310" s="301"/>
      <c r="CG310" s="302"/>
      <c r="CH310" s="301"/>
      <c r="CI310" s="301"/>
      <c r="CJ310" s="301"/>
      <c r="CK310" s="302"/>
      <c r="CO310" s="301"/>
      <c r="CP310" s="302"/>
      <c r="CQ310" s="301"/>
      <c r="CR310" s="301"/>
      <c r="CS310" s="301"/>
      <c r="CT310" s="302"/>
      <c r="CX310" s="301"/>
      <c r="CY310" s="302"/>
      <c r="CZ310" s="301"/>
      <c r="DA310" s="301"/>
      <c r="DB310" s="301"/>
      <c r="DC310" s="302"/>
    </row>
    <row r="311" spans="48:107">
      <c r="AV311" s="301"/>
      <c r="AW311" s="302"/>
      <c r="AX311" s="302"/>
      <c r="AY311" s="301"/>
      <c r="AZ311" s="301"/>
      <c r="BA311" s="302"/>
      <c r="BE311" s="301"/>
      <c r="BF311" s="302"/>
      <c r="BG311" s="301"/>
      <c r="BH311" s="301"/>
      <c r="BI311" s="301"/>
      <c r="BJ311" s="302"/>
      <c r="BN311" s="301"/>
      <c r="BO311" s="302"/>
      <c r="BP311" s="301"/>
      <c r="BQ311" s="301"/>
      <c r="BR311" s="301"/>
      <c r="BS311" s="302"/>
      <c r="BW311" s="301"/>
      <c r="BX311" s="302"/>
      <c r="BY311" s="301"/>
      <c r="BZ311" s="301"/>
      <c r="CA311" s="301"/>
      <c r="CB311" s="302"/>
      <c r="CF311" s="301"/>
      <c r="CG311" s="302"/>
      <c r="CH311" s="301"/>
      <c r="CI311" s="301"/>
      <c r="CJ311" s="301"/>
      <c r="CK311" s="302"/>
      <c r="CO311" s="301"/>
      <c r="CP311" s="302"/>
      <c r="CQ311" s="301"/>
      <c r="CR311" s="301"/>
      <c r="CS311" s="301"/>
      <c r="CT311" s="302"/>
      <c r="CX311" s="301"/>
      <c r="CY311" s="302"/>
      <c r="CZ311" s="301"/>
      <c r="DA311" s="301"/>
      <c r="DB311" s="301"/>
      <c r="DC311" s="302"/>
    </row>
    <row r="312" spans="48:107">
      <c r="AV312" s="301"/>
      <c r="AW312" s="302"/>
      <c r="AX312" s="302"/>
      <c r="AY312" s="301"/>
      <c r="AZ312" s="301"/>
      <c r="BA312" s="302"/>
      <c r="BE312" s="301"/>
      <c r="BF312" s="302"/>
      <c r="BG312" s="301"/>
      <c r="BH312" s="301"/>
      <c r="BI312" s="301"/>
      <c r="BJ312" s="302"/>
      <c r="BN312" s="301"/>
      <c r="BO312" s="302"/>
      <c r="BP312" s="301"/>
      <c r="BQ312" s="301"/>
      <c r="BR312" s="301"/>
      <c r="BS312" s="302"/>
      <c r="BW312" s="301"/>
      <c r="BX312" s="302"/>
      <c r="BY312" s="301"/>
      <c r="BZ312" s="301"/>
      <c r="CA312" s="301"/>
      <c r="CB312" s="302"/>
      <c r="CF312" s="301"/>
      <c r="CG312" s="302"/>
      <c r="CH312" s="301"/>
      <c r="CI312" s="301"/>
      <c r="CJ312" s="301"/>
      <c r="CK312" s="302"/>
      <c r="CO312" s="301"/>
      <c r="CP312" s="302"/>
      <c r="CQ312" s="301"/>
      <c r="CR312" s="301"/>
      <c r="CS312" s="301"/>
      <c r="CT312" s="302"/>
      <c r="CX312" s="301"/>
      <c r="CY312" s="302"/>
      <c r="CZ312" s="301"/>
      <c r="DA312" s="301"/>
      <c r="DB312" s="301"/>
      <c r="DC312" s="302"/>
    </row>
    <row r="313" spans="48:107">
      <c r="AV313" s="301"/>
      <c r="AW313" s="302"/>
      <c r="AX313" s="302"/>
      <c r="AY313" s="301"/>
      <c r="AZ313" s="301"/>
      <c r="BA313" s="302"/>
      <c r="BE313" s="301"/>
      <c r="BF313" s="302"/>
      <c r="BG313" s="301"/>
      <c r="BH313" s="301"/>
      <c r="BI313" s="301"/>
      <c r="BJ313" s="302"/>
      <c r="BN313" s="301"/>
      <c r="BO313" s="302"/>
      <c r="BP313" s="301"/>
      <c r="BQ313" s="301"/>
      <c r="BR313" s="301"/>
      <c r="BS313" s="302"/>
      <c r="BW313" s="301"/>
      <c r="BX313" s="302"/>
      <c r="BY313" s="301"/>
      <c r="BZ313" s="301"/>
      <c r="CA313" s="301"/>
      <c r="CB313" s="302"/>
      <c r="CF313" s="301"/>
      <c r="CG313" s="302"/>
      <c r="CH313" s="301"/>
      <c r="CI313" s="301"/>
      <c r="CJ313" s="301"/>
      <c r="CK313" s="302"/>
      <c r="CO313" s="301"/>
      <c r="CP313" s="302"/>
      <c r="CQ313" s="301"/>
      <c r="CR313" s="301"/>
      <c r="CS313" s="301"/>
      <c r="CT313" s="302"/>
      <c r="CX313" s="301"/>
      <c r="CY313" s="302"/>
      <c r="CZ313" s="301"/>
      <c r="DA313" s="301"/>
      <c r="DB313" s="301"/>
      <c r="DC313" s="302"/>
    </row>
    <row r="314" spans="48:107">
      <c r="AV314" s="301"/>
      <c r="AW314" s="302"/>
      <c r="AX314" s="302"/>
      <c r="AY314" s="301"/>
      <c r="AZ314" s="301"/>
      <c r="BA314" s="302"/>
      <c r="BE314" s="301"/>
      <c r="BF314" s="302"/>
      <c r="BG314" s="301"/>
      <c r="BH314" s="301"/>
      <c r="BI314" s="301"/>
      <c r="BJ314" s="302"/>
      <c r="BN314" s="301"/>
      <c r="BO314" s="302"/>
      <c r="BP314" s="301"/>
      <c r="BQ314" s="301"/>
      <c r="BR314" s="301"/>
      <c r="BS314" s="302"/>
      <c r="BW314" s="301"/>
      <c r="BX314" s="302"/>
      <c r="BY314" s="301"/>
      <c r="BZ314" s="301"/>
      <c r="CA314" s="301"/>
      <c r="CB314" s="302"/>
      <c r="CF314" s="301"/>
      <c r="CG314" s="302"/>
      <c r="CH314" s="301"/>
      <c r="CI314" s="301"/>
      <c r="CJ314" s="301"/>
      <c r="CK314" s="302"/>
      <c r="CO314" s="301"/>
      <c r="CP314" s="302"/>
      <c r="CQ314" s="301"/>
      <c r="CR314" s="301"/>
      <c r="CS314" s="301"/>
      <c r="CT314" s="302"/>
      <c r="CX314" s="301"/>
      <c r="CY314" s="302"/>
      <c r="CZ314" s="301"/>
      <c r="DA314" s="301"/>
      <c r="DB314" s="301"/>
      <c r="DC314" s="302"/>
    </row>
    <row r="315" spans="48:107">
      <c r="AV315" s="301"/>
      <c r="AW315" s="302"/>
      <c r="AX315" s="302"/>
      <c r="AY315" s="301"/>
      <c r="AZ315" s="301"/>
      <c r="BA315" s="302"/>
      <c r="BE315" s="301"/>
      <c r="BF315" s="302"/>
      <c r="BG315" s="301"/>
      <c r="BH315" s="301"/>
      <c r="BI315" s="301"/>
      <c r="BJ315" s="302"/>
      <c r="BN315" s="301"/>
      <c r="BO315" s="302"/>
      <c r="BP315" s="301"/>
      <c r="BQ315" s="301"/>
      <c r="BR315" s="301"/>
      <c r="BS315" s="302"/>
      <c r="BW315" s="301"/>
      <c r="BX315" s="302"/>
      <c r="BY315" s="301"/>
      <c r="BZ315" s="301"/>
      <c r="CA315" s="301"/>
      <c r="CB315" s="302"/>
      <c r="CF315" s="301"/>
      <c r="CG315" s="302"/>
      <c r="CH315" s="301"/>
      <c r="CI315" s="301"/>
      <c r="CJ315" s="301"/>
      <c r="CK315" s="302"/>
      <c r="CO315" s="301"/>
      <c r="CP315" s="302"/>
      <c r="CQ315" s="301"/>
      <c r="CR315" s="301"/>
      <c r="CS315" s="301"/>
      <c r="CT315" s="302"/>
      <c r="CX315" s="301"/>
      <c r="CY315" s="302"/>
      <c r="CZ315" s="301"/>
      <c r="DA315" s="301"/>
      <c r="DB315" s="301"/>
      <c r="DC315" s="302"/>
    </row>
    <row r="316" spans="48:107">
      <c r="AV316" s="301"/>
      <c r="AW316" s="302"/>
      <c r="AX316" s="302"/>
      <c r="AY316" s="301"/>
      <c r="AZ316" s="301"/>
      <c r="BA316" s="302"/>
      <c r="BE316" s="301"/>
      <c r="BF316" s="302"/>
      <c r="BG316" s="301"/>
      <c r="BH316" s="301"/>
      <c r="BI316" s="301"/>
      <c r="BJ316" s="302"/>
      <c r="BN316" s="301"/>
      <c r="BO316" s="302"/>
      <c r="BP316" s="301"/>
      <c r="BQ316" s="301"/>
      <c r="BR316" s="301"/>
      <c r="BS316" s="302"/>
      <c r="BW316" s="301"/>
      <c r="BX316" s="302"/>
      <c r="BY316" s="301"/>
      <c r="BZ316" s="301"/>
      <c r="CA316" s="301"/>
      <c r="CB316" s="302"/>
      <c r="CF316" s="301"/>
      <c r="CG316" s="302"/>
      <c r="CH316" s="301"/>
      <c r="CI316" s="301"/>
      <c r="CJ316" s="301"/>
      <c r="CK316" s="302"/>
      <c r="CO316" s="301"/>
      <c r="CP316" s="302"/>
      <c r="CQ316" s="301"/>
      <c r="CR316" s="301"/>
      <c r="CS316" s="301"/>
      <c r="CT316" s="302"/>
      <c r="CX316" s="301"/>
      <c r="CY316" s="302"/>
      <c r="CZ316" s="301"/>
      <c r="DA316" s="301"/>
      <c r="DB316" s="301"/>
      <c r="DC316" s="302"/>
    </row>
    <row r="317" spans="48:107">
      <c r="AV317" s="301"/>
      <c r="AW317" s="302"/>
      <c r="AX317" s="302"/>
      <c r="AY317" s="301"/>
      <c r="AZ317" s="301"/>
      <c r="BA317" s="302"/>
      <c r="BE317" s="301"/>
      <c r="BF317" s="302"/>
      <c r="BG317" s="301"/>
      <c r="BH317" s="301"/>
      <c r="BI317" s="301"/>
      <c r="BJ317" s="302"/>
      <c r="BN317" s="301"/>
      <c r="BO317" s="302"/>
      <c r="BP317" s="301"/>
      <c r="BQ317" s="301"/>
      <c r="BR317" s="301"/>
      <c r="BS317" s="302"/>
      <c r="BW317" s="301"/>
      <c r="BX317" s="302"/>
      <c r="BY317" s="301"/>
      <c r="BZ317" s="301"/>
      <c r="CA317" s="301"/>
      <c r="CB317" s="302"/>
      <c r="CF317" s="301"/>
      <c r="CG317" s="302"/>
      <c r="CH317" s="301"/>
      <c r="CI317" s="301"/>
      <c r="CJ317" s="301"/>
      <c r="CK317" s="302"/>
      <c r="CO317" s="301"/>
      <c r="CP317" s="302"/>
      <c r="CQ317" s="301"/>
      <c r="CR317" s="301"/>
      <c r="CS317" s="301"/>
      <c r="CT317" s="302"/>
      <c r="CX317" s="301"/>
      <c r="CY317" s="302"/>
      <c r="CZ317" s="301"/>
      <c r="DA317" s="301"/>
      <c r="DB317" s="301"/>
      <c r="DC317" s="302"/>
    </row>
    <row r="318" spans="48:107">
      <c r="AV318" s="301"/>
      <c r="AW318" s="302"/>
      <c r="AX318" s="302"/>
      <c r="AY318" s="301"/>
      <c r="AZ318" s="301"/>
      <c r="BA318" s="302"/>
      <c r="BE318" s="301"/>
      <c r="BF318" s="302"/>
      <c r="BG318" s="301"/>
      <c r="BH318" s="301"/>
      <c r="BI318" s="301"/>
      <c r="BJ318" s="302"/>
      <c r="BN318" s="301"/>
      <c r="BO318" s="302"/>
      <c r="BP318" s="301"/>
      <c r="BQ318" s="301"/>
      <c r="BR318" s="301"/>
      <c r="BS318" s="302"/>
      <c r="BW318" s="301"/>
      <c r="BX318" s="302"/>
      <c r="BY318" s="301"/>
      <c r="BZ318" s="301"/>
      <c r="CA318" s="301"/>
      <c r="CB318" s="302"/>
      <c r="CF318" s="301"/>
      <c r="CG318" s="302"/>
      <c r="CH318" s="301"/>
      <c r="CI318" s="301"/>
      <c r="CJ318" s="301"/>
      <c r="CK318" s="302"/>
      <c r="CO318" s="301"/>
      <c r="CP318" s="302"/>
      <c r="CQ318" s="301"/>
      <c r="CR318" s="301"/>
      <c r="CS318" s="301"/>
      <c r="CT318" s="302"/>
      <c r="CX318" s="301"/>
      <c r="CY318" s="302"/>
      <c r="CZ318" s="301"/>
      <c r="DA318" s="301"/>
      <c r="DB318" s="301"/>
      <c r="DC318" s="302"/>
    </row>
    <row r="319" spans="48:107">
      <c r="AV319" s="301"/>
      <c r="AW319" s="302"/>
      <c r="AX319" s="302"/>
      <c r="AY319" s="301"/>
      <c r="AZ319" s="301"/>
      <c r="BA319" s="302"/>
      <c r="BE319" s="301"/>
      <c r="BF319" s="302"/>
      <c r="BG319" s="301"/>
      <c r="BH319" s="301"/>
      <c r="BI319" s="301"/>
      <c r="BJ319" s="302"/>
      <c r="BN319" s="301"/>
      <c r="BO319" s="302"/>
      <c r="BP319" s="301"/>
      <c r="BQ319" s="301"/>
      <c r="BR319" s="301"/>
      <c r="BS319" s="302"/>
      <c r="BW319" s="301"/>
      <c r="BX319" s="302"/>
      <c r="BY319" s="301"/>
      <c r="BZ319" s="301"/>
      <c r="CA319" s="301"/>
      <c r="CB319" s="302"/>
      <c r="CF319" s="301"/>
      <c r="CG319" s="302"/>
      <c r="CH319" s="301"/>
      <c r="CI319" s="301"/>
      <c r="CJ319" s="301"/>
      <c r="CK319" s="302"/>
      <c r="CO319" s="301"/>
      <c r="CP319" s="302"/>
      <c r="CQ319" s="301"/>
      <c r="CR319" s="301"/>
      <c r="CS319" s="301"/>
      <c r="CT319" s="302"/>
      <c r="CX319" s="301"/>
      <c r="CY319" s="302"/>
      <c r="CZ319" s="301"/>
      <c r="DA319" s="301"/>
      <c r="DB319" s="301"/>
      <c r="DC319" s="302"/>
    </row>
    <row r="320" spans="48:107">
      <c r="AV320" s="301"/>
      <c r="AW320" s="302"/>
      <c r="AX320" s="301"/>
      <c r="AY320" s="301"/>
      <c r="AZ320" s="301"/>
      <c r="BA320" s="302"/>
      <c r="BE320" s="301"/>
      <c r="BF320" s="302"/>
      <c r="BG320" s="301"/>
      <c r="BH320" s="301"/>
      <c r="BI320" s="301"/>
      <c r="BJ320" s="302"/>
      <c r="BN320" s="301"/>
      <c r="BO320" s="302"/>
      <c r="BP320" s="301"/>
      <c r="BQ320" s="301"/>
      <c r="BR320" s="301"/>
      <c r="BS320" s="302"/>
      <c r="BW320" s="301"/>
      <c r="BX320" s="302"/>
      <c r="BY320" s="301"/>
      <c r="BZ320" s="301"/>
      <c r="CA320" s="301"/>
      <c r="CB320" s="302"/>
      <c r="CF320" s="301"/>
      <c r="CG320" s="302"/>
      <c r="CH320" s="301"/>
      <c r="CI320" s="301"/>
      <c r="CJ320" s="301"/>
      <c r="CK320" s="302"/>
      <c r="CO320" s="301"/>
      <c r="CP320" s="302"/>
      <c r="CQ320" s="301"/>
      <c r="CR320" s="301"/>
      <c r="CS320" s="301"/>
      <c r="CT320" s="302"/>
      <c r="CX320" s="301"/>
      <c r="CY320" s="302"/>
      <c r="CZ320" s="301"/>
      <c r="DA320" s="301"/>
      <c r="DB320" s="301"/>
      <c r="DC320" s="302"/>
    </row>
    <row r="321" spans="48:107">
      <c r="AV321" s="301"/>
      <c r="AW321" s="302"/>
      <c r="AX321" s="301"/>
      <c r="AY321" s="301"/>
      <c r="AZ321" s="301"/>
      <c r="BA321" s="302"/>
      <c r="BE321" s="301"/>
      <c r="BF321" s="302"/>
      <c r="BG321" s="301"/>
      <c r="BH321" s="301"/>
      <c r="BI321" s="301"/>
      <c r="BJ321" s="302"/>
      <c r="BN321" s="301"/>
      <c r="BO321" s="302"/>
      <c r="BP321" s="301"/>
      <c r="BQ321" s="301"/>
      <c r="BR321" s="301"/>
      <c r="BS321" s="302"/>
      <c r="BW321" s="301"/>
      <c r="BX321" s="302"/>
      <c r="BY321" s="301"/>
      <c r="BZ321" s="301"/>
      <c r="CA321" s="301"/>
      <c r="CB321" s="302"/>
      <c r="CF321" s="301"/>
      <c r="CG321" s="302"/>
      <c r="CH321" s="301"/>
      <c r="CI321" s="301"/>
      <c r="CJ321" s="301"/>
      <c r="CK321" s="302"/>
      <c r="CO321" s="301"/>
      <c r="CP321" s="302"/>
      <c r="CQ321" s="301"/>
      <c r="CR321" s="301"/>
      <c r="CS321" s="301"/>
      <c r="CT321" s="302"/>
      <c r="CX321" s="301"/>
      <c r="CY321" s="302"/>
      <c r="CZ321" s="301"/>
      <c r="DA321" s="301"/>
      <c r="DB321" s="301"/>
      <c r="DC321" s="302"/>
    </row>
    <row r="322" spans="48:107">
      <c r="AV322" s="301"/>
      <c r="AW322" s="302"/>
      <c r="AX322" s="301"/>
      <c r="AY322" s="301"/>
      <c r="AZ322" s="301"/>
      <c r="BA322" s="302"/>
      <c r="BE322" s="301"/>
      <c r="BF322" s="302"/>
      <c r="BG322" s="301"/>
      <c r="BH322" s="301"/>
      <c r="BI322" s="301"/>
      <c r="BJ322" s="302"/>
      <c r="BN322" s="301"/>
      <c r="BO322" s="302"/>
      <c r="BP322" s="301"/>
      <c r="BQ322" s="301"/>
      <c r="BR322" s="301"/>
      <c r="BS322" s="302"/>
      <c r="BW322" s="301"/>
      <c r="BX322" s="302"/>
      <c r="BY322" s="301"/>
      <c r="BZ322" s="301"/>
      <c r="CA322" s="301"/>
      <c r="CB322" s="302"/>
      <c r="CF322" s="301"/>
      <c r="CG322" s="302"/>
      <c r="CH322" s="301"/>
      <c r="CI322" s="301"/>
      <c r="CJ322" s="301"/>
      <c r="CK322" s="302"/>
      <c r="CO322" s="301"/>
      <c r="CP322" s="302"/>
      <c r="CQ322" s="301"/>
      <c r="CR322" s="301"/>
      <c r="CS322" s="301"/>
      <c r="CT322" s="302"/>
      <c r="CX322" s="301"/>
      <c r="CY322" s="302"/>
      <c r="CZ322" s="301"/>
      <c r="DA322" s="301"/>
      <c r="DB322" s="301"/>
      <c r="DC322" s="302"/>
    </row>
    <row r="323" spans="48:107">
      <c r="AV323" s="301"/>
      <c r="AW323" s="302"/>
      <c r="AX323" s="301"/>
      <c r="AY323" s="301"/>
      <c r="AZ323" s="301"/>
      <c r="BA323" s="302"/>
      <c r="BE323" s="301"/>
      <c r="BF323" s="302"/>
      <c r="BG323" s="301"/>
      <c r="BH323" s="301"/>
      <c r="BI323" s="301"/>
      <c r="BJ323" s="302"/>
      <c r="BN323" s="301"/>
      <c r="BO323" s="302"/>
      <c r="BP323" s="301"/>
      <c r="BQ323" s="301"/>
      <c r="BR323" s="301"/>
      <c r="BS323" s="302"/>
      <c r="BW323" s="301"/>
      <c r="BX323" s="302"/>
      <c r="BY323" s="301"/>
      <c r="BZ323" s="301"/>
      <c r="CA323" s="301"/>
      <c r="CB323" s="302"/>
      <c r="CF323" s="301"/>
      <c r="CG323" s="302"/>
      <c r="CH323" s="301"/>
      <c r="CI323" s="301"/>
      <c r="CJ323" s="301"/>
      <c r="CK323" s="302"/>
      <c r="CO323" s="301"/>
      <c r="CP323" s="302"/>
      <c r="CQ323" s="301"/>
      <c r="CR323" s="301"/>
      <c r="CS323" s="301"/>
      <c r="CT323" s="302"/>
      <c r="CX323" s="301"/>
      <c r="CY323" s="302"/>
      <c r="CZ323" s="301"/>
      <c r="DA323" s="301"/>
      <c r="DB323" s="301"/>
      <c r="DC323" s="302"/>
    </row>
    <row r="324" spans="48:107">
      <c r="AV324" s="301"/>
      <c r="AW324" s="302"/>
      <c r="AX324" s="301"/>
      <c r="AY324" s="301"/>
      <c r="AZ324" s="301"/>
      <c r="BA324" s="302"/>
      <c r="BE324" s="301"/>
      <c r="BF324" s="302"/>
      <c r="BG324" s="301"/>
      <c r="BH324" s="301"/>
      <c r="BI324" s="301"/>
      <c r="BJ324" s="302"/>
      <c r="BN324" s="301"/>
      <c r="BO324" s="302"/>
      <c r="BP324" s="301"/>
      <c r="BQ324" s="301"/>
      <c r="BR324" s="301"/>
      <c r="BS324" s="302"/>
      <c r="BW324" s="301"/>
      <c r="BX324" s="302"/>
      <c r="BY324" s="301"/>
      <c r="BZ324" s="301"/>
      <c r="CA324" s="301"/>
      <c r="CB324" s="302"/>
      <c r="CF324" s="301"/>
      <c r="CG324" s="302"/>
      <c r="CH324" s="301"/>
      <c r="CI324" s="301"/>
      <c r="CJ324" s="301"/>
      <c r="CK324" s="302"/>
      <c r="CO324" s="301"/>
      <c r="CP324" s="302"/>
      <c r="CQ324" s="301"/>
      <c r="CR324" s="301"/>
      <c r="CS324" s="301"/>
      <c r="CT324" s="302"/>
      <c r="CX324" s="301"/>
      <c r="CY324" s="302"/>
      <c r="CZ324" s="301"/>
      <c r="DA324" s="301"/>
      <c r="DB324" s="301"/>
      <c r="DC324" s="302"/>
    </row>
    <row r="325" spans="48:107">
      <c r="AV325" s="301"/>
      <c r="AW325" s="302"/>
      <c r="AX325" s="301"/>
      <c r="AY325" s="301"/>
      <c r="AZ325" s="301"/>
      <c r="BA325" s="302"/>
      <c r="BE325" s="301"/>
      <c r="BF325" s="302"/>
      <c r="BG325" s="301"/>
      <c r="BH325" s="301"/>
      <c r="BI325" s="301"/>
      <c r="BJ325" s="302"/>
      <c r="BN325" s="301"/>
      <c r="BO325" s="302"/>
      <c r="BP325" s="301"/>
      <c r="BQ325" s="301"/>
      <c r="BR325" s="301"/>
      <c r="BS325" s="302"/>
      <c r="BW325" s="301"/>
      <c r="BX325" s="302"/>
      <c r="BY325" s="301"/>
      <c r="BZ325" s="301"/>
      <c r="CA325" s="301"/>
      <c r="CB325" s="302"/>
      <c r="CF325" s="301"/>
      <c r="CG325" s="302"/>
      <c r="CH325" s="301"/>
      <c r="CI325" s="301"/>
      <c r="CJ325" s="301"/>
      <c r="CK325" s="302"/>
      <c r="CO325" s="301"/>
      <c r="CP325" s="302"/>
      <c r="CQ325" s="301"/>
      <c r="CR325" s="301"/>
      <c r="CS325" s="301"/>
      <c r="CT325" s="302"/>
      <c r="CX325" s="301"/>
      <c r="CY325" s="302"/>
      <c r="CZ325" s="301"/>
      <c r="DA325" s="301"/>
      <c r="DB325" s="301"/>
      <c r="DC325" s="302"/>
    </row>
    <row r="326" spans="48:107">
      <c r="AV326" s="301"/>
      <c r="AW326" s="302"/>
      <c r="AX326" s="301"/>
      <c r="AY326" s="301"/>
      <c r="AZ326" s="301"/>
      <c r="BA326" s="302"/>
      <c r="BE326" s="301"/>
      <c r="BF326" s="302"/>
      <c r="BG326" s="301"/>
      <c r="BH326" s="301"/>
      <c r="BI326" s="301"/>
      <c r="BJ326" s="302"/>
      <c r="BN326" s="301"/>
      <c r="BO326" s="302"/>
      <c r="BP326" s="301"/>
      <c r="BQ326" s="301"/>
      <c r="BR326" s="301"/>
      <c r="BS326" s="302"/>
      <c r="BW326" s="301"/>
      <c r="BX326" s="302"/>
      <c r="BY326" s="301"/>
      <c r="BZ326" s="301"/>
      <c r="CA326" s="301"/>
      <c r="CB326" s="302"/>
      <c r="CF326" s="301"/>
      <c r="CG326" s="302"/>
      <c r="CH326" s="301"/>
      <c r="CI326" s="301"/>
      <c r="CJ326" s="301"/>
      <c r="CK326" s="302"/>
      <c r="CO326" s="301"/>
      <c r="CP326" s="302"/>
      <c r="CQ326" s="301"/>
      <c r="CR326" s="301"/>
      <c r="CS326" s="301"/>
      <c r="CT326" s="302"/>
      <c r="CX326" s="301"/>
      <c r="CY326" s="302"/>
      <c r="CZ326" s="301"/>
      <c r="DA326" s="301"/>
      <c r="DB326" s="301"/>
      <c r="DC326" s="302"/>
    </row>
    <row r="327" spans="48:107">
      <c r="AV327" s="301"/>
      <c r="AW327" s="302"/>
      <c r="AX327" s="301"/>
      <c r="AY327" s="301"/>
      <c r="AZ327" s="301"/>
      <c r="BA327" s="302"/>
      <c r="BE327" s="301"/>
      <c r="BF327" s="302"/>
      <c r="BG327" s="301"/>
      <c r="BH327" s="301"/>
      <c r="BI327" s="301"/>
      <c r="BJ327" s="302"/>
      <c r="BN327" s="301"/>
      <c r="BO327" s="302"/>
      <c r="BP327" s="301"/>
      <c r="BQ327" s="301"/>
      <c r="BR327" s="301"/>
      <c r="BS327" s="302"/>
      <c r="BW327" s="301"/>
      <c r="BX327" s="302"/>
      <c r="BY327" s="301"/>
      <c r="BZ327" s="301"/>
      <c r="CA327" s="301"/>
      <c r="CB327" s="302"/>
      <c r="CF327" s="301"/>
      <c r="CG327" s="302"/>
      <c r="CH327" s="301"/>
      <c r="CI327" s="301"/>
      <c r="CJ327" s="301"/>
      <c r="CK327" s="302"/>
      <c r="CO327" s="301"/>
      <c r="CP327" s="302"/>
      <c r="CQ327" s="301"/>
      <c r="CR327" s="301"/>
      <c r="CS327" s="301"/>
      <c r="CT327" s="302"/>
      <c r="CX327" s="301"/>
      <c r="CY327" s="302"/>
      <c r="CZ327" s="301"/>
      <c r="DA327" s="301"/>
      <c r="DB327" s="301"/>
      <c r="DC327" s="302"/>
    </row>
    <row r="328" spans="48:107">
      <c r="AV328" s="301"/>
      <c r="AW328" s="302"/>
      <c r="AX328" s="301"/>
      <c r="AY328" s="301"/>
      <c r="AZ328" s="301"/>
      <c r="BA328" s="302"/>
      <c r="BE328" s="301"/>
      <c r="BF328" s="302"/>
      <c r="BG328" s="301"/>
      <c r="BH328" s="301"/>
      <c r="BI328" s="301"/>
      <c r="BJ328" s="302"/>
      <c r="BN328" s="301"/>
      <c r="BO328" s="302"/>
      <c r="BP328" s="301"/>
      <c r="BQ328" s="301"/>
      <c r="BR328" s="301"/>
      <c r="BS328" s="302"/>
      <c r="BW328" s="301"/>
      <c r="BX328" s="302"/>
      <c r="BY328" s="301"/>
      <c r="BZ328" s="301"/>
      <c r="CA328" s="301"/>
      <c r="CB328" s="302"/>
      <c r="CF328" s="301"/>
      <c r="CG328" s="302"/>
      <c r="CH328" s="301"/>
      <c r="CI328" s="301"/>
      <c r="CJ328" s="301"/>
      <c r="CK328" s="302"/>
      <c r="CO328" s="301"/>
      <c r="CP328" s="302"/>
      <c r="CQ328" s="301"/>
      <c r="CR328" s="301"/>
      <c r="CS328" s="301"/>
      <c r="CT328" s="302"/>
      <c r="CX328" s="301"/>
      <c r="CY328" s="302"/>
      <c r="CZ328" s="301"/>
      <c r="DA328" s="301"/>
      <c r="DB328" s="301"/>
      <c r="DC328" s="302"/>
    </row>
    <row r="329" spans="48:107">
      <c r="AV329" s="301"/>
      <c r="AW329" s="302"/>
      <c r="AX329" s="301"/>
      <c r="AY329" s="301"/>
      <c r="AZ329" s="301"/>
      <c r="BA329" s="302"/>
      <c r="BE329" s="301"/>
      <c r="BF329" s="302"/>
      <c r="BG329" s="301"/>
      <c r="BH329" s="301"/>
      <c r="BI329" s="301"/>
      <c r="BJ329" s="302"/>
      <c r="BN329" s="301"/>
      <c r="BO329" s="302"/>
      <c r="BP329" s="301"/>
      <c r="BQ329" s="301"/>
      <c r="BR329" s="301"/>
      <c r="BS329" s="302"/>
      <c r="BW329" s="301"/>
      <c r="BX329" s="302"/>
      <c r="BY329" s="301"/>
      <c r="BZ329" s="301"/>
      <c r="CA329" s="301"/>
      <c r="CB329" s="302"/>
      <c r="CF329" s="301"/>
      <c r="CG329" s="302"/>
      <c r="CH329" s="301"/>
      <c r="CI329" s="301"/>
      <c r="CJ329" s="301"/>
      <c r="CK329" s="302"/>
      <c r="CO329" s="301"/>
      <c r="CP329" s="302"/>
      <c r="CQ329" s="301"/>
      <c r="CR329" s="301"/>
      <c r="CS329" s="301"/>
      <c r="CT329" s="302"/>
      <c r="CX329" s="301"/>
      <c r="CY329" s="302"/>
      <c r="CZ329" s="301"/>
      <c r="DA329" s="301"/>
      <c r="DB329" s="301"/>
      <c r="DC329" s="302"/>
    </row>
    <row r="330" spans="48:107">
      <c r="AV330" s="301"/>
      <c r="AW330" s="302"/>
      <c r="AX330" s="301"/>
      <c r="AY330" s="301"/>
      <c r="AZ330" s="301"/>
      <c r="BA330" s="302"/>
      <c r="BE330" s="301"/>
      <c r="BF330" s="302"/>
      <c r="BG330" s="301"/>
      <c r="BH330" s="301"/>
      <c r="BI330" s="301"/>
      <c r="BJ330" s="302"/>
      <c r="BN330" s="301"/>
      <c r="BO330" s="302"/>
      <c r="BP330" s="301"/>
      <c r="BQ330" s="301"/>
      <c r="BR330" s="301"/>
      <c r="BS330" s="302"/>
      <c r="BW330" s="301"/>
      <c r="BX330" s="302"/>
      <c r="BY330" s="301"/>
      <c r="BZ330" s="301"/>
      <c r="CA330" s="301"/>
      <c r="CB330" s="302"/>
      <c r="CF330" s="301"/>
      <c r="CG330" s="302"/>
      <c r="CH330" s="301"/>
      <c r="CI330" s="301"/>
      <c r="CJ330" s="301"/>
      <c r="CK330" s="302"/>
      <c r="CO330" s="301"/>
      <c r="CP330" s="302"/>
      <c r="CQ330" s="301"/>
      <c r="CR330" s="301"/>
      <c r="CS330" s="301"/>
      <c r="CT330" s="302"/>
      <c r="CX330" s="301"/>
      <c r="CY330" s="302"/>
      <c r="CZ330" s="301"/>
      <c r="DA330" s="301"/>
      <c r="DB330" s="301"/>
      <c r="DC330" s="302"/>
    </row>
    <row r="331" spans="48:107">
      <c r="AV331" s="301"/>
      <c r="AW331" s="302"/>
      <c r="AX331" s="301"/>
      <c r="AY331" s="301"/>
      <c r="AZ331" s="301"/>
      <c r="BA331" s="302"/>
      <c r="BE331" s="301"/>
      <c r="BF331" s="302"/>
      <c r="BG331" s="301"/>
      <c r="BH331" s="301"/>
      <c r="BI331" s="301"/>
      <c r="BJ331" s="302"/>
      <c r="BN331" s="301"/>
      <c r="BO331" s="302"/>
      <c r="BP331" s="301"/>
      <c r="BQ331" s="301"/>
      <c r="BR331" s="301"/>
      <c r="BS331" s="302"/>
      <c r="BW331" s="301"/>
      <c r="BX331" s="302"/>
      <c r="BY331" s="301"/>
      <c r="BZ331" s="301"/>
      <c r="CA331" s="301"/>
      <c r="CB331" s="302"/>
      <c r="CF331" s="301"/>
      <c r="CG331" s="302"/>
      <c r="CH331" s="301"/>
      <c r="CI331" s="301"/>
      <c r="CJ331" s="301"/>
      <c r="CK331" s="302"/>
      <c r="CO331" s="301"/>
      <c r="CP331" s="302"/>
      <c r="CQ331" s="301"/>
      <c r="CR331" s="301"/>
      <c r="CS331" s="301"/>
      <c r="CT331" s="302"/>
      <c r="CX331" s="301"/>
      <c r="CY331" s="302"/>
      <c r="CZ331" s="301"/>
      <c r="DA331" s="301"/>
      <c r="DB331" s="301"/>
      <c r="DC331" s="302"/>
    </row>
    <row r="332" spans="48:107">
      <c r="AV332" s="301"/>
      <c r="AW332" s="302"/>
      <c r="AX332" s="301"/>
      <c r="AY332" s="301"/>
      <c r="AZ332" s="301"/>
      <c r="BA332" s="302"/>
      <c r="BE332" s="301"/>
      <c r="BF332" s="302"/>
      <c r="BG332" s="301"/>
      <c r="BH332" s="301"/>
      <c r="BI332" s="301"/>
      <c r="BJ332" s="302"/>
      <c r="BN332" s="301"/>
      <c r="BO332" s="302"/>
      <c r="BP332" s="301"/>
      <c r="BQ332" s="301"/>
      <c r="BR332" s="301"/>
      <c r="BS332" s="302"/>
      <c r="BW332" s="301"/>
      <c r="BX332" s="302"/>
      <c r="BY332" s="301"/>
      <c r="BZ332" s="301"/>
      <c r="CA332" s="301"/>
      <c r="CB332" s="302"/>
      <c r="CF332" s="301"/>
      <c r="CG332" s="302"/>
      <c r="CH332" s="301"/>
      <c r="CI332" s="301"/>
      <c r="CJ332" s="301"/>
      <c r="CK332" s="302"/>
      <c r="CO332" s="301"/>
      <c r="CP332" s="302"/>
      <c r="CQ332" s="301"/>
      <c r="CR332" s="301"/>
      <c r="CS332" s="301"/>
      <c r="CT332" s="302"/>
      <c r="CX332" s="301"/>
      <c r="CY332" s="302"/>
      <c r="CZ332" s="301"/>
      <c r="DA332" s="301"/>
      <c r="DB332" s="301"/>
      <c r="DC332" s="302"/>
    </row>
    <row r="333" spans="48:107">
      <c r="AV333" s="301"/>
      <c r="AW333" s="302"/>
      <c r="AX333" s="301"/>
      <c r="AY333" s="301"/>
      <c r="AZ333" s="301"/>
      <c r="BA333" s="302"/>
      <c r="BE333" s="301"/>
      <c r="BF333" s="302"/>
      <c r="BG333" s="301"/>
      <c r="BH333" s="301"/>
      <c r="BI333" s="301"/>
      <c r="BJ333" s="302"/>
      <c r="BN333" s="301"/>
      <c r="BO333" s="302"/>
      <c r="BP333" s="301"/>
      <c r="BQ333" s="301"/>
      <c r="BR333" s="301"/>
      <c r="BS333" s="302"/>
      <c r="BW333" s="301"/>
      <c r="BX333" s="302"/>
      <c r="BY333" s="301"/>
      <c r="BZ333" s="301"/>
      <c r="CA333" s="301"/>
      <c r="CB333" s="302"/>
      <c r="CF333" s="301"/>
      <c r="CG333" s="302"/>
      <c r="CH333" s="301"/>
      <c r="CI333" s="301"/>
      <c r="CJ333" s="301"/>
      <c r="CK333" s="302"/>
      <c r="CO333" s="301"/>
      <c r="CP333" s="302"/>
      <c r="CQ333" s="301"/>
      <c r="CR333" s="301"/>
      <c r="CS333" s="301"/>
      <c r="CT333" s="302"/>
      <c r="CX333" s="301"/>
      <c r="CY333" s="302"/>
      <c r="CZ333" s="301"/>
      <c r="DA333" s="301"/>
      <c r="DB333" s="301"/>
      <c r="DC333" s="302"/>
    </row>
    <row r="334" spans="48:107">
      <c r="AV334" s="301"/>
      <c r="AW334" s="302"/>
      <c r="AX334" s="301"/>
      <c r="AY334" s="301"/>
      <c r="AZ334" s="301"/>
      <c r="BA334" s="302"/>
      <c r="BE334" s="301"/>
      <c r="BF334" s="302"/>
      <c r="BG334" s="301"/>
      <c r="BH334" s="301"/>
      <c r="BI334" s="301"/>
      <c r="BJ334" s="302"/>
      <c r="BN334" s="301"/>
      <c r="BO334" s="302"/>
      <c r="BP334" s="301"/>
      <c r="BQ334" s="301"/>
      <c r="BR334" s="301"/>
      <c r="BS334" s="302"/>
      <c r="BW334" s="301"/>
      <c r="BX334" s="302"/>
      <c r="BY334" s="301"/>
      <c r="BZ334" s="301"/>
      <c r="CA334" s="301"/>
      <c r="CB334" s="302"/>
      <c r="CF334" s="301"/>
      <c r="CG334" s="302"/>
      <c r="CH334" s="301"/>
      <c r="CI334" s="301"/>
      <c r="CJ334" s="301"/>
      <c r="CK334" s="302"/>
      <c r="CO334" s="301"/>
      <c r="CP334" s="302"/>
      <c r="CQ334" s="301"/>
      <c r="CR334" s="301"/>
      <c r="CS334" s="301"/>
      <c r="CT334" s="302"/>
      <c r="CX334" s="301"/>
      <c r="CY334" s="302"/>
      <c r="CZ334" s="301"/>
      <c r="DA334" s="301"/>
      <c r="DB334" s="301"/>
      <c r="DC334" s="302"/>
    </row>
    <row r="335" spans="48:107">
      <c r="AV335" s="301"/>
      <c r="AW335" s="302"/>
      <c r="AX335" s="301"/>
      <c r="AY335" s="301"/>
      <c r="AZ335" s="301"/>
      <c r="BA335" s="302"/>
      <c r="BE335" s="301"/>
      <c r="BF335" s="302"/>
      <c r="BG335" s="301"/>
      <c r="BH335" s="301"/>
      <c r="BI335" s="301"/>
      <c r="BJ335" s="302"/>
      <c r="BN335" s="301"/>
      <c r="BO335" s="302"/>
      <c r="BP335" s="301"/>
      <c r="BQ335" s="301"/>
      <c r="BR335" s="301"/>
      <c r="BS335" s="302"/>
      <c r="BW335" s="301"/>
      <c r="BX335" s="302"/>
      <c r="BY335" s="301"/>
      <c r="BZ335" s="301"/>
      <c r="CA335" s="301"/>
      <c r="CB335" s="302"/>
      <c r="CF335" s="301"/>
      <c r="CG335" s="302"/>
      <c r="CH335" s="301"/>
      <c r="CI335" s="301"/>
      <c r="CJ335" s="301"/>
      <c r="CK335" s="302"/>
      <c r="CO335" s="301"/>
      <c r="CP335" s="302"/>
      <c r="CQ335" s="301"/>
      <c r="CR335" s="301"/>
      <c r="CS335" s="301"/>
      <c r="CT335" s="302"/>
      <c r="CX335" s="301"/>
      <c r="CY335" s="302"/>
      <c r="CZ335" s="301"/>
      <c r="DA335" s="301"/>
      <c r="DB335" s="301"/>
      <c r="DC335" s="302"/>
    </row>
    <row r="336" spans="48:107">
      <c r="AV336" s="301"/>
      <c r="AW336" s="302"/>
      <c r="AX336" s="301"/>
      <c r="AY336" s="301"/>
      <c r="AZ336" s="301"/>
      <c r="BA336" s="302"/>
      <c r="BE336" s="301"/>
      <c r="BF336" s="302"/>
      <c r="BG336" s="301"/>
      <c r="BH336" s="301"/>
      <c r="BI336" s="301"/>
      <c r="BJ336" s="302"/>
      <c r="BN336" s="301"/>
      <c r="BO336" s="302"/>
      <c r="BP336" s="301"/>
      <c r="BQ336" s="301"/>
      <c r="BR336" s="301"/>
      <c r="BS336" s="302"/>
      <c r="BW336" s="301"/>
      <c r="BX336" s="302"/>
      <c r="BY336" s="301"/>
      <c r="BZ336" s="301"/>
      <c r="CA336" s="301"/>
      <c r="CB336" s="302"/>
      <c r="CF336" s="301"/>
      <c r="CG336" s="302"/>
      <c r="CH336" s="301"/>
      <c r="CI336" s="301"/>
      <c r="CJ336" s="301"/>
      <c r="CK336" s="302"/>
      <c r="CO336" s="301"/>
      <c r="CP336" s="302"/>
      <c r="CQ336" s="301"/>
      <c r="CR336" s="301"/>
      <c r="CS336" s="301"/>
      <c r="CT336" s="302"/>
      <c r="CX336" s="301"/>
      <c r="CY336" s="302"/>
      <c r="CZ336" s="301"/>
      <c r="DA336" s="301"/>
      <c r="DB336" s="301"/>
      <c r="DC336" s="302"/>
    </row>
    <row r="337" spans="48:107">
      <c r="AV337" s="301"/>
      <c r="AW337" s="302"/>
      <c r="AX337" s="301"/>
      <c r="AY337" s="301"/>
      <c r="AZ337" s="301"/>
      <c r="BA337" s="302"/>
      <c r="BE337" s="301"/>
      <c r="BF337" s="302"/>
      <c r="BG337" s="301"/>
      <c r="BH337" s="301"/>
      <c r="BI337" s="301"/>
      <c r="BJ337" s="302"/>
      <c r="BN337" s="301"/>
      <c r="BO337" s="302"/>
      <c r="BP337" s="301"/>
      <c r="BQ337" s="301"/>
      <c r="BR337" s="301"/>
      <c r="BS337" s="302"/>
      <c r="BW337" s="301"/>
      <c r="BX337" s="302"/>
      <c r="BY337" s="301"/>
      <c r="BZ337" s="301"/>
      <c r="CA337" s="301"/>
      <c r="CB337" s="302"/>
      <c r="CF337" s="301"/>
      <c r="CG337" s="302"/>
      <c r="CH337" s="301"/>
      <c r="CI337" s="301"/>
      <c r="CJ337" s="301"/>
      <c r="CK337" s="302"/>
      <c r="CO337" s="301"/>
      <c r="CP337" s="302"/>
      <c r="CQ337" s="301"/>
      <c r="CR337" s="301"/>
      <c r="CS337" s="301"/>
      <c r="CT337" s="302"/>
      <c r="CX337" s="301"/>
      <c r="CY337" s="302"/>
      <c r="CZ337" s="301"/>
      <c r="DA337" s="301"/>
      <c r="DB337" s="301"/>
      <c r="DC337" s="302"/>
    </row>
    <row r="338" spans="48:107">
      <c r="AV338" s="301"/>
      <c r="AW338" s="302"/>
      <c r="AX338" s="301"/>
      <c r="AY338" s="301"/>
      <c r="AZ338" s="301"/>
      <c r="BA338" s="302"/>
      <c r="BE338" s="301"/>
      <c r="BF338" s="302"/>
      <c r="BG338" s="301"/>
      <c r="BH338" s="301"/>
      <c r="BI338" s="301"/>
      <c r="BJ338" s="302"/>
      <c r="BN338" s="301"/>
      <c r="BO338" s="302"/>
      <c r="BP338" s="301"/>
      <c r="BQ338" s="301"/>
      <c r="BR338" s="301"/>
      <c r="BS338" s="302"/>
      <c r="BW338" s="301"/>
      <c r="BX338" s="302"/>
      <c r="BY338" s="301"/>
      <c r="BZ338" s="301"/>
      <c r="CA338" s="301"/>
      <c r="CB338" s="302"/>
      <c r="CF338" s="301"/>
      <c r="CG338" s="302"/>
      <c r="CH338" s="301"/>
      <c r="CI338" s="301"/>
      <c r="CJ338" s="301"/>
      <c r="CK338" s="302"/>
      <c r="CO338" s="301"/>
      <c r="CP338" s="302"/>
      <c r="CQ338" s="301"/>
      <c r="CR338" s="301"/>
      <c r="CS338" s="301"/>
      <c r="CT338" s="302"/>
      <c r="CX338" s="301"/>
      <c r="CY338" s="302"/>
      <c r="CZ338" s="301"/>
      <c r="DA338" s="301"/>
      <c r="DB338" s="301"/>
      <c r="DC338" s="302"/>
    </row>
    <row r="339" spans="48:107">
      <c r="AV339" s="301"/>
      <c r="AW339" s="302"/>
      <c r="AX339" s="301"/>
      <c r="AY339" s="301"/>
      <c r="AZ339" s="301"/>
      <c r="BA339" s="302"/>
      <c r="BE339" s="301"/>
      <c r="BF339" s="302"/>
      <c r="BG339" s="301"/>
      <c r="BH339" s="301"/>
      <c r="BI339" s="301"/>
      <c r="BJ339" s="302"/>
      <c r="BN339" s="301"/>
      <c r="BO339" s="302"/>
      <c r="BP339" s="301"/>
      <c r="BQ339" s="301"/>
      <c r="BR339" s="301"/>
      <c r="BS339" s="302"/>
      <c r="BW339" s="301"/>
      <c r="BX339" s="302"/>
      <c r="BY339" s="301"/>
      <c r="BZ339" s="301"/>
      <c r="CA339" s="301"/>
      <c r="CB339" s="302"/>
      <c r="CF339" s="301"/>
      <c r="CG339" s="302"/>
      <c r="CH339" s="301"/>
      <c r="CI339" s="301"/>
      <c r="CJ339" s="301"/>
      <c r="CK339" s="302"/>
      <c r="CO339" s="301"/>
      <c r="CP339" s="302"/>
      <c r="CQ339" s="301"/>
      <c r="CR339" s="301"/>
      <c r="CS339" s="301"/>
      <c r="CT339" s="302"/>
      <c r="CX339" s="301"/>
      <c r="CY339" s="302"/>
      <c r="CZ339" s="301"/>
      <c r="DA339" s="301"/>
      <c r="DB339" s="301"/>
      <c r="DC339" s="302"/>
    </row>
    <row r="340" spans="48:107">
      <c r="AV340" s="301"/>
      <c r="AW340" s="302"/>
      <c r="AX340" s="301"/>
      <c r="AY340" s="301"/>
      <c r="AZ340" s="301"/>
      <c r="BA340" s="302"/>
      <c r="BE340" s="301"/>
      <c r="BF340" s="302"/>
      <c r="BG340" s="301"/>
      <c r="BH340" s="301"/>
      <c r="BI340" s="301"/>
      <c r="BJ340" s="302"/>
      <c r="BN340" s="301"/>
      <c r="BO340" s="302"/>
      <c r="BP340" s="301"/>
      <c r="BQ340" s="301"/>
      <c r="BR340" s="301"/>
      <c r="BS340" s="302"/>
      <c r="BW340" s="301"/>
      <c r="BX340" s="302"/>
      <c r="BY340" s="301"/>
      <c r="BZ340" s="301"/>
      <c r="CA340" s="301"/>
      <c r="CB340" s="302"/>
      <c r="CF340" s="301"/>
      <c r="CG340" s="302"/>
      <c r="CH340" s="301"/>
      <c r="CI340" s="301"/>
      <c r="CJ340" s="301"/>
      <c r="CK340" s="302"/>
      <c r="CO340" s="301"/>
      <c r="CP340" s="302"/>
      <c r="CQ340" s="301"/>
      <c r="CR340" s="301"/>
      <c r="CS340" s="301"/>
      <c r="CT340" s="302"/>
      <c r="CX340" s="301"/>
      <c r="CY340" s="302"/>
      <c r="CZ340" s="301"/>
      <c r="DA340" s="301"/>
      <c r="DB340" s="301"/>
      <c r="DC340" s="302"/>
    </row>
    <row r="341" spans="48:107">
      <c r="AV341" s="301"/>
      <c r="AW341" s="302"/>
      <c r="AX341" s="301"/>
      <c r="AY341" s="301"/>
      <c r="AZ341" s="301"/>
      <c r="BA341" s="302"/>
      <c r="BE341" s="301"/>
      <c r="BF341" s="302"/>
      <c r="BG341" s="301"/>
      <c r="BH341" s="301"/>
      <c r="BI341" s="301"/>
      <c r="BJ341" s="302"/>
      <c r="BN341" s="301"/>
      <c r="BO341" s="302"/>
      <c r="BP341" s="301"/>
      <c r="BQ341" s="301"/>
      <c r="BR341" s="301"/>
      <c r="BS341" s="302"/>
      <c r="BW341" s="301"/>
      <c r="BX341" s="302"/>
      <c r="BY341" s="301"/>
      <c r="BZ341" s="301"/>
      <c r="CA341" s="301"/>
      <c r="CB341" s="302"/>
      <c r="CF341" s="301"/>
      <c r="CG341" s="302"/>
      <c r="CH341" s="301"/>
      <c r="CI341" s="301"/>
      <c r="CJ341" s="301"/>
      <c r="CK341" s="302"/>
      <c r="CO341" s="301"/>
      <c r="CP341" s="302"/>
      <c r="CQ341" s="301"/>
      <c r="CR341" s="301"/>
      <c r="CS341" s="301"/>
      <c r="CT341" s="302"/>
      <c r="CX341" s="301"/>
      <c r="CY341" s="302"/>
      <c r="CZ341" s="301"/>
      <c r="DA341" s="301"/>
      <c r="DB341" s="301"/>
      <c r="DC341" s="302"/>
    </row>
    <row r="342" spans="48:107">
      <c r="AV342" s="301"/>
      <c r="AW342" s="302"/>
      <c r="AX342" s="301"/>
      <c r="AY342" s="301"/>
      <c r="AZ342" s="301"/>
      <c r="BA342" s="302"/>
      <c r="BE342" s="301"/>
      <c r="BF342" s="302"/>
      <c r="BG342" s="301"/>
      <c r="BH342" s="301"/>
      <c r="BI342" s="301"/>
      <c r="BJ342" s="302"/>
      <c r="BN342" s="301"/>
      <c r="BO342" s="302"/>
      <c r="BP342" s="301"/>
      <c r="BQ342" s="301"/>
      <c r="BR342" s="301"/>
      <c r="BS342" s="302"/>
      <c r="BW342" s="301"/>
      <c r="BX342" s="302"/>
      <c r="BY342" s="301"/>
      <c r="BZ342" s="301"/>
      <c r="CA342" s="301"/>
      <c r="CB342" s="302"/>
      <c r="CF342" s="301"/>
      <c r="CG342" s="302"/>
      <c r="CH342" s="301"/>
      <c r="CI342" s="301"/>
      <c r="CJ342" s="301"/>
      <c r="CK342" s="302"/>
      <c r="CO342" s="301"/>
      <c r="CP342" s="302"/>
      <c r="CQ342" s="301"/>
      <c r="CR342" s="301"/>
      <c r="CS342" s="301"/>
      <c r="CT342" s="302"/>
      <c r="CX342" s="301"/>
      <c r="CY342" s="302"/>
      <c r="CZ342" s="301"/>
      <c r="DA342" s="301"/>
      <c r="DB342" s="301"/>
      <c r="DC342" s="302"/>
    </row>
    <row r="343" spans="48:107">
      <c r="AV343" s="301"/>
      <c r="AW343" s="302"/>
      <c r="AX343" s="301"/>
      <c r="AY343" s="301"/>
      <c r="AZ343" s="301"/>
      <c r="BA343" s="302"/>
      <c r="BE343" s="301"/>
      <c r="BF343" s="302"/>
      <c r="BG343" s="301"/>
      <c r="BH343" s="301"/>
      <c r="BI343" s="301"/>
      <c r="BJ343" s="302"/>
      <c r="BN343" s="301"/>
      <c r="BO343" s="302"/>
      <c r="BP343" s="301"/>
      <c r="BQ343" s="301"/>
      <c r="BR343" s="301"/>
      <c r="BS343" s="302"/>
      <c r="BW343" s="301"/>
      <c r="BX343" s="302"/>
      <c r="BY343" s="301"/>
      <c r="BZ343" s="301"/>
      <c r="CA343" s="301"/>
      <c r="CB343" s="302"/>
      <c r="CF343" s="301"/>
      <c r="CG343" s="302"/>
      <c r="CH343" s="301"/>
      <c r="CI343" s="301"/>
      <c r="CJ343" s="301"/>
      <c r="CK343" s="302"/>
      <c r="CO343" s="301"/>
      <c r="CP343" s="302"/>
      <c r="CQ343" s="301"/>
      <c r="CR343" s="301"/>
      <c r="CS343" s="301"/>
      <c r="CT343" s="302"/>
      <c r="CX343" s="301"/>
      <c r="CY343" s="302"/>
      <c r="CZ343" s="301"/>
      <c r="DA343" s="301"/>
      <c r="DB343" s="301"/>
      <c r="DC343" s="302"/>
    </row>
    <row r="344" spans="48:107">
      <c r="AV344" s="301"/>
      <c r="AW344" s="302"/>
      <c r="AX344" s="301"/>
      <c r="AY344" s="301"/>
      <c r="AZ344" s="301"/>
      <c r="BA344" s="302"/>
      <c r="BE344" s="301"/>
      <c r="BF344" s="302"/>
      <c r="BG344" s="301"/>
      <c r="BH344" s="301"/>
      <c r="BI344" s="301"/>
      <c r="BJ344" s="302"/>
      <c r="BN344" s="301"/>
      <c r="BO344" s="302"/>
      <c r="BP344" s="301"/>
      <c r="BQ344" s="301"/>
      <c r="BR344" s="301"/>
      <c r="BS344" s="302"/>
      <c r="BW344" s="301"/>
      <c r="BX344" s="302"/>
      <c r="BY344" s="301"/>
      <c r="BZ344" s="301"/>
      <c r="CA344" s="301"/>
      <c r="CB344" s="302"/>
      <c r="CF344" s="301"/>
      <c r="CG344" s="302"/>
      <c r="CH344" s="301"/>
      <c r="CI344" s="301"/>
      <c r="CJ344" s="301"/>
      <c r="CK344" s="302"/>
      <c r="CO344" s="301"/>
      <c r="CP344" s="302"/>
      <c r="CQ344" s="301"/>
      <c r="CR344" s="301"/>
      <c r="CS344" s="301"/>
      <c r="CT344" s="302"/>
      <c r="CX344" s="301"/>
      <c r="CY344" s="302"/>
      <c r="CZ344" s="301"/>
      <c r="DA344" s="301"/>
      <c r="DB344" s="301"/>
      <c r="DC344" s="302"/>
    </row>
    <row r="345" spans="48:107">
      <c r="AV345" s="301"/>
      <c r="AW345" s="302"/>
      <c r="AX345" s="301"/>
      <c r="AY345" s="301"/>
      <c r="AZ345" s="301"/>
      <c r="BA345" s="302"/>
      <c r="BE345" s="301"/>
      <c r="BF345" s="302"/>
      <c r="BG345" s="301"/>
      <c r="BH345" s="301"/>
      <c r="BI345" s="301"/>
      <c r="BJ345" s="302"/>
      <c r="BN345" s="301"/>
      <c r="BO345" s="302"/>
      <c r="BP345" s="301"/>
      <c r="BQ345" s="301"/>
      <c r="BR345" s="301"/>
      <c r="BS345" s="302"/>
      <c r="BW345" s="301"/>
      <c r="BX345" s="302"/>
      <c r="BY345" s="301"/>
      <c r="BZ345" s="301"/>
      <c r="CA345" s="301"/>
      <c r="CB345" s="302"/>
      <c r="CF345" s="301"/>
      <c r="CG345" s="302"/>
      <c r="CH345" s="301"/>
      <c r="CI345" s="301"/>
      <c r="CJ345" s="301"/>
      <c r="CK345" s="302"/>
      <c r="CO345" s="301"/>
      <c r="CP345" s="302"/>
      <c r="CQ345" s="301"/>
      <c r="CR345" s="301"/>
      <c r="CS345" s="301"/>
      <c r="CT345" s="302"/>
      <c r="CX345" s="301"/>
      <c r="CY345" s="302"/>
      <c r="CZ345" s="301"/>
      <c r="DA345" s="301"/>
      <c r="DB345" s="301"/>
      <c r="DC345" s="302"/>
    </row>
    <row r="346" spans="48:107">
      <c r="AV346" s="301"/>
      <c r="AW346" s="302"/>
      <c r="AX346" s="301"/>
      <c r="AY346" s="301"/>
      <c r="AZ346" s="301"/>
      <c r="BA346" s="302"/>
      <c r="BE346" s="301"/>
      <c r="BF346" s="302"/>
      <c r="BG346" s="301"/>
      <c r="BH346" s="301"/>
      <c r="BI346" s="301"/>
      <c r="BJ346" s="302"/>
      <c r="BN346" s="301"/>
      <c r="BO346" s="302"/>
      <c r="BP346" s="301"/>
      <c r="BQ346" s="301"/>
      <c r="BR346" s="301"/>
      <c r="BS346" s="302"/>
      <c r="BW346" s="301"/>
      <c r="BX346" s="302"/>
      <c r="BY346" s="301"/>
      <c r="BZ346" s="301"/>
      <c r="CA346" s="301"/>
      <c r="CB346" s="302"/>
      <c r="CF346" s="301"/>
      <c r="CG346" s="302"/>
      <c r="CH346" s="301"/>
      <c r="CI346" s="301"/>
      <c r="CJ346" s="301"/>
      <c r="CK346" s="302"/>
      <c r="CO346" s="301"/>
      <c r="CP346" s="302"/>
      <c r="CQ346" s="301"/>
      <c r="CR346" s="301"/>
      <c r="CS346" s="301"/>
      <c r="CT346" s="302"/>
      <c r="CX346" s="301"/>
      <c r="CY346" s="302"/>
      <c r="CZ346" s="301"/>
      <c r="DA346" s="301"/>
      <c r="DB346" s="301"/>
      <c r="DC346" s="302"/>
    </row>
    <row r="347" spans="48:107">
      <c r="AV347" s="301"/>
      <c r="AW347" s="302"/>
      <c r="AX347" s="301"/>
      <c r="AY347" s="301"/>
      <c r="AZ347" s="301"/>
      <c r="BA347" s="302"/>
      <c r="BE347" s="301"/>
      <c r="BF347" s="302"/>
      <c r="BG347" s="301"/>
      <c r="BH347" s="301"/>
      <c r="BI347" s="301"/>
      <c r="BJ347" s="302"/>
      <c r="BN347" s="301"/>
      <c r="BO347" s="302"/>
      <c r="BP347" s="301"/>
      <c r="BQ347" s="301"/>
      <c r="BR347" s="301"/>
      <c r="BS347" s="302"/>
      <c r="BW347" s="301"/>
      <c r="BX347" s="302"/>
      <c r="BY347" s="301"/>
      <c r="BZ347" s="301"/>
      <c r="CA347" s="301"/>
      <c r="CB347" s="302"/>
      <c r="CF347" s="301"/>
      <c r="CG347" s="302"/>
      <c r="CH347" s="301"/>
      <c r="CI347" s="301"/>
      <c r="CJ347" s="301"/>
      <c r="CK347" s="302"/>
      <c r="CO347" s="301"/>
      <c r="CP347" s="302"/>
      <c r="CQ347" s="301"/>
      <c r="CR347" s="301"/>
      <c r="CS347" s="301"/>
      <c r="CT347" s="302"/>
      <c r="CX347" s="301"/>
      <c r="CY347" s="302"/>
      <c r="CZ347" s="301"/>
      <c r="DA347" s="301"/>
      <c r="DB347" s="301"/>
      <c r="DC347" s="302"/>
    </row>
    <row r="348" spans="48:107">
      <c r="AV348" s="301"/>
      <c r="AW348" s="302"/>
      <c r="AX348" s="301"/>
      <c r="AY348" s="301"/>
      <c r="AZ348" s="301"/>
      <c r="BA348" s="302"/>
      <c r="BE348" s="301"/>
      <c r="BF348" s="302"/>
      <c r="BG348" s="301"/>
      <c r="BH348" s="301"/>
      <c r="BI348" s="301"/>
      <c r="BJ348" s="302"/>
      <c r="BN348" s="301"/>
      <c r="BO348" s="302"/>
      <c r="BP348" s="301"/>
      <c r="BQ348" s="301"/>
      <c r="BR348" s="301"/>
      <c r="BS348" s="302"/>
      <c r="BW348" s="301"/>
      <c r="BX348" s="302"/>
      <c r="BY348" s="301"/>
      <c r="BZ348" s="301"/>
      <c r="CA348" s="301"/>
      <c r="CB348" s="302"/>
      <c r="CF348" s="301"/>
      <c r="CG348" s="302"/>
      <c r="CH348" s="301"/>
      <c r="CI348" s="301"/>
      <c r="CJ348" s="301"/>
      <c r="CK348" s="302"/>
      <c r="CO348" s="301"/>
      <c r="CP348" s="302"/>
      <c r="CQ348" s="301"/>
      <c r="CR348" s="301"/>
      <c r="CS348" s="301"/>
      <c r="CT348" s="302"/>
      <c r="CX348" s="301"/>
      <c r="CY348" s="302"/>
      <c r="CZ348" s="301"/>
      <c r="DA348" s="301"/>
      <c r="DB348" s="301"/>
      <c r="DC348" s="302"/>
    </row>
    <row r="349" spans="48:107">
      <c r="AV349" s="301"/>
      <c r="AW349" s="302"/>
      <c r="AX349" s="301"/>
      <c r="AY349" s="301"/>
      <c r="AZ349" s="301"/>
      <c r="BA349" s="302"/>
      <c r="BE349" s="301"/>
      <c r="BF349" s="302"/>
      <c r="BG349" s="301"/>
      <c r="BH349" s="301"/>
      <c r="BI349" s="301"/>
      <c r="BJ349" s="302"/>
      <c r="BN349" s="301"/>
      <c r="BO349" s="302"/>
      <c r="BP349" s="301"/>
      <c r="BQ349" s="301"/>
      <c r="BR349" s="301"/>
      <c r="BS349" s="302"/>
      <c r="BW349" s="301"/>
      <c r="BX349" s="302"/>
      <c r="BY349" s="301"/>
      <c r="BZ349" s="301"/>
      <c r="CA349" s="301"/>
      <c r="CB349" s="302"/>
      <c r="CF349" s="301"/>
      <c r="CG349" s="302"/>
      <c r="CH349" s="301"/>
      <c r="CI349" s="301"/>
      <c r="CJ349" s="301"/>
      <c r="CK349" s="302"/>
      <c r="CO349" s="301"/>
      <c r="CP349" s="302"/>
      <c r="CQ349" s="301"/>
      <c r="CR349" s="301"/>
      <c r="CS349" s="301"/>
      <c r="CT349" s="302"/>
      <c r="CX349" s="301"/>
      <c r="CY349" s="302"/>
      <c r="CZ349" s="301"/>
      <c r="DA349" s="301"/>
      <c r="DB349" s="301"/>
      <c r="DC349" s="302"/>
    </row>
    <row r="350" spans="48:107">
      <c r="AV350" s="301"/>
      <c r="AW350" s="302"/>
      <c r="AX350" s="301"/>
      <c r="AY350" s="301"/>
      <c r="AZ350" s="301"/>
      <c r="BA350" s="302"/>
      <c r="BE350" s="301"/>
      <c r="BF350" s="302"/>
      <c r="BG350" s="301"/>
      <c r="BH350" s="301"/>
      <c r="BI350" s="301"/>
      <c r="BJ350" s="302"/>
      <c r="BN350" s="301"/>
      <c r="BO350" s="302"/>
      <c r="BP350" s="301"/>
      <c r="BQ350" s="301"/>
      <c r="BR350" s="301"/>
      <c r="BS350" s="302"/>
      <c r="BW350" s="301"/>
      <c r="BX350" s="302"/>
      <c r="BY350" s="301"/>
      <c r="BZ350" s="301"/>
      <c r="CA350" s="301"/>
      <c r="CB350" s="302"/>
      <c r="CF350" s="301"/>
      <c r="CG350" s="302"/>
      <c r="CH350" s="301"/>
      <c r="CI350" s="301"/>
      <c r="CJ350" s="301"/>
      <c r="CK350" s="302"/>
      <c r="CO350" s="301"/>
      <c r="CP350" s="302"/>
      <c r="CQ350" s="301"/>
      <c r="CR350" s="301"/>
      <c r="CS350" s="301"/>
      <c r="CT350" s="302"/>
      <c r="CX350" s="301"/>
      <c r="CY350" s="302"/>
      <c r="CZ350" s="301"/>
      <c r="DA350" s="301"/>
      <c r="DB350" s="301"/>
      <c r="DC350" s="302"/>
    </row>
    <row r="351" spans="48:107">
      <c r="AV351" s="301"/>
      <c r="AW351" s="302"/>
      <c r="AX351" s="301"/>
      <c r="AY351" s="301"/>
      <c r="AZ351" s="301"/>
      <c r="BA351" s="302"/>
      <c r="BE351" s="301"/>
      <c r="BF351" s="302"/>
      <c r="BG351" s="301"/>
      <c r="BH351" s="301"/>
      <c r="BI351" s="301"/>
      <c r="BJ351" s="302"/>
      <c r="BN351" s="301"/>
      <c r="BO351" s="302"/>
      <c r="BP351" s="301"/>
      <c r="BQ351" s="301"/>
      <c r="BR351" s="301"/>
      <c r="BS351" s="302"/>
      <c r="BW351" s="301"/>
      <c r="BX351" s="302"/>
      <c r="BY351" s="301"/>
      <c r="BZ351" s="301"/>
      <c r="CA351" s="301"/>
      <c r="CB351" s="302"/>
      <c r="CF351" s="301"/>
      <c r="CG351" s="302"/>
      <c r="CH351" s="301"/>
      <c r="CI351" s="301"/>
      <c r="CJ351" s="301"/>
      <c r="CK351" s="302"/>
      <c r="CO351" s="301"/>
      <c r="CP351" s="302"/>
      <c r="CQ351" s="301"/>
      <c r="CR351" s="301"/>
      <c r="CS351" s="301"/>
      <c r="CT351" s="302"/>
      <c r="CX351" s="301"/>
      <c r="CY351" s="302"/>
      <c r="CZ351" s="301"/>
      <c r="DA351" s="301"/>
      <c r="DB351" s="301"/>
      <c r="DC351" s="302"/>
    </row>
    <row r="352" spans="48:107">
      <c r="AV352" s="301"/>
      <c r="AW352" s="302"/>
      <c r="AX352" s="301"/>
      <c r="AY352" s="301"/>
      <c r="AZ352" s="301"/>
      <c r="BA352" s="302"/>
      <c r="BE352" s="301"/>
      <c r="BF352" s="302"/>
      <c r="BG352" s="301"/>
      <c r="BH352" s="301"/>
      <c r="BI352" s="301"/>
      <c r="BJ352" s="302"/>
      <c r="BN352" s="301"/>
      <c r="BO352" s="302"/>
      <c r="BP352" s="301"/>
      <c r="BQ352" s="301"/>
      <c r="BR352" s="301"/>
      <c r="BS352" s="302"/>
      <c r="BW352" s="301"/>
      <c r="BX352" s="302"/>
      <c r="BY352" s="301"/>
      <c r="BZ352" s="301"/>
      <c r="CA352" s="301"/>
      <c r="CB352" s="302"/>
      <c r="CF352" s="301"/>
      <c r="CG352" s="302"/>
      <c r="CH352" s="301"/>
      <c r="CI352" s="301"/>
      <c r="CJ352" s="301"/>
      <c r="CK352" s="302"/>
      <c r="CO352" s="301"/>
      <c r="CP352" s="302"/>
      <c r="CQ352" s="301"/>
      <c r="CR352" s="301"/>
      <c r="CS352" s="301"/>
      <c r="CT352" s="302"/>
      <c r="CX352" s="301"/>
      <c r="CY352" s="302"/>
      <c r="CZ352" s="301"/>
      <c r="DA352" s="301"/>
      <c r="DB352" s="301"/>
      <c r="DC352" s="302"/>
    </row>
    <row r="353" spans="48:107">
      <c r="AV353" s="301"/>
      <c r="AW353" s="302"/>
      <c r="AX353" s="301"/>
      <c r="AY353" s="301"/>
      <c r="AZ353" s="301"/>
      <c r="BA353" s="302"/>
      <c r="BE353" s="301"/>
      <c r="BF353" s="302"/>
      <c r="BG353" s="301"/>
      <c r="BH353" s="301"/>
      <c r="BI353" s="301"/>
      <c r="BJ353" s="302"/>
      <c r="BN353" s="301"/>
      <c r="BO353" s="302"/>
      <c r="BP353" s="301"/>
      <c r="BQ353" s="301"/>
      <c r="BR353" s="301"/>
      <c r="BS353" s="302"/>
      <c r="BW353" s="301"/>
      <c r="BX353" s="302"/>
      <c r="BY353" s="301"/>
      <c r="BZ353" s="301"/>
      <c r="CA353" s="301"/>
      <c r="CB353" s="302"/>
      <c r="CF353" s="301"/>
      <c r="CG353" s="302"/>
      <c r="CH353" s="301"/>
      <c r="CI353" s="301"/>
      <c r="CJ353" s="301"/>
      <c r="CK353" s="302"/>
      <c r="CO353" s="301"/>
      <c r="CP353" s="302"/>
      <c r="CQ353" s="301"/>
      <c r="CR353" s="301"/>
      <c r="CS353" s="301"/>
      <c r="CT353" s="302"/>
      <c r="CX353" s="301"/>
      <c r="CY353" s="302"/>
      <c r="CZ353" s="301"/>
      <c r="DA353" s="301"/>
      <c r="DB353" s="301"/>
      <c r="DC353" s="302"/>
    </row>
    <row r="354" spans="48:107">
      <c r="AV354" s="301"/>
      <c r="AW354" s="302"/>
      <c r="AX354" s="301"/>
      <c r="AY354" s="301"/>
      <c r="AZ354" s="301"/>
      <c r="BA354" s="302"/>
      <c r="BE354" s="301"/>
      <c r="BF354" s="302"/>
      <c r="BG354" s="301"/>
      <c r="BH354" s="301"/>
      <c r="BI354" s="301"/>
      <c r="BJ354" s="302"/>
      <c r="BN354" s="301"/>
      <c r="BO354" s="302"/>
      <c r="BP354" s="301"/>
      <c r="BQ354" s="301"/>
      <c r="BR354" s="301"/>
      <c r="BS354" s="302"/>
      <c r="BW354" s="301"/>
      <c r="BX354" s="302"/>
      <c r="BY354" s="301"/>
      <c r="BZ354" s="301"/>
      <c r="CA354" s="301"/>
      <c r="CB354" s="302"/>
      <c r="CF354" s="301"/>
      <c r="CG354" s="302"/>
      <c r="CH354" s="301"/>
      <c r="CI354" s="301"/>
      <c r="CJ354" s="301"/>
      <c r="CK354" s="302"/>
      <c r="CO354" s="301"/>
      <c r="CP354" s="302"/>
      <c r="CQ354" s="301"/>
      <c r="CR354" s="301"/>
      <c r="CS354" s="301"/>
      <c r="CT354" s="302"/>
      <c r="CX354" s="301"/>
      <c r="CY354" s="302"/>
      <c r="CZ354" s="301"/>
      <c r="DA354" s="301"/>
      <c r="DB354" s="301"/>
      <c r="DC354" s="302"/>
    </row>
    <row r="355" spans="48:107">
      <c r="AV355" s="301"/>
      <c r="AW355" s="302"/>
      <c r="AX355" s="301"/>
      <c r="AY355" s="301"/>
      <c r="AZ355" s="301"/>
      <c r="BA355" s="302"/>
      <c r="BE355" s="301"/>
      <c r="BF355" s="302"/>
      <c r="BG355" s="301"/>
      <c r="BH355" s="301"/>
      <c r="BI355" s="301"/>
      <c r="BJ355" s="302"/>
      <c r="BN355" s="301"/>
      <c r="BO355" s="302"/>
      <c r="BP355" s="301"/>
      <c r="BQ355" s="301"/>
      <c r="BR355" s="301"/>
      <c r="BS355" s="302"/>
      <c r="BW355" s="301"/>
      <c r="BX355" s="302"/>
      <c r="BY355" s="301"/>
      <c r="BZ355" s="301"/>
      <c r="CA355" s="301"/>
      <c r="CB355" s="302"/>
      <c r="CF355" s="301"/>
      <c r="CG355" s="302"/>
      <c r="CH355" s="301"/>
      <c r="CI355" s="301"/>
      <c r="CJ355" s="301"/>
      <c r="CK355" s="302"/>
      <c r="CO355" s="301"/>
      <c r="CP355" s="302"/>
      <c r="CQ355" s="301"/>
      <c r="CR355" s="301"/>
      <c r="CS355" s="301"/>
      <c r="CT355" s="302"/>
      <c r="CX355" s="301"/>
      <c r="CY355" s="302"/>
      <c r="CZ355" s="301"/>
      <c r="DA355" s="301"/>
      <c r="DB355" s="301"/>
      <c r="DC355" s="302"/>
    </row>
    <row r="356" spans="48:107">
      <c r="AV356" s="301"/>
      <c r="AW356" s="302"/>
      <c r="AX356" s="301"/>
      <c r="AY356" s="301"/>
      <c r="AZ356" s="301"/>
      <c r="BA356" s="302"/>
      <c r="BE356" s="301"/>
      <c r="BF356" s="302"/>
      <c r="BG356" s="301"/>
      <c r="BH356" s="301"/>
      <c r="BI356" s="301"/>
      <c r="BJ356" s="302"/>
      <c r="BN356" s="301"/>
      <c r="BO356" s="302"/>
      <c r="BP356" s="301"/>
      <c r="BQ356" s="301"/>
      <c r="BR356" s="301"/>
      <c r="BS356" s="302"/>
      <c r="BW356" s="301"/>
      <c r="BX356" s="302"/>
      <c r="BY356" s="301"/>
      <c r="BZ356" s="301"/>
      <c r="CA356" s="301"/>
      <c r="CB356" s="302"/>
      <c r="CF356" s="301"/>
      <c r="CG356" s="302"/>
      <c r="CH356" s="301"/>
      <c r="CI356" s="301"/>
      <c r="CJ356" s="301"/>
      <c r="CK356" s="302"/>
      <c r="CO356" s="301"/>
      <c r="CP356" s="302"/>
      <c r="CQ356" s="301"/>
      <c r="CR356" s="301"/>
      <c r="CS356" s="301"/>
      <c r="CT356" s="302"/>
      <c r="CX356" s="301"/>
      <c r="CY356" s="302"/>
      <c r="CZ356" s="301"/>
      <c r="DA356" s="301"/>
      <c r="DB356" s="301"/>
      <c r="DC356" s="302"/>
    </row>
    <row r="357" spans="48:107">
      <c r="AV357" s="301"/>
      <c r="AW357" s="302"/>
      <c r="AX357" s="301"/>
      <c r="AY357" s="301"/>
      <c r="AZ357" s="301"/>
      <c r="BA357" s="302"/>
      <c r="BE357" s="301"/>
      <c r="BF357" s="302"/>
      <c r="BG357" s="301"/>
      <c r="BH357" s="301"/>
      <c r="BI357" s="301"/>
      <c r="BJ357" s="302"/>
      <c r="BN357" s="301"/>
      <c r="BO357" s="302"/>
      <c r="BP357" s="301"/>
      <c r="BQ357" s="301"/>
      <c r="BR357" s="301"/>
      <c r="BS357" s="302"/>
      <c r="BW357" s="301"/>
      <c r="BX357" s="302"/>
      <c r="BY357" s="301"/>
      <c r="BZ357" s="301"/>
      <c r="CA357" s="301"/>
      <c r="CB357" s="302"/>
      <c r="CF357" s="301"/>
      <c r="CG357" s="302"/>
      <c r="CH357" s="301"/>
      <c r="CI357" s="301"/>
      <c r="CJ357" s="301"/>
      <c r="CK357" s="302"/>
      <c r="CO357" s="301"/>
      <c r="CP357" s="302"/>
      <c r="CQ357" s="301"/>
      <c r="CR357" s="301"/>
      <c r="CS357" s="301"/>
      <c r="CT357" s="302"/>
      <c r="CX357" s="301"/>
      <c r="CY357" s="302"/>
      <c r="CZ357" s="301"/>
      <c r="DA357" s="301"/>
      <c r="DB357" s="301"/>
      <c r="DC357" s="302"/>
    </row>
    <row r="358" spans="48:107">
      <c r="AV358" s="301"/>
      <c r="AW358" s="302"/>
      <c r="AX358" s="301"/>
      <c r="AY358" s="301"/>
      <c r="AZ358" s="301"/>
      <c r="BA358" s="302"/>
      <c r="BE358" s="301"/>
      <c r="BF358" s="302"/>
      <c r="BG358" s="301"/>
      <c r="BH358" s="301"/>
      <c r="BI358" s="301"/>
      <c r="BJ358" s="302"/>
      <c r="BN358" s="301"/>
      <c r="BO358" s="302"/>
      <c r="BP358" s="301"/>
      <c r="BQ358" s="301"/>
      <c r="BR358" s="301"/>
      <c r="BS358" s="302"/>
      <c r="BW358" s="301"/>
      <c r="BX358" s="302"/>
      <c r="BY358" s="301"/>
      <c r="BZ358" s="301"/>
      <c r="CA358" s="301"/>
      <c r="CB358" s="302"/>
      <c r="CF358" s="301"/>
      <c r="CG358" s="302"/>
      <c r="CH358" s="301"/>
      <c r="CI358" s="301"/>
      <c r="CJ358" s="301"/>
      <c r="CK358" s="302"/>
      <c r="CO358" s="301"/>
      <c r="CP358" s="302"/>
      <c r="CQ358" s="301"/>
      <c r="CR358" s="301"/>
      <c r="CS358" s="301"/>
      <c r="CT358" s="302"/>
      <c r="CX358" s="301"/>
      <c r="CY358" s="302"/>
      <c r="CZ358" s="301"/>
      <c r="DA358" s="301"/>
      <c r="DB358" s="301"/>
      <c r="DC358" s="302"/>
    </row>
    <row r="359" spans="48:107">
      <c r="AV359" s="301"/>
      <c r="AW359" s="302"/>
      <c r="AX359" s="301"/>
      <c r="AY359" s="301"/>
      <c r="AZ359" s="301"/>
      <c r="BA359" s="302"/>
      <c r="BE359" s="301"/>
      <c r="BF359" s="302"/>
      <c r="BG359" s="301"/>
      <c r="BH359" s="301"/>
      <c r="BI359" s="301"/>
      <c r="BJ359" s="302"/>
      <c r="BN359" s="301"/>
      <c r="BO359" s="302"/>
      <c r="BP359" s="301"/>
      <c r="BQ359" s="301"/>
      <c r="BR359" s="301"/>
      <c r="BS359" s="302"/>
      <c r="BW359" s="301"/>
      <c r="BX359" s="302"/>
      <c r="BY359" s="301"/>
      <c r="BZ359" s="301"/>
      <c r="CA359" s="301"/>
      <c r="CB359" s="302"/>
      <c r="CF359" s="301"/>
      <c r="CG359" s="302"/>
      <c r="CH359" s="301"/>
      <c r="CI359" s="301"/>
      <c r="CJ359" s="301"/>
      <c r="CK359" s="302"/>
      <c r="CO359" s="301"/>
      <c r="CP359" s="302"/>
      <c r="CQ359" s="301"/>
      <c r="CR359" s="301"/>
      <c r="CS359" s="301"/>
      <c r="CT359" s="302"/>
      <c r="CX359" s="301"/>
      <c r="CY359" s="302"/>
      <c r="CZ359" s="301"/>
      <c r="DA359" s="301"/>
      <c r="DB359" s="301"/>
      <c r="DC359" s="302"/>
    </row>
    <row r="360" spans="48:107">
      <c r="AV360" s="301"/>
      <c r="AW360" s="302"/>
      <c r="AX360" s="301"/>
      <c r="AY360" s="301"/>
      <c r="AZ360" s="301"/>
      <c r="BA360" s="302"/>
      <c r="BE360" s="301"/>
      <c r="BF360" s="302"/>
      <c r="BG360" s="301"/>
      <c r="BH360" s="301"/>
      <c r="BI360" s="301"/>
      <c r="BJ360" s="302"/>
      <c r="BN360" s="301"/>
      <c r="BO360" s="302"/>
      <c r="BP360" s="301"/>
      <c r="BQ360" s="301"/>
      <c r="BR360" s="301"/>
      <c r="BS360" s="302"/>
      <c r="BW360" s="301"/>
      <c r="BX360" s="302"/>
      <c r="BY360" s="301"/>
      <c r="BZ360" s="301"/>
      <c r="CA360" s="301"/>
      <c r="CB360" s="302"/>
      <c r="CF360" s="301"/>
      <c r="CG360" s="302"/>
      <c r="CH360" s="301"/>
      <c r="CI360" s="301"/>
      <c r="CJ360" s="301"/>
      <c r="CK360" s="302"/>
      <c r="CO360" s="301"/>
      <c r="CP360" s="302"/>
      <c r="CQ360" s="301"/>
      <c r="CR360" s="301"/>
      <c r="CS360" s="301"/>
      <c r="CT360" s="302"/>
      <c r="CX360" s="301"/>
      <c r="CY360" s="302"/>
      <c r="CZ360" s="301"/>
      <c r="DA360" s="301"/>
      <c r="DB360" s="301"/>
      <c r="DC360" s="302"/>
    </row>
    <row r="361" spans="48:107">
      <c r="AV361" s="301"/>
      <c r="AW361" s="302"/>
      <c r="AX361" s="301"/>
      <c r="AY361" s="301"/>
      <c r="AZ361" s="301"/>
      <c r="BA361" s="302"/>
      <c r="BE361" s="301"/>
      <c r="BF361" s="302"/>
      <c r="BG361" s="301"/>
      <c r="BH361" s="301"/>
      <c r="BI361" s="301"/>
      <c r="BJ361" s="302"/>
      <c r="BN361" s="301"/>
      <c r="BO361" s="302"/>
      <c r="BP361" s="301"/>
      <c r="BQ361" s="301"/>
      <c r="BR361" s="301"/>
      <c r="BS361" s="302"/>
      <c r="BW361" s="301"/>
      <c r="BX361" s="302"/>
      <c r="BY361" s="301"/>
      <c r="BZ361" s="301"/>
      <c r="CA361" s="301"/>
      <c r="CB361" s="302"/>
      <c r="CF361" s="301"/>
      <c r="CG361" s="302"/>
      <c r="CH361" s="301"/>
      <c r="CI361" s="301"/>
      <c r="CJ361" s="301"/>
      <c r="CK361" s="302"/>
      <c r="CO361" s="301"/>
      <c r="CP361" s="302"/>
      <c r="CQ361" s="301"/>
      <c r="CR361" s="301"/>
      <c r="CS361" s="301"/>
      <c r="CT361" s="302"/>
      <c r="CX361" s="301"/>
      <c r="CY361" s="302"/>
      <c r="CZ361" s="301"/>
      <c r="DA361" s="301"/>
      <c r="DB361" s="301"/>
      <c r="DC361" s="302"/>
    </row>
    <row r="362" spans="48:107">
      <c r="AV362" s="301"/>
      <c r="AW362" s="302"/>
      <c r="AX362" s="301"/>
      <c r="AY362" s="301"/>
      <c r="AZ362" s="301"/>
      <c r="BA362" s="302"/>
      <c r="BE362" s="301"/>
      <c r="BF362" s="302"/>
      <c r="BG362" s="301"/>
      <c r="BH362" s="301"/>
      <c r="BI362" s="301"/>
      <c r="BJ362" s="302"/>
      <c r="BN362" s="301"/>
      <c r="BO362" s="302"/>
      <c r="BP362" s="301"/>
      <c r="BQ362" s="301"/>
      <c r="BR362" s="301"/>
      <c r="BS362" s="302"/>
      <c r="BW362" s="301"/>
      <c r="BX362" s="302"/>
      <c r="BY362" s="301"/>
      <c r="BZ362" s="301"/>
      <c r="CA362" s="301"/>
      <c r="CB362" s="302"/>
      <c r="CF362" s="301"/>
      <c r="CG362" s="302"/>
      <c r="CH362" s="301"/>
      <c r="CI362" s="301"/>
      <c r="CJ362" s="301"/>
      <c r="CK362" s="302"/>
      <c r="CO362" s="301"/>
      <c r="CP362" s="302"/>
      <c r="CQ362" s="301"/>
      <c r="CR362" s="301"/>
      <c r="CS362" s="301"/>
      <c r="CT362" s="302"/>
      <c r="CX362" s="301"/>
      <c r="CY362" s="302"/>
      <c r="CZ362" s="301"/>
      <c r="DA362" s="301"/>
      <c r="DB362" s="301"/>
      <c r="DC362" s="302"/>
    </row>
    <row r="363" spans="48:107">
      <c r="AV363" s="301"/>
      <c r="AW363" s="302"/>
      <c r="AX363" s="301"/>
      <c r="AY363" s="301"/>
      <c r="AZ363" s="301"/>
      <c r="BA363" s="302"/>
      <c r="BE363" s="301"/>
      <c r="BF363" s="302"/>
      <c r="BG363" s="301"/>
      <c r="BH363" s="301"/>
      <c r="BI363" s="301"/>
      <c r="BJ363" s="302"/>
      <c r="BN363" s="301"/>
      <c r="BO363" s="302"/>
      <c r="BP363" s="301"/>
      <c r="BQ363" s="301"/>
      <c r="BR363" s="301"/>
      <c r="BS363" s="302"/>
      <c r="BW363" s="301"/>
      <c r="BX363" s="302"/>
      <c r="BY363" s="301"/>
      <c r="BZ363" s="301"/>
      <c r="CA363" s="301"/>
      <c r="CB363" s="302"/>
      <c r="CF363" s="301"/>
      <c r="CG363" s="302"/>
      <c r="CH363" s="301"/>
      <c r="CI363" s="301"/>
      <c r="CJ363" s="301"/>
      <c r="CK363" s="302"/>
      <c r="CO363" s="301"/>
      <c r="CP363" s="302"/>
      <c r="CQ363" s="301"/>
      <c r="CR363" s="301"/>
      <c r="CS363" s="301"/>
      <c r="CT363" s="302"/>
      <c r="CX363" s="301"/>
      <c r="CY363" s="302"/>
      <c r="CZ363" s="301"/>
      <c r="DA363" s="301"/>
      <c r="DB363" s="301"/>
      <c r="DC363" s="302"/>
    </row>
    <row r="364" spans="48:107">
      <c r="AV364" s="301"/>
      <c r="AW364" s="302"/>
      <c r="AX364" s="301"/>
      <c r="AY364" s="301"/>
      <c r="AZ364" s="301"/>
      <c r="BA364" s="302"/>
      <c r="BE364" s="301"/>
      <c r="BF364" s="302"/>
      <c r="BG364" s="301"/>
      <c r="BH364" s="301"/>
      <c r="BI364" s="301"/>
      <c r="BJ364" s="302"/>
      <c r="BN364" s="301"/>
      <c r="BO364" s="302"/>
      <c r="BP364" s="301"/>
      <c r="BQ364" s="301"/>
      <c r="BR364" s="301"/>
      <c r="BS364" s="302"/>
      <c r="BW364" s="301"/>
      <c r="BX364" s="302"/>
      <c r="BY364" s="301"/>
      <c r="BZ364" s="301"/>
      <c r="CA364" s="301"/>
      <c r="CB364" s="302"/>
      <c r="CF364" s="301"/>
      <c r="CG364" s="302"/>
      <c r="CH364" s="301"/>
      <c r="CI364" s="301"/>
      <c r="CJ364" s="301"/>
      <c r="CK364" s="302"/>
      <c r="CO364" s="301"/>
      <c r="CP364" s="302"/>
      <c r="CQ364" s="301"/>
      <c r="CR364" s="301"/>
      <c r="CS364" s="301"/>
      <c r="CT364" s="302"/>
      <c r="CX364" s="301"/>
      <c r="CY364" s="302"/>
      <c r="CZ364" s="301"/>
      <c r="DA364" s="301"/>
      <c r="DB364" s="301"/>
      <c r="DC364" s="302"/>
    </row>
    <row r="365" spans="48:107">
      <c r="AV365" s="301"/>
      <c r="AW365" s="302"/>
      <c r="AX365" s="301"/>
      <c r="AY365" s="301"/>
      <c r="AZ365" s="301"/>
      <c r="BA365" s="302"/>
      <c r="BE365" s="301"/>
      <c r="BF365" s="302"/>
      <c r="BG365" s="301"/>
      <c r="BH365" s="301"/>
      <c r="BI365" s="301"/>
      <c r="BJ365" s="302"/>
      <c r="BN365" s="301"/>
      <c r="BO365" s="302"/>
      <c r="BP365" s="301"/>
      <c r="BQ365" s="301"/>
      <c r="BR365" s="301"/>
      <c r="BS365" s="302"/>
      <c r="BW365" s="301"/>
      <c r="BX365" s="302"/>
      <c r="BY365" s="301"/>
      <c r="BZ365" s="301"/>
      <c r="CA365" s="301"/>
      <c r="CB365" s="302"/>
      <c r="CF365" s="301"/>
      <c r="CG365" s="302"/>
      <c r="CH365" s="301"/>
      <c r="CI365" s="301"/>
      <c r="CJ365" s="301"/>
      <c r="CK365" s="302"/>
      <c r="CO365" s="301"/>
      <c r="CP365" s="302"/>
      <c r="CQ365" s="301"/>
      <c r="CR365" s="301"/>
      <c r="CS365" s="301"/>
      <c r="CT365" s="302"/>
      <c r="CX365" s="301"/>
      <c r="CY365" s="302"/>
      <c r="CZ365" s="301"/>
      <c r="DA365" s="301"/>
      <c r="DB365" s="301"/>
      <c r="DC365" s="302"/>
    </row>
    <row r="366" spans="48:107">
      <c r="AV366" s="301"/>
      <c r="AW366" s="302"/>
      <c r="AX366" s="301"/>
      <c r="AY366" s="301"/>
      <c r="AZ366" s="301"/>
      <c r="BA366" s="302"/>
      <c r="BE366" s="301"/>
      <c r="BF366" s="302"/>
      <c r="BG366" s="301"/>
      <c r="BH366" s="301"/>
      <c r="BI366" s="301"/>
      <c r="BJ366" s="302"/>
      <c r="BN366" s="301"/>
      <c r="BO366" s="302"/>
      <c r="BP366" s="301"/>
      <c r="BQ366" s="301"/>
      <c r="BR366" s="301"/>
      <c r="BS366" s="302"/>
      <c r="BW366" s="301"/>
      <c r="BX366" s="302"/>
      <c r="BY366" s="301"/>
      <c r="BZ366" s="301"/>
      <c r="CA366" s="301"/>
      <c r="CB366" s="302"/>
      <c r="CF366" s="301"/>
      <c r="CG366" s="302"/>
      <c r="CH366" s="301"/>
      <c r="CI366" s="301"/>
      <c r="CJ366" s="301"/>
      <c r="CK366" s="302"/>
      <c r="CO366" s="301"/>
      <c r="CP366" s="302"/>
      <c r="CQ366" s="301"/>
      <c r="CR366" s="301"/>
      <c r="CS366" s="301"/>
      <c r="CT366" s="302"/>
      <c r="CX366" s="301"/>
      <c r="CY366" s="302"/>
      <c r="CZ366" s="301"/>
      <c r="DA366" s="301"/>
      <c r="DB366" s="301"/>
      <c r="DC366" s="302"/>
    </row>
    <row r="367" spans="48:107">
      <c r="AV367" s="301"/>
      <c r="AW367" s="302"/>
      <c r="AX367" s="301"/>
      <c r="AY367" s="301"/>
      <c r="AZ367" s="301"/>
      <c r="BA367" s="302"/>
      <c r="BE367" s="301"/>
      <c r="BF367" s="302"/>
      <c r="BG367" s="301"/>
      <c r="BH367" s="301"/>
      <c r="BI367" s="301"/>
      <c r="BJ367" s="302"/>
      <c r="BN367" s="301"/>
      <c r="BO367" s="302"/>
      <c r="BP367" s="301"/>
      <c r="BQ367" s="301"/>
      <c r="BR367" s="301"/>
      <c r="BS367" s="302"/>
      <c r="BW367" s="301"/>
      <c r="BX367" s="302"/>
      <c r="BY367" s="301"/>
      <c r="BZ367" s="301"/>
      <c r="CA367" s="301"/>
      <c r="CB367" s="302"/>
      <c r="CF367" s="301"/>
      <c r="CG367" s="302"/>
      <c r="CH367" s="301"/>
      <c r="CI367" s="301"/>
      <c r="CJ367" s="301"/>
      <c r="CK367" s="302"/>
      <c r="CO367" s="301"/>
      <c r="CP367" s="302"/>
      <c r="CQ367" s="301"/>
      <c r="CR367" s="301"/>
      <c r="CS367" s="301"/>
      <c r="CT367" s="302"/>
      <c r="CX367" s="301"/>
      <c r="CY367" s="302"/>
      <c r="CZ367" s="301"/>
      <c r="DA367" s="301"/>
      <c r="DB367" s="301"/>
      <c r="DC367" s="302"/>
    </row>
    <row r="368" spans="48:107">
      <c r="AV368" s="301"/>
      <c r="AW368" s="302"/>
      <c r="AX368" s="302"/>
      <c r="AY368" s="301"/>
      <c r="AZ368" s="301"/>
      <c r="BA368" s="302"/>
      <c r="BE368" s="301"/>
      <c r="BF368" s="302"/>
      <c r="BG368" s="301"/>
      <c r="BH368" s="301"/>
      <c r="BI368" s="301"/>
      <c r="BJ368" s="302"/>
      <c r="BN368" s="301"/>
      <c r="BO368" s="302"/>
      <c r="BP368" s="301"/>
      <c r="BQ368" s="301"/>
      <c r="BR368" s="301"/>
      <c r="BS368" s="302"/>
      <c r="BW368" s="301"/>
      <c r="BX368" s="302"/>
      <c r="BY368" s="301"/>
      <c r="BZ368" s="301"/>
      <c r="CA368" s="301"/>
      <c r="CB368" s="302"/>
      <c r="CF368" s="301"/>
      <c r="CG368" s="302"/>
      <c r="CH368" s="301"/>
      <c r="CI368" s="301"/>
      <c r="CJ368" s="301"/>
      <c r="CK368" s="302"/>
      <c r="CO368" s="301"/>
      <c r="CP368" s="302"/>
      <c r="CQ368" s="301"/>
      <c r="CR368" s="301"/>
      <c r="CS368" s="301"/>
      <c r="CT368" s="302"/>
      <c r="CX368" s="301"/>
      <c r="CY368" s="302"/>
      <c r="CZ368" s="301"/>
      <c r="DA368" s="301"/>
      <c r="DB368" s="301"/>
      <c r="DC368" s="302"/>
    </row>
    <row r="369" spans="48:107">
      <c r="AV369" s="301"/>
      <c r="AW369" s="302"/>
      <c r="AX369" s="302"/>
      <c r="AY369" s="301"/>
      <c r="AZ369" s="301"/>
      <c r="BA369" s="302"/>
      <c r="BE369" s="301"/>
      <c r="BF369" s="302"/>
      <c r="BG369" s="301"/>
      <c r="BH369" s="301"/>
      <c r="BI369" s="301"/>
      <c r="BJ369" s="302"/>
      <c r="BN369" s="301"/>
      <c r="BO369" s="302"/>
      <c r="BP369" s="301"/>
      <c r="BQ369" s="301"/>
      <c r="BR369" s="301"/>
      <c r="BS369" s="302"/>
      <c r="BW369" s="301"/>
      <c r="BX369" s="302"/>
      <c r="BY369" s="301"/>
      <c r="BZ369" s="301"/>
      <c r="CA369" s="301"/>
      <c r="CB369" s="302"/>
      <c r="CF369" s="301"/>
      <c r="CG369" s="302"/>
      <c r="CH369" s="301"/>
      <c r="CI369" s="301"/>
      <c r="CJ369" s="301"/>
      <c r="CK369" s="302"/>
      <c r="CO369" s="301"/>
      <c r="CP369" s="302"/>
      <c r="CQ369" s="301"/>
      <c r="CR369" s="301"/>
      <c r="CS369" s="301"/>
      <c r="CT369" s="302"/>
      <c r="CX369" s="301"/>
      <c r="CY369" s="302"/>
      <c r="CZ369" s="301"/>
      <c r="DA369" s="301"/>
      <c r="DB369" s="301"/>
      <c r="DC369" s="302"/>
    </row>
    <row r="370" spans="48:107">
      <c r="AV370" s="301"/>
      <c r="AW370" s="302"/>
      <c r="AX370" s="302"/>
      <c r="AY370" s="301"/>
      <c r="AZ370" s="301"/>
      <c r="BA370" s="302"/>
      <c r="BE370" s="301"/>
      <c r="BF370" s="302"/>
      <c r="BG370" s="301"/>
      <c r="BH370" s="301"/>
      <c r="BI370" s="301"/>
      <c r="BJ370" s="302"/>
      <c r="BN370" s="301"/>
      <c r="BO370" s="302"/>
      <c r="BP370" s="301"/>
      <c r="BQ370" s="301"/>
      <c r="BR370" s="301"/>
      <c r="BS370" s="302"/>
      <c r="BW370" s="301"/>
      <c r="BX370" s="302"/>
      <c r="BY370" s="301"/>
      <c r="BZ370" s="301"/>
      <c r="CA370" s="301"/>
      <c r="CB370" s="302"/>
      <c r="CF370" s="301"/>
      <c r="CG370" s="302"/>
      <c r="CH370" s="301"/>
      <c r="CI370" s="301"/>
      <c r="CJ370" s="301"/>
      <c r="CK370" s="302"/>
      <c r="CO370" s="301"/>
      <c r="CP370" s="302"/>
      <c r="CQ370" s="301"/>
      <c r="CR370" s="301"/>
      <c r="CS370" s="301"/>
      <c r="CT370" s="302"/>
      <c r="CX370" s="301"/>
      <c r="CY370" s="302"/>
      <c r="CZ370" s="301"/>
      <c r="DA370" s="301"/>
      <c r="DB370" s="301"/>
      <c r="DC370" s="302"/>
    </row>
    <row r="371" spans="48:107">
      <c r="AV371" s="301"/>
      <c r="AW371" s="302"/>
      <c r="AX371" s="302"/>
      <c r="AY371" s="301"/>
      <c r="AZ371" s="301"/>
      <c r="BA371" s="302"/>
      <c r="BE371" s="301"/>
      <c r="BF371" s="302"/>
      <c r="BG371" s="301"/>
      <c r="BH371" s="301"/>
      <c r="BI371" s="301"/>
      <c r="BJ371" s="302"/>
      <c r="BN371" s="301"/>
      <c r="BO371" s="302"/>
      <c r="BP371" s="301"/>
      <c r="BQ371" s="301"/>
      <c r="BR371" s="301"/>
      <c r="BS371" s="302"/>
      <c r="BW371" s="301"/>
      <c r="BX371" s="302"/>
      <c r="BY371" s="301"/>
      <c r="BZ371" s="301"/>
      <c r="CA371" s="301"/>
      <c r="CB371" s="302"/>
      <c r="CF371" s="301"/>
      <c r="CG371" s="302"/>
      <c r="CH371" s="301"/>
      <c r="CI371" s="301"/>
      <c r="CJ371" s="301"/>
      <c r="CK371" s="302"/>
      <c r="CO371" s="301"/>
      <c r="CP371" s="302"/>
      <c r="CQ371" s="301"/>
      <c r="CR371" s="301"/>
      <c r="CS371" s="301"/>
      <c r="CT371" s="302"/>
      <c r="CX371" s="301"/>
      <c r="CY371" s="302"/>
      <c r="CZ371" s="301"/>
      <c r="DA371" s="301"/>
      <c r="DB371" s="301"/>
      <c r="DC371" s="302"/>
    </row>
    <row r="372" spans="48:107">
      <c r="AV372" s="301"/>
      <c r="AW372" s="302"/>
      <c r="AX372" s="302"/>
      <c r="AY372" s="301"/>
      <c r="AZ372" s="301"/>
      <c r="BA372" s="302"/>
      <c r="BE372" s="301"/>
      <c r="BF372" s="302"/>
      <c r="BG372" s="301"/>
      <c r="BH372" s="301"/>
      <c r="BI372" s="301"/>
      <c r="BJ372" s="302"/>
      <c r="BN372" s="301"/>
      <c r="BO372" s="302"/>
      <c r="BP372" s="301"/>
      <c r="BQ372" s="301"/>
      <c r="BR372" s="301"/>
      <c r="BS372" s="302"/>
      <c r="BW372" s="301"/>
      <c r="BX372" s="302"/>
      <c r="BY372" s="301"/>
      <c r="BZ372" s="301"/>
      <c r="CA372" s="301"/>
      <c r="CB372" s="302"/>
      <c r="CF372" s="301"/>
      <c r="CG372" s="302"/>
      <c r="CH372" s="301"/>
      <c r="CI372" s="301"/>
      <c r="CJ372" s="301"/>
      <c r="CK372" s="302"/>
      <c r="CO372" s="301"/>
      <c r="CP372" s="302"/>
      <c r="CQ372" s="301"/>
      <c r="CR372" s="301"/>
      <c r="CS372" s="301"/>
      <c r="CT372" s="302"/>
      <c r="CX372" s="301"/>
      <c r="CY372" s="302"/>
      <c r="CZ372" s="301"/>
      <c r="DA372" s="301"/>
      <c r="DB372" s="301"/>
      <c r="DC372" s="302"/>
    </row>
    <row r="373" spans="48:107">
      <c r="AV373" s="301"/>
      <c r="AW373" s="302"/>
      <c r="AX373" s="302"/>
      <c r="AY373" s="301"/>
      <c r="AZ373" s="301"/>
      <c r="BA373" s="302"/>
      <c r="BE373" s="301"/>
      <c r="BF373" s="302"/>
      <c r="BG373" s="301"/>
      <c r="BH373" s="301"/>
      <c r="BI373" s="301"/>
      <c r="BJ373" s="302"/>
      <c r="BN373" s="301"/>
      <c r="BO373" s="302"/>
      <c r="BP373" s="301"/>
      <c r="BQ373" s="301"/>
      <c r="BR373" s="301"/>
      <c r="BS373" s="302"/>
      <c r="BW373" s="301"/>
      <c r="BX373" s="302"/>
      <c r="BY373" s="301"/>
      <c r="BZ373" s="301"/>
      <c r="CA373" s="301"/>
      <c r="CB373" s="302"/>
      <c r="CF373" s="301"/>
      <c r="CG373" s="302"/>
      <c r="CH373" s="301"/>
      <c r="CI373" s="301"/>
      <c r="CJ373" s="301"/>
      <c r="CK373" s="302"/>
      <c r="CO373" s="301"/>
      <c r="CP373" s="302"/>
      <c r="CQ373" s="301"/>
      <c r="CR373" s="301"/>
      <c r="CS373" s="301"/>
      <c r="CT373" s="302"/>
      <c r="CX373" s="301"/>
      <c r="CY373" s="302"/>
      <c r="CZ373" s="301"/>
      <c r="DA373" s="301"/>
      <c r="DB373" s="301"/>
      <c r="DC373" s="302"/>
    </row>
    <row r="374" spans="48:107">
      <c r="AV374" s="301"/>
      <c r="AW374" s="302"/>
      <c r="AX374" s="302"/>
      <c r="AY374" s="301"/>
      <c r="AZ374" s="301"/>
      <c r="BA374" s="302"/>
      <c r="BE374" s="301"/>
      <c r="BF374" s="302"/>
      <c r="BG374" s="301"/>
      <c r="BH374" s="301"/>
      <c r="BI374" s="301"/>
      <c r="BJ374" s="302"/>
      <c r="BN374" s="301"/>
      <c r="BO374" s="302"/>
      <c r="BP374" s="301"/>
      <c r="BQ374" s="301"/>
      <c r="BR374" s="301"/>
      <c r="BS374" s="302"/>
      <c r="BW374" s="301"/>
      <c r="BX374" s="302"/>
      <c r="BY374" s="301"/>
      <c r="BZ374" s="301"/>
      <c r="CA374" s="301"/>
      <c r="CB374" s="302"/>
      <c r="CF374" s="301"/>
      <c r="CG374" s="302"/>
      <c r="CH374" s="301"/>
      <c r="CI374" s="301"/>
      <c r="CJ374" s="301"/>
      <c r="CK374" s="302"/>
      <c r="CO374" s="301"/>
      <c r="CP374" s="302"/>
      <c r="CQ374" s="301"/>
      <c r="CR374" s="301"/>
      <c r="CS374" s="301"/>
      <c r="CT374" s="302"/>
      <c r="CX374" s="301"/>
      <c r="CY374" s="302"/>
      <c r="CZ374" s="301"/>
      <c r="DA374" s="301"/>
      <c r="DB374" s="301"/>
      <c r="DC374" s="302"/>
    </row>
    <row r="375" spans="48:107">
      <c r="AV375" s="301"/>
      <c r="AW375" s="302"/>
      <c r="AX375" s="302"/>
      <c r="AY375" s="301"/>
      <c r="AZ375" s="301"/>
      <c r="BA375" s="302"/>
      <c r="BE375" s="301"/>
      <c r="BF375" s="302"/>
      <c r="BG375" s="301"/>
      <c r="BH375" s="301"/>
      <c r="BI375" s="301"/>
      <c r="BJ375" s="302"/>
      <c r="BN375" s="301"/>
      <c r="BO375" s="302"/>
      <c r="BP375" s="301"/>
      <c r="BQ375" s="301"/>
      <c r="BR375" s="301"/>
      <c r="BS375" s="302"/>
      <c r="BW375" s="301"/>
      <c r="BX375" s="302"/>
      <c r="BY375" s="301"/>
      <c r="BZ375" s="301"/>
      <c r="CA375" s="301"/>
      <c r="CB375" s="302"/>
      <c r="CF375" s="301"/>
      <c r="CG375" s="302"/>
      <c r="CH375" s="301"/>
      <c r="CI375" s="301"/>
      <c r="CJ375" s="301"/>
      <c r="CK375" s="302"/>
      <c r="CO375" s="301"/>
      <c r="CP375" s="302"/>
      <c r="CQ375" s="301"/>
      <c r="CR375" s="301"/>
      <c r="CS375" s="301"/>
      <c r="CT375" s="302"/>
      <c r="CX375" s="301"/>
      <c r="CY375" s="302"/>
      <c r="CZ375" s="301"/>
      <c r="DA375" s="301"/>
      <c r="DB375" s="301"/>
      <c r="DC375" s="302"/>
    </row>
    <row r="376" spans="48:107">
      <c r="AV376" s="301"/>
      <c r="AW376" s="302"/>
      <c r="AX376" s="302"/>
      <c r="AY376" s="301"/>
      <c r="AZ376" s="301"/>
      <c r="BA376" s="302"/>
      <c r="BE376" s="301"/>
      <c r="BF376" s="302"/>
      <c r="BG376" s="301"/>
      <c r="BH376" s="301"/>
      <c r="BI376" s="301"/>
      <c r="BJ376" s="302"/>
      <c r="BN376" s="301"/>
      <c r="BO376" s="302"/>
      <c r="BP376" s="301"/>
      <c r="BQ376" s="301"/>
      <c r="BR376" s="301"/>
      <c r="BS376" s="302"/>
      <c r="BW376" s="301"/>
      <c r="BX376" s="302"/>
      <c r="BY376" s="301"/>
      <c r="BZ376" s="301"/>
      <c r="CA376" s="301"/>
      <c r="CB376" s="302"/>
      <c r="CF376" s="301"/>
      <c r="CG376" s="302"/>
      <c r="CH376" s="301"/>
      <c r="CI376" s="301"/>
      <c r="CJ376" s="301"/>
      <c r="CK376" s="302"/>
      <c r="CO376" s="301"/>
      <c r="CP376" s="302"/>
      <c r="CQ376" s="301"/>
      <c r="CR376" s="301"/>
      <c r="CS376" s="301"/>
      <c r="CT376" s="302"/>
      <c r="CX376" s="301"/>
      <c r="CY376" s="302"/>
      <c r="CZ376" s="301"/>
      <c r="DA376" s="301"/>
      <c r="DB376" s="301"/>
      <c r="DC376" s="302"/>
    </row>
    <row r="377" spans="48:107">
      <c r="AV377" s="301"/>
      <c r="AW377" s="302"/>
      <c r="AX377" s="302"/>
      <c r="AY377" s="301"/>
      <c r="AZ377" s="301"/>
      <c r="BA377" s="302"/>
      <c r="BE377" s="301"/>
      <c r="BF377" s="302"/>
      <c r="BG377" s="301"/>
      <c r="BH377" s="301"/>
      <c r="BI377" s="301"/>
      <c r="BJ377" s="302"/>
      <c r="BN377" s="301"/>
      <c r="BO377" s="302"/>
      <c r="BP377" s="301"/>
      <c r="BQ377" s="301"/>
      <c r="BR377" s="301"/>
      <c r="BS377" s="302"/>
      <c r="BW377" s="301"/>
      <c r="BX377" s="302"/>
      <c r="BY377" s="301"/>
      <c r="BZ377" s="301"/>
      <c r="CA377" s="301"/>
      <c r="CB377" s="302"/>
      <c r="CF377" s="301"/>
      <c r="CG377" s="302"/>
      <c r="CH377" s="301"/>
      <c r="CI377" s="301"/>
      <c r="CJ377" s="301"/>
      <c r="CK377" s="302"/>
      <c r="CO377" s="301"/>
      <c r="CP377" s="302"/>
      <c r="CQ377" s="301"/>
      <c r="CR377" s="301"/>
      <c r="CS377" s="301"/>
      <c r="CT377" s="302"/>
      <c r="CX377" s="301"/>
      <c r="CY377" s="302"/>
      <c r="CZ377" s="301"/>
      <c r="DA377" s="301"/>
      <c r="DB377" s="301"/>
      <c r="DC377" s="302"/>
    </row>
    <row r="378" spans="48:107">
      <c r="AV378" s="301"/>
      <c r="AW378" s="302"/>
      <c r="AX378" s="302"/>
      <c r="AY378" s="301"/>
      <c r="AZ378" s="301"/>
      <c r="BA378" s="302"/>
      <c r="BE378" s="301"/>
      <c r="BF378" s="302"/>
      <c r="BG378" s="301"/>
      <c r="BH378" s="301"/>
      <c r="BI378" s="301"/>
      <c r="BJ378" s="302"/>
      <c r="BN378" s="301"/>
      <c r="BO378" s="302"/>
      <c r="BP378" s="301"/>
      <c r="BQ378" s="301"/>
      <c r="BR378" s="301"/>
      <c r="BS378" s="302"/>
      <c r="BW378" s="301"/>
      <c r="BX378" s="302"/>
      <c r="BY378" s="301"/>
      <c r="BZ378" s="301"/>
      <c r="CA378" s="301"/>
      <c r="CB378" s="302"/>
      <c r="CF378" s="301"/>
      <c r="CG378" s="302"/>
      <c r="CH378" s="301"/>
      <c r="CI378" s="301"/>
      <c r="CJ378" s="301"/>
      <c r="CK378" s="302"/>
      <c r="CO378" s="301"/>
      <c r="CP378" s="302"/>
      <c r="CQ378" s="301"/>
      <c r="CR378" s="301"/>
      <c r="CS378" s="301"/>
      <c r="CT378" s="302"/>
      <c r="CX378" s="301"/>
      <c r="CY378" s="302"/>
      <c r="CZ378" s="301"/>
      <c r="DA378" s="301"/>
      <c r="DB378" s="301"/>
      <c r="DC378" s="302"/>
    </row>
    <row r="379" spans="48:107">
      <c r="AV379" s="301"/>
      <c r="AW379" s="302"/>
      <c r="AX379" s="302"/>
      <c r="AY379" s="301"/>
      <c r="AZ379" s="301"/>
      <c r="BA379" s="302"/>
      <c r="BE379" s="301"/>
      <c r="BF379" s="302"/>
      <c r="BG379" s="301"/>
      <c r="BH379" s="301"/>
      <c r="BI379" s="301"/>
      <c r="BJ379" s="302"/>
      <c r="BN379" s="301"/>
      <c r="BO379" s="302"/>
      <c r="BP379" s="301"/>
      <c r="BQ379" s="301"/>
      <c r="BR379" s="301"/>
      <c r="BS379" s="302"/>
      <c r="BW379" s="301"/>
      <c r="BX379" s="302"/>
      <c r="BY379" s="301"/>
      <c r="BZ379" s="301"/>
      <c r="CA379" s="301"/>
      <c r="CB379" s="302"/>
      <c r="CF379" s="301"/>
      <c r="CG379" s="302"/>
      <c r="CH379" s="301"/>
      <c r="CI379" s="301"/>
      <c r="CJ379" s="301"/>
      <c r="CK379" s="302"/>
      <c r="CO379" s="301"/>
      <c r="CP379" s="302"/>
      <c r="CQ379" s="301"/>
      <c r="CR379" s="301"/>
      <c r="CS379" s="301"/>
      <c r="CT379" s="302"/>
      <c r="CX379" s="301"/>
      <c r="CY379" s="302"/>
      <c r="CZ379" s="301"/>
      <c r="DA379" s="301"/>
      <c r="DB379" s="301"/>
      <c r="DC379" s="302"/>
    </row>
    <row r="380" spans="48:107">
      <c r="AV380" s="301"/>
      <c r="AW380" s="302"/>
      <c r="AX380" s="302"/>
      <c r="AY380" s="301"/>
      <c r="AZ380" s="301"/>
      <c r="BA380" s="302"/>
      <c r="BE380" s="301"/>
      <c r="BF380" s="302"/>
      <c r="BG380" s="301"/>
      <c r="BH380" s="301"/>
      <c r="BI380" s="301"/>
      <c r="BJ380" s="302"/>
      <c r="BN380" s="301"/>
      <c r="BO380" s="302"/>
      <c r="BP380" s="301"/>
      <c r="BQ380" s="301"/>
      <c r="BR380" s="301"/>
      <c r="BS380" s="302"/>
      <c r="BW380" s="301"/>
      <c r="BX380" s="302"/>
      <c r="BY380" s="301"/>
      <c r="BZ380" s="301"/>
      <c r="CA380" s="301"/>
      <c r="CB380" s="302"/>
      <c r="CF380" s="301"/>
      <c r="CG380" s="302"/>
      <c r="CH380" s="301"/>
      <c r="CI380" s="301"/>
      <c r="CJ380" s="301"/>
      <c r="CK380" s="302"/>
      <c r="CO380" s="301"/>
      <c r="CP380" s="302"/>
      <c r="CQ380" s="301"/>
      <c r="CR380" s="301"/>
      <c r="CS380" s="301"/>
      <c r="CT380" s="302"/>
      <c r="CX380" s="301"/>
      <c r="CY380" s="302"/>
      <c r="CZ380" s="301"/>
      <c r="DA380" s="301"/>
      <c r="DB380" s="301"/>
      <c r="DC380" s="302"/>
    </row>
    <row r="381" spans="48:107">
      <c r="AV381" s="301"/>
      <c r="AW381" s="302"/>
      <c r="AX381" s="302"/>
      <c r="AY381" s="301"/>
      <c r="AZ381" s="301"/>
      <c r="BA381" s="302"/>
      <c r="BE381" s="301"/>
      <c r="BF381" s="302"/>
      <c r="BG381" s="301"/>
      <c r="BH381" s="301"/>
      <c r="BI381" s="301"/>
      <c r="BJ381" s="302"/>
      <c r="BN381" s="301"/>
      <c r="BO381" s="302"/>
      <c r="BP381" s="301"/>
      <c r="BQ381" s="301"/>
      <c r="BR381" s="301"/>
      <c r="BS381" s="302"/>
      <c r="BW381" s="301"/>
      <c r="BX381" s="302"/>
      <c r="BY381" s="301"/>
      <c r="BZ381" s="301"/>
      <c r="CA381" s="301"/>
      <c r="CB381" s="302"/>
      <c r="CF381" s="301"/>
      <c r="CG381" s="302"/>
      <c r="CH381" s="301"/>
      <c r="CI381" s="301"/>
      <c r="CJ381" s="301"/>
      <c r="CK381" s="302"/>
      <c r="CO381" s="301"/>
      <c r="CP381" s="302"/>
      <c r="CQ381" s="301"/>
      <c r="CR381" s="301"/>
      <c r="CS381" s="301"/>
      <c r="CT381" s="302"/>
      <c r="CX381" s="301"/>
      <c r="CY381" s="302"/>
      <c r="CZ381" s="301"/>
      <c r="DA381" s="301"/>
      <c r="DB381" s="301"/>
      <c r="DC381" s="302"/>
    </row>
    <row r="382" spans="48:107">
      <c r="AV382" s="301"/>
      <c r="AW382" s="302"/>
      <c r="AX382" s="302"/>
      <c r="AY382" s="301"/>
      <c r="AZ382" s="301"/>
      <c r="BA382" s="302"/>
      <c r="BE382" s="301"/>
      <c r="BF382" s="302"/>
      <c r="BG382" s="301"/>
      <c r="BH382" s="301"/>
      <c r="BI382" s="301"/>
      <c r="BJ382" s="302"/>
      <c r="BN382" s="301"/>
      <c r="BO382" s="302"/>
      <c r="BP382" s="301"/>
      <c r="BQ382" s="301"/>
      <c r="BR382" s="301"/>
      <c r="BS382" s="302"/>
      <c r="BW382" s="301"/>
      <c r="BX382" s="302"/>
      <c r="BY382" s="301"/>
      <c r="BZ382" s="301"/>
      <c r="CA382" s="301"/>
      <c r="CB382" s="302"/>
      <c r="CF382" s="301"/>
      <c r="CG382" s="302"/>
      <c r="CH382" s="301"/>
      <c r="CI382" s="301"/>
      <c r="CJ382" s="301"/>
      <c r="CK382" s="302"/>
      <c r="CO382" s="301"/>
      <c r="CP382" s="302"/>
      <c r="CQ382" s="301"/>
      <c r="CR382" s="301"/>
      <c r="CS382" s="301"/>
      <c r="CT382" s="302"/>
      <c r="CX382" s="301"/>
      <c r="CY382" s="302"/>
      <c r="CZ382" s="301"/>
      <c r="DA382" s="301"/>
      <c r="DB382" s="301"/>
      <c r="DC382" s="302"/>
    </row>
    <row r="383" spans="48:107">
      <c r="AV383" s="301"/>
      <c r="AW383" s="302"/>
      <c r="AX383" s="302"/>
      <c r="AY383" s="301"/>
      <c r="AZ383" s="301"/>
      <c r="BA383" s="302"/>
      <c r="BE383" s="301"/>
      <c r="BF383" s="302"/>
      <c r="BG383" s="301"/>
      <c r="BH383" s="301"/>
      <c r="BI383" s="301"/>
      <c r="BJ383" s="302"/>
      <c r="BN383" s="301"/>
      <c r="BO383" s="302"/>
      <c r="BP383" s="301"/>
      <c r="BQ383" s="301"/>
      <c r="BR383" s="301"/>
      <c r="BS383" s="302"/>
      <c r="BW383" s="301"/>
      <c r="BX383" s="302"/>
      <c r="BY383" s="301"/>
      <c r="BZ383" s="301"/>
      <c r="CA383" s="301"/>
      <c r="CB383" s="302"/>
      <c r="CF383" s="301"/>
      <c r="CG383" s="302"/>
      <c r="CH383" s="301"/>
      <c r="CI383" s="301"/>
      <c r="CJ383" s="301"/>
      <c r="CK383" s="302"/>
      <c r="CO383" s="301"/>
      <c r="CP383" s="302"/>
      <c r="CQ383" s="301"/>
      <c r="CR383" s="301"/>
      <c r="CS383" s="301"/>
      <c r="CT383" s="302"/>
      <c r="CX383" s="301"/>
      <c r="CY383" s="302"/>
      <c r="CZ383" s="301"/>
      <c r="DA383" s="301"/>
      <c r="DB383" s="301"/>
      <c r="DC383" s="302"/>
    </row>
    <row r="384" spans="48:107">
      <c r="AV384" s="301"/>
      <c r="AW384" s="302"/>
      <c r="AX384" s="302"/>
      <c r="AY384" s="301"/>
      <c r="AZ384" s="301"/>
      <c r="BA384" s="302"/>
      <c r="BE384" s="301"/>
      <c r="BF384" s="302"/>
      <c r="BG384" s="301"/>
      <c r="BH384" s="301"/>
      <c r="BI384" s="301"/>
      <c r="BJ384" s="302"/>
      <c r="BN384" s="301"/>
      <c r="BO384" s="302"/>
      <c r="BP384" s="301"/>
      <c r="BQ384" s="301"/>
      <c r="BR384" s="301"/>
      <c r="BS384" s="302"/>
      <c r="BW384" s="301"/>
      <c r="BX384" s="302"/>
      <c r="BY384" s="301"/>
      <c r="BZ384" s="301"/>
      <c r="CA384" s="301"/>
      <c r="CB384" s="302"/>
      <c r="CF384" s="301"/>
      <c r="CG384" s="302"/>
      <c r="CH384" s="301"/>
      <c r="CI384" s="301"/>
      <c r="CJ384" s="301"/>
      <c r="CK384" s="302"/>
      <c r="CO384" s="301"/>
      <c r="CP384" s="302"/>
      <c r="CQ384" s="301"/>
      <c r="CR384" s="301"/>
      <c r="CS384" s="301"/>
      <c r="CT384" s="302"/>
      <c r="CX384" s="301"/>
      <c r="CY384" s="302"/>
      <c r="CZ384" s="301"/>
      <c r="DA384" s="301"/>
      <c r="DB384" s="301"/>
      <c r="DC384" s="302"/>
    </row>
    <row r="385" spans="48:107">
      <c r="AV385" s="301"/>
      <c r="AW385" s="302"/>
      <c r="AX385" s="302"/>
      <c r="AY385" s="301"/>
      <c r="AZ385" s="301"/>
      <c r="BA385" s="302"/>
      <c r="BE385" s="301"/>
      <c r="BF385" s="302"/>
      <c r="BG385" s="301"/>
      <c r="BH385" s="301"/>
      <c r="BI385" s="301"/>
      <c r="BJ385" s="302"/>
      <c r="BN385" s="301"/>
      <c r="BO385" s="302"/>
      <c r="BP385" s="301"/>
      <c r="BQ385" s="301"/>
      <c r="BR385" s="301"/>
      <c r="BS385" s="302"/>
      <c r="BW385" s="301"/>
      <c r="BX385" s="302"/>
      <c r="BY385" s="301"/>
      <c r="BZ385" s="301"/>
      <c r="CA385" s="301"/>
      <c r="CB385" s="302"/>
      <c r="CF385" s="301"/>
      <c r="CG385" s="302"/>
      <c r="CH385" s="301"/>
      <c r="CI385" s="301"/>
      <c r="CJ385" s="301"/>
      <c r="CK385" s="302"/>
      <c r="CO385" s="301"/>
      <c r="CP385" s="302"/>
      <c r="CQ385" s="301"/>
      <c r="CR385" s="301"/>
      <c r="CS385" s="301"/>
      <c r="CT385" s="302"/>
      <c r="CX385" s="301"/>
      <c r="CY385" s="302"/>
      <c r="CZ385" s="301"/>
      <c r="DA385" s="301"/>
      <c r="DB385" s="301"/>
      <c r="DC385" s="302"/>
    </row>
    <row r="386" spans="48:107">
      <c r="AV386" s="301"/>
      <c r="AW386" s="302"/>
      <c r="AX386" s="302"/>
      <c r="AY386" s="301"/>
      <c r="AZ386" s="301"/>
      <c r="BA386" s="302"/>
      <c r="BE386" s="301"/>
      <c r="BF386" s="302"/>
      <c r="BG386" s="301"/>
      <c r="BH386" s="301"/>
      <c r="BI386" s="301"/>
      <c r="BJ386" s="302"/>
      <c r="BN386" s="301"/>
      <c r="BO386" s="302"/>
      <c r="BP386" s="301"/>
      <c r="BQ386" s="301"/>
      <c r="BR386" s="301"/>
      <c r="BS386" s="302"/>
      <c r="BW386" s="301"/>
      <c r="BX386" s="302"/>
      <c r="BY386" s="301"/>
      <c r="BZ386" s="301"/>
      <c r="CA386" s="301"/>
      <c r="CB386" s="302"/>
      <c r="CF386" s="301"/>
      <c r="CG386" s="302"/>
      <c r="CH386" s="301"/>
      <c r="CI386" s="301"/>
      <c r="CJ386" s="301"/>
      <c r="CK386" s="302"/>
      <c r="CO386" s="301"/>
      <c r="CP386" s="302"/>
      <c r="CQ386" s="301"/>
      <c r="CR386" s="301"/>
      <c r="CS386" s="301"/>
      <c r="CT386" s="302"/>
      <c r="CX386" s="301"/>
      <c r="CY386" s="302"/>
      <c r="CZ386" s="301"/>
      <c r="DA386" s="301"/>
      <c r="DB386" s="301"/>
      <c r="DC386" s="302"/>
    </row>
    <row r="387" spans="48:107">
      <c r="AV387" s="301"/>
      <c r="AW387" s="302"/>
      <c r="AX387" s="302"/>
      <c r="AY387" s="301"/>
      <c r="AZ387" s="301"/>
      <c r="BA387" s="302"/>
      <c r="BE387" s="301"/>
      <c r="BF387" s="302"/>
      <c r="BG387" s="301"/>
      <c r="BH387" s="301"/>
      <c r="BI387" s="301"/>
      <c r="BJ387" s="302"/>
      <c r="BN387" s="301"/>
      <c r="BO387" s="302"/>
      <c r="BP387" s="301"/>
      <c r="BQ387" s="301"/>
      <c r="BR387" s="301"/>
      <c r="BS387" s="302"/>
      <c r="BW387" s="301"/>
      <c r="BX387" s="302"/>
      <c r="BY387" s="301"/>
      <c r="BZ387" s="301"/>
      <c r="CA387" s="301"/>
      <c r="CB387" s="302"/>
      <c r="CF387" s="301"/>
      <c r="CG387" s="302"/>
      <c r="CH387" s="301"/>
      <c r="CI387" s="301"/>
      <c r="CJ387" s="301"/>
      <c r="CK387" s="302"/>
      <c r="CO387" s="301"/>
      <c r="CP387" s="302"/>
      <c r="CQ387" s="301"/>
      <c r="CR387" s="301"/>
      <c r="CS387" s="301"/>
      <c r="CT387" s="302"/>
      <c r="CX387" s="301"/>
      <c r="CY387" s="302"/>
      <c r="CZ387" s="301"/>
      <c r="DA387" s="301"/>
      <c r="DB387" s="301"/>
      <c r="DC387" s="302"/>
    </row>
    <row r="388" spans="48:107">
      <c r="AV388" s="301"/>
      <c r="AW388" s="302"/>
      <c r="AX388" s="302"/>
      <c r="AY388" s="301"/>
      <c r="AZ388" s="301"/>
      <c r="BA388" s="302"/>
      <c r="BE388" s="301"/>
      <c r="BF388" s="302"/>
      <c r="BG388" s="301"/>
      <c r="BH388" s="301"/>
      <c r="BI388" s="301"/>
      <c r="BJ388" s="302"/>
      <c r="BN388" s="301"/>
      <c r="BO388" s="302"/>
      <c r="BP388" s="301"/>
      <c r="BQ388" s="301"/>
      <c r="BR388" s="301"/>
      <c r="BS388" s="302"/>
      <c r="BW388" s="301"/>
      <c r="BX388" s="302"/>
      <c r="BY388" s="301"/>
      <c r="BZ388" s="301"/>
      <c r="CA388" s="301"/>
      <c r="CB388" s="302"/>
      <c r="CF388" s="301"/>
      <c r="CG388" s="302"/>
      <c r="CH388" s="301"/>
      <c r="CI388" s="301"/>
      <c r="CJ388" s="301"/>
      <c r="CK388" s="302"/>
      <c r="CO388" s="301"/>
      <c r="CP388" s="302"/>
      <c r="CQ388" s="301"/>
      <c r="CR388" s="301"/>
      <c r="CS388" s="301"/>
      <c r="CT388" s="302"/>
      <c r="CX388" s="301"/>
      <c r="CY388" s="302"/>
      <c r="CZ388" s="301"/>
      <c r="DA388" s="301"/>
      <c r="DB388" s="301"/>
      <c r="DC388" s="302"/>
    </row>
    <row r="389" spans="48:107">
      <c r="AV389" s="301"/>
      <c r="AW389" s="302"/>
      <c r="AX389" s="302"/>
      <c r="AY389" s="301"/>
      <c r="AZ389" s="301"/>
      <c r="BA389" s="302"/>
      <c r="BE389" s="301"/>
      <c r="BF389" s="302"/>
      <c r="BG389" s="301"/>
      <c r="BH389" s="301"/>
      <c r="BI389" s="301"/>
      <c r="BJ389" s="302"/>
      <c r="BN389" s="301"/>
      <c r="BO389" s="302"/>
      <c r="BP389" s="301"/>
      <c r="BQ389" s="301"/>
      <c r="BR389" s="301"/>
      <c r="BS389" s="302"/>
      <c r="BW389" s="301"/>
      <c r="BX389" s="302"/>
      <c r="BY389" s="301"/>
      <c r="BZ389" s="301"/>
      <c r="CA389" s="301"/>
      <c r="CB389" s="302"/>
      <c r="CF389" s="301"/>
      <c r="CG389" s="302"/>
      <c r="CH389" s="301"/>
      <c r="CI389" s="301"/>
      <c r="CJ389" s="301"/>
      <c r="CK389" s="302"/>
      <c r="CO389" s="301"/>
      <c r="CP389" s="302"/>
      <c r="CQ389" s="301"/>
      <c r="CR389" s="301"/>
      <c r="CS389" s="301"/>
      <c r="CT389" s="302"/>
      <c r="CX389" s="301"/>
      <c r="CY389" s="302"/>
      <c r="CZ389" s="301"/>
      <c r="DA389" s="301"/>
      <c r="DB389" s="301"/>
      <c r="DC389" s="302"/>
    </row>
    <row r="390" spans="48:107">
      <c r="AV390" s="301"/>
      <c r="AW390" s="302"/>
      <c r="AX390" s="302"/>
      <c r="AY390" s="301"/>
      <c r="AZ390" s="301"/>
      <c r="BA390" s="302"/>
      <c r="BE390" s="301"/>
      <c r="BF390" s="302"/>
      <c r="BG390" s="301"/>
      <c r="BH390" s="301"/>
      <c r="BI390" s="301"/>
      <c r="BJ390" s="302"/>
      <c r="BN390" s="301"/>
      <c r="BO390" s="302"/>
      <c r="BP390" s="301"/>
      <c r="BQ390" s="301"/>
      <c r="BR390" s="301"/>
      <c r="BS390" s="302"/>
      <c r="BW390" s="301"/>
      <c r="BX390" s="302"/>
      <c r="BY390" s="301"/>
      <c r="BZ390" s="301"/>
      <c r="CA390" s="301"/>
      <c r="CB390" s="302"/>
      <c r="CF390" s="301"/>
      <c r="CG390" s="302"/>
      <c r="CH390" s="301"/>
      <c r="CI390" s="301"/>
      <c r="CJ390" s="301"/>
      <c r="CK390" s="302"/>
      <c r="CO390" s="301"/>
      <c r="CP390" s="302"/>
      <c r="CQ390" s="301"/>
      <c r="CR390" s="301"/>
      <c r="CS390" s="301"/>
      <c r="CT390" s="302"/>
      <c r="CX390" s="301"/>
      <c r="CY390" s="302"/>
      <c r="CZ390" s="301"/>
      <c r="DA390" s="301"/>
      <c r="DB390" s="301"/>
      <c r="DC390" s="302"/>
    </row>
    <row r="391" spans="48:107">
      <c r="AV391" s="301"/>
      <c r="AW391" s="302"/>
      <c r="AX391" s="302"/>
      <c r="AY391" s="301"/>
      <c r="AZ391" s="301"/>
      <c r="BA391" s="302"/>
      <c r="BE391" s="301"/>
      <c r="BF391" s="302"/>
      <c r="BG391" s="301"/>
      <c r="BH391" s="301"/>
      <c r="BI391" s="301"/>
      <c r="BJ391" s="302"/>
      <c r="BN391" s="301"/>
      <c r="BO391" s="302"/>
      <c r="BP391" s="301"/>
      <c r="BQ391" s="301"/>
      <c r="BR391" s="301"/>
      <c r="BS391" s="302"/>
      <c r="BW391" s="301"/>
      <c r="BX391" s="302"/>
      <c r="BY391" s="301"/>
      <c r="BZ391" s="301"/>
      <c r="CA391" s="301"/>
      <c r="CB391" s="302"/>
      <c r="CF391" s="301"/>
      <c r="CG391" s="302"/>
      <c r="CH391" s="301"/>
      <c r="CI391" s="301"/>
      <c r="CJ391" s="301"/>
      <c r="CK391" s="302"/>
      <c r="CO391" s="301"/>
      <c r="CP391" s="302"/>
      <c r="CQ391" s="301"/>
      <c r="CR391" s="301"/>
      <c r="CS391" s="301"/>
      <c r="CT391" s="302"/>
      <c r="CX391" s="301"/>
      <c r="CY391" s="302"/>
      <c r="CZ391" s="301"/>
      <c r="DA391" s="301"/>
      <c r="DB391" s="301"/>
      <c r="DC391" s="302"/>
    </row>
    <row r="392" spans="48:107">
      <c r="AV392" s="301"/>
      <c r="AW392" s="302"/>
      <c r="AX392" s="302"/>
      <c r="AY392" s="301"/>
      <c r="AZ392" s="301"/>
      <c r="BA392" s="302"/>
      <c r="BE392" s="301"/>
      <c r="BF392" s="302"/>
      <c r="BG392" s="301"/>
      <c r="BH392" s="301"/>
      <c r="BI392" s="301"/>
      <c r="BJ392" s="302"/>
      <c r="BN392" s="301"/>
      <c r="BO392" s="302"/>
      <c r="BP392" s="301"/>
      <c r="BQ392" s="301"/>
      <c r="BR392" s="301"/>
      <c r="BS392" s="302"/>
      <c r="BW392" s="301"/>
      <c r="BX392" s="302"/>
      <c r="BY392" s="301"/>
      <c r="BZ392" s="301"/>
      <c r="CA392" s="301"/>
      <c r="CB392" s="302"/>
      <c r="CF392" s="301"/>
      <c r="CG392" s="302"/>
      <c r="CH392" s="301"/>
      <c r="CI392" s="301"/>
      <c r="CJ392" s="301"/>
      <c r="CK392" s="302"/>
      <c r="CO392" s="301"/>
      <c r="CP392" s="302"/>
      <c r="CQ392" s="301"/>
      <c r="CR392" s="301"/>
      <c r="CS392" s="301"/>
      <c r="CT392" s="302"/>
      <c r="CX392" s="301"/>
      <c r="CY392" s="302"/>
      <c r="CZ392" s="301"/>
      <c r="DA392" s="301"/>
      <c r="DB392" s="301"/>
      <c r="DC392" s="302"/>
    </row>
    <row r="393" spans="48:107">
      <c r="AV393" s="301"/>
      <c r="AW393" s="302"/>
      <c r="AX393" s="302"/>
      <c r="AY393" s="301"/>
      <c r="AZ393" s="301"/>
      <c r="BA393" s="302"/>
      <c r="BE393" s="301"/>
      <c r="BF393" s="302"/>
      <c r="BG393" s="301"/>
      <c r="BH393" s="301"/>
      <c r="BI393" s="301"/>
      <c r="BJ393" s="302"/>
      <c r="BN393" s="301"/>
      <c r="BO393" s="302"/>
      <c r="BP393" s="301"/>
      <c r="BQ393" s="301"/>
      <c r="BR393" s="301"/>
      <c r="BS393" s="302"/>
      <c r="BW393" s="301"/>
      <c r="BX393" s="302"/>
      <c r="BY393" s="301"/>
      <c r="BZ393" s="301"/>
      <c r="CA393" s="301"/>
      <c r="CB393" s="302"/>
      <c r="CF393" s="301"/>
      <c r="CG393" s="302"/>
      <c r="CH393" s="301"/>
      <c r="CI393" s="301"/>
      <c r="CJ393" s="301"/>
      <c r="CK393" s="302"/>
      <c r="CO393" s="301"/>
      <c r="CP393" s="302"/>
      <c r="CQ393" s="301"/>
      <c r="CR393" s="301"/>
      <c r="CS393" s="301"/>
      <c r="CT393" s="302"/>
      <c r="CX393" s="301"/>
      <c r="CY393" s="302"/>
      <c r="CZ393" s="301"/>
      <c r="DA393" s="301"/>
      <c r="DB393" s="301"/>
      <c r="DC393" s="302"/>
    </row>
    <row r="394" spans="48:107">
      <c r="AV394" s="301"/>
      <c r="AW394" s="302"/>
      <c r="AX394" s="302"/>
      <c r="AY394" s="301"/>
      <c r="AZ394" s="301"/>
      <c r="BA394" s="302"/>
      <c r="BE394" s="301"/>
      <c r="BF394" s="302"/>
      <c r="BG394" s="301"/>
      <c r="BH394" s="301"/>
      <c r="BI394" s="301"/>
      <c r="BJ394" s="302"/>
      <c r="BN394" s="301"/>
      <c r="BO394" s="302"/>
      <c r="BP394" s="301"/>
      <c r="BQ394" s="301"/>
      <c r="BR394" s="301"/>
      <c r="BS394" s="302"/>
      <c r="BW394" s="301"/>
      <c r="BX394" s="302"/>
      <c r="BY394" s="301"/>
      <c r="BZ394" s="301"/>
      <c r="CA394" s="301"/>
      <c r="CB394" s="302"/>
      <c r="CF394" s="301"/>
      <c r="CG394" s="302"/>
      <c r="CH394" s="301"/>
      <c r="CI394" s="301"/>
      <c r="CJ394" s="301"/>
      <c r="CK394" s="302"/>
      <c r="CO394" s="301"/>
      <c r="CP394" s="302"/>
      <c r="CQ394" s="301"/>
      <c r="CR394" s="301"/>
      <c r="CS394" s="301"/>
      <c r="CT394" s="302"/>
      <c r="CX394" s="301"/>
      <c r="CY394" s="302"/>
      <c r="CZ394" s="301"/>
      <c r="DA394" s="301"/>
      <c r="DB394" s="301"/>
      <c r="DC394" s="302"/>
    </row>
    <row r="395" spans="48:107">
      <c r="AV395" s="301"/>
      <c r="AW395" s="302"/>
      <c r="AX395" s="302"/>
      <c r="AY395" s="301"/>
      <c r="AZ395" s="301"/>
      <c r="BA395" s="302"/>
      <c r="BE395" s="301"/>
      <c r="BF395" s="302"/>
      <c r="BG395" s="301"/>
      <c r="BH395" s="301"/>
      <c r="BI395" s="301"/>
      <c r="BJ395" s="302"/>
      <c r="BN395" s="301"/>
      <c r="BO395" s="302"/>
      <c r="BP395" s="301"/>
      <c r="BQ395" s="301"/>
      <c r="BR395" s="301"/>
      <c r="BS395" s="302"/>
      <c r="BW395" s="301"/>
      <c r="BX395" s="302"/>
      <c r="BY395" s="301"/>
      <c r="BZ395" s="301"/>
      <c r="CA395" s="301"/>
      <c r="CB395" s="302"/>
      <c r="CF395" s="301"/>
      <c r="CG395" s="302"/>
      <c r="CH395" s="301"/>
      <c r="CI395" s="301"/>
      <c r="CJ395" s="301"/>
      <c r="CK395" s="302"/>
      <c r="CO395" s="301"/>
      <c r="CP395" s="302"/>
      <c r="CQ395" s="301"/>
      <c r="CR395" s="301"/>
      <c r="CS395" s="301"/>
      <c r="CT395" s="302"/>
      <c r="CX395" s="301"/>
      <c r="CY395" s="302"/>
      <c r="CZ395" s="301"/>
      <c r="DA395" s="301"/>
      <c r="DB395" s="301"/>
      <c r="DC395" s="302"/>
    </row>
    <row r="396" spans="48:107">
      <c r="AV396" s="301"/>
      <c r="AW396" s="302"/>
      <c r="AX396" s="302"/>
      <c r="AY396" s="301"/>
      <c r="AZ396" s="301"/>
      <c r="BA396" s="302"/>
      <c r="BE396" s="301"/>
      <c r="BF396" s="302"/>
      <c r="BG396" s="301"/>
      <c r="BH396" s="301"/>
      <c r="BI396" s="301"/>
      <c r="BJ396" s="302"/>
      <c r="BN396" s="301"/>
      <c r="BO396" s="302"/>
      <c r="BP396" s="301"/>
      <c r="BQ396" s="301"/>
      <c r="BR396" s="301"/>
      <c r="BS396" s="302"/>
      <c r="BW396" s="301"/>
      <c r="BX396" s="302"/>
      <c r="BY396" s="301"/>
      <c r="BZ396" s="301"/>
      <c r="CA396" s="301"/>
      <c r="CB396" s="302"/>
      <c r="CF396" s="301"/>
      <c r="CG396" s="302"/>
      <c r="CH396" s="301"/>
      <c r="CI396" s="301"/>
      <c r="CJ396" s="301"/>
      <c r="CK396" s="302"/>
      <c r="CO396" s="301"/>
      <c r="CP396" s="302"/>
      <c r="CQ396" s="301"/>
      <c r="CR396" s="301"/>
      <c r="CS396" s="301"/>
      <c r="CT396" s="302"/>
      <c r="CX396" s="301"/>
      <c r="CY396" s="302"/>
      <c r="CZ396" s="301"/>
      <c r="DA396" s="301"/>
      <c r="DB396" s="301"/>
      <c r="DC396" s="302"/>
    </row>
    <row r="397" spans="48:107">
      <c r="AV397" s="301"/>
      <c r="AW397" s="302"/>
      <c r="AX397" s="302"/>
      <c r="AY397" s="301"/>
      <c r="AZ397" s="301"/>
      <c r="BA397" s="302"/>
      <c r="BE397" s="301"/>
      <c r="BF397" s="302"/>
      <c r="BG397" s="301"/>
      <c r="BH397" s="301"/>
      <c r="BI397" s="301"/>
      <c r="BJ397" s="302"/>
      <c r="BN397" s="301"/>
      <c r="BO397" s="302"/>
      <c r="BP397" s="301"/>
      <c r="BQ397" s="301"/>
      <c r="BR397" s="301"/>
      <c r="BS397" s="302"/>
      <c r="BW397" s="301"/>
      <c r="BX397" s="302"/>
      <c r="BY397" s="301"/>
      <c r="BZ397" s="301"/>
      <c r="CA397" s="301"/>
      <c r="CB397" s="302"/>
      <c r="CF397" s="301"/>
      <c r="CG397" s="302"/>
      <c r="CH397" s="301"/>
      <c r="CI397" s="301"/>
      <c r="CJ397" s="301"/>
      <c r="CK397" s="302"/>
      <c r="CO397" s="301"/>
      <c r="CP397" s="302"/>
      <c r="CQ397" s="301"/>
      <c r="CR397" s="301"/>
      <c r="CS397" s="301"/>
      <c r="CT397" s="302"/>
      <c r="CX397" s="301"/>
      <c r="CY397" s="302"/>
      <c r="CZ397" s="301"/>
      <c r="DA397" s="301"/>
      <c r="DB397" s="301"/>
      <c r="DC397" s="302"/>
    </row>
    <row r="398" spans="48:107">
      <c r="AV398" s="301"/>
      <c r="AW398" s="302"/>
      <c r="AX398" s="302"/>
      <c r="AY398" s="301"/>
      <c r="AZ398" s="301"/>
      <c r="BA398" s="302"/>
      <c r="BE398" s="301"/>
      <c r="BF398" s="302"/>
      <c r="BG398" s="301"/>
      <c r="BH398" s="301"/>
      <c r="BI398" s="301"/>
      <c r="BJ398" s="302"/>
      <c r="BN398" s="301"/>
      <c r="BO398" s="302"/>
      <c r="BP398" s="301"/>
      <c r="BQ398" s="301"/>
      <c r="BR398" s="301"/>
      <c r="BS398" s="302"/>
      <c r="BW398" s="301"/>
      <c r="BX398" s="302"/>
      <c r="BY398" s="301"/>
      <c r="BZ398" s="301"/>
      <c r="CA398" s="301"/>
      <c r="CB398" s="302"/>
      <c r="CF398" s="301"/>
      <c r="CG398" s="302"/>
      <c r="CH398" s="301"/>
      <c r="CI398" s="301"/>
      <c r="CJ398" s="301"/>
      <c r="CK398" s="302"/>
      <c r="CO398" s="301"/>
      <c r="CP398" s="302"/>
      <c r="CQ398" s="301"/>
      <c r="CR398" s="301"/>
      <c r="CS398" s="301"/>
      <c r="CT398" s="302"/>
      <c r="CX398" s="301"/>
      <c r="CY398" s="302"/>
      <c r="CZ398" s="301"/>
      <c r="DA398" s="301"/>
      <c r="DB398" s="301"/>
      <c r="DC398" s="302"/>
    </row>
    <row r="399" spans="48:107">
      <c r="AV399" s="301"/>
      <c r="AW399" s="302"/>
      <c r="AX399" s="302"/>
      <c r="AY399" s="301"/>
      <c r="AZ399" s="301"/>
      <c r="BA399" s="302"/>
      <c r="BE399" s="301"/>
      <c r="BF399" s="302"/>
      <c r="BG399" s="301"/>
      <c r="BH399" s="301"/>
      <c r="BI399" s="301"/>
      <c r="BJ399" s="302"/>
      <c r="BN399" s="301"/>
      <c r="BO399" s="302"/>
      <c r="BP399" s="301"/>
      <c r="BQ399" s="301"/>
      <c r="BR399" s="301"/>
      <c r="BS399" s="302"/>
      <c r="BW399" s="301"/>
      <c r="BX399" s="302"/>
      <c r="BY399" s="301"/>
      <c r="BZ399" s="301"/>
      <c r="CA399" s="301"/>
      <c r="CB399" s="302"/>
      <c r="CF399" s="301"/>
      <c r="CG399" s="302"/>
      <c r="CH399" s="301"/>
      <c r="CI399" s="301"/>
      <c r="CJ399" s="301"/>
      <c r="CK399" s="302"/>
      <c r="CO399" s="301"/>
      <c r="CP399" s="302"/>
      <c r="CQ399" s="301"/>
      <c r="CR399" s="301"/>
      <c r="CS399" s="301"/>
      <c r="CT399" s="302"/>
      <c r="CX399" s="301"/>
      <c r="CY399" s="302"/>
      <c r="CZ399" s="301"/>
      <c r="DA399" s="301"/>
      <c r="DB399" s="301"/>
      <c r="DC399" s="302"/>
    </row>
    <row r="400" spans="48:107">
      <c r="AV400" s="301"/>
      <c r="AW400" s="302"/>
      <c r="AX400" s="302"/>
      <c r="AY400" s="301"/>
      <c r="AZ400" s="301"/>
      <c r="BA400" s="302"/>
      <c r="BE400" s="301"/>
      <c r="BF400" s="302"/>
      <c r="BG400" s="301"/>
      <c r="BH400" s="301"/>
      <c r="BI400" s="301"/>
      <c r="BJ400" s="302"/>
      <c r="BN400" s="301"/>
      <c r="BO400" s="302"/>
      <c r="BP400" s="301"/>
      <c r="BQ400" s="301"/>
      <c r="BR400" s="301"/>
      <c r="BS400" s="302"/>
      <c r="BW400" s="301"/>
      <c r="BX400" s="302"/>
      <c r="BY400" s="301"/>
      <c r="BZ400" s="301"/>
      <c r="CA400" s="301"/>
      <c r="CB400" s="302"/>
      <c r="CF400" s="301"/>
      <c r="CG400" s="302"/>
      <c r="CH400" s="301"/>
      <c r="CI400" s="301"/>
      <c r="CJ400" s="301"/>
      <c r="CK400" s="302"/>
      <c r="CO400" s="301"/>
      <c r="CP400" s="302"/>
      <c r="CQ400" s="301"/>
      <c r="CR400" s="301"/>
      <c r="CS400" s="301"/>
      <c r="CT400" s="302"/>
      <c r="CX400" s="301"/>
      <c r="CY400" s="302"/>
      <c r="CZ400" s="301"/>
      <c r="DA400" s="301"/>
      <c r="DB400" s="301"/>
      <c r="DC400" s="302"/>
    </row>
    <row r="401" spans="48:107">
      <c r="AV401" s="301"/>
      <c r="AW401" s="302"/>
      <c r="AX401" s="302"/>
      <c r="AY401" s="301"/>
      <c r="AZ401" s="301"/>
      <c r="BA401" s="302"/>
      <c r="BE401" s="301"/>
      <c r="BF401" s="302"/>
      <c r="BG401" s="301"/>
      <c r="BH401" s="301"/>
      <c r="BI401" s="301"/>
      <c r="BJ401" s="302"/>
      <c r="BN401" s="301"/>
      <c r="BO401" s="302"/>
      <c r="BP401" s="301"/>
      <c r="BQ401" s="301"/>
      <c r="BR401" s="301"/>
      <c r="BS401" s="302"/>
      <c r="BW401" s="301"/>
      <c r="BX401" s="302"/>
      <c r="BY401" s="301"/>
      <c r="BZ401" s="301"/>
      <c r="CA401" s="301"/>
      <c r="CB401" s="302"/>
      <c r="CF401" s="301"/>
      <c r="CG401" s="302"/>
      <c r="CH401" s="301"/>
      <c r="CI401" s="301"/>
      <c r="CJ401" s="301"/>
      <c r="CK401" s="302"/>
      <c r="CO401" s="301"/>
      <c r="CP401" s="302"/>
      <c r="CQ401" s="301"/>
      <c r="CR401" s="301"/>
      <c r="CS401" s="301"/>
      <c r="CT401" s="302"/>
      <c r="CX401" s="301"/>
      <c r="CY401" s="302"/>
      <c r="CZ401" s="301"/>
      <c r="DA401" s="301"/>
      <c r="DB401" s="301"/>
      <c r="DC401" s="302"/>
    </row>
    <row r="402" spans="48:107">
      <c r="AV402" s="301"/>
      <c r="AW402" s="302"/>
      <c r="AX402" s="302"/>
      <c r="AY402" s="301"/>
      <c r="AZ402" s="301"/>
      <c r="BA402" s="302"/>
      <c r="BE402" s="301"/>
      <c r="BF402" s="302"/>
      <c r="BG402" s="301"/>
      <c r="BH402" s="301"/>
      <c r="BI402" s="301"/>
      <c r="BJ402" s="302"/>
      <c r="BN402" s="301"/>
      <c r="BO402" s="302"/>
      <c r="BP402" s="301"/>
      <c r="BQ402" s="301"/>
      <c r="BR402" s="301"/>
      <c r="BS402" s="302"/>
      <c r="BW402" s="301"/>
      <c r="BX402" s="302"/>
      <c r="BY402" s="301"/>
      <c r="BZ402" s="301"/>
      <c r="CA402" s="301"/>
      <c r="CB402" s="302"/>
      <c r="CF402" s="301"/>
      <c r="CG402" s="302"/>
      <c r="CH402" s="301"/>
      <c r="CI402" s="301"/>
      <c r="CJ402" s="301"/>
      <c r="CK402" s="302"/>
      <c r="CO402" s="301"/>
      <c r="CP402" s="302"/>
      <c r="CQ402" s="301"/>
      <c r="CR402" s="301"/>
      <c r="CS402" s="301"/>
      <c r="CT402" s="302"/>
      <c r="CX402" s="301"/>
      <c r="CY402" s="302"/>
      <c r="CZ402" s="301"/>
      <c r="DA402" s="301"/>
      <c r="DB402" s="301"/>
      <c r="DC402" s="302"/>
    </row>
    <row r="403" spans="48:107">
      <c r="AV403" s="301"/>
      <c r="AW403" s="302"/>
      <c r="AX403" s="302"/>
      <c r="AY403" s="301"/>
      <c r="AZ403" s="301"/>
      <c r="BA403" s="302"/>
      <c r="BE403" s="301"/>
      <c r="BF403" s="302"/>
      <c r="BG403" s="301"/>
      <c r="BH403" s="301"/>
      <c r="BI403" s="301"/>
      <c r="BJ403" s="302"/>
      <c r="BN403" s="301"/>
      <c r="BO403" s="302"/>
      <c r="BP403" s="301"/>
      <c r="BQ403" s="301"/>
      <c r="BR403" s="301"/>
      <c r="BS403" s="302"/>
      <c r="BW403" s="301"/>
      <c r="BX403" s="302"/>
      <c r="BY403" s="301"/>
      <c r="BZ403" s="301"/>
      <c r="CA403" s="301"/>
      <c r="CB403" s="302"/>
      <c r="CF403" s="301"/>
      <c r="CG403" s="302"/>
      <c r="CH403" s="301"/>
      <c r="CI403" s="301"/>
      <c r="CJ403" s="301"/>
      <c r="CK403" s="302"/>
      <c r="CO403" s="301"/>
      <c r="CP403" s="302"/>
      <c r="CQ403" s="301"/>
      <c r="CR403" s="301"/>
      <c r="CS403" s="301"/>
      <c r="CT403" s="302"/>
      <c r="CX403" s="301"/>
      <c r="CY403" s="302"/>
      <c r="CZ403" s="301"/>
      <c r="DA403" s="301"/>
      <c r="DB403" s="301"/>
      <c r="DC403" s="302"/>
    </row>
    <row r="404" spans="48:107">
      <c r="AV404" s="301"/>
      <c r="AW404" s="302"/>
      <c r="AX404" s="302"/>
      <c r="AY404" s="301"/>
      <c r="AZ404" s="301"/>
      <c r="BA404" s="302"/>
      <c r="BE404" s="301"/>
      <c r="BF404" s="302"/>
      <c r="BG404" s="301"/>
      <c r="BH404" s="301"/>
      <c r="BI404" s="301"/>
      <c r="BJ404" s="302"/>
      <c r="BN404" s="301"/>
      <c r="BO404" s="302"/>
      <c r="BP404" s="301"/>
      <c r="BQ404" s="301"/>
      <c r="BR404" s="301"/>
      <c r="BS404" s="302"/>
      <c r="BW404" s="301"/>
      <c r="BX404" s="302"/>
      <c r="BY404" s="301"/>
      <c r="BZ404" s="301"/>
      <c r="CA404" s="301"/>
      <c r="CB404" s="302"/>
      <c r="CF404" s="301"/>
      <c r="CG404" s="302"/>
      <c r="CH404" s="301"/>
      <c r="CI404" s="301"/>
      <c r="CJ404" s="301"/>
      <c r="CK404" s="302"/>
      <c r="CO404" s="301"/>
      <c r="CP404" s="302"/>
      <c r="CQ404" s="301"/>
      <c r="CR404" s="301"/>
      <c r="CS404" s="301"/>
      <c r="CT404" s="302"/>
      <c r="CX404" s="301"/>
      <c r="CY404" s="302"/>
      <c r="CZ404" s="301"/>
      <c r="DA404" s="301"/>
      <c r="DB404" s="301"/>
      <c r="DC404" s="302"/>
    </row>
    <row r="405" spans="48:107">
      <c r="AV405" s="301"/>
      <c r="AW405" s="302"/>
      <c r="AX405" s="302"/>
      <c r="AY405" s="301"/>
      <c r="AZ405" s="301"/>
      <c r="BA405" s="302"/>
      <c r="BE405" s="301"/>
      <c r="BF405" s="302"/>
      <c r="BG405" s="301"/>
      <c r="BH405" s="301"/>
      <c r="BI405" s="301"/>
      <c r="BJ405" s="302"/>
      <c r="BN405" s="301"/>
      <c r="BO405" s="302"/>
      <c r="BP405" s="301"/>
      <c r="BQ405" s="301"/>
      <c r="BR405" s="301"/>
      <c r="BS405" s="302"/>
      <c r="BW405" s="301"/>
      <c r="BX405" s="302"/>
      <c r="BY405" s="301"/>
      <c r="BZ405" s="301"/>
      <c r="CA405" s="301"/>
      <c r="CB405" s="302"/>
      <c r="CF405" s="301"/>
      <c r="CG405" s="302"/>
      <c r="CH405" s="301"/>
      <c r="CI405" s="301"/>
      <c r="CJ405" s="301"/>
      <c r="CK405" s="302"/>
      <c r="CO405" s="301"/>
      <c r="CP405" s="302"/>
      <c r="CQ405" s="301"/>
      <c r="CR405" s="301"/>
      <c r="CS405" s="301"/>
      <c r="CT405" s="302"/>
      <c r="CX405" s="301"/>
      <c r="CY405" s="302"/>
      <c r="CZ405" s="301"/>
      <c r="DA405" s="301"/>
      <c r="DB405" s="301"/>
      <c r="DC405" s="302"/>
    </row>
    <row r="406" spans="48:107">
      <c r="AV406" s="301"/>
      <c r="AW406" s="302"/>
      <c r="AX406" s="302"/>
      <c r="AY406" s="301"/>
      <c r="AZ406" s="301"/>
      <c r="BA406" s="302"/>
      <c r="BE406" s="301"/>
      <c r="BF406" s="302"/>
      <c r="BG406" s="301"/>
      <c r="BH406" s="301"/>
      <c r="BI406" s="301"/>
      <c r="BJ406" s="302"/>
      <c r="BN406" s="301"/>
      <c r="BO406" s="302"/>
      <c r="BP406" s="301"/>
      <c r="BQ406" s="301"/>
      <c r="BR406" s="301"/>
      <c r="BS406" s="302"/>
      <c r="BW406" s="301"/>
      <c r="BX406" s="302"/>
      <c r="BY406" s="301"/>
      <c r="BZ406" s="301"/>
      <c r="CA406" s="301"/>
      <c r="CB406" s="302"/>
      <c r="CF406" s="301"/>
      <c r="CG406" s="302"/>
      <c r="CH406" s="301"/>
      <c r="CI406" s="301"/>
      <c r="CJ406" s="301"/>
      <c r="CK406" s="302"/>
      <c r="CO406" s="301"/>
      <c r="CP406" s="302"/>
      <c r="CQ406" s="301"/>
      <c r="CR406" s="301"/>
      <c r="CS406" s="301"/>
      <c r="CT406" s="302"/>
      <c r="CX406" s="301"/>
      <c r="CY406" s="302"/>
      <c r="CZ406" s="301"/>
      <c r="DA406" s="301"/>
      <c r="DB406" s="301"/>
      <c r="DC406" s="302"/>
    </row>
    <row r="407" spans="48:107">
      <c r="AV407" s="301"/>
      <c r="AW407" s="302"/>
      <c r="AX407" s="302"/>
      <c r="AY407" s="301"/>
      <c r="AZ407" s="301"/>
      <c r="BA407" s="302"/>
      <c r="BE407" s="301"/>
      <c r="BF407" s="302"/>
      <c r="BG407" s="301"/>
      <c r="BH407" s="301"/>
      <c r="BI407" s="301"/>
      <c r="BJ407" s="302"/>
      <c r="BN407" s="301"/>
      <c r="BO407" s="302"/>
      <c r="BP407" s="301"/>
      <c r="BQ407" s="301"/>
      <c r="BR407" s="301"/>
      <c r="BS407" s="302"/>
      <c r="BW407" s="301"/>
      <c r="BX407" s="302"/>
      <c r="BY407" s="301"/>
      <c r="BZ407" s="301"/>
      <c r="CA407" s="301"/>
      <c r="CB407" s="302"/>
      <c r="CF407" s="301"/>
      <c r="CG407" s="302"/>
      <c r="CH407" s="301"/>
      <c r="CI407" s="301"/>
      <c r="CJ407" s="301"/>
      <c r="CK407" s="302"/>
      <c r="CO407" s="301"/>
      <c r="CP407" s="302"/>
      <c r="CQ407" s="301"/>
      <c r="CR407" s="301"/>
      <c r="CS407" s="301"/>
      <c r="CT407" s="302"/>
      <c r="CX407" s="301"/>
      <c r="CY407" s="302"/>
      <c r="CZ407" s="301"/>
      <c r="DA407" s="301"/>
      <c r="DB407" s="301"/>
      <c r="DC407" s="302"/>
    </row>
    <row r="408" spans="48:107">
      <c r="AV408" s="301"/>
      <c r="AW408" s="302"/>
      <c r="AX408" s="302"/>
      <c r="AY408" s="301"/>
      <c r="AZ408" s="301"/>
      <c r="BA408" s="302"/>
      <c r="BE408" s="301"/>
      <c r="BF408" s="302"/>
      <c r="BG408" s="301"/>
      <c r="BH408" s="301"/>
      <c r="BI408" s="301"/>
      <c r="BJ408" s="302"/>
      <c r="BN408" s="301"/>
      <c r="BO408" s="302"/>
      <c r="BP408" s="301"/>
      <c r="BQ408" s="301"/>
      <c r="BR408" s="301"/>
      <c r="BS408" s="302"/>
      <c r="BW408" s="301"/>
      <c r="BX408" s="302"/>
      <c r="BY408" s="301"/>
      <c r="BZ408" s="301"/>
      <c r="CA408" s="301"/>
      <c r="CB408" s="302"/>
      <c r="CF408" s="301"/>
      <c r="CG408" s="302"/>
      <c r="CH408" s="301"/>
      <c r="CI408" s="301"/>
      <c r="CJ408" s="301"/>
      <c r="CK408" s="302"/>
      <c r="CO408" s="301"/>
      <c r="CP408" s="302"/>
      <c r="CQ408" s="301"/>
      <c r="CR408" s="301"/>
      <c r="CS408" s="301"/>
      <c r="CT408" s="302"/>
      <c r="CX408" s="301"/>
      <c r="CY408" s="302"/>
      <c r="CZ408" s="301"/>
      <c r="DA408" s="301"/>
      <c r="DB408" s="301"/>
      <c r="DC408" s="302"/>
    </row>
    <row r="409" spans="48:107">
      <c r="AV409" s="301"/>
      <c r="AW409" s="302"/>
      <c r="AX409" s="302"/>
      <c r="AY409" s="301"/>
      <c r="AZ409" s="301"/>
      <c r="BA409" s="302"/>
      <c r="BE409" s="301"/>
      <c r="BF409" s="302"/>
      <c r="BG409" s="301"/>
      <c r="BH409" s="301"/>
      <c r="BI409" s="301"/>
      <c r="BJ409" s="302"/>
      <c r="BN409" s="301"/>
      <c r="BO409" s="302"/>
      <c r="BP409" s="301"/>
      <c r="BQ409" s="301"/>
      <c r="BR409" s="301"/>
      <c r="BS409" s="302"/>
      <c r="BW409" s="301"/>
      <c r="BX409" s="302"/>
      <c r="BY409" s="301"/>
      <c r="BZ409" s="301"/>
      <c r="CA409" s="301"/>
      <c r="CB409" s="302"/>
      <c r="CF409" s="301"/>
      <c r="CG409" s="302"/>
      <c r="CH409" s="301"/>
      <c r="CI409" s="301"/>
      <c r="CJ409" s="301"/>
      <c r="CK409" s="302"/>
      <c r="CO409" s="301"/>
      <c r="CP409" s="302"/>
      <c r="CQ409" s="301"/>
      <c r="CR409" s="301"/>
      <c r="CS409" s="301"/>
      <c r="CT409" s="302"/>
      <c r="CX409" s="301"/>
      <c r="CY409" s="302"/>
      <c r="CZ409" s="301"/>
      <c r="DA409" s="301"/>
      <c r="DB409" s="301"/>
      <c r="DC409" s="302"/>
    </row>
    <row r="410" spans="48:107">
      <c r="AV410" s="301"/>
      <c r="AW410" s="302"/>
      <c r="AX410" s="302"/>
      <c r="AY410" s="301"/>
      <c r="AZ410" s="301"/>
      <c r="BA410" s="302"/>
      <c r="BE410" s="301"/>
      <c r="BF410" s="302"/>
      <c r="BG410" s="301"/>
      <c r="BH410" s="301"/>
      <c r="BI410" s="301"/>
      <c r="BJ410" s="302"/>
      <c r="BN410" s="301"/>
      <c r="BO410" s="302"/>
      <c r="BP410" s="301"/>
      <c r="BQ410" s="301"/>
      <c r="BR410" s="301"/>
      <c r="BS410" s="302"/>
      <c r="BW410" s="301"/>
      <c r="BX410" s="302"/>
      <c r="BY410" s="301"/>
      <c r="BZ410" s="301"/>
      <c r="CA410" s="301"/>
      <c r="CB410" s="302"/>
      <c r="CF410" s="301"/>
      <c r="CG410" s="302"/>
      <c r="CH410" s="301"/>
      <c r="CI410" s="301"/>
      <c r="CJ410" s="301"/>
      <c r="CK410" s="302"/>
      <c r="CO410" s="301"/>
      <c r="CP410" s="302"/>
      <c r="CQ410" s="301"/>
      <c r="CR410" s="301"/>
      <c r="CS410" s="301"/>
      <c r="CT410" s="302"/>
      <c r="CX410" s="301"/>
      <c r="CY410" s="302"/>
      <c r="CZ410" s="301"/>
      <c r="DA410" s="301"/>
      <c r="DB410" s="301"/>
      <c r="DC410" s="302"/>
    </row>
    <row r="411" spans="48:107">
      <c r="AV411" s="301"/>
      <c r="AW411" s="302"/>
      <c r="AX411" s="302"/>
      <c r="AY411" s="301"/>
      <c r="AZ411" s="301"/>
      <c r="BA411" s="302"/>
      <c r="BE411" s="301"/>
      <c r="BF411" s="302"/>
      <c r="BG411" s="301"/>
      <c r="BH411" s="301"/>
      <c r="BI411" s="301"/>
      <c r="BJ411" s="302"/>
      <c r="BN411" s="301"/>
      <c r="BO411" s="302"/>
      <c r="BP411" s="301"/>
      <c r="BQ411" s="301"/>
      <c r="BR411" s="301"/>
      <c r="BS411" s="302"/>
      <c r="BW411" s="301"/>
      <c r="BX411" s="302"/>
      <c r="BY411" s="301"/>
      <c r="BZ411" s="301"/>
      <c r="CA411" s="301"/>
      <c r="CB411" s="302"/>
      <c r="CF411" s="301"/>
      <c r="CG411" s="302"/>
      <c r="CH411" s="301"/>
      <c r="CI411" s="301"/>
      <c r="CJ411" s="301"/>
      <c r="CK411" s="302"/>
      <c r="CO411" s="301"/>
      <c r="CP411" s="302"/>
      <c r="CQ411" s="301"/>
      <c r="CR411" s="301"/>
      <c r="CS411" s="301"/>
      <c r="CT411" s="302"/>
      <c r="CX411" s="301"/>
      <c r="CY411" s="302"/>
      <c r="CZ411" s="301"/>
      <c r="DA411" s="301"/>
      <c r="DB411" s="301"/>
      <c r="DC411" s="302"/>
    </row>
    <row r="412" spans="48:107">
      <c r="AV412" s="301"/>
      <c r="AW412" s="302"/>
      <c r="AX412" s="302"/>
      <c r="AY412" s="301"/>
      <c r="AZ412" s="301"/>
      <c r="BA412" s="302"/>
      <c r="BE412" s="301"/>
      <c r="BF412" s="302"/>
      <c r="BG412" s="301"/>
      <c r="BH412" s="301"/>
      <c r="BI412" s="301"/>
      <c r="BJ412" s="302"/>
      <c r="BN412" s="301"/>
      <c r="BO412" s="302"/>
      <c r="BP412" s="301"/>
      <c r="BQ412" s="301"/>
      <c r="BR412" s="301"/>
      <c r="BS412" s="302"/>
      <c r="BW412" s="301"/>
      <c r="BX412" s="302"/>
      <c r="BY412" s="301"/>
      <c r="BZ412" s="301"/>
      <c r="CA412" s="301"/>
      <c r="CB412" s="302"/>
      <c r="CF412" s="301"/>
      <c r="CG412" s="302"/>
      <c r="CH412" s="301"/>
      <c r="CI412" s="301"/>
      <c r="CJ412" s="301"/>
      <c r="CK412" s="302"/>
      <c r="CO412" s="301"/>
      <c r="CP412" s="302"/>
      <c r="CQ412" s="301"/>
      <c r="CR412" s="301"/>
      <c r="CS412" s="301"/>
      <c r="CT412" s="302"/>
      <c r="CX412" s="301"/>
      <c r="CY412" s="302"/>
      <c r="CZ412" s="301"/>
      <c r="DA412" s="301"/>
      <c r="DB412" s="301"/>
      <c r="DC412" s="302"/>
    </row>
    <row r="413" spans="48:107">
      <c r="AV413" s="301"/>
      <c r="AW413" s="302"/>
      <c r="AX413" s="302"/>
      <c r="AY413" s="301"/>
      <c r="AZ413" s="301"/>
      <c r="BA413" s="302"/>
      <c r="BE413" s="301"/>
      <c r="BF413" s="302"/>
      <c r="BG413" s="301"/>
      <c r="BH413" s="301"/>
      <c r="BI413" s="301"/>
      <c r="BJ413" s="302"/>
      <c r="BN413" s="301"/>
      <c r="BO413" s="302"/>
      <c r="BP413" s="301"/>
      <c r="BQ413" s="301"/>
      <c r="BR413" s="301"/>
      <c r="BS413" s="302"/>
      <c r="BW413" s="301"/>
      <c r="BX413" s="302"/>
      <c r="BY413" s="301"/>
      <c r="BZ413" s="301"/>
      <c r="CA413" s="301"/>
      <c r="CB413" s="302"/>
      <c r="CF413" s="301"/>
      <c r="CG413" s="302"/>
      <c r="CH413" s="301"/>
      <c r="CI413" s="301"/>
      <c r="CJ413" s="301"/>
      <c r="CK413" s="302"/>
      <c r="CO413" s="301"/>
      <c r="CP413" s="302"/>
      <c r="CQ413" s="301"/>
      <c r="CR413" s="301"/>
      <c r="CS413" s="301"/>
      <c r="CT413" s="302"/>
      <c r="CX413" s="301"/>
      <c r="CY413" s="302"/>
      <c r="CZ413" s="301"/>
      <c r="DA413" s="301"/>
      <c r="DB413" s="301"/>
      <c r="DC413" s="302"/>
    </row>
    <row r="414" spans="48:107">
      <c r="AV414" s="301"/>
      <c r="AW414" s="302"/>
      <c r="AX414" s="302"/>
      <c r="AY414" s="301"/>
      <c r="AZ414" s="301"/>
      <c r="BA414" s="302"/>
      <c r="BE414" s="301"/>
      <c r="BF414" s="302"/>
      <c r="BG414" s="301"/>
      <c r="BH414" s="301"/>
      <c r="BI414" s="301"/>
      <c r="BJ414" s="302"/>
      <c r="BN414" s="301"/>
      <c r="BO414" s="302"/>
      <c r="BP414" s="301"/>
      <c r="BQ414" s="301"/>
      <c r="BR414" s="301"/>
      <c r="BS414" s="302"/>
      <c r="BW414" s="301"/>
      <c r="BX414" s="302"/>
      <c r="BY414" s="301"/>
      <c r="BZ414" s="301"/>
      <c r="CA414" s="301"/>
      <c r="CB414" s="302"/>
      <c r="CF414" s="301"/>
      <c r="CG414" s="302"/>
      <c r="CH414" s="301"/>
      <c r="CI414" s="301"/>
      <c r="CJ414" s="301"/>
      <c r="CK414" s="302"/>
      <c r="CO414" s="301"/>
      <c r="CP414" s="302"/>
      <c r="CQ414" s="301"/>
      <c r="CR414" s="301"/>
      <c r="CS414" s="301"/>
      <c r="CT414" s="302"/>
      <c r="CX414" s="301"/>
      <c r="CY414" s="302"/>
      <c r="CZ414" s="301"/>
      <c r="DA414" s="301"/>
      <c r="DB414" s="301"/>
      <c r="DC414" s="302"/>
    </row>
    <row r="415" spans="48:107">
      <c r="AV415" s="301"/>
      <c r="AW415" s="302"/>
      <c r="AX415" s="302"/>
      <c r="AY415" s="301"/>
      <c r="AZ415" s="301"/>
      <c r="BA415" s="302"/>
      <c r="BE415" s="301"/>
      <c r="BF415" s="302"/>
      <c r="BG415" s="301"/>
      <c r="BH415" s="301"/>
      <c r="BI415" s="301"/>
      <c r="BJ415" s="302"/>
      <c r="BN415" s="301"/>
      <c r="BO415" s="302"/>
      <c r="BP415" s="301"/>
      <c r="BQ415" s="301"/>
      <c r="BR415" s="301"/>
      <c r="BS415" s="302"/>
      <c r="BW415" s="301"/>
      <c r="BX415" s="302"/>
      <c r="BY415" s="301"/>
      <c r="BZ415" s="301"/>
      <c r="CA415" s="301"/>
      <c r="CB415" s="302"/>
      <c r="CF415" s="301"/>
      <c r="CG415" s="302"/>
      <c r="CH415" s="301"/>
      <c r="CI415" s="301"/>
      <c r="CJ415" s="301"/>
      <c r="CK415" s="302"/>
      <c r="CO415" s="301"/>
      <c r="CP415" s="302"/>
      <c r="CQ415" s="301"/>
      <c r="CR415" s="301"/>
      <c r="CS415" s="301"/>
      <c r="CT415" s="302"/>
      <c r="CX415" s="301"/>
      <c r="CY415" s="302"/>
      <c r="CZ415" s="301"/>
      <c r="DA415" s="301"/>
      <c r="DB415" s="301"/>
      <c r="DC415" s="302"/>
    </row>
    <row r="416" spans="48:107">
      <c r="AV416" s="301"/>
      <c r="AW416" s="302"/>
      <c r="AX416" s="301"/>
      <c r="AY416" s="301"/>
      <c r="AZ416" s="301"/>
      <c r="BA416" s="302"/>
      <c r="BE416" s="301"/>
      <c r="BF416" s="302"/>
      <c r="BG416" s="301"/>
      <c r="BH416" s="301"/>
      <c r="BI416" s="301"/>
      <c r="BJ416" s="302"/>
      <c r="BN416" s="301"/>
      <c r="BO416" s="302"/>
      <c r="BP416" s="301"/>
      <c r="BQ416" s="301"/>
      <c r="BR416" s="301"/>
      <c r="BS416" s="302"/>
      <c r="BW416" s="301"/>
      <c r="BX416" s="302"/>
      <c r="BY416" s="301"/>
      <c r="BZ416" s="301"/>
      <c r="CA416" s="301"/>
      <c r="CB416" s="302"/>
      <c r="CF416" s="301"/>
      <c r="CG416" s="302"/>
      <c r="CH416" s="301"/>
      <c r="CI416" s="301"/>
      <c r="CJ416" s="301"/>
      <c r="CK416" s="302"/>
      <c r="CO416" s="301"/>
      <c r="CP416" s="302"/>
      <c r="CQ416" s="301"/>
      <c r="CR416" s="301"/>
      <c r="CS416" s="301"/>
      <c r="CT416" s="302"/>
      <c r="CX416" s="301"/>
      <c r="CY416" s="302"/>
      <c r="CZ416" s="301"/>
      <c r="DA416" s="301"/>
      <c r="DB416" s="301"/>
      <c r="DC416" s="302"/>
    </row>
    <row r="417" spans="48:107">
      <c r="AV417" s="301"/>
      <c r="AW417" s="302"/>
      <c r="AX417" s="301"/>
      <c r="AY417" s="301"/>
      <c r="AZ417" s="301"/>
      <c r="BA417" s="302"/>
      <c r="BE417" s="301"/>
      <c r="BF417" s="302"/>
      <c r="BG417" s="301"/>
      <c r="BH417" s="301"/>
      <c r="BI417" s="301"/>
      <c r="BJ417" s="302"/>
      <c r="BN417" s="301"/>
      <c r="BO417" s="302"/>
      <c r="BP417" s="301"/>
      <c r="BQ417" s="301"/>
      <c r="BR417" s="301"/>
      <c r="BS417" s="302"/>
      <c r="BW417" s="301"/>
      <c r="BX417" s="302"/>
      <c r="BY417" s="301"/>
      <c r="BZ417" s="301"/>
      <c r="CA417" s="301"/>
      <c r="CB417" s="302"/>
      <c r="CF417" s="301"/>
      <c r="CG417" s="302"/>
      <c r="CH417" s="301"/>
      <c r="CI417" s="301"/>
      <c r="CJ417" s="301"/>
      <c r="CK417" s="302"/>
      <c r="CO417" s="301"/>
      <c r="CP417" s="302"/>
      <c r="CQ417" s="301"/>
      <c r="CR417" s="301"/>
      <c r="CS417" s="301"/>
      <c r="CT417" s="302"/>
      <c r="CX417" s="301"/>
      <c r="CY417" s="302"/>
      <c r="CZ417" s="301"/>
      <c r="DA417" s="301"/>
      <c r="DB417" s="301"/>
      <c r="DC417" s="302"/>
    </row>
    <row r="418" spans="48:107">
      <c r="AV418" s="301"/>
      <c r="AW418" s="302"/>
      <c r="AX418" s="301"/>
      <c r="AY418" s="301"/>
      <c r="AZ418" s="301"/>
      <c r="BA418" s="302"/>
      <c r="BE418" s="301"/>
      <c r="BF418" s="302"/>
      <c r="BG418" s="301"/>
      <c r="BH418" s="301"/>
      <c r="BI418" s="301"/>
      <c r="BJ418" s="302"/>
      <c r="BN418" s="301"/>
      <c r="BO418" s="302"/>
      <c r="BP418" s="301"/>
      <c r="BQ418" s="301"/>
      <c r="BR418" s="301"/>
      <c r="BS418" s="302"/>
      <c r="BW418" s="301"/>
      <c r="BX418" s="302"/>
      <c r="BY418" s="301"/>
      <c r="BZ418" s="301"/>
      <c r="CA418" s="301"/>
      <c r="CB418" s="302"/>
      <c r="CF418" s="301"/>
      <c r="CG418" s="302"/>
      <c r="CH418" s="301"/>
      <c r="CI418" s="301"/>
      <c r="CJ418" s="301"/>
      <c r="CK418" s="302"/>
      <c r="CO418" s="301"/>
      <c r="CP418" s="302"/>
      <c r="CQ418" s="301"/>
      <c r="CR418" s="301"/>
      <c r="CS418" s="301"/>
      <c r="CT418" s="302"/>
      <c r="CX418" s="301"/>
      <c r="CY418" s="302"/>
      <c r="CZ418" s="301"/>
      <c r="DA418" s="301"/>
      <c r="DB418" s="301"/>
      <c r="DC418" s="302"/>
    </row>
    <row r="419" spans="48:107">
      <c r="AV419" s="301"/>
      <c r="AW419" s="302"/>
      <c r="AX419" s="301"/>
      <c r="AY419" s="301"/>
      <c r="AZ419" s="301"/>
      <c r="BA419" s="302"/>
      <c r="BE419" s="301"/>
      <c r="BF419" s="302"/>
      <c r="BG419" s="301"/>
      <c r="BH419" s="301"/>
      <c r="BI419" s="301"/>
      <c r="BJ419" s="302"/>
      <c r="BN419" s="301"/>
      <c r="BO419" s="302"/>
      <c r="BP419" s="301"/>
      <c r="BQ419" s="301"/>
      <c r="BR419" s="301"/>
      <c r="BS419" s="302"/>
      <c r="BW419" s="301"/>
      <c r="BX419" s="302"/>
      <c r="BY419" s="301"/>
      <c r="BZ419" s="301"/>
      <c r="CA419" s="301"/>
      <c r="CB419" s="302"/>
      <c r="CF419" s="301"/>
      <c r="CG419" s="302"/>
      <c r="CH419" s="301"/>
      <c r="CI419" s="301"/>
      <c r="CJ419" s="301"/>
      <c r="CK419" s="302"/>
      <c r="CO419" s="301"/>
      <c r="CP419" s="302"/>
      <c r="CQ419" s="301"/>
      <c r="CR419" s="301"/>
      <c r="CS419" s="301"/>
      <c r="CT419" s="302"/>
      <c r="CX419" s="301"/>
      <c r="CY419" s="302"/>
      <c r="CZ419" s="301"/>
      <c r="DA419" s="301"/>
      <c r="DB419" s="301"/>
      <c r="DC419" s="302"/>
    </row>
    <row r="420" spans="48:107">
      <c r="AV420" s="301"/>
      <c r="AW420" s="302"/>
      <c r="AX420" s="301"/>
      <c r="AY420" s="301"/>
      <c r="AZ420" s="301"/>
      <c r="BA420" s="302"/>
      <c r="BE420" s="301"/>
      <c r="BF420" s="302"/>
      <c r="BG420" s="301"/>
      <c r="BH420" s="301"/>
      <c r="BI420" s="301"/>
      <c r="BJ420" s="302"/>
      <c r="BN420" s="301"/>
      <c r="BO420" s="302"/>
      <c r="BP420" s="301"/>
      <c r="BQ420" s="301"/>
      <c r="BR420" s="301"/>
      <c r="BS420" s="302"/>
      <c r="BW420" s="301"/>
      <c r="BX420" s="302"/>
      <c r="BY420" s="301"/>
      <c r="BZ420" s="301"/>
      <c r="CA420" s="301"/>
      <c r="CB420" s="302"/>
      <c r="CF420" s="301"/>
      <c r="CG420" s="302"/>
      <c r="CH420" s="301"/>
      <c r="CI420" s="301"/>
      <c r="CJ420" s="301"/>
      <c r="CK420" s="302"/>
      <c r="CO420" s="301"/>
      <c r="CP420" s="302"/>
      <c r="CQ420" s="301"/>
      <c r="CR420" s="301"/>
      <c r="CS420" s="301"/>
      <c r="CT420" s="302"/>
      <c r="CX420" s="301"/>
      <c r="CY420" s="302"/>
      <c r="CZ420" s="301"/>
      <c r="DA420" s="301"/>
      <c r="DB420" s="301"/>
      <c r="DC420" s="302"/>
    </row>
    <row r="421" spans="48:107">
      <c r="AV421" s="301"/>
      <c r="AW421" s="302"/>
      <c r="AX421" s="301"/>
      <c r="AY421" s="301"/>
      <c r="AZ421" s="301"/>
      <c r="BA421" s="302"/>
      <c r="BE421" s="301"/>
      <c r="BF421" s="302"/>
      <c r="BG421" s="301"/>
      <c r="BH421" s="301"/>
      <c r="BI421" s="301"/>
      <c r="BJ421" s="302"/>
      <c r="BN421" s="301"/>
      <c r="BO421" s="302"/>
      <c r="BP421" s="301"/>
      <c r="BQ421" s="301"/>
      <c r="BR421" s="301"/>
      <c r="BS421" s="302"/>
      <c r="BW421" s="301"/>
      <c r="BX421" s="302"/>
      <c r="BY421" s="301"/>
      <c r="BZ421" s="301"/>
      <c r="CA421" s="301"/>
      <c r="CB421" s="302"/>
      <c r="CF421" s="301"/>
      <c r="CG421" s="302"/>
      <c r="CH421" s="301"/>
      <c r="CI421" s="301"/>
      <c r="CJ421" s="301"/>
      <c r="CK421" s="302"/>
      <c r="CO421" s="301"/>
      <c r="CP421" s="302"/>
      <c r="CQ421" s="301"/>
      <c r="CR421" s="301"/>
      <c r="CS421" s="301"/>
      <c r="CT421" s="302"/>
      <c r="CX421" s="301"/>
      <c r="CY421" s="302"/>
      <c r="CZ421" s="301"/>
      <c r="DA421" s="301"/>
      <c r="DB421" s="301"/>
      <c r="DC421" s="302"/>
    </row>
    <row r="422" spans="48:107">
      <c r="AV422" s="301"/>
      <c r="AW422" s="302"/>
      <c r="AX422" s="301"/>
      <c r="AY422" s="301"/>
      <c r="AZ422" s="301"/>
      <c r="BA422" s="302"/>
      <c r="BE422" s="301"/>
      <c r="BF422" s="302"/>
      <c r="BG422" s="301"/>
      <c r="BH422" s="301"/>
      <c r="BI422" s="301"/>
      <c r="BJ422" s="302"/>
      <c r="BN422" s="301"/>
      <c r="BO422" s="302"/>
      <c r="BP422" s="301"/>
      <c r="BQ422" s="301"/>
      <c r="BR422" s="301"/>
      <c r="BS422" s="302"/>
      <c r="BW422" s="301"/>
      <c r="BX422" s="302"/>
      <c r="BY422" s="301"/>
      <c r="BZ422" s="301"/>
      <c r="CA422" s="301"/>
      <c r="CB422" s="302"/>
      <c r="CF422" s="301"/>
      <c r="CG422" s="302"/>
      <c r="CH422" s="301"/>
      <c r="CI422" s="301"/>
      <c r="CJ422" s="301"/>
      <c r="CK422" s="302"/>
      <c r="CO422" s="301"/>
      <c r="CP422" s="302"/>
      <c r="CQ422" s="301"/>
      <c r="CR422" s="301"/>
      <c r="CS422" s="301"/>
      <c r="CT422" s="302"/>
      <c r="CX422" s="301"/>
      <c r="CY422" s="302"/>
      <c r="CZ422" s="301"/>
      <c r="DA422" s="301"/>
      <c r="DB422" s="301"/>
      <c r="DC422" s="302"/>
    </row>
    <row r="423" spans="48:107">
      <c r="AV423" s="301"/>
      <c r="AW423" s="302"/>
      <c r="AX423" s="301"/>
      <c r="AY423" s="301"/>
      <c r="AZ423" s="301"/>
      <c r="BA423" s="302"/>
      <c r="BE423" s="301"/>
      <c r="BF423" s="302"/>
      <c r="BG423" s="301"/>
      <c r="BH423" s="301"/>
      <c r="BI423" s="301"/>
      <c r="BJ423" s="302"/>
      <c r="BN423" s="301"/>
      <c r="BO423" s="302"/>
      <c r="BP423" s="301"/>
      <c r="BQ423" s="301"/>
      <c r="BR423" s="301"/>
      <c r="BS423" s="302"/>
      <c r="BW423" s="301"/>
      <c r="BX423" s="302"/>
      <c r="BY423" s="301"/>
      <c r="BZ423" s="301"/>
      <c r="CA423" s="301"/>
      <c r="CB423" s="302"/>
      <c r="CF423" s="301"/>
      <c r="CG423" s="302"/>
      <c r="CH423" s="301"/>
      <c r="CI423" s="301"/>
      <c r="CJ423" s="301"/>
      <c r="CK423" s="302"/>
      <c r="CO423" s="301"/>
      <c r="CP423" s="302"/>
      <c r="CQ423" s="301"/>
      <c r="CR423" s="301"/>
      <c r="CS423" s="301"/>
      <c r="CT423" s="302"/>
      <c r="CX423" s="301"/>
      <c r="CY423" s="302"/>
      <c r="CZ423" s="301"/>
      <c r="DA423" s="301"/>
      <c r="DB423" s="301"/>
      <c r="DC423" s="302"/>
    </row>
    <row r="424" spans="48:107">
      <c r="AV424" s="301"/>
      <c r="AW424" s="302"/>
      <c r="AX424" s="301"/>
      <c r="AY424" s="301"/>
      <c r="AZ424" s="301"/>
      <c r="BA424" s="302"/>
      <c r="BE424" s="301"/>
      <c r="BF424" s="302"/>
      <c r="BG424" s="301"/>
      <c r="BH424" s="301"/>
      <c r="BI424" s="301"/>
      <c r="BJ424" s="302"/>
      <c r="BN424" s="301"/>
      <c r="BO424" s="302"/>
      <c r="BP424" s="301"/>
      <c r="BQ424" s="301"/>
      <c r="BR424" s="301"/>
      <c r="BS424" s="302"/>
      <c r="BW424" s="301"/>
      <c r="BX424" s="302"/>
      <c r="BY424" s="301"/>
      <c r="BZ424" s="301"/>
      <c r="CA424" s="301"/>
      <c r="CB424" s="302"/>
      <c r="CF424" s="301"/>
      <c r="CG424" s="302"/>
      <c r="CH424" s="301"/>
      <c r="CI424" s="301"/>
      <c r="CJ424" s="301"/>
      <c r="CK424" s="302"/>
      <c r="CO424" s="301"/>
      <c r="CP424" s="302"/>
      <c r="CQ424" s="301"/>
      <c r="CR424" s="301"/>
      <c r="CS424" s="301"/>
      <c r="CT424" s="302"/>
      <c r="CX424" s="301"/>
      <c r="CY424" s="302"/>
      <c r="CZ424" s="301"/>
      <c r="DA424" s="301"/>
      <c r="DB424" s="301"/>
      <c r="DC424" s="302"/>
    </row>
    <row r="425" spans="48:107">
      <c r="AV425" s="301"/>
      <c r="AW425" s="302"/>
      <c r="AX425" s="301"/>
      <c r="AY425" s="301"/>
      <c r="AZ425" s="301"/>
      <c r="BA425" s="302"/>
      <c r="BE425" s="301"/>
      <c r="BF425" s="302"/>
      <c r="BG425" s="301"/>
      <c r="BH425" s="301"/>
      <c r="BI425" s="301"/>
      <c r="BJ425" s="302"/>
      <c r="BN425" s="301"/>
      <c r="BO425" s="302"/>
      <c r="BP425" s="301"/>
      <c r="BQ425" s="301"/>
      <c r="BR425" s="301"/>
      <c r="BS425" s="302"/>
      <c r="BW425" s="301"/>
      <c r="BX425" s="302"/>
      <c r="BY425" s="301"/>
      <c r="BZ425" s="301"/>
      <c r="CA425" s="301"/>
      <c r="CB425" s="302"/>
      <c r="CF425" s="301"/>
      <c r="CG425" s="302"/>
      <c r="CH425" s="301"/>
      <c r="CI425" s="301"/>
      <c r="CJ425" s="301"/>
      <c r="CK425" s="302"/>
      <c r="CO425" s="301"/>
      <c r="CP425" s="302"/>
      <c r="CQ425" s="301"/>
      <c r="CR425" s="301"/>
      <c r="CS425" s="301"/>
      <c r="CT425" s="302"/>
      <c r="CX425" s="301"/>
      <c r="CY425" s="302"/>
      <c r="CZ425" s="301"/>
      <c r="DA425" s="301"/>
      <c r="DB425" s="301"/>
      <c r="DC425" s="302"/>
    </row>
    <row r="426" spans="48:107">
      <c r="AV426" s="301"/>
      <c r="AW426" s="302"/>
      <c r="AX426" s="301"/>
      <c r="AY426" s="301"/>
      <c r="AZ426" s="301"/>
      <c r="BA426" s="302"/>
      <c r="BE426" s="301"/>
      <c r="BF426" s="302"/>
      <c r="BG426" s="301"/>
      <c r="BH426" s="301"/>
      <c r="BI426" s="301"/>
      <c r="BJ426" s="302"/>
      <c r="BN426" s="301"/>
      <c r="BO426" s="302"/>
      <c r="BP426" s="301"/>
      <c r="BQ426" s="301"/>
      <c r="BR426" s="301"/>
      <c r="BS426" s="302"/>
      <c r="BW426" s="301"/>
      <c r="BX426" s="302"/>
      <c r="BY426" s="301"/>
      <c r="BZ426" s="301"/>
      <c r="CA426" s="301"/>
      <c r="CB426" s="302"/>
      <c r="CF426" s="301"/>
      <c r="CG426" s="302"/>
      <c r="CH426" s="301"/>
      <c r="CI426" s="301"/>
      <c r="CJ426" s="301"/>
      <c r="CK426" s="302"/>
      <c r="CO426" s="301"/>
      <c r="CP426" s="302"/>
      <c r="CQ426" s="301"/>
      <c r="CR426" s="301"/>
      <c r="CS426" s="301"/>
      <c r="CT426" s="302"/>
      <c r="CX426" s="301"/>
      <c r="CY426" s="302"/>
      <c r="CZ426" s="301"/>
      <c r="DA426" s="301"/>
      <c r="DB426" s="301"/>
      <c r="DC426" s="302"/>
    </row>
    <row r="427" spans="48:107">
      <c r="AV427" s="301"/>
      <c r="AW427" s="302"/>
      <c r="AX427" s="301"/>
      <c r="AY427" s="301"/>
      <c r="AZ427" s="301"/>
      <c r="BA427" s="302"/>
      <c r="BE427" s="301"/>
      <c r="BF427" s="302"/>
      <c r="BG427" s="301"/>
      <c r="BH427" s="301"/>
      <c r="BI427" s="301"/>
      <c r="BJ427" s="302"/>
      <c r="BN427" s="301"/>
      <c r="BO427" s="302"/>
      <c r="BP427" s="301"/>
      <c r="BQ427" s="301"/>
      <c r="BR427" s="301"/>
      <c r="BS427" s="302"/>
      <c r="BW427" s="301"/>
      <c r="BX427" s="302"/>
      <c r="BY427" s="301"/>
      <c r="BZ427" s="301"/>
      <c r="CA427" s="301"/>
      <c r="CB427" s="302"/>
      <c r="CF427" s="301"/>
      <c r="CG427" s="302"/>
      <c r="CH427" s="301"/>
      <c r="CI427" s="301"/>
      <c r="CJ427" s="301"/>
      <c r="CK427" s="302"/>
      <c r="CO427" s="301"/>
      <c r="CP427" s="302"/>
      <c r="CQ427" s="301"/>
      <c r="CR427" s="301"/>
      <c r="CS427" s="301"/>
      <c r="CT427" s="302"/>
      <c r="CX427" s="301"/>
      <c r="CY427" s="302"/>
      <c r="CZ427" s="301"/>
      <c r="DA427" s="301"/>
      <c r="DB427" s="301"/>
      <c r="DC427" s="302"/>
    </row>
    <row r="428" spans="48:107">
      <c r="AV428" s="301"/>
      <c r="AW428" s="302"/>
      <c r="AX428" s="301"/>
      <c r="AY428" s="301"/>
      <c r="AZ428" s="301"/>
      <c r="BA428" s="302"/>
      <c r="BE428" s="301"/>
      <c r="BF428" s="302"/>
      <c r="BG428" s="301"/>
      <c r="BH428" s="301"/>
      <c r="BI428" s="301"/>
      <c r="BJ428" s="302"/>
      <c r="BN428" s="301"/>
      <c r="BO428" s="302"/>
      <c r="BP428" s="301"/>
      <c r="BQ428" s="301"/>
      <c r="BR428" s="301"/>
      <c r="BS428" s="302"/>
      <c r="BW428" s="301"/>
      <c r="BX428" s="302"/>
      <c r="BY428" s="301"/>
      <c r="BZ428" s="301"/>
      <c r="CA428" s="301"/>
      <c r="CB428" s="302"/>
      <c r="CF428" s="301"/>
      <c r="CG428" s="302"/>
      <c r="CH428" s="301"/>
      <c r="CI428" s="301"/>
      <c r="CJ428" s="301"/>
      <c r="CK428" s="302"/>
      <c r="CO428" s="301"/>
      <c r="CP428" s="302"/>
      <c r="CQ428" s="301"/>
      <c r="CR428" s="301"/>
      <c r="CS428" s="301"/>
      <c r="CT428" s="302"/>
      <c r="CX428" s="301"/>
      <c r="CY428" s="302"/>
      <c r="CZ428" s="301"/>
      <c r="DA428" s="301"/>
      <c r="DB428" s="301"/>
      <c r="DC428" s="302"/>
    </row>
    <row r="429" spans="48:107">
      <c r="AV429" s="301"/>
      <c r="AW429" s="302"/>
      <c r="AX429" s="301"/>
      <c r="AY429" s="301"/>
      <c r="AZ429" s="301"/>
      <c r="BA429" s="302"/>
      <c r="BE429" s="301"/>
      <c r="BF429" s="302"/>
      <c r="BG429" s="301"/>
      <c r="BH429" s="301"/>
      <c r="BI429" s="301"/>
      <c r="BJ429" s="302"/>
      <c r="BN429" s="301"/>
      <c r="BO429" s="302"/>
      <c r="BP429" s="301"/>
      <c r="BQ429" s="301"/>
      <c r="BR429" s="301"/>
      <c r="BS429" s="302"/>
      <c r="BW429" s="301"/>
      <c r="BX429" s="302"/>
      <c r="BY429" s="301"/>
      <c r="BZ429" s="301"/>
      <c r="CA429" s="301"/>
      <c r="CB429" s="302"/>
      <c r="CF429" s="301"/>
      <c r="CG429" s="302"/>
      <c r="CH429" s="301"/>
      <c r="CI429" s="301"/>
      <c r="CJ429" s="301"/>
      <c r="CK429" s="302"/>
      <c r="CO429" s="301"/>
      <c r="CP429" s="302"/>
      <c r="CQ429" s="301"/>
      <c r="CR429" s="301"/>
      <c r="CS429" s="301"/>
      <c r="CT429" s="302"/>
      <c r="CX429" s="301"/>
      <c r="CY429" s="302"/>
      <c r="CZ429" s="301"/>
      <c r="DA429" s="301"/>
      <c r="DB429" s="301"/>
      <c r="DC429" s="302"/>
    </row>
    <row r="430" spans="48:107">
      <c r="AV430" s="301"/>
      <c r="AW430" s="302"/>
      <c r="AX430" s="301"/>
      <c r="AY430" s="301"/>
      <c r="AZ430" s="301"/>
      <c r="BA430" s="302"/>
      <c r="BE430" s="301"/>
      <c r="BF430" s="302"/>
      <c r="BG430" s="301"/>
      <c r="BH430" s="301"/>
      <c r="BI430" s="301"/>
      <c r="BJ430" s="302"/>
      <c r="BN430" s="301"/>
      <c r="BO430" s="302"/>
      <c r="BP430" s="301"/>
      <c r="BQ430" s="301"/>
      <c r="BR430" s="301"/>
      <c r="BS430" s="302"/>
      <c r="BW430" s="301"/>
      <c r="BX430" s="302"/>
      <c r="BY430" s="301"/>
      <c r="BZ430" s="301"/>
      <c r="CA430" s="301"/>
      <c r="CB430" s="302"/>
      <c r="CF430" s="301"/>
      <c r="CG430" s="302"/>
      <c r="CH430" s="301"/>
      <c r="CI430" s="301"/>
      <c r="CJ430" s="301"/>
      <c r="CK430" s="302"/>
      <c r="CO430" s="301"/>
      <c r="CP430" s="302"/>
      <c r="CQ430" s="301"/>
      <c r="CR430" s="301"/>
      <c r="CS430" s="301"/>
      <c r="CT430" s="302"/>
      <c r="CX430" s="301"/>
      <c r="CY430" s="302"/>
      <c r="CZ430" s="301"/>
      <c r="DA430" s="301"/>
      <c r="DB430" s="301"/>
      <c r="DC430" s="302"/>
    </row>
    <row r="431" spans="48:107">
      <c r="AV431" s="301"/>
      <c r="AW431" s="302"/>
      <c r="AX431" s="301"/>
      <c r="AY431" s="301"/>
      <c r="AZ431" s="301"/>
      <c r="BA431" s="302"/>
      <c r="BE431" s="301"/>
      <c r="BF431" s="302"/>
      <c r="BG431" s="301"/>
      <c r="BH431" s="301"/>
      <c r="BI431" s="301"/>
      <c r="BJ431" s="302"/>
      <c r="BN431" s="301"/>
      <c r="BO431" s="302"/>
      <c r="BP431" s="301"/>
      <c r="BQ431" s="301"/>
      <c r="BR431" s="301"/>
      <c r="BS431" s="302"/>
      <c r="BW431" s="301"/>
      <c r="BX431" s="302"/>
      <c r="BY431" s="301"/>
      <c r="BZ431" s="301"/>
      <c r="CA431" s="301"/>
      <c r="CB431" s="302"/>
      <c r="CF431" s="301"/>
      <c r="CG431" s="302"/>
      <c r="CH431" s="301"/>
      <c r="CI431" s="301"/>
      <c r="CJ431" s="301"/>
      <c r="CK431" s="302"/>
      <c r="CO431" s="301"/>
      <c r="CP431" s="302"/>
      <c r="CQ431" s="301"/>
      <c r="CR431" s="301"/>
      <c r="CS431" s="301"/>
      <c r="CT431" s="302"/>
      <c r="CX431" s="301"/>
      <c r="CY431" s="302"/>
      <c r="CZ431" s="301"/>
      <c r="DA431" s="301"/>
      <c r="DB431" s="301"/>
      <c r="DC431" s="302"/>
    </row>
    <row r="432" spans="48:107">
      <c r="AV432" s="301"/>
      <c r="AW432" s="302"/>
      <c r="AX432" s="301"/>
      <c r="AY432" s="301"/>
      <c r="AZ432" s="301"/>
      <c r="BA432" s="302"/>
      <c r="BE432" s="301"/>
      <c r="BF432" s="302"/>
      <c r="BG432" s="301"/>
      <c r="BH432" s="301"/>
      <c r="BI432" s="301"/>
      <c r="BJ432" s="302"/>
      <c r="BN432" s="301"/>
      <c r="BO432" s="302"/>
      <c r="BP432" s="301"/>
      <c r="BQ432" s="301"/>
      <c r="BR432" s="301"/>
      <c r="BS432" s="302"/>
      <c r="BW432" s="301"/>
      <c r="BX432" s="302"/>
      <c r="BY432" s="301"/>
      <c r="BZ432" s="301"/>
      <c r="CA432" s="301"/>
      <c r="CB432" s="302"/>
      <c r="CF432" s="301"/>
      <c r="CG432" s="302"/>
      <c r="CH432" s="301"/>
      <c r="CI432" s="301"/>
      <c r="CJ432" s="301"/>
      <c r="CK432" s="302"/>
      <c r="CO432" s="301"/>
      <c r="CP432" s="302"/>
      <c r="CQ432" s="301"/>
      <c r="CR432" s="301"/>
      <c r="CS432" s="301"/>
      <c r="CT432" s="302"/>
      <c r="CX432" s="301"/>
      <c r="CY432" s="302"/>
      <c r="CZ432" s="301"/>
      <c r="DA432" s="301"/>
      <c r="DB432" s="301"/>
      <c r="DC432" s="302"/>
    </row>
    <row r="433" spans="48:107">
      <c r="AV433" s="301"/>
      <c r="AW433" s="302"/>
      <c r="AX433" s="301"/>
      <c r="AY433" s="301"/>
      <c r="AZ433" s="301"/>
      <c r="BA433" s="302"/>
      <c r="BE433" s="301"/>
      <c r="BF433" s="302"/>
      <c r="BG433" s="301"/>
      <c r="BH433" s="301"/>
      <c r="BI433" s="301"/>
      <c r="BJ433" s="302"/>
      <c r="BN433" s="301"/>
      <c r="BO433" s="302"/>
      <c r="BP433" s="301"/>
      <c r="BQ433" s="301"/>
      <c r="BR433" s="301"/>
      <c r="BS433" s="302"/>
      <c r="BW433" s="301"/>
      <c r="BX433" s="302"/>
      <c r="BY433" s="301"/>
      <c r="BZ433" s="301"/>
      <c r="CA433" s="301"/>
      <c r="CB433" s="302"/>
      <c r="CF433" s="301"/>
      <c r="CG433" s="302"/>
      <c r="CH433" s="301"/>
      <c r="CI433" s="301"/>
      <c r="CJ433" s="301"/>
      <c r="CK433" s="302"/>
      <c r="CO433" s="301"/>
      <c r="CP433" s="302"/>
      <c r="CQ433" s="301"/>
      <c r="CR433" s="301"/>
      <c r="CS433" s="301"/>
      <c r="CT433" s="302"/>
      <c r="CX433" s="301"/>
      <c r="CY433" s="302"/>
      <c r="CZ433" s="301"/>
      <c r="DA433" s="301"/>
      <c r="DB433" s="301"/>
      <c r="DC433" s="302"/>
    </row>
    <row r="434" spans="48:107">
      <c r="AV434" s="301"/>
      <c r="AW434" s="302"/>
      <c r="AX434" s="301"/>
      <c r="AY434" s="301"/>
      <c r="AZ434" s="301"/>
      <c r="BA434" s="302"/>
      <c r="BE434" s="301"/>
      <c r="BF434" s="302"/>
      <c r="BG434" s="301"/>
      <c r="BH434" s="301"/>
      <c r="BI434" s="301"/>
      <c r="BJ434" s="302"/>
      <c r="BN434" s="301"/>
      <c r="BO434" s="302"/>
      <c r="BP434" s="301"/>
      <c r="BQ434" s="301"/>
      <c r="BR434" s="301"/>
      <c r="BS434" s="302"/>
      <c r="BW434" s="301"/>
      <c r="BX434" s="302"/>
      <c r="BY434" s="301"/>
      <c r="BZ434" s="301"/>
      <c r="CA434" s="301"/>
      <c r="CB434" s="302"/>
      <c r="CF434" s="301"/>
      <c r="CG434" s="302"/>
      <c r="CH434" s="301"/>
      <c r="CI434" s="301"/>
      <c r="CJ434" s="301"/>
      <c r="CK434" s="302"/>
      <c r="CO434" s="301"/>
      <c r="CP434" s="302"/>
      <c r="CQ434" s="301"/>
      <c r="CR434" s="301"/>
      <c r="CS434" s="301"/>
      <c r="CT434" s="302"/>
      <c r="CX434" s="301"/>
      <c r="CY434" s="302"/>
      <c r="CZ434" s="301"/>
      <c r="DA434" s="301"/>
      <c r="DB434" s="301"/>
      <c r="DC434" s="302"/>
    </row>
    <row r="435" spans="48:107">
      <c r="AV435" s="301"/>
      <c r="AW435" s="302"/>
      <c r="AX435" s="301"/>
      <c r="AY435" s="301"/>
      <c r="AZ435" s="301"/>
      <c r="BA435" s="302"/>
      <c r="BE435" s="301"/>
      <c r="BF435" s="302"/>
      <c r="BG435" s="301"/>
      <c r="BH435" s="301"/>
      <c r="BI435" s="301"/>
      <c r="BJ435" s="302"/>
      <c r="BN435" s="301"/>
      <c r="BO435" s="302"/>
      <c r="BP435" s="301"/>
      <c r="BQ435" s="301"/>
      <c r="BR435" s="301"/>
      <c r="BS435" s="302"/>
      <c r="BW435" s="301"/>
      <c r="BX435" s="302"/>
      <c r="BY435" s="301"/>
      <c r="BZ435" s="301"/>
      <c r="CA435" s="301"/>
      <c r="CB435" s="302"/>
      <c r="CF435" s="301"/>
      <c r="CG435" s="302"/>
      <c r="CH435" s="301"/>
      <c r="CI435" s="301"/>
      <c r="CJ435" s="301"/>
      <c r="CK435" s="302"/>
      <c r="CO435" s="301"/>
      <c r="CP435" s="302"/>
      <c r="CQ435" s="301"/>
      <c r="CR435" s="301"/>
      <c r="CS435" s="301"/>
      <c r="CT435" s="302"/>
      <c r="CX435" s="301"/>
      <c r="CY435" s="302"/>
      <c r="CZ435" s="301"/>
      <c r="DA435" s="301"/>
      <c r="DB435" s="301"/>
      <c r="DC435" s="302"/>
    </row>
    <row r="436" spans="48:107">
      <c r="AV436" s="301"/>
      <c r="AW436" s="302"/>
      <c r="AX436" s="301"/>
      <c r="AY436" s="301"/>
      <c r="AZ436" s="301"/>
      <c r="BA436" s="302"/>
      <c r="BE436" s="301"/>
      <c r="BF436" s="302"/>
      <c r="BG436" s="301"/>
      <c r="BH436" s="301"/>
      <c r="BI436" s="301"/>
      <c r="BJ436" s="302"/>
      <c r="BN436" s="301"/>
      <c r="BO436" s="302"/>
      <c r="BP436" s="301"/>
      <c r="BQ436" s="301"/>
      <c r="BR436" s="301"/>
      <c r="BS436" s="302"/>
      <c r="BW436" s="301"/>
      <c r="BX436" s="302"/>
      <c r="BY436" s="301"/>
      <c r="BZ436" s="301"/>
      <c r="CA436" s="301"/>
      <c r="CB436" s="302"/>
      <c r="CF436" s="301"/>
      <c r="CG436" s="302"/>
      <c r="CH436" s="301"/>
      <c r="CI436" s="301"/>
      <c r="CJ436" s="301"/>
      <c r="CK436" s="302"/>
      <c r="CO436" s="301"/>
      <c r="CP436" s="302"/>
      <c r="CQ436" s="301"/>
      <c r="CR436" s="301"/>
      <c r="CS436" s="301"/>
      <c r="CT436" s="302"/>
      <c r="CX436" s="301"/>
      <c r="CY436" s="302"/>
      <c r="CZ436" s="301"/>
      <c r="DA436" s="301"/>
      <c r="DB436" s="301"/>
      <c r="DC436" s="302"/>
    </row>
    <row r="437" spans="48:107">
      <c r="AV437" s="301"/>
      <c r="AW437" s="302"/>
      <c r="AX437" s="301"/>
      <c r="AY437" s="301"/>
      <c r="AZ437" s="301"/>
      <c r="BA437" s="302"/>
      <c r="BE437" s="301"/>
      <c r="BF437" s="302"/>
      <c r="BG437" s="301"/>
      <c r="BH437" s="301"/>
      <c r="BI437" s="301"/>
      <c r="BJ437" s="302"/>
      <c r="BN437" s="301"/>
      <c r="BO437" s="302"/>
      <c r="BP437" s="301"/>
      <c r="BQ437" s="301"/>
      <c r="BR437" s="301"/>
      <c r="BS437" s="302"/>
      <c r="BW437" s="301"/>
      <c r="BX437" s="302"/>
      <c r="BY437" s="301"/>
      <c r="BZ437" s="301"/>
      <c r="CA437" s="301"/>
      <c r="CB437" s="302"/>
      <c r="CF437" s="301"/>
      <c r="CG437" s="302"/>
      <c r="CH437" s="301"/>
      <c r="CI437" s="301"/>
      <c r="CJ437" s="301"/>
      <c r="CK437" s="302"/>
      <c r="CO437" s="301"/>
      <c r="CP437" s="302"/>
      <c r="CQ437" s="301"/>
      <c r="CR437" s="301"/>
      <c r="CS437" s="301"/>
      <c r="CT437" s="302"/>
      <c r="CX437" s="301"/>
      <c r="CY437" s="302"/>
      <c r="CZ437" s="301"/>
      <c r="DA437" s="301"/>
      <c r="DB437" s="301"/>
      <c r="DC437" s="302"/>
    </row>
    <row r="438" spans="48:107">
      <c r="AV438" s="301"/>
      <c r="AW438" s="302"/>
      <c r="AX438" s="301"/>
      <c r="AY438" s="301"/>
      <c r="AZ438" s="301"/>
      <c r="BA438" s="302"/>
      <c r="BE438" s="301"/>
      <c r="BF438" s="302"/>
      <c r="BG438" s="301"/>
      <c r="BH438" s="301"/>
      <c r="BI438" s="301"/>
      <c r="BJ438" s="302"/>
      <c r="BN438" s="301"/>
      <c r="BO438" s="302"/>
      <c r="BP438" s="301"/>
      <c r="BQ438" s="301"/>
      <c r="BR438" s="301"/>
      <c r="BS438" s="302"/>
      <c r="BW438" s="301"/>
      <c r="BX438" s="302"/>
      <c r="BY438" s="301"/>
      <c r="BZ438" s="301"/>
      <c r="CA438" s="301"/>
      <c r="CB438" s="302"/>
      <c r="CF438" s="301"/>
      <c r="CG438" s="302"/>
      <c r="CH438" s="301"/>
      <c r="CI438" s="301"/>
      <c r="CJ438" s="301"/>
      <c r="CK438" s="302"/>
      <c r="CO438" s="301"/>
      <c r="CP438" s="302"/>
      <c r="CQ438" s="301"/>
      <c r="CR438" s="301"/>
      <c r="CS438" s="301"/>
      <c r="CT438" s="302"/>
      <c r="CX438" s="301"/>
      <c r="CY438" s="302"/>
      <c r="CZ438" s="301"/>
      <c r="DA438" s="301"/>
      <c r="DB438" s="301"/>
      <c r="DC438" s="302"/>
    </row>
    <row r="439" spans="48:107">
      <c r="AV439" s="301"/>
      <c r="AW439" s="302"/>
      <c r="AX439" s="301"/>
      <c r="AY439" s="301"/>
      <c r="AZ439" s="301"/>
      <c r="BA439" s="302"/>
      <c r="BE439" s="301"/>
      <c r="BF439" s="302"/>
      <c r="BG439" s="301"/>
      <c r="BH439" s="301"/>
      <c r="BI439" s="301"/>
      <c r="BJ439" s="302"/>
      <c r="BN439" s="301"/>
      <c r="BO439" s="302"/>
      <c r="BP439" s="301"/>
      <c r="BQ439" s="301"/>
      <c r="BR439" s="301"/>
      <c r="BS439" s="302"/>
      <c r="BW439" s="301"/>
      <c r="BX439" s="302"/>
      <c r="BY439" s="301"/>
      <c r="BZ439" s="301"/>
      <c r="CA439" s="301"/>
      <c r="CB439" s="302"/>
      <c r="CF439" s="301"/>
      <c r="CG439" s="302"/>
      <c r="CH439" s="301"/>
      <c r="CI439" s="301"/>
      <c r="CJ439" s="301"/>
      <c r="CK439" s="302"/>
      <c r="CO439" s="301"/>
      <c r="CP439" s="302"/>
      <c r="CQ439" s="301"/>
      <c r="CR439" s="301"/>
      <c r="CS439" s="301"/>
      <c r="CT439" s="302"/>
      <c r="CX439" s="301"/>
      <c r="CY439" s="302"/>
      <c r="CZ439" s="301"/>
      <c r="DA439" s="301"/>
      <c r="DB439" s="301"/>
      <c r="DC439" s="302"/>
    </row>
    <row r="440" spans="48:107">
      <c r="AV440" s="301"/>
      <c r="AW440" s="302"/>
      <c r="AX440" s="301"/>
      <c r="AY440" s="301"/>
      <c r="AZ440" s="301"/>
      <c r="BA440" s="302"/>
      <c r="BE440" s="301"/>
      <c r="BF440" s="302"/>
      <c r="BG440" s="301"/>
      <c r="BH440" s="301"/>
      <c r="BI440" s="301"/>
      <c r="BJ440" s="302"/>
      <c r="BN440" s="301"/>
      <c r="BO440" s="302"/>
      <c r="BP440" s="301"/>
      <c r="BQ440" s="301"/>
      <c r="BR440" s="301"/>
      <c r="BS440" s="302"/>
      <c r="BW440" s="301"/>
      <c r="BX440" s="302"/>
      <c r="BY440" s="301"/>
      <c r="BZ440" s="301"/>
      <c r="CA440" s="301"/>
      <c r="CB440" s="302"/>
      <c r="CF440" s="301"/>
      <c r="CG440" s="302"/>
      <c r="CH440" s="301"/>
      <c r="CI440" s="301"/>
      <c r="CJ440" s="301"/>
      <c r="CK440" s="302"/>
      <c r="CO440" s="301"/>
      <c r="CP440" s="302"/>
      <c r="CQ440" s="301"/>
      <c r="CR440" s="301"/>
      <c r="CS440" s="301"/>
      <c r="CT440" s="302"/>
      <c r="CX440" s="301"/>
      <c r="CY440" s="302"/>
      <c r="CZ440" s="301"/>
      <c r="DA440" s="301"/>
      <c r="DB440" s="301"/>
      <c r="DC440" s="302"/>
    </row>
    <row r="441" spans="48:107">
      <c r="AV441" s="301"/>
      <c r="AW441" s="302"/>
      <c r="AX441" s="301"/>
      <c r="AY441" s="301"/>
      <c r="AZ441" s="301"/>
      <c r="BA441" s="302"/>
      <c r="BE441" s="301"/>
      <c r="BF441" s="302"/>
      <c r="BG441" s="301"/>
      <c r="BH441" s="301"/>
      <c r="BI441" s="301"/>
      <c r="BJ441" s="302"/>
      <c r="BN441" s="301"/>
      <c r="BO441" s="302"/>
      <c r="BP441" s="301"/>
      <c r="BQ441" s="301"/>
      <c r="BR441" s="301"/>
      <c r="BS441" s="302"/>
      <c r="BW441" s="301"/>
      <c r="BX441" s="302"/>
      <c r="BY441" s="301"/>
      <c r="BZ441" s="301"/>
      <c r="CA441" s="301"/>
      <c r="CB441" s="302"/>
      <c r="CF441" s="301"/>
      <c r="CG441" s="302"/>
      <c r="CH441" s="301"/>
      <c r="CI441" s="301"/>
      <c r="CJ441" s="301"/>
      <c r="CK441" s="302"/>
      <c r="CO441" s="301"/>
      <c r="CP441" s="302"/>
      <c r="CQ441" s="301"/>
      <c r="CR441" s="301"/>
      <c r="CS441" s="301"/>
      <c r="CT441" s="302"/>
      <c r="CX441" s="301"/>
      <c r="CY441" s="302"/>
      <c r="CZ441" s="301"/>
      <c r="DA441" s="301"/>
      <c r="DB441" s="301"/>
      <c r="DC441" s="302"/>
    </row>
    <row r="442" spans="48:107">
      <c r="AV442" s="301"/>
      <c r="AW442" s="302"/>
      <c r="AX442" s="301"/>
      <c r="AY442" s="301"/>
      <c r="AZ442" s="301"/>
      <c r="BA442" s="302"/>
      <c r="BE442" s="301"/>
      <c r="BF442" s="302"/>
      <c r="BG442" s="301"/>
      <c r="BH442" s="301"/>
      <c r="BI442" s="301"/>
      <c r="BJ442" s="302"/>
      <c r="BN442" s="301"/>
      <c r="BO442" s="302"/>
      <c r="BP442" s="301"/>
      <c r="BQ442" s="301"/>
      <c r="BR442" s="301"/>
      <c r="BS442" s="302"/>
      <c r="BW442" s="301"/>
      <c r="BX442" s="302"/>
      <c r="BY442" s="301"/>
      <c r="BZ442" s="301"/>
      <c r="CA442" s="301"/>
      <c r="CB442" s="302"/>
      <c r="CF442" s="301"/>
      <c r="CG442" s="302"/>
      <c r="CH442" s="301"/>
      <c r="CI442" s="301"/>
      <c r="CJ442" s="301"/>
      <c r="CK442" s="302"/>
      <c r="CO442" s="301"/>
      <c r="CP442" s="302"/>
      <c r="CQ442" s="301"/>
      <c r="CR442" s="301"/>
      <c r="CS442" s="301"/>
      <c r="CT442" s="302"/>
      <c r="CX442" s="301"/>
      <c r="CY442" s="302"/>
      <c r="CZ442" s="301"/>
      <c r="DA442" s="301"/>
      <c r="DB442" s="301"/>
      <c r="DC442" s="302"/>
    </row>
    <row r="443" spans="48:107">
      <c r="AV443" s="301"/>
      <c r="AW443" s="302"/>
      <c r="AX443" s="301"/>
      <c r="AY443" s="301"/>
      <c r="AZ443" s="301"/>
      <c r="BA443" s="302"/>
      <c r="BE443" s="301"/>
      <c r="BF443" s="302"/>
      <c r="BG443" s="301"/>
      <c r="BH443" s="301"/>
      <c r="BI443" s="301"/>
      <c r="BJ443" s="302"/>
      <c r="BN443" s="301"/>
      <c r="BO443" s="302"/>
      <c r="BP443" s="301"/>
      <c r="BQ443" s="301"/>
      <c r="BR443" s="301"/>
      <c r="BS443" s="302"/>
      <c r="BW443" s="301"/>
      <c r="BX443" s="302"/>
      <c r="BY443" s="301"/>
      <c r="BZ443" s="301"/>
      <c r="CA443" s="301"/>
      <c r="CB443" s="302"/>
      <c r="CF443" s="301"/>
      <c r="CG443" s="302"/>
      <c r="CH443" s="301"/>
      <c r="CI443" s="301"/>
      <c r="CJ443" s="301"/>
      <c r="CK443" s="302"/>
      <c r="CO443" s="301"/>
      <c r="CP443" s="302"/>
      <c r="CQ443" s="301"/>
      <c r="CR443" s="301"/>
      <c r="CS443" s="301"/>
      <c r="CT443" s="302"/>
      <c r="CX443" s="301"/>
      <c r="CY443" s="302"/>
      <c r="CZ443" s="301"/>
      <c r="DA443" s="301"/>
      <c r="DB443" s="301"/>
      <c r="DC443" s="302"/>
    </row>
    <row r="444" spans="48:107">
      <c r="AV444" s="301"/>
      <c r="AW444" s="302"/>
      <c r="AX444" s="301"/>
      <c r="AY444" s="301"/>
      <c r="AZ444" s="301"/>
      <c r="BA444" s="302"/>
      <c r="BE444" s="301"/>
      <c r="BF444" s="302"/>
      <c r="BG444" s="301"/>
      <c r="BH444" s="301"/>
      <c r="BI444" s="301"/>
      <c r="BJ444" s="302"/>
      <c r="BN444" s="301"/>
      <c r="BO444" s="302"/>
      <c r="BP444" s="301"/>
      <c r="BQ444" s="301"/>
      <c r="BR444" s="301"/>
      <c r="BS444" s="302"/>
      <c r="BW444" s="301"/>
      <c r="BX444" s="302"/>
      <c r="BY444" s="301"/>
      <c r="BZ444" s="301"/>
      <c r="CA444" s="301"/>
      <c r="CB444" s="302"/>
      <c r="CF444" s="301"/>
      <c r="CG444" s="302"/>
      <c r="CH444" s="301"/>
      <c r="CI444" s="301"/>
      <c r="CJ444" s="301"/>
      <c r="CK444" s="302"/>
      <c r="CO444" s="301"/>
      <c r="CP444" s="302"/>
      <c r="CQ444" s="301"/>
      <c r="CR444" s="301"/>
      <c r="CS444" s="301"/>
      <c r="CT444" s="302"/>
      <c r="CX444" s="301"/>
      <c r="CY444" s="302"/>
      <c r="CZ444" s="301"/>
      <c r="DA444" s="301"/>
      <c r="DB444" s="301"/>
      <c r="DC444" s="302"/>
    </row>
    <row r="445" spans="48:107">
      <c r="AV445" s="301"/>
      <c r="AW445" s="302"/>
      <c r="AX445" s="301"/>
      <c r="AY445" s="301"/>
      <c r="AZ445" s="301"/>
      <c r="BA445" s="302"/>
      <c r="BE445" s="301"/>
      <c r="BF445" s="302"/>
      <c r="BG445" s="301"/>
      <c r="BH445" s="301"/>
      <c r="BI445" s="301"/>
      <c r="BJ445" s="302"/>
      <c r="BN445" s="301"/>
      <c r="BO445" s="302"/>
      <c r="BP445" s="301"/>
      <c r="BQ445" s="301"/>
      <c r="BR445" s="301"/>
      <c r="BS445" s="302"/>
      <c r="BW445" s="301"/>
      <c r="BX445" s="302"/>
      <c r="BY445" s="301"/>
      <c r="BZ445" s="301"/>
      <c r="CA445" s="301"/>
      <c r="CB445" s="302"/>
      <c r="CF445" s="301"/>
      <c r="CG445" s="302"/>
      <c r="CH445" s="301"/>
      <c r="CI445" s="301"/>
      <c r="CJ445" s="301"/>
      <c r="CK445" s="302"/>
      <c r="CO445" s="301"/>
      <c r="CP445" s="302"/>
      <c r="CQ445" s="301"/>
      <c r="CR445" s="301"/>
      <c r="CS445" s="301"/>
      <c r="CT445" s="302"/>
      <c r="CX445" s="301"/>
      <c r="CY445" s="302"/>
      <c r="CZ445" s="301"/>
      <c r="DA445" s="301"/>
      <c r="DB445" s="301"/>
      <c r="DC445" s="302"/>
    </row>
    <row r="446" spans="48:107">
      <c r="AV446" s="301"/>
      <c r="AW446" s="302"/>
      <c r="AX446" s="301"/>
      <c r="AY446" s="301"/>
      <c r="AZ446" s="301"/>
      <c r="BA446" s="302"/>
      <c r="BE446" s="301"/>
      <c r="BF446" s="302"/>
      <c r="BG446" s="301"/>
      <c r="BH446" s="301"/>
      <c r="BI446" s="301"/>
      <c r="BJ446" s="302"/>
      <c r="BN446" s="301"/>
      <c r="BO446" s="302"/>
      <c r="BP446" s="301"/>
      <c r="BQ446" s="301"/>
      <c r="BR446" s="301"/>
      <c r="BS446" s="302"/>
      <c r="BW446" s="301"/>
      <c r="BX446" s="302"/>
      <c r="BY446" s="301"/>
      <c r="BZ446" s="301"/>
      <c r="CA446" s="301"/>
      <c r="CB446" s="302"/>
      <c r="CF446" s="301"/>
      <c r="CG446" s="302"/>
      <c r="CH446" s="301"/>
      <c r="CI446" s="301"/>
      <c r="CJ446" s="301"/>
      <c r="CK446" s="302"/>
      <c r="CO446" s="301"/>
      <c r="CP446" s="302"/>
      <c r="CQ446" s="301"/>
      <c r="CR446" s="301"/>
      <c r="CS446" s="301"/>
      <c r="CT446" s="302"/>
      <c r="CX446" s="301"/>
      <c r="CY446" s="302"/>
      <c r="CZ446" s="301"/>
      <c r="DA446" s="301"/>
      <c r="DB446" s="301"/>
      <c r="DC446" s="302"/>
    </row>
    <row r="447" spans="48:107">
      <c r="AV447" s="301"/>
      <c r="AW447" s="302"/>
      <c r="AX447" s="301"/>
      <c r="AY447" s="301"/>
      <c r="AZ447" s="301"/>
      <c r="BA447" s="302"/>
      <c r="BE447" s="301"/>
      <c r="BF447" s="302"/>
      <c r="BG447" s="301"/>
      <c r="BH447" s="301"/>
      <c r="BI447" s="301"/>
      <c r="BJ447" s="302"/>
      <c r="BN447" s="301"/>
      <c r="BO447" s="302"/>
      <c r="BP447" s="301"/>
      <c r="BQ447" s="301"/>
      <c r="BR447" s="301"/>
      <c r="BS447" s="302"/>
      <c r="BW447" s="301"/>
      <c r="BX447" s="302"/>
      <c r="BY447" s="301"/>
      <c r="BZ447" s="301"/>
      <c r="CA447" s="301"/>
      <c r="CB447" s="302"/>
      <c r="CF447" s="301"/>
      <c r="CG447" s="302"/>
      <c r="CH447" s="301"/>
      <c r="CI447" s="301"/>
      <c r="CJ447" s="301"/>
      <c r="CK447" s="302"/>
      <c r="CO447" s="301"/>
      <c r="CP447" s="302"/>
      <c r="CQ447" s="301"/>
      <c r="CR447" s="301"/>
      <c r="CS447" s="301"/>
      <c r="CT447" s="302"/>
      <c r="CX447" s="301"/>
      <c r="CY447" s="302"/>
      <c r="CZ447" s="301"/>
      <c r="DA447" s="301"/>
      <c r="DB447" s="301"/>
      <c r="DC447" s="302"/>
    </row>
    <row r="448" spans="48:107">
      <c r="AV448" s="301"/>
      <c r="AW448" s="302"/>
      <c r="AX448" s="301"/>
      <c r="AY448" s="301"/>
      <c r="AZ448" s="301"/>
      <c r="BA448" s="302"/>
      <c r="BE448" s="301"/>
      <c r="BF448" s="302"/>
      <c r="BG448" s="301"/>
      <c r="BH448" s="301"/>
      <c r="BI448" s="301"/>
      <c r="BJ448" s="302"/>
      <c r="BN448" s="301"/>
      <c r="BO448" s="302"/>
      <c r="BP448" s="301"/>
      <c r="BQ448" s="301"/>
      <c r="BR448" s="301"/>
      <c r="BS448" s="302"/>
      <c r="BW448" s="301"/>
      <c r="BX448" s="302"/>
      <c r="BY448" s="301"/>
      <c r="BZ448" s="301"/>
      <c r="CA448" s="301"/>
      <c r="CB448" s="302"/>
      <c r="CF448" s="301"/>
      <c r="CG448" s="302"/>
      <c r="CH448" s="301"/>
      <c r="CI448" s="301"/>
      <c r="CJ448" s="301"/>
      <c r="CK448" s="302"/>
      <c r="CO448" s="301"/>
      <c r="CP448" s="302"/>
      <c r="CQ448" s="301"/>
      <c r="CR448" s="301"/>
      <c r="CS448" s="301"/>
      <c r="CT448" s="302"/>
      <c r="CX448" s="301"/>
      <c r="CY448" s="302"/>
      <c r="CZ448" s="301"/>
      <c r="DA448" s="301"/>
      <c r="DB448" s="301"/>
      <c r="DC448" s="302"/>
    </row>
    <row r="449" spans="48:107">
      <c r="AV449" s="301"/>
      <c r="AW449" s="302"/>
      <c r="AX449" s="301"/>
      <c r="AY449" s="301"/>
      <c r="AZ449" s="301"/>
      <c r="BA449" s="302"/>
      <c r="BE449" s="301"/>
      <c r="BF449" s="302"/>
      <c r="BG449" s="301"/>
      <c r="BH449" s="301"/>
      <c r="BI449" s="301"/>
      <c r="BJ449" s="302"/>
      <c r="BN449" s="301"/>
      <c r="BO449" s="302"/>
      <c r="BP449" s="301"/>
      <c r="BQ449" s="301"/>
      <c r="BR449" s="301"/>
      <c r="BS449" s="302"/>
      <c r="BW449" s="301"/>
      <c r="BX449" s="302"/>
      <c r="BY449" s="301"/>
      <c r="BZ449" s="301"/>
      <c r="CA449" s="301"/>
      <c r="CB449" s="302"/>
      <c r="CF449" s="301"/>
      <c r="CG449" s="302"/>
      <c r="CH449" s="301"/>
      <c r="CI449" s="301"/>
      <c r="CJ449" s="301"/>
      <c r="CK449" s="302"/>
      <c r="CO449" s="301"/>
      <c r="CP449" s="302"/>
      <c r="CQ449" s="301"/>
      <c r="CR449" s="301"/>
      <c r="CS449" s="301"/>
      <c r="CT449" s="302"/>
      <c r="CX449" s="301"/>
      <c r="CY449" s="302"/>
      <c r="CZ449" s="301"/>
      <c r="DA449" s="301"/>
      <c r="DB449" s="301"/>
      <c r="DC449" s="302"/>
    </row>
    <row r="450" spans="48:107">
      <c r="AV450" s="301"/>
      <c r="AW450" s="302"/>
      <c r="AX450" s="301"/>
      <c r="AY450" s="301"/>
      <c r="AZ450" s="301"/>
      <c r="BA450" s="302"/>
      <c r="BE450" s="301"/>
      <c r="BF450" s="302"/>
      <c r="BG450" s="301"/>
      <c r="BH450" s="301"/>
      <c r="BI450" s="301"/>
      <c r="BJ450" s="302"/>
      <c r="BN450" s="301"/>
      <c r="BO450" s="302"/>
      <c r="BP450" s="301"/>
      <c r="BQ450" s="301"/>
      <c r="BR450" s="301"/>
      <c r="BS450" s="302"/>
      <c r="BW450" s="301"/>
      <c r="BX450" s="302"/>
      <c r="BY450" s="301"/>
      <c r="BZ450" s="301"/>
      <c r="CA450" s="301"/>
      <c r="CB450" s="302"/>
      <c r="CF450" s="301"/>
      <c r="CG450" s="302"/>
      <c r="CH450" s="301"/>
      <c r="CI450" s="301"/>
      <c r="CJ450" s="301"/>
      <c r="CK450" s="302"/>
      <c r="CO450" s="301"/>
      <c r="CP450" s="302"/>
      <c r="CQ450" s="301"/>
      <c r="CR450" s="301"/>
      <c r="CS450" s="301"/>
      <c r="CT450" s="302"/>
      <c r="CX450" s="301"/>
      <c r="CY450" s="302"/>
      <c r="CZ450" s="301"/>
      <c r="DA450" s="301"/>
      <c r="DB450" s="301"/>
      <c r="DC450" s="302"/>
    </row>
    <row r="451" spans="48:107">
      <c r="AV451" s="301"/>
      <c r="AW451" s="302"/>
      <c r="AX451" s="301"/>
      <c r="AY451" s="301"/>
      <c r="AZ451" s="301"/>
      <c r="BA451" s="302"/>
      <c r="BE451" s="301"/>
      <c r="BF451" s="302"/>
      <c r="BG451" s="301"/>
      <c r="BH451" s="301"/>
      <c r="BI451" s="301"/>
      <c r="BJ451" s="302"/>
      <c r="BN451" s="301"/>
      <c r="BO451" s="302"/>
      <c r="BP451" s="301"/>
      <c r="BQ451" s="301"/>
      <c r="BR451" s="301"/>
      <c r="BS451" s="302"/>
      <c r="BW451" s="301"/>
      <c r="BX451" s="302"/>
      <c r="BY451" s="301"/>
      <c r="BZ451" s="301"/>
      <c r="CA451" s="301"/>
      <c r="CB451" s="302"/>
      <c r="CF451" s="301"/>
      <c r="CG451" s="302"/>
      <c r="CH451" s="301"/>
      <c r="CI451" s="301"/>
      <c r="CJ451" s="301"/>
      <c r="CK451" s="302"/>
      <c r="CO451" s="301"/>
      <c r="CP451" s="302"/>
      <c r="CQ451" s="301"/>
      <c r="CR451" s="301"/>
      <c r="CS451" s="301"/>
      <c r="CT451" s="302"/>
      <c r="CX451" s="301"/>
      <c r="CY451" s="302"/>
      <c r="CZ451" s="301"/>
      <c r="DA451" s="301"/>
      <c r="DB451" s="301"/>
      <c r="DC451" s="302"/>
    </row>
    <row r="452" spans="48:107">
      <c r="AV452" s="301"/>
      <c r="AW452" s="302"/>
      <c r="AX452" s="301"/>
      <c r="AY452" s="301"/>
      <c r="AZ452" s="301"/>
      <c r="BA452" s="302"/>
      <c r="BE452" s="301"/>
      <c r="BF452" s="302"/>
      <c r="BG452" s="301"/>
      <c r="BH452" s="301"/>
      <c r="BI452" s="301"/>
      <c r="BJ452" s="302"/>
      <c r="BN452" s="301"/>
      <c r="BO452" s="302"/>
      <c r="BP452" s="301"/>
      <c r="BQ452" s="301"/>
      <c r="BR452" s="301"/>
      <c r="BS452" s="302"/>
      <c r="BW452" s="301"/>
      <c r="BX452" s="302"/>
      <c r="BY452" s="301"/>
      <c r="BZ452" s="301"/>
      <c r="CA452" s="301"/>
      <c r="CB452" s="302"/>
      <c r="CF452" s="301"/>
      <c r="CG452" s="302"/>
      <c r="CH452" s="301"/>
      <c r="CI452" s="301"/>
      <c r="CJ452" s="301"/>
      <c r="CK452" s="302"/>
      <c r="CO452" s="301"/>
      <c r="CP452" s="302"/>
      <c r="CQ452" s="301"/>
      <c r="CR452" s="301"/>
      <c r="CS452" s="301"/>
      <c r="CT452" s="302"/>
      <c r="CX452" s="301"/>
      <c r="CY452" s="302"/>
      <c r="CZ452" s="301"/>
      <c r="DA452" s="301"/>
      <c r="DB452" s="301"/>
      <c r="DC452" s="302"/>
    </row>
    <row r="453" spans="48:107">
      <c r="AV453" s="301"/>
      <c r="AW453" s="302"/>
      <c r="AX453" s="301"/>
      <c r="AY453" s="301"/>
      <c r="AZ453" s="301"/>
      <c r="BA453" s="302"/>
      <c r="BE453" s="301"/>
      <c r="BF453" s="302"/>
      <c r="BG453" s="301"/>
      <c r="BH453" s="301"/>
      <c r="BI453" s="301"/>
      <c r="BJ453" s="302"/>
      <c r="BN453" s="301"/>
      <c r="BO453" s="302"/>
      <c r="BP453" s="301"/>
      <c r="BQ453" s="301"/>
      <c r="BR453" s="301"/>
      <c r="BS453" s="302"/>
      <c r="BW453" s="301"/>
      <c r="BX453" s="302"/>
      <c r="BY453" s="301"/>
      <c r="BZ453" s="301"/>
      <c r="CA453" s="301"/>
      <c r="CB453" s="302"/>
      <c r="CF453" s="301"/>
      <c r="CG453" s="302"/>
      <c r="CH453" s="301"/>
      <c r="CI453" s="301"/>
      <c r="CJ453" s="301"/>
      <c r="CK453" s="302"/>
      <c r="CO453" s="301"/>
      <c r="CP453" s="302"/>
      <c r="CQ453" s="301"/>
      <c r="CR453" s="301"/>
      <c r="CS453" s="301"/>
      <c r="CT453" s="302"/>
      <c r="CX453" s="301"/>
      <c r="CY453" s="302"/>
      <c r="CZ453" s="301"/>
      <c r="DA453" s="301"/>
      <c r="DB453" s="301"/>
      <c r="DC453" s="302"/>
    </row>
    <row r="454" spans="48:107">
      <c r="AV454" s="301"/>
      <c r="AW454" s="302"/>
      <c r="AX454" s="301"/>
      <c r="AY454" s="301"/>
      <c r="AZ454" s="301"/>
      <c r="BA454" s="302"/>
      <c r="BE454" s="301"/>
      <c r="BF454" s="302"/>
      <c r="BG454" s="301"/>
      <c r="BH454" s="301"/>
      <c r="BI454" s="301"/>
      <c r="BJ454" s="302"/>
      <c r="BN454" s="301"/>
      <c r="BO454" s="302"/>
      <c r="BP454" s="301"/>
      <c r="BQ454" s="301"/>
      <c r="BR454" s="301"/>
      <c r="BS454" s="302"/>
      <c r="BW454" s="301"/>
      <c r="BX454" s="302"/>
      <c r="BY454" s="301"/>
      <c r="BZ454" s="301"/>
      <c r="CA454" s="301"/>
      <c r="CB454" s="302"/>
      <c r="CF454" s="301"/>
      <c r="CG454" s="302"/>
      <c r="CH454" s="301"/>
      <c r="CI454" s="301"/>
      <c r="CJ454" s="301"/>
      <c r="CK454" s="302"/>
      <c r="CO454" s="301"/>
      <c r="CP454" s="302"/>
      <c r="CQ454" s="301"/>
      <c r="CR454" s="301"/>
      <c r="CS454" s="301"/>
      <c r="CT454" s="302"/>
      <c r="CX454" s="301"/>
      <c r="CY454" s="302"/>
      <c r="CZ454" s="301"/>
      <c r="DA454" s="301"/>
      <c r="DB454" s="301"/>
      <c r="DC454" s="302"/>
    </row>
    <row r="455" spans="48:107">
      <c r="AV455" s="301"/>
      <c r="AW455" s="302"/>
      <c r="AX455" s="301"/>
      <c r="AY455" s="301"/>
      <c r="AZ455" s="301"/>
      <c r="BA455" s="302"/>
      <c r="BE455" s="301"/>
      <c r="BF455" s="302"/>
      <c r="BG455" s="301"/>
      <c r="BH455" s="301"/>
      <c r="BI455" s="301"/>
      <c r="BJ455" s="302"/>
      <c r="BN455" s="301"/>
      <c r="BO455" s="302"/>
      <c r="BP455" s="301"/>
      <c r="BQ455" s="301"/>
      <c r="BR455" s="301"/>
      <c r="BS455" s="302"/>
      <c r="BW455" s="301"/>
      <c r="BX455" s="302"/>
      <c r="BY455" s="301"/>
      <c r="BZ455" s="301"/>
      <c r="CA455" s="301"/>
      <c r="CB455" s="302"/>
      <c r="CF455" s="301"/>
      <c r="CG455" s="302"/>
      <c r="CH455" s="301"/>
      <c r="CI455" s="301"/>
      <c r="CJ455" s="301"/>
      <c r="CK455" s="302"/>
      <c r="CO455" s="301"/>
      <c r="CP455" s="302"/>
      <c r="CQ455" s="301"/>
      <c r="CR455" s="301"/>
      <c r="CS455" s="301"/>
      <c r="CT455" s="302"/>
      <c r="CX455" s="301"/>
      <c r="CY455" s="302"/>
      <c r="CZ455" s="301"/>
      <c r="DA455" s="301"/>
      <c r="DB455" s="301"/>
      <c r="DC455" s="302"/>
    </row>
    <row r="456" spans="48:107">
      <c r="AV456" s="301"/>
      <c r="AW456" s="302"/>
      <c r="AX456" s="301"/>
      <c r="AY456" s="301"/>
      <c r="AZ456" s="301"/>
      <c r="BA456" s="302"/>
      <c r="BE456" s="301"/>
      <c r="BF456" s="302"/>
      <c r="BG456" s="301"/>
      <c r="BH456" s="301"/>
      <c r="BI456" s="301"/>
      <c r="BJ456" s="302"/>
      <c r="BN456" s="301"/>
      <c r="BO456" s="302"/>
      <c r="BP456" s="301"/>
      <c r="BQ456" s="301"/>
      <c r="BR456" s="301"/>
      <c r="BS456" s="302"/>
      <c r="BW456" s="301"/>
      <c r="BX456" s="302"/>
      <c r="BY456" s="301"/>
      <c r="BZ456" s="301"/>
      <c r="CA456" s="301"/>
      <c r="CB456" s="302"/>
      <c r="CF456" s="301"/>
      <c r="CG456" s="302"/>
      <c r="CH456" s="301"/>
      <c r="CI456" s="301"/>
      <c r="CJ456" s="301"/>
      <c r="CK456" s="302"/>
      <c r="CO456" s="301"/>
      <c r="CP456" s="302"/>
      <c r="CQ456" s="301"/>
      <c r="CR456" s="301"/>
      <c r="CS456" s="301"/>
      <c r="CT456" s="302"/>
      <c r="CX456" s="301"/>
      <c r="CY456" s="302"/>
      <c r="CZ456" s="301"/>
      <c r="DA456" s="301"/>
      <c r="DB456" s="301"/>
      <c r="DC456" s="302"/>
    </row>
    <row r="457" spans="48:107">
      <c r="AV457" s="301"/>
      <c r="AW457" s="302"/>
      <c r="AX457" s="301"/>
      <c r="AY457" s="301"/>
      <c r="AZ457" s="301"/>
      <c r="BA457" s="302"/>
      <c r="BE457" s="301"/>
      <c r="BF457" s="302"/>
      <c r="BG457" s="301"/>
      <c r="BH457" s="301"/>
      <c r="BI457" s="301"/>
      <c r="BJ457" s="302"/>
      <c r="BN457" s="301"/>
      <c r="BO457" s="302"/>
      <c r="BP457" s="301"/>
      <c r="BQ457" s="301"/>
      <c r="BR457" s="301"/>
      <c r="BS457" s="302"/>
      <c r="BW457" s="301"/>
      <c r="BX457" s="302"/>
      <c r="BY457" s="301"/>
      <c r="BZ457" s="301"/>
      <c r="CA457" s="301"/>
      <c r="CB457" s="302"/>
      <c r="CF457" s="301"/>
      <c r="CG457" s="302"/>
      <c r="CH457" s="301"/>
      <c r="CI457" s="301"/>
      <c r="CJ457" s="301"/>
      <c r="CK457" s="302"/>
      <c r="CO457" s="301"/>
      <c r="CP457" s="302"/>
      <c r="CQ457" s="301"/>
      <c r="CR457" s="301"/>
      <c r="CS457" s="301"/>
      <c r="CT457" s="302"/>
      <c r="CX457" s="301"/>
      <c r="CY457" s="302"/>
      <c r="CZ457" s="301"/>
      <c r="DA457" s="301"/>
      <c r="DB457" s="301"/>
      <c r="DC457" s="302"/>
    </row>
    <row r="458" spans="48:107">
      <c r="AV458" s="301"/>
      <c r="AW458" s="302"/>
      <c r="AX458" s="301"/>
      <c r="AY458" s="301"/>
      <c r="AZ458" s="301"/>
      <c r="BA458" s="302"/>
      <c r="BE458" s="301"/>
      <c r="BF458" s="302"/>
      <c r="BG458" s="301"/>
      <c r="BH458" s="301"/>
      <c r="BI458" s="301"/>
      <c r="BJ458" s="302"/>
      <c r="BN458" s="301"/>
      <c r="BO458" s="302"/>
      <c r="BP458" s="301"/>
      <c r="BQ458" s="301"/>
      <c r="BR458" s="301"/>
      <c r="BS458" s="302"/>
      <c r="BW458" s="301"/>
      <c r="BX458" s="302"/>
      <c r="BY458" s="301"/>
      <c r="BZ458" s="301"/>
      <c r="CA458" s="301"/>
      <c r="CB458" s="302"/>
      <c r="CF458" s="301"/>
      <c r="CG458" s="302"/>
      <c r="CH458" s="301"/>
      <c r="CI458" s="301"/>
      <c r="CJ458" s="301"/>
      <c r="CK458" s="302"/>
      <c r="CO458" s="301"/>
      <c r="CP458" s="302"/>
      <c r="CQ458" s="301"/>
      <c r="CR458" s="301"/>
      <c r="CS458" s="301"/>
      <c r="CT458" s="302"/>
      <c r="CX458" s="301"/>
      <c r="CY458" s="302"/>
      <c r="CZ458" s="301"/>
      <c r="DA458" s="301"/>
      <c r="DB458" s="301"/>
      <c r="DC458" s="302"/>
    </row>
    <row r="459" spans="48:107">
      <c r="AV459" s="301"/>
      <c r="AW459" s="302"/>
      <c r="AX459" s="301"/>
      <c r="AY459" s="301"/>
      <c r="AZ459" s="301"/>
      <c r="BA459" s="302"/>
      <c r="BE459" s="301"/>
      <c r="BF459" s="302"/>
      <c r="BG459" s="301"/>
      <c r="BH459" s="301"/>
      <c r="BI459" s="301"/>
      <c r="BJ459" s="302"/>
      <c r="BN459" s="301"/>
      <c r="BO459" s="302"/>
      <c r="BP459" s="301"/>
      <c r="BQ459" s="301"/>
      <c r="BR459" s="301"/>
      <c r="BS459" s="302"/>
      <c r="BW459" s="301"/>
      <c r="BX459" s="302"/>
      <c r="BY459" s="301"/>
      <c r="BZ459" s="301"/>
      <c r="CA459" s="301"/>
      <c r="CB459" s="302"/>
      <c r="CF459" s="301"/>
      <c r="CG459" s="302"/>
      <c r="CH459" s="301"/>
      <c r="CI459" s="301"/>
      <c r="CJ459" s="301"/>
      <c r="CK459" s="302"/>
      <c r="CO459" s="301"/>
      <c r="CP459" s="302"/>
      <c r="CQ459" s="301"/>
      <c r="CR459" s="301"/>
      <c r="CS459" s="301"/>
      <c r="CT459" s="302"/>
      <c r="CX459" s="301"/>
      <c r="CY459" s="302"/>
      <c r="CZ459" s="301"/>
      <c r="DA459" s="301"/>
      <c r="DB459" s="301"/>
      <c r="DC459" s="302"/>
    </row>
    <row r="460" spans="48:107">
      <c r="AV460" s="301"/>
      <c r="AW460" s="302"/>
      <c r="AX460" s="301"/>
      <c r="AY460" s="301"/>
      <c r="AZ460" s="301"/>
      <c r="BA460" s="302"/>
      <c r="BE460" s="301"/>
      <c r="BF460" s="302"/>
      <c r="BG460" s="301"/>
      <c r="BH460" s="301"/>
      <c r="BI460" s="301"/>
      <c r="BJ460" s="302"/>
      <c r="BN460" s="301"/>
      <c r="BO460" s="302"/>
      <c r="BP460" s="301"/>
      <c r="BQ460" s="301"/>
      <c r="BR460" s="301"/>
      <c r="BS460" s="302"/>
      <c r="BW460" s="301"/>
      <c r="BX460" s="302"/>
      <c r="BY460" s="301"/>
      <c r="BZ460" s="301"/>
      <c r="CA460" s="301"/>
      <c r="CB460" s="302"/>
      <c r="CF460" s="301"/>
      <c r="CG460" s="302"/>
      <c r="CH460" s="301"/>
      <c r="CI460" s="301"/>
      <c r="CJ460" s="301"/>
      <c r="CK460" s="302"/>
      <c r="CO460" s="301"/>
      <c r="CP460" s="302"/>
      <c r="CQ460" s="301"/>
      <c r="CR460" s="301"/>
      <c r="CS460" s="301"/>
      <c r="CT460" s="302"/>
      <c r="CX460" s="301"/>
      <c r="CY460" s="302"/>
      <c r="CZ460" s="301"/>
      <c r="DA460" s="301"/>
      <c r="DB460" s="301"/>
      <c r="DC460" s="302"/>
    </row>
    <row r="461" spans="48:107">
      <c r="AV461" s="301"/>
      <c r="AW461" s="302"/>
      <c r="AX461" s="301"/>
      <c r="AY461" s="301"/>
      <c r="AZ461" s="301"/>
      <c r="BA461" s="302"/>
      <c r="BE461" s="301"/>
      <c r="BF461" s="302"/>
      <c r="BG461" s="301"/>
      <c r="BH461" s="301"/>
      <c r="BI461" s="301"/>
      <c r="BJ461" s="302"/>
      <c r="BN461" s="301"/>
      <c r="BO461" s="302"/>
      <c r="BP461" s="301"/>
      <c r="BQ461" s="301"/>
      <c r="BR461" s="301"/>
      <c r="BS461" s="302"/>
      <c r="BW461" s="301"/>
      <c r="BX461" s="302"/>
      <c r="BY461" s="301"/>
      <c r="BZ461" s="301"/>
      <c r="CA461" s="301"/>
      <c r="CB461" s="302"/>
      <c r="CF461" s="301"/>
      <c r="CG461" s="302"/>
      <c r="CH461" s="301"/>
      <c r="CI461" s="301"/>
      <c r="CJ461" s="301"/>
      <c r="CK461" s="302"/>
      <c r="CO461" s="301"/>
      <c r="CP461" s="302"/>
      <c r="CQ461" s="301"/>
      <c r="CR461" s="301"/>
      <c r="CS461" s="301"/>
      <c r="CT461" s="302"/>
      <c r="CX461" s="301"/>
      <c r="CY461" s="302"/>
      <c r="CZ461" s="301"/>
      <c r="DA461" s="301"/>
      <c r="DB461" s="301"/>
      <c r="DC461" s="302"/>
    </row>
    <row r="462" spans="48:107">
      <c r="AV462" s="301"/>
      <c r="AW462" s="302"/>
      <c r="AX462" s="301"/>
      <c r="AY462" s="301"/>
      <c r="AZ462" s="301"/>
      <c r="BA462" s="302"/>
      <c r="BE462" s="301"/>
      <c r="BF462" s="302"/>
      <c r="BG462" s="301"/>
      <c r="BH462" s="301"/>
      <c r="BI462" s="301"/>
      <c r="BJ462" s="302"/>
      <c r="BN462" s="301"/>
      <c r="BO462" s="302"/>
      <c r="BP462" s="301"/>
      <c r="BQ462" s="301"/>
      <c r="BR462" s="301"/>
      <c r="BS462" s="302"/>
      <c r="BW462" s="301"/>
      <c r="BX462" s="302"/>
      <c r="BY462" s="301"/>
      <c r="BZ462" s="301"/>
      <c r="CA462" s="301"/>
      <c r="CB462" s="302"/>
      <c r="CF462" s="301"/>
      <c r="CG462" s="302"/>
      <c r="CH462" s="301"/>
      <c r="CI462" s="301"/>
      <c r="CJ462" s="301"/>
      <c r="CK462" s="302"/>
      <c r="CO462" s="301"/>
      <c r="CP462" s="302"/>
      <c r="CQ462" s="301"/>
      <c r="CR462" s="301"/>
      <c r="CS462" s="301"/>
      <c r="CT462" s="302"/>
      <c r="CX462" s="301"/>
      <c r="CY462" s="302"/>
      <c r="CZ462" s="301"/>
      <c r="DA462" s="301"/>
      <c r="DB462" s="301"/>
      <c r="DC462" s="302"/>
    </row>
    <row r="463" spans="48:107">
      <c r="AV463" s="301"/>
      <c r="AW463" s="302"/>
      <c r="AX463" s="301"/>
      <c r="AY463" s="301"/>
      <c r="AZ463" s="301"/>
      <c r="BA463" s="302"/>
      <c r="BE463" s="301"/>
      <c r="BF463" s="302"/>
      <c r="BG463" s="301"/>
      <c r="BH463" s="301"/>
      <c r="BI463" s="301"/>
      <c r="BJ463" s="302"/>
      <c r="BN463" s="301"/>
      <c r="BO463" s="302"/>
      <c r="BP463" s="301"/>
      <c r="BQ463" s="301"/>
      <c r="BR463" s="301"/>
      <c r="BS463" s="302"/>
      <c r="BW463" s="301"/>
      <c r="BX463" s="302"/>
      <c r="BY463" s="301"/>
      <c r="BZ463" s="301"/>
      <c r="CA463" s="301"/>
      <c r="CB463" s="302"/>
      <c r="CF463" s="301"/>
      <c r="CG463" s="302"/>
      <c r="CH463" s="301"/>
      <c r="CI463" s="301"/>
      <c r="CJ463" s="301"/>
      <c r="CK463" s="302"/>
      <c r="CO463" s="301"/>
      <c r="CP463" s="302"/>
      <c r="CQ463" s="301"/>
      <c r="CR463" s="301"/>
      <c r="CS463" s="301"/>
      <c r="CT463" s="302"/>
      <c r="CX463" s="301"/>
      <c r="CY463" s="302"/>
      <c r="CZ463" s="301"/>
      <c r="DA463" s="301"/>
      <c r="DB463" s="301"/>
      <c r="DC463" s="302"/>
    </row>
    <row r="464" spans="48:107">
      <c r="AV464" s="301"/>
      <c r="AW464" s="302"/>
      <c r="AX464" s="302"/>
      <c r="AY464" s="301"/>
      <c r="AZ464" s="301"/>
      <c r="BA464" s="302"/>
      <c r="BE464" s="301"/>
      <c r="BF464" s="302"/>
      <c r="BG464" s="301"/>
      <c r="BH464" s="301"/>
      <c r="BI464" s="301"/>
      <c r="BJ464" s="302"/>
      <c r="BN464" s="301"/>
      <c r="BO464" s="302"/>
      <c r="BP464" s="301"/>
      <c r="BQ464" s="301"/>
      <c r="BR464" s="301"/>
      <c r="BS464" s="302"/>
      <c r="BW464" s="301"/>
      <c r="BX464" s="302"/>
      <c r="BY464" s="301"/>
      <c r="BZ464" s="301"/>
      <c r="CA464" s="301"/>
      <c r="CB464" s="302"/>
      <c r="CF464" s="301"/>
      <c r="CG464" s="302"/>
      <c r="CH464" s="301"/>
      <c r="CI464" s="301"/>
      <c r="CJ464" s="301"/>
      <c r="CK464" s="302"/>
      <c r="CO464" s="301"/>
      <c r="CP464" s="302"/>
      <c r="CQ464" s="301"/>
      <c r="CR464" s="301"/>
      <c r="CS464" s="301"/>
      <c r="CT464" s="302"/>
      <c r="CX464" s="301"/>
      <c r="CY464" s="302"/>
      <c r="CZ464" s="301"/>
      <c r="DA464" s="301"/>
      <c r="DB464" s="301"/>
      <c r="DC464" s="302"/>
    </row>
    <row r="465" spans="48:107">
      <c r="AV465" s="301"/>
      <c r="AW465" s="302"/>
      <c r="AX465" s="302"/>
      <c r="AY465" s="301"/>
      <c r="AZ465" s="301"/>
      <c r="BA465" s="302"/>
      <c r="BE465" s="301"/>
      <c r="BF465" s="302"/>
      <c r="BG465" s="301"/>
      <c r="BH465" s="301"/>
      <c r="BI465" s="301"/>
      <c r="BJ465" s="302"/>
      <c r="BN465" s="301"/>
      <c r="BO465" s="302"/>
      <c r="BP465" s="301"/>
      <c r="BQ465" s="301"/>
      <c r="BR465" s="301"/>
      <c r="BS465" s="302"/>
      <c r="BW465" s="301"/>
      <c r="BX465" s="302"/>
      <c r="BY465" s="301"/>
      <c r="BZ465" s="301"/>
      <c r="CA465" s="301"/>
      <c r="CB465" s="302"/>
      <c r="CF465" s="301"/>
      <c r="CG465" s="302"/>
      <c r="CH465" s="301"/>
      <c r="CI465" s="301"/>
      <c r="CJ465" s="301"/>
      <c r="CK465" s="302"/>
      <c r="CO465" s="301"/>
      <c r="CP465" s="302"/>
      <c r="CQ465" s="301"/>
      <c r="CR465" s="301"/>
      <c r="CS465" s="301"/>
      <c r="CT465" s="302"/>
      <c r="CX465" s="301"/>
      <c r="CY465" s="302"/>
      <c r="CZ465" s="301"/>
      <c r="DA465" s="301"/>
      <c r="DB465" s="301"/>
      <c r="DC465" s="302"/>
    </row>
    <row r="466" spans="48:107">
      <c r="AV466" s="301"/>
      <c r="AW466" s="302"/>
      <c r="AX466" s="302"/>
      <c r="AY466" s="301"/>
      <c r="AZ466" s="301"/>
      <c r="BA466" s="302"/>
      <c r="BE466" s="301"/>
      <c r="BF466" s="302"/>
      <c r="BG466" s="301"/>
      <c r="BH466" s="301"/>
      <c r="BI466" s="301"/>
      <c r="BJ466" s="302"/>
      <c r="BN466" s="301"/>
      <c r="BO466" s="302"/>
      <c r="BP466" s="301"/>
      <c r="BQ466" s="301"/>
      <c r="BR466" s="301"/>
      <c r="BS466" s="302"/>
      <c r="BW466" s="301"/>
      <c r="BX466" s="302"/>
      <c r="BY466" s="301"/>
      <c r="BZ466" s="301"/>
      <c r="CA466" s="301"/>
      <c r="CB466" s="302"/>
      <c r="CF466" s="301"/>
      <c r="CG466" s="302"/>
      <c r="CH466" s="301"/>
      <c r="CI466" s="301"/>
      <c r="CJ466" s="301"/>
      <c r="CK466" s="302"/>
      <c r="CO466" s="301"/>
      <c r="CP466" s="302"/>
      <c r="CQ466" s="301"/>
      <c r="CR466" s="301"/>
      <c r="CS466" s="301"/>
      <c r="CT466" s="302"/>
      <c r="CX466" s="301"/>
      <c r="CY466" s="302"/>
      <c r="CZ466" s="301"/>
      <c r="DA466" s="301"/>
      <c r="DB466" s="301"/>
      <c r="DC466" s="302"/>
    </row>
    <row r="467" spans="48:107">
      <c r="AV467" s="301"/>
      <c r="AW467" s="302"/>
      <c r="AX467" s="302"/>
      <c r="AY467" s="301"/>
      <c r="AZ467" s="301"/>
      <c r="BA467" s="302"/>
      <c r="BE467" s="301"/>
      <c r="BF467" s="302"/>
      <c r="BG467" s="301"/>
      <c r="BH467" s="301"/>
      <c r="BI467" s="301"/>
      <c r="BJ467" s="302"/>
      <c r="BN467" s="301"/>
      <c r="BO467" s="302"/>
      <c r="BP467" s="301"/>
      <c r="BQ467" s="301"/>
      <c r="BR467" s="301"/>
      <c r="BS467" s="302"/>
      <c r="BW467" s="301"/>
      <c r="BX467" s="302"/>
      <c r="BY467" s="301"/>
      <c r="BZ467" s="301"/>
      <c r="CA467" s="301"/>
      <c r="CB467" s="302"/>
      <c r="CF467" s="301"/>
      <c r="CG467" s="302"/>
      <c r="CH467" s="301"/>
      <c r="CI467" s="301"/>
      <c r="CJ467" s="301"/>
      <c r="CK467" s="302"/>
      <c r="CO467" s="301"/>
      <c r="CP467" s="302"/>
      <c r="CQ467" s="301"/>
      <c r="CR467" s="301"/>
      <c r="CS467" s="301"/>
      <c r="CT467" s="302"/>
      <c r="CX467" s="301"/>
      <c r="CY467" s="302"/>
      <c r="CZ467" s="301"/>
      <c r="DA467" s="301"/>
      <c r="DB467" s="301"/>
      <c r="DC467" s="302"/>
    </row>
    <row r="468" spans="48:107">
      <c r="AV468" s="301"/>
      <c r="AW468" s="302"/>
      <c r="AX468" s="302"/>
      <c r="AY468" s="301"/>
      <c r="AZ468" s="301"/>
      <c r="BA468" s="302"/>
      <c r="BE468" s="301"/>
      <c r="BF468" s="302"/>
      <c r="BG468" s="301"/>
      <c r="BH468" s="301"/>
      <c r="BI468" s="301"/>
      <c r="BJ468" s="302"/>
      <c r="BN468" s="301"/>
      <c r="BO468" s="302"/>
      <c r="BP468" s="301"/>
      <c r="BQ468" s="301"/>
      <c r="BR468" s="301"/>
      <c r="BS468" s="302"/>
      <c r="BW468" s="301"/>
      <c r="BX468" s="302"/>
      <c r="BY468" s="301"/>
      <c r="BZ468" s="301"/>
      <c r="CA468" s="301"/>
      <c r="CB468" s="302"/>
      <c r="CF468" s="301"/>
      <c r="CG468" s="302"/>
      <c r="CH468" s="301"/>
      <c r="CI468" s="301"/>
      <c r="CJ468" s="301"/>
      <c r="CK468" s="302"/>
      <c r="CO468" s="301"/>
      <c r="CP468" s="302"/>
      <c r="CQ468" s="301"/>
      <c r="CR468" s="301"/>
      <c r="CS468" s="301"/>
      <c r="CT468" s="302"/>
      <c r="CX468" s="301"/>
      <c r="CY468" s="302"/>
      <c r="CZ468" s="301"/>
      <c r="DA468" s="301"/>
      <c r="DB468" s="301"/>
      <c r="DC468" s="302"/>
    </row>
    <row r="469" spans="48:107">
      <c r="AV469" s="301"/>
      <c r="AW469" s="302"/>
      <c r="AX469" s="302"/>
      <c r="AY469" s="301"/>
      <c r="AZ469" s="301"/>
      <c r="BA469" s="302"/>
      <c r="BE469" s="301"/>
      <c r="BF469" s="302"/>
      <c r="BG469" s="301"/>
      <c r="BH469" s="301"/>
      <c r="BI469" s="301"/>
      <c r="BJ469" s="302"/>
      <c r="BN469" s="301"/>
      <c r="BO469" s="302"/>
      <c r="BP469" s="301"/>
      <c r="BQ469" s="301"/>
      <c r="BR469" s="301"/>
      <c r="BS469" s="302"/>
      <c r="BW469" s="301"/>
      <c r="BX469" s="302"/>
      <c r="BY469" s="301"/>
      <c r="BZ469" s="301"/>
      <c r="CA469" s="301"/>
      <c r="CB469" s="302"/>
      <c r="CF469" s="301"/>
      <c r="CG469" s="302"/>
      <c r="CH469" s="301"/>
      <c r="CI469" s="301"/>
      <c r="CJ469" s="301"/>
      <c r="CK469" s="302"/>
      <c r="CO469" s="301"/>
      <c r="CP469" s="302"/>
      <c r="CQ469" s="301"/>
      <c r="CR469" s="301"/>
      <c r="CS469" s="301"/>
      <c r="CT469" s="302"/>
      <c r="CX469" s="301"/>
      <c r="CY469" s="302"/>
      <c r="CZ469" s="301"/>
      <c r="DA469" s="301"/>
      <c r="DB469" s="301"/>
      <c r="DC469" s="302"/>
    </row>
    <row r="470" spans="48:107">
      <c r="AV470" s="301"/>
      <c r="AW470" s="302"/>
      <c r="AX470" s="302"/>
      <c r="AY470" s="301"/>
      <c r="AZ470" s="301"/>
      <c r="BA470" s="302"/>
      <c r="BE470" s="301"/>
      <c r="BF470" s="302"/>
      <c r="BG470" s="301"/>
      <c r="BH470" s="301"/>
      <c r="BI470" s="301"/>
      <c r="BJ470" s="302"/>
      <c r="BN470" s="301"/>
      <c r="BO470" s="302"/>
      <c r="BP470" s="301"/>
      <c r="BQ470" s="301"/>
      <c r="BR470" s="301"/>
      <c r="BS470" s="302"/>
      <c r="BW470" s="301"/>
      <c r="BX470" s="302"/>
      <c r="BY470" s="301"/>
      <c r="BZ470" s="301"/>
      <c r="CA470" s="301"/>
      <c r="CB470" s="302"/>
      <c r="CF470" s="301"/>
      <c r="CG470" s="302"/>
      <c r="CH470" s="301"/>
      <c r="CI470" s="301"/>
      <c r="CJ470" s="301"/>
      <c r="CK470" s="302"/>
      <c r="CO470" s="301"/>
      <c r="CP470" s="302"/>
      <c r="CQ470" s="301"/>
      <c r="CR470" s="301"/>
      <c r="CS470" s="301"/>
      <c r="CT470" s="302"/>
      <c r="CX470" s="301"/>
      <c r="CY470" s="302"/>
      <c r="CZ470" s="301"/>
      <c r="DA470" s="301"/>
      <c r="DB470" s="301"/>
      <c r="DC470" s="302"/>
    </row>
    <row r="471" spans="48:107">
      <c r="AV471" s="301"/>
      <c r="AW471" s="302"/>
      <c r="AX471" s="302"/>
      <c r="AY471" s="301"/>
      <c r="AZ471" s="301"/>
      <c r="BA471" s="302"/>
      <c r="BE471" s="301"/>
      <c r="BF471" s="302"/>
      <c r="BG471" s="301"/>
      <c r="BH471" s="301"/>
      <c r="BI471" s="301"/>
      <c r="BJ471" s="302"/>
      <c r="BN471" s="301"/>
      <c r="BO471" s="302"/>
      <c r="BP471" s="301"/>
      <c r="BQ471" s="301"/>
      <c r="BR471" s="301"/>
      <c r="BS471" s="302"/>
      <c r="BW471" s="301"/>
      <c r="BX471" s="302"/>
      <c r="BY471" s="301"/>
      <c r="BZ471" s="301"/>
      <c r="CA471" s="301"/>
      <c r="CB471" s="302"/>
      <c r="CF471" s="301"/>
      <c r="CG471" s="302"/>
      <c r="CH471" s="301"/>
      <c r="CI471" s="301"/>
      <c r="CJ471" s="301"/>
      <c r="CK471" s="302"/>
      <c r="CO471" s="301"/>
      <c r="CP471" s="302"/>
      <c r="CQ471" s="301"/>
      <c r="CR471" s="301"/>
      <c r="CS471" s="301"/>
      <c r="CT471" s="302"/>
      <c r="CX471" s="301"/>
      <c r="CY471" s="302"/>
      <c r="CZ471" s="301"/>
      <c r="DA471" s="301"/>
      <c r="DB471" s="301"/>
      <c r="DC471" s="302"/>
    </row>
    <row r="472" spans="48:107">
      <c r="AV472" s="301"/>
      <c r="AW472" s="302"/>
      <c r="AX472" s="302"/>
      <c r="AY472" s="301"/>
      <c r="AZ472" s="301"/>
      <c r="BA472" s="302"/>
      <c r="BE472" s="301"/>
      <c r="BF472" s="302"/>
      <c r="BG472" s="301"/>
      <c r="BH472" s="301"/>
      <c r="BI472" s="301"/>
      <c r="BJ472" s="302"/>
      <c r="BN472" s="301"/>
      <c r="BO472" s="302"/>
      <c r="BP472" s="301"/>
      <c r="BQ472" s="301"/>
      <c r="BR472" s="301"/>
      <c r="BS472" s="302"/>
      <c r="BW472" s="301"/>
      <c r="BX472" s="302"/>
      <c r="BY472" s="301"/>
      <c r="BZ472" s="301"/>
      <c r="CA472" s="301"/>
      <c r="CB472" s="302"/>
      <c r="CF472" s="301"/>
      <c r="CG472" s="302"/>
      <c r="CH472" s="301"/>
      <c r="CI472" s="301"/>
      <c r="CJ472" s="301"/>
      <c r="CK472" s="302"/>
      <c r="CO472" s="301"/>
      <c r="CP472" s="302"/>
      <c r="CQ472" s="301"/>
      <c r="CR472" s="301"/>
      <c r="CS472" s="301"/>
      <c r="CT472" s="302"/>
      <c r="CX472" s="301"/>
      <c r="CY472" s="302"/>
      <c r="CZ472" s="301"/>
      <c r="DA472" s="301"/>
      <c r="DB472" s="301"/>
      <c r="DC472" s="302"/>
    </row>
    <row r="473" spans="48:107">
      <c r="AV473" s="301"/>
      <c r="AW473" s="302"/>
      <c r="AX473" s="302"/>
      <c r="AY473" s="301"/>
      <c r="AZ473" s="301"/>
      <c r="BA473" s="302"/>
      <c r="BE473" s="301"/>
      <c r="BF473" s="302"/>
      <c r="BG473" s="301"/>
      <c r="BH473" s="301"/>
      <c r="BI473" s="301"/>
      <c r="BJ473" s="302"/>
      <c r="BN473" s="301"/>
      <c r="BO473" s="302"/>
      <c r="BP473" s="301"/>
      <c r="BQ473" s="301"/>
      <c r="BR473" s="301"/>
      <c r="BS473" s="302"/>
      <c r="BW473" s="301"/>
      <c r="BX473" s="302"/>
      <c r="BY473" s="301"/>
      <c r="BZ473" s="301"/>
      <c r="CA473" s="301"/>
      <c r="CB473" s="302"/>
      <c r="CF473" s="301"/>
      <c r="CG473" s="302"/>
      <c r="CH473" s="301"/>
      <c r="CI473" s="301"/>
      <c r="CJ473" s="301"/>
      <c r="CK473" s="302"/>
      <c r="CO473" s="301"/>
      <c r="CP473" s="302"/>
      <c r="CQ473" s="301"/>
      <c r="CR473" s="301"/>
      <c r="CS473" s="301"/>
      <c r="CT473" s="302"/>
      <c r="CX473" s="301"/>
      <c r="CY473" s="302"/>
      <c r="CZ473" s="301"/>
      <c r="DA473" s="301"/>
      <c r="DB473" s="301"/>
      <c r="DC473" s="302"/>
    </row>
    <row r="474" spans="48:107">
      <c r="AV474" s="301"/>
      <c r="AW474" s="302"/>
      <c r="AX474" s="302"/>
      <c r="AY474" s="301"/>
      <c r="AZ474" s="301"/>
      <c r="BA474" s="302"/>
      <c r="BE474" s="301"/>
      <c r="BF474" s="302"/>
      <c r="BG474" s="301"/>
      <c r="BH474" s="301"/>
      <c r="BI474" s="301"/>
      <c r="BJ474" s="302"/>
      <c r="BN474" s="301"/>
      <c r="BO474" s="302"/>
      <c r="BP474" s="301"/>
      <c r="BQ474" s="301"/>
      <c r="BR474" s="301"/>
      <c r="BS474" s="302"/>
      <c r="BW474" s="301"/>
      <c r="BX474" s="302"/>
      <c r="BY474" s="301"/>
      <c r="BZ474" s="301"/>
      <c r="CA474" s="301"/>
      <c r="CB474" s="302"/>
      <c r="CF474" s="301"/>
      <c r="CG474" s="302"/>
      <c r="CH474" s="301"/>
      <c r="CI474" s="301"/>
      <c r="CJ474" s="301"/>
      <c r="CK474" s="302"/>
      <c r="CO474" s="301"/>
      <c r="CP474" s="302"/>
      <c r="CQ474" s="301"/>
      <c r="CR474" s="301"/>
      <c r="CS474" s="301"/>
      <c r="CT474" s="302"/>
      <c r="CX474" s="301"/>
      <c r="CY474" s="302"/>
      <c r="CZ474" s="301"/>
      <c r="DA474" s="301"/>
      <c r="DB474" s="301"/>
      <c r="DC474" s="302"/>
    </row>
    <row r="475" spans="48:107">
      <c r="AV475" s="301"/>
      <c r="AW475" s="302"/>
      <c r="AX475" s="302"/>
      <c r="AY475" s="301"/>
      <c r="AZ475" s="301"/>
      <c r="BA475" s="302"/>
      <c r="BE475" s="301"/>
      <c r="BF475" s="302"/>
      <c r="BG475" s="301"/>
      <c r="BH475" s="301"/>
      <c r="BI475" s="301"/>
      <c r="BJ475" s="302"/>
      <c r="BN475" s="301"/>
      <c r="BO475" s="302"/>
      <c r="BP475" s="301"/>
      <c r="BQ475" s="301"/>
      <c r="BR475" s="301"/>
      <c r="BS475" s="302"/>
      <c r="BW475" s="301"/>
      <c r="BX475" s="302"/>
      <c r="BY475" s="301"/>
      <c r="BZ475" s="301"/>
      <c r="CA475" s="301"/>
      <c r="CB475" s="302"/>
      <c r="CF475" s="301"/>
      <c r="CG475" s="302"/>
      <c r="CH475" s="301"/>
      <c r="CI475" s="301"/>
      <c r="CJ475" s="301"/>
      <c r="CK475" s="302"/>
      <c r="CO475" s="301"/>
      <c r="CP475" s="302"/>
      <c r="CQ475" s="301"/>
      <c r="CR475" s="301"/>
      <c r="CS475" s="301"/>
      <c r="CT475" s="302"/>
      <c r="CX475" s="301"/>
      <c r="CY475" s="302"/>
      <c r="CZ475" s="301"/>
      <c r="DA475" s="301"/>
      <c r="DB475" s="301"/>
      <c r="DC475" s="302"/>
    </row>
    <row r="476" spans="48:107">
      <c r="AV476" s="301"/>
      <c r="AW476" s="302"/>
      <c r="AX476" s="302"/>
      <c r="AY476" s="301"/>
      <c r="AZ476" s="301"/>
      <c r="BA476" s="302"/>
      <c r="BE476" s="301"/>
      <c r="BF476" s="302"/>
      <c r="BG476" s="301"/>
      <c r="BH476" s="301"/>
      <c r="BI476" s="301"/>
      <c r="BJ476" s="302"/>
      <c r="BN476" s="301"/>
      <c r="BO476" s="302"/>
      <c r="BP476" s="301"/>
      <c r="BQ476" s="301"/>
      <c r="BR476" s="301"/>
      <c r="BS476" s="302"/>
      <c r="BW476" s="301"/>
      <c r="BX476" s="302"/>
      <c r="BY476" s="301"/>
      <c r="BZ476" s="301"/>
      <c r="CA476" s="301"/>
      <c r="CB476" s="302"/>
      <c r="CF476" s="301"/>
      <c r="CG476" s="302"/>
      <c r="CH476" s="301"/>
      <c r="CI476" s="301"/>
      <c r="CJ476" s="301"/>
      <c r="CK476" s="302"/>
      <c r="CO476" s="301"/>
      <c r="CP476" s="302"/>
      <c r="CQ476" s="301"/>
      <c r="CR476" s="301"/>
      <c r="CS476" s="301"/>
      <c r="CT476" s="302"/>
      <c r="CX476" s="301"/>
      <c r="CY476" s="302"/>
      <c r="CZ476" s="301"/>
      <c r="DA476" s="301"/>
      <c r="DB476" s="301"/>
      <c r="DC476" s="302"/>
    </row>
    <row r="477" spans="48:107">
      <c r="AV477" s="301"/>
      <c r="AW477" s="302"/>
      <c r="AX477" s="302"/>
      <c r="AY477" s="301"/>
      <c r="AZ477" s="301"/>
      <c r="BA477" s="302"/>
      <c r="BE477" s="301"/>
      <c r="BF477" s="302"/>
      <c r="BG477" s="301"/>
      <c r="BH477" s="301"/>
      <c r="BI477" s="301"/>
      <c r="BJ477" s="302"/>
      <c r="BN477" s="301"/>
      <c r="BO477" s="302"/>
      <c r="BP477" s="301"/>
      <c r="BQ477" s="301"/>
      <c r="BR477" s="301"/>
      <c r="BS477" s="302"/>
      <c r="BW477" s="301"/>
      <c r="BX477" s="302"/>
      <c r="BY477" s="301"/>
      <c r="BZ477" s="301"/>
      <c r="CA477" s="301"/>
      <c r="CB477" s="302"/>
      <c r="CF477" s="301"/>
      <c r="CG477" s="302"/>
      <c r="CH477" s="301"/>
      <c r="CI477" s="301"/>
      <c r="CJ477" s="301"/>
      <c r="CK477" s="302"/>
      <c r="CO477" s="301"/>
      <c r="CP477" s="302"/>
      <c r="CQ477" s="301"/>
      <c r="CR477" s="301"/>
      <c r="CS477" s="301"/>
      <c r="CT477" s="302"/>
      <c r="CX477" s="301"/>
      <c r="CY477" s="302"/>
      <c r="CZ477" s="301"/>
      <c r="DA477" s="301"/>
      <c r="DB477" s="301"/>
      <c r="DC477" s="302"/>
    </row>
    <row r="478" spans="48:107">
      <c r="AV478" s="301"/>
      <c r="AW478" s="302"/>
      <c r="AX478" s="302"/>
      <c r="AY478" s="301"/>
      <c r="AZ478" s="301"/>
      <c r="BA478" s="302"/>
      <c r="BE478" s="301"/>
      <c r="BF478" s="302"/>
      <c r="BG478" s="301"/>
      <c r="BH478" s="301"/>
      <c r="BI478" s="301"/>
      <c r="BJ478" s="302"/>
      <c r="BN478" s="301"/>
      <c r="BO478" s="302"/>
      <c r="BP478" s="301"/>
      <c r="BQ478" s="301"/>
      <c r="BR478" s="301"/>
      <c r="BS478" s="302"/>
      <c r="BW478" s="301"/>
      <c r="BX478" s="302"/>
      <c r="BY478" s="301"/>
      <c r="BZ478" s="301"/>
      <c r="CA478" s="301"/>
      <c r="CB478" s="302"/>
      <c r="CF478" s="301"/>
      <c r="CG478" s="302"/>
      <c r="CH478" s="301"/>
      <c r="CI478" s="301"/>
      <c r="CJ478" s="301"/>
      <c r="CK478" s="302"/>
      <c r="CO478" s="301"/>
      <c r="CP478" s="302"/>
      <c r="CQ478" s="301"/>
      <c r="CR478" s="301"/>
      <c r="CS478" s="301"/>
      <c r="CT478" s="302"/>
      <c r="CX478" s="301"/>
      <c r="CY478" s="302"/>
      <c r="CZ478" s="301"/>
      <c r="DA478" s="301"/>
      <c r="DB478" s="301"/>
      <c r="DC478" s="302"/>
    </row>
    <row r="479" spans="48:107">
      <c r="AV479" s="301"/>
      <c r="AW479" s="302"/>
      <c r="AX479" s="302"/>
      <c r="AY479" s="301"/>
      <c r="AZ479" s="301"/>
      <c r="BA479" s="302"/>
      <c r="BE479" s="301"/>
      <c r="BF479" s="302"/>
      <c r="BG479" s="301"/>
      <c r="BH479" s="301"/>
      <c r="BI479" s="301"/>
      <c r="BJ479" s="302"/>
      <c r="BN479" s="301"/>
      <c r="BO479" s="302"/>
      <c r="BP479" s="301"/>
      <c r="BQ479" s="301"/>
      <c r="BR479" s="301"/>
      <c r="BS479" s="302"/>
      <c r="BW479" s="301"/>
      <c r="BX479" s="302"/>
      <c r="BY479" s="301"/>
      <c r="BZ479" s="301"/>
      <c r="CA479" s="301"/>
      <c r="CB479" s="302"/>
      <c r="CF479" s="301"/>
      <c r="CG479" s="302"/>
      <c r="CH479" s="301"/>
      <c r="CI479" s="301"/>
      <c r="CJ479" s="301"/>
      <c r="CK479" s="302"/>
      <c r="CO479" s="301"/>
      <c r="CP479" s="302"/>
      <c r="CQ479" s="301"/>
      <c r="CR479" s="301"/>
      <c r="CS479" s="301"/>
      <c r="CT479" s="302"/>
      <c r="CX479" s="301"/>
      <c r="CY479" s="302"/>
      <c r="CZ479" s="301"/>
      <c r="DA479" s="301"/>
      <c r="DB479" s="301"/>
      <c r="DC479" s="302"/>
    </row>
    <row r="480" spans="48:107">
      <c r="AV480" s="301"/>
      <c r="AW480" s="302"/>
      <c r="AX480" s="302"/>
      <c r="AY480" s="301"/>
      <c r="AZ480" s="301"/>
      <c r="BA480" s="302"/>
      <c r="BE480" s="301"/>
      <c r="BF480" s="302"/>
      <c r="BG480" s="301"/>
      <c r="BH480" s="301"/>
      <c r="BI480" s="301"/>
      <c r="BJ480" s="302"/>
      <c r="BN480" s="301"/>
      <c r="BO480" s="302"/>
      <c r="BP480" s="301"/>
      <c r="BQ480" s="301"/>
      <c r="BR480" s="301"/>
      <c r="BS480" s="302"/>
      <c r="BW480" s="301"/>
      <c r="BX480" s="302"/>
      <c r="BY480" s="301"/>
      <c r="BZ480" s="301"/>
      <c r="CA480" s="301"/>
      <c r="CB480" s="302"/>
      <c r="CF480" s="301"/>
      <c r="CG480" s="302"/>
      <c r="CH480" s="301"/>
      <c r="CI480" s="301"/>
      <c r="CJ480" s="301"/>
      <c r="CK480" s="302"/>
      <c r="CO480" s="301"/>
      <c r="CP480" s="302"/>
      <c r="CQ480" s="301"/>
      <c r="CR480" s="301"/>
      <c r="CS480" s="301"/>
      <c r="CT480" s="302"/>
      <c r="CX480" s="301"/>
      <c r="CY480" s="302"/>
      <c r="CZ480" s="301"/>
      <c r="DA480" s="301"/>
      <c r="DB480" s="301"/>
      <c r="DC480" s="302"/>
    </row>
    <row r="481" spans="48:107">
      <c r="AV481" s="301"/>
      <c r="AW481" s="302"/>
      <c r="AX481" s="302"/>
      <c r="AY481" s="301"/>
      <c r="AZ481" s="301"/>
      <c r="BA481" s="302"/>
      <c r="BE481" s="301"/>
      <c r="BF481" s="302"/>
      <c r="BG481" s="301"/>
      <c r="BH481" s="301"/>
      <c r="BI481" s="301"/>
      <c r="BJ481" s="302"/>
      <c r="BN481" s="301"/>
      <c r="BO481" s="302"/>
      <c r="BP481" s="301"/>
      <c r="BQ481" s="301"/>
      <c r="BR481" s="301"/>
      <c r="BS481" s="302"/>
      <c r="BW481" s="301"/>
      <c r="BX481" s="302"/>
      <c r="BY481" s="301"/>
      <c r="BZ481" s="301"/>
      <c r="CA481" s="301"/>
      <c r="CB481" s="302"/>
      <c r="CF481" s="301"/>
      <c r="CG481" s="302"/>
      <c r="CH481" s="301"/>
      <c r="CI481" s="301"/>
      <c r="CJ481" s="301"/>
      <c r="CK481" s="302"/>
      <c r="CO481" s="301"/>
      <c r="CP481" s="302"/>
      <c r="CQ481" s="301"/>
      <c r="CR481" s="301"/>
      <c r="CS481" s="301"/>
      <c r="CT481" s="302"/>
      <c r="CX481" s="301"/>
      <c r="CY481" s="302"/>
      <c r="CZ481" s="301"/>
      <c r="DA481" s="301"/>
      <c r="DB481" s="301"/>
      <c r="DC481" s="302"/>
    </row>
    <row r="482" spans="48:107">
      <c r="AV482" s="301"/>
      <c r="AW482" s="302"/>
      <c r="AX482" s="302"/>
      <c r="AY482" s="301"/>
      <c r="AZ482" s="301"/>
      <c r="BA482" s="302"/>
      <c r="BE482" s="301"/>
      <c r="BF482" s="302"/>
      <c r="BG482" s="301"/>
      <c r="BH482" s="301"/>
      <c r="BI482" s="301"/>
      <c r="BJ482" s="302"/>
      <c r="BN482" s="301"/>
      <c r="BO482" s="302"/>
      <c r="BP482" s="301"/>
      <c r="BQ482" s="301"/>
      <c r="BR482" s="301"/>
      <c r="BS482" s="302"/>
      <c r="BW482" s="301"/>
      <c r="BX482" s="302"/>
      <c r="BY482" s="301"/>
      <c r="BZ482" s="301"/>
      <c r="CA482" s="301"/>
      <c r="CB482" s="302"/>
      <c r="CF482" s="301"/>
      <c r="CG482" s="302"/>
      <c r="CH482" s="301"/>
      <c r="CI482" s="301"/>
      <c r="CJ482" s="301"/>
      <c r="CK482" s="302"/>
      <c r="CO482" s="301"/>
      <c r="CP482" s="302"/>
      <c r="CQ482" s="301"/>
      <c r="CR482" s="301"/>
      <c r="CS482" s="301"/>
      <c r="CT482" s="302"/>
      <c r="CX482" s="301"/>
      <c r="CY482" s="302"/>
      <c r="CZ482" s="301"/>
      <c r="DA482" s="301"/>
      <c r="DB482" s="301"/>
      <c r="DC482" s="302"/>
    </row>
    <row r="483" spans="48:107">
      <c r="AV483" s="301"/>
      <c r="AW483" s="302"/>
      <c r="AX483" s="302"/>
      <c r="AY483" s="301"/>
      <c r="AZ483" s="301"/>
      <c r="BA483" s="302"/>
      <c r="BE483" s="301"/>
      <c r="BF483" s="302"/>
      <c r="BG483" s="301"/>
      <c r="BH483" s="301"/>
      <c r="BI483" s="301"/>
      <c r="BJ483" s="302"/>
      <c r="BN483" s="301"/>
      <c r="BO483" s="302"/>
      <c r="BP483" s="301"/>
      <c r="BQ483" s="301"/>
      <c r="BR483" s="301"/>
      <c r="BS483" s="302"/>
      <c r="BW483" s="301"/>
      <c r="BX483" s="302"/>
      <c r="BY483" s="301"/>
      <c r="BZ483" s="301"/>
      <c r="CA483" s="301"/>
      <c r="CB483" s="302"/>
      <c r="CF483" s="301"/>
      <c r="CG483" s="302"/>
      <c r="CH483" s="301"/>
      <c r="CI483" s="301"/>
      <c r="CJ483" s="301"/>
      <c r="CK483" s="302"/>
      <c r="CO483" s="301"/>
      <c r="CP483" s="302"/>
      <c r="CQ483" s="301"/>
      <c r="CR483" s="301"/>
      <c r="CS483" s="301"/>
      <c r="CT483" s="302"/>
      <c r="CX483" s="301"/>
      <c r="CY483" s="302"/>
      <c r="CZ483" s="301"/>
      <c r="DA483" s="301"/>
      <c r="DB483" s="301"/>
      <c r="DC483" s="302"/>
    </row>
    <row r="484" spans="48:107">
      <c r="AV484" s="301"/>
      <c r="AW484" s="302"/>
      <c r="AX484" s="302"/>
      <c r="AY484" s="301"/>
      <c r="AZ484" s="301"/>
      <c r="BA484" s="302"/>
      <c r="BE484" s="301"/>
      <c r="BF484" s="302"/>
      <c r="BG484" s="301"/>
      <c r="BH484" s="301"/>
      <c r="BI484" s="301"/>
      <c r="BJ484" s="302"/>
      <c r="BN484" s="301"/>
      <c r="BO484" s="302"/>
      <c r="BP484" s="301"/>
      <c r="BQ484" s="301"/>
      <c r="BR484" s="301"/>
      <c r="BS484" s="302"/>
      <c r="BW484" s="301"/>
      <c r="BX484" s="302"/>
      <c r="BY484" s="301"/>
      <c r="BZ484" s="301"/>
      <c r="CA484" s="301"/>
      <c r="CB484" s="302"/>
      <c r="CF484" s="301"/>
      <c r="CG484" s="302"/>
      <c r="CH484" s="301"/>
      <c r="CI484" s="301"/>
      <c r="CJ484" s="301"/>
      <c r="CK484" s="302"/>
      <c r="CO484" s="301"/>
      <c r="CP484" s="302"/>
      <c r="CQ484" s="301"/>
      <c r="CR484" s="301"/>
      <c r="CS484" s="301"/>
      <c r="CT484" s="302"/>
      <c r="CX484" s="301"/>
      <c r="CY484" s="302"/>
      <c r="CZ484" s="301"/>
      <c r="DA484" s="301"/>
      <c r="DB484" s="301"/>
      <c r="DC484" s="302"/>
    </row>
    <row r="485" spans="48:107">
      <c r="AV485" s="301"/>
      <c r="AW485" s="302"/>
      <c r="AX485" s="302"/>
      <c r="AY485" s="301"/>
      <c r="AZ485" s="301"/>
      <c r="BA485" s="302"/>
      <c r="BE485" s="301"/>
      <c r="BF485" s="302"/>
      <c r="BG485" s="301"/>
      <c r="BH485" s="301"/>
      <c r="BI485" s="301"/>
      <c r="BJ485" s="302"/>
      <c r="BN485" s="301"/>
      <c r="BO485" s="302"/>
      <c r="BP485" s="301"/>
      <c r="BQ485" s="301"/>
      <c r="BR485" s="301"/>
      <c r="BS485" s="302"/>
      <c r="BW485" s="301"/>
      <c r="BX485" s="302"/>
      <c r="BY485" s="301"/>
      <c r="BZ485" s="301"/>
      <c r="CA485" s="301"/>
      <c r="CB485" s="302"/>
      <c r="CF485" s="301"/>
      <c r="CG485" s="302"/>
      <c r="CH485" s="301"/>
      <c r="CI485" s="301"/>
      <c r="CJ485" s="301"/>
      <c r="CK485" s="302"/>
      <c r="CO485" s="301"/>
      <c r="CP485" s="302"/>
      <c r="CQ485" s="301"/>
      <c r="CR485" s="301"/>
      <c r="CS485" s="301"/>
      <c r="CT485" s="302"/>
      <c r="CX485" s="301"/>
      <c r="CY485" s="302"/>
      <c r="CZ485" s="301"/>
      <c r="DA485" s="301"/>
      <c r="DB485" s="301"/>
      <c r="DC485" s="302"/>
    </row>
    <row r="486" spans="48:107">
      <c r="AV486" s="301"/>
      <c r="AW486" s="302"/>
      <c r="AX486" s="302"/>
      <c r="AY486" s="301"/>
      <c r="AZ486" s="301"/>
      <c r="BA486" s="302"/>
      <c r="BE486" s="301"/>
      <c r="BF486" s="302"/>
      <c r="BG486" s="301"/>
      <c r="BH486" s="301"/>
      <c r="BI486" s="301"/>
      <c r="BJ486" s="302"/>
      <c r="BN486" s="301"/>
      <c r="BO486" s="302"/>
      <c r="BP486" s="301"/>
      <c r="BQ486" s="301"/>
      <c r="BR486" s="301"/>
      <c r="BS486" s="302"/>
      <c r="BW486" s="301"/>
      <c r="BX486" s="302"/>
      <c r="BY486" s="301"/>
      <c r="BZ486" s="301"/>
      <c r="CA486" s="301"/>
      <c r="CB486" s="302"/>
      <c r="CF486" s="301"/>
      <c r="CG486" s="302"/>
      <c r="CH486" s="301"/>
      <c r="CI486" s="301"/>
      <c r="CJ486" s="301"/>
      <c r="CK486" s="302"/>
      <c r="CO486" s="301"/>
      <c r="CP486" s="302"/>
      <c r="CQ486" s="301"/>
      <c r="CR486" s="301"/>
      <c r="CS486" s="301"/>
      <c r="CT486" s="302"/>
      <c r="CX486" s="301"/>
      <c r="CY486" s="302"/>
      <c r="CZ486" s="301"/>
      <c r="DA486" s="301"/>
      <c r="DB486" s="301"/>
      <c r="DC486" s="302"/>
    </row>
    <row r="487" spans="48:107">
      <c r="AV487" s="301"/>
      <c r="AW487" s="302"/>
      <c r="AX487" s="302"/>
      <c r="AY487" s="301"/>
      <c r="AZ487" s="301"/>
      <c r="BA487" s="302"/>
      <c r="BE487" s="301"/>
      <c r="BF487" s="302"/>
      <c r="BG487" s="301"/>
      <c r="BH487" s="301"/>
      <c r="BI487" s="301"/>
      <c r="BJ487" s="302"/>
      <c r="BN487" s="301"/>
      <c r="BO487" s="302"/>
      <c r="BP487" s="301"/>
      <c r="BQ487" s="301"/>
      <c r="BR487" s="301"/>
      <c r="BS487" s="302"/>
      <c r="BW487" s="301"/>
      <c r="BX487" s="302"/>
      <c r="BY487" s="301"/>
      <c r="BZ487" s="301"/>
      <c r="CA487" s="301"/>
      <c r="CB487" s="302"/>
      <c r="CF487" s="301"/>
      <c r="CG487" s="302"/>
      <c r="CH487" s="301"/>
      <c r="CI487" s="301"/>
      <c r="CJ487" s="301"/>
      <c r="CK487" s="302"/>
      <c r="CO487" s="301"/>
      <c r="CP487" s="302"/>
      <c r="CQ487" s="301"/>
      <c r="CR487" s="301"/>
      <c r="CS487" s="301"/>
      <c r="CT487" s="302"/>
      <c r="CX487" s="301"/>
      <c r="CY487" s="302"/>
      <c r="CZ487" s="301"/>
      <c r="DA487" s="301"/>
      <c r="DB487" s="301"/>
      <c r="DC487" s="302"/>
    </row>
    <row r="488" spans="48:107">
      <c r="AV488" s="301"/>
      <c r="AW488" s="302"/>
      <c r="AX488" s="302"/>
      <c r="AY488" s="301"/>
      <c r="AZ488" s="301"/>
      <c r="BA488" s="302"/>
      <c r="BE488" s="301"/>
      <c r="BF488" s="302"/>
      <c r="BG488" s="301"/>
      <c r="BH488" s="301"/>
      <c r="BI488" s="301"/>
      <c r="BJ488" s="302"/>
      <c r="BN488" s="301"/>
      <c r="BO488" s="302"/>
      <c r="BP488" s="301"/>
      <c r="BQ488" s="301"/>
      <c r="BR488" s="301"/>
      <c r="BS488" s="302"/>
      <c r="BW488" s="301"/>
      <c r="BX488" s="302"/>
      <c r="BY488" s="301"/>
      <c r="BZ488" s="301"/>
      <c r="CA488" s="301"/>
      <c r="CB488" s="302"/>
      <c r="CF488" s="301"/>
      <c r="CG488" s="302"/>
      <c r="CH488" s="301"/>
      <c r="CI488" s="301"/>
      <c r="CJ488" s="301"/>
      <c r="CK488" s="302"/>
      <c r="CO488" s="301"/>
      <c r="CP488" s="302"/>
      <c r="CQ488" s="301"/>
      <c r="CR488" s="301"/>
      <c r="CS488" s="301"/>
      <c r="CT488" s="302"/>
      <c r="CX488" s="301"/>
      <c r="CY488" s="302"/>
      <c r="CZ488" s="301"/>
      <c r="DA488" s="301"/>
      <c r="DB488" s="301"/>
      <c r="DC488" s="302"/>
    </row>
    <row r="489" spans="48:107">
      <c r="AV489" s="301"/>
      <c r="AW489" s="302"/>
      <c r="AX489" s="302"/>
      <c r="AY489" s="301"/>
      <c r="AZ489" s="301"/>
      <c r="BA489" s="302"/>
      <c r="BE489" s="301"/>
      <c r="BF489" s="302"/>
      <c r="BG489" s="301"/>
      <c r="BH489" s="301"/>
      <c r="BI489" s="301"/>
      <c r="BJ489" s="302"/>
      <c r="BN489" s="301"/>
      <c r="BO489" s="302"/>
      <c r="BP489" s="301"/>
      <c r="BQ489" s="301"/>
      <c r="BR489" s="301"/>
      <c r="BS489" s="302"/>
      <c r="BW489" s="301"/>
      <c r="BX489" s="302"/>
      <c r="BY489" s="301"/>
      <c r="BZ489" s="301"/>
      <c r="CA489" s="301"/>
      <c r="CB489" s="302"/>
      <c r="CF489" s="301"/>
      <c r="CG489" s="302"/>
      <c r="CH489" s="301"/>
      <c r="CI489" s="301"/>
      <c r="CJ489" s="301"/>
      <c r="CK489" s="302"/>
      <c r="CO489" s="301"/>
      <c r="CP489" s="302"/>
      <c r="CQ489" s="301"/>
      <c r="CR489" s="301"/>
      <c r="CS489" s="301"/>
      <c r="CT489" s="302"/>
      <c r="CX489" s="301"/>
      <c r="CY489" s="302"/>
      <c r="CZ489" s="301"/>
      <c r="DA489" s="301"/>
      <c r="DB489" s="301"/>
      <c r="DC489" s="302"/>
    </row>
    <row r="490" spans="48:107">
      <c r="AV490" s="301"/>
      <c r="AW490" s="302"/>
      <c r="AX490" s="302"/>
      <c r="AY490" s="301"/>
      <c r="AZ490" s="301"/>
      <c r="BA490" s="302"/>
      <c r="BE490" s="301"/>
      <c r="BF490" s="302"/>
      <c r="BG490" s="301"/>
      <c r="BH490" s="301"/>
      <c r="BI490" s="301"/>
      <c r="BJ490" s="302"/>
      <c r="BN490" s="301"/>
      <c r="BO490" s="302"/>
      <c r="BP490" s="301"/>
      <c r="BQ490" s="301"/>
      <c r="BR490" s="301"/>
      <c r="BS490" s="302"/>
      <c r="BW490" s="301"/>
      <c r="BX490" s="302"/>
      <c r="BY490" s="301"/>
      <c r="BZ490" s="301"/>
      <c r="CA490" s="301"/>
      <c r="CB490" s="302"/>
      <c r="CF490" s="301"/>
      <c r="CG490" s="302"/>
      <c r="CH490" s="301"/>
      <c r="CI490" s="301"/>
      <c r="CJ490" s="301"/>
      <c r="CK490" s="302"/>
      <c r="CO490" s="301"/>
      <c r="CP490" s="302"/>
      <c r="CQ490" s="301"/>
      <c r="CR490" s="301"/>
      <c r="CS490" s="301"/>
      <c r="CT490" s="302"/>
      <c r="CX490" s="301"/>
      <c r="CY490" s="302"/>
      <c r="CZ490" s="301"/>
      <c r="DA490" s="301"/>
      <c r="DB490" s="301"/>
      <c r="DC490" s="302"/>
    </row>
    <row r="491" spans="48:107">
      <c r="AV491" s="301"/>
      <c r="AW491" s="302"/>
      <c r="AX491" s="302"/>
      <c r="AY491" s="301"/>
      <c r="AZ491" s="301"/>
      <c r="BA491" s="302"/>
      <c r="BE491" s="301"/>
      <c r="BF491" s="302"/>
      <c r="BG491" s="301"/>
      <c r="BH491" s="301"/>
      <c r="BI491" s="301"/>
      <c r="BJ491" s="302"/>
      <c r="BN491" s="301"/>
      <c r="BO491" s="302"/>
      <c r="BP491" s="301"/>
      <c r="BQ491" s="301"/>
      <c r="BR491" s="301"/>
      <c r="BS491" s="302"/>
      <c r="BW491" s="301"/>
      <c r="BX491" s="302"/>
      <c r="BY491" s="301"/>
      <c r="BZ491" s="301"/>
      <c r="CA491" s="301"/>
      <c r="CB491" s="302"/>
      <c r="CF491" s="301"/>
      <c r="CG491" s="302"/>
      <c r="CH491" s="301"/>
      <c r="CI491" s="301"/>
      <c r="CJ491" s="301"/>
      <c r="CK491" s="302"/>
      <c r="CO491" s="301"/>
      <c r="CP491" s="302"/>
      <c r="CQ491" s="301"/>
      <c r="CR491" s="301"/>
      <c r="CS491" s="301"/>
      <c r="CT491" s="302"/>
      <c r="CX491" s="301"/>
      <c r="CY491" s="302"/>
      <c r="CZ491" s="301"/>
      <c r="DA491" s="301"/>
      <c r="DB491" s="301"/>
      <c r="DC491" s="302"/>
    </row>
    <row r="492" spans="48:107">
      <c r="AV492" s="301"/>
      <c r="AW492" s="302"/>
      <c r="AX492" s="302"/>
      <c r="AY492" s="301"/>
      <c r="AZ492" s="301"/>
      <c r="BA492" s="302"/>
      <c r="BE492" s="301"/>
      <c r="BF492" s="302"/>
      <c r="BG492" s="301"/>
      <c r="BH492" s="301"/>
      <c r="BI492" s="301"/>
      <c r="BJ492" s="302"/>
      <c r="BN492" s="301"/>
      <c r="BO492" s="302"/>
      <c r="BP492" s="301"/>
      <c r="BQ492" s="301"/>
      <c r="BR492" s="301"/>
      <c r="BS492" s="302"/>
      <c r="BW492" s="301"/>
      <c r="BX492" s="302"/>
      <c r="BY492" s="301"/>
      <c r="BZ492" s="301"/>
      <c r="CA492" s="301"/>
      <c r="CB492" s="302"/>
      <c r="CF492" s="301"/>
      <c r="CG492" s="302"/>
      <c r="CH492" s="301"/>
      <c r="CI492" s="301"/>
      <c r="CJ492" s="301"/>
      <c r="CK492" s="302"/>
      <c r="CO492" s="301"/>
      <c r="CP492" s="302"/>
      <c r="CQ492" s="301"/>
      <c r="CR492" s="301"/>
      <c r="CS492" s="301"/>
      <c r="CT492" s="302"/>
      <c r="CX492" s="301"/>
      <c r="CY492" s="302"/>
      <c r="CZ492" s="301"/>
      <c r="DA492" s="301"/>
      <c r="DB492" s="301"/>
      <c r="DC492" s="302"/>
    </row>
    <row r="493" spans="48:107">
      <c r="AV493" s="301"/>
      <c r="AW493" s="302"/>
      <c r="AX493" s="302"/>
      <c r="AY493" s="301"/>
      <c r="AZ493" s="301"/>
      <c r="BA493" s="302"/>
      <c r="BE493" s="301"/>
      <c r="BF493" s="302"/>
      <c r="BG493" s="301"/>
      <c r="BH493" s="301"/>
      <c r="BI493" s="301"/>
      <c r="BJ493" s="302"/>
      <c r="BN493" s="301"/>
      <c r="BO493" s="302"/>
      <c r="BP493" s="301"/>
      <c r="BQ493" s="301"/>
      <c r="BR493" s="301"/>
      <c r="BS493" s="302"/>
      <c r="BW493" s="301"/>
      <c r="BX493" s="302"/>
      <c r="BY493" s="301"/>
      <c r="BZ493" s="301"/>
      <c r="CA493" s="301"/>
      <c r="CB493" s="302"/>
      <c r="CF493" s="301"/>
      <c r="CG493" s="302"/>
      <c r="CH493" s="301"/>
      <c r="CI493" s="301"/>
      <c r="CJ493" s="301"/>
      <c r="CK493" s="302"/>
      <c r="CO493" s="301"/>
      <c r="CP493" s="302"/>
      <c r="CQ493" s="301"/>
      <c r="CR493" s="301"/>
      <c r="CS493" s="301"/>
      <c r="CT493" s="302"/>
      <c r="CX493" s="301"/>
      <c r="CY493" s="302"/>
      <c r="CZ493" s="301"/>
      <c r="DA493" s="301"/>
      <c r="DB493" s="301"/>
      <c r="DC493" s="302"/>
    </row>
    <row r="494" spans="48:107">
      <c r="AV494" s="301"/>
      <c r="AW494" s="302"/>
      <c r="AX494" s="302"/>
      <c r="AY494" s="301"/>
      <c r="AZ494" s="301"/>
      <c r="BA494" s="302"/>
      <c r="BE494" s="301"/>
      <c r="BF494" s="302"/>
      <c r="BG494" s="301"/>
      <c r="BH494" s="301"/>
      <c r="BI494" s="301"/>
      <c r="BJ494" s="302"/>
      <c r="BN494" s="301"/>
      <c r="BO494" s="302"/>
      <c r="BP494" s="301"/>
      <c r="BQ494" s="301"/>
      <c r="BR494" s="301"/>
      <c r="BS494" s="302"/>
      <c r="BW494" s="301"/>
      <c r="BX494" s="302"/>
      <c r="BY494" s="301"/>
      <c r="BZ494" s="301"/>
      <c r="CA494" s="301"/>
      <c r="CB494" s="302"/>
      <c r="CF494" s="301"/>
      <c r="CG494" s="302"/>
      <c r="CH494" s="301"/>
      <c r="CI494" s="301"/>
      <c r="CJ494" s="301"/>
      <c r="CK494" s="302"/>
      <c r="CO494" s="301"/>
      <c r="CP494" s="302"/>
      <c r="CQ494" s="301"/>
      <c r="CR494" s="301"/>
      <c r="CS494" s="301"/>
      <c r="CT494" s="302"/>
      <c r="CX494" s="301"/>
      <c r="CY494" s="302"/>
      <c r="CZ494" s="301"/>
      <c r="DA494" s="301"/>
      <c r="DB494" s="301"/>
      <c r="DC494" s="302"/>
    </row>
    <row r="495" spans="48:107">
      <c r="AV495" s="301"/>
      <c r="AW495" s="302"/>
      <c r="AX495" s="302"/>
      <c r="AY495" s="301"/>
      <c r="AZ495" s="301"/>
      <c r="BA495" s="302"/>
      <c r="BE495" s="301"/>
      <c r="BF495" s="302"/>
      <c r="BG495" s="301"/>
      <c r="BH495" s="301"/>
      <c r="BI495" s="301"/>
      <c r="BJ495" s="302"/>
      <c r="BN495" s="301"/>
      <c r="BO495" s="302"/>
      <c r="BP495" s="301"/>
      <c r="BQ495" s="301"/>
      <c r="BR495" s="301"/>
      <c r="BS495" s="302"/>
      <c r="BW495" s="301"/>
      <c r="BX495" s="302"/>
      <c r="BY495" s="301"/>
      <c r="BZ495" s="301"/>
      <c r="CA495" s="301"/>
      <c r="CB495" s="302"/>
      <c r="CF495" s="301"/>
      <c r="CG495" s="302"/>
      <c r="CH495" s="301"/>
      <c r="CI495" s="301"/>
      <c r="CJ495" s="301"/>
      <c r="CK495" s="302"/>
      <c r="CO495" s="301"/>
      <c r="CP495" s="302"/>
      <c r="CQ495" s="301"/>
      <c r="CR495" s="301"/>
      <c r="CS495" s="301"/>
      <c r="CT495" s="302"/>
      <c r="CX495" s="301"/>
      <c r="CY495" s="302"/>
      <c r="CZ495" s="301"/>
      <c r="DA495" s="301"/>
      <c r="DB495" s="301"/>
      <c r="DC495" s="302"/>
    </row>
    <row r="496" spans="48:107">
      <c r="AV496" s="301"/>
      <c r="AW496" s="302"/>
      <c r="AX496" s="302"/>
      <c r="AY496" s="301"/>
      <c r="AZ496" s="301"/>
      <c r="BA496" s="302"/>
      <c r="BE496" s="301"/>
      <c r="BF496" s="302"/>
      <c r="BG496" s="301"/>
      <c r="BH496" s="301"/>
      <c r="BI496" s="301"/>
      <c r="BJ496" s="302"/>
      <c r="BN496" s="301"/>
      <c r="BO496" s="302"/>
      <c r="BP496" s="301"/>
      <c r="BQ496" s="301"/>
      <c r="BR496" s="301"/>
      <c r="BS496" s="302"/>
      <c r="BW496" s="301"/>
      <c r="BX496" s="302"/>
      <c r="BY496" s="301"/>
      <c r="BZ496" s="301"/>
      <c r="CA496" s="301"/>
      <c r="CB496" s="302"/>
      <c r="CF496" s="301"/>
      <c r="CG496" s="302"/>
      <c r="CH496" s="301"/>
      <c r="CI496" s="301"/>
      <c r="CJ496" s="301"/>
      <c r="CK496" s="302"/>
      <c r="CO496" s="301"/>
      <c r="CP496" s="302"/>
      <c r="CQ496" s="301"/>
      <c r="CR496" s="301"/>
      <c r="CS496" s="301"/>
      <c r="CT496" s="302"/>
      <c r="CX496" s="301"/>
      <c r="CY496" s="302"/>
      <c r="CZ496" s="301"/>
      <c r="DA496" s="301"/>
      <c r="DB496" s="301"/>
      <c r="DC496" s="302"/>
    </row>
    <row r="497" spans="48:107">
      <c r="AV497" s="301"/>
      <c r="AW497" s="302"/>
      <c r="AX497" s="302"/>
      <c r="AY497" s="301"/>
      <c r="AZ497" s="301"/>
      <c r="BA497" s="302"/>
      <c r="BE497" s="301"/>
      <c r="BF497" s="302"/>
      <c r="BG497" s="301"/>
      <c r="BH497" s="301"/>
      <c r="BI497" s="301"/>
      <c r="BJ497" s="302"/>
      <c r="BN497" s="301"/>
      <c r="BO497" s="302"/>
      <c r="BP497" s="301"/>
      <c r="BQ497" s="301"/>
      <c r="BR497" s="301"/>
      <c r="BS497" s="302"/>
      <c r="BW497" s="301"/>
      <c r="BX497" s="302"/>
      <c r="BY497" s="301"/>
      <c r="BZ497" s="301"/>
      <c r="CA497" s="301"/>
      <c r="CB497" s="302"/>
      <c r="CF497" s="301"/>
      <c r="CG497" s="302"/>
      <c r="CH497" s="301"/>
      <c r="CI497" s="301"/>
      <c r="CJ497" s="301"/>
      <c r="CK497" s="302"/>
      <c r="CO497" s="301"/>
      <c r="CP497" s="302"/>
      <c r="CQ497" s="301"/>
      <c r="CR497" s="301"/>
      <c r="CS497" s="301"/>
      <c r="CT497" s="302"/>
      <c r="CX497" s="301"/>
      <c r="CY497" s="302"/>
      <c r="CZ497" s="301"/>
      <c r="DA497" s="301"/>
      <c r="DB497" s="301"/>
      <c r="DC497" s="302"/>
    </row>
    <row r="498" spans="48:107">
      <c r="AV498" s="301"/>
      <c r="AW498" s="302"/>
      <c r="AX498" s="302"/>
      <c r="AY498" s="301"/>
      <c r="AZ498" s="301"/>
      <c r="BA498" s="302"/>
      <c r="BE498" s="301"/>
      <c r="BF498" s="302"/>
      <c r="BG498" s="301"/>
      <c r="BH498" s="301"/>
      <c r="BI498" s="301"/>
      <c r="BJ498" s="302"/>
      <c r="BN498" s="301"/>
      <c r="BO498" s="302"/>
      <c r="BP498" s="301"/>
      <c r="BQ498" s="301"/>
      <c r="BR498" s="301"/>
      <c r="BS498" s="302"/>
      <c r="BW498" s="301"/>
      <c r="BX498" s="302"/>
      <c r="BY498" s="301"/>
      <c r="BZ498" s="301"/>
      <c r="CA498" s="301"/>
      <c r="CB498" s="302"/>
      <c r="CF498" s="301"/>
      <c r="CG498" s="302"/>
      <c r="CH498" s="301"/>
      <c r="CI498" s="301"/>
      <c r="CJ498" s="301"/>
      <c r="CK498" s="302"/>
      <c r="CO498" s="301"/>
      <c r="CP498" s="302"/>
      <c r="CQ498" s="301"/>
      <c r="CR498" s="301"/>
      <c r="CS498" s="301"/>
      <c r="CT498" s="302"/>
      <c r="CX498" s="301"/>
      <c r="CY498" s="302"/>
      <c r="CZ498" s="301"/>
      <c r="DA498" s="301"/>
      <c r="DB498" s="301"/>
      <c r="DC498" s="302"/>
    </row>
    <row r="499" spans="48:107">
      <c r="AV499" s="301"/>
      <c r="AW499" s="302"/>
      <c r="AX499" s="302"/>
      <c r="AY499" s="301"/>
      <c r="AZ499" s="301"/>
      <c r="BA499" s="302"/>
      <c r="BE499" s="301"/>
      <c r="BF499" s="302"/>
      <c r="BG499" s="301"/>
      <c r="BH499" s="301"/>
      <c r="BI499" s="301"/>
      <c r="BJ499" s="302"/>
      <c r="BN499" s="301"/>
      <c r="BO499" s="302"/>
      <c r="BP499" s="301"/>
      <c r="BQ499" s="301"/>
      <c r="BR499" s="301"/>
      <c r="BS499" s="302"/>
      <c r="BW499" s="301"/>
      <c r="BX499" s="302"/>
      <c r="BY499" s="301"/>
      <c r="BZ499" s="301"/>
      <c r="CA499" s="301"/>
      <c r="CB499" s="302"/>
      <c r="CF499" s="301"/>
      <c r="CG499" s="302"/>
      <c r="CH499" s="301"/>
      <c r="CI499" s="301"/>
      <c r="CJ499" s="301"/>
      <c r="CK499" s="302"/>
      <c r="CO499" s="301"/>
      <c r="CP499" s="302"/>
      <c r="CQ499" s="301"/>
      <c r="CR499" s="301"/>
      <c r="CS499" s="301"/>
      <c r="CT499" s="302"/>
      <c r="CX499" s="301"/>
      <c r="CY499" s="302"/>
      <c r="CZ499" s="301"/>
      <c r="DA499" s="301"/>
      <c r="DB499" s="301"/>
      <c r="DC499" s="302"/>
    </row>
    <row r="500" spans="48:107">
      <c r="AV500" s="301"/>
      <c r="AW500" s="302"/>
      <c r="AX500" s="302"/>
      <c r="AY500" s="301"/>
      <c r="AZ500" s="301"/>
      <c r="BA500" s="302"/>
      <c r="BE500" s="301"/>
      <c r="BF500" s="302"/>
      <c r="BG500" s="301"/>
      <c r="BH500" s="301"/>
      <c r="BI500" s="301"/>
      <c r="BJ500" s="302"/>
      <c r="BN500" s="301"/>
      <c r="BO500" s="302"/>
      <c r="BP500" s="301"/>
      <c r="BQ500" s="301"/>
      <c r="BR500" s="301"/>
      <c r="BS500" s="302"/>
      <c r="BW500" s="301"/>
      <c r="BX500" s="302"/>
      <c r="BY500" s="301"/>
      <c r="BZ500" s="301"/>
      <c r="CA500" s="301"/>
      <c r="CB500" s="302"/>
      <c r="CF500" s="301"/>
      <c r="CG500" s="302"/>
      <c r="CH500" s="301"/>
      <c r="CI500" s="301"/>
      <c r="CJ500" s="301"/>
      <c r="CK500" s="302"/>
      <c r="CO500" s="301"/>
      <c r="CP500" s="302"/>
      <c r="CQ500" s="301"/>
      <c r="CR500" s="301"/>
      <c r="CS500" s="301"/>
      <c r="CT500" s="302"/>
      <c r="CX500" s="301"/>
      <c r="CY500" s="302"/>
      <c r="CZ500" s="301"/>
      <c r="DA500" s="301"/>
      <c r="DB500" s="301"/>
      <c r="DC500" s="302"/>
    </row>
    <row r="501" spans="48:107">
      <c r="AV501" s="301"/>
      <c r="AW501" s="302"/>
      <c r="AX501" s="302"/>
      <c r="AY501" s="301"/>
      <c r="AZ501" s="301"/>
      <c r="BA501" s="302"/>
      <c r="BE501" s="301"/>
      <c r="BF501" s="302"/>
      <c r="BG501" s="301"/>
      <c r="BH501" s="301"/>
      <c r="BI501" s="301"/>
      <c r="BJ501" s="302"/>
      <c r="BN501" s="301"/>
      <c r="BO501" s="302"/>
      <c r="BP501" s="301"/>
      <c r="BQ501" s="301"/>
      <c r="BR501" s="301"/>
      <c r="BS501" s="302"/>
      <c r="BW501" s="301"/>
      <c r="BX501" s="302"/>
      <c r="BY501" s="301"/>
      <c r="BZ501" s="301"/>
      <c r="CA501" s="301"/>
      <c r="CB501" s="302"/>
      <c r="CF501" s="301"/>
      <c r="CG501" s="302"/>
      <c r="CH501" s="301"/>
      <c r="CI501" s="301"/>
      <c r="CJ501" s="301"/>
      <c r="CK501" s="302"/>
      <c r="CO501" s="301"/>
      <c r="CP501" s="302"/>
      <c r="CQ501" s="301"/>
      <c r="CR501" s="301"/>
      <c r="CS501" s="301"/>
      <c r="CT501" s="302"/>
      <c r="CX501" s="301"/>
      <c r="CY501" s="302"/>
      <c r="CZ501" s="301"/>
      <c r="DA501" s="301"/>
      <c r="DB501" s="301"/>
      <c r="DC501" s="302"/>
    </row>
    <row r="502" spans="48:107">
      <c r="AV502" s="301"/>
      <c r="AW502" s="302"/>
      <c r="AX502" s="302"/>
      <c r="AY502" s="301"/>
      <c r="AZ502" s="301"/>
      <c r="BA502" s="302"/>
      <c r="BE502" s="301"/>
      <c r="BF502" s="302"/>
      <c r="BG502" s="301"/>
      <c r="BH502" s="301"/>
      <c r="BI502" s="301"/>
      <c r="BJ502" s="302"/>
      <c r="BN502" s="301"/>
      <c r="BO502" s="302"/>
      <c r="BP502" s="301"/>
      <c r="BQ502" s="301"/>
      <c r="BR502" s="301"/>
      <c r="BS502" s="302"/>
      <c r="BW502" s="301"/>
      <c r="BX502" s="302"/>
      <c r="BY502" s="301"/>
      <c r="BZ502" s="301"/>
      <c r="CA502" s="301"/>
      <c r="CB502" s="302"/>
      <c r="CF502" s="301"/>
      <c r="CG502" s="302"/>
      <c r="CH502" s="301"/>
      <c r="CI502" s="301"/>
      <c r="CJ502" s="301"/>
      <c r="CK502" s="302"/>
      <c r="CO502" s="301"/>
      <c r="CP502" s="302"/>
      <c r="CQ502" s="301"/>
      <c r="CR502" s="301"/>
      <c r="CS502" s="301"/>
      <c r="CT502" s="302"/>
      <c r="CX502" s="301"/>
      <c r="CY502" s="302"/>
      <c r="CZ502" s="301"/>
      <c r="DA502" s="301"/>
      <c r="DB502" s="301"/>
      <c r="DC502" s="302"/>
    </row>
    <row r="503" spans="48:107">
      <c r="AV503" s="301"/>
      <c r="AW503" s="302"/>
      <c r="AX503" s="302"/>
      <c r="AY503" s="301"/>
      <c r="AZ503" s="301"/>
      <c r="BA503" s="302"/>
      <c r="BE503" s="301"/>
      <c r="BF503" s="302"/>
      <c r="BG503" s="301"/>
      <c r="BH503" s="301"/>
      <c r="BI503" s="301"/>
      <c r="BJ503" s="302"/>
      <c r="BN503" s="301"/>
      <c r="BO503" s="302"/>
      <c r="BP503" s="301"/>
      <c r="BQ503" s="301"/>
      <c r="BR503" s="301"/>
      <c r="BS503" s="302"/>
      <c r="BW503" s="301"/>
      <c r="BX503" s="302"/>
      <c r="BY503" s="301"/>
      <c r="BZ503" s="301"/>
      <c r="CA503" s="301"/>
      <c r="CB503" s="302"/>
      <c r="CF503" s="301"/>
      <c r="CG503" s="302"/>
      <c r="CH503" s="301"/>
      <c r="CI503" s="301"/>
      <c r="CJ503" s="301"/>
      <c r="CK503" s="302"/>
      <c r="CO503" s="301"/>
      <c r="CP503" s="302"/>
      <c r="CQ503" s="301"/>
      <c r="CR503" s="301"/>
      <c r="CS503" s="301"/>
      <c r="CT503" s="302"/>
      <c r="CX503" s="301"/>
      <c r="CY503" s="302"/>
      <c r="CZ503" s="301"/>
      <c r="DA503" s="301"/>
      <c r="DB503" s="301"/>
      <c r="DC503" s="302"/>
    </row>
    <row r="504" spans="48:107">
      <c r="AV504" s="301"/>
      <c r="AW504" s="302"/>
      <c r="AX504" s="302"/>
      <c r="AY504" s="301"/>
      <c r="AZ504" s="301"/>
      <c r="BA504" s="302"/>
      <c r="BE504" s="301"/>
      <c r="BF504" s="302"/>
      <c r="BG504" s="301"/>
      <c r="BH504" s="301"/>
      <c r="BI504" s="301"/>
      <c r="BJ504" s="302"/>
      <c r="BN504" s="301"/>
      <c r="BO504" s="302"/>
      <c r="BP504" s="301"/>
      <c r="BQ504" s="301"/>
      <c r="BR504" s="301"/>
      <c r="BS504" s="302"/>
      <c r="BW504" s="301"/>
      <c r="BX504" s="302"/>
      <c r="BY504" s="301"/>
      <c r="BZ504" s="301"/>
      <c r="CA504" s="301"/>
      <c r="CB504" s="302"/>
      <c r="CF504" s="301"/>
      <c r="CG504" s="302"/>
      <c r="CH504" s="301"/>
      <c r="CI504" s="301"/>
      <c r="CJ504" s="301"/>
      <c r="CK504" s="302"/>
      <c r="CO504" s="301"/>
      <c r="CP504" s="302"/>
      <c r="CQ504" s="301"/>
      <c r="CR504" s="301"/>
      <c r="CS504" s="301"/>
      <c r="CT504" s="302"/>
      <c r="CX504" s="301"/>
      <c r="CY504" s="302"/>
      <c r="CZ504" s="301"/>
      <c r="DA504" s="301"/>
      <c r="DB504" s="301"/>
      <c r="DC504" s="302"/>
    </row>
    <row r="505" spans="48:107">
      <c r="AV505" s="301"/>
      <c r="AW505" s="302"/>
      <c r="AX505" s="302"/>
      <c r="AY505" s="301"/>
      <c r="AZ505" s="301"/>
      <c r="BA505" s="302"/>
      <c r="BE505" s="301"/>
      <c r="BF505" s="302"/>
      <c r="BG505" s="301"/>
      <c r="BH505" s="301"/>
      <c r="BI505" s="301"/>
      <c r="BJ505" s="302"/>
      <c r="BN505" s="301"/>
      <c r="BO505" s="302"/>
      <c r="BP505" s="301"/>
      <c r="BQ505" s="301"/>
      <c r="BR505" s="301"/>
      <c r="BS505" s="302"/>
      <c r="BW505" s="301"/>
      <c r="BX505" s="302"/>
      <c r="BY505" s="301"/>
      <c r="BZ505" s="301"/>
      <c r="CA505" s="301"/>
      <c r="CB505" s="302"/>
      <c r="CF505" s="301"/>
      <c r="CG505" s="302"/>
      <c r="CH505" s="301"/>
      <c r="CI505" s="301"/>
      <c r="CJ505" s="301"/>
      <c r="CK505" s="302"/>
      <c r="CO505" s="301"/>
      <c r="CP505" s="302"/>
      <c r="CQ505" s="301"/>
      <c r="CR505" s="301"/>
      <c r="CS505" s="301"/>
      <c r="CT505" s="302"/>
      <c r="CX505" s="301"/>
      <c r="CY505" s="302"/>
      <c r="CZ505" s="301"/>
      <c r="DA505" s="301"/>
      <c r="DB505" s="301"/>
      <c r="DC505" s="302"/>
    </row>
    <row r="506" spans="48:107">
      <c r="AV506" s="301"/>
      <c r="AW506" s="302"/>
      <c r="AX506" s="302"/>
      <c r="AY506" s="301"/>
      <c r="AZ506" s="301"/>
      <c r="BA506" s="302"/>
      <c r="BE506" s="301"/>
      <c r="BF506" s="302"/>
      <c r="BG506" s="301"/>
      <c r="BH506" s="301"/>
      <c r="BI506" s="301"/>
      <c r="BJ506" s="302"/>
      <c r="BN506" s="301"/>
      <c r="BO506" s="302"/>
      <c r="BP506" s="301"/>
      <c r="BQ506" s="301"/>
      <c r="BR506" s="301"/>
      <c r="BS506" s="302"/>
      <c r="BW506" s="301"/>
      <c r="BX506" s="302"/>
      <c r="BY506" s="301"/>
      <c r="BZ506" s="301"/>
      <c r="CA506" s="301"/>
      <c r="CB506" s="302"/>
      <c r="CF506" s="301"/>
      <c r="CG506" s="302"/>
      <c r="CH506" s="301"/>
      <c r="CI506" s="301"/>
      <c r="CJ506" s="301"/>
      <c r="CK506" s="302"/>
      <c r="CO506" s="301"/>
      <c r="CP506" s="302"/>
      <c r="CQ506" s="301"/>
      <c r="CR506" s="301"/>
      <c r="CS506" s="301"/>
      <c r="CT506" s="302"/>
      <c r="CX506" s="301"/>
      <c r="CY506" s="302"/>
      <c r="CZ506" s="301"/>
      <c r="DA506" s="301"/>
      <c r="DB506" s="301"/>
      <c r="DC506" s="302"/>
    </row>
    <row r="507" spans="48:107">
      <c r="AV507" s="301"/>
      <c r="AW507" s="302"/>
      <c r="AX507" s="302"/>
      <c r="AY507" s="301"/>
      <c r="AZ507" s="301"/>
      <c r="BA507" s="302"/>
      <c r="BE507" s="301"/>
      <c r="BF507" s="302"/>
      <c r="BG507" s="301"/>
      <c r="BH507" s="301"/>
      <c r="BI507" s="301"/>
      <c r="BJ507" s="302"/>
      <c r="BN507" s="301"/>
      <c r="BO507" s="302"/>
      <c r="BP507" s="301"/>
      <c r="BQ507" s="301"/>
      <c r="BR507" s="301"/>
      <c r="BS507" s="302"/>
      <c r="BW507" s="301"/>
      <c r="BX507" s="302"/>
      <c r="BY507" s="301"/>
      <c r="BZ507" s="301"/>
      <c r="CA507" s="301"/>
      <c r="CB507" s="302"/>
      <c r="CF507" s="301"/>
      <c r="CG507" s="302"/>
      <c r="CH507" s="301"/>
      <c r="CI507" s="301"/>
      <c r="CJ507" s="301"/>
      <c r="CK507" s="302"/>
      <c r="CO507" s="301"/>
      <c r="CP507" s="302"/>
      <c r="CQ507" s="301"/>
      <c r="CR507" s="301"/>
      <c r="CS507" s="301"/>
      <c r="CT507" s="302"/>
      <c r="CX507" s="301"/>
      <c r="CY507" s="302"/>
      <c r="CZ507" s="301"/>
      <c r="DA507" s="301"/>
      <c r="DB507" s="301"/>
      <c r="DC507" s="302"/>
    </row>
    <row r="508" spans="48:107">
      <c r="AV508" s="301"/>
      <c r="AW508" s="302"/>
      <c r="AX508" s="302"/>
      <c r="AY508" s="301"/>
      <c r="AZ508" s="301"/>
      <c r="BA508" s="302"/>
      <c r="BE508" s="301"/>
      <c r="BF508" s="302"/>
      <c r="BG508" s="301"/>
      <c r="BH508" s="301"/>
      <c r="BI508" s="301"/>
      <c r="BJ508" s="302"/>
      <c r="BN508" s="301"/>
      <c r="BO508" s="302"/>
      <c r="BP508" s="301"/>
      <c r="BQ508" s="301"/>
      <c r="BR508" s="301"/>
      <c r="BS508" s="302"/>
      <c r="BW508" s="301"/>
      <c r="BX508" s="302"/>
      <c r="BY508" s="301"/>
      <c r="BZ508" s="301"/>
      <c r="CA508" s="301"/>
      <c r="CB508" s="302"/>
      <c r="CF508" s="301"/>
      <c r="CG508" s="302"/>
      <c r="CH508" s="301"/>
      <c r="CI508" s="301"/>
      <c r="CJ508" s="301"/>
      <c r="CK508" s="302"/>
      <c r="CO508" s="301"/>
      <c r="CP508" s="302"/>
      <c r="CQ508" s="301"/>
      <c r="CR508" s="301"/>
      <c r="CS508" s="301"/>
      <c r="CT508" s="302"/>
      <c r="CX508" s="301"/>
      <c r="CY508" s="302"/>
      <c r="CZ508" s="301"/>
      <c r="DA508" s="301"/>
      <c r="DB508" s="301"/>
      <c r="DC508" s="302"/>
    </row>
    <row r="509" spans="48:107">
      <c r="AV509" s="301"/>
      <c r="AW509" s="302"/>
      <c r="AX509" s="302"/>
      <c r="AY509" s="301"/>
      <c r="AZ509" s="301"/>
      <c r="BA509" s="302"/>
      <c r="BE509" s="301"/>
      <c r="BF509" s="302"/>
      <c r="BG509" s="301"/>
      <c r="BH509" s="301"/>
      <c r="BI509" s="301"/>
      <c r="BJ509" s="302"/>
      <c r="BN509" s="301"/>
      <c r="BO509" s="302"/>
      <c r="BP509" s="301"/>
      <c r="BQ509" s="301"/>
      <c r="BR509" s="301"/>
      <c r="BS509" s="302"/>
      <c r="BW509" s="301"/>
      <c r="BX509" s="302"/>
      <c r="BY509" s="301"/>
      <c r="BZ509" s="301"/>
      <c r="CA509" s="301"/>
      <c r="CB509" s="302"/>
      <c r="CF509" s="301"/>
      <c r="CG509" s="302"/>
      <c r="CH509" s="301"/>
      <c r="CI509" s="301"/>
      <c r="CJ509" s="301"/>
      <c r="CK509" s="302"/>
      <c r="CO509" s="301"/>
      <c r="CP509" s="302"/>
      <c r="CQ509" s="301"/>
      <c r="CR509" s="301"/>
      <c r="CS509" s="301"/>
      <c r="CT509" s="302"/>
      <c r="CX509" s="301"/>
      <c r="CY509" s="302"/>
      <c r="CZ509" s="301"/>
      <c r="DA509" s="301"/>
      <c r="DB509" s="301"/>
      <c r="DC509" s="302"/>
    </row>
    <row r="510" spans="48:107">
      <c r="AV510" s="301"/>
      <c r="AW510" s="302"/>
      <c r="AX510" s="302"/>
      <c r="AY510" s="301"/>
      <c r="AZ510" s="301"/>
      <c r="BA510" s="302"/>
      <c r="BE510" s="301"/>
      <c r="BF510" s="302"/>
      <c r="BG510" s="301"/>
      <c r="BH510" s="301"/>
      <c r="BI510" s="301"/>
      <c r="BJ510" s="302"/>
      <c r="BN510" s="301"/>
      <c r="BO510" s="302"/>
      <c r="BP510" s="301"/>
      <c r="BQ510" s="301"/>
      <c r="BR510" s="301"/>
      <c r="BS510" s="302"/>
      <c r="BW510" s="301"/>
      <c r="BX510" s="302"/>
      <c r="BY510" s="301"/>
      <c r="BZ510" s="301"/>
      <c r="CA510" s="301"/>
      <c r="CB510" s="302"/>
      <c r="CF510" s="301"/>
      <c r="CG510" s="302"/>
      <c r="CH510" s="301"/>
      <c r="CI510" s="301"/>
      <c r="CJ510" s="301"/>
      <c r="CK510" s="302"/>
      <c r="CO510" s="301"/>
      <c r="CP510" s="302"/>
      <c r="CQ510" s="301"/>
      <c r="CR510" s="301"/>
      <c r="CS510" s="301"/>
      <c r="CT510" s="302"/>
      <c r="CX510" s="301"/>
      <c r="CY510" s="302"/>
      <c r="CZ510" s="301"/>
      <c r="DA510" s="301"/>
      <c r="DB510" s="301"/>
      <c r="DC510" s="302"/>
    </row>
    <row r="511" spans="48:107">
      <c r="AV511" s="301"/>
      <c r="AW511" s="302"/>
      <c r="AX511" s="302"/>
      <c r="AY511" s="301"/>
      <c r="AZ511" s="301"/>
      <c r="BA511" s="302"/>
      <c r="BE511" s="301"/>
      <c r="BF511" s="302"/>
      <c r="BG511" s="301"/>
      <c r="BH511" s="301"/>
      <c r="BI511" s="301"/>
      <c r="BJ511" s="302"/>
      <c r="BN511" s="301"/>
      <c r="BO511" s="302"/>
      <c r="BP511" s="301"/>
      <c r="BQ511" s="301"/>
      <c r="BR511" s="301"/>
      <c r="BS511" s="302"/>
      <c r="BW511" s="301"/>
      <c r="BX511" s="302"/>
      <c r="BY511" s="301"/>
      <c r="BZ511" s="301"/>
      <c r="CA511" s="301"/>
      <c r="CB511" s="302"/>
      <c r="CF511" s="301"/>
      <c r="CG511" s="302"/>
      <c r="CH511" s="301"/>
      <c r="CI511" s="301"/>
      <c r="CJ511" s="301"/>
      <c r="CK511" s="302"/>
      <c r="CO511" s="301"/>
      <c r="CP511" s="302"/>
      <c r="CQ511" s="301"/>
      <c r="CR511" s="301"/>
      <c r="CS511" s="301"/>
      <c r="CT511" s="302"/>
      <c r="CX511" s="301"/>
      <c r="CY511" s="302"/>
      <c r="CZ511" s="301"/>
      <c r="DA511" s="301"/>
      <c r="DB511" s="301"/>
      <c r="DC511" s="302"/>
    </row>
    <row r="512" spans="48:107">
      <c r="AV512" s="301"/>
      <c r="AW512" s="302"/>
      <c r="AX512" s="301"/>
      <c r="AY512" s="301"/>
      <c r="AZ512" s="301"/>
      <c r="BA512" s="302"/>
      <c r="BE512" s="301"/>
      <c r="BF512" s="302"/>
      <c r="BG512" s="301"/>
      <c r="BH512" s="301"/>
      <c r="BI512" s="301"/>
      <c r="BJ512" s="302"/>
      <c r="BN512" s="301"/>
      <c r="BO512" s="302"/>
      <c r="BP512" s="301"/>
      <c r="BQ512" s="301"/>
      <c r="BR512" s="301"/>
      <c r="BS512" s="302"/>
      <c r="BW512" s="301"/>
      <c r="BX512" s="302"/>
      <c r="BY512" s="301"/>
      <c r="BZ512" s="301"/>
      <c r="CA512" s="301"/>
      <c r="CB512" s="302"/>
      <c r="CF512" s="301"/>
      <c r="CG512" s="302"/>
      <c r="CH512" s="301"/>
      <c r="CI512" s="301"/>
      <c r="CJ512" s="301"/>
      <c r="CK512" s="302"/>
      <c r="CO512" s="301"/>
      <c r="CP512" s="302"/>
      <c r="CQ512" s="301"/>
      <c r="CR512" s="301"/>
      <c r="CS512" s="301"/>
      <c r="CT512" s="302"/>
      <c r="CX512" s="301"/>
      <c r="CY512" s="302"/>
      <c r="CZ512" s="301"/>
      <c r="DA512" s="301"/>
      <c r="DB512" s="301"/>
      <c r="DC512" s="302"/>
    </row>
    <row r="513" spans="48:107">
      <c r="AV513" s="301"/>
      <c r="AW513" s="302"/>
      <c r="AX513" s="301"/>
      <c r="AY513" s="301"/>
      <c r="AZ513" s="301"/>
      <c r="BA513" s="302"/>
      <c r="BE513" s="301"/>
      <c r="BF513" s="302"/>
      <c r="BG513" s="301"/>
      <c r="BH513" s="301"/>
      <c r="BI513" s="301"/>
      <c r="BJ513" s="302"/>
      <c r="BN513" s="301"/>
      <c r="BO513" s="302"/>
      <c r="BP513" s="301"/>
      <c r="BQ513" s="301"/>
      <c r="BR513" s="301"/>
      <c r="BS513" s="302"/>
      <c r="BW513" s="301"/>
      <c r="BX513" s="302"/>
      <c r="BY513" s="301"/>
      <c r="BZ513" s="301"/>
      <c r="CA513" s="301"/>
      <c r="CB513" s="302"/>
      <c r="CF513" s="301"/>
      <c r="CG513" s="302"/>
      <c r="CH513" s="301"/>
      <c r="CI513" s="301"/>
      <c r="CJ513" s="301"/>
      <c r="CK513" s="302"/>
      <c r="CO513" s="301"/>
      <c r="CP513" s="302"/>
      <c r="CQ513" s="301"/>
      <c r="CR513" s="301"/>
      <c r="CS513" s="301"/>
      <c r="CT513" s="302"/>
      <c r="CX513" s="301"/>
      <c r="CY513" s="302"/>
      <c r="CZ513" s="301"/>
      <c r="DA513" s="301"/>
      <c r="DB513" s="301"/>
      <c r="DC513" s="302"/>
    </row>
    <row r="514" spans="48:107">
      <c r="AV514" s="301"/>
      <c r="AW514" s="302"/>
      <c r="AX514" s="301"/>
      <c r="AY514" s="301"/>
      <c r="AZ514" s="301"/>
      <c r="BA514" s="302"/>
      <c r="BE514" s="301"/>
      <c r="BF514" s="302"/>
      <c r="BG514" s="301"/>
      <c r="BH514" s="301"/>
      <c r="BI514" s="301"/>
      <c r="BJ514" s="302"/>
      <c r="BN514" s="301"/>
      <c r="BO514" s="302"/>
      <c r="BP514" s="301"/>
      <c r="BQ514" s="301"/>
      <c r="BR514" s="301"/>
      <c r="BS514" s="302"/>
      <c r="BW514" s="301"/>
      <c r="BX514" s="302"/>
      <c r="BY514" s="301"/>
      <c r="BZ514" s="301"/>
      <c r="CA514" s="301"/>
      <c r="CB514" s="302"/>
      <c r="CF514" s="301"/>
      <c r="CG514" s="302"/>
      <c r="CH514" s="301"/>
      <c r="CI514" s="301"/>
      <c r="CJ514" s="301"/>
      <c r="CK514" s="302"/>
      <c r="CO514" s="301"/>
      <c r="CP514" s="302"/>
      <c r="CQ514" s="301"/>
      <c r="CR514" s="301"/>
      <c r="CS514" s="301"/>
      <c r="CT514" s="302"/>
      <c r="CX514" s="301"/>
      <c r="CY514" s="302"/>
      <c r="CZ514" s="301"/>
      <c r="DA514" s="301"/>
      <c r="DB514" s="301"/>
      <c r="DC514" s="302"/>
    </row>
    <row r="515" spans="48:107">
      <c r="AV515" s="301"/>
      <c r="AW515" s="302"/>
      <c r="AX515" s="301"/>
      <c r="AY515" s="301"/>
      <c r="AZ515" s="301"/>
      <c r="BA515" s="302"/>
      <c r="BE515" s="301"/>
      <c r="BF515" s="302"/>
      <c r="BG515" s="301"/>
      <c r="BH515" s="301"/>
      <c r="BI515" s="301"/>
      <c r="BJ515" s="302"/>
      <c r="BN515" s="301"/>
      <c r="BO515" s="302"/>
      <c r="BP515" s="301"/>
      <c r="BQ515" s="301"/>
      <c r="BR515" s="301"/>
      <c r="BS515" s="302"/>
      <c r="BW515" s="301"/>
      <c r="BX515" s="302"/>
      <c r="BY515" s="301"/>
      <c r="BZ515" s="301"/>
      <c r="CA515" s="301"/>
      <c r="CB515" s="302"/>
      <c r="CF515" s="301"/>
      <c r="CG515" s="302"/>
      <c r="CH515" s="301"/>
      <c r="CI515" s="301"/>
      <c r="CJ515" s="301"/>
      <c r="CK515" s="302"/>
      <c r="CO515" s="301"/>
      <c r="CP515" s="302"/>
      <c r="CQ515" s="301"/>
      <c r="CR515" s="301"/>
      <c r="CS515" s="301"/>
      <c r="CT515" s="302"/>
      <c r="CX515" s="301"/>
      <c r="CY515" s="302"/>
      <c r="CZ515" s="301"/>
      <c r="DA515" s="301"/>
      <c r="DB515" s="301"/>
      <c r="DC515" s="302"/>
    </row>
    <row r="516" spans="48:107">
      <c r="AV516" s="301"/>
      <c r="AW516" s="302"/>
      <c r="AX516" s="301"/>
      <c r="AY516" s="301"/>
      <c r="AZ516" s="301"/>
      <c r="BA516" s="302"/>
      <c r="BE516" s="301"/>
      <c r="BF516" s="302"/>
      <c r="BG516" s="301"/>
      <c r="BH516" s="301"/>
      <c r="BI516" s="301"/>
      <c r="BJ516" s="302"/>
      <c r="BN516" s="301"/>
      <c r="BO516" s="302"/>
      <c r="BP516" s="301"/>
      <c r="BQ516" s="301"/>
      <c r="BR516" s="301"/>
      <c r="BS516" s="302"/>
      <c r="BW516" s="301"/>
      <c r="BX516" s="302"/>
      <c r="BY516" s="301"/>
      <c r="BZ516" s="301"/>
      <c r="CA516" s="301"/>
      <c r="CB516" s="302"/>
      <c r="CF516" s="301"/>
      <c r="CG516" s="302"/>
      <c r="CH516" s="301"/>
      <c r="CI516" s="301"/>
      <c r="CJ516" s="301"/>
      <c r="CK516" s="302"/>
      <c r="CO516" s="301"/>
      <c r="CP516" s="302"/>
      <c r="CQ516" s="301"/>
      <c r="CR516" s="301"/>
      <c r="CS516" s="301"/>
      <c r="CT516" s="302"/>
      <c r="CX516" s="301"/>
      <c r="CY516" s="302"/>
      <c r="CZ516" s="301"/>
      <c r="DA516" s="301"/>
      <c r="DB516" s="301"/>
      <c r="DC516" s="302"/>
    </row>
    <row r="517" spans="48:107">
      <c r="AV517" s="301"/>
      <c r="AW517" s="302"/>
      <c r="AX517" s="301"/>
      <c r="AY517" s="301"/>
      <c r="AZ517" s="301"/>
      <c r="BA517" s="302"/>
      <c r="BE517" s="301"/>
      <c r="BF517" s="302"/>
      <c r="BG517" s="301"/>
      <c r="BH517" s="301"/>
      <c r="BI517" s="301"/>
      <c r="BJ517" s="302"/>
      <c r="BN517" s="301"/>
      <c r="BO517" s="302"/>
      <c r="BP517" s="301"/>
      <c r="BQ517" s="301"/>
      <c r="BR517" s="301"/>
      <c r="BS517" s="302"/>
      <c r="BW517" s="301"/>
      <c r="BX517" s="302"/>
      <c r="BY517" s="301"/>
      <c r="BZ517" s="301"/>
      <c r="CA517" s="301"/>
      <c r="CB517" s="302"/>
      <c r="CF517" s="301"/>
      <c r="CG517" s="302"/>
      <c r="CH517" s="301"/>
      <c r="CI517" s="301"/>
      <c r="CJ517" s="301"/>
      <c r="CK517" s="302"/>
      <c r="CO517" s="301"/>
      <c r="CP517" s="302"/>
      <c r="CQ517" s="301"/>
      <c r="CR517" s="301"/>
      <c r="CS517" s="301"/>
      <c r="CT517" s="302"/>
      <c r="CX517" s="301"/>
      <c r="CY517" s="302"/>
      <c r="CZ517" s="301"/>
      <c r="DA517" s="301"/>
      <c r="DB517" s="301"/>
      <c r="DC517" s="302"/>
    </row>
    <row r="518" spans="48:107">
      <c r="AV518" s="301"/>
      <c r="AW518" s="302"/>
      <c r="AX518" s="301"/>
      <c r="AY518" s="301"/>
      <c r="AZ518" s="301"/>
      <c r="BA518" s="302"/>
      <c r="BE518" s="301"/>
      <c r="BF518" s="302"/>
      <c r="BG518" s="301"/>
      <c r="BH518" s="301"/>
      <c r="BI518" s="301"/>
      <c r="BJ518" s="302"/>
      <c r="BN518" s="301"/>
      <c r="BO518" s="302"/>
      <c r="BP518" s="301"/>
      <c r="BQ518" s="301"/>
      <c r="BR518" s="301"/>
      <c r="BS518" s="302"/>
      <c r="BW518" s="301"/>
      <c r="BX518" s="302"/>
      <c r="BY518" s="301"/>
      <c r="BZ518" s="301"/>
      <c r="CA518" s="301"/>
      <c r="CB518" s="302"/>
      <c r="CF518" s="301"/>
      <c r="CG518" s="302"/>
      <c r="CH518" s="301"/>
      <c r="CI518" s="301"/>
      <c r="CJ518" s="301"/>
      <c r="CK518" s="302"/>
      <c r="CO518" s="301"/>
      <c r="CP518" s="302"/>
      <c r="CQ518" s="301"/>
      <c r="CR518" s="301"/>
      <c r="CS518" s="301"/>
      <c r="CT518" s="302"/>
      <c r="CX518" s="301"/>
      <c r="CY518" s="302"/>
      <c r="CZ518" s="301"/>
      <c r="DA518" s="301"/>
      <c r="DB518" s="301"/>
      <c r="DC518" s="302"/>
    </row>
    <row r="519" spans="48:107">
      <c r="AV519" s="301"/>
      <c r="AW519" s="302"/>
      <c r="AX519" s="301"/>
      <c r="AY519" s="301"/>
      <c r="AZ519" s="301"/>
      <c r="BA519" s="302"/>
      <c r="BE519" s="301"/>
      <c r="BF519" s="302"/>
      <c r="BG519" s="301"/>
      <c r="BH519" s="301"/>
      <c r="BI519" s="301"/>
      <c r="BJ519" s="302"/>
      <c r="BN519" s="301"/>
      <c r="BO519" s="302"/>
      <c r="BP519" s="301"/>
      <c r="BQ519" s="301"/>
      <c r="BR519" s="301"/>
      <c r="BS519" s="302"/>
      <c r="BW519" s="301"/>
      <c r="BX519" s="302"/>
      <c r="BY519" s="301"/>
      <c r="BZ519" s="301"/>
      <c r="CA519" s="301"/>
      <c r="CB519" s="302"/>
      <c r="CF519" s="301"/>
      <c r="CG519" s="302"/>
      <c r="CH519" s="301"/>
      <c r="CI519" s="301"/>
      <c r="CJ519" s="301"/>
      <c r="CK519" s="302"/>
      <c r="CO519" s="301"/>
      <c r="CP519" s="302"/>
      <c r="CQ519" s="301"/>
      <c r="CR519" s="301"/>
      <c r="CS519" s="301"/>
      <c r="CT519" s="302"/>
      <c r="CX519" s="301"/>
      <c r="CY519" s="302"/>
      <c r="CZ519" s="301"/>
      <c r="DA519" s="301"/>
      <c r="DB519" s="301"/>
      <c r="DC519" s="302"/>
    </row>
    <row r="520" spans="48:107">
      <c r="AV520" s="301"/>
      <c r="AW520" s="302"/>
      <c r="AX520" s="301"/>
      <c r="AY520" s="301"/>
      <c r="AZ520" s="301"/>
      <c r="BA520" s="302"/>
      <c r="BE520" s="301"/>
      <c r="BF520" s="302"/>
      <c r="BG520" s="301"/>
      <c r="BH520" s="301"/>
      <c r="BI520" s="301"/>
      <c r="BJ520" s="302"/>
      <c r="BN520" s="301"/>
      <c r="BO520" s="302"/>
      <c r="BP520" s="301"/>
      <c r="BQ520" s="301"/>
      <c r="BR520" s="301"/>
      <c r="BS520" s="302"/>
      <c r="BW520" s="301"/>
      <c r="BX520" s="302"/>
      <c r="BY520" s="301"/>
      <c r="BZ520" s="301"/>
      <c r="CA520" s="301"/>
      <c r="CB520" s="302"/>
      <c r="CF520" s="301"/>
      <c r="CG520" s="302"/>
      <c r="CH520" s="301"/>
      <c r="CI520" s="301"/>
      <c r="CJ520" s="301"/>
      <c r="CK520" s="302"/>
      <c r="CO520" s="301"/>
      <c r="CP520" s="302"/>
      <c r="CQ520" s="301"/>
      <c r="CR520" s="301"/>
      <c r="CS520" s="301"/>
      <c r="CT520" s="302"/>
      <c r="CX520" s="301"/>
      <c r="CY520" s="302"/>
      <c r="CZ520" s="301"/>
      <c r="DA520" s="301"/>
      <c r="DB520" s="301"/>
      <c r="DC520" s="302"/>
    </row>
    <row r="521" spans="48:107">
      <c r="AV521" s="301"/>
      <c r="AW521" s="302"/>
      <c r="AX521" s="301"/>
      <c r="AY521" s="301"/>
      <c r="AZ521" s="301"/>
      <c r="BA521" s="302"/>
      <c r="BE521" s="301"/>
      <c r="BF521" s="302"/>
      <c r="BG521" s="301"/>
      <c r="BH521" s="301"/>
      <c r="BI521" s="301"/>
      <c r="BJ521" s="302"/>
      <c r="BN521" s="301"/>
      <c r="BO521" s="302"/>
      <c r="BP521" s="301"/>
      <c r="BQ521" s="301"/>
      <c r="BR521" s="301"/>
      <c r="BS521" s="302"/>
      <c r="BW521" s="301"/>
      <c r="BX521" s="302"/>
      <c r="BY521" s="301"/>
      <c r="BZ521" s="301"/>
      <c r="CA521" s="301"/>
      <c r="CB521" s="302"/>
      <c r="CF521" s="301"/>
      <c r="CG521" s="302"/>
      <c r="CH521" s="301"/>
      <c r="CI521" s="301"/>
      <c r="CJ521" s="301"/>
      <c r="CK521" s="302"/>
      <c r="CO521" s="301"/>
      <c r="CP521" s="302"/>
      <c r="CQ521" s="301"/>
      <c r="CR521" s="301"/>
      <c r="CS521" s="301"/>
      <c r="CT521" s="302"/>
      <c r="CX521" s="301"/>
      <c r="CY521" s="302"/>
      <c r="CZ521" s="301"/>
      <c r="DA521" s="301"/>
      <c r="DB521" s="301"/>
      <c r="DC521" s="302"/>
    </row>
    <row r="522" spans="48:107">
      <c r="AV522" s="301"/>
      <c r="AW522" s="302"/>
      <c r="AX522" s="301"/>
      <c r="AY522" s="301"/>
      <c r="AZ522" s="301"/>
      <c r="BA522" s="302"/>
      <c r="BE522" s="301"/>
      <c r="BF522" s="302"/>
      <c r="BG522" s="301"/>
      <c r="BH522" s="301"/>
      <c r="BI522" s="301"/>
      <c r="BJ522" s="302"/>
      <c r="BN522" s="301"/>
      <c r="BO522" s="302"/>
      <c r="BP522" s="301"/>
      <c r="BQ522" s="301"/>
      <c r="BR522" s="301"/>
      <c r="BS522" s="302"/>
      <c r="BW522" s="301"/>
      <c r="BX522" s="302"/>
      <c r="BY522" s="301"/>
      <c r="BZ522" s="301"/>
      <c r="CA522" s="301"/>
      <c r="CB522" s="302"/>
      <c r="CF522" s="301"/>
      <c r="CG522" s="302"/>
      <c r="CH522" s="301"/>
      <c r="CI522" s="301"/>
      <c r="CJ522" s="301"/>
      <c r="CK522" s="302"/>
      <c r="CO522" s="301"/>
      <c r="CP522" s="302"/>
      <c r="CQ522" s="301"/>
      <c r="CR522" s="301"/>
      <c r="CS522" s="301"/>
      <c r="CT522" s="302"/>
      <c r="CX522" s="301"/>
      <c r="CY522" s="302"/>
      <c r="CZ522" s="301"/>
      <c r="DA522" s="301"/>
      <c r="DB522" s="301"/>
      <c r="DC522" s="302"/>
    </row>
    <row r="523" spans="48:107">
      <c r="AV523" s="301"/>
      <c r="AW523" s="302"/>
      <c r="AX523" s="301"/>
      <c r="AY523" s="301"/>
      <c r="AZ523" s="301"/>
      <c r="BA523" s="302"/>
      <c r="BE523" s="301"/>
      <c r="BF523" s="302"/>
      <c r="BG523" s="301"/>
      <c r="BH523" s="301"/>
      <c r="BI523" s="301"/>
      <c r="BJ523" s="302"/>
      <c r="BN523" s="301"/>
      <c r="BO523" s="302"/>
      <c r="BP523" s="301"/>
      <c r="BQ523" s="301"/>
      <c r="BR523" s="301"/>
      <c r="BS523" s="302"/>
      <c r="BW523" s="301"/>
      <c r="BX523" s="302"/>
      <c r="BY523" s="301"/>
      <c r="BZ523" s="301"/>
      <c r="CA523" s="301"/>
      <c r="CB523" s="302"/>
      <c r="CF523" s="301"/>
      <c r="CG523" s="302"/>
      <c r="CH523" s="301"/>
      <c r="CI523" s="301"/>
      <c r="CJ523" s="301"/>
      <c r="CK523" s="302"/>
      <c r="CO523" s="301"/>
      <c r="CP523" s="302"/>
      <c r="CQ523" s="301"/>
      <c r="CR523" s="301"/>
      <c r="CS523" s="301"/>
      <c r="CT523" s="302"/>
      <c r="CX523" s="301"/>
      <c r="CY523" s="302"/>
      <c r="CZ523" s="301"/>
      <c r="DA523" s="301"/>
      <c r="DB523" s="301"/>
      <c r="DC523" s="302"/>
    </row>
    <row r="524" spans="48:107">
      <c r="AV524" s="301"/>
      <c r="AW524" s="302"/>
      <c r="AX524" s="301"/>
      <c r="AY524" s="301"/>
      <c r="AZ524" s="301"/>
      <c r="BA524" s="302"/>
      <c r="BE524" s="301"/>
      <c r="BF524" s="302"/>
      <c r="BG524" s="301"/>
      <c r="BH524" s="301"/>
      <c r="BI524" s="301"/>
      <c r="BJ524" s="302"/>
      <c r="BN524" s="301"/>
      <c r="BO524" s="302"/>
      <c r="BP524" s="301"/>
      <c r="BQ524" s="301"/>
      <c r="BR524" s="301"/>
      <c r="BS524" s="302"/>
      <c r="BW524" s="301"/>
      <c r="BX524" s="302"/>
      <c r="BY524" s="301"/>
      <c r="BZ524" s="301"/>
      <c r="CA524" s="301"/>
      <c r="CB524" s="302"/>
      <c r="CF524" s="301"/>
      <c r="CG524" s="302"/>
      <c r="CH524" s="301"/>
      <c r="CI524" s="301"/>
      <c r="CJ524" s="301"/>
      <c r="CK524" s="302"/>
      <c r="CO524" s="301"/>
      <c r="CP524" s="302"/>
      <c r="CQ524" s="301"/>
      <c r="CR524" s="301"/>
      <c r="CS524" s="301"/>
      <c r="CT524" s="302"/>
      <c r="CX524" s="301"/>
      <c r="CY524" s="302"/>
      <c r="CZ524" s="301"/>
      <c r="DA524" s="301"/>
      <c r="DB524" s="301"/>
      <c r="DC524" s="302"/>
    </row>
    <row r="525" spans="48:107">
      <c r="AV525" s="301"/>
      <c r="AW525" s="302"/>
      <c r="AX525" s="301"/>
      <c r="AY525" s="301"/>
      <c r="AZ525" s="301"/>
      <c r="BA525" s="302"/>
      <c r="BE525" s="301"/>
      <c r="BF525" s="302"/>
      <c r="BG525" s="301"/>
      <c r="BH525" s="301"/>
      <c r="BI525" s="301"/>
      <c r="BJ525" s="302"/>
      <c r="BN525" s="301"/>
      <c r="BO525" s="302"/>
      <c r="BP525" s="301"/>
      <c r="BQ525" s="301"/>
      <c r="BR525" s="301"/>
      <c r="BS525" s="302"/>
      <c r="BW525" s="301"/>
      <c r="BX525" s="302"/>
      <c r="BY525" s="301"/>
      <c r="BZ525" s="301"/>
      <c r="CA525" s="301"/>
      <c r="CB525" s="302"/>
      <c r="CF525" s="301"/>
      <c r="CG525" s="302"/>
      <c r="CH525" s="301"/>
      <c r="CI525" s="301"/>
      <c r="CJ525" s="301"/>
      <c r="CK525" s="302"/>
      <c r="CO525" s="301"/>
      <c r="CP525" s="302"/>
      <c r="CQ525" s="301"/>
      <c r="CR525" s="301"/>
      <c r="CS525" s="301"/>
      <c r="CT525" s="302"/>
      <c r="CX525" s="301"/>
      <c r="CY525" s="302"/>
      <c r="CZ525" s="301"/>
      <c r="DA525" s="301"/>
      <c r="DB525" s="301"/>
      <c r="DC525" s="302"/>
    </row>
    <row r="526" spans="48:107">
      <c r="AV526" s="301"/>
      <c r="AW526" s="302"/>
      <c r="AX526" s="301"/>
      <c r="AY526" s="301"/>
      <c r="AZ526" s="301"/>
      <c r="BA526" s="302"/>
      <c r="BE526" s="301"/>
      <c r="BF526" s="302"/>
      <c r="BG526" s="301"/>
      <c r="BH526" s="301"/>
      <c r="BI526" s="301"/>
      <c r="BJ526" s="302"/>
      <c r="BN526" s="301"/>
      <c r="BO526" s="302"/>
      <c r="BP526" s="301"/>
      <c r="BQ526" s="301"/>
      <c r="BR526" s="301"/>
      <c r="BS526" s="302"/>
      <c r="BW526" s="301"/>
      <c r="BX526" s="302"/>
      <c r="BY526" s="301"/>
      <c r="BZ526" s="301"/>
      <c r="CA526" s="301"/>
      <c r="CB526" s="302"/>
      <c r="CF526" s="301"/>
      <c r="CG526" s="302"/>
      <c r="CH526" s="301"/>
      <c r="CI526" s="301"/>
      <c r="CJ526" s="301"/>
      <c r="CK526" s="302"/>
      <c r="CO526" s="301"/>
      <c r="CP526" s="302"/>
      <c r="CQ526" s="301"/>
      <c r="CR526" s="301"/>
      <c r="CS526" s="301"/>
      <c r="CT526" s="302"/>
      <c r="CX526" s="301"/>
      <c r="CY526" s="302"/>
      <c r="CZ526" s="301"/>
      <c r="DA526" s="301"/>
      <c r="DB526" s="301"/>
      <c r="DC526" s="302"/>
    </row>
    <row r="527" spans="48:107">
      <c r="AV527" s="301"/>
      <c r="AW527" s="302"/>
      <c r="AX527" s="301"/>
      <c r="AY527" s="301"/>
      <c r="AZ527" s="301"/>
      <c r="BA527" s="302"/>
      <c r="BE527" s="301"/>
      <c r="BF527" s="302"/>
      <c r="BG527" s="301"/>
      <c r="BH527" s="301"/>
      <c r="BI527" s="301"/>
      <c r="BJ527" s="302"/>
      <c r="BN527" s="301"/>
      <c r="BO527" s="302"/>
      <c r="BP527" s="301"/>
      <c r="BQ527" s="301"/>
      <c r="BR527" s="301"/>
      <c r="BS527" s="302"/>
      <c r="BW527" s="301"/>
      <c r="BX527" s="302"/>
      <c r="BY527" s="301"/>
      <c r="BZ527" s="301"/>
      <c r="CA527" s="301"/>
      <c r="CB527" s="302"/>
      <c r="CF527" s="301"/>
      <c r="CG527" s="302"/>
      <c r="CH527" s="301"/>
      <c r="CI527" s="301"/>
      <c r="CJ527" s="301"/>
      <c r="CK527" s="302"/>
      <c r="CO527" s="301"/>
      <c r="CP527" s="302"/>
      <c r="CQ527" s="301"/>
      <c r="CR527" s="301"/>
      <c r="CS527" s="301"/>
      <c r="CT527" s="302"/>
      <c r="CX527" s="301"/>
      <c r="CY527" s="302"/>
      <c r="CZ527" s="301"/>
      <c r="DA527" s="301"/>
      <c r="DB527" s="301"/>
      <c r="DC527" s="302"/>
    </row>
    <row r="528" spans="48:107">
      <c r="AV528" s="301"/>
      <c r="AW528" s="302"/>
      <c r="AX528" s="301"/>
      <c r="AY528" s="301"/>
      <c r="AZ528" s="301"/>
      <c r="BA528" s="302"/>
      <c r="BE528" s="301"/>
      <c r="BF528" s="302"/>
      <c r="BG528" s="301"/>
      <c r="BH528" s="301"/>
      <c r="BI528" s="301"/>
      <c r="BJ528" s="302"/>
      <c r="BN528" s="301"/>
      <c r="BO528" s="302"/>
      <c r="BP528" s="301"/>
      <c r="BQ528" s="301"/>
      <c r="BR528" s="301"/>
      <c r="BS528" s="302"/>
      <c r="BW528" s="301"/>
      <c r="BX528" s="302"/>
      <c r="BY528" s="301"/>
      <c r="BZ528" s="301"/>
      <c r="CA528" s="301"/>
      <c r="CB528" s="302"/>
      <c r="CF528" s="301"/>
      <c r="CG528" s="302"/>
      <c r="CH528" s="301"/>
      <c r="CI528" s="301"/>
      <c r="CJ528" s="301"/>
      <c r="CK528" s="302"/>
      <c r="CO528" s="301"/>
      <c r="CP528" s="302"/>
      <c r="CQ528" s="301"/>
      <c r="CR528" s="301"/>
      <c r="CS528" s="301"/>
      <c r="CT528" s="302"/>
      <c r="CX528" s="301"/>
      <c r="CY528" s="302"/>
      <c r="CZ528" s="301"/>
      <c r="DA528" s="301"/>
      <c r="DB528" s="301"/>
      <c r="DC528" s="302"/>
    </row>
    <row r="529" spans="48:107">
      <c r="AV529" s="301"/>
      <c r="AW529" s="302"/>
      <c r="AX529" s="301"/>
      <c r="AY529" s="301"/>
      <c r="AZ529" s="301"/>
      <c r="BA529" s="302"/>
      <c r="BE529" s="301"/>
      <c r="BF529" s="302"/>
      <c r="BG529" s="301"/>
      <c r="BH529" s="301"/>
      <c r="BI529" s="301"/>
      <c r="BJ529" s="302"/>
      <c r="BN529" s="301"/>
      <c r="BO529" s="302"/>
      <c r="BP529" s="301"/>
      <c r="BQ529" s="301"/>
      <c r="BR529" s="301"/>
      <c r="BS529" s="302"/>
      <c r="BW529" s="301"/>
      <c r="BX529" s="302"/>
      <c r="BY529" s="301"/>
      <c r="BZ529" s="301"/>
      <c r="CA529" s="301"/>
      <c r="CB529" s="302"/>
      <c r="CF529" s="301"/>
      <c r="CG529" s="302"/>
      <c r="CH529" s="301"/>
      <c r="CI529" s="301"/>
      <c r="CJ529" s="301"/>
      <c r="CK529" s="302"/>
      <c r="CO529" s="301"/>
      <c r="CP529" s="302"/>
      <c r="CQ529" s="301"/>
      <c r="CR529" s="301"/>
      <c r="CS529" s="301"/>
      <c r="CT529" s="302"/>
      <c r="CX529" s="301"/>
      <c r="CY529" s="302"/>
      <c r="CZ529" s="301"/>
      <c r="DA529" s="301"/>
      <c r="DB529" s="301"/>
      <c r="DC529" s="302"/>
    </row>
    <row r="530" spans="48:107">
      <c r="AV530" s="301"/>
      <c r="AW530" s="302"/>
      <c r="AX530" s="301"/>
      <c r="AY530" s="301"/>
      <c r="AZ530" s="301"/>
      <c r="BA530" s="302"/>
      <c r="BE530" s="301"/>
      <c r="BF530" s="302"/>
      <c r="BG530" s="301"/>
      <c r="BH530" s="301"/>
      <c r="BI530" s="301"/>
      <c r="BJ530" s="302"/>
      <c r="BN530" s="301"/>
      <c r="BO530" s="302"/>
      <c r="BP530" s="301"/>
      <c r="BQ530" s="301"/>
      <c r="BR530" s="301"/>
      <c r="BS530" s="302"/>
      <c r="BW530" s="301"/>
      <c r="BX530" s="302"/>
      <c r="BY530" s="301"/>
      <c r="BZ530" s="301"/>
      <c r="CA530" s="301"/>
      <c r="CB530" s="302"/>
      <c r="CF530" s="301"/>
      <c r="CG530" s="302"/>
      <c r="CH530" s="301"/>
      <c r="CI530" s="301"/>
      <c r="CJ530" s="301"/>
      <c r="CK530" s="302"/>
      <c r="CO530" s="301"/>
      <c r="CP530" s="302"/>
      <c r="CQ530" s="301"/>
      <c r="CR530" s="301"/>
      <c r="CS530" s="301"/>
      <c r="CT530" s="302"/>
      <c r="CX530" s="301"/>
      <c r="CY530" s="302"/>
      <c r="CZ530" s="301"/>
      <c r="DA530" s="301"/>
      <c r="DB530" s="301"/>
      <c r="DC530" s="302"/>
    </row>
    <row r="531" spans="48:107">
      <c r="AV531" s="301"/>
      <c r="AW531" s="302"/>
      <c r="AX531" s="301"/>
      <c r="AY531" s="301"/>
      <c r="AZ531" s="301"/>
      <c r="BA531" s="302"/>
      <c r="BE531" s="301"/>
      <c r="BF531" s="302"/>
      <c r="BG531" s="301"/>
      <c r="BH531" s="301"/>
      <c r="BI531" s="301"/>
      <c r="BJ531" s="302"/>
      <c r="BN531" s="301"/>
      <c r="BO531" s="302"/>
      <c r="BP531" s="301"/>
      <c r="BQ531" s="301"/>
      <c r="BR531" s="301"/>
      <c r="BS531" s="302"/>
      <c r="BW531" s="301"/>
      <c r="BX531" s="302"/>
      <c r="BY531" s="301"/>
      <c r="BZ531" s="301"/>
      <c r="CA531" s="301"/>
      <c r="CB531" s="302"/>
      <c r="CF531" s="301"/>
      <c r="CG531" s="302"/>
      <c r="CH531" s="301"/>
      <c r="CI531" s="301"/>
      <c r="CJ531" s="301"/>
      <c r="CK531" s="302"/>
      <c r="CO531" s="301"/>
      <c r="CP531" s="302"/>
      <c r="CQ531" s="301"/>
      <c r="CR531" s="301"/>
      <c r="CS531" s="301"/>
      <c r="CT531" s="302"/>
      <c r="CX531" s="301"/>
      <c r="CY531" s="302"/>
      <c r="CZ531" s="301"/>
      <c r="DA531" s="301"/>
      <c r="DB531" s="301"/>
      <c r="DC531" s="302"/>
    </row>
    <row r="532" spans="48:107">
      <c r="AV532" s="301"/>
      <c r="AW532" s="302"/>
      <c r="AX532" s="301"/>
      <c r="AY532" s="301"/>
      <c r="AZ532" s="301"/>
      <c r="BA532" s="302"/>
      <c r="BE532" s="301"/>
      <c r="BF532" s="302"/>
      <c r="BG532" s="301"/>
      <c r="BH532" s="301"/>
      <c r="BI532" s="301"/>
      <c r="BJ532" s="302"/>
      <c r="BN532" s="301"/>
      <c r="BO532" s="302"/>
      <c r="BP532" s="301"/>
      <c r="BQ532" s="301"/>
      <c r="BR532" s="301"/>
      <c r="BS532" s="302"/>
      <c r="BW532" s="301"/>
      <c r="BX532" s="302"/>
      <c r="BY532" s="301"/>
      <c r="BZ532" s="301"/>
      <c r="CA532" s="301"/>
      <c r="CB532" s="302"/>
      <c r="CF532" s="301"/>
      <c r="CG532" s="302"/>
      <c r="CH532" s="301"/>
      <c r="CI532" s="301"/>
      <c r="CJ532" s="301"/>
      <c r="CK532" s="302"/>
      <c r="CO532" s="301"/>
      <c r="CP532" s="302"/>
      <c r="CQ532" s="301"/>
      <c r="CR532" s="301"/>
      <c r="CS532" s="301"/>
      <c r="CT532" s="302"/>
      <c r="CX532" s="301"/>
      <c r="CY532" s="302"/>
      <c r="CZ532" s="301"/>
      <c r="DA532" s="301"/>
      <c r="DB532" s="301"/>
      <c r="DC532" s="302"/>
    </row>
    <row r="533" spans="48:107">
      <c r="AV533" s="301"/>
      <c r="AW533" s="302"/>
      <c r="AX533" s="301"/>
      <c r="AY533" s="301"/>
      <c r="AZ533" s="301"/>
      <c r="BA533" s="302"/>
      <c r="BE533" s="301"/>
      <c r="BF533" s="302"/>
      <c r="BG533" s="301"/>
      <c r="BH533" s="301"/>
      <c r="BI533" s="301"/>
      <c r="BJ533" s="302"/>
      <c r="BN533" s="301"/>
      <c r="BO533" s="302"/>
      <c r="BP533" s="301"/>
      <c r="BQ533" s="301"/>
      <c r="BR533" s="301"/>
      <c r="BS533" s="302"/>
      <c r="BW533" s="301"/>
      <c r="BX533" s="302"/>
      <c r="BY533" s="301"/>
      <c r="BZ533" s="301"/>
      <c r="CA533" s="301"/>
      <c r="CB533" s="302"/>
      <c r="CF533" s="301"/>
      <c r="CG533" s="302"/>
      <c r="CH533" s="301"/>
      <c r="CI533" s="301"/>
      <c r="CJ533" s="301"/>
      <c r="CK533" s="302"/>
      <c r="CO533" s="301"/>
      <c r="CP533" s="302"/>
      <c r="CQ533" s="301"/>
      <c r="CR533" s="301"/>
      <c r="CS533" s="301"/>
      <c r="CT533" s="302"/>
      <c r="CX533" s="301"/>
      <c r="CY533" s="302"/>
      <c r="CZ533" s="301"/>
      <c r="DA533" s="301"/>
      <c r="DB533" s="301"/>
      <c r="DC533" s="302"/>
    </row>
    <row r="534" spans="48:107">
      <c r="AV534" s="301"/>
      <c r="AW534" s="302"/>
      <c r="AX534" s="301"/>
      <c r="AY534" s="301"/>
      <c r="AZ534" s="301"/>
      <c r="BA534" s="302"/>
      <c r="BE534" s="301"/>
      <c r="BF534" s="302"/>
      <c r="BG534" s="301"/>
      <c r="BH534" s="301"/>
      <c r="BI534" s="301"/>
      <c r="BJ534" s="302"/>
      <c r="BN534" s="301"/>
      <c r="BO534" s="302"/>
      <c r="BP534" s="301"/>
      <c r="BQ534" s="301"/>
      <c r="BR534" s="301"/>
      <c r="BS534" s="302"/>
      <c r="BW534" s="301"/>
      <c r="BX534" s="302"/>
      <c r="BY534" s="301"/>
      <c r="BZ534" s="301"/>
      <c r="CA534" s="301"/>
      <c r="CB534" s="302"/>
      <c r="CF534" s="301"/>
      <c r="CG534" s="302"/>
      <c r="CH534" s="301"/>
      <c r="CI534" s="301"/>
      <c r="CJ534" s="301"/>
      <c r="CK534" s="302"/>
      <c r="CO534" s="301"/>
      <c r="CP534" s="302"/>
      <c r="CQ534" s="301"/>
      <c r="CR534" s="301"/>
      <c r="CS534" s="301"/>
      <c r="CT534" s="302"/>
      <c r="CX534" s="301"/>
      <c r="CY534" s="302"/>
      <c r="CZ534" s="301"/>
      <c r="DA534" s="301"/>
      <c r="DB534" s="301"/>
      <c r="DC534" s="302"/>
    </row>
    <row r="535" spans="48:107">
      <c r="AV535" s="301"/>
      <c r="AW535" s="302"/>
      <c r="AX535" s="301"/>
      <c r="AY535" s="301"/>
      <c r="AZ535" s="301"/>
      <c r="BA535" s="302"/>
      <c r="BE535" s="301"/>
      <c r="BF535" s="302"/>
      <c r="BG535" s="301"/>
      <c r="BH535" s="301"/>
      <c r="BI535" s="301"/>
      <c r="BJ535" s="302"/>
      <c r="BN535" s="301"/>
      <c r="BO535" s="302"/>
      <c r="BP535" s="301"/>
      <c r="BQ535" s="301"/>
      <c r="BR535" s="301"/>
      <c r="BS535" s="302"/>
      <c r="BW535" s="301"/>
      <c r="BX535" s="302"/>
      <c r="BY535" s="301"/>
      <c r="BZ535" s="301"/>
      <c r="CA535" s="301"/>
      <c r="CB535" s="302"/>
      <c r="CF535" s="301"/>
      <c r="CG535" s="302"/>
      <c r="CH535" s="301"/>
      <c r="CI535" s="301"/>
      <c r="CJ535" s="301"/>
      <c r="CK535" s="302"/>
      <c r="CO535" s="301"/>
      <c r="CP535" s="302"/>
      <c r="CQ535" s="301"/>
      <c r="CR535" s="301"/>
      <c r="CS535" s="301"/>
      <c r="CT535" s="302"/>
      <c r="CX535" s="301"/>
      <c r="CY535" s="302"/>
      <c r="CZ535" s="301"/>
      <c r="DA535" s="301"/>
      <c r="DB535" s="301"/>
      <c r="DC535" s="302"/>
    </row>
    <row r="536" spans="48:107">
      <c r="AV536" s="301"/>
      <c r="AW536" s="302"/>
      <c r="AX536" s="301"/>
      <c r="AY536" s="301"/>
      <c r="AZ536" s="301"/>
      <c r="BA536" s="302"/>
      <c r="BE536" s="301"/>
      <c r="BF536" s="302"/>
      <c r="BG536" s="301"/>
      <c r="BH536" s="301"/>
      <c r="BI536" s="301"/>
      <c r="BJ536" s="302"/>
      <c r="BN536" s="301"/>
      <c r="BO536" s="302"/>
      <c r="BP536" s="301"/>
      <c r="BQ536" s="301"/>
      <c r="BR536" s="301"/>
      <c r="BS536" s="302"/>
      <c r="BW536" s="301"/>
      <c r="BX536" s="302"/>
      <c r="BY536" s="301"/>
      <c r="BZ536" s="301"/>
      <c r="CA536" s="301"/>
      <c r="CB536" s="302"/>
      <c r="CF536" s="301"/>
      <c r="CG536" s="302"/>
      <c r="CH536" s="301"/>
      <c r="CI536" s="301"/>
      <c r="CJ536" s="301"/>
      <c r="CK536" s="302"/>
      <c r="CO536" s="301"/>
      <c r="CP536" s="302"/>
      <c r="CQ536" s="301"/>
      <c r="CR536" s="301"/>
      <c r="CS536" s="301"/>
      <c r="CT536" s="302"/>
      <c r="CX536" s="301"/>
      <c r="CY536" s="302"/>
      <c r="CZ536" s="301"/>
      <c r="DA536" s="301"/>
      <c r="DB536" s="301"/>
      <c r="DC536" s="302"/>
    </row>
    <row r="537" spans="48:107">
      <c r="AV537" s="301"/>
      <c r="AW537" s="302"/>
      <c r="AX537" s="301"/>
      <c r="AY537" s="301"/>
      <c r="AZ537" s="301"/>
      <c r="BA537" s="302"/>
      <c r="BE537" s="301"/>
      <c r="BF537" s="302"/>
      <c r="BG537" s="301"/>
      <c r="BH537" s="301"/>
      <c r="BI537" s="301"/>
      <c r="BJ537" s="302"/>
      <c r="BN537" s="301"/>
      <c r="BO537" s="302"/>
      <c r="BP537" s="301"/>
      <c r="BQ537" s="301"/>
      <c r="BR537" s="301"/>
      <c r="BS537" s="302"/>
      <c r="BW537" s="301"/>
      <c r="BX537" s="302"/>
      <c r="BY537" s="301"/>
      <c r="BZ537" s="301"/>
      <c r="CA537" s="301"/>
      <c r="CB537" s="302"/>
      <c r="CF537" s="301"/>
      <c r="CG537" s="302"/>
      <c r="CH537" s="301"/>
      <c r="CI537" s="301"/>
      <c r="CJ537" s="301"/>
      <c r="CK537" s="302"/>
      <c r="CO537" s="301"/>
      <c r="CP537" s="302"/>
      <c r="CQ537" s="301"/>
      <c r="CR537" s="301"/>
      <c r="CS537" s="301"/>
      <c r="CT537" s="302"/>
      <c r="CX537" s="301"/>
      <c r="CY537" s="302"/>
      <c r="CZ537" s="301"/>
      <c r="DA537" s="301"/>
      <c r="DB537" s="301"/>
      <c r="DC537" s="302"/>
    </row>
    <row r="538" spans="48:107">
      <c r="AV538" s="301"/>
      <c r="AW538" s="302"/>
      <c r="AX538" s="301"/>
      <c r="AY538" s="301"/>
      <c r="AZ538" s="301"/>
      <c r="BA538" s="302"/>
      <c r="BE538" s="301"/>
      <c r="BF538" s="302"/>
      <c r="BG538" s="301"/>
      <c r="BH538" s="301"/>
      <c r="BI538" s="301"/>
      <c r="BJ538" s="302"/>
      <c r="BN538" s="301"/>
      <c r="BO538" s="302"/>
      <c r="BP538" s="301"/>
      <c r="BQ538" s="301"/>
      <c r="BR538" s="301"/>
      <c r="BS538" s="302"/>
      <c r="BW538" s="301"/>
      <c r="BX538" s="302"/>
      <c r="BY538" s="301"/>
      <c r="BZ538" s="301"/>
      <c r="CA538" s="301"/>
      <c r="CB538" s="302"/>
      <c r="CF538" s="301"/>
      <c r="CG538" s="302"/>
      <c r="CH538" s="301"/>
      <c r="CI538" s="301"/>
      <c r="CJ538" s="301"/>
      <c r="CK538" s="302"/>
      <c r="CO538" s="301"/>
      <c r="CP538" s="302"/>
      <c r="CQ538" s="301"/>
      <c r="CR538" s="301"/>
      <c r="CS538" s="301"/>
      <c r="CT538" s="302"/>
      <c r="CX538" s="301"/>
      <c r="CY538" s="302"/>
      <c r="CZ538" s="301"/>
      <c r="DA538" s="301"/>
      <c r="DB538" s="301"/>
      <c r="DC538" s="302"/>
    </row>
    <row r="539" spans="48:107">
      <c r="AV539" s="301"/>
      <c r="AW539" s="302"/>
      <c r="AX539" s="301"/>
      <c r="AY539" s="301"/>
      <c r="AZ539" s="301"/>
      <c r="BA539" s="302"/>
      <c r="BE539" s="301"/>
      <c r="BF539" s="302"/>
      <c r="BG539" s="301"/>
      <c r="BH539" s="301"/>
      <c r="BI539" s="301"/>
      <c r="BJ539" s="302"/>
      <c r="BN539" s="301"/>
      <c r="BO539" s="302"/>
      <c r="BP539" s="301"/>
      <c r="BQ539" s="301"/>
      <c r="BR539" s="301"/>
      <c r="BS539" s="302"/>
      <c r="BW539" s="301"/>
      <c r="BX539" s="302"/>
      <c r="BY539" s="301"/>
      <c r="BZ539" s="301"/>
      <c r="CA539" s="301"/>
      <c r="CB539" s="302"/>
      <c r="CF539" s="301"/>
      <c r="CG539" s="302"/>
      <c r="CH539" s="301"/>
      <c r="CI539" s="301"/>
      <c r="CJ539" s="301"/>
      <c r="CK539" s="302"/>
      <c r="CO539" s="301"/>
      <c r="CP539" s="302"/>
      <c r="CQ539" s="301"/>
      <c r="CR539" s="301"/>
      <c r="CS539" s="301"/>
      <c r="CT539" s="302"/>
      <c r="CX539" s="301"/>
      <c r="CY539" s="302"/>
      <c r="CZ539" s="301"/>
      <c r="DA539" s="301"/>
      <c r="DB539" s="301"/>
      <c r="DC539" s="302"/>
    </row>
    <row r="540" spans="48:107">
      <c r="AV540" s="301"/>
      <c r="AW540" s="302"/>
      <c r="AX540" s="301"/>
      <c r="AY540" s="301"/>
      <c r="AZ540" s="301"/>
      <c r="BA540" s="302"/>
      <c r="BE540" s="301"/>
      <c r="BF540" s="302"/>
      <c r="BG540" s="301"/>
      <c r="BH540" s="301"/>
      <c r="BI540" s="301"/>
      <c r="BJ540" s="302"/>
      <c r="BN540" s="301"/>
      <c r="BO540" s="302"/>
      <c r="BP540" s="301"/>
      <c r="BQ540" s="301"/>
      <c r="BR540" s="301"/>
      <c r="BS540" s="302"/>
      <c r="BW540" s="301"/>
      <c r="BX540" s="302"/>
      <c r="BY540" s="301"/>
      <c r="BZ540" s="301"/>
      <c r="CA540" s="301"/>
      <c r="CB540" s="302"/>
      <c r="CF540" s="301"/>
      <c r="CG540" s="302"/>
      <c r="CH540" s="301"/>
      <c r="CI540" s="301"/>
      <c r="CJ540" s="301"/>
      <c r="CK540" s="302"/>
      <c r="CO540" s="301"/>
      <c r="CP540" s="302"/>
      <c r="CQ540" s="301"/>
      <c r="CR540" s="301"/>
      <c r="CS540" s="301"/>
      <c r="CT540" s="302"/>
      <c r="CX540" s="301"/>
      <c r="CY540" s="302"/>
      <c r="CZ540" s="301"/>
      <c r="DA540" s="301"/>
      <c r="DB540" s="301"/>
      <c r="DC540" s="302"/>
    </row>
    <row r="541" spans="48:107">
      <c r="AV541" s="301"/>
      <c r="AW541" s="302"/>
      <c r="AX541" s="301"/>
      <c r="AY541" s="301"/>
      <c r="AZ541" s="301"/>
      <c r="BA541" s="302"/>
      <c r="BE541" s="301"/>
      <c r="BF541" s="302"/>
      <c r="BG541" s="301"/>
      <c r="BH541" s="301"/>
      <c r="BI541" s="301"/>
      <c r="BJ541" s="302"/>
      <c r="BN541" s="301"/>
      <c r="BO541" s="302"/>
      <c r="BP541" s="301"/>
      <c r="BQ541" s="301"/>
      <c r="BR541" s="301"/>
      <c r="BS541" s="302"/>
      <c r="BW541" s="301"/>
      <c r="BX541" s="302"/>
      <c r="BY541" s="301"/>
      <c r="BZ541" s="301"/>
      <c r="CA541" s="301"/>
      <c r="CB541" s="302"/>
      <c r="CF541" s="301"/>
      <c r="CG541" s="302"/>
      <c r="CH541" s="301"/>
      <c r="CI541" s="301"/>
      <c r="CJ541" s="301"/>
      <c r="CK541" s="302"/>
      <c r="CO541" s="301"/>
      <c r="CP541" s="302"/>
      <c r="CQ541" s="301"/>
      <c r="CR541" s="301"/>
      <c r="CS541" s="301"/>
      <c r="CT541" s="302"/>
      <c r="CX541" s="301"/>
      <c r="CY541" s="302"/>
      <c r="CZ541" s="301"/>
      <c r="DA541" s="301"/>
      <c r="DB541" s="301"/>
      <c r="DC541" s="302"/>
    </row>
    <row r="542" spans="48:107">
      <c r="AV542" s="301"/>
      <c r="AW542" s="302"/>
      <c r="AX542" s="301"/>
      <c r="AY542" s="301"/>
      <c r="AZ542" s="301"/>
      <c r="BA542" s="302"/>
      <c r="BE542" s="301"/>
      <c r="BF542" s="302"/>
      <c r="BG542" s="301"/>
      <c r="BH542" s="301"/>
      <c r="BI542" s="301"/>
      <c r="BJ542" s="302"/>
      <c r="BN542" s="301"/>
      <c r="BO542" s="302"/>
      <c r="BP542" s="301"/>
      <c r="BQ542" s="301"/>
      <c r="BR542" s="301"/>
      <c r="BS542" s="302"/>
      <c r="BW542" s="301"/>
      <c r="BX542" s="302"/>
      <c r="BY542" s="301"/>
      <c r="BZ542" s="301"/>
      <c r="CA542" s="301"/>
      <c r="CB542" s="302"/>
      <c r="CF542" s="301"/>
      <c r="CG542" s="302"/>
      <c r="CH542" s="301"/>
      <c r="CI542" s="301"/>
      <c r="CJ542" s="301"/>
      <c r="CK542" s="302"/>
      <c r="CO542" s="301"/>
      <c r="CP542" s="302"/>
      <c r="CQ542" s="301"/>
      <c r="CR542" s="301"/>
      <c r="CS542" s="301"/>
      <c r="CT542" s="302"/>
      <c r="CX542" s="301"/>
      <c r="CY542" s="302"/>
      <c r="CZ542" s="301"/>
      <c r="DA542" s="301"/>
      <c r="DB542" s="301"/>
      <c r="DC542" s="302"/>
    </row>
    <row r="543" spans="48:107">
      <c r="AV543" s="301"/>
      <c r="AW543" s="302"/>
      <c r="AX543" s="301"/>
      <c r="AY543" s="301"/>
      <c r="AZ543" s="301"/>
      <c r="BA543" s="302"/>
      <c r="BE543" s="301"/>
      <c r="BF543" s="302"/>
      <c r="BG543" s="301"/>
      <c r="BH543" s="301"/>
      <c r="BI543" s="301"/>
      <c r="BJ543" s="302"/>
      <c r="BN543" s="301"/>
      <c r="BO543" s="302"/>
      <c r="BP543" s="301"/>
      <c r="BQ543" s="301"/>
      <c r="BR543" s="301"/>
      <c r="BS543" s="302"/>
      <c r="BW543" s="301"/>
      <c r="BX543" s="302"/>
      <c r="BY543" s="301"/>
      <c r="BZ543" s="301"/>
      <c r="CA543" s="301"/>
      <c r="CB543" s="302"/>
      <c r="CF543" s="301"/>
      <c r="CG543" s="302"/>
      <c r="CH543" s="301"/>
      <c r="CI543" s="301"/>
      <c r="CJ543" s="301"/>
      <c r="CK543" s="302"/>
      <c r="CO543" s="301"/>
      <c r="CP543" s="302"/>
      <c r="CQ543" s="301"/>
      <c r="CR543" s="301"/>
      <c r="CS543" s="301"/>
      <c r="CT543" s="302"/>
      <c r="CX543" s="301"/>
      <c r="CY543" s="302"/>
      <c r="CZ543" s="301"/>
      <c r="DA543" s="301"/>
      <c r="DB543" s="301"/>
      <c r="DC543" s="302"/>
    </row>
    <row r="544" spans="48:107">
      <c r="AV544" s="301"/>
      <c r="AW544" s="302"/>
      <c r="AX544" s="301"/>
      <c r="AY544" s="301"/>
      <c r="AZ544" s="301"/>
      <c r="BA544" s="302"/>
      <c r="BE544" s="301"/>
      <c r="BF544" s="302"/>
      <c r="BG544" s="301"/>
      <c r="BH544" s="301"/>
      <c r="BI544" s="301"/>
      <c r="BJ544" s="302"/>
      <c r="BN544" s="301"/>
      <c r="BO544" s="302"/>
      <c r="BP544" s="301"/>
      <c r="BQ544" s="301"/>
      <c r="BR544" s="301"/>
      <c r="BS544" s="302"/>
      <c r="BW544" s="301"/>
      <c r="BX544" s="302"/>
      <c r="BY544" s="301"/>
      <c r="BZ544" s="301"/>
      <c r="CA544" s="301"/>
      <c r="CB544" s="302"/>
      <c r="CF544" s="301"/>
      <c r="CG544" s="302"/>
      <c r="CH544" s="301"/>
      <c r="CI544" s="301"/>
      <c r="CJ544" s="301"/>
      <c r="CK544" s="302"/>
      <c r="CO544" s="301"/>
      <c r="CP544" s="302"/>
      <c r="CQ544" s="301"/>
      <c r="CR544" s="301"/>
      <c r="CS544" s="301"/>
      <c r="CT544" s="302"/>
      <c r="CX544" s="301"/>
      <c r="CY544" s="302"/>
      <c r="CZ544" s="301"/>
      <c r="DA544" s="301"/>
      <c r="DB544" s="301"/>
      <c r="DC544" s="302"/>
    </row>
    <row r="545" spans="48:107">
      <c r="AV545" s="301"/>
      <c r="AW545" s="302"/>
      <c r="AX545" s="301"/>
      <c r="AY545" s="301"/>
      <c r="AZ545" s="301"/>
      <c r="BA545" s="302"/>
      <c r="BE545" s="301"/>
      <c r="BF545" s="302"/>
      <c r="BG545" s="301"/>
      <c r="BH545" s="301"/>
      <c r="BI545" s="301"/>
      <c r="BJ545" s="302"/>
      <c r="BN545" s="301"/>
      <c r="BO545" s="302"/>
      <c r="BP545" s="301"/>
      <c r="BQ545" s="301"/>
      <c r="BR545" s="301"/>
      <c r="BS545" s="302"/>
      <c r="BW545" s="301"/>
      <c r="BX545" s="302"/>
      <c r="BY545" s="301"/>
      <c r="BZ545" s="301"/>
      <c r="CA545" s="301"/>
      <c r="CB545" s="302"/>
      <c r="CF545" s="301"/>
      <c r="CG545" s="302"/>
      <c r="CH545" s="301"/>
      <c r="CI545" s="301"/>
      <c r="CJ545" s="301"/>
      <c r="CK545" s="302"/>
      <c r="CO545" s="301"/>
      <c r="CP545" s="302"/>
      <c r="CQ545" s="301"/>
      <c r="CR545" s="301"/>
      <c r="CS545" s="301"/>
      <c r="CT545" s="302"/>
      <c r="CX545" s="301"/>
      <c r="CY545" s="302"/>
      <c r="CZ545" s="301"/>
      <c r="DA545" s="301"/>
      <c r="DB545" s="301"/>
      <c r="DC545" s="302"/>
    </row>
    <row r="546" spans="48:107">
      <c r="AV546" s="301"/>
      <c r="AW546" s="302"/>
      <c r="AX546" s="301"/>
      <c r="AY546" s="301"/>
      <c r="AZ546" s="301"/>
      <c r="BA546" s="302"/>
      <c r="BE546" s="301"/>
      <c r="BF546" s="302"/>
      <c r="BG546" s="301"/>
      <c r="BH546" s="301"/>
      <c r="BI546" s="301"/>
      <c r="BJ546" s="302"/>
      <c r="BN546" s="301"/>
      <c r="BO546" s="302"/>
      <c r="BP546" s="301"/>
      <c r="BQ546" s="301"/>
      <c r="BR546" s="301"/>
      <c r="BS546" s="302"/>
      <c r="BW546" s="301"/>
      <c r="BX546" s="302"/>
      <c r="BY546" s="301"/>
      <c r="BZ546" s="301"/>
      <c r="CA546" s="301"/>
      <c r="CB546" s="302"/>
      <c r="CF546" s="301"/>
      <c r="CG546" s="302"/>
      <c r="CH546" s="301"/>
      <c r="CI546" s="301"/>
      <c r="CJ546" s="301"/>
      <c r="CK546" s="302"/>
      <c r="CO546" s="301"/>
      <c r="CP546" s="302"/>
      <c r="CQ546" s="301"/>
      <c r="CR546" s="301"/>
      <c r="CS546" s="301"/>
      <c r="CT546" s="302"/>
      <c r="CX546" s="301"/>
      <c r="CY546" s="302"/>
      <c r="CZ546" s="301"/>
      <c r="DA546" s="301"/>
      <c r="DB546" s="301"/>
      <c r="DC546" s="302"/>
    </row>
    <row r="547" spans="48:107">
      <c r="AV547" s="301"/>
      <c r="AW547" s="302"/>
      <c r="AX547" s="301"/>
      <c r="AY547" s="301"/>
      <c r="AZ547" s="301"/>
      <c r="BA547" s="302"/>
      <c r="BE547" s="301"/>
      <c r="BF547" s="302"/>
      <c r="BG547" s="301"/>
      <c r="BH547" s="301"/>
      <c r="BI547" s="301"/>
      <c r="BJ547" s="302"/>
      <c r="BN547" s="301"/>
      <c r="BO547" s="302"/>
      <c r="BP547" s="301"/>
      <c r="BQ547" s="301"/>
      <c r="BR547" s="301"/>
      <c r="BS547" s="302"/>
      <c r="BW547" s="301"/>
      <c r="BX547" s="302"/>
      <c r="BY547" s="301"/>
      <c r="BZ547" s="301"/>
      <c r="CA547" s="301"/>
      <c r="CB547" s="302"/>
      <c r="CF547" s="301"/>
      <c r="CG547" s="302"/>
      <c r="CH547" s="301"/>
      <c r="CI547" s="301"/>
      <c r="CJ547" s="301"/>
      <c r="CK547" s="302"/>
      <c r="CO547" s="301"/>
      <c r="CP547" s="302"/>
      <c r="CQ547" s="301"/>
      <c r="CR547" s="301"/>
      <c r="CS547" s="301"/>
      <c r="CT547" s="302"/>
      <c r="CX547" s="301"/>
      <c r="CY547" s="302"/>
      <c r="CZ547" s="301"/>
      <c r="DA547" s="301"/>
      <c r="DB547" s="301"/>
      <c r="DC547" s="302"/>
    </row>
    <row r="548" spans="48:107">
      <c r="AV548" s="301"/>
      <c r="AW548" s="302"/>
      <c r="AX548" s="301"/>
      <c r="AY548" s="301"/>
      <c r="AZ548" s="301"/>
      <c r="BA548" s="302"/>
      <c r="BE548" s="301"/>
      <c r="BF548" s="302"/>
      <c r="BG548" s="301"/>
      <c r="BH548" s="301"/>
      <c r="BI548" s="301"/>
      <c r="BJ548" s="302"/>
      <c r="BN548" s="301"/>
      <c r="BO548" s="302"/>
      <c r="BP548" s="301"/>
      <c r="BQ548" s="301"/>
      <c r="BR548" s="301"/>
      <c r="BS548" s="302"/>
      <c r="BW548" s="301"/>
      <c r="BX548" s="302"/>
      <c r="BY548" s="301"/>
      <c r="BZ548" s="301"/>
      <c r="CA548" s="301"/>
      <c r="CB548" s="302"/>
      <c r="CF548" s="301"/>
      <c r="CG548" s="302"/>
      <c r="CH548" s="301"/>
      <c r="CI548" s="301"/>
      <c r="CJ548" s="301"/>
      <c r="CK548" s="302"/>
      <c r="CO548" s="301"/>
      <c r="CP548" s="302"/>
      <c r="CQ548" s="301"/>
      <c r="CR548" s="301"/>
      <c r="CS548" s="301"/>
      <c r="CT548" s="302"/>
      <c r="CX548" s="301"/>
      <c r="CY548" s="302"/>
      <c r="CZ548" s="301"/>
      <c r="DA548" s="301"/>
      <c r="DB548" s="301"/>
      <c r="DC548" s="302"/>
    </row>
    <row r="549" spans="48:107">
      <c r="AV549" s="301"/>
      <c r="AW549" s="302"/>
      <c r="AX549" s="301"/>
      <c r="AY549" s="301"/>
      <c r="AZ549" s="301"/>
      <c r="BA549" s="302"/>
      <c r="BE549" s="301"/>
      <c r="BF549" s="302"/>
      <c r="BG549" s="301"/>
      <c r="BH549" s="301"/>
      <c r="BI549" s="301"/>
      <c r="BJ549" s="302"/>
      <c r="BN549" s="301"/>
      <c r="BO549" s="302"/>
      <c r="BP549" s="301"/>
      <c r="BQ549" s="301"/>
      <c r="BR549" s="301"/>
      <c r="BS549" s="302"/>
      <c r="BW549" s="301"/>
      <c r="BX549" s="302"/>
      <c r="BY549" s="301"/>
      <c r="BZ549" s="301"/>
      <c r="CA549" s="301"/>
      <c r="CB549" s="302"/>
      <c r="CF549" s="301"/>
      <c r="CG549" s="302"/>
      <c r="CH549" s="301"/>
      <c r="CI549" s="301"/>
      <c r="CJ549" s="301"/>
      <c r="CK549" s="302"/>
      <c r="CO549" s="301"/>
      <c r="CP549" s="302"/>
      <c r="CQ549" s="301"/>
      <c r="CR549" s="301"/>
      <c r="CS549" s="301"/>
      <c r="CT549" s="302"/>
      <c r="CX549" s="301"/>
      <c r="CY549" s="302"/>
      <c r="CZ549" s="301"/>
      <c r="DA549" s="301"/>
      <c r="DB549" s="301"/>
      <c r="DC549" s="302"/>
    </row>
    <row r="550" spans="48:107">
      <c r="AV550" s="301"/>
      <c r="AW550" s="302"/>
      <c r="AX550" s="301"/>
      <c r="AY550" s="301"/>
      <c r="AZ550" s="301"/>
      <c r="BA550" s="302"/>
      <c r="BE550" s="301"/>
      <c r="BF550" s="302"/>
      <c r="BG550" s="301"/>
      <c r="BH550" s="301"/>
      <c r="BI550" s="301"/>
      <c r="BJ550" s="302"/>
      <c r="BN550" s="301"/>
      <c r="BO550" s="302"/>
      <c r="BP550" s="301"/>
      <c r="BQ550" s="301"/>
      <c r="BR550" s="301"/>
      <c r="BS550" s="302"/>
      <c r="BW550" s="301"/>
      <c r="BX550" s="302"/>
      <c r="BY550" s="301"/>
      <c r="BZ550" s="301"/>
      <c r="CA550" s="301"/>
      <c r="CB550" s="302"/>
      <c r="CF550" s="301"/>
      <c r="CG550" s="302"/>
      <c r="CH550" s="301"/>
      <c r="CI550" s="301"/>
      <c r="CJ550" s="301"/>
      <c r="CK550" s="302"/>
      <c r="CO550" s="301"/>
      <c r="CP550" s="302"/>
      <c r="CQ550" s="301"/>
      <c r="CR550" s="301"/>
      <c r="CS550" s="301"/>
      <c r="CT550" s="302"/>
      <c r="CX550" s="301"/>
      <c r="CY550" s="302"/>
      <c r="CZ550" s="301"/>
      <c r="DA550" s="301"/>
      <c r="DB550" s="301"/>
      <c r="DC550" s="302"/>
    </row>
    <row r="551" spans="48:107">
      <c r="AV551" s="301"/>
      <c r="AW551" s="302"/>
      <c r="AX551" s="301"/>
      <c r="AY551" s="301"/>
      <c r="AZ551" s="301"/>
      <c r="BA551" s="302"/>
      <c r="BE551" s="301"/>
      <c r="BF551" s="302"/>
      <c r="BG551" s="301"/>
      <c r="BH551" s="301"/>
      <c r="BI551" s="301"/>
      <c r="BJ551" s="302"/>
      <c r="BN551" s="301"/>
      <c r="BO551" s="302"/>
      <c r="BP551" s="301"/>
      <c r="BQ551" s="301"/>
      <c r="BR551" s="301"/>
      <c r="BS551" s="302"/>
      <c r="BW551" s="301"/>
      <c r="BX551" s="302"/>
      <c r="BY551" s="301"/>
      <c r="BZ551" s="301"/>
      <c r="CA551" s="301"/>
      <c r="CB551" s="302"/>
      <c r="CF551" s="301"/>
      <c r="CG551" s="302"/>
      <c r="CH551" s="301"/>
      <c r="CI551" s="301"/>
      <c r="CJ551" s="301"/>
      <c r="CK551" s="302"/>
      <c r="CO551" s="301"/>
      <c r="CP551" s="302"/>
      <c r="CQ551" s="301"/>
      <c r="CR551" s="301"/>
      <c r="CS551" s="301"/>
      <c r="CT551" s="302"/>
      <c r="CX551" s="301"/>
      <c r="CY551" s="302"/>
      <c r="CZ551" s="301"/>
      <c r="DA551" s="301"/>
      <c r="DB551" s="301"/>
      <c r="DC551" s="302"/>
    </row>
    <row r="552" spans="48:107">
      <c r="AV552" s="301"/>
      <c r="AW552" s="302"/>
      <c r="AX552" s="301"/>
      <c r="AY552" s="301"/>
      <c r="AZ552" s="301"/>
      <c r="BA552" s="302"/>
      <c r="BE552" s="301"/>
      <c r="BF552" s="302"/>
      <c r="BG552" s="301"/>
      <c r="BH552" s="301"/>
      <c r="BI552" s="301"/>
      <c r="BJ552" s="302"/>
      <c r="BN552" s="301"/>
      <c r="BO552" s="302"/>
      <c r="BP552" s="301"/>
      <c r="BQ552" s="301"/>
      <c r="BR552" s="301"/>
      <c r="BS552" s="302"/>
      <c r="BW552" s="301"/>
      <c r="BX552" s="302"/>
      <c r="BY552" s="301"/>
      <c r="BZ552" s="301"/>
      <c r="CA552" s="301"/>
      <c r="CB552" s="302"/>
      <c r="CF552" s="301"/>
      <c r="CG552" s="302"/>
      <c r="CH552" s="301"/>
      <c r="CI552" s="301"/>
      <c r="CJ552" s="301"/>
      <c r="CK552" s="302"/>
      <c r="CO552" s="301"/>
      <c r="CP552" s="302"/>
      <c r="CQ552" s="301"/>
      <c r="CR552" s="301"/>
      <c r="CS552" s="301"/>
      <c r="CT552" s="302"/>
      <c r="CX552" s="301"/>
      <c r="CY552" s="302"/>
      <c r="CZ552" s="301"/>
      <c r="DA552" s="301"/>
      <c r="DB552" s="301"/>
      <c r="DC552" s="302"/>
    </row>
    <row r="553" spans="48:107">
      <c r="AV553" s="301"/>
      <c r="AW553" s="302"/>
      <c r="AX553" s="301"/>
      <c r="AY553" s="301"/>
      <c r="AZ553" s="301"/>
      <c r="BA553" s="302"/>
      <c r="BE553" s="301"/>
      <c r="BF553" s="302"/>
      <c r="BG553" s="301"/>
      <c r="BH553" s="301"/>
      <c r="BI553" s="301"/>
      <c r="BJ553" s="302"/>
      <c r="BN553" s="301"/>
      <c r="BO553" s="302"/>
      <c r="BP553" s="301"/>
      <c r="BQ553" s="301"/>
      <c r="BR553" s="301"/>
      <c r="BS553" s="302"/>
      <c r="BW553" s="301"/>
      <c r="BX553" s="302"/>
      <c r="BY553" s="301"/>
      <c r="BZ553" s="301"/>
      <c r="CA553" s="301"/>
      <c r="CB553" s="302"/>
      <c r="CF553" s="301"/>
      <c r="CG553" s="302"/>
      <c r="CH553" s="301"/>
      <c r="CI553" s="301"/>
      <c r="CJ553" s="301"/>
      <c r="CK553" s="302"/>
      <c r="CO553" s="301"/>
      <c r="CP553" s="302"/>
      <c r="CQ553" s="301"/>
      <c r="CR553" s="301"/>
      <c r="CS553" s="301"/>
      <c r="CT553" s="302"/>
      <c r="CX553" s="301"/>
      <c r="CY553" s="302"/>
      <c r="CZ553" s="301"/>
      <c r="DA553" s="301"/>
      <c r="DB553" s="301"/>
      <c r="DC553" s="302"/>
    </row>
    <row r="554" spans="48:107">
      <c r="AV554" s="301"/>
      <c r="AW554" s="302"/>
      <c r="AX554" s="301"/>
      <c r="AY554" s="301"/>
      <c r="AZ554" s="301"/>
      <c r="BA554" s="302"/>
      <c r="BE554" s="301"/>
      <c r="BF554" s="302"/>
      <c r="BG554" s="301"/>
      <c r="BH554" s="301"/>
      <c r="BI554" s="301"/>
      <c r="BJ554" s="302"/>
      <c r="BN554" s="301"/>
      <c r="BO554" s="302"/>
      <c r="BP554" s="301"/>
      <c r="BQ554" s="301"/>
      <c r="BR554" s="301"/>
      <c r="BS554" s="302"/>
      <c r="BW554" s="301"/>
      <c r="BX554" s="302"/>
      <c r="BY554" s="301"/>
      <c r="BZ554" s="301"/>
      <c r="CA554" s="301"/>
      <c r="CB554" s="302"/>
      <c r="CF554" s="301"/>
      <c r="CG554" s="302"/>
      <c r="CH554" s="301"/>
      <c r="CI554" s="301"/>
      <c r="CJ554" s="301"/>
      <c r="CK554" s="302"/>
      <c r="CO554" s="301"/>
      <c r="CP554" s="302"/>
      <c r="CQ554" s="301"/>
      <c r="CR554" s="301"/>
      <c r="CS554" s="301"/>
      <c r="CT554" s="302"/>
      <c r="CX554" s="301"/>
      <c r="CY554" s="302"/>
      <c r="CZ554" s="301"/>
      <c r="DA554" s="301"/>
      <c r="DB554" s="301"/>
      <c r="DC554" s="302"/>
    </row>
    <row r="555" spans="48:107">
      <c r="AV555" s="301"/>
      <c r="AW555" s="302"/>
      <c r="AX555" s="301"/>
      <c r="AY555" s="301"/>
      <c r="AZ555" s="301"/>
      <c r="BA555" s="302"/>
      <c r="BE555" s="301"/>
      <c r="BF555" s="302"/>
      <c r="BG555" s="301"/>
      <c r="BH555" s="301"/>
      <c r="BI555" s="301"/>
      <c r="BJ555" s="302"/>
      <c r="BN555" s="301"/>
      <c r="BO555" s="302"/>
      <c r="BP555" s="301"/>
      <c r="BQ555" s="301"/>
      <c r="BR555" s="301"/>
      <c r="BS555" s="302"/>
      <c r="BW555" s="301"/>
      <c r="BX555" s="302"/>
      <c r="BY555" s="301"/>
      <c r="BZ555" s="301"/>
      <c r="CA555" s="301"/>
      <c r="CB555" s="302"/>
      <c r="CF555" s="301"/>
      <c r="CG555" s="302"/>
      <c r="CH555" s="301"/>
      <c r="CI555" s="301"/>
      <c r="CJ555" s="301"/>
      <c r="CK555" s="302"/>
      <c r="CO555" s="301"/>
      <c r="CP555" s="302"/>
      <c r="CQ555" s="301"/>
      <c r="CR555" s="301"/>
      <c r="CS555" s="301"/>
      <c r="CT555" s="302"/>
      <c r="CX555" s="301"/>
      <c r="CY555" s="302"/>
      <c r="CZ555" s="301"/>
      <c r="DA555" s="301"/>
      <c r="DB555" s="301"/>
      <c r="DC555" s="302"/>
    </row>
    <row r="556" spans="48:107">
      <c r="AV556" s="301"/>
      <c r="AW556" s="302"/>
      <c r="AX556" s="301"/>
      <c r="AY556" s="301"/>
      <c r="AZ556" s="301"/>
      <c r="BA556" s="302"/>
      <c r="BE556" s="301"/>
      <c r="BF556" s="302"/>
      <c r="BG556" s="301"/>
      <c r="BH556" s="301"/>
      <c r="BI556" s="301"/>
      <c r="BJ556" s="302"/>
      <c r="BN556" s="301"/>
      <c r="BO556" s="302"/>
      <c r="BP556" s="301"/>
      <c r="BQ556" s="301"/>
      <c r="BR556" s="301"/>
      <c r="BS556" s="302"/>
      <c r="BW556" s="301"/>
      <c r="BX556" s="302"/>
      <c r="BY556" s="301"/>
      <c r="BZ556" s="301"/>
      <c r="CA556" s="301"/>
      <c r="CB556" s="302"/>
      <c r="CF556" s="301"/>
      <c r="CG556" s="302"/>
      <c r="CH556" s="301"/>
      <c r="CI556" s="301"/>
      <c r="CJ556" s="301"/>
      <c r="CK556" s="302"/>
      <c r="CO556" s="301"/>
      <c r="CP556" s="302"/>
      <c r="CQ556" s="301"/>
      <c r="CR556" s="301"/>
      <c r="CS556" s="301"/>
      <c r="CT556" s="302"/>
      <c r="CX556" s="301"/>
      <c r="CY556" s="302"/>
      <c r="CZ556" s="301"/>
      <c r="DA556" s="301"/>
      <c r="DB556" s="301"/>
      <c r="DC556" s="302"/>
    </row>
    <row r="557" spans="48:107">
      <c r="AV557" s="301"/>
      <c r="AW557" s="302"/>
      <c r="AX557" s="301"/>
      <c r="AY557" s="301"/>
      <c r="AZ557" s="301"/>
      <c r="BA557" s="302"/>
      <c r="BE557" s="301"/>
      <c r="BF557" s="302"/>
      <c r="BG557" s="301"/>
      <c r="BH557" s="301"/>
      <c r="BI557" s="301"/>
      <c r="BJ557" s="302"/>
      <c r="BN557" s="301"/>
      <c r="BO557" s="302"/>
      <c r="BP557" s="301"/>
      <c r="BQ557" s="301"/>
      <c r="BR557" s="301"/>
      <c r="BS557" s="302"/>
      <c r="BW557" s="301"/>
      <c r="BX557" s="302"/>
      <c r="BY557" s="301"/>
      <c r="BZ557" s="301"/>
      <c r="CA557" s="301"/>
      <c r="CB557" s="302"/>
      <c r="CF557" s="301"/>
      <c r="CG557" s="302"/>
      <c r="CH557" s="301"/>
      <c r="CI557" s="301"/>
      <c r="CJ557" s="301"/>
      <c r="CK557" s="302"/>
      <c r="CO557" s="301"/>
      <c r="CP557" s="302"/>
      <c r="CQ557" s="301"/>
      <c r="CR557" s="301"/>
      <c r="CS557" s="301"/>
      <c r="CT557" s="302"/>
      <c r="CX557" s="301"/>
      <c r="CY557" s="302"/>
      <c r="CZ557" s="301"/>
      <c r="DA557" s="301"/>
      <c r="DB557" s="301"/>
      <c r="DC557" s="302"/>
    </row>
    <row r="558" spans="48:107">
      <c r="AV558" s="301"/>
      <c r="AW558" s="302"/>
      <c r="AX558" s="301"/>
      <c r="AY558" s="301"/>
      <c r="AZ558" s="301"/>
      <c r="BA558" s="302"/>
      <c r="BE558" s="301"/>
      <c r="BF558" s="302"/>
      <c r="BG558" s="301"/>
      <c r="BH558" s="301"/>
      <c r="BI558" s="301"/>
      <c r="BJ558" s="302"/>
      <c r="BN558" s="301"/>
      <c r="BO558" s="302"/>
      <c r="BP558" s="301"/>
      <c r="BQ558" s="301"/>
      <c r="BR558" s="301"/>
      <c r="BS558" s="302"/>
      <c r="BW558" s="301"/>
      <c r="BX558" s="302"/>
      <c r="BY558" s="301"/>
      <c r="BZ558" s="301"/>
      <c r="CA558" s="301"/>
      <c r="CB558" s="302"/>
      <c r="CF558" s="301"/>
      <c r="CG558" s="302"/>
      <c r="CH558" s="301"/>
      <c r="CI558" s="301"/>
      <c r="CJ558" s="301"/>
      <c r="CK558" s="302"/>
      <c r="CO558" s="301"/>
      <c r="CP558" s="302"/>
      <c r="CQ558" s="301"/>
      <c r="CR558" s="301"/>
      <c r="CS558" s="301"/>
      <c r="CT558" s="302"/>
      <c r="CX558" s="301"/>
      <c r="CY558" s="302"/>
      <c r="CZ558" s="301"/>
      <c r="DA558" s="301"/>
      <c r="DB558" s="301"/>
      <c r="DC558" s="302"/>
    </row>
    <row r="559" spans="48:107">
      <c r="AV559" s="301"/>
      <c r="AW559" s="302"/>
      <c r="AX559" s="301"/>
      <c r="AY559" s="301"/>
      <c r="AZ559" s="301"/>
      <c r="BA559" s="302"/>
      <c r="BE559" s="301"/>
      <c r="BF559" s="302"/>
      <c r="BG559" s="301"/>
      <c r="BH559" s="301"/>
      <c r="BI559" s="301"/>
      <c r="BJ559" s="302"/>
      <c r="BN559" s="301"/>
      <c r="BO559" s="302"/>
      <c r="BP559" s="301"/>
      <c r="BQ559" s="301"/>
      <c r="BR559" s="301"/>
      <c r="BS559" s="302"/>
      <c r="BW559" s="301"/>
      <c r="BX559" s="302"/>
      <c r="BY559" s="301"/>
      <c r="BZ559" s="301"/>
      <c r="CA559" s="301"/>
      <c r="CB559" s="302"/>
      <c r="CF559" s="301"/>
      <c r="CG559" s="302"/>
      <c r="CH559" s="301"/>
      <c r="CI559" s="301"/>
      <c r="CJ559" s="301"/>
      <c r="CK559" s="302"/>
      <c r="CO559" s="301"/>
      <c r="CP559" s="302"/>
      <c r="CQ559" s="301"/>
      <c r="CR559" s="301"/>
      <c r="CS559" s="301"/>
      <c r="CT559" s="302"/>
      <c r="CX559" s="301"/>
      <c r="CY559" s="302"/>
      <c r="CZ559" s="301"/>
      <c r="DA559" s="301"/>
      <c r="DB559" s="301"/>
      <c r="DC559" s="302"/>
    </row>
    <row r="560" spans="48:107">
      <c r="AV560" s="301"/>
      <c r="AW560" s="302"/>
      <c r="AX560" s="302"/>
      <c r="AY560" s="301"/>
      <c r="AZ560" s="301"/>
      <c r="BA560" s="302"/>
      <c r="BE560" s="301"/>
      <c r="BF560" s="302"/>
      <c r="BG560" s="301"/>
      <c r="BH560" s="301"/>
      <c r="BI560" s="301"/>
      <c r="BJ560" s="302"/>
      <c r="BN560" s="301"/>
      <c r="BO560" s="302"/>
      <c r="BP560" s="301"/>
      <c r="BQ560" s="301"/>
      <c r="BR560" s="301"/>
      <c r="BS560" s="302"/>
      <c r="BW560" s="301"/>
      <c r="BX560" s="302"/>
      <c r="BY560" s="301"/>
      <c r="BZ560" s="301"/>
      <c r="CA560" s="301"/>
      <c r="CB560" s="302"/>
      <c r="CF560" s="301"/>
      <c r="CG560" s="302"/>
      <c r="CH560" s="301"/>
      <c r="CI560" s="301"/>
      <c r="CJ560" s="301"/>
      <c r="CK560" s="302"/>
      <c r="CO560" s="301"/>
      <c r="CP560" s="302"/>
      <c r="CQ560" s="301"/>
      <c r="CR560" s="301"/>
      <c r="CS560" s="301"/>
      <c r="CT560" s="302"/>
      <c r="CX560" s="301"/>
      <c r="CY560" s="302"/>
      <c r="CZ560" s="301"/>
      <c r="DA560" s="301"/>
      <c r="DB560" s="301"/>
      <c r="DC560" s="302"/>
    </row>
    <row r="561" spans="48:107">
      <c r="AV561" s="301"/>
      <c r="AW561" s="302"/>
      <c r="AX561" s="302"/>
      <c r="AY561" s="301"/>
      <c r="AZ561" s="301"/>
      <c r="BA561" s="302"/>
      <c r="BE561" s="301"/>
      <c r="BF561" s="302"/>
      <c r="BG561" s="301"/>
      <c r="BH561" s="301"/>
      <c r="BI561" s="301"/>
      <c r="BJ561" s="302"/>
      <c r="BN561" s="301"/>
      <c r="BO561" s="302"/>
      <c r="BP561" s="301"/>
      <c r="BQ561" s="301"/>
      <c r="BR561" s="301"/>
      <c r="BS561" s="302"/>
      <c r="BW561" s="301"/>
      <c r="BX561" s="302"/>
      <c r="BY561" s="301"/>
      <c r="BZ561" s="301"/>
      <c r="CA561" s="301"/>
      <c r="CB561" s="302"/>
      <c r="CF561" s="301"/>
      <c r="CG561" s="302"/>
      <c r="CH561" s="301"/>
      <c r="CI561" s="301"/>
      <c r="CJ561" s="301"/>
      <c r="CK561" s="302"/>
      <c r="CO561" s="301"/>
      <c r="CP561" s="302"/>
      <c r="CQ561" s="301"/>
      <c r="CR561" s="301"/>
      <c r="CS561" s="301"/>
      <c r="CT561" s="302"/>
      <c r="CX561" s="301"/>
      <c r="CY561" s="302"/>
      <c r="CZ561" s="301"/>
      <c r="DA561" s="301"/>
      <c r="DB561" s="301"/>
      <c r="DC561" s="302"/>
    </row>
    <row r="562" spans="48:107">
      <c r="AV562" s="301"/>
      <c r="AW562" s="302"/>
      <c r="AX562" s="302"/>
      <c r="AY562" s="301"/>
      <c r="AZ562" s="301"/>
      <c r="BA562" s="302"/>
      <c r="BE562" s="301"/>
      <c r="BF562" s="302"/>
      <c r="BG562" s="301"/>
      <c r="BH562" s="301"/>
      <c r="BI562" s="301"/>
      <c r="BJ562" s="302"/>
      <c r="BN562" s="301"/>
      <c r="BO562" s="302"/>
      <c r="BP562" s="301"/>
      <c r="BQ562" s="301"/>
      <c r="BR562" s="301"/>
      <c r="BS562" s="302"/>
      <c r="BW562" s="301"/>
      <c r="BX562" s="302"/>
      <c r="BY562" s="301"/>
      <c r="BZ562" s="301"/>
      <c r="CA562" s="301"/>
      <c r="CB562" s="302"/>
      <c r="CF562" s="301"/>
      <c r="CG562" s="302"/>
      <c r="CH562" s="301"/>
      <c r="CI562" s="301"/>
      <c r="CJ562" s="301"/>
      <c r="CK562" s="302"/>
      <c r="CO562" s="301"/>
      <c r="CP562" s="302"/>
      <c r="CQ562" s="301"/>
      <c r="CR562" s="301"/>
      <c r="CS562" s="301"/>
      <c r="CT562" s="302"/>
      <c r="CX562" s="301"/>
      <c r="CY562" s="302"/>
      <c r="CZ562" s="301"/>
      <c r="DA562" s="301"/>
      <c r="DB562" s="301"/>
      <c r="DC562" s="302"/>
    </row>
    <row r="563" spans="48:107">
      <c r="AV563" s="301"/>
      <c r="AW563" s="302"/>
      <c r="AX563" s="302"/>
      <c r="AY563" s="301"/>
      <c r="AZ563" s="301"/>
      <c r="BA563" s="302"/>
      <c r="BE563" s="301"/>
      <c r="BF563" s="302"/>
      <c r="BG563" s="301"/>
      <c r="BH563" s="301"/>
      <c r="BI563" s="301"/>
      <c r="BJ563" s="302"/>
      <c r="BN563" s="301"/>
      <c r="BO563" s="302"/>
      <c r="BP563" s="301"/>
      <c r="BQ563" s="301"/>
      <c r="BR563" s="301"/>
      <c r="BS563" s="302"/>
      <c r="BW563" s="301"/>
      <c r="BX563" s="302"/>
      <c r="BY563" s="301"/>
      <c r="BZ563" s="301"/>
      <c r="CA563" s="301"/>
      <c r="CB563" s="302"/>
      <c r="CF563" s="301"/>
      <c r="CG563" s="302"/>
      <c r="CH563" s="301"/>
      <c r="CI563" s="301"/>
      <c r="CJ563" s="301"/>
      <c r="CK563" s="302"/>
      <c r="CO563" s="301"/>
      <c r="CP563" s="302"/>
      <c r="CQ563" s="301"/>
      <c r="CR563" s="301"/>
      <c r="CS563" s="301"/>
      <c r="CT563" s="302"/>
      <c r="CX563" s="301"/>
      <c r="CY563" s="302"/>
      <c r="CZ563" s="301"/>
      <c r="DA563" s="301"/>
      <c r="DB563" s="301"/>
      <c r="DC563" s="302"/>
    </row>
    <row r="564" spans="48:107">
      <c r="AV564" s="301"/>
      <c r="AW564" s="302"/>
      <c r="AX564" s="302"/>
      <c r="AY564" s="301"/>
      <c r="AZ564" s="301"/>
      <c r="BA564" s="302"/>
      <c r="BE564" s="301"/>
      <c r="BF564" s="302"/>
      <c r="BG564" s="301"/>
      <c r="BH564" s="301"/>
      <c r="BI564" s="301"/>
      <c r="BJ564" s="302"/>
      <c r="BN564" s="301"/>
      <c r="BO564" s="302"/>
      <c r="BP564" s="301"/>
      <c r="BQ564" s="301"/>
      <c r="BR564" s="301"/>
      <c r="BS564" s="302"/>
      <c r="BW564" s="301"/>
      <c r="BX564" s="302"/>
      <c r="BY564" s="301"/>
      <c r="BZ564" s="301"/>
      <c r="CA564" s="301"/>
      <c r="CB564" s="302"/>
      <c r="CF564" s="301"/>
      <c r="CG564" s="302"/>
      <c r="CH564" s="301"/>
      <c r="CI564" s="301"/>
      <c r="CJ564" s="301"/>
      <c r="CK564" s="302"/>
      <c r="CO564" s="301"/>
      <c r="CP564" s="302"/>
      <c r="CQ564" s="301"/>
      <c r="CR564" s="301"/>
      <c r="CS564" s="301"/>
      <c r="CT564" s="302"/>
      <c r="CX564" s="301"/>
      <c r="CY564" s="302"/>
      <c r="CZ564" s="301"/>
      <c r="DA564" s="301"/>
      <c r="DB564" s="301"/>
      <c r="DC564" s="302"/>
    </row>
    <row r="565" spans="48:107">
      <c r="AV565" s="301"/>
      <c r="AW565" s="302"/>
      <c r="AX565" s="302"/>
      <c r="AY565" s="301"/>
      <c r="AZ565" s="301"/>
      <c r="BA565" s="302"/>
      <c r="BE565" s="301"/>
      <c r="BF565" s="302"/>
      <c r="BG565" s="301"/>
      <c r="BH565" s="301"/>
      <c r="BI565" s="301"/>
      <c r="BJ565" s="302"/>
      <c r="BN565" s="301"/>
      <c r="BO565" s="302"/>
      <c r="BP565" s="301"/>
      <c r="BQ565" s="301"/>
      <c r="BR565" s="301"/>
      <c r="BS565" s="302"/>
      <c r="BW565" s="301"/>
      <c r="BX565" s="302"/>
      <c r="BY565" s="301"/>
      <c r="BZ565" s="301"/>
      <c r="CA565" s="301"/>
      <c r="CB565" s="302"/>
      <c r="CF565" s="301"/>
      <c r="CG565" s="302"/>
      <c r="CH565" s="301"/>
      <c r="CI565" s="301"/>
      <c r="CJ565" s="301"/>
      <c r="CK565" s="302"/>
      <c r="CO565" s="301"/>
      <c r="CP565" s="302"/>
      <c r="CQ565" s="301"/>
      <c r="CR565" s="301"/>
      <c r="CS565" s="301"/>
      <c r="CT565" s="302"/>
      <c r="CX565" s="301"/>
      <c r="CY565" s="302"/>
      <c r="CZ565" s="301"/>
      <c r="DA565" s="301"/>
      <c r="DB565" s="301"/>
      <c r="DC565" s="302"/>
    </row>
    <row r="566" spans="48:107">
      <c r="AV566" s="301"/>
      <c r="AW566" s="302"/>
      <c r="AX566" s="302"/>
      <c r="AY566" s="301"/>
      <c r="AZ566" s="301"/>
      <c r="BA566" s="302"/>
      <c r="BE566" s="301"/>
      <c r="BF566" s="302"/>
      <c r="BG566" s="301"/>
      <c r="BH566" s="301"/>
      <c r="BI566" s="301"/>
      <c r="BJ566" s="302"/>
      <c r="BN566" s="301"/>
      <c r="BO566" s="302"/>
      <c r="BP566" s="301"/>
      <c r="BQ566" s="301"/>
      <c r="BR566" s="301"/>
      <c r="BS566" s="302"/>
      <c r="BW566" s="301"/>
      <c r="BX566" s="302"/>
      <c r="BY566" s="301"/>
      <c r="BZ566" s="301"/>
      <c r="CA566" s="301"/>
      <c r="CB566" s="302"/>
      <c r="CF566" s="301"/>
      <c r="CG566" s="302"/>
      <c r="CH566" s="301"/>
      <c r="CI566" s="301"/>
      <c r="CJ566" s="301"/>
      <c r="CK566" s="302"/>
      <c r="CO566" s="301"/>
      <c r="CP566" s="302"/>
      <c r="CQ566" s="301"/>
      <c r="CR566" s="301"/>
      <c r="CS566" s="301"/>
      <c r="CT566" s="302"/>
      <c r="CX566" s="301"/>
      <c r="CY566" s="302"/>
      <c r="CZ566" s="301"/>
      <c r="DA566" s="301"/>
      <c r="DB566" s="301"/>
      <c r="DC566" s="302"/>
    </row>
    <row r="567" spans="48:107">
      <c r="AV567" s="301"/>
      <c r="AW567" s="302"/>
      <c r="AX567" s="302"/>
      <c r="AY567" s="301"/>
      <c r="AZ567" s="301"/>
      <c r="BA567" s="302"/>
      <c r="BE567" s="301"/>
      <c r="BF567" s="302"/>
      <c r="BG567" s="301"/>
      <c r="BH567" s="301"/>
      <c r="BI567" s="301"/>
      <c r="BJ567" s="302"/>
      <c r="BN567" s="301"/>
      <c r="BO567" s="302"/>
      <c r="BP567" s="301"/>
      <c r="BQ567" s="301"/>
      <c r="BR567" s="301"/>
      <c r="BS567" s="302"/>
      <c r="BW567" s="301"/>
      <c r="BX567" s="302"/>
      <c r="BY567" s="301"/>
      <c r="BZ567" s="301"/>
      <c r="CA567" s="301"/>
      <c r="CB567" s="302"/>
      <c r="CF567" s="301"/>
      <c r="CG567" s="302"/>
      <c r="CH567" s="301"/>
      <c r="CI567" s="301"/>
      <c r="CJ567" s="301"/>
      <c r="CK567" s="302"/>
      <c r="CO567" s="301"/>
      <c r="CP567" s="302"/>
      <c r="CQ567" s="301"/>
      <c r="CR567" s="301"/>
      <c r="CS567" s="301"/>
      <c r="CT567" s="302"/>
      <c r="CX567" s="301"/>
      <c r="CY567" s="302"/>
      <c r="CZ567" s="301"/>
      <c r="DA567" s="301"/>
      <c r="DB567" s="301"/>
      <c r="DC567" s="302"/>
    </row>
    <row r="568" spans="48:107">
      <c r="AV568" s="301"/>
      <c r="AW568" s="302"/>
      <c r="AX568" s="302"/>
      <c r="AY568" s="301"/>
      <c r="AZ568" s="301"/>
      <c r="BA568" s="302"/>
      <c r="BE568" s="301"/>
      <c r="BF568" s="302"/>
      <c r="BG568" s="301"/>
      <c r="BH568" s="301"/>
      <c r="BI568" s="301"/>
      <c r="BJ568" s="302"/>
      <c r="BN568" s="301"/>
      <c r="BO568" s="302"/>
      <c r="BP568" s="301"/>
      <c r="BQ568" s="301"/>
      <c r="BR568" s="301"/>
      <c r="BS568" s="302"/>
      <c r="BW568" s="301"/>
      <c r="BX568" s="302"/>
      <c r="BY568" s="301"/>
      <c r="BZ568" s="301"/>
      <c r="CA568" s="301"/>
      <c r="CB568" s="302"/>
      <c r="CF568" s="301"/>
      <c r="CG568" s="302"/>
      <c r="CH568" s="301"/>
      <c r="CI568" s="301"/>
      <c r="CJ568" s="301"/>
      <c r="CK568" s="302"/>
      <c r="CO568" s="301"/>
      <c r="CP568" s="302"/>
      <c r="CQ568" s="301"/>
      <c r="CR568" s="301"/>
      <c r="CS568" s="301"/>
      <c r="CT568" s="302"/>
      <c r="CX568" s="301"/>
      <c r="CY568" s="302"/>
      <c r="CZ568" s="301"/>
      <c r="DA568" s="301"/>
      <c r="DB568" s="301"/>
      <c r="DC568" s="302"/>
    </row>
    <row r="569" spans="48:107">
      <c r="AV569" s="301"/>
      <c r="AW569" s="302"/>
      <c r="AX569" s="302"/>
      <c r="AY569" s="301"/>
      <c r="AZ569" s="301"/>
      <c r="BA569" s="302"/>
      <c r="BE569" s="301"/>
      <c r="BF569" s="302"/>
      <c r="BG569" s="301"/>
      <c r="BH569" s="301"/>
      <c r="BI569" s="301"/>
      <c r="BJ569" s="302"/>
      <c r="BN569" s="301"/>
      <c r="BO569" s="302"/>
      <c r="BP569" s="301"/>
      <c r="BQ569" s="301"/>
      <c r="BR569" s="301"/>
      <c r="BS569" s="302"/>
      <c r="BW569" s="301"/>
      <c r="BX569" s="302"/>
      <c r="BY569" s="301"/>
      <c r="BZ569" s="301"/>
      <c r="CA569" s="301"/>
      <c r="CB569" s="302"/>
      <c r="CF569" s="301"/>
      <c r="CG569" s="302"/>
      <c r="CH569" s="301"/>
      <c r="CI569" s="301"/>
      <c r="CJ569" s="301"/>
      <c r="CK569" s="302"/>
      <c r="CO569" s="301"/>
      <c r="CP569" s="302"/>
      <c r="CQ569" s="301"/>
      <c r="CR569" s="301"/>
      <c r="CS569" s="301"/>
      <c r="CT569" s="302"/>
      <c r="CX569" s="301"/>
      <c r="CY569" s="302"/>
      <c r="CZ569" s="301"/>
      <c r="DA569" s="301"/>
      <c r="DB569" s="301"/>
      <c r="DC569" s="302"/>
    </row>
    <row r="570" spans="48:107">
      <c r="AV570" s="301"/>
      <c r="AW570" s="302"/>
      <c r="AX570" s="302"/>
      <c r="AY570" s="301"/>
      <c r="AZ570" s="301"/>
      <c r="BA570" s="302"/>
      <c r="BE570" s="301"/>
      <c r="BF570" s="302"/>
      <c r="BG570" s="301"/>
      <c r="BH570" s="301"/>
      <c r="BI570" s="301"/>
      <c r="BJ570" s="302"/>
      <c r="BN570" s="301"/>
      <c r="BO570" s="302"/>
      <c r="BP570" s="301"/>
      <c r="BQ570" s="301"/>
      <c r="BR570" s="301"/>
      <c r="BS570" s="302"/>
      <c r="BW570" s="301"/>
      <c r="BX570" s="302"/>
      <c r="BY570" s="301"/>
      <c r="BZ570" s="301"/>
      <c r="CA570" s="301"/>
      <c r="CB570" s="302"/>
      <c r="CF570" s="301"/>
      <c r="CG570" s="302"/>
      <c r="CH570" s="301"/>
      <c r="CI570" s="301"/>
      <c r="CJ570" s="301"/>
      <c r="CK570" s="302"/>
      <c r="CO570" s="301"/>
      <c r="CP570" s="302"/>
      <c r="CQ570" s="301"/>
      <c r="CR570" s="301"/>
      <c r="CS570" s="301"/>
      <c r="CT570" s="302"/>
      <c r="CX570" s="301"/>
      <c r="CY570" s="302"/>
      <c r="CZ570" s="301"/>
      <c r="DA570" s="301"/>
      <c r="DB570" s="301"/>
      <c r="DC570" s="302"/>
    </row>
    <row r="571" spans="48:107">
      <c r="AV571" s="301"/>
      <c r="AW571" s="302"/>
      <c r="AX571" s="302"/>
      <c r="AY571" s="301"/>
      <c r="AZ571" s="301"/>
      <c r="BA571" s="302"/>
      <c r="BE571" s="301"/>
      <c r="BF571" s="302"/>
      <c r="BG571" s="301"/>
      <c r="BH571" s="301"/>
      <c r="BI571" s="301"/>
      <c r="BJ571" s="302"/>
      <c r="BN571" s="301"/>
      <c r="BO571" s="302"/>
      <c r="BP571" s="301"/>
      <c r="BQ571" s="301"/>
      <c r="BR571" s="301"/>
      <c r="BS571" s="302"/>
      <c r="BW571" s="301"/>
      <c r="BX571" s="302"/>
      <c r="BY571" s="301"/>
      <c r="BZ571" s="301"/>
      <c r="CA571" s="301"/>
      <c r="CB571" s="302"/>
      <c r="CF571" s="301"/>
      <c r="CG571" s="302"/>
      <c r="CH571" s="301"/>
      <c r="CI571" s="301"/>
      <c r="CJ571" s="301"/>
      <c r="CK571" s="302"/>
      <c r="CO571" s="301"/>
      <c r="CP571" s="302"/>
      <c r="CQ571" s="301"/>
      <c r="CR571" s="301"/>
      <c r="CS571" s="301"/>
      <c r="CT571" s="302"/>
      <c r="CX571" s="301"/>
      <c r="CY571" s="302"/>
      <c r="CZ571" s="301"/>
      <c r="DA571" s="301"/>
      <c r="DB571" s="301"/>
      <c r="DC571" s="302"/>
    </row>
    <row r="572" spans="48:107">
      <c r="AV572" s="301"/>
      <c r="AW572" s="302"/>
      <c r="AX572" s="302"/>
      <c r="AY572" s="301"/>
      <c r="AZ572" s="301"/>
      <c r="BA572" s="302"/>
      <c r="BE572" s="301"/>
      <c r="BF572" s="302"/>
      <c r="BG572" s="301"/>
      <c r="BH572" s="301"/>
      <c r="BI572" s="301"/>
      <c r="BJ572" s="302"/>
      <c r="BN572" s="301"/>
      <c r="BO572" s="302"/>
      <c r="BP572" s="301"/>
      <c r="BQ572" s="301"/>
      <c r="BR572" s="301"/>
      <c r="BS572" s="302"/>
      <c r="BW572" s="301"/>
      <c r="BX572" s="302"/>
      <c r="BY572" s="301"/>
      <c r="BZ572" s="301"/>
      <c r="CA572" s="301"/>
      <c r="CB572" s="302"/>
      <c r="CF572" s="301"/>
      <c r="CG572" s="302"/>
      <c r="CH572" s="301"/>
      <c r="CI572" s="301"/>
      <c r="CJ572" s="301"/>
      <c r="CK572" s="302"/>
      <c r="CO572" s="301"/>
      <c r="CP572" s="302"/>
      <c r="CQ572" s="301"/>
      <c r="CR572" s="301"/>
      <c r="CS572" s="301"/>
      <c r="CT572" s="302"/>
      <c r="CX572" s="301"/>
      <c r="CY572" s="302"/>
      <c r="CZ572" s="301"/>
      <c r="DA572" s="301"/>
      <c r="DB572" s="301"/>
      <c r="DC572" s="302"/>
    </row>
    <row r="573" spans="48:107">
      <c r="AV573" s="301"/>
      <c r="AW573" s="302"/>
      <c r="AX573" s="302"/>
      <c r="AY573" s="301"/>
      <c r="AZ573" s="301"/>
      <c r="BA573" s="302"/>
      <c r="BE573" s="301"/>
      <c r="BF573" s="302"/>
      <c r="BG573" s="301"/>
      <c r="BH573" s="301"/>
      <c r="BI573" s="301"/>
      <c r="BJ573" s="302"/>
      <c r="BN573" s="301"/>
      <c r="BO573" s="302"/>
      <c r="BP573" s="301"/>
      <c r="BQ573" s="301"/>
      <c r="BR573" s="301"/>
      <c r="BS573" s="302"/>
      <c r="BW573" s="301"/>
      <c r="BX573" s="302"/>
      <c r="BY573" s="301"/>
      <c r="BZ573" s="301"/>
      <c r="CA573" s="301"/>
      <c r="CB573" s="302"/>
      <c r="CF573" s="301"/>
      <c r="CG573" s="302"/>
      <c r="CH573" s="301"/>
      <c r="CI573" s="301"/>
      <c r="CJ573" s="301"/>
      <c r="CK573" s="302"/>
      <c r="CO573" s="301"/>
      <c r="CP573" s="302"/>
      <c r="CQ573" s="301"/>
      <c r="CR573" s="301"/>
      <c r="CS573" s="301"/>
      <c r="CT573" s="302"/>
      <c r="CX573" s="301"/>
      <c r="CY573" s="302"/>
      <c r="CZ573" s="301"/>
      <c r="DA573" s="301"/>
      <c r="DB573" s="301"/>
      <c r="DC573" s="302"/>
    </row>
    <row r="574" spans="48:107">
      <c r="AV574" s="301"/>
      <c r="AW574" s="302"/>
      <c r="AX574" s="302"/>
      <c r="AY574" s="301"/>
      <c r="AZ574" s="301"/>
      <c r="BA574" s="302"/>
      <c r="BE574" s="301"/>
      <c r="BF574" s="302"/>
      <c r="BG574" s="301"/>
      <c r="BH574" s="301"/>
      <c r="BI574" s="301"/>
      <c r="BJ574" s="302"/>
      <c r="BN574" s="301"/>
      <c r="BO574" s="302"/>
      <c r="BP574" s="301"/>
      <c r="BQ574" s="301"/>
      <c r="BR574" s="301"/>
      <c r="BS574" s="302"/>
      <c r="BW574" s="301"/>
      <c r="BX574" s="302"/>
      <c r="BY574" s="301"/>
      <c r="BZ574" s="301"/>
      <c r="CA574" s="301"/>
      <c r="CB574" s="302"/>
      <c r="CF574" s="301"/>
      <c r="CG574" s="302"/>
      <c r="CH574" s="301"/>
      <c r="CI574" s="301"/>
      <c r="CJ574" s="301"/>
      <c r="CK574" s="302"/>
      <c r="CO574" s="301"/>
      <c r="CP574" s="302"/>
      <c r="CQ574" s="301"/>
      <c r="CR574" s="301"/>
      <c r="CS574" s="301"/>
      <c r="CT574" s="302"/>
      <c r="CX574" s="301"/>
      <c r="CY574" s="302"/>
      <c r="CZ574" s="301"/>
      <c r="DA574" s="301"/>
      <c r="DB574" s="301"/>
      <c r="DC574" s="302"/>
    </row>
    <row r="575" spans="48:107">
      <c r="AV575" s="301"/>
      <c r="AW575" s="302"/>
      <c r="AX575" s="302"/>
      <c r="AY575" s="301"/>
      <c r="AZ575" s="301"/>
      <c r="BA575" s="302"/>
      <c r="BE575" s="301"/>
      <c r="BF575" s="302"/>
      <c r="BG575" s="301"/>
      <c r="BH575" s="301"/>
      <c r="BI575" s="301"/>
      <c r="BJ575" s="302"/>
      <c r="BN575" s="301"/>
      <c r="BO575" s="302"/>
      <c r="BP575" s="301"/>
      <c r="BQ575" s="301"/>
      <c r="BR575" s="301"/>
      <c r="BS575" s="302"/>
      <c r="BW575" s="301"/>
      <c r="BX575" s="302"/>
      <c r="BY575" s="301"/>
      <c r="BZ575" s="301"/>
      <c r="CA575" s="301"/>
      <c r="CB575" s="302"/>
      <c r="CF575" s="301"/>
      <c r="CG575" s="302"/>
      <c r="CH575" s="301"/>
      <c r="CI575" s="301"/>
      <c r="CJ575" s="301"/>
      <c r="CK575" s="302"/>
      <c r="CO575" s="301"/>
      <c r="CP575" s="302"/>
      <c r="CQ575" s="301"/>
      <c r="CR575" s="301"/>
      <c r="CS575" s="301"/>
      <c r="CT575" s="302"/>
      <c r="CX575" s="301"/>
      <c r="CY575" s="302"/>
      <c r="CZ575" s="301"/>
      <c r="DA575" s="301"/>
      <c r="DB575" s="301"/>
      <c r="DC575" s="302"/>
    </row>
    <row r="576" spans="48:107">
      <c r="AV576" s="301"/>
      <c r="AW576" s="302"/>
      <c r="AX576" s="302"/>
      <c r="AY576" s="301"/>
      <c r="AZ576" s="301"/>
      <c r="BA576" s="302"/>
      <c r="BE576" s="301"/>
      <c r="BF576" s="302"/>
      <c r="BG576" s="301"/>
      <c r="BH576" s="301"/>
      <c r="BI576" s="301"/>
      <c r="BJ576" s="302"/>
      <c r="BN576" s="301"/>
      <c r="BO576" s="302"/>
      <c r="BP576" s="301"/>
      <c r="BQ576" s="301"/>
      <c r="BR576" s="301"/>
      <c r="BS576" s="302"/>
      <c r="BW576" s="301"/>
      <c r="BX576" s="302"/>
      <c r="BY576" s="301"/>
      <c r="BZ576" s="301"/>
      <c r="CA576" s="301"/>
      <c r="CB576" s="302"/>
      <c r="CF576" s="301"/>
      <c r="CG576" s="302"/>
      <c r="CH576" s="301"/>
      <c r="CI576" s="301"/>
      <c r="CJ576" s="301"/>
      <c r="CK576" s="302"/>
      <c r="CO576" s="301"/>
      <c r="CP576" s="302"/>
      <c r="CQ576" s="301"/>
      <c r="CR576" s="301"/>
      <c r="CS576" s="301"/>
      <c r="CT576" s="302"/>
      <c r="CX576" s="301"/>
      <c r="CY576" s="302"/>
      <c r="CZ576" s="301"/>
      <c r="DA576" s="301"/>
      <c r="DB576" s="301"/>
      <c r="DC576" s="302"/>
    </row>
    <row r="577" spans="48:107">
      <c r="AV577" s="301"/>
      <c r="AW577" s="302"/>
      <c r="AX577" s="302"/>
      <c r="AY577" s="301"/>
      <c r="AZ577" s="301"/>
      <c r="BA577" s="302"/>
      <c r="BE577" s="301"/>
      <c r="BF577" s="302"/>
      <c r="BG577" s="301"/>
      <c r="BH577" s="301"/>
      <c r="BI577" s="301"/>
      <c r="BJ577" s="302"/>
      <c r="BN577" s="301"/>
      <c r="BO577" s="302"/>
      <c r="BP577" s="301"/>
      <c r="BQ577" s="301"/>
      <c r="BR577" s="301"/>
      <c r="BS577" s="302"/>
      <c r="BW577" s="301"/>
      <c r="BX577" s="302"/>
      <c r="BY577" s="301"/>
      <c r="BZ577" s="301"/>
      <c r="CA577" s="301"/>
      <c r="CB577" s="302"/>
      <c r="CF577" s="301"/>
      <c r="CG577" s="302"/>
      <c r="CH577" s="301"/>
      <c r="CI577" s="301"/>
      <c r="CJ577" s="301"/>
      <c r="CK577" s="302"/>
      <c r="CO577" s="301"/>
      <c r="CP577" s="302"/>
      <c r="CQ577" s="301"/>
      <c r="CR577" s="301"/>
      <c r="CS577" s="301"/>
      <c r="CT577" s="302"/>
      <c r="CX577" s="301"/>
      <c r="CY577" s="302"/>
      <c r="CZ577" s="301"/>
      <c r="DA577" s="301"/>
      <c r="DB577" s="301"/>
      <c r="DC577" s="302"/>
    </row>
    <row r="578" spans="48:107">
      <c r="AV578" s="301"/>
      <c r="AW578" s="302"/>
      <c r="AX578" s="302"/>
      <c r="AY578" s="301"/>
      <c r="AZ578" s="301"/>
      <c r="BA578" s="302"/>
      <c r="BE578" s="301"/>
      <c r="BF578" s="302"/>
      <c r="BG578" s="301"/>
      <c r="BH578" s="301"/>
      <c r="BI578" s="301"/>
      <c r="BJ578" s="302"/>
      <c r="BN578" s="301"/>
      <c r="BO578" s="302"/>
      <c r="BP578" s="301"/>
      <c r="BQ578" s="301"/>
      <c r="BR578" s="301"/>
      <c r="BS578" s="302"/>
      <c r="BW578" s="301"/>
      <c r="BX578" s="302"/>
      <c r="BY578" s="301"/>
      <c r="BZ578" s="301"/>
      <c r="CA578" s="301"/>
      <c r="CB578" s="302"/>
      <c r="CF578" s="301"/>
      <c r="CG578" s="302"/>
      <c r="CH578" s="301"/>
      <c r="CI578" s="301"/>
      <c r="CJ578" s="301"/>
      <c r="CK578" s="302"/>
      <c r="CO578" s="301"/>
      <c r="CP578" s="302"/>
      <c r="CQ578" s="301"/>
      <c r="CR578" s="301"/>
      <c r="CS578" s="301"/>
      <c r="CT578" s="302"/>
      <c r="CX578" s="301"/>
      <c r="CY578" s="302"/>
      <c r="CZ578" s="301"/>
      <c r="DA578" s="301"/>
      <c r="DB578" s="301"/>
      <c r="DC578" s="302"/>
    </row>
    <row r="579" spans="48:107">
      <c r="AV579" s="301"/>
      <c r="AW579" s="302"/>
      <c r="AX579" s="302"/>
      <c r="AY579" s="301"/>
      <c r="AZ579" s="301"/>
      <c r="BA579" s="302"/>
      <c r="BE579" s="301"/>
      <c r="BF579" s="302"/>
      <c r="BG579" s="301"/>
      <c r="BH579" s="301"/>
      <c r="BI579" s="301"/>
      <c r="BJ579" s="302"/>
      <c r="BN579" s="301"/>
      <c r="BO579" s="302"/>
      <c r="BP579" s="301"/>
      <c r="BQ579" s="301"/>
      <c r="BR579" s="301"/>
      <c r="BS579" s="302"/>
      <c r="BW579" s="301"/>
      <c r="BX579" s="302"/>
      <c r="BY579" s="301"/>
      <c r="BZ579" s="301"/>
      <c r="CA579" s="301"/>
      <c r="CB579" s="302"/>
      <c r="CF579" s="301"/>
      <c r="CG579" s="302"/>
      <c r="CH579" s="301"/>
      <c r="CI579" s="301"/>
      <c r="CJ579" s="301"/>
      <c r="CK579" s="302"/>
      <c r="CO579" s="301"/>
      <c r="CP579" s="302"/>
      <c r="CQ579" s="301"/>
      <c r="CR579" s="301"/>
      <c r="CS579" s="301"/>
      <c r="CT579" s="302"/>
      <c r="CX579" s="301"/>
      <c r="CY579" s="302"/>
      <c r="CZ579" s="301"/>
      <c r="DA579" s="301"/>
      <c r="DB579" s="301"/>
      <c r="DC579" s="302"/>
    </row>
    <row r="580" spans="48:107">
      <c r="AV580" s="301"/>
      <c r="AW580" s="302"/>
      <c r="AX580" s="302"/>
      <c r="AY580" s="301"/>
      <c r="AZ580" s="301"/>
      <c r="BA580" s="302"/>
      <c r="BE580" s="301"/>
      <c r="BF580" s="302"/>
      <c r="BG580" s="301"/>
      <c r="BH580" s="301"/>
      <c r="BI580" s="301"/>
      <c r="BJ580" s="302"/>
      <c r="BN580" s="301"/>
      <c r="BO580" s="302"/>
      <c r="BP580" s="301"/>
      <c r="BQ580" s="301"/>
      <c r="BR580" s="301"/>
      <c r="BS580" s="302"/>
      <c r="BW580" s="301"/>
      <c r="BX580" s="302"/>
      <c r="BY580" s="301"/>
      <c r="BZ580" s="301"/>
      <c r="CA580" s="301"/>
      <c r="CB580" s="302"/>
      <c r="CF580" s="301"/>
      <c r="CG580" s="302"/>
      <c r="CH580" s="301"/>
      <c r="CI580" s="301"/>
      <c r="CJ580" s="301"/>
      <c r="CK580" s="302"/>
      <c r="CO580" s="301"/>
      <c r="CP580" s="302"/>
      <c r="CQ580" s="301"/>
      <c r="CR580" s="301"/>
      <c r="CS580" s="301"/>
      <c r="CT580" s="302"/>
      <c r="CX580" s="301"/>
      <c r="CY580" s="302"/>
      <c r="CZ580" s="301"/>
      <c r="DA580" s="301"/>
      <c r="DB580" s="301"/>
      <c r="DC580" s="302"/>
    </row>
    <row r="581" spans="48:107">
      <c r="AV581" s="301"/>
      <c r="AW581" s="302"/>
      <c r="AX581" s="302"/>
      <c r="AY581" s="301"/>
      <c r="AZ581" s="301"/>
      <c r="BA581" s="302"/>
      <c r="BE581" s="301"/>
      <c r="BF581" s="302"/>
      <c r="BG581" s="301"/>
      <c r="BH581" s="301"/>
      <c r="BI581" s="301"/>
      <c r="BJ581" s="302"/>
      <c r="BN581" s="301"/>
      <c r="BO581" s="302"/>
      <c r="BP581" s="301"/>
      <c r="BQ581" s="301"/>
      <c r="BR581" s="301"/>
      <c r="BS581" s="302"/>
      <c r="BW581" s="301"/>
      <c r="BX581" s="302"/>
      <c r="BY581" s="301"/>
      <c r="BZ581" s="301"/>
      <c r="CA581" s="301"/>
      <c r="CB581" s="302"/>
      <c r="CF581" s="301"/>
      <c r="CG581" s="302"/>
      <c r="CH581" s="301"/>
      <c r="CI581" s="301"/>
      <c r="CJ581" s="301"/>
      <c r="CK581" s="302"/>
      <c r="CO581" s="301"/>
      <c r="CP581" s="302"/>
      <c r="CQ581" s="301"/>
      <c r="CR581" s="301"/>
      <c r="CS581" s="301"/>
      <c r="CT581" s="302"/>
      <c r="CX581" s="301"/>
      <c r="CY581" s="302"/>
      <c r="CZ581" s="301"/>
      <c r="DA581" s="301"/>
      <c r="DB581" s="301"/>
      <c r="DC581" s="302"/>
    </row>
    <row r="582" spans="48:107">
      <c r="AV582" s="301"/>
      <c r="AW582" s="302"/>
      <c r="AX582" s="302"/>
      <c r="AY582" s="301"/>
      <c r="AZ582" s="301"/>
      <c r="BA582" s="302"/>
      <c r="BE582" s="301"/>
      <c r="BF582" s="302"/>
      <c r="BG582" s="301"/>
      <c r="BH582" s="301"/>
      <c r="BI582" s="301"/>
      <c r="BJ582" s="302"/>
      <c r="BN582" s="301"/>
      <c r="BO582" s="302"/>
      <c r="BP582" s="301"/>
      <c r="BQ582" s="301"/>
      <c r="BR582" s="301"/>
      <c r="BS582" s="302"/>
      <c r="BW582" s="301"/>
      <c r="BX582" s="302"/>
      <c r="BY582" s="301"/>
      <c r="BZ582" s="301"/>
      <c r="CA582" s="301"/>
      <c r="CB582" s="302"/>
      <c r="CF582" s="301"/>
      <c r="CG582" s="302"/>
      <c r="CH582" s="301"/>
      <c r="CI582" s="301"/>
      <c r="CJ582" s="301"/>
      <c r="CK582" s="302"/>
      <c r="CO582" s="301"/>
      <c r="CP582" s="302"/>
      <c r="CQ582" s="301"/>
      <c r="CR582" s="301"/>
      <c r="CS582" s="301"/>
      <c r="CT582" s="302"/>
      <c r="CX582" s="301"/>
      <c r="CY582" s="302"/>
      <c r="CZ582" s="301"/>
      <c r="DA582" s="301"/>
      <c r="DB582" s="301"/>
      <c r="DC582" s="302"/>
    </row>
    <row r="583" spans="48:107">
      <c r="AV583" s="301"/>
      <c r="AW583" s="302"/>
      <c r="AX583" s="302"/>
      <c r="AY583" s="301"/>
      <c r="AZ583" s="301"/>
      <c r="BA583" s="302"/>
      <c r="BE583" s="301"/>
      <c r="BF583" s="302"/>
      <c r="BG583" s="301"/>
      <c r="BH583" s="301"/>
      <c r="BI583" s="301"/>
      <c r="BJ583" s="302"/>
      <c r="BN583" s="301"/>
      <c r="BO583" s="302"/>
      <c r="BP583" s="301"/>
      <c r="BQ583" s="301"/>
      <c r="BR583" s="301"/>
      <c r="BS583" s="302"/>
      <c r="BW583" s="301"/>
      <c r="BX583" s="302"/>
      <c r="BY583" s="301"/>
      <c r="BZ583" s="301"/>
      <c r="CA583" s="301"/>
      <c r="CB583" s="302"/>
      <c r="CF583" s="301"/>
      <c r="CG583" s="302"/>
      <c r="CH583" s="301"/>
      <c r="CI583" s="301"/>
      <c r="CJ583" s="301"/>
      <c r="CK583" s="302"/>
      <c r="CO583" s="301"/>
      <c r="CP583" s="302"/>
      <c r="CQ583" s="301"/>
      <c r="CR583" s="301"/>
      <c r="CS583" s="301"/>
      <c r="CT583" s="302"/>
      <c r="CX583" s="301"/>
      <c r="CY583" s="302"/>
      <c r="CZ583" s="301"/>
      <c r="DA583" s="301"/>
      <c r="DB583" s="301"/>
      <c r="DC583" s="302"/>
    </row>
    <row r="584" spans="48:107">
      <c r="AV584" s="301"/>
      <c r="AW584" s="302"/>
      <c r="AX584" s="302"/>
      <c r="AY584" s="301"/>
      <c r="AZ584" s="301"/>
      <c r="BA584" s="302"/>
      <c r="BE584" s="301"/>
      <c r="BF584" s="302"/>
      <c r="BG584" s="301"/>
      <c r="BH584" s="301"/>
      <c r="BI584" s="301"/>
      <c r="BJ584" s="302"/>
      <c r="BN584" s="301"/>
      <c r="BO584" s="302"/>
      <c r="BP584" s="301"/>
      <c r="BQ584" s="301"/>
      <c r="BR584" s="301"/>
      <c r="BS584" s="302"/>
      <c r="BW584" s="301"/>
      <c r="BX584" s="302"/>
      <c r="BY584" s="301"/>
      <c r="BZ584" s="301"/>
      <c r="CA584" s="301"/>
      <c r="CB584" s="302"/>
      <c r="CF584" s="301"/>
      <c r="CG584" s="302"/>
      <c r="CH584" s="301"/>
      <c r="CI584" s="301"/>
      <c r="CJ584" s="301"/>
      <c r="CK584" s="302"/>
      <c r="CO584" s="301"/>
      <c r="CP584" s="302"/>
      <c r="CQ584" s="301"/>
      <c r="CR584" s="301"/>
      <c r="CS584" s="301"/>
      <c r="CT584" s="302"/>
      <c r="CX584" s="301"/>
      <c r="CY584" s="302"/>
      <c r="CZ584" s="301"/>
      <c r="DA584" s="301"/>
      <c r="DB584" s="301"/>
      <c r="DC584" s="302"/>
    </row>
    <row r="585" spans="48:107">
      <c r="AV585" s="301"/>
      <c r="AW585" s="302"/>
      <c r="AX585" s="302"/>
      <c r="AY585" s="301"/>
      <c r="AZ585" s="301"/>
      <c r="BA585" s="302"/>
      <c r="BE585" s="301"/>
      <c r="BF585" s="302"/>
      <c r="BG585" s="301"/>
      <c r="BH585" s="301"/>
      <c r="BI585" s="301"/>
      <c r="BJ585" s="302"/>
      <c r="BN585" s="301"/>
      <c r="BO585" s="302"/>
      <c r="BP585" s="301"/>
      <c r="BQ585" s="301"/>
      <c r="BR585" s="301"/>
      <c r="BS585" s="302"/>
      <c r="BW585" s="301"/>
      <c r="BX585" s="302"/>
      <c r="BY585" s="301"/>
      <c r="BZ585" s="301"/>
      <c r="CA585" s="301"/>
      <c r="CB585" s="302"/>
      <c r="CF585" s="301"/>
      <c r="CG585" s="302"/>
      <c r="CH585" s="301"/>
      <c r="CI585" s="301"/>
      <c r="CJ585" s="301"/>
      <c r="CK585" s="302"/>
      <c r="CO585" s="301"/>
      <c r="CP585" s="302"/>
      <c r="CQ585" s="301"/>
      <c r="CR585" s="301"/>
      <c r="CS585" s="301"/>
      <c r="CT585" s="302"/>
      <c r="CX585" s="301"/>
      <c r="CY585" s="302"/>
      <c r="CZ585" s="301"/>
      <c r="DA585" s="301"/>
      <c r="DB585" s="301"/>
      <c r="DC585" s="302"/>
    </row>
    <row r="586" spans="48:107">
      <c r="AV586" s="301"/>
      <c r="AW586" s="302"/>
      <c r="AX586" s="302"/>
      <c r="AY586" s="301"/>
      <c r="AZ586" s="301"/>
      <c r="BA586" s="302"/>
      <c r="BE586" s="301"/>
      <c r="BF586" s="302"/>
      <c r="BG586" s="301"/>
      <c r="BH586" s="301"/>
      <c r="BI586" s="301"/>
      <c r="BJ586" s="302"/>
      <c r="BN586" s="301"/>
      <c r="BO586" s="302"/>
      <c r="BP586" s="301"/>
      <c r="BQ586" s="301"/>
      <c r="BR586" s="301"/>
      <c r="BS586" s="302"/>
      <c r="BW586" s="301"/>
      <c r="BX586" s="302"/>
      <c r="BY586" s="301"/>
      <c r="BZ586" s="301"/>
      <c r="CA586" s="301"/>
      <c r="CB586" s="302"/>
      <c r="CF586" s="301"/>
      <c r="CG586" s="302"/>
      <c r="CH586" s="301"/>
      <c r="CI586" s="301"/>
      <c r="CJ586" s="301"/>
      <c r="CK586" s="302"/>
      <c r="CO586" s="301"/>
      <c r="CP586" s="302"/>
      <c r="CQ586" s="301"/>
      <c r="CR586" s="301"/>
      <c r="CS586" s="301"/>
      <c r="CT586" s="302"/>
      <c r="CX586" s="301"/>
      <c r="CY586" s="302"/>
      <c r="CZ586" s="301"/>
      <c r="DA586" s="301"/>
      <c r="DB586" s="301"/>
      <c r="DC586" s="302"/>
    </row>
    <row r="587" spans="48:107">
      <c r="AV587" s="301"/>
      <c r="AW587" s="302"/>
      <c r="AX587" s="302"/>
      <c r="AY587" s="301"/>
      <c r="AZ587" s="301"/>
      <c r="BA587" s="302"/>
      <c r="BE587" s="301"/>
      <c r="BF587" s="302"/>
      <c r="BG587" s="301"/>
      <c r="BH587" s="301"/>
      <c r="BI587" s="301"/>
      <c r="BJ587" s="302"/>
      <c r="BN587" s="301"/>
      <c r="BO587" s="302"/>
      <c r="BP587" s="301"/>
      <c r="BQ587" s="301"/>
      <c r="BR587" s="301"/>
      <c r="BS587" s="302"/>
      <c r="BW587" s="301"/>
      <c r="BX587" s="302"/>
      <c r="BY587" s="301"/>
      <c r="BZ587" s="301"/>
      <c r="CA587" s="301"/>
      <c r="CB587" s="302"/>
      <c r="CF587" s="301"/>
      <c r="CG587" s="302"/>
      <c r="CH587" s="301"/>
      <c r="CI587" s="301"/>
      <c r="CJ587" s="301"/>
      <c r="CK587" s="302"/>
      <c r="CO587" s="301"/>
      <c r="CP587" s="302"/>
      <c r="CQ587" s="301"/>
      <c r="CR587" s="301"/>
      <c r="CS587" s="301"/>
      <c r="CT587" s="302"/>
      <c r="CX587" s="301"/>
      <c r="CY587" s="302"/>
      <c r="CZ587" s="301"/>
      <c r="DA587" s="301"/>
      <c r="DB587" s="301"/>
      <c r="DC587" s="302"/>
    </row>
    <row r="588" spans="48:107">
      <c r="AV588" s="301"/>
      <c r="AW588" s="302"/>
      <c r="AX588" s="302"/>
      <c r="AY588" s="301"/>
      <c r="AZ588" s="301"/>
      <c r="BA588" s="302"/>
      <c r="BE588" s="301"/>
      <c r="BF588" s="302"/>
      <c r="BG588" s="301"/>
      <c r="BH588" s="301"/>
      <c r="BI588" s="301"/>
      <c r="BJ588" s="302"/>
      <c r="BN588" s="301"/>
      <c r="BO588" s="302"/>
      <c r="BP588" s="301"/>
      <c r="BQ588" s="301"/>
      <c r="BR588" s="301"/>
      <c r="BS588" s="302"/>
      <c r="BW588" s="301"/>
      <c r="BX588" s="302"/>
      <c r="BY588" s="301"/>
      <c r="BZ588" s="301"/>
      <c r="CA588" s="301"/>
      <c r="CB588" s="302"/>
      <c r="CF588" s="301"/>
      <c r="CG588" s="302"/>
      <c r="CH588" s="301"/>
      <c r="CI588" s="301"/>
      <c r="CJ588" s="301"/>
      <c r="CK588" s="302"/>
      <c r="CO588" s="301"/>
      <c r="CP588" s="302"/>
      <c r="CQ588" s="301"/>
      <c r="CR588" s="301"/>
      <c r="CS588" s="301"/>
      <c r="CT588" s="302"/>
      <c r="CX588" s="301"/>
      <c r="CY588" s="302"/>
      <c r="CZ588" s="301"/>
      <c r="DA588" s="301"/>
      <c r="DB588" s="301"/>
      <c r="DC588" s="302"/>
    </row>
    <row r="589" spans="48:107">
      <c r="AV589" s="301"/>
      <c r="AW589" s="302"/>
      <c r="AX589" s="302"/>
      <c r="AY589" s="301"/>
      <c r="AZ589" s="301"/>
      <c r="BA589" s="302"/>
      <c r="BE589" s="301"/>
      <c r="BF589" s="302"/>
      <c r="BG589" s="301"/>
      <c r="BH589" s="301"/>
      <c r="BI589" s="301"/>
      <c r="BJ589" s="302"/>
      <c r="BN589" s="301"/>
      <c r="BO589" s="302"/>
      <c r="BP589" s="301"/>
      <c r="BQ589" s="301"/>
      <c r="BR589" s="301"/>
      <c r="BS589" s="302"/>
      <c r="BW589" s="301"/>
      <c r="BX589" s="302"/>
      <c r="BY589" s="301"/>
      <c r="BZ589" s="301"/>
      <c r="CA589" s="301"/>
      <c r="CB589" s="302"/>
      <c r="CF589" s="301"/>
      <c r="CG589" s="302"/>
      <c r="CH589" s="301"/>
      <c r="CI589" s="301"/>
      <c r="CJ589" s="301"/>
      <c r="CK589" s="302"/>
      <c r="CO589" s="301"/>
      <c r="CP589" s="302"/>
      <c r="CQ589" s="301"/>
      <c r="CR589" s="301"/>
      <c r="CS589" s="301"/>
      <c r="CT589" s="302"/>
      <c r="CX589" s="301"/>
      <c r="CY589" s="302"/>
      <c r="CZ589" s="301"/>
      <c r="DA589" s="301"/>
      <c r="DB589" s="301"/>
      <c r="DC589" s="302"/>
    </row>
    <row r="590" spans="48:107">
      <c r="AV590" s="301"/>
      <c r="AW590" s="302"/>
      <c r="AX590" s="302"/>
      <c r="AY590" s="301"/>
      <c r="AZ590" s="301"/>
      <c r="BA590" s="302"/>
      <c r="BE590" s="301"/>
      <c r="BF590" s="302"/>
      <c r="BG590" s="301"/>
      <c r="BH590" s="301"/>
      <c r="BI590" s="301"/>
      <c r="BJ590" s="302"/>
      <c r="BN590" s="301"/>
      <c r="BO590" s="302"/>
      <c r="BP590" s="301"/>
      <c r="BQ590" s="301"/>
      <c r="BR590" s="301"/>
      <c r="BS590" s="302"/>
      <c r="BW590" s="301"/>
      <c r="BX590" s="302"/>
      <c r="BY590" s="301"/>
      <c r="BZ590" s="301"/>
      <c r="CA590" s="301"/>
      <c r="CB590" s="302"/>
      <c r="CF590" s="301"/>
      <c r="CG590" s="302"/>
      <c r="CH590" s="301"/>
      <c r="CI590" s="301"/>
      <c r="CJ590" s="301"/>
      <c r="CK590" s="302"/>
      <c r="CO590" s="301"/>
      <c r="CP590" s="302"/>
      <c r="CQ590" s="301"/>
      <c r="CR590" s="301"/>
      <c r="CS590" s="301"/>
      <c r="CT590" s="302"/>
      <c r="CX590" s="301"/>
      <c r="CY590" s="302"/>
      <c r="CZ590" s="301"/>
      <c r="DA590" s="301"/>
      <c r="DB590" s="301"/>
      <c r="DC590" s="302"/>
    </row>
    <row r="591" spans="48:107">
      <c r="AV591" s="301"/>
      <c r="AW591" s="302"/>
      <c r="AX591" s="302"/>
      <c r="AY591" s="301"/>
      <c r="AZ591" s="301"/>
      <c r="BA591" s="302"/>
      <c r="BE591" s="301"/>
      <c r="BF591" s="302"/>
      <c r="BG591" s="301"/>
      <c r="BH591" s="301"/>
      <c r="BI591" s="301"/>
      <c r="BJ591" s="302"/>
      <c r="BN591" s="301"/>
      <c r="BO591" s="302"/>
      <c r="BP591" s="301"/>
      <c r="BQ591" s="301"/>
      <c r="BR591" s="301"/>
      <c r="BS591" s="302"/>
      <c r="BW591" s="301"/>
      <c r="BX591" s="302"/>
      <c r="BY591" s="301"/>
      <c r="BZ591" s="301"/>
      <c r="CA591" s="301"/>
      <c r="CB591" s="302"/>
      <c r="CF591" s="301"/>
      <c r="CG591" s="302"/>
      <c r="CH591" s="301"/>
      <c r="CI591" s="301"/>
      <c r="CJ591" s="301"/>
      <c r="CK591" s="302"/>
      <c r="CO591" s="301"/>
      <c r="CP591" s="302"/>
      <c r="CQ591" s="301"/>
      <c r="CR591" s="301"/>
      <c r="CS591" s="301"/>
      <c r="CT591" s="302"/>
      <c r="CX591" s="301"/>
      <c r="CY591" s="302"/>
      <c r="CZ591" s="301"/>
      <c r="DA591" s="301"/>
      <c r="DB591" s="301"/>
      <c r="DC591" s="302"/>
    </row>
    <row r="592" spans="48:107">
      <c r="AV592" s="301"/>
      <c r="AW592" s="302"/>
      <c r="AX592" s="302"/>
      <c r="AY592" s="301"/>
      <c r="AZ592" s="301"/>
      <c r="BA592" s="302"/>
      <c r="BE592" s="301"/>
      <c r="BF592" s="302"/>
      <c r="BG592" s="301"/>
      <c r="BH592" s="301"/>
      <c r="BI592" s="301"/>
      <c r="BJ592" s="302"/>
      <c r="BN592" s="301"/>
      <c r="BO592" s="302"/>
      <c r="BP592" s="301"/>
      <c r="BQ592" s="301"/>
      <c r="BR592" s="301"/>
      <c r="BS592" s="302"/>
      <c r="BW592" s="301"/>
      <c r="BX592" s="302"/>
      <c r="BY592" s="301"/>
      <c r="BZ592" s="301"/>
      <c r="CA592" s="301"/>
      <c r="CB592" s="302"/>
      <c r="CF592" s="301"/>
      <c r="CG592" s="302"/>
      <c r="CH592" s="301"/>
      <c r="CI592" s="301"/>
      <c r="CJ592" s="301"/>
      <c r="CK592" s="302"/>
      <c r="CO592" s="301"/>
      <c r="CP592" s="302"/>
      <c r="CQ592" s="301"/>
      <c r="CR592" s="301"/>
      <c r="CS592" s="301"/>
      <c r="CT592" s="302"/>
      <c r="CX592" s="301"/>
      <c r="CY592" s="302"/>
      <c r="CZ592" s="301"/>
      <c r="DA592" s="301"/>
      <c r="DB592" s="301"/>
      <c r="DC592" s="302"/>
    </row>
    <row r="593" spans="48:107">
      <c r="AV593" s="301"/>
      <c r="AW593" s="302"/>
      <c r="AX593" s="302"/>
      <c r="AY593" s="301"/>
      <c r="AZ593" s="301"/>
      <c r="BA593" s="302"/>
      <c r="BE593" s="301"/>
      <c r="BF593" s="302"/>
      <c r="BG593" s="301"/>
      <c r="BH593" s="301"/>
      <c r="BI593" s="301"/>
      <c r="BJ593" s="302"/>
      <c r="BN593" s="301"/>
      <c r="BO593" s="302"/>
      <c r="BP593" s="301"/>
      <c r="BQ593" s="301"/>
      <c r="BR593" s="301"/>
      <c r="BS593" s="302"/>
      <c r="BW593" s="301"/>
      <c r="BX593" s="302"/>
      <c r="BY593" s="301"/>
      <c r="BZ593" s="301"/>
      <c r="CA593" s="301"/>
      <c r="CB593" s="302"/>
      <c r="CF593" s="301"/>
      <c r="CG593" s="302"/>
      <c r="CH593" s="301"/>
      <c r="CI593" s="301"/>
      <c r="CJ593" s="301"/>
      <c r="CK593" s="302"/>
      <c r="CO593" s="301"/>
      <c r="CP593" s="302"/>
      <c r="CQ593" s="301"/>
      <c r="CR593" s="301"/>
      <c r="CS593" s="301"/>
      <c r="CT593" s="302"/>
      <c r="CX593" s="301"/>
      <c r="CY593" s="302"/>
      <c r="CZ593" s="301"/>
      <c r="DA593" s="301"/>
      <c r="DB593" s="301"/>
      <c r="DC593" s="302"/>
    </row>
    <row r="594" spans="48:107">
      <c r="AV594" s="301"/>
      <c r="AW594" s="302"/>
      <c r="AX594" s="302"/>
      <c r="AY594" s="301"/>
      <c r="AZ594" s="301"/>
      <c r="BA594" s="302"/>
      <c r="BE594" s="301"/>
      <c r="BF594" s="302"/>
      <c r="BG594" s="301"/>
      <c r="BH594" s="301"/>
      <c r="BI594" s="301"/>
      <c r="BJ594" s="302"/>
      <c r="BN594" s="301"/>
      <c r="BO594" s="302"/>
      <c r="BP594" s="301"/>
      <c r="BQ594" s="301"/>
      <c r="BR594" s="301"/>
      <c r="BS594" s="302"/>
      <c r="BW594" s="301"/>
      <c r="BX594" s="302"/>
      <c r="BY594" s="301"/>
      <c r="BZ594" s="301"/>
      <c r="CA594" s="301"/>
      <c r="CB594" s="302"/>
      <c r="CF594" s="301"/>
      <c r="CG594" s="302"/>
      <c r="CH594" s="301"/>
      <c r="CI594" s="301"/>
      <c r="CJ594" s="301"/>
      <c r="CK594" s="302"/>
      <c r="CO594" s="301"/>
      <c r="CP594" s="302"/>
      <c r="CQ594" s="301"/>
      <c r="CR594" s="301"/>
      <c r="CS594" s="301"/>
      <c r="CT594" s="302"/>
      <c r="CX594" s="301"/>
      <c r="CY594" s="302"/>
      <c r="CZ594" s="301"/>
      <c r="DA594" s="301"/>
      <c r="DB594" s="301"/>
      <c r="DC594" s="302"/>
    </row>
    <row r="595" spans="48:107">
      <c r="AV595" s="301"/>
      <c r="AW595" s="302"/>
      <c r="AX595" s="302"/>
      <c r="AY595" s="301"/>
      <c r="AZ595" s="301"/>
      <c r="BA595" s="302"/>
      <c r="BE595" s="301"/>
      <c r="BF595" s="302"/>
      <c r="BG595" s="301"/>
      <c r="BH595" s="301"/>
      <c r="BI595" s="301"/>
      <c r="BJ595" s="302"/>
      <c r="BN595" s="301"/>
      <c r="BO595" s="302"/>
      <c r="BP595" s="301"/>
      <c r="BQ595" s="301"/>
      <c r="BR595" s="301"/>
      <c r="BS595" s="302"/>
      <c r="BW595" s="301"/>
      <c r="BX595" s="302"/>
      <c r="BY595" s="301"/>
      <c r="BZ595" s="301"/>
      <c r="CA595" s="301"/>
      <c r="CB595" s="302"/>
      <c r="CF595" s="301"/>
      <c r="CG595" s="302"/>
      <c r="CH595" s="301"/>
      <c r="CI595" s="301"/>
      <c r="CJ595" s="301"/>
      <c r="CK595" s="302"/>
      <c r="CO595" s="301"/>
      <c r="CP595" s="302"/>
      <c r="CQ595" s="301"/>
      <c r="CR595" s="301"/>
      <c r="CS595" s="301"/>
      <c r="CT595" s="302"/>
      <c r="CX595" s="301"/>
      <c r="CY595" s="302"/>
      <c r="CZ595" s="301"/>
      <c r="DA595" s="301"/>
      <c r="DB595" s="301"/>
      <c r="DC595" s="302"/>
    </row>
    <row r="596" spans="48:107">
      <c r="AV596" s="301"/>
      <c r="AW596" s="302"/>
      <c r="AX596" s="302"/>
      <c r="AY596" s="301"/>
      <c r="AZ596" s="301"/>
      <c r="BA596" s="302"/>
      <c r="BE596" s="301"/>
      <c r="BF596" s="302"/>
      <c r="BG596" s="301"/>
      <c r="BH596" s="301"/>
      <c r="BI596" s="301"/>
      <c r="BJ596" s="302"/>
      <c r="BN596" s="301"/>
      <c r="BO596" s="302"/>
      <c r="BP596" s="301"/>
      <c r="BQ596" s="301"/>
      <c r="BR596" s="301"/>
      <c r="BS596" s="302"/>
      <c r="BW596" s="301"/>
      <c r="BX596" s="302"/>
      <c r="BY596" s="301"/>
      <c r="BZ596" s="301"/>
      <c r="CA596" s="301"/>
      <c r="CB596" s="302"/>
      <c r="CF596" s="301"/>
      <c r="CG596" s="302"/>
      <c r="CH596" s="301"/>
      <c r="CI596" s="301"/>
      <c r="CJ596" s="301"/>
      <c r="CK596" s="302"/>
      <c r="CO596" s="301"/>
      <c r="CP596" s="302"/>
      <c r="CQ596" s="301"/>
      <c r="CR596" s="301"/>
      <c r="CS596" s="301"/>
      <c r="CT596" s="302"/>
      <c r="CX596" s="301"/>
      <c r="CY596" s="302"/>
      <c r="CZ596" s="301"/>
      <c r="DA596" s="301"/>
      <c r="DB596" s="301"/>
      <c r="DC596" s="302"/>
    </row>
    <row r="597" spans="48:107">
      <c r="AV597" s="301"/>
      <c r="AW597" s="302"/>
      <c r="AX597" s="302"/>
      <c r="AY597" s="301"/>
      <c r="AZ597" s="301"/>
      <c r="BA597" s="302"/>
      <c r="BE597" s="301"/>
      <c r="BF597" s="302"/>
      <c r="BG597" s="301"/>
      <c r="BH597" s="301"/>
      <c r="BI597" s="301"/>
      <c r="BJ597" s="302"/>
      <c r="BN597" s="301"/>
      <c r="BO597" s="302"/>
      <c r="BP597" s="301"/>
      <c r="BQ597" s="301"/>
      <c r="BR597" s="301"/>
      <c r="BS597" s="302"/>
      <c r="BW597" s="301"/>
      <c r="BX597" s="302"/>
      <c r="BY597" s="301"/>
      <c r="BZ597" s="301"/>
      <c r="CA597" s="301"/>
      <c r="CB597" s="302"/>
      <c r="CF597" s="301"/>
      <c r="CG597" s="302"/>
      <c r="CH597" s="301"/>
      <c r="CI597" s="301"/>
      <c r="CJ597" s="301"/>
      <c r="CK597" s="302"/>
      <c r="CO597" s="301"/>
      <c r="CP597" s="302"/>
      <c r="CQ597" s="301"/>
      <c r="CR597" s="301"/>
      <c r="CS597" s="301"/>
      <c r="CT597" s="302"/>
      <c r="CX597" s="301"/>
      <c r="CY597" s="302"/>
      <c r="CZ597" s="301"/>
      <c r="DA597" s="301"/>
      <c r="DB597" s="301"/>
      <c r="DC597" s="302"/>
    </row>
    <row r="598" spans="48:107">
      <c r="AV598" s="301"/>
      <c r="AW598" s="302"/>
      <c r="AX598" s="302"/>
      <c r="AY598" s="301"/>
      <c r="AZ598" s="301"/>
      <c r="BA598" s="302"/>
      <c r="BE598" s="301"/>
      <c r="BF598" s="302"/>
      <c r="BG598" s="301"/>
      <c r="BH598" s="301"/>
      <c r="BI598" s="301"/>
      <c r="BJ598" s="302"/>
      <c r="BN598" s="301"/>
      <c r="BO598" s="302"/>
      <c r="BP598" s="301"/>
      <c r="BQ598" s="301"/>
      <c r="BR598" s="301"/>
      <c r="BS598" s="302"/>
      <c r="BW598" s="301"/>
      <c r="BX598" s="302"/>
      <c r="BY598" s="301"/>
      <c r="BZ598" s="301"/>
      <c r="CA598" s="301"/>
      <c r="CB598" s="302"/>
      <c r="CF598" s="301"/>
      <c r="CG598" s="302"/>
      <c r="CH598" s="301"/>
      <c r="CI598" s="301"/>
      <c r="CJ598" s="301"/>
      <c r="CK598" s="302"/>
      <c r="CO598" s="301"/>
      <c r="CP598" s="302"/>
      <c r="CQ598" s="301"/>
      <c r="CR598" s="301"/>
      <c r="CS598" s="301"/>
      <c r="CT598" s="302"/>
      <c r="CX598" s="301"/>
      <c r="CY598" s="302"/>
      <c r="CZ598" s="301"/>
      <c r="DA598" s="301"/>
      <c r="DB598" s="301"/>
      <c r="DC598" s="302"/>
    </row>
    <row r="599" spans="48:107">
      <c r="AV599" s="301"/>
      <c r="AW599" s="302"/>
      <c r="AX599" s="302"/>
      <c r="AY599" s="301"/>
      <c r="AZ599" s="301"/>
      <c r="BA599" s="302"/>
      <c r="BE599" s="301"/>
      <c r="BF599" s="302"/>
      <c r="BG599" s="301"/>
      <c r="BH599" s="301"/>
      <c r="BI599" s="301"/>
      <c r="BJ599" s="302"/>
      <c r="BN599" s="301"/>
      <c r="BO599" s="302"/>
      <c r="BP599" s="301"/>
      <c r="BQ599" s="301"/>
      <c r="BR599" s="301"/>
      <c r="BS599" s="302"/>
      <c r="BW599" s="301"/>
      <c r="BX599" s="302"/>
      <c r="BY599" s="301"/>
      <c r="BZ599" s="301"/>
      <c r="CA599" s="301"/>
      <c r="CB599" s="302"/>
      <c r="CF599" s="301"/>
      <c r="CG599" s="302"/>
      <c r="CH599" s="301"/>
      <c r="CI599" s="301"/>
      <c r="CJ599" s="301"/>
      <c r="CK599" s="302"/>
      <c r="CO599" s="301"/>
      <c r="CP599" s="302"/>
      <c r="CQ599" s="301"/>
      <c r="CR599" s="301"/>
      <c r="CS599" s="301"/>
      <c r="CT599" s="302"/>
      <c r="CX599" s="301"/>
      <c r="CY599" s="302"/>
      <c r="CZ599" s="301"/>
      <c r="DA599" s="301"/>
      <c r="DB599" s="301"/>
      <c r="DC599" s="302"/>
    </row>
    <row r="600" spans="48:107">
      <c r="AV600" s="301"/>
      <c r="AW600" s="302"/>
      <c r="AX600" s="302"/>
      <c r="AY600" s="301"/>
      <c r="AZ600" s="301"/>
      <c r="BA600" s="302"/>
      <c r="BE600" s="301"/>
      <c r="BF600" s="302"/>
      <c r="BG600" s="301"/>
      <c r="BH600" s="301"/>
      <c r="BI600" s="301"/>
      <c r="BJ600" s="302"/>
      <c r="BN600" s="301"/>
      <c r="BO600" s="302"/>
      <c r="BP600" s="301"/>
      <c r="BQ600" s="301"/>
      <c r="BR600" s="301"/>
      <c r="BS600" s="302"/>
      <c r="BW600" s="301"/>
      <c r="BX600" s="302"/>
      <c r="BY600" s="301"/>
      <c r="BZ600" s="301"/>
      <c r="CA600" s="301"/>
      <c r="CB600" s="302"/>
      <c r="CF600" s="301"/>
      <c r="CG600" s="302"/>
      <c r="CH600" s="301"/>
      <c r="CI600" s="301"/>
      <c r="CJ600" s="301"/>
      <c r="CK600" s="302"/>
      <c r="CO600" s="301"/>
      <c r="CP600" s="302"/>
      <c r="CQ600" s="301"/>
      <c r="CR600" s="301"/>
      <c r="CS600" s="301"/>
      <c r="CT600" s="302"/>
      <c r="CX600" s="301"/>
      <c r="CY600" s="302"/>
      <c r="CZ600" s="301"/>
      <c r="DA600" s="301"/>
      <c r="DB600" s="301"/>
      <c r="DC600" s="302"/>
    </row>
    <row r="601" spans="48:107">
      <c r="AV601" s="301"/>
      <c r="AW601" s="302"/>
      <c r="AX601" s="302"/>
      <c r="AY601" s="301"/>
      <c r="AZ601" s="301"/>
      <c r="BA601" s="302"/>
      <c r="BE601" s="301"/>
      <c r="BF601" s="302"/>
      <c r="BG601" s="301"/>
      <c r="BH601" s="301"/>
      <c r="BI601" s="301"/>
      <c r="BJ601" s="302"/>
      <c r="BN601" s="301"/>
      <c r="BO601" s="302"/>
      <c r="BP601" s="301"/>
      <c r="BQ601" s="301"/>
      <c r="BR601" s="301"/>
      <c r="BS601" s="302"/>
      <c r="BW601" s="301"/>
      <c r="BX601" s="302"/>
      <c r="BY601" s="301"/>
      <c r="BZ601" s="301"/>
      <c r="CA601" s="301"/>
      <c r="CB601" s="302"/>
      <c r="CF601" s="301"/>
      <c r="CG601" s="302"/>
      <c r="CH601" s="301"/>
      <c r="CI601" s="301"/>
      <c r="CJ601" s="301"/>
      <c r="CK601" s="302"/>
      <c r="CO601" s="301"/>
      <c r="CP601" s="302"/>
      <c r="CQ601" s="301"/>
      <c r="CR601" s="301"/>
      <c r="CS601" s="301"/>
      <c r="CT601" s="302"/>
      <c r="CX601" s="301"/>
      <c r="CY601" s="302"/>
      <c r="CZ601" s="301"/>
      <c r="DA601" s="301"/>
      <c r="DB601" s="301"/>
      <c r="DC601" s="302"/>
    </row>
    <row r="602" spans="48:107">
      <c r="AV602" s="301"/>
      <c r="AW602" s="302"/>
      <c r="AX602" s="302"/>
      <c r="AY602" s="301"/>
      <c r="AZ602" s="301"/>
      <c r="BA602" s="302"/>
      <c r="BE602" s="301"/>
      <c r="BF602" s="302"/>
      <c r="BG602" s="301"/>
      <c r="BH602" s="301"/>
      <c r="BI602" s="301"/>
      <c r="BJ602" s="302"/>
      <c r="BN602" s="301"/>
      <c r="BO602" s="302"/>
      <c r="BP602" s="301"/>
      <c r="BQ602" s="301"/>
      <c r="BR602" s="301"/>
      <c r="BS602" s="302"/>
      <c r="BW602" s="301"/>
      <c r="BX602" s="302"/>
      <c r="BY602" s="301"/>
      <c r="BZ602" s="301"/>
      <c r="CA602" s="301"/>
      <c r="CB602" s="302"/>
      <c r="CF602" s="301"/>
      <c r="CG602" s="302"/>
      <c r="CH602" s="301"/>
      <c r="CI602" s="301"/>
      <c r="CJ602" s="301"/>
      <c r="CK602" s="302"/>
      <c r="CO602" s="301"/>
      <c r="CP602" s="302"/>
      <c r="CQ602" s="301"/>
      <c r="CR602" s="301"/>
      <c r="CS602" s="301"/>
      <c r="CT602" s="302"/>
      <c r="CX602" s="301"/>
      <c r="CY602" s="302"/>
      <c r="CZ602" s="301"/>
      <c r="DA602" s="301"/>
      <c r="DB602" s="301"/>
      <c r="DC602" s="302"/>
    </row>
    <row r="603" spans="48:107">
      <c r="AV603" s="301"/>
      <c r="AW603" s="302"/>
      <c r="AX603" s="302"/>
      <c r="AY603" s="301"/>
      <c r="AZ603" s="301"/>
      <c r="BA603" s="302"/>
      <c r="BE603" s="301"/>
      <c r="BF603" s="302"/>
      <c r="BG603" s="301"/>
      <c r="BH603" s="301"/>
      <c r="BI603" s="301"/>
      <c r="BJ603" s="302"/>
      <c r="BN603" s="301"/>
      <c r="BO603" s="302"/>
      <c r="BP603" s="301"/>
      <c r="BQ603" s="301"/>
      <c r="BR603" s="301"/>
      <c r="BS603" s="302"/>
      <c r="BW603" s="301"/>
      <c r="BX603" s="302"/>
      <c r="BY603" s="301"/>
      <c r="BZ603" s="301"/>
      <c r="CA603" s="301"/>
      <c r="CB603" s="302"/>
      <c r="CF603" s="301"/>
      <c r="CG603" s="302"/>
      <c r="CH603" s="301"/>
      <c r="CI603" s="301"/>
      <c r="CJ603" s="301"/>
      <c r="CK603" s="302"/>
      <c r="CO603" s="301"/>
      <c r="CP603" s="302"/>
      <c r="CQ603" s="301"/>
      <c r="CR603" s="301"/>
      <c r="CS603" s="301"/>
      <c r="CT603" s="302"/>
      <c r="CX603" s="301"/>
      <c r="CY603" s="302"/>
      <c r="CZ603" s="301"/>
      <c r="DA603" s="301"/>
      <c r="DB603" s="301"/>
      <c r="DC603" s="302"/>
    </row>
    <row r="604" spans="48:107">
      <c r="AV604" s="301"/>
      <c r="AW604" s="302"/>
      <c r="AX604" s="302"/>
      <c r="AY604" s="301"/>
      <c r="AZ604" s="301"/>
      <c r="BA604" s="302"/>
      <c r="BE604" s="301"/>
      <c r="BF604" s="302"/>
      <c r="BG604" s="301"/>
      <c r="BH604" s="301"/>
      <c r="BI604" s="301"/>
      <c r="BJ604" s="302"/>
      <c r="BN604" s="301"/>
      <c r="BO604" s="302"/>
      <c r="BP604" s="301"/>
      <c r="BQ604" s="301"/>
      <c r="BR604" s="301"/>
      <c r="BS604" s="302"/>
      <c r="BW604" s="301"/>
      <c r="BX604" s="302"/>
      <c r="BY604" s="301"/>
      <c r="BZ604" s="301"/>
      <c r="CA604" s="301"/>
      <c r="CB604" s="302"/>
      <c r="CF604" s="301"/>
      <c r="CG604" s="302"/>
      <c r="CH604" s="301"/>
      <c r="CI604" s="301"/>
      <c r="CJ604" s="301"/>
      <c r="CK604" s="302"/>
      <c r="CO604" s="301"/>
      <c r="CP604" s="302"/>
      <c r="CQ604" s="301"/>
      <c r="CR604" s="301"/>
      <c r="CS604" s="301"/>
      <c r="CT604" s="302"/>
      <c r="CX604" s="301"/>
      <c r="CY604" s="302"/>
      <c r="CZ604" s="301"/>
      <c r="DA604" s="301"/>
      <c r="DB604" s="301"/>
      <c r="DC604" s="302"/>
    </row>
    <row r="605" spans="48:107">
      <c r="AV605" s="301"/>
      <c r="AW605" s="302"/>
      <c r="AX605" s="302"/>
      <c r="AY605" s="301"/>
      <c r="AZ605" s="301"/>
      <c r="BA605" s="302"/>
      <c r="BE605" s="301"/>
      <c r="BF605" s="302"/>
      <c r="BG605" s="301"/>
      <c r="BH605" s="301"/>
      <c r="BI605" s="301"/>
      <c r="BJ605" s="302"/>
      <c r="BN605" s="301"/>
      <c r="BO605" s="302"/>
      <c r="BP605" s="301"/>
      <c r="BQ605" s="301"/>
      <c r="BR605" s="301"/>
      <c r="BS605" s="302"/>
      <c r="BW605" s="301"/>
      <c r="BX605" s="302"/>
      <c r="BY605" s="301"/>
      <c r="BZ605" s="301"/>
      <c r="CA605" s="301"/>
      <c r="CB605" s="302"/>
      <c r="CF605" s="301"/>
      <c r="CG605" s="302"/>
      <c r="CH605" s="301"/>
      <c r="CI605" s="301"/>
      <c r="CJ605" s="301"/>
      <c r="CK605" s="302"/>
      <c r="CO605" s="301"/>
      <c r="CP605" s="302"/>
      <c r="CQ605" s="301"/>
      <c r="CR605" s="301"/>
      <c r="CS605" s="301"/>
      <c r="CT605" s="302"/>
      <c r="CX605" s="301"/>
      <c r="CY605" s="302"/>
      <c r="CZ605" s="301"/>
      <c r="DA605" s="301"/>
      <c r="DB605" s="301"/>
      <c r="DC605" s="302"/>
    </row>
    <row r="606" spans="48:107">
      <c r="AV606" s="301"/>
      <c r="AW606" s="302"/>
      <c r="AX606" s="302"/>
      <c r="AY606" s="301"/>
      <c r="AZ606" s="301"/>
      <c r="BA606" s="302"/>
      <c r="BE606" s="301"/>
      <c r="BF606" s="302"/>
      <c r="BG606" s="301"/>
      <c r="BH606" s="301"/>
      <c r="BI606" s="301"/>
      <c r="BJ606" s="302"/>
      <c r="BN606" s="301"/>
      <c r="BO606" s="302"/>
      <c r="BP606" s="301"/>
      <c r="BQ606" s="301"/>
      <c r="BR606" s="301"/>
      <c r="BS606" s="302"/>
      <c r="BW606" s="301"/>
      <c r="BX606" s="302"/>
      <c r="BY606" s="301"/>
      <c r="BZ606" s="301"/>
      <c r="CA606" s="301"/>
      <c r="CB606" s="302"/>
      <c r="CF606" s="301"/>
      <c r="CG606" s="302"/>
      <c r="CH606" s="301"/>
      <c r="CI606" s="301"/>
      <c r="CJ606" s="301"/>
      <c r="CK606" s="302"/>
      <c r="CO606" s="301"/>
      <c r="CP606" s="302"/>
      <c r="CQ606" s="301"/>
      <c r="CR606" s="301"/>
      <c r="CS606" s="301"/>
      <c r="CT606" s="302"/>
      <c r="CX606" s="301"/>
      <c r="CY606" s="302"/>
      <c r="CZ606" s="301"/>
      <c r="DA606" s="301"/>
      <c r="DB606" s="301"/>
      <c r="DC606" s="302"/>
    </row>
    <row r="607" spans="48:107">
      <c r="AV607" s="301"/>
      <c r="AW607" s="302"/>
      <c r="AX607" s="302"/>
      <c r="AY607" s="301"/>
      <c r="AZ607" s="301"/>
      <c r="BA607" s="302"/>
      <c r="BE607" s="301"/>
      <c r="BF607" s="302"/>
      <c r="BG607" s="301"/>
      <c r="BH607" s="301"/>
      <c r="BI607" s="301"/>
      <c r="BJ607" s="302"/>
      <c r="BN607" s="301"/>
      <c r="BO607" s="302"/>
      <c r="BP607" s="301"/>
      <c r="BQ607" s="301"/>
      <c r="BR607" s="301"/>
      <c r="BS607" s="302"/>
      <c r="BW607" s="301"/>
      <c r="BX607" s="302"/>
      <c r="BY607" s="301"/>
      <c r="BZ607" s="301"/>
      <c r="CA607" s="301"/>
      <c r="CB607" s="302"/>
      <c r="CF607" s="301"/>
      <c r="CG607" s="302"/>
      <c r="CH607" s="301"/>
      <c r="CI607" s="301"/>
      <c r="CJ607" s="301"/>
      <c r="CK607" s="302"/>
      <c r="CO607" s="301"/>
      <c r="CP607" s="302"/>
      <c r="CQ607" s="301"/>
      <c r="CR607" s="301"/>
      <c r="CS607" s="301"/>
      <c r="CT607" s="302"/>
      <c r="CX607" s="301"/>
      <c r="CY607" s="302"/>
      <c r="CZ607" s="301"/>
      <c r="DA607" s="301"/>
      <c r="DB607" s="301"/>
      <c r="DC607" s="302"/>
    </row>
    <row r="608" spans="48:107">
      <c r="AV608" s="301"/>
      <c r="AW608" s="302"/>
      <c r="AX608" s="301"/>
      <c r="AY608" s="301"/>
      <c r="AZ608" s="301"/>
      <c r="BA608" s="302"/>
      <c r="BE608" s="301"/>
      <c r="BF608" s="302"/>
      <c r="BG608" s="301"/>
      <c r="BH608" s="301"/>
      <c r="BI608" s="301"/>
      <c r="BJ608" s="302"/>
      <c r="BN608" s="301"/>
      <c r="BO608" s="302"/>
      <c r="BP608" s="301"/>
      <c r="BQ608" s="301"/>
      <c r="BR608" s="301"/>
      <c r="BS608" s="302"/>
      <c r="BW608" s="301"/>
      <c r="BX608" s="302"/>
      <c r="BY608" s="301"/>
      <c r="BZ608" s="301"/>
      <c r="CA608" s="301"/>
      <c r="CB608" s="302"/>
      <c r="CF608" s="301"/>
      <c r="CG608" s="302"/>
      <c r="CH608" s="301"/>
      <c r="CI608" s="301"/>
      <c r="CJ608" s="301"/>
      <c r="CK608" s="302"/>
      <c r="CO608" s="301"/>
      <c r="CP608" s="302"/>
      <c r="CQ608" s="301"/>
      <c r="CR608" s="301"/>
      <c r="CS608" s="301"/>
      <c r="CT608" s="302"/>
      <c r="CX608" s="301"/>
      <c r="CY608" s="302"/>
      <c r="CZ608" s="301"/>
      <c r="DA608" s="301"/>
      <c r="DB608" s="301"/>
      <c r="DC608" s="302"/>
    </row>
    <row r="609" spans="48:107">
      <c r="AV609" s="301"/>
      <c r="AW609" s="302"/>
      <c r="AX609" s="301"/>
      <c r="AY609" s="301"/>
      <c r="AZ609" s="301"/>
      <c r="BA609" s="302"/>
      <c r="BE609" s="301"/>
      <c r="BF609" s="302"/>
      <c r="BG609" s="301"/>
      <c r="BH609" s="301"/>
      <c r="BI609" s="301"/>
      <c r="BJ609" s="302"/>
      <c r="BN609" s="301"/>
      <c r="BO609" s="302"/>
      <c r="BP609" s="301"/>
      <c r="BQ609" s="301"/>
      <c r="BR609" s="301"/>
      <c r="BS609" s="302"/>
      <c r="BW609" s="301"/>
      <c r="BX609" s="302"/>
      <c r="BY609" s="301"/>
      <c r="BZ609" s="301"/>
      <c r="CA609" s="301"/>
      <c r="CB609" s="302"/>
      <c r="CF609" s="301"/>
      <c r="CG609" s="302"/>
      <c r="CH609" s="301"/>
      <c r="CI609" s="301"/>
      <c r="CJ609" s="301"/>
      <c r="CK609" s="302"/>
      <c r="CO609" s="301"/>
      <c r="CP609" s="302"/>
      <c r="CQ609" s="301"/>
      <c r="CR609" s="301"/>
      <c r="CS609" s="301"/>
      <c r="CT609" s="302"/>
      <c r="CX609" s="301"/>
      <c r="CY609" s="302"/>
      <c r="CZ609" s="301"/>
      <c r="DA609" s="301"/>
      <c r="DB609" s="301"/>
      <c r="DC609" s="302"/>
    </row>
    <row r="610" spans="48:107">
      <c r="AV610" s="301"/>
      <c r="AW610" s="302"/>
      <c r="AX610" s="301"/>
      <c r="AY610" s="301"/>
      <c r="AZ610" s="301"/>
      <c r="BA610" s="302"/>
      <c r="BE610" s="301"/>
      <c r="BF610" s="302"/>
      <c r="BG610" s="301"/>
      <c r="BH610" s="301"/>
      <c r="BI610" s="301"/>
      <c r="BJ610" s="302"/>
      <c r="BN610" s="301"/>
      <c r="BO610" s="302"/>
      <c r="BP610" s="301"/>
      <c r="BQ610" s="301"/>
      <c r="BR610" s="301"/>
      <c r="BS610" s="302"/>
      <c r="BW610" s="301"/>
      <c r="BX610" s="302"/>
      <c r="BY610" s="301"/>
      <c r="BZ610" s="301"/>
      <c r="CA610" s="301"/>
      <c r="CB610" s="302"/>
      <c r="CF610" s="301"/>
      <c r="CG610" s="302"/>
      <c r="CH610" s="301"/>
      <c r="CI610" s="301"/>
      <c r="CJ610" s="301"/>
      <c r="CK610" s="302"/>
      <c r="CO610" s="301"/>
      <c r="CP610" s="302"/>
      <c r="CQ610" s="301"/>
      <c r="CR610" s="301"/>
      <c r="CS610" s="301"/>
      <c r="CT610" s="302"/>
      <c r="CX610" s="301"/>
      <c r="CY610" s="302"/>
      <c r="CZ610" s="301"/>
      <c r="DA610" s="301"/>
      <c r="DB610" s="301"/>
      <c r="DC610" s="302"/>
    </row>
    <row r="611" spans="48:107">
      <c r="AV611" s="301"/>
      <c r="AW611" s="302"/>
      <c r="AX611" s="301"/>
      <c r="AY611" s="301"/>
      <c r="AZ611" s="301"/>
      <c r="BA611" s="302"/>
      <c r="BE611" s="301"/>
      <c r="BF611" s="302"/>
      <c r="BG611" s="301"/>
      <c r="BH611" s="301"/>
      <c r="BI611" s="301"/>
      <c r="BJ611" s="302"/>
      <c r="BN611" s="301"/>
      <c r="BO611" s="302"/>
      <c r="BP611" s="301"/>
      <c r="BQ611" s="301"/>
      <c r="BR611" s="301"/>
      <c r="BS611" s="302"/>
      <c r="BW611" s="301"/>
      <c r="BX611" s="302"/>
      <c r="BY611" s="301"/>
      <c r="BZ611" s="301"/>
      <c r="CA611" s="301"/>
      <c r="CB611" s="302"/>
      <c r="CF611" s="301"/>
      <c r="CG611" s="302"/>
      <c r="CH611" s="301"/>
      <c r="CI611" s="301"/>
      <c r="CJ611" s="301"/>
      <c r="CK611" s="302"/>
      <c r="CO611" s="301"/>
      <c r="CP611" s="302"/>
      <c r="CQ611" s="301"/>
      <c r="CR611" s="301"/>
      <c r="CS611" s="301"/>
      <c r="CT611" s="302"/>
      <c r="CX611" s="301"/>
      <c r="CY611" s="302"/>
      <c r="CZ611" s="301"/>
      <c r="DA611" s="301"/>
      <c r="DB611" s="301"/>
      <c r="DC611" s="302"/>
    </row>
    <row r="612" spans="48:107">
      <c r="AV612" s="301"/>
      <c r="AW612" s="302"/>
      <c r="AX612" s="301"/>
      <c r="AY612" s="301"/>
      <c r="AZ612" s="301"/>
      <c r="BA612" s="302"/>
      <c r="BE612" s="301"/>
      <c r="BF612" s="302"/>
      <c r="BG612" s="301"/>
      <c r="BH612" s="301"/>
      <c r="BI612" s="301"/>
      <c r="BJ612" s="302"/>
      <c r="BN612" s="301"/>
      <c r="BO612" s="302"/>
      <c r="BP612" s="301"/>
      <c r="BQ612" s="301"/>
      <c r="BR612" s="301"/>
      <c r="BS612" s="302"/>
      <c r="BW612" s="301"/>
      <c r="BX612" s="302"/>
      <c r="BY612" s="301"/>
      <c r="BZ612" s="301"/>
      <c r="CA612" s="301"/>
      <c r="CB612" s="302"/>
      <c r="CF612" s="301"/>
      <c r="CG612" s="302"/>
      <c r="CH612" s="301"/>
      <c r="CI612" s="301"/>
      <c r="CJ612" s="301"/>
      <c r="CK612" s="302"/>
      <c r="CO612" s="301"/>
      <c r="CP612" s="302"/>
      <c r="CQ612" s="301"/>
      <c r="CR612" s="301"/>
      <c r="CS612" s="301"/>
      <c r="CT612" s="302"/>
      <c r="CX612" s="301"/>
      <c r="CY612" s="302"/>
      <c r="CZ612" s="301"/>
      <c r="DA612" s="301"/>
      <c r="DB612" s="301"/>
      <c r="DC612" s="302"/>
    </row>
    <row r="613" spans="48:107">
      <c r="AV613" s="301"/>
      <c r="AW613" s="302"/>
      <c r="AX613" s="301"/>
      <c r="AY613" s="301"/>
      <c r="AZ613" s="301"/>
      <c r="BA613" s="302"/>
      <c r="BE613" s="301"/>
      <c r="BF613" s="302"/>
      <c r="BG613" s="301"/>
      <c r="BH613" s="301"/>
      <c r="BI613" s="301"/>
      <c r="BJ613" s="302"/>
      <c r="BN613" s="301"/>
      <c r="BO613" s="302"/>
      <c r="BP613" s="301"/>
      <c r="BQ613" s="301"/>
      <c r="BR613" s="301"/>
      <c r="BS613" s="302"/>
      <c r="BW613" s="301"/>
      <c r="BX613" s="302"/>
      <c r="BY613" s="301"/>
      <c r="BZ613" s="301"/>
      <c r="CA613" s="301"/>
      <c r="CB613" s="302"/>
      <c r="CF613" s="301"/>
      <c r="CG613" s="302"/>
      <c r="CH613" s="301"/>
      <c r="CI613" s="301"/>
      <c r="CJ613" s="301"/>
      <c r="CK613" s="302"/>
      <c r="CO613" s="301"/>
      <c r="CP613" s="302"/>
      <c r="CQ613" s="301"/>
      <c r="CR613" s="301"/>
      <c r="CS613" s="301"/>
      <c r="CT613" s="302"/>
      <c r="CX613" s="301"/>
      <c r="CY613" s="302"/>
      <c r="CZ613" s="301"/>
      <c r="DA613" s="301"/>
      <c r="DB613" s="301"/>
      <c r="DC613" s="302"/>
    </row>
    <row r="614" spans="48:107">
      <c r="AV614" s="301"/>
      <c r="AW614" s="302"/>
      <c r="AX614" s="301"/>
      <c r="AY614" s="301"/>
      <c r="AZ614" s="301"/>
      <c r="BA614" s="302"/>
      <c r="BE614" s="301"/>
      <c r="BF614" s="302"/>
      <c r="BG614" s="301"/>
      <c r="BH614" s="301"/>
      <c r="BI614" s="301"/>
      <c r="BJ614" s="302"/>
      <c r="BN614" s="301"/>
      <c r="BO614" s="302"/>
      <c r="BP614" s="301"/>
      <c r="BQ614" s="301"/>
      <c r="BR614" s="301"/>
      <c r="BS614" s="302"/>
      <c r="BW614" s="301"/>
      <c r="BX614" s="302"/>
      <c r="BY614" s="301"/>
      <c r="BZ614" s="301"/>
      <c r="CA614" s="301"/>
      <c r="CB614" s="302"/>
      <c r="CF614" s="301"/>
      <c r="CG614" s="302"/>
      <c r="CH614" s="301"/>
      <c r="CI614" s="301"/>
      <c r="CJ614" s="301"/>
      <c r="CK614" s="302"/>
      <c r="CO614" s="301"/>
      <c r="CP614" s="302"/>
      <c r="CQ614" s="301"/>
      <c r="CR614" s="301"/>
      <c r="CS614" s="301"/>
      <c r="CT614" s="302"/>
      <c r="CX614" s="301"/>
      <c r="CY614" s="302"/>
      <c r="CZ614" s="301"/>
      <c r="DA614" s="301"/>
      <c r="DB614" s="301"/>
      <c r="DC614" s="302"/>
    </row>
    <row r="615" spans="48:107">
      <c r="AV615" s="301"/>
      <c r="AW615" s="302"/>
      <c r="AX615" s="301"/>
      <c r="AY615" s="301"/>
      <c r="AZ615" s="301"/>
      <c r="BA615" s="302"/>
      <c r="BE615" s="301"/>
      <c r="BF615" s="302"/>
      <c r="BG615" s="301"/>
      <c r="BH615" s="301"/>
      <c r="BI615" s="301"/>
      <c r="BJ615" s="302"/>
      <c r="BN615" s="301"/>
      <c r="BO615" s="302"/>
      <c r="BP615" s="301"/>
      <c r="BQ615" s="301"/>
      <c r="BR615" s="301"/>
      <c r="BS615" s="302"/>
      <c r="BW615" s="301"/>
      <c r="BX615" s="302"/>
      <c r="BY615" s="301"/>
      <c r="BZ615" s="301"/>
      <c r="CA615" s="301"/>
      <c r="CB615" s="302"/>
      <c r="CF615" s="301"/>
      <c r="CG615" s="302"/>
      <c r="CH615" s="301"/>
      <c r="CI615" s="301"/>
      <c r="CJ615" s="301"/>
      <c r="CK615" s="302"/>
      <c r="CO615" s="301"/>
      <c r="CP615" s="302"/>
      <c r="CQ615" s="301"/>
      <c r="CR615" s="301"/>
      <c r="CS615" s="301"/>
      <c r="CT615" s="302"/>
      <c r="CX615" s="301"/>
      <c r="CY615" s="302"/>
      <c r="CZ615" s="301"/>
      <c r="DA615" s="301"/>
      <c r="DB615" s="301"/>
      <c r="DC615" s="302"/>
    </row>
    <row r="616" spans="48:107">
      <c r="AV616" s="301"/>
      <c r="AW616" s="302"/>
      <c r="AX616" s="301"/>
      <c r="AY616" s="301"/>
      <c r="AZ616" s="301"/>
      <c r="BA616" s="302"/>
      <c r="BE616" s="301"/>
      <c r="BF616" s="302"/>
      <c r="BG616" s="301"/>
      <c r="BH616" s="301"/>
      <c r="BI616" s="301"/>
      <c r="BJ616" s="302"/>
      <c r="BN616" s="301"/>
      <c r="BO616" s="302"/>
      <c r="BP616" s="301"/>
      <c r="BQ616" s="301"/>
      <c r="BR616" s="301"/>
      <c r="BS616" s="302"/>
      <c r="BW616" s="301"/>
      <c r="BX616" s="302"/>
      <c r="BY616" s="301"/>
      <c r="BZ616" s="301"/>
      <c r="CA616" s="301"/>
      <c r="CB616" s="302"/>
      <c r="CF616" s="301"/>
      <c r="CG616" s="302"/>
      <c r="CH616" s="301"/>
      <c r="CI616" s="301"/>
      <c r="CJ616" s="301"/>
      <c r="CK616" s="302"/>
      <c r="CO616" s="301"/>
      <c r="CP616" s="302"/>
      <c r="CQ616" s="301"/>
      <c r="CR616" s="301"/>
      <c r="CS616" s="301"/>
      <c r="CT616" s="302"/>
      <c r="CX616" s="301"/>
      <c r="CY616" s="302"/>
      <c r="CZ616" s="301"/>
      <c r="DA616" s="301"/>
      <c r="DB616" s="301"/>
      <c r="DC616" s="302"/>
    </row>
    <row r="617" spans="48:107">
      <c r="AV617" s="301"/>
      <c r="AW617" s="302"/>
      <c r="AX617" s="301"/>
      <c r="AY617" s="301"/>
      <c r="AZ617" s="301"/>
      <c r="BA617" s="302"/>
      <c r="BE617" s="301"/>
      <c r="BF617" s="302"/>
      <c r="BG617" s="301"/>
      <c r="BH617" s="301"/>
      <c r="BI617" s="301"/>
      <c r="BJ617" s="302"/>
      <c r="BN617" s="301"/>
      <c r="BO617" s="302"/>
      <c r="BP617" s="301"/>
      <c r="BQ617" s="301"/>
      <c r="BR617" s="301"/>
      <c r="BS617" s="302"/>
      <c r="BW617" s="301"/>
      <c r="BX617" s="302"/>
      <c r="BY617" s="301"/>
      <c r="BZ617" s="301"/>
      <c r="CA617" s="301"/>
      <c r="CB617" s="302"/>
      <c r="CF617" s="301"/>
      <c r="CG617" s="302"/>
      <c r="CH617" s="301"/>
      <c r="CI617" s="301"/>
      <c r="CJ617" s="301"/>
      <c r="CK617" s="302"/>
      <c r="CO617" s="301"/>
      <c r="CP617" s="302"/>
      <c r="CQ617" s="301"/>
      <c r="CR617" s="301"/>
      <c r="CS617" s="301"/>
      <c r="CT617" s="302"/>
      <c r="CX617" s="301"/>
      <c r="CY617" s="302"/>
      <c r="CZ617" s="301"/>
      <c r="DA617" s="301"/>
      <c r="DB617" s="301"/>
      <c r="DC617" s="302"/>
    </row>
    <row r="618" spans="48:107">
      <c r="AV618" s="301"/>
      <c r="AW618" s="302"/>
      <c r="AX618" s="301"/>
      <c r="AY618" s="301"/>
      <c r="AZ618" s="301"/>
      <c r="BA618" s="302"/>
      <c r="BE618" s="301"/>
      <c r="BF618" s="302"/>
      <c r="BG618" s="301"/>
      <c r="BH618" s="301"/>
      <c r="BI618" s="301"/>
      <c r="BJ618" s="302"/>
      <c r="BN618" s="301"/>
      <c r="BO618" s="302"/>
      <c r="BP618" s="301"/>
      <c r="BQ618" s="301"/>
      <c r="BR618" s="301"/>
      <c r="BS618" s="302"/>
      <c r="BW618" s="301"/>
      <c r="BX618" s="302"/>
      <c r="BY618" s="301"/>
      <c r="BZ618" s="301"/>
      <c r="CA618" s="301"/>
      <c r="CB618" s="302"/>
      <c r="CF618" s="301"/>
      <c r="CG618" s="302"/>
      <c r="CH618" s="301"/>
      <c r="CI618" s="301"/>
      <c r="CJ618" s="301"/>
      <c r="CK618" s="302"/>
      <c r="CO618" s="301"/>
      <c r="CP618" s="302"/>
      <c r="CQ618" s="301"/>
      <c r="CR618" s="301"/>
      <c r="CS618" s="301"/>
      <c r="CT618" s="302"/>
      <c r="CX618" s="301"/>
      <c r="CY618" s="302"/>
      <c r="CZ618" s="301"/>
      <c r="DA618" s="301"/>
      <c r="DB618" s="301"/>
      <c r="DC618" s="302"/>
    </row>
    <row r="619" spans="48:107">
      <c r="AV619" s="301"/>
      <c r="AW619" s="302"/>
      <c r="AX619" s="301"/>
      <c r="AY619" s="301"/>
      <c r="AZ619" s="301"/>
      <c r="BA619" s="302"/>
      <c r="BE619" s="301"/>
      <c r="BF619" s="302"/>
      <c r="BG619" s="301"/>
      <c r="BH619" s="301"/>
      <c r="BI619" s="301"/>
      <c r="BJ619" s="302"/>
      <c r="BN619" s="301"/>
      <c r="BO619" s="302"/>
      <c r="BP619" s="301"/>
      <c r="BQ619" s="301"/>
      <c r="BR619" s="301"/>
      <c r="BS619" s="302"/>
      <c r="BW619" s="301"/>
      <c r="BX619" s="302"/>
      <c r="BY619" s="301"/>
      <c r="BZ619" s="301"/>
      <c r="CA619" s="301"/>
      <c r="CB619" s="302"/>
      <c r="CF619" s="301"/>
      <c r="CG619" s="302"/>
      <c r="CH619" s="301"/>
      <c r="CI619" s="301"/>
      <c r="CJ619" s="301"/>
      <c r="CK619" s="302"/>
      <c r="CO619" s="301"/>
      <c r="CP619" s="302"/>
      <c r="CQ619" s="301"/>
      <c r="CR619" s="301"/>
      <c r="CS619" s="301"/>
      <c r="CT619" s="302"/>
      <c r="CX619" s="301"/>
      <c r="CY619" s="302"/>
      <c r="CZ619" s="301"/>
      <c r="DA619" s="301"/>
      <c r="DB619" s="301"/>
      <c r="DC619" s="302"/>
    </row>
    <row r="620" spans="48:107">
      <c r="AV620" s="301"/>
      <c r="AW620" s="302"/>
      <c r="AX620" s="301"/>
      <c r="AY620" s="301"/>
      <c r="AZ620" s="301"/>
      <c r="BA620" s="302"/>
      <c r="BE620" s="301"/>
      <c r="BF620" s="302"/>
      <c r="BG620" s="301"/>
      <c r="BH620" s="301"/>
      <c r="BI620" s="301"/>
      <c r="BJ620" s="302"/>
      <c r="BN620" s="301"/>
      <c r="BO620" s="302"/>
      <c r="BP620" s="301"/>
      <c r="BQ620" s="301"/>
      <c r="BR620" s="301"/>
      <c r="BS620" s="302"/>
      <c r="BW620" s="301"/>
      <c r="BX620" s="302"/>
      <c r="BY620" s="301"/>
      <c r="BZ620" s="301"/>
      <c r="CA620" s="301"/>
      <c r="CB620" s="302"/>
      <c r="CF620" s="301"/>
      <c r="CG620" s="302"/>
      <c r="CH620" s="301"/>
      <c r="CI620" s="301"/>
      <c r="CJ620" s="301"/>
      <c r="CK620" s="302"/>
      <c r="CO620" s="301"/>
      <c r="CP620" s="302"/>
      <c r="CQ620" s="301"/>
      <c r="CR620" s="301"/>
      <c r="CS620" s="301"/>
      <c r="CT620" s="302"/>
      <c r="CX620" s="301"/>
      <c r="CY620" s="302"/>
      <c r="CZ620" s="301"/>
      <c r="DA620" s="301"/>
      <c r="DB620" s="301"/>
      <c r="DC620" s="302"/>
    </row>
    <row r="621" spans="48:107">
      <c r="AV621" s="301"/>
      <c r="AW621" s="302"/>
      <c r="AX621" s="301"/>
      <c r="AY621" s="301"/>
      <c r="AZ621" s="301"/>
      <c r="BA621" s="302"/>
      <c r="BE621" s="301"/>
      <c r="BF621" s="302"/>
      <c r="BG621" s="301"/>
      <c r="BH621" s="301"/>
      <c r="BI621" s="301"/>
      <c r="BJ621" s="302"/>
      <c r="BN621" s="301"/>
      <c r="BO621" s="302"/>
      <c r="BP621" s="301"/>
      <c r="BQ621" s="301"/>
      <c r="BR621" s="301"/>
      <c r="BS621" s="302"/>
      <c r="BW621" s="301"/>
      <c r="BX621" s="302"/>
      <c r="BY621" s="301"/>
      <c r="BZ621" s="301"/>
      <c r="CA621" s="301"/>
      <c r="CB621" s="302"/>
      <c r="CF621" s="301"/>
      <c r="CG621" s="302"/>
      <c r="CH621" s="301"/>
      <c r="CI621" s="301"/>
      <c r="CJ621" s="301"/>
      <c r="CK621" s="302"/>
      <c r="CO621" s="301"/>
      <c r="CP621" s="302"/>
      <c r="CQ621" s="301"/>
      <c r="CR621" s="301"/>
      <c r="CS621" s="301"/>
      <c r="CT621" s="302"/>
      <c r="CX621" s="301"/>
      <c r="CY621" s="302"/>
      <c r="CZ621" s="301"/>
      <c r="DA621" s="301"/>
      <c r="DB621" s="301"/>
      <c r="DC621" s="302"/>
    </row>
    <row r="622" spans="48:107">
      <c r="AV622" s="301"/>
      <c r="AW622" s="302"/>
      <c r="AX622" s="301"/>
      <c r="AY622" s="301"/>
      <c r="AZ622" s="301"/>
      <c r="BA622" s="302"/>
      <c r="BE622" s="301"/>
      <c r="BF622" s="302"/>
      <c r="BG622" s="301"/>
      <c r="BH622" s="301"/>
      <c r="BI622" s="301"/>
      <c r="BJ622" s="302"/>
      <c r="BN622" s="301"/>
      <c r="BO622" s="302"/>
      <c r="BP622" s="301"/>
      <c r="BQ622" s="301"/>
      <c r="BR622" s="301"/>
      <c r="BS622" s="302"/>
      <c r="BW622" s="301"/>
      <c r="BX622" s="302"/>
      <c r="BY622" s="301"/>
      <c r="BZ622" s="301"/>
      <c r="CA622" s="301"/>
      <c r="CB622" s="302"/>
      <c r="CF622" s="301"/>
      <c r="CG622" s="302"/>
      <c r="CH622" s="301"/>
      <c r="CI622" s="301"/>
      <c r="CJ622" s="301"/>
      <c r="CK622" s="302"/>
      <c r="CO622" s="301"/>
      <c r="CP622" s="302"/>
      <c r="CQ622" s="301"/>
      <c r="CR622" s="301"/>
      <c r="CS622" s="301"/>
      <c r="CT622" s="302"/>
      <c r="CX622" s="301"/>
      <c r="CY622" s="302"/>
      <c r="CZ622" s="301"/>
      <c r="DA622" s="301"/>
      <c r="DB622" s="301"/>
      <c r="DC622" s="302"/>
    </row>
    <row r="623" spans="48:107">
      <c r="AV623" s="301"/>
      <c r="AW623" s="302"/>
      <c r="AX623" s="301"/>
      <c r="AY623" s="301"/>
      <c r="AZ623" s="301"/>
      <c r="BA623" s="302"/>
      <c r="BE623" s="301"/>
      <c r="BF623" s="302"/>
      <c r="BG623" s="301"/>
      <c r="BH623" s="301"/>
      <c r="BI623" s="301"/>
      <c r="BJ623" s="302"/>
      <c r="BN623" s="301"/>
      <c r="BO623" s="302"/>
      <c r="BP623" s="301"/>
      <c r="BQ623" s="301"/>
      <c r="BR623" s="301"/>
      <c r="BS623" s="302"/>
      <c r="BW623" s="301"/>
      <c r="BX623" s="302"/>
      <c r="BY623" s="301"/>
      <c r="BZ623" s="301"/>
      <c r="CA623" s="301"/>
      <c r="CB623" s="302"/>
      <c r="CF623" s="301"/>
      <c r="CG623" s="302"/>
      <c r="CH623" s="301"/>
      <c r="CI623" s="301"/>
      <c r="CJ623" s="301"/>
      <c r="CK623" s="302"/>
      <c r="CO623" s="301"/>
      <c r="CP623" s="302"/>
      <c r="CQ623" s="301"/>
      <c r="CR623" s="301"/>
      <c r="CS623" s="301"/>
      <c r="CT623" s="302"/>
      <c r="CX623" s="301"/>
      <c r="CY623" s="302"/>
      <c r="CZ623" s="301"/>
      <c r="DA623" s="301"/>
      <c r="DB623" s="301"/>
      <c r="DC623" s="302"/>
    </row>
    <row r="624" spans="48:107">
      <c r="AV624" s="301"/>
      <c r="AW624" s="302"/>
      <c r="AX624" s="301"/>
      <c r="AY624" s="301"/>
      <c r="AZ624" s="301"/>
      <c r="BA624" s="302"/>
      <c r="BE624" s="301"/>
      <c r="BF624" s="302"/>
      <c r="BG624" s="301"/>
      <c r="BH624" s="301"/>
      <c r="BI624" s="301"/>
      <c r="BJ624" s="302"/>
      <c r="BN624" s="301"/>
      <c r="BO624" s="302"/>
      <c r="BP624" s="301"/>
      <c r="BQ624" s="301"/>
      <c r="BR624" s="301"/>
      <c r="BS624" s="302"/>
      <c r="BW624" s="301"/>
      <c r="BX624" s="302"/>
      <c r="BY624" s="301"/>
      <c r="BZ624" s="301"/>
      <c r="CA624" s="301"/>
      <c r="CB624" s="302"/>
      <c r="CF624" s="301"/>
      <c r="CG624" s="302"/>
      <c r="CH624" s="301"/>
      <c r="CI624" s="301"/>
      <c r="CJ624" s="301"/>
      <c r="CK624" s="302"/>
      <c r="CO624" s="301"/>
      <c r="CP624" s="302"/>
      <c r="CQ624" s="301"/>
      <c r="CR624" s="301"/>
      <c r="CS624" s="301"/>
      <c r="CT624" s="302"/>
      <c r="CX624" s="301"/>
      <c r="CY624" s="302"/>
      <c r="CZ624" s="301"/>
      <c r="DA624" s="301"/>
      <c r="DB624" s="301"/>
      <c r="DC624" s="302"/>
    </row>
    <row r="625" spans="48:107">
      <c r="AV625" s="301"/>
      <c r="AW625" s="302"/>
      <c r="AX625" s="301"/>
      <c r="AY625" s="301"/>
      <c r="AZ625" s="301"/>
      <c r="BA625" s="302"/>
      <c r="BE625" s="301"/>
      <c r="BF625" s="302"/>
      <c r="BG625" s="301"/>
      <c r="BH625" s="301"/>
      <c r="BI625" s="301"/>
      <c r="BJ625" s="302"/>
      <c r="BN625" s="301"/>
      <c r="BO625" s="302"/>
      <c r="BP625" s="301"/>
      <c r="BQ625" s="301"/>
      <c r="BR625" s="301"/>
      <c r="BS625" s="302"/>
      <c r="BW625" s="301"/>
      <c r="BX625" s="302"/>
      <c r="BY625" s="301"/>
      <c r="BZ625" s="301"/>
      <c r="CA625" s="301"/>
      <c r="CB625" s="302"/>
      <c r="CF625" s="301"/>
      <c r="CG625" s="302"/>
      <c r="CH625" s="301"/>
      <c r="CI625" s="301"/>
      <c r="CJ625" s="301"/>
      <c r="CK625" s="302"/>
      <c r="CO625" s="301"/>
      <c r="CP625" s="302"/>
      <c r="CQ625" s="301"/>
      <c r="CR625" s="301"/>
      <c r="CS625" s="301"/>
      <c r="CT625" s="302"/>
      <c r="CX625" s="301"/>
      <c r="CY625" s="302"/>
      <c r="CZ625" s="301"/>
      <c r="DA625" s="301"/>
      <c r="DB625" s="301"/>
      <c r="DC625" s="302"/>
    </row>
    <row r="626" spans="48:107">
      <c r="AV626" s="301"/>
      <c r="AW626" s="302"/>
      <c r="AX626" s="301"/>
      <c r="AY626" s="301"/>
      <c r="AZ626" s="301"/>
      <c r="BA626" s="302"/>
      <c r="BE626" s="301"/>
      <c r="BF626" s="302"/>
      <c r="BG626" s="301"/>
      <c r="BH626" s="301"/>
      <c r="BI626" s="301"/>
      <c r="BJ626" s="302"/>
      <c r="BN626" s="301"/>
      <c r="BO626" s="302"/>
      <c r="BP626" s="301"/>
      <c r="BQ626" s="301"/>
      <c r="BR626" s="301"/>
      <c r="BS626" s="302"/>
      <c r="BW626" s="301"/>
      <c r="BX626" s="302"/>
      <c r="BY626" s="301"/>
      <c r="BZ626" s="301"/>
      <c r="CA626" s="301"/>
      <c r="CB626" s="302"/>
      <c r="CF626" s="301"/>
      <c r="CG626" s="302"/>
      <c r="CH626" s="301"/>
      <c r="CI626" s="301"/>
      <c r="CJ626" s="301"/>
      <c r="CK626" s="302"/>
      <c r="CO626" s="301"/>
      <c r="CP626" s="302"/>
      <c r="CQ626" s="301"/>
      <c r="CR626" s="301"/>
      <c r="CS626" s="301"/>
      <c r="CT626" s="302"/>
      <c r="CX626" s="301"/>
      <c r="CY626" s="302"/>
      <c r="CZ626" s="301"/>
      <c r="DA626" s="301"/>
      <c r="DB626" s="301"/>
      <c r="DC626" s="302"/>
    </row>
    <row r="627" spans="48:107">
      <c r="AV627" s="301"/>
      <c r="AW627" s="302"/>
      <c r="AX627" s="301"/>
      <c r="AY627" s="301"/>
      <c r="AZ627" s="301"/>
      <c r="BA627" s="302"/>
      <c r="BE627" s="301"/>
      <c r="BF627" s="302"/>
      <c r="BG627" s="301"/>
      <c r="BH627" s="301"/>
      <c r="BI627" s="301"/>
      <c r="BJ627" s="302"/>
      <c r="BN627" s="301"/>
      <c r="BO627" s="302"/>
      <c r="BP627" s="301"/>
      <c r="BQ627" s="301"/>
      <c r="BR627" s="301"/>
      <c r="BS627" s="302"/>
      <c r="BW627" s="301"/>
      <c r="BX627" s="302"/>
      <c r="BY627" s="301"/>
      <c r="BZ627" s="301"/>
      <c r="CA627" s="301"/>
      <c r="CB627" s="302"/>
      <c r="CF627" s="301"/>
      <c r="CG627" s="302"/>
      <c r="CH627" s="301"/>
      <c r="CI627" s="301"/>
      <c r="CJ627" s="301"/>
      <c r="CK627" s="302"/>
      <c r="CO627" s="301"/>
      <c r="CP627" s="302"/>
      <c r="CQ627" s="301"/>
      <c r="CR627" s="301"/>
      <c r="CS627" s="301"/>
      <c r="CT627" s="302"/>
      <c r="CX627" s="301"/>
      <c r="CY627" s="302"/>
      <c r="CZ627" s="301"/>
      <c r="DA627" s="301"/>
      <c r="DB627" s="301"/>
      <c r="DC627" s="302"/>
    </row>
    <row r="628" spans="48:107">
      <c r="AV628" s="301"/>
      <c r="AW628" s="302"/>
      <c r="AX628" s="301"/>
      <c r="AY628" s="301"/>
      <c r="AZ628" s="301"/>
      <c r="BA628" s="302"/>
      <c r="BE628" s="301"/>
      <c r="BF628" s="302"/>
      <c r="BG628" s="301"/>
      <c r="BH628" s="301"/>
      <c r="BI628" s="301"/>
      <c r="BJ628" s="302"/>
      <c r="BN628" s="301"/>
      <c r="BO628" s="302"/>
      <c r="BP628" s="301"/>
      <c r="BQ628" s="301"/>
      <c r="BR628" s="301"/>
      <c r="BS628" s="302"/>
      <c r="BW628" s="301"/>
      <c r="BX628" s="302"/>
      <c r="BY628" s="301"/>
      <c r="BZ628" s="301"/>
      <c r="CA628" s="301"/>
      <c r="CB628" s="302"/>
      <c r="CF628" s="301"/>
      <c r="CG628" s="302"/>
      <c r="CH628" s="301"/>
      <c r="CI628" s="301"/>
      <c r="CJ628" s="301"/>
      <c r="CK628" s="302"/>
      <c r="CO628" s="301"/>
      <c r="CP628" s="302"/>
      <c r="CQ628" s="301"/>
      <c r="CR628" s="301"/>
      <c r="CS628" s="301"/>
      <c r="CT628" s="302"/>
      <c r="CX628" s="301"/>
      <c r="CY628" s="302"/>
      <c r="CZ628" s="301"/>
      <c r="DA628" s="301"/>
      <c r="DB628" s="301"/>
      <c r="DC628" s="302"/>
    </row>
    <row r="629" spans="48:107">
      <c r="AV629" s="301"/>
      <c r="AW629" s="302"/>
      <c r="AX629" s="301"/>
      <c r="AY629" s="301"/>
      <c r="AZ629" s="301"/>
      <c r="BA629" s="302"/>
      <c r="BE629" s="301"/>
      <c r="BF629" s="302"/>
      <c r="BG629" s="301"/>
      <c r="BH629" s="301"/>
      <c r="BI629" s="301"/>
      <c r="BJ629" s="302"/>
      <c r="BN629" s="301"/>
      <c r="BO629" s="302"/>
      <c r="BP629" s="301"/>
      <c r="BQ629" s="301"/>
      <c r="BR629" s="301"/>
      <c r="BS629" s="302"/>
      <c r="BW629" s="301"/>
      <c r="BX629" s="302"/>
      <c r="BY629" s="301"/>
      <c r="BZ629" s="301"/>
      <c r="CA629" s="301"/>
      <c r="CB629" s="302"/>
      <c r="CF629" s="301"/>
      <c r="CG629" s="302"/>
      <c r="CH629" s="301"/>
      <c r="CI629" s="301"/>
      <c r="CJ629" s="301"/>
      <c r="CK629" s="302"/>
      <c r="CO629" s="301"/>
      <c r="CP629" s="302"/>
      <c r="CQ629" s="301"/>
      <c r="CR629" s="301"/>
      <c r="CS629" s="301"/>
      <c r="CT629" s="302"/>
      <c r="CX629" s="301"/>
      <c r="CY629" s="302"/>
      <c r="CZ629" s="301"/>
      <c r="DA629" s="301"/>
      <c r="DB629" s="301"/>
      <c r="DC629" s="302"/>
    </row>
    <row r="630" spans="48:107">
      <c r="AV630" s="301"/>
      <c r="AW630" s="302"/>
      <c r="AX630" s="301"/>
      <c r="AY630" s="301"/>
      <c r="AZ630" s="301"/>
      <c r="BA630" s="302"/>
      <c r="BE630" s="301"/>
      <c r="BF630" s="302"/>
      <c r="BG630" s="301"/>
      <c r="BH630" s="301"/>
      <c r="BI630" s="301"/>
      <c r="BJ630" s="302"/>
      <c r="BN630" s="301"/>
      <c r="BO630" s="302"/>
      <c r="BP630" s="301"/>
      <c r="BQ630" s="301"/>
      <c r="BR630" s="301"/>
      <c r="BS630" s="302"/>
      <c r="BW630" s="301"/>
      <c r="BX630" s="302"/>
      <c r="BY630" s="301"/>
      <c r="BZ630" s="301"/>
      <c r="CA630" s="301"/>
      <c r="CB630" s="302"/>
      <c r="CF630" s="301"/>
      <c r="CG630" s="302"/>
      <c r="CH630" s="301"/>
      <c r="CI630" s="301"/>
      <c r="CJ630" s="301"/>
      <c r="CK630" s="302"/>
      <c r="CO630" s="301"/>
      <c r="CP630" s="302"/>
      <c r="CQ630" s="301"/>
      <c r="CR630" s="301"/>
      <c r="CS630" s="301"/>
      <c r="CT630" s="302"/>
      <c r="CX630" s="301"/>
      <c r="CY630" s="302"/>
      <c r="CZ630" s="301"/>
      <c r="DA630" s="301"/>
      <c r="DB630" s="301"/>
      <c r="DC630" s="302"/>
    </row>
    <row r="631" spans="48:107">
      <c r="AV631" s="301"/>
      <c r="AW631" s="302"/>
      <c r="AX631" s="301"/>
      <c r="AY631" s="301"/>
      <c r="AZ631" s="301"/>
      <c r="BA631" s="302"/>
      <c r="BE631" s="301"/>
      <c r="BF631" s="302"/>
      <c r="BG631" s="301"/>
      <c r="BH631" s="301"/>
      <c r="BI631" s="301"/>
      <c r="BJ631" s="302"/>
      <c r="BN631" s="301"/>
      <c r="BO631" s="302"/>
      <c r="BP631" s="301"/>
      <c r="BQ631" s="301"/>
      <c r="BR631" s="301"/>
      <c r="BS631" s="302"/>
      <c r="BW631" s="301"/>
      <c r="BX631" s="302"/>
      <c r="BY631" s="301"/>
      <c r="BZ631" s="301"/>
      <c r="CA631" s="301"/>
      <c r="CB631" s="302"/>
      <c r="CF631" s="301"/>
      <c r="CG631" s="302"/>
      <c r="CH631" s="301"/>
      <c r="CI631" s="301"/>
      <c r="CJ631" s="301"/>
      <c r="CK631" s="302"/>
      <c r="CO631" s="301"/>
      <c r="CP631" s="302"/>
      <c r="CQ631" s="301"/>
      <c r="CR631" s="301"/>
      <c r="CS631" s="301"/>
      <c r="CT631" s="302"/>
      <c r="CX631" s="301"/>
      <c r="CY631" s="302"/>
      <c r="CZ631" s="301"/>
      <c r="DA631" s="301"/>
      <c r="DB631" s="301"/>
      <c r="DC631" s="302"/>
    </row>
    <row r="632" spans="48:107">
      <c r="AV632" s="301"/>
      <c r="AW632" s="302"/>
      <c r="AX632" s="301"/>
      <c r="AY632" s="301"/>
      <c r="AZ632" s="301"/>
      <c r="BA632" s="302"/>
      <c r="BE632" s="301"/>
      <c r="BF632" s="302"/>
      <c r="BG632" s="301"/>
      <c r="BH632" s="301"/>
      <c r="BI632" s="301"/>
      <c r="BJ632" s="302"/>
      <c r="BN632" s="301"/>
      <c r="BO632" s="302"/>
      <c r="BP632" s="301"/>
      <c r="BQ632" s="301"/>
      <c r="BR632" s="301"/>
      <c r="BS632" s="302"/>
      <c r="BW632" s="301"/>
      <c r="BX632" s="302"/>
      <c r="BY632" s="301"/>
      <c r="BZ632" s="301"/>
      <c r="CA632" s="301"/>
      <c r="CB632" s="302"/>
      <c r="CF632" s="301"/>
      <c r="CG632" s="302"/>
      <c r="CH632" s="301"/>
      <c r="CI632" s="301"/>
      <c r="CJ632" s="301"/>
      <c r="CK632" s="302"/>
      <c r="CO632" s="301"/>
      <c r="CP632" s="302"/>
      <c r="CQ632" s="301"/>
      <c r="CR632" s="301"/>
      <c r="CS632" s="301"/>
      <c r="CT632" s="302"/>
      <c r="CX632" s="301"/>
      <c r="CY632" s="302"/>
      <c r="CZ632" s="301"/>
      <c r="DA632" s="301"/>
      <c r="DB632" s="301"/>
      <c r="DC632" s="302"/>
    </row>
    <row r="633" spans="48:107">
      <c r="AV633" s="301"/>
      <c r="AW633" s="302"/>
      <c r="AX633" s="301"/>
      <c r="AY633" s="301"/>
      <c r="AZ633" s="301"/>
      <c r="BA633" s="302"/>
      <c r="BE633" s="301"/>
      <c r="BF633" s="302"/>
      <c r="BG633" s="301"/>
      <c r="BH633" s="301"/>
      <c r="BI633" s="301"/>
      <c r="BJ633" s="302"/>
      <c r="BN633" s="301"/>
      <c r="BO633" s="302"/>
      <c r="BP633" s="301"/>
      <c r="BQ633" s="301"/>
      <c r="BR633" s="301"/>
      <c r="BS633" s="302"/>
      <c r="BW633" s="301"/>
      <c r="BX633" s="302"/>
      <c r="BY633" s="301"/>
      <c r="BZ633" s="301"/>
      <c r="CA633" s="301"/>
      <c r="CB633" s="302"/>
      <c r="CF633" s="301"/>
      <c r="CG633" s="302"/>
      <c r="CH633" s="301"/>
      <c r="CI633" s="301"/>
      <c r="CJ633" s="301"/>
      <c r="CK633" s="302"/>
      <c r="CO633" s="301"/>
      <c r="CP633" s="302"/>
      <c r="CQ633" s="301"/>
      <c r="CR633" s="301"/>
      <c r="CS633" s="301"/>
      <c r="CT633" s="302"/>
      <c r="CX633" s="301"/>
      <c r="CY633" s="302"/>
      <c r="CZ633" s="301"/>
      <c r="DA633" s="301"/>
      <c r="DB633" s="301"/>
      <c r="DC633" s="302"/>
    </row>
    <row r="634" spans="48:107">
      <c r="AV634" s="301"/>
      <c r="AW634" s="302"/>
      <c r="AX634" s="301"/>
      <c r="AY634" s="301"/>
      <c r="AZ634" s="301"/>
      <c r="BA634" s="302"/>
      <c r="BE634" s="301"/>
      <c r="BF634" s="302"/>
      <c r="BG634" s="301"/>
      <c r="BH634" s="301"/>
      <c r="BI634" s="301"/>
      <c r="BJ634" s="302"/>
      <c r="BN634" s="301"/>
      <c r="BO634" s="302"/>
      <c r="BP634" s="301"/>
      <c r="BQ634" s="301"/>
      <c r="BR634" s="301"/>
      <c r="BS634" s="302"/>
      <c r="BW634" s="301"/>
      <c r="BX634" s="302"/>
      <c r="BY634" s="301"/>
      <c r="BZ634" s="301"/>
      <c r="CA634" s="301"/>
      <c r="CB634" s="302"/>
      <c r="CF634" s="301"/>
      <c r="CG634" s="302"/>
      <c r="CH634" s="301"/>
      <c r="CI634" s="301"/>
      <c r="CJ634" s="301"/>
      <c r="CK634" s="302"/>
      <c r="CO634" s="301"/>
      <c r="CP634" s="302"/>
      <c r="CQ634" s="301"/>
      <c r="CR634" s="301"/>
      <c r="CS634" s="301"/>
      <c r="CT634" s="302"/>
      <c r="CX634" s="301"/>
      <c r="CY634" s="302"/>
      <c r="CZ634" s="301"/>
      <c r="DA634" s="301"/>
      <c r="DB634" s="301"/>
      <c r="DC634" s="302"/>
    </row>
    <row r="635" spans="48:107">
      <c r="AV635" s="301"/>
      <c r="AW635" s="302"/>
      <c r="AX635" s="301"/>
      <c r="AY635" s="301"/>
      <c r="AZ635" s="301"/>
      <c r="BA635" s="302"/>
      <c r="BE635" s="301"/>
      <c r="BF635" s="302"/>
      <c r="BG635" s="301"/>
      <c r="BH635" s="301"/>
      <c r="BI635" s="301"/>
      <c r="BJ635" s="302"/>
      <c r="BN635" s="301"/>
      <c r="BO635" s="302"/>
      <c r="BP635" s="301"/>
      <c r="BQ635" s="301"/>
      <c r="BR635" s="301"/>
      <c r="BS635" s="302"/>
      <c r="BW635" s="301"/>
      <c r="BX635" s="302"/>
      <c r="BY635" s="301"/>
      <c r="BZ635" s="301"/>
      <c r="CA635" s="301"/>
      <c r="CB635" s="302"/>
      <c r="CF635" s="301"/>
      <c r="CG635" s="302"/>
      <c r="CH635" s="301"/>
      <c r="CI635" s="301"/>
      <c r="CJ635" s="301"/>
      <c r="CK635" s="302"/>
      <c r="CO635" s="301"/>
      <c r="CP635" s="302"/>
      <c r="CQ635" s="301"/>
      <c r="CR635" s="301"/>
      <c r="CS635" s="301"/>
      <c r="CT635" s="302"/>
      <c r="CX635" s="301"/>
      <c r="CY635" s="302"/>
      <c r="CZ635" s="301"/>
      <c r="DA635" s="301"/>
      <c r="DB635" s="301"/>
      <c r="DC635" s="302"/>
    </row>
    <row r="636" spans="48:107">
      <c r="AV636" s="301"/>
      <c r="AW636" s="302"/>
      <c r="AX636" s="301"/>
      <c r="AY636" s="301"/>
      <c r="AZ636" s="301"/>
      <c r="BA636" s="302"/>
      <c r="BE636" s="301"/>
      <c r="BF636" s="302"/>
      <c r="BG636" s="301"/>
      <c r="BH636" s="301"/>
      <c r="BI636" s="301"/>
      <c r="BJ636" s="302"/>
      <c r="BN636" s="301"/>
      <c r="BO636" s="302"/>
      <c r="BP636" s="301"/>
      <c r="BQ636" s="301"/>
      <c r="BR636" s="301"/>
      <c r="BS636" s="302"/>
      <c r="BW636" s="301"/>
      <c r="BX636" s="302"/>
      <c r="BY636" s="301"/>
      <c r="BZ636" s="301"/>
      <c r="CA636" s="301"/>
      <c r="CB636" s="302"/>
      <c r="CF636" s="301"/>
      <c r="CG636" s="302"/>
      <c r="CH636" s="301"/>
      <c r="CI636" s="301"/>
      <c r="CJ636" s="301"/>
      <c r="CK636" s="302"/>
      <c r="CO636" s="301"/>
      <c r="CP636" s="302"/>
      <c r="CQ636" s="301"/>
      <c r="CR636" s="301"/>
      <c r="CS636" s="301"/>
      <c r="CT636" s="302"/>
      <c r="CX636" s="301"/>
      <c r="CY636" s="302"/>
      <c r="CZ636" s="301"/>
      <c r="DA636" s="301"/>
      <c r="DB636" s="301"/>
      <c r="DC636" s="302"/>
    </row>
    <row r="637" spans="48:107">
      <c r="AV637" s="301"/>
      <c r="AW637" s="302"/>
      <c r="AX637" s="301"/>
      <c r="AY637" s="301"/>
      <c r="AZ637" s="301"/>
      <c r="BA637" s="302"/>
      <c r="BE637" s="301"/>
      <c r="BF637" s="302"/>
      <c r="BG637" s="301"/>
      <c r="BH637" s="301"/>
      <c r="BI637" s="301"/>
      <c r="BJ637" s="302"/>
      <c r="BN637" s="301"/>
      <c r="BO637" s="302"/>
      <c r="BP637" s="301"/>
      <c r="BQ637" s="301"/>
      <c r="BR637" s="301"/>
      <c r="BS637" s="302"/>
      <c r="BW637" s="301"/>
      <c r="BX637" s="302"/>
      <c r="BY637" s="301"/>
      <c r="BZ637" s="301"/>
      <c r="CA637" s="301"/>
      <c r="CB637" s="302"/>
      <c r="CF637" s="301"/>
      <c r="CG637" s="302"/>
      <c r="CH637" s="301"/>
      <c r="CI637" s="301"/>
      <c r="CJ637" s="301"/>
      <c r="CK637" s="302"/>
      <c r="CO637" s="301"/>
      <c r="CP637" s="302"/>
      <c r="CQ637" s="301"/>
      <c r="CR637" s="301"/>
      <c r="CS637" s="301"/>
      <c r="CT637" s="302"/>
      <c r="CX637" s="301"/>
      <c r="CY637" s="302"/>
      <c r="CZ637" s="301"/>
      <c r="DA637" s="301"/>
      <c r="DB637" s="301"/>
      <c r="DC637" s="302"/>
    </row>
    <row r="638" spans="48:107">
      <c r="AV638" s="301"/>
      <c r="AW638" s="302"/>
      <c r="AX638" s="301"/>
      <c r="AY638" s="301"/>
      <c r="AZ638" s="301"/>
      <c r="BA638" s="302"/>
      <c r="BE638" s="301"/>
      <c r="BF638" s="302"/>
      <c r="BG638" s="301"/>
      <c r="BH638" s="301"/>
      <c r="BI638" s="301"/>
      <c r="BJ638" s="302"/>
      <c r="BN638" s="301"/>
      <c r="BO638" s="302"/>
      <c r="BP638" s="301"/>
      <c r="BQ638" s="301"/>
      <c r="BR638" s="301"/>
      <c r="BS638" s="302"/>
      <c r="BW638" s="301"/>
      <c r="BX638" s="302"/>
      <c r="BY638" s="301"/>
      <c r="BZ638" s="301"/>
      <c r="CA638" s="301"/>
      <c r="CB638" s="302"/>
      <c r="CF638" s="301"/>
      <c r="CG638" s="302"/>
      <c r="CH638" s="301"/>
      <c r="CI638" s="301"/>
      <c r="CJ638" s="301"/>
      <c r="CK638" s="302"/>
      <c r="CO638" s="301"/>
      <c r="CP638" s="302"/>
      <c r="CQ638" s="301"/>
      <c r="CR638" s="301"/>
      <c r="CS638" s="301"/>
      <c r="CT638" s="302"/>
      <c r="CX638" s="301"/>
      <c r="CY638" s="302"/>
      <c r="CZ638" s="301"/>
      <c r="DA638" s="301"/>
      <c r="DB638" s="301"/>
      <c r="DC638" s="302"/>
    </row>
    <row r="639" spans="48:107">
      <c r="AV639" s="301"/>
      <c r="AW639" s="302"/>
      <c r="AX639" s="301"/>
      <c r="AY639" s="301"/>
      <c r="AZ639" s="301"/>
      <c r="BA639" s="302"/>
      <c r="BE639" s="301"/>
      <c r="BF639" s="302"/>
      <c r="BG639" s="301"/>
      <c r="BH639" s="301"/>
      <c r="BI639" s="301"/>
      <c r="BJ639" s="302"/>
      <c r="BN639" s="301"/>
      <c r="BO639" s="302"/>
      <c r="BP639" s="301"/>
      <c r="BQ639" s="301"/>
      <c r="BR639" s="301"/>
      <c r="BS639" s="302"/>
      <c r="BW639" s="301"/>
      <c r="BX639" s="302"/>
      <c r="BY639" s="301"/>
      <c r="BZ639" s="301"/>
      <c r="CA639" s="301"/>
      <c r="CB639" s="302"/>
      <c r="CF639" s="301"/>
      <c r="CG639" s="302"/>
      <c r="CH639" s="301"/>
      <c r="CI639" s="301"/>
      <c r="CJ639" s="301"/>
      <c r="CK639" s="302"/>
      <c r="CO639" s="301"/>
      <c r="CP639" s="302"/>
      <c r="CQ639" s="301"/>
      <c r="CR639" s="301"/>
      <c r="CS639" s="301"/>
      <c r="CT639" s="302"/>
      <c r="CX639" s="301"/>
      <c r="CY639" s="302"/>
      <c r="CZ639" s="301"/>
      <c r="DA639" s="301"/>
      <c r="DB639" s="301"/>
      <c r="DC639" s="302"/>
    </row>
    <row r="640" spans="48:107">
      <c r="AV640" s="301"/>
      <c r="AW640" s="302"/>
      <c r="AX640" s="301"/>
      <c r="AY640" s="301"/>
      <c r="AZ640" s="301"/>
      <c r="BA640" s="302"/>
      <c r="BE640" s="301"/>
      <c r="BF640" s="302"/>
      <c r="BG640" s="301"/>
      <c r="BH640" s="301"/>
      <c r="BI640" s="301"/>
      <c r="BJ640" s="302"/>
      <c r="BN640" s="301"/>
      <c r="BO640" s="302"/>
      <c r="BP640" s="301"/>
      <c r="BQ640" s="301"/>
      <c r="BR640" s="301"/>
      <c r="BS640" s="302"/>
      <c r="BW640" s="301"/>
      <c r="BX640" s="302"/>
      <c r="BY640" s="301"/>
      <c r="BZ640" s="301"/>
      <c r="CA640" s="301"/>
      <c r="CB640" s="302"/>
      <c r="CF640" s="301"/>
      <c r="CG640" s="302"/>
      <c r="CH640" s="301"/>
      <c r="CI640" s="301"/>
      <c r="CJ640" s="301"/>
      <c r="CK640" s="302"/>
      <c r="CO640" s="301"/>
      <c r="CP640" s="302"/>
      <c r="CQ640" s="301"/>
      <c r="CR640" s="301"/>
      <c r="CS640" s="301"/>
      <c r="CT640" s="302"/>
      <c r="CX640" s="301"/>
      <c r="CY640" s="302"/>
      <c r="CZ640" s="301"/>
      <c r="DA640" s="301"/>
      <c r="DB640" s="301"/>
      <c r="DC640" s="302"/>
    </row>
    <row r="641" spans="48:107">
      <c r="AV641" s="301"/>
      <c r="AW641" s="302"/>
      <c r="AX641" s="301"/>
      <c r="AY641" s="301"/>
      <c r="AZ641" s="301"/>
      <c r="BA641" s="302"/>
      <c r="BE641" s="301"/>
      <c r="BF641" s="302"/>
      <c r="BG641" s="301"/>
      <c r="BH641" s="301"/>
      <c r="BI641" s="301"/>
      <c r="BJ641" s="302"/>
      <c r="BN641" s="301"/>
      <c r="BO641" s="302"/>
      <c r="BP641" s="301"/>
      <c r="BQ641" s="301"/>
      <c r="BR641" s="301"/>
      <c r="BS641" s="302"/>
      <c r="BW641" s="301"/>
      <c r="BX641" s="302"/>
      <c r="BY641" s="301"/>
      <c r="BZ641" s="301"/>
      <c r="CA641" s="301"/>
      <c r="CB641" s="302"/>
      <c r="CF641" s="301"/>
      <c r="CG641" s="302"/>
      <c r="CH641" s="301"/>
      <c r="CI641" s="301"/>
      <c r="CJ641" s="301"/>
      <c r="CK641" s="302"/>
      <c r="CO641" s="301"/>
      <c r="CP641" s="302"/>
      <c r="CQ641" s="301"/>
      <c r="CR641" s="301"/>
      <c r="CS641" s="301"/>
      <c r="CT641" s="302"/>
      <c r="CX641" s="301"/>
      <c r="CY641" s="302"/>
      <c r="CZ641" s="301"/>
      <c r="DA641" s="301"/>
      <c r="DB641" s="301"/>
      <c r="DC641" s="302"/>
    </row>
    <row r="642" spans="48:107">
      <c r="AV642" s="301"/>
      <c r="AW642" s="302"/>
      <c r="AX642" s="301"/>
      <c r="AY642" s="301"/>
      <c r="AZ642" s="301"/>
      <c r="BA642" s="302"/>
      <c r="BE642" s="301"/>
      <c r="BF642" s="302"/>
      <c r="BG642" s="301"/>
      <c r="BH642" s="301"/>
      <c r="BI642" s="301"/>
      <c r="BJ642" s="302"/>
      <c r="BN642" s="301"/>
      <c r="BO642" s="302"/>
      <c r="BP642" s="301"/>
      <c r="BQ642" s="301"/>
      <c r="BR642" s="301"/>
      <c r="BS642" s="302"/>
      <c r="BW642" s="301"/>
      <c r="BX642" s="302"/>
      <c r="BY642" s="301"/>
      <c r="BZ642" s="301"/>
      <c r="CA642" s="301"/>
      <c r="CB642" s="302"/>
      <c r="CF642" s="301"/>
      <c r="CG642" s="302"/>
      <c r="CH642" s="301"/>
      <c r="CI642" s="301"/>
      <c r="CJ642" s="301"/>
      <c r="CK642" s="302"/>
      <c r="CO642" s="301"/>
      <c r="CP642" s="302"/>
      <c r="CQ642" s="301"/>
      <c r="CR642" s="301"/>
      <c r="CS642" s="301"/>
      <c r="CT642" s="302"/>
      <c r="CX642" s="301"/>
      <c r="CY642" s="302"/>
      <c r="CZ642" s="301"/>
      <c r="DA642" s="301"/>
      <c r="DB642" s="301"/>
      <c r="DC642" s="302"/>
    </row>
    <row r="643" spans="48:107">
      <c r="AV643" s="301"/>
      <c r="AW643" s="302"/>
      <c r="AX643" s="301"/>
      <c r="AY643" s="301"/>
      <c r="AZ643" s="301"/>
      <c r="BA643" s="302"/>
      <c r="BE643" s="301"/>
      <c r="BF643" s="302"/>
      <c r="BG643" s="301"/>
      <c r="BH643" s="301"/>
      <c r="BI643" s="301"/>
      <c r="BJ643" s="302"/>
      <c r="BN643" s="301"/>
      <c r="BO643" s="302"/>
      <c r="BP643" s="301"/>
      <c r="BQ643" s="301"/>
      <c r="BR643" s="301"/>
      <c r="BS643" s="302"/>
      <c r="BW643" s="301"/>
      <c r="BX643" s="302"/>
      <c r="BY643" s="301"/>
      <c r="BZ643" s="301"/>
      <c r="CA643" s="301"/>
      <c r="CB643" s="302"/>
      <c r="CF643" s="301"/>
      <c r="CG643" s="302"/>
      <c r="CH643" s="301"/>
      <c r="CI643" s="301"/>
      <c r="CJ643" s="301"/>
      <c r="CK643" s="302"/>
      <c r="CO643" s="301"/>
      <c r="CP643" s="302"/>
      <c r="CQ643" s="301"/>
      <c r="CR643" s="301"/>
      <c r="CS643" s="301"/>
      <c r="CT643" s="302"/>
      <c r="CX643" s="301"/>
      <c r="CY643" s="302"/>
      <c r="CZ643" s="301"/>
      <c r="DA643" s="301"/>
      <c r="DB643" s="301"/>
      <c r="DC643" s="302"/>
    </row>
    <row r="644" spans="48:107">
      <c r="AV644" s="301"/>
      <c r="AW644" s="302"/>
      <c r="AX644" s="301"/>
      <c r="AY644" s="301"/>
      <c r="AZ644" s="301"/>
      <c r="BA644" s="302"/>
      <c r="BE644" s="301"/>
      <c r="BF644" s="302"/>
      <c r="BG644" s="301"/>
      <c r="BH644" s="301"/>
      <c r="BI644" s="301"/>
      <c r="BJ644" s="302"/>
      <c r="BN644" s="301"/>
      <c r="BO644" s="302"/>
      <c r="BP644" s="301"/>
      <c r="BQ644" s="301"/>
      <c r="BR644" s="301"/>
      <c r="BS644" s="302"/>
      <c r="BW644" s="301"/>
      <c r="BX644" s="302"/>
      <c r="BY644" s="301"/>
      <c r="BZ644" s="301"/>
      <c r="CA644" s="301"/>
      <c r="CB644" s="302"/>
      <c r="CF644" s="301"/>
      <c r="CG644" s="302"/>
      <c r="CH644" s="301"/>
      <c r="CI644" s="301"/>
      <c r="CJ644" s="301"/>
      <c r="CK644" s="302"/>
      <c r="CO644" s="301"/>
      <c r="CP644" s="302"/>
      <c r="CQ644" s="301"/>
      <c r="CR644" s="301"/>
      <c r="CS644" s="301"/>
      <c r="CT644" s="302"/>
      <c r="CX644" s="301"/>
      <c r="CY644" s="302"/>
      <c r="CZ644" s="301"/>
      <c r="DA644" s="301"/>
      <c r="DB644" s="301"/>
      <c r="DC644" s="302"/>
    </row>
    <row r="645" spans="48:107">
      <c r="AV645" s="301"/>
      <c r="AW645" s="302"/>
      <c r="AX645" s="301"/>
      <c r="AY645" s="301"/>
      <c r="AZ645" s="301"/>
      <c r="BA645" s="302"/>
      <c r="BE645" s="301"/>
      <c r="BF645" s="302"/>
      <c r="BG645" s="301"/>
      <c r="BH645" s="301"/>
      <c r="BI645" s="301"/>
      <c r="BJ645" s="302"/>
      <c r="BN645" s="301"/>
      <c r="BO645" s="302"/>
      <c r="BP645" s="301"/>
      <c r="BQ645" s="301"/>
      <c r="BR645" s="301"/>
      <c r="BS645" s="302"/>
      <c r="BW645" s="301"/>
      <c r="BX645" s="302"/>
      <c r="BY645" s="301"/>
      <c r="BZ645" s="301"/>
      <c r="CA645" s="301"/>
      <c r="CB645" s="302"/>
      <c r="CF645" s="301"/>
      <c r="CG645" s="302"/>
      <c r="CH645" s="301"/>
      <c r="CI645" s="301"/>
      <c r="CJ645" s="301"/>
      <c r="CK645" s="302"/>
      <c r="CO645" s="301"/>
      <c r="CP645" s="302"/>
      <c r="CQ645" s="301"/>
      <c r="CR645" s="301"/>
      <c r="CS645" s="301"/>
      <c r="CT645" s="302"/>
      <c r="CX645" s="301"/>
      <c r="CY645" s="302"/>
      <c r="CZ645" s="301"/>
      <c r="DA645" s="301"/>
      <c r="DB645" s="301"/>
      <c r="DC645" s="302"/>
    </row>
    <row r="646" spans="48:107">
      <c r="AV646" s="301"/>
      <c r="AW646" s="302"/>
      <c r="AX646" s="301"/>
      <c r="AY646" s="301"/>
      <c r="AZ646" s="301"/>
      <c r="BA646" s="302"/>
      <c r="BE646" s="301"/>
      <c r="BF646" s="302"/>
      <c r="BG646" s="301"/>
      <c r="BH646" s="301"/>
      <c r="BI646" s="301"/>
      <c r="BJ646" s="302"/>
      <c r="BN646" s="301"/>
      <c r="BO646" s="302"/>
      <c r="BP646" s="301"/>
      <c r="BQ646" s="301"/>
      <c r="BR646" s="301"/>
      <c r="BS646" s="302"/>
      <c r="BW646" s="301"/>
      <c r="BX646" s="302"/>
      <c r="BY646" s="301"/>
      <c r="BZ646" s="301"/>
      <c r="CA646" s="301"/>
      <c r="CB646" s="302"/>
      <c r="CF646" s="301"/>
      <c r="CG646" s="302"/>
      <c r="CH646" s="301"/>
      <c r="CI646" s="301"/>
      <c r="CJ646" s="301"/>
      <c r="CK646" s="302"/>
      <c r="CO646" s="301"/>
      <c r="CP646" s="302"/>
      <c r="CQ646" s="301"/>
      <c r="CR646" s="301"/>
      <c r="CS646" s="301"/>
      <c r="CT646" s="302"/>
      <c r="CX646" s="301"/>
      <c r="CY646" s="302"/>
      <c r="CZ646" s="301"/>
      <c r="DA646" s="301"/>
      <c r="DB646" s="301"/>
      <c r="DC646" s="302"/>
    </row>
    <row r="647" spans="48:107">
      <c r="AV647" s="301"/>
      <c r="AW647" s="302"/>
      <c r="AX647" s="301"/>
      <c r="AY647" s="301"/>
      <c r="AZ647" s="301"/>
      <c r="BA647" s="302"/>
      <c r="BE647" s="301"/>
      <c r="BF647" s="302"/>
      <c r="BG647" s="301"/>
      <c r="BH647" s="301"/>
      <c r="BI647" s="301"/>
      <c r="BJ647" s="302"/>
      <c r="BN647" s="301"/>
      <c r="BO647" s="302"/>
      <c r="BP647" s="301"/>
      <c r="BQ647" s="301"/>
      <c r="BR647" s="301"/>
      <c r="BS647" s="302"/>
      <c r="BW647" s="301"/>
      <c r="BX647" s="302"/>
      <c r="BY647" s="301"/>
      <c r="BZ647" s="301"/>
      <c r="CA647" s="301"/>
      <c r="CB647" s="302"/>
      <c r="CF647" s="301"/>
      <c r="CG647" s="302"/>
      <c r="CH647" s="301"/>
      <c r="CI647" s="301"/>
      <c r="CJ647" s="301"/>
      <c r="CK647" s="302"/>
      <c r="CO647" s="301"/>
      <c r="CP647" s="302"/>
      <c r="CQ647" s="301"/>
      <c r="CR647" s="301"/>
      <c r="CS647" s="301"/>
      <c r="CT647" s="302"/>
      <c r="CX647" s="301"/>
      <c r="CY647" s="302"/>
      <c r="CZ647" s="301"/>
      <c r="DA647" s="301"/>
      <c r="DB647" s="301"/>
      <c r="DC647" s="302"/>
    </row>
    <row r="648" spans="48:107">
      <c r="AV648" s="301"/>
      <c r="AW648" s="302"/>
      <c r="AX648" s="301"/>
      <c r="AY648" s="301"/>
      <c r="AZ648" s="301"/>
      <c r="BA648" s="302"/>
      <c r="BE648" s="301"/>
      <c r="BF648" s="302"/>
      <c r="BG648" s="301"/>
      <c r="BH648" s="301"/>
      <c r="BI648" s="301"/>
      <c r="BJ648" s="302"/>
      <c r="BN648" s="301"/>
      <c r="BO648" s="302"/>
      <c r="BP648" s="301"/>
      <c r="BQ648" s="301"/>
      <c r="BR648" s="301"/>
      <c r="BS648" s="302"/>
      <c r="BW648" s="301"/>
      <c r="BX648" s="302"/>
      <c r="BY648" s="301"/>
      <c r="BZ648" s="301"/>
      <c r="CA648" s="301"/>
      <c r="CB648" s="302"/>
      <c r="CF648" s="301"/>
      <c r="CG648" s="302"/>
      <c r="CH648" s="301"/>
      <c r="CI648" s="301"/>
      <c r="CJ648" s="301"/>
      <c r="CK648" s="302"/>
      <c r="CO648" s="301"/>
      <c r="CP648" s="302"/>
      <c r="CQ648" s="301"/>
      <c r="CR648" s="301"/>
      <c r="CS648" s="301"/>
      <c r="CT648" s="302"/>
      <c r="CX648" s="301"/>
      <c r="CY648" s="302"/>
      <c r="CZ648" s="301"/>
      <c r="DA648" s="301"/>
      <c r="DB648" s="301"/>
      <c r="DC648" s="302"/>
    </row>
    <row r="649" spans="48:107">
      <c r="AV649" s="301"/>
      <c r="AW649" s="302"/>
      <c r="AX649" s="301"/>
      <c r="AY649" s="301"/>
      <c r="AZ649" s="301"/>
      <c r="BA649" s="302"/>
      <c r="BE649" s="301"/>
      <c r="BF649" s="302"/>
      <c r="BG649" s="301"/>
      <c r="BH649" s="301"/>
      <c r="BI649" s="301"/>
      <c r="BJ649" s="302"/>
      <c r="BN649" s="301"/>
      <c r="BO649" s="302"/>
      <c r="BP649" s="301"/>
      <c r="BQ649" s="301"/>
      <c r="BR649" s="301"/>
      <c r="BS649" s="302"/>
      <c r="BW649" s="301"/>
      <c r="BX649" s="302"/>
      <c r="BY649" s="301"/>
      <c r="BZ649" s="301"/>
      <c r="CA649" s="301"/>
      <c r="CB649" s="302"/>
      <c r="CF649" s="301"/>
      <c r="CG649" s="302"/>
      <c r="CH649" s="301"/>
      <c r="CI649" s="301"/>
      <c r="CJ649" s="301"/>
      <c r="CK649" s="302"/>
      <c r="CO649" s="301"/>
      <c r="CP649" s="302"/>
      <c r="CQ649" s="301"/>
      <c r="CR649" s="301"/>
      <c r="CS649" s="301"/>
      <c r="CT649" s="302"/>
      <c r="CX649" s="301"/>
      <c r="CY649" s="302"/>
      <c r="CZ649" s="301"/>
      <c r="DA649" s="301"/>
      <c r="DB649" s="301"/>
      <c r="DC649" s="302"/>
    </row>
    <row r="650" spans="48:107">
      <c r="AV650" s="301"/>
      <c r="AW650" s="302"/>
      <c r="AX650" s="301"/>
      <c r="AY650" s="301"/>
      <c r="AZ650" s="301"/>
      <c r="BA650" s="302"/>
      <c r="BE650" s="301"/>
      <c r="BF650" s="302"/>
      <c r="BG650" s="301"/>
      <c r="BH650" s="301"/>
      <c r="BI650" s="301"/>
      <c r="BJ650" s="302"/>
      <c r="BN650" s="301"/>
      <c r="BO650" s="302"/>
      <c r="BP650" s="301"/>
      <c r="BQ650" s="301"/>
      <c r="BR650" s="301"/>
      <c r="BS650" s="302"/>
      <c r="BW650" s="301"/>
      <c r="BX650" s="302"/>
      <c r="BY650" s="301"/>
      <c r="BZ650" s="301"/>
      <c r="CA650" s="301"/>
      <c r="CB650" s="302"/>
      <c r="CF650" s="301"/>
      <c r="CG650" s="302"/>
      <c r="CH650" s="301"/>
      <c r="CI650" s="301"/>
      <c r="CJ650" s="301"/>
      <c r="CK650" s="302"/>
      <c r="CO650" s="301"/>
      <c r="CP650" s="302"/>
      <c r="CQ650" s="301"/>
      <c r="CR650" s="301"/>
      <c r="CS650" s="301"/>
      <c r="CT650" s="302"/>
      <c r="CX650" s="301"/>
      <c r="CY650" s="302"/>
      <c r="CZ650" s="301"/>
      <c r="DA650" s="301"/>
      <c r="DB650" s="301"/>
      <c r="DC650" s="302"/>
    </row>
    <row r="651" spans="48:107">
      <c r="AV651" s="301"/>
      <c r="AW651" s="302"/>
      <c r="AX651" s="301"/>
      <c r="AY651" s="301"/>
      <c r="AZ651" s="301"/>
      <c r="BA651" s="302"/>
      <c r="BE651" s="301"/>
      <c r="BF651" s="302"/>
      <c r="BG651" s="301"/>
      <c r="BH651" s="301"/>
      <c r="BI651" s="301"/>
      <c r="BJ651" s="302"/>
      <c r="BN651" s="301"/>
      <c r="BO651" s="302"/>
      <c r="BP651" s="301"/>
      <c r="BQ651" s="301"/>
      <c r="BR651" s="301"/>
      <c r="BS651" s="302"/>
      <c r="BW651" s="301"/>
      <c r="BX651" s="302"/>
      <c r="BY651" s="301"/>
      <c r="BZ651" s="301"/>
      <c r="CA651" s="301"/>
      <c r="CB651" s="302"/>
      <c r="CF651" s="301"/>
      <c r="CG651" s="302"/>
      <c r="CH651" s="301"/>
      <c r="CI651" s="301"/>
      <c r="CJ651" s="301"/>
      <c r="CK651" s="302"/>
      <c r="CO651" s="301"/>
      <c r="CP651" s="302"/>
      <c r="CQ651" s="301"/>
      <c r="CR651" s="301"/>
      <c r="CS651" s="301"/>
      <c r="CT651" s="302"/>
      <c r="CX651" s="301"/>
      <c r="CY651" s="302"/>
      <c r="CZ651" s="301"/>
      <c r="DA651" s="301"/>
      <c r="DB651" s="301"/>
      <c r="DC651" s="302"/>
    </row>
    <row r="652" spans="48:107">
      <c r="AV652" s="301"/>
      <c r="AW652" s="302"/>
      <c r="AX652" s="301"/>
      <c r="AY652" s="301"/>
      <c r="AZ652" s="301"/>
      <c r="BA652" s="302"/>
      <c r="BE652" s="301"/>
      <c r="BF652" s="302"/>
      <c r="BG652" s="301"/>
      <c r="BH652" s="301"/>
      <c r="BI652" s="301"/>
      <c r="BJ652" s="302"/>
      <c r="BN652" s="301"/>
      <c r="BO652" s="302"/>
      <c r="BP652" s="301"/>
      <c r="BQ652" s="301"/>
      <c r="BR652" s="301"/>
      <c r="BS652" s="302"/>
      <c r="BW652" s="301"/>
      <c r="BX652" s="302"/>
      <c r="BY652" s="301"/>
      <c r="BZ652" s="301"/>
      <c r="CA652" s="301"/>
      <c r="CB652" s="302"/>
      <c r="CF652" s="301"/>
      <c r="CG652" s="302"/>
      <c r="CH652" s="301"/>
      <c r="CI652" s="301"/>
      <c r="CJ652" s="301"/>
      <c r="CK652" s="302"/>
      <c r="CO652" s="301"/>
      <c r="CP652" s="302"/>
      <c r="CQ652" s="301"/>
      <c r="CR652" s="301"/>
      <c r="CS652" s="301"/>
      <c r="CT652" s="302"/>
      <c r="CX652" s="301"/>
      <c r="CY652" s="302"/>
      <c r="CZ652" s="301"/>
      <c r="DA652" s="301"/>
      <c r="DB652" s="301"/>
      <c r="DC652" s="302"/>
    </row>
    <row r="653" spans="48:107">
      <c r="AV653" s="301"/>
      <c r="AW653" s="302"/>
      <c r="AX653" s="301"/>
      <c r="AY653" s="301"/>
      <c r="AZ653" s="301"/>
      <c r="BA653" s="302"/>
      <c r="BE653" s="301"/>
      <c r="BF653" s="302"/>
      <c r="BG653" s="301"/>
      <c r="BH653" s="301"/>
      <c r="BI653" s="301"/>
      <c r="BJ653" s="302"/>
      <c r="BN653" s="301"/>
      <c r="BO653" s="302"/>
      <c r="BP653" s="301"/>
      <c r="BQ653" s="301"/>
      <c r="BR653" s="301"/>
      <c r="BS653" s="302"/>
      <c r="BW653" s="301"/>
      <c r="BX653" s="302"/>
      <c r="BY653" s="301"/>
      <c r="BZ653" s="301"/>
      <c r="CA653" s="301"/>
      <c r="CB653" s="302"/>
      <c r="CF653" s="301"/>
      <c r="CG653" s="302"/>
      <c r="CH653" s="301"/>
      <c r="CI653" s="301"/>
      <c r="CJ653" s="301"/>
      <c r="CK653" s="302"/>
      <c r="CO653" s="301"/>
      <c r="CP653" s="302"/>
      <c r="CQ653" s="301"/>
      <c r="CR653" s="301"/>
      <c r="CS653" s="301"/>
      <c r="CT653" s="302"/>
      <c r="CX653" s="301"/>
      <c r="CY653" s="302"/>
      <c r="CZ653" s="301"/>
      <c r="DA653" s="301"/>
      <c r="DB653" s="301"/>
      <c r="DC653" s="302"/>
    </row>
    <row r="654" spans="48:107">
      <c r="AV654" s="301"/>
      <c r="AW654" s="302"/>
      <c r="AX654" s="301"/>
      <c r="AY654" s="301"/>
      <c r="AZ654" s="301"/>
      <c r="BA654" s="302"/>
      <c r="BE654" s="301"/>
      <c r="BF654" s="302"/>
      <c r="BG654" s="301"/>
      <c r="BH654" s="301"/>
      <c r="BI654" s="301"/>
      <c r="BJ654" s="302"/>
      <c r="BN654" s="301"/>
      <c r="BO654" s="302"/>
      <c r="BP654" s="301"/>
      <c r="BQ654" s="301"/>
      <c r="BR654" s="301"/>
      <c r="BS654" s="302"/>
      <c r="BW654" s="301"/>
      <c r="BX654" s="302"/>
      <c r="BY654" s="301"/>
      <c r="BZ654" s="301"/>
      <c r="CA654" s="301"/>
      <c r="CB654" s="302"/>
      <c r="CF654" s="301"/>
      <c r="CG654" s="302"/>
      <c r="CH654" s="301"/>
      <c r="CI654" s="301"/>
      <c r="CJ654" s="301"/>
      <c r="CK654" s="302"/>
      <c r="CO654" s="301"/>
      <c r="CP654" s="302"/>
      <c r="CQ654" s="301"/>
      <c r="CR654" s="301"/>
      <c r="CS654" s="301"/>
      <c r="CT654" s="302"/>
      <c r="CX654" s="301"/>
      <c r="CY654" s="302"/>
      <c r="CZ654" s="301"/>
      <c r="DA654" s="301"/>
      <c r="DB654" s="301"/>
      <c r="DC654" s="302"/>
    </row>
    <row r="655" spans="48:107">
      <c r="AV655" s="301"/>
      <c r="AW655" s="302"/>
      <c r="AX655" s="301"/>
      <c r="AY655" s="301"/>
      <c r="AZ655" s="301"/>
      <c r="BA655" s="302"/>
      <c r="BE655" s="301"/>
      <c r="BF655" s="302"/>
      <c r="BG655" s="301"/>
      <c r="BH655" s="301"/>
      <c r="BI655" s="301"/>
      <c r="BJ655" s="302"/>
      <c r="BN655" s="301"/>
      <c r="BO655" s="302"/>
      <c r="BP655" s="301"/>
      <c r="BQ655" s="301"/>
      <c r="BR655" s="301"/>
      <c r="BS655" s="302"/>
      <c r="BW655" s="301"/>
      <c r="BX655" s="302"/>
      <c r="BY655" s="301"/>
      <c r="BZ655" s="301"/>
      <c r="CA655" s="301"/>
      <c r="CB655" s="302"/>
      <c r="CF655" s="301"/>
      <c r="CG655" s="302"/>
      <c r="CH655" s="301"/>
      <c r="CI655" s="301"/>
      <c r="CJ655" s="301"/>
      <c r="CK655" s="302"/>
      <c r="CO655" s="301"/>
      <c r="CP655" s="302"/>
      <c r="CQ655" s="301"/>
      <c r="CR655" s="301"/>
      <c r="CS655" s="301"/>
      <c r="CT655" s="302"/>
      <c r="CX655" s="301"/>
      <c r="CY655" s="302"/>
      <c r="CZ655" s="301"/>
      <c r="DA655" s="301"/>
      <c r="DB655" s="301"/>
      <c r="DC655" s="302"/>
    </row>
    <row r="656" spans="48:107">
      <c r="AV656" s="301"/>
      <c r="AW656" s="302"/>
      <c r="AX656" s="302"/>
      <c r="AY656" s="301"/>
      <c r="AZ656" s="301"/>
      <c r="BA656" s="302"/>
      <c r="BE656" s="301"/>
      <c r="BF656" s="302"/>
      <c r="BG656" s="301"/>
      <c r="BH656" s="301"/>
      <c r="BI656" s="301"/>
      <c r="BJ656" s="302"/>
      <c r="BN656" s="301"/>
      <c r="BO656" s="302"/>
      <c r="BP656" s="301"/>
      <c r="BQ656" s="301"/>
      <c r="BR656" s="301"/>
      <c r="BS656" s="302"/>
      <c r="BW656" s="301"/>
      <c r="BX656" s="302"/>
      <c r="BY656" s="301"/>
      <c r="BZ656" s="301"/>
      <c r="CA656" s="301"/>
      <c r="CB656" s="302"/>
      <c r="CF656" s="301"/>
      <c r="CG656" s="302"/>
      <c r="CH656" s="301"/>
      <c r="CI656" s="301"/>
      <c r="CJ656" s="301"/>
      <c r="CK656" s="302"/>
      <c r="CO656" s="301"/>
      <c r="CP656" s="302"/>
      <c r="CQ656" s="301"/>
      <c r="CR656" s="301"/>
      <c r="CS656" s="301"/>
      <c r="CT656" s="302"/>
      <c r="CX656" s="301"/>
      <c r="CY656" s="302"/>
      <c r="CZ656" s="301"/>
      <c r="DA656" s="301"/>
      <c r="DB656" s="301"/>
      <c r="DC656" s="302"/>
    </row>
    <row r="657" spans="48:107">
      <c r="AV657" s="301"/>
      <c r="AW657" s="302"/>
      <c r="AX657" s="302"/>
      <c r="AY657" s="301"/>
      <c r="AZ657" s="301"/>
      <c r="BA657" s="302"/>
      <c r="BE657" s="301"/>
      <c r="BF657" s="302"/>
      <c r="BG657" s="301"/>
      <c r="BH657" s="301"/>
      <c r="BI657" s="301"/>
      <c r="BJ657" s="302"/>
      <c r="BN657" s="301"/>
      <c r="BO657" s="302"/>
      <c r="BP657" s="301"/>
      <c r="BQ657" s="301"/>
      <c r="BR657" s="301"/>
      <c r="BS657" s="302"/>
      <c r="BW657" s="301"/>
      <c r="BX657" s="302"/>
      <c r="BY657" s="301"/>
      <c r="BZ657" s="301"/>
      <c r="CA657" s="301"/>
      <c r="CB657" s="302"/>
      <c r="CF657" s="301"/>
      <c r="CG657" s="302"/>
      <c r="CH657" s="301"/>
      <c r="CI657" s="301"/>
      <c r="CJ657" s="301"/>
      <c r="CK657" s="302"/>
      <c r="CO657" s="301"/>
      <c r="CP657" s="302"/>
      <c r="CQ657" s="301"/>
      <c r="CR657" s="301"/>
      <c r="CS657" s="301"/>
      <c r="CT657" s="302"/>
      <c r="CX657" s="301"/>
      <c r="CY657" s="302"/>
      <c r="CZ657" s="301"/>
      <c r="DA657" s="301"/>
      <c r="DB657" s="301"/>
      <c r="DC657" s="302"/>
    </row>
    <row r="658" spans="48:107">
      <c r="AV658" s="301"/>
      <c r="AW658" s="302"/>
      <c r="AX658" s="302"/>
      <c r="AY658" s="301"/>
      <c r="AZ658" s="301"/>
      <c r="BA658" s="302"/>
      <c r="BE658" s="301"/>
      <c r="BF658" s="302"/>
      <c r="BG658" s="301"/>
      <c r="BH658" s="301"/>
      <c r="BI658" s="301"/>
      <c r="BJ658" s="302"/>
      <c r="BN658" s="301"/>
      <c r="BO658" s="302"/>
      <c r="BP658" s="301"/>
      <c r="BQ658" s="301"/>
      <c r="BR658" s="301"/>
      <c r="BS658" s="302"/>
      <c r="BW658" s="301"/>
      <c r="BX658" s="302"/>
      <c r="BY658" s="301"/>
      <c r="BZ658" s="301"/>
      <c r="CA658" s="301"/>
      <c r="CB658" s="302"/>
      <c r="CF658" s="301"/>
      <c r="CG658" s="302"/>
      <c r="CH658" s="301"/>
      <c r="CI658" s="301"/>
      <c r="CJ658" s="301"/>
      <c r="CK658" s="302"/>
      <c r="CO658" s="301"/>
      <c r="CP658" s="302"/>
      <c r="CQ658" s="301"/>
      <c r="CR658" s="301"/>
      <c r="CS658" s="301"/>
      <c r="CT658" s="302"/>
      <c r="CX658" s="301"/>
      <c r="CY658" s="302"/>
      <c r="CZ658" s="301"/>
      <c r="DA658" s="301"/>
      <c r="DB658" s="301"/>
      <c r="DC658" s="302"/>
    </row>
    <row r="659" spans="48:107">
      <c r="AV659" s="301"/>
      <c r="AW659" s="302"/>
      <c r="AX659" s="302"/>
      <c r="AY659" s="301"/>
      <c r="AZ659" s="301"/>
      <c r="BA659" s="302"/>
      <c r="BE659" s="301"/>
      <c r="BF659" s="302"/>
      <c r="BG659" s="301"/>
      <c r="BH659" s="301"/>
      <c r="BI659" s="301"/>
      <c r="BJ659" s="302"/>
      <c r="BN659" s="301"/>
      <c r="BO659" s="302"/>
      <c r="BP659" s="301"/>
      <c r="BQ659" s="301"/>
      <c r="BR659" s="301"/>
      <c r="BS659" s="302"/>
      <c r="BW659" s="301"/>
      <c r="BX659" s="302"/>
      <c r="BY659" s="301"/>
      <c r="BZ659" s="301"/>
      <c r="CA659" s="301"/>
      <c r="CB659" s="302"/>
      <c r="CF659" s="301"/>
      <c r="CG659" s="302"/>
      <c r="CH659" s="301"/>
      <c r="CI659" s="301"/>
      <c r="CJ659" s="301"/>
      <c r="CK659" s="302"/>
      <c r="CO659" s="301"/>
      <c r="CP659" s="302"/>
      <c r="CQ659" s="301"/>
      <c r="CR659" s="301"/>
      <c r="CS659" s="301"/>
      <c r="CT659" s="302"/>
      <c r="CX659" s="301"/>
      <c r="CY659" s="302"/>
      <c r="CZ659" s="301"/>
      <c r="DA659" s="301"/>
      <c r="DB659" s="301"/>
      <c r="DC659" s="302"/>
    </row>
    <row r="660" spans="48:107">
      <c r="AV660" s="301"/>
      <c r="AW660" s="302"/>
      <c r="AX660" s="302"/>
      <c r="AY660" s="301"/>
      <c r="AZ660" s="301"/>
      <c r="BA660" s="302"/>
      <c r="BE660" s="301"/>
      <c r="BF660" s="302"/>
      <c r="BG660" s="301"/>
      <c r="BH660" s="301"/>
      <c r="BI660" s="301"/>
      <c r="BJ660" s="302"/>
      <c r="BN660" s="301"/>
      <c r="BO660" s="302"/>
      <c r="BP660" s="301"/>
      <c r="BQ660" s="301"/>
      <c r="BR660" s="301"/>
      <c r="BS660" s="302"/>
      <c r="BW660" s="301"/>
      <c r="BX660" s="302"/>
      <c r="BY660" s="301"/>
      <c r="BZ660" s="301"/>
      <c r="CA660" s="301"/>
      <c r="CB660" s="302"/>
      <c r="CF660" s="301"/>
      <c r="CG660" s="302"/>
      <c r="CH660" s="301"/>
      <c r="CI660" s="301"/>
      <c r="CJ660" s="301"/>
      <c r="CK660" s="302"/>
      <c r="CO660" s="301"/>
      <c r="CP660" s="302"/>
      <c r="CQ660" s="301"/>
      <c r="CR660" s="301"/>
      <c r="CS660" s="301"/>
      <c r="CT660" s="302"/>
      <c r="CX660" s="301"/>
      <c r="CY660" s="302"/>
      <c r="CZ660" s="301"/>
      <c r="DA660" s="301"/>
      <c r="DB660" s="301"/>
      <c r="DC660" s="302"/>
    </row>
    <row r="661" spans="48:107">
      <c r="AV661" s="301"/>
      <c r="AW661" s="302"/>
      <c r="AX661" s="302"/>
      <c r="AY661" s="301"/>
      <c r="AZ661" s="301"/>
      <c r="BA661" s="302"/>
      <c r="BE661" s="301"/>
      <c r="BF661" s="302"/>
      <c r="BG661" s="301"/>
      <c r="BH661" s="301"/>
      <c r="BI661" s="301"/>
      <c r="BJ661" s="302"/>
      <c r="BN661" s="301"/>
      <c r="BO661" s="302"/>
      <c r="BP661" s="301"/>
      <c r="BQ661" s="301"/>
      <c r="BR661" s="301"/>
      <c r="BS661" s="302"/>
      <c r="BW661" s="301"/>
      <c r="BX661" s="302"/>
      <c r="BY661" s="301"/>
      <c r="BZ661" s="301"/>
      <c r="CA661" s="301"/>
      <c r="CB661" s="302"/>
      <c r="CF661" s="301"/>
      <c r="CG661" s="302"/>
      <c r="CH661" s="301"/>
      <c r="CI661" s="301"/>
      <c r="CJ661" s="301"/>
      <c r="CK661" s="302"/>
      <c r="CO661" s="301"/>
      <c r="CP661" s="302"/>
      <c r="CQ661" s="301"/>
      <c r="CR661" s="301"/>
      <c r="CS661" s="301"/>
      <c r="CT661" s="302"/>
      <c r="CX661" s="301"/>
      <c r="CY661" s="302"/>
      <c r="CZ661" s="301"/>
      <c r="DA661" s="301"/>
      <c r="DB661" s="301"/>
      <c r="DC661" s="302"/>
    </row>
    <row r="662" spans="48:107">
      <c r="AV662" s="301"/>
      <c r="AW662" s="302"/>
      <c r="AX662" s="302"/>
      <c r="AY662" s="301"/>
      <c r="AZ662" s="301"/>
      <c r="BA662" s="302"/>
      <c r="BE662" s="301"/>
      <c r="BF662" s="302"/>
      <c r="BG662" s="301"/>
      <c r="BH662" s="301"/>
      <c r="BI662" s="301"/>
      <c r="BJ662" s="302"/>
      <c r="BN662" s="301"/>
      <c r="BO662" s="302"/>
      <c r="BP662" s="301"/>
      <c r="BQ662" s="301"/>
      <c r="BR662" s="301"/>
      <c r="BS662" s="302"/>
      <c r="BW662" s="301"/>
      <c r="BX662" s="302"/>
      <c r="BY662" s="301"/>
      <c r="BZ662" s="301"/>
      <c r="CA662" s="301"/>
      <c r="CB662" s="302"/>
      <c r="CF662" s="301"/>
      <c r="CG662" s="302"/>
      <c r="CH662" s="301"/>
      <c r="CI662" s="301"/>
      <c r="CJ662" s="301"/>
      <c r="CK662" s="302"/>
      <c r="CO662" s="301"/>
      <c r="CP662" s="302"/>
      <c r="CQ662" s="301"/>
      <c r="CR662" s="301"/>
      <c r="CS662" s="301"/>
      <c r="CT662" s="302"/>
      <c r="CX662" s="301"/>
      <c r="CY662" s="302"/>
      <c r="CZ662" s="301"/>
      <c r="DA662" s="301"/>
      <c r="DB662" s="301"/>
      <c r="DC662" s="302"/>
    </row>
    <row r="663" spans="48:107">
      <c r="AV663" s="301"/>
      <c r="AW663" s="302"/>
      <c r="AX663" s="302"/>
      <c r="AY663" s="301"/>
      <c r="AZ663" s="301"/>
      <c r="BA663" s="302"/>
      <c r="BE663" s="301"/>
      <c r="BF663" s="302"/>
      <c r="BG663" s="301"/>
      <c r="BH663" s="301"/>
      <c r="BI663" s="301"/>
      <c r="BJ663" s="302"/>
      <c r="BN663" s="301"/>
      <c r="BO663" s="302"/>
      <c r="BP663" s="301"/>
      <c r="BQ663" s="301"/>
      <c r="BR663" s="301"/>
      <c r="BS663" s="302"/>
      <c r="BW663" s="301"/>
      <c r="BX663" s="302"/>
      <c r="BY663" s="301"/>
      <c r="BZ663" s="301"/>
      <c r="CA663" s="301"/>
      <c r="CB663" s="302"/>
      <c r="CF663" s="301"/>
      <c r="CG663" s="302"/>
      <c r="CH663" s="301"/>
      <c r="CI663" s="301"/>
      <c r="CJ663" s="301"/>
      <c r="CK663" s="302"/>
      <c r="CO663" s="301"/>
      <c r="CP663" s="302"/>
      <c r="CQ663" s="301"/>
      <c r="CR663" s="301"/>
      <c r="CS663" s="301"/>
      <c r="CT663" s="302"/>
      <c r="CX663" s="301"/>
      <c r="CY663" s="302"/>
      <c r="CZ663" s="301"/>
      <c r="DA663" s="301"/>
      <c r="DB663" s="301"/>
      <c r="DC663" s="302"/>
    </row>
    <row r="664" spans="48:107">
      <c r="AV664" s="301"/>
      <c r="AW664" s="302"/>
      <c r="AX664" s="302"/>
      <c r="AY664" s="301"/>
      <c r="AZ664" s="301"/>
      <c r="BA664" s="302"/>
      <c r="BE664" s="301"/>
      <c r="BF664" s="302"/>
      <c r="BG664" s="301"/>
      <c r="BH664" s="301"/>
      <c r="BI664" s="301"/>
      <c r="BJ664" s="302"/>
      <c r="BN664" s="301"/>
      <c r="BO664" s="302"/>
      <c r="BP664" s="301"/>
      <c r="BQ664" s="301"/>
      <c r="BR664" s="301"/>
      <c r="BS664" s="302"/>
      <c r="BW664" s="301"/>
      <c r="BX664" s="302"/>
      <c r="BY664" s="301"/>
      <c r="BZ664" s="301"/>
      <c r="CA664" s="301"/>
      <c r="CB664" s="302"/>
      <c r="CF664" s="301"/>
      <c r="CG664" s="302"/>
      <c r="CH664" s="301"/>
      <c r="CI664" s="301"/>
      <c r="CJ664" s="301"/>
      <c r="CK664" s="302"/>
      <c r="CO664" s="301"/>
      <c r="CP664" s="302"/>
      <c r="CQ664" s="301"/>
      <c r="CR664" s="301"/>
      <c r="CS664" s="301"/>
      <c r="CT664" s="302"/>
      <c r="CX664" s="301"/>
      <c r="CY664" s="302"/>
      <c r="CZ664" s="301"/>
      <c r="DA664" s="301"/>
      <c r="DB664" s="301"/>
      <c r="DC664" s="302"/>
    </row>
    <row r="665" spans="48:107">
      <c r="AV665" s="301"/>
      <c r="AW665" s="302"/>
      <c r="AX665" s="302"/>
      <c r="AY665" s="301"/>
      <c r="AZ665" s="301"/>
      <c r="BA665" s="302"/>
      <c r="BE665" s="301"/>
      <c r="BF665" s="302"/>
      <c r="BG665" s="301"/>
      <c r="BH665" s="301"/>
      <c r="BI665" s="301"/>
      <c r="BJ665" s="302"/>
      <c r="BN665" s="301"/>
      <c r="BO665" s="302"/>
      <c r="BP665" s="301"/>
      <c r="BQ665" s="301"/>
      <c r="BR665" s="301"/>
      <c r="BS665" s="302"/>
      <c r="BW665" s="301"/>
      <c r="BX665" s="302"/>
      <c r="BY665" s="301"/>
      <c r="BZ665" s="301"/>
      <c r="CA665" s="301"/>
      <c r="CB665" s="302"/>
      <c r="CF665" s="301"/>
      <c r="CG665" s="302"/>
      <c r="CH665" s="301"/>
      <c r="CI665" s="301"/>
      <c r="CJ665" s="301"/>
      <c r="CK665" s="302"/>
      <c r="CO665" s="301"/>
      <c r="CP665" s="302"/>
      <c r="CQ665" s="301"/>
      <c r="CR665" s="301"/>
      <c r="CS665" s="301"/>
      <c r="CT665" s="302"/>
      <c r="CX665" s="301"/>
      <c r="CY665" s="302"/>
      <c r="CZ665" s="301"/>
      <c r="DA665" s="301"/>
      <c r="DB665" s="301"/>
      <c r="DC665" s="302"/>
    </row>
    <row r="666" spans="48:107">
      <c r="AV666" s="301"/>
      <c r="AW666" s="302"/>
      <c r="AX666" s="302"/>
      <c r="AY666" s="301"/>
      <c r="AZ666" s="301"/>
      <c r="BA666" s="302"/>
      <c r="BE666" s="301"/>
      <c r="BF666" s="302"/>
      <c r="BG666" s="301"/>
      <c r="BH666" s="301"/>
      <c r="BI666" s="301"/>
      <c r="BJ666" s="302"/>
      <c r="BN666" s="301"/>
      <c r="BO666" s="302"/>
      <c r="BP666" s="301"/>
      <c r="BQ666" s="301"/>
      <c r="BR666" s="301"/>
      <c r="BS666" s="302"/>
      <c r="BW666" s="301"/>
      <c r="BX666" s="302"/>
      <c r="BY666" s="301"/>
      <c r="BZ666" s="301"/>
      <c r="CA666" s="301"/>
      <c r="CB666" s="302"/>
      <c r="CF666" s="301"/>
      <c r="CG666" s="302"/>
      <c r="CH666" s="301"/>
      <c r="CI666" s="301"/>
      <c r="CJ666" s="301"/>
      <c r="CK666" s="302"/>
      <c r="CO666" s="301"/>
      <c r="CP666" s="302"/>
      <c r="CQ666" s="301"/>
      <c r="CR666" s="301"/>
      <c r="CS666" s="301"/>
      <c r="CT666" s="302"/>
      <c r="CX666" s="301"/>
      <c r="CY666" s="302"/>
      <c r="CZ666" s="301"/>
      <c r="DA666" s="301"/>
      <c r="DB666" s="301"/>
      <c r="DC666" s="302"/>
    </row>
    <row r="667" spans="48:107">
      <c r="AV667" s="301"/>
      <c r="AW667" s="302"/>
      <c r="AX667" s="302"/>
      <c r="AY667" s="301"/>
      <c r="AZ667" s="301"/>
      <c r="BA667" s="302"/>
      <c r="BE667" s="301"/>
      <c r="BF667" s="302"/>
      <c r="BG667" s="301"/>
      <c r="BH667" s="301"/>
      <c r="BI667" s="301"/>
      <c r="BJ667" s="302"/>
      <c r="BN667" s="301"/>
      <c r="BO667" s="302"/>
      <c r="BP667" s="301"/>
      <c r="BQ667" s="301"/>
      <c r="BR667" s="301"/>
      <c r="BS667" s="302"/>
      <c r="BW667" s="301"/>
      <c r="BX667" s="302"/>
      <c r="BY667" s="301"/>
      <c r="BZ667" s="301"/>
      <c r="CA667" s="301"/>
      <c r="CB667" s="302"/>
      <c r="CF667" s="301"/>
      <c r="CG667" s="302"/>
      <c r="CH667" s="301"/>
      <c r="CI667" s="301"/>
      <c r="CJ667" s="301"/>
      <c r="CK667" s="302"/>
      <c r="CO667" s="301"/>
      <c r="CP667" s="302"/>
      <c r="CQ667" s="301"/>
      <c r="CR667" s="301"/>
      <c r="CS667" s="301"/>
      <c r="CT667" s="302"/>
      <c r="CX667" s="301"/>
      <c r="CY667" s="302"/>
      <c r="CZ667" s="301"/>
      <c r="DA667" s="301"/>
      <c r="DB667" s="301"/>
      <c r="DC667" s="302"/>
    </row>
    <row r="668" spans="48:107">
      <c r="AV668" s="301"/>
      <c r="AW668" s="302"/>
      <c r="AX668" s="302"/>
      <c r="AY668" s="301"/>
      <c r="AZ668" s="301"/>
      <c r="BA668" s="302"/>
      <c r="BE668" s="301"/>
      <c r="BF668" s="302"/>
      <c r="BG668" s="301"/>
      <c r="BH668" s="301"/>
      <c r="BI668" s="301"/>
      <c r="BJ668" s="302"/>
      <c r="BN668" s="301"/>
      <c r="BO668" s="302"/>
      <c r="BP668" s="301"/>
      <c r="BQ668" s="301"/>
      <c r="BR668" s="301"/>
      <c r="BS668" s="302"/>
      <c r="BW668" s="301"/>
      <c r="BX668" s="302"/>
      <c r="BY668" s="301"/>
      <c r="BZ668" s="301"/>
      <c r="CA668" s="301"/>
      <c r="CB668" s="302"/>
      <c r="CF668" s="301"/>
      <c r="CG668" s="302"/>
      <c r="CH668" s="301"/>
      <c r="CI668" s="301"/>
      <c r="CJ668" s="301"/>
      <c r="CK668" s="302"/>
      <c r="CO668" s="301"/>
      <c r="CP668" s="302"/>
      <c r="CQ668" s="301"/>
      <c r="CR668" s="301"/>
      <c r="CS668" s="301"/>
      <c r="CT668" s="302"/>
      <c r="CX668" s="301"/>
      <c r="CY668" s="302"/>
      <c r="CZ668" s="301"/>
      <c r="DA668" s="301"/>
      <c r="DB668" s="301"/>
      <c r="DC668" s="302"/>
    </row>
    <row r="669" spans="48:107">
      <c r="AV669" s="301"/>
      <c r="AW669" s="302"/>
      <c r="AX669" s="302"/>
      <c r="AY669" s="301"/>
      <c r="AZ669" s="301"/>
      <c r="BA669" s="302"/>
      <c r="BE669" s="301"/>
      <c r="BF669" s="302"/>
      <c r="BG669" s="301"/>
      <c r="BH669" s="301"/>
      <c r="BI669" s="301"/>
      <c r="BJ669" s="302"/>
      <c r="BN669" s="301"/>
      <c r="BO669" s="302"/>
      <c r="BP669" s="301"/>
      <c r="BQ669" s="301"/>
      <c r="BR669" s="301"/>
      <c r="BS669" s="302"/>
      <c r="BW669" s="301"/>
      <c r="BX669" s="302"/>
      <c r="BY669" s="301"/>
      <c r="BZ669" s="301"/>
      <c r="CA669" s="301"/>
      <c r="CB669" s="302"/>
      <c r="CF669" s="301"/>
      <c r="CG669" s="302"/>
      <c r="CH669" s="301"/>
      <c r="CI669" s="301"/>
      <c r="CJ669" s="301"/>
      <c r="CK669" s="302"/>
      <c r="CO669" s="301"/>
      <c r="CP669" s="302"/>
      <c r="CQ669" s="301"/>
      <c r="CR669" s="301"/>
      <c r="CS669" s="301"/>
      <c r="CT669" s="302"/>
      <c r="CX669" s="301"/>
      <c r="CY669" s="302"/>
      <c r="CZ669" s="301"/>
      <c r="DA669" s="301"/>
      <c r="DB669" s="301"/>
      <c r="DC669" s="302"/>
    </row>
    <row r="670" spans="48:107">
      <c r="AV670" s="301"/>
      <c r="AW670" s="302"/>
      <c r="AX670" s="302"/>
      <c r="AY670" s="301"/>
      <c r="AZ670" s="301"/>
      <c r="BA670" s="302"/>
      <c r="BE670" s="301"/>
      <c r="BF670" s="302"/>
      <c r="BG670" s="301"/>
      <c r="BH670" s="301"/>
      <c r="BI670" s="301"/>
      <c r="BJ670" s="302"/>
      <c r="BN670" s="301"/>
      <c r="BO670" s="302"/>
      <c r="BP670" s="301"/>
      <c r="BQ670" s="301"/>
      <c r="BR670" s="301"/>
      <c r="BS670" s="302"/>
      <c r="BW670" s="301"/>
      <c r="BX670" s="302"/>
      <c r="BY670" s="301"/>
      <c r="BZ670" s="301"/>
      <c r="CA670" s="301"/>
      <c r="CB670" s="302"/>
      <c r="CF670" s="301"/>
      <c r="CG670" s="302"/>
      <c r="CH670" s="301"/>
      <c r="CI670" s="301"/>
      <c r="CJ670" s="301"/>
      <c r="CK670" s="302"/>
      <c r="CO670" s="301"/>
      <c r="CP670" s="302"/>
      <c r="CQ670" s="301"/>
      <c r="CR670" s="301"/>
      <c r="CS670" s="301"/>
      <c r="CT670" s="302"/>
      <c r="CX670" s="301"/>
      <c r="CY670" s="302"/>
      <c r="CZ670" s="301"/>
      <c r="DA670" s="301"/>
      <c r="DB670" s="301"/>
      <c r="DC670" s="302"/>
    </row>
    <row r="671" spans="48:107">
      <c r="AV671" s="301"/>
      <c r="AW671" s="302"/>
      <c r="AX671" s="302"/>
      <c r="AY671" s="301"/>
      <c r="AZ671" s="301"/>
      <c r="BA671" s="302"/>
      <c r="BE671" s="301"/>
      <c r="BF671" s="302"/>
      <c r="BG671" s="301"/>
      <c r="BH671" s="301"/>
      <c r="BI671" s="301"/>
      <c r="BJ671" s="302"/>
      <c r="BN671" s="301"/>
      <c r="BO671" s="302"/>
      <c r="BP671" s="301"/>
      <c r="BQ671" s="301"/>
      <c r="BR671" s="301"/>
      <c r="BS671" s="302"/>
      <c r="BW671" s="301"/>
      <c r="BX671" s="302"/>
      <c r="BY671" s="301"/>
      <c r="BZ671" s="301"/>
      <c r="CA671" s="301"/>
      <c r="CB671" s="302"/>
      <c r="CF671" s="301"/>
      <c r="CG671" s="302"/>
      <c r="CH671" s="301"/>
      <c r="CI671" s="301"/>
      <c r="CJ671" s="301"/>
      <c r="CK671" s="302"/>
      <c r="CO671" s="301"/>
      <c r="CP671" s="302"/>
      <c r="CQ671" s="301"/>
      <c r="CR671" s="301"/>
      <c r="CS671" s="301"/>
      <c r="CT671" s="302"/>
      <c r="CX671" s="301"/>
      <c r="CY671" s="302"/>
      <c r="CZ671" s="301"/>
      <c r="DA671" s="301"/>
      <c r="DB671" s="301"/>
      <c r="DC671" s="302"/>
    </row>
    <row r="672" spans="48:107">
      <c r="AV672" s="301"/>
      <c r="AW672" s="302"/>
      <c r="AX672" s="302"/>
      <c r="AY672" s="301"/>
      <c r="AZ672" s="301"/>
      <c r="BA672" s="302"/>
      <c r="BE672" s="301"/>
      <c r="BF672" s="302"/>
      <c r="BG672" s="301"/>
      <c r="BH672" s="301"/>
      <c r="BI672" s="301"/>
      <c r="BJ672" s="302"/>
      <c r="BN672" s="301"/>
      <c r="BO672" s="302"/>
      <c r="BP672" s="301"/>
      <c r="BQ672" s="301"/>
      <c r="BR672" s="301"/>
      <c r="BS672" s="302"/>
      <c r="BW672" s="301"/>
      <c r="BX672" s="302"/>
      <c r="BY672" s="301"/>
      <c r="BZ672" s="301"/>
      <c r="CA672" s="301"/>
      <c r="CB672" s="302"/>
      <c r="CF672" s="301"/>
      <c r="CG672" s="302"/>
      <c r="CH672" s="301"/>
      <c r="CI672" s="301"/>
      <c r="CJ672" s="301"/>
      <c r="CK672" s="302"/>
      <c r="CO672" s="301"/>
      <c r="CP672" s="302"/>
      <c r="CQ672" s="301"/>
      <c r="CR672" s="301"/>
      <c r="CS672" s="301"/>
      <c r="CT672" s="302"/>
      <c r="CX672" s="301"/>
      <c r="CY672" s="302"/>
      <c r="CZ672" s="301"/>
      <c r="DA672" s="301"/>
      <c r="DB672" s="301"/>
      <c r="DC672" s="302"/>
    </row>
    <row r="673" spans="48:107">
      <c r="AV673" s="301"/>
      <c r="AW673" s="302"/>
      <c r="AX673" s="302"/>
      <c r="AY673" s="301"/>
      <c r="AZ673" s="301"/>
      <c r="BA673" s="302"/>
      <c r="BE673" s="301"/>
      <c r="BF673" s="302"/>
      <c r="BG673" s="301"/>
      <c r="BH673" s="301"/>
      <c r="BI673" s="301"/>
      <c r="BJ673" s="302"/>
      <c r="BN673" s="301"/>
      <c r="BO673" s="302"/>
      <c r="BP673" s="301"/>
      <c r="BQ673" s="301"/>
      <c r="BR673" s="301"/>
      <c r="BS673" s="302"/>
      <c r="BW673" s="301"/>
      <c r="BX673" s="302"/>
      <c r="BY673" s="301"/>
      <c r="BZ673" s="301"/>
      <c r="CA673" s="301"/>
      <c r="CB673" s="302"/>
      <c r="CF673" s="301"/>
      <c r="CG673" s="302"/>
      <c r="CH673" s="301"/>
      <c r="CI673" s="301"/>
      <c r="CJ673" s="301"/>
      <c r="CK673" s="302"/>
      <c r="CO673" s="301"/>
      <c r="CP673" s="302"/>
      <c r="CQ673" s="301"/>
      <c r="CR673" s="301"/>
      <c r="CS673" s="301"/>
      <c r="CT673" s="302"/>
      <c r="CX673" s="301"/>
      <c r="CY673" s="302"/>
      <c r="CZ673" s="301"/>
      <c r="DA673" s="301"/>
      <c r="DB673" s="301"/>
      <c r="DC673" s="302"/>
    </row>
    <row r="674" spans="48:107">
      <c r="AV674" s="301"/>
      <c r="AW674" s="302"/>
      <c r="AX674" s="302"/>
      <c r="AY674" s="301"/>
      <c r="AZ674" s="301"/>
      <c r="BA674" s="302"/>
      <c r="BE674" s="301"/>
      <c r="BF674" s="302"/>
      <c r="BG674" s="301"/>
      <c r="BH674" s="301"/>
      <c r="BI674" s="301"/>
      <c r="BJ674" s="302"/>
      <c r="BN674" s="301"/>
      <c r="BO674" s="302"/>
      <c r="BP674" s="301"/>
      <c r="BQ674" s="301"/>
      <c r="BR674" s="301"/>
      <c r="BS674" s="302"/>
      <c r="BW674" s="301"/>
      <c r="BX674" s="302"/>
      <c r="BY674" s="301"/>
      <c r="BZ674" s="301"/>
      <c r="CA674" s="301"/>
      <c r="CB674" s="302"/>
      <c r="CF674" s="301"/>
      <c r="CG674" s="302"/>
      <c r="CH674" s="301"/>
      <c r="CI674" s="301"/>
      <c r="CJ674" s="301"/>
      <c r="CK674" s="302"/>
      <c r="CO674" s="301"/>
      <c r="CP674" s="302"/>
      <c r="CQ674" s="301"/>
      <c r="CR674" s="301"/>
      <c r="CS674" s="301"/>
      <c r="CT674" s="302"/>
      <c r="CX674" s="301"/>
      <c r="CY674" s="302"/>
      <c r="CZ674" s="301"/>
      <c r="DA674" s="301"/>
      <c r="DB674" s="301"/>
      <c r="DC674" s="302"/>
    </row>
    <row r="675" spans="48:107">
      <c r="AV675" s="301"/>
      <c r="AW675" s="302"/>
      <c r="AX675" s="302"/>
      <c r="AY675" s="301"/>
      <c r="AZ675" s="301"/>
      <c r="BA675" s="302"/>
      <c r="BE675" s="301"/>
      <c r="BF675" s="302"/>
      <c r="BG675" s="301"/>
      <c r="BH675" s="301"/>
      <c r="BI675" s="301"/>
      <c r="BJ675" s="302"/>
      <c r="BN675" s="301"/>
      <c r="BO675" s="302"/>
      <c r="BP675" s="301"/>
      <c r="BQ675" s="301"/>
      <c r="BR675" s="301"/>
      <c r="BS675" s="302"/>
      <c r="BW675" s="301"/>
      <c r="BX675" s="302"/>
      <c r="BY675" s="301"/>
      <c r="BZ675" s="301"/>
      <c r="CA675" s="301"/>
      <c r="CB675" s="302"/>
      <c r="CF675" s="301"/>
      <c r="CG675" s="302"/>
      <c r="CH675" s="301"/>
      <c r="CI675" s="301"/>
      <c r="CJ675" s="301"/>
      <c r="CK675" s="302"/>
      <c r="CO675" s="301"/>
      <c r="CP675" s="302"/>
      <c r="CQ675" s="301"/>
      <c r="CR675" s="301"/>
      <c r="CS675" s="301"/>
      <c r="CT675" s="302"/>
      <c r="CX675" s="301"/>
      <c r="CY675" s="302"/>
      <c r="CZ675" s="301"/>
      <c r="DA675" s="301"/>
      <c r="DB675" s="301"/>
      <c r="DC675" s="302"/>
    </row>
    <row r="676" spans="48:107">
      <c r="AV676" s="301"/>
      <c r="AW676" s="302"/>
      <c r="AX676" s="302"/>
      <c r="AY676" s="301"/>
      <c r="AZ676" s="301"/>
      <c r="BA676" s="302"/>
      <c r="BE676" s="301"/>
      <c r="BF676" s="302"/>
      <c r="BG676" s="301"/>
      <c r="BH676" s="301"/>
      <c r="BI676" s="301"/>
      <c r="BJ676" s="302"/>
      <c r="BN676" s="301"/>
      <c r="BO676" s="302"/>
      <c r="BP676" s="301"/>
      <c r="BQ676" s="301"/>
      <c r="BR676" s="301"/>
      <c r="BS676" s="302"/>
      <c r="BW676" s="301"/>
      <c r="BX676" s="302"/>
      <c r="BY676" s="301"/>
      <c r="BZ676" s="301"/>
      <c r="CA676" s="301"/>
      <c r="CB676" s="302"/>
      <c r="CF676" s="301"/>
      <c r="CG676" s="302"/>
      <c r="CH676" s="301"/>
      <c r="CI676" s="301"/>
      <c r="CJ676" s="301"/>
      <c r="CK676" s="302"/>
      <c r="CO676" s="301"/>
      <c r="CP676" s="302"/>
      <c r="CQ676" s="301"/>
      <c r="CR676" s="301"/>
      <c r="CS676" s="301"/>
      <c r="CT676" s="302"/>
      <c r="CX676" s="301"/>
      <c r="CY676" s="302"/>
      <c r="CZ676" s="301"/>
      <c r="DA676" s="301"/>
      <c r="DB676" s="301"/>
      <c r="DC676" s="302"/>
    </row>
    <row r="677" spans="48:107">
      <c r="AV677" s="301"/>
      <c r="AW677" s="302"/>
      <c r="AX677" s="302"/>
      <c r="AY677" s="301"/>
      <c r="AZ677" s="301"/>
      <c r="BA677" s="302"/>
      <c r="BE677" s="301"/>
      <c r="BF677" s="302"/>
      <c r="BG677" s="301"/>
      <c r="BH677" s="301"/>
      <c r="BI677" s="301"/>
      <c r="BJ677" s="302"/>
      <c r="BN677" s="301"/>
      <c r="BO677" s="302"/>
      <c r="BP677" s="301"/>
      <c r="BQ677" s="301"/>
      <c r="BR677" s="301"/>
      <c r="BS677" s="302"/>
      <c r="BW677" s="301"/>
      <c r="BX677" s="302"/>
      <c r="BY677" s="301"/>
      <c r="BZ677" s="301"/>
      <c r="CA677" s="301"/>
      <c r="CB677" s="302"/>
      <c r="CF677" s="301"/>
      <c r="CG677" s="302"/>
      <c r="CH677" s="301"/>
      <c r="CI677" s="301"/>
      <c r="CJ677" s="301"/>
      <c r="CK677" s="302"/>
      <c r="CO677" s="301"/>
      <c r="CP677" s="302"/>
      <c r="CQ677" s="301"/>
      <c r="CR677" s="301"/>
      <c r="CS677" s="301"/>
      <c r="CT677" s="302"/>
      <c r="CX677" s="301"/>
      <c r="CY677" s="302"/>
      <c r="CZ677" s="301"/>
      <c r="DA677" s="301"/>
      <c r="DB677" s="301"/>
      <c r="DC677" s="302"/>
    </row>
    <row r="678" spans="48:107">
      <c r="AV678" s="301"/>
      <c r="AW678" s="302"/>
      <c r="AX678" s="302"/>
      <c r="AY678" s="301"/>
      <c r="AZ678" s="301"/>
      <c r="BA678" s="302"/>
      <c r="BE678" s="301"/>
      <c r="BF678" s="302"/>
      <c r="BG678" s="301"/>
      <c r="BH678" s="301"/>
      <c r="BI678" s="301"/>
      <c r="BJ678" s="302"/>
      <c r="BN678" s="301"/>
      <c r="BO678" s="302"/>
      <c r="BP678" s="301"/>
      <c r="BQ678" s="301"/>
      <c r="BR678" s="301"/>
      <c r="BS678" s="302"/>
      <c r="BW678" s="301"/>
      <c r="BX678" s="302"/>
      <c r="BY678" s="301"/>
      <c r="BZ678" s="301"/>
      <c r="CA678" s="301"/>
      <c r="CB678" s="302"/>
      <c r="CF678" s="301"/>
      <c r="CG678" s="302"/>
      <c r="CH678" s="301"/>
      <c r="CI678" s="301"/>
      <c r="CJ678" s="301"/>
      <c r="CK678" s="302"/>
      <c r="CO678" s="301"/>
      <c r="CP678" s="302"/>
      <c r="CQ678" s="301"/>
      <c r="CR678" s="301"/>
      <c r="CS678" s="301"/>
      <c r="CT678" s="302"/>
      <c r="CX678" s="301"/>
      <c r="CY678" s="302"/>
      <c r="CZ678" s="301"/>
      <c r="DA678" s="301"/>
      <c r="DB678" s="301"/>
      <c r="DC678" s="302"/>
    </row>
    <row r="679" spans="48:107">
      <c r="AV679" s="301"/>
      <c r="AW679" s="302"/>
      <c r="AX679" s="302"/>
      <c r="AY679" s="301"/>
      <c r="AZ679" s="301"/>
      <c r="BA679" s="302"/>
      <c r="BE679" s="301"/>
      <c r="BF679" s="302"/>
      <c r="BG679" s="301"/>
      <c r="BH679" s="301"/>
      <c r="BI679" s="301"/>
      <c r="BJ679" s="302"/>
      <c r="BN679" s="301"/>
      <c r="BO679" s="302"/>
      <c r="BP679" s="301"/>
      <c r="BQ679" s="301"/>
      <c r="BR679" s="301"/>
      <c r="BS679" s="302"/>
      <c r="BW679" s="301"/>
      <c r="BX679" s="302"/>
      <c r="BY679" s="301"/>
      <c r="BZ679" s="301"/>
      <c r="CA679" s="301"/>
      <c r="CB679" s="302"/>
      <c r="CF679" s="301"/>
      <c r="CG679" s="302"/>
      <c r="CH679" s="301"/>
      <c r="CI679" s="301"/>
      <c r="CJ679" s="301"/>
      <c r="CK679" s="302"/>
      <c r="CO679" s="301"/>
      <c r="CP679" s="302"/>
      <c r="CQ679" s="301"/>
      <c r="CR679" s="301"/>
      <c r="CS679" s="301"/>
      <c r="CT679" s="302"/>
      <c r="CX679" s="301"/>
      <c r="CY679" s="302"/>
      <c r="CZ679" s="301"/>
      <c r="DA679" s="301"/>
      <c r="DB679" s="301"/>
      <c r="DC679" s="302"/>
    </row>
    <row r="680" spans="48:107">
      <c r="AV680" s="301"/>
      <c r="AW680" s="302"/>
      <c r="AX680" s="302"/>
      <c r="AY680" s="301"/>
      <c r="AZ680" s="301"/>
      <c r="BA680" s="302"/>
      <c r="BE680" s="301"/>
      <c r="BF680" s="302"/>
      <c r="BG680" s="301"/>
      <c r="BH680" s="301"/>
      <c r="BI680" s="301"/>
      <c r="BJ680" s="302"/>
      <c r="BN680" s="301"/>
      <c r="BO680" s="302"/>
      <c r="BP680" s="301"/>
      <c r="BQ680" s="301"/>
      <c r="BR680" s="301"/>
      <c r="BS680" s="302"/>
      <c r="BW680" s="301"/>
      <c r="BX680" s="302"/>
      <c r="BY680" s="301"/>
      <c r="BZ680" s="301"/>
      <c r="CA680" s="301"/>
      <c r="CB680" s="302"/>
      <c r="CF680" s="301"/>
      <c r="CG680" s="302"/>
      <c r="CH680" s="301"/>
      <c r="CI680" s="301"/>
      <c r="CJ680" s="301"/>
      <c r="CK680" s="302"/>
      <c r="CO680" s="301"/>
      <c r="CP680" s="302"/>
      <c r="CQ680" s="301"/>
      <c r="CR680" s="301"/>
      <c r="CS680" s="301"/>
      <c r="CT680" s="302"/>
      <c r="CX680" s="301"/>
      <c r="CY680" s="302"/>
      <c r="CZ680" s="301"/>
      <c r="DA680" s="301"/>
      <c r="DB680" s="301"/>
      <c r="DC680" s="302"/>
    </row>
    <row r="681" spans="48:107">
      <c r="AV681" s="301"/>
      <c r="AW681" s="302"/>
      <c r="AX681" s="302"/>
      <c r="AY681" s="301"/>
      <c r="AZ681" s="301"/>
      <c r="BA681" s="302"/>
      <c r="BE681" s="301"/>
      <c r="BF681" s="302"/>
      <c r="BG681" s="301"/>
      <c r="BH681" s="301"/>
      <c r="BI681" s="301"/>
      <c r="BJ681" s="302"/>
      <c r="BN681" s="301"/>
      <c r="BO681" s="302"/>
      <c r="BP681" s="301"/>
      <c r="BQ681" s="301"/>
      <c r="BR681" s="301"/>
      <c r="BS681" s="302"/>
      <c r="BW681" s="301"/>
      <c r="BX681" s="302"/>
      <c r="BY681" s="301"/>
      <c r="BZ681" s="301"/>
      <c r="CA681" s="301"/>
      <c r="CB681" s="302"/>
      <c r="CF681" s="301"/>
      <c r="CG681" s="302"/>
      <c r="CH681" s="301"/>
      <c r="CI681" s="301"/>
      <c r="CJ681" s="301"/>
      <c r="CK681" s="302"/>
      <c r="CO681" s="301"/>
      <c r="CP681" s="302"/>
      <c r="CQ681" s="301"/>
      <c r="CR681" s="301"/>
      <c r="CS681" s="301"/>
      <c r="CT681" s="302"/>
      <c r="CX681" s="301"/>
      <c r="CY681" s="302"/>
      <c r="CZ681" s="301"/>
      <c r="DA681" s="301"/>
      <c r="DB681" s="301"/>
      <c r="DC681" s="302"/>
    </row>
    <row r="682" spans="48:107">
      <c r="AV682" s="301"/>
      <c r="AW682" s="302"/>
      <c r="AX682" s="302"/>
      <c r="AY682" s="301"/>
      <c r="AZ682" s="301"/>
      <c r="BA682" s="302"/>
      <c r="BE682" s="301"/>
      <c r="BF682" s="302"/>
      <c r="BG682" s="301"/>
      <c r="BH682" s="301"/>
      <c r="BI682" s="301"/>
      <c r="BJ682" s="302"/>
      <c r="BN682" s="301"/>
      <c r="BO682" s="302"/>
      <c r="BP682" s="301"/>
      <c r="BQ682" s="301"/>
      <c r="BR682" s="301"/>
      <c r="BS682" s="302"/>
      <c r="BW682" s="301"/>
      <c r="BX682" s="302"/>
      <c r="BY682" s="301"/>
      <c r="BZ682" s="301"/>
      <c r="CA682" s="301"/>
      <c r="CB682" s="302"/>
      <c r="CF682" s="301"/>
      <c r="CG682" s="302"/>
      <c r="CH682" s="301"/>
      <c r="CI682" s="301"/>
      <c r="CJ682" s="301"/>
      <c r="CK682" s="302"/>
      <c r="CO682" s="301"/>
      <c r="CP682" s="302"/>
      <c r="CQ682" s="301"/>
      <c r="CR682" s="301"/>
      <c r="CS682" s="301"/>
      <c r="CT682" s="302"/>
      <c r="CX682" s="301"/>
      <c r="CY682" s="302"/>
      <c r="CZ682" s="301"/>
      <c r="DA682" s="301"/>
      <c r="DB682" s="301"/>
      <c r="DC682" s="302"/>
    </row>
    <row r="683" spans="48:107">
      <c r="AV683" s="301"/>
      <c r="AW683" s="302"/>
      <c r="AX683" s="302"/>
      <c r="AY683" s="301"/>
      <c r="AZ683" s="301"/>
      <c r="BA683" s="302"/>
      <c r="BE683" s="301"/>
      <c r="BF683" s="302"/>
      <c r="BG683" s="301"/>
      <c r="BH683" s="301"/>
      <c r="BI683" s="301"/>
      <c r="BJ683" s="302"/>
      <c r="BN683" s="301"/>
      <c r="BO683" s="302"/>
      <c r="BP683" s="301"/>
      <c r="BQ683" s="301"/>
      <c r="BR683" s="301"/>
      <c r="BS683" s="302"/>
      <c r="BW683" s="301"/>
      <c r="BX683" s="302"/>
      <c r="BY683" s="301"/>
      <c r="BZ683" s="301"/>
      <c r="CA683" s="301"/>
      <c r="CB683" s="302"/>
      <c r="CF683" s="301"/>
      <c r="CG683" s="302"/>
      <c r="CH683" s="301"/>
      <c r="CI683" s="301"/>
      <c r="CJ683" s="301"/>
      <c r="CK683" s="302"/>
      <c r="CO683" s="301"/>
      <c r="CP683" s="302"/>
      <c r="CQ683" s="301"/>
      <c r="CR683" s="301"/>
      <c r="CS683" s="301"/>
      <c r="CT683" s="302"/>
      <c r="CX683" s="301"/>
      <c r="CY683" s="302"/>
      <c r="CZ683" s="301"/>
      <c r="DA683" s="301"/>
      <c r="DB683" s="301"/>
      <c r="DC683" s="302"/>
    </row>
    <row r="684" spans="48:107">
      <c r="AV684" s="301"/>
      <c r="AW684" s="302"/>
      <c r="AX684" s="302"/>
      <c r="AY684" s="301"/>
      <c r="AZ684" s="301"/>
      <c r="BA684" s="302"/>
      <c r="BE684" s="301"/>
      <c r="BF684" s="302"/>
      <c r="BG684" s="301"/>
      <c r="BH684" s="301"/>
      <c r="BI684" s="301"/>
      <c r="BJ684" s="302"/>
      <c r="BN684" s="301"/>
      <c r="BO684" s="302"/>
      <c r="BP684" s="301"/>
      <c r="BQ684" s="301"/>
      <c r="BR684" s="301"/>
      <c r="BS684" s="302"/>
      <c r="BW684" s="301"/>
      <c r="BX684" s="302"/>
      <c r="BY684" s="301"/>
      <c r="BZ684" s="301"/>
      <c r="CA684" s="301"/>
      <c r="CB684" s="302"/>
      <c r="CF684" s="301"/>
      <c r="CG684" s="302"/>
      <c r="CH684" s="301"/>
      <c r="CI684" s="301"/>
      <c r="CJ684" s="301"/>
      <c r="CK684" s="302"/>
      <c r="CO684" s="301"/>
      <c r="CP684" s="302"/>
      <c r="CQ684" s="301"/>
      <c r="CR684" s="301"/>
      <c r="CS684" s="301"/>
      <c r="CT684" s="302"/>
      <c r="CX684" s="301"/>
      <c r="CY684" s="302"/>
      <c r="CZ684" s="301"/>
      <c r="DA684" s="301"/>
      <c r="DB684" s="301"/>
      <c r="DC684" s="302"/>
    </row>
    <row r="685" spans="48:107">
      <c r="AV685" s="301"/>
      <c r="AW685" s="302"/>
      <c r="AX685" s="302"/>
      <c r="AY685" s="301"/>
      <c r="AZ685" s="301"/>
      <c r="BA685" s="302"/>
      <c r="BE685" s="301"/>
      <c r="BF685" s="302"/>
      <c r="BG685" s="301"/>
      <c r="BH685" s="301"/>
      <c r="BI685" s="301"/>
      <c r="BJ685" s="302"/>
      <c r="BN685" s="301"/>
      <c r="BO685" s="302"/>
      <c r="BP685" s="301"/>
      <c r="BQ685" s="301"/>
      <c r="BR685" s="301"/>
      <c r="BS685" s="302"/>
      <c r="BW685" s="301"/>
      <c r="BX685" s="302"/>
      <c r="BY685" s="301"/>
      <c r="BZ685" s="301"/>
      <c r="CA685" s="301"/>
      <c r="CB685" s="302"/>
      <c r="CF685" s="301"/>
      <c r="CG685" s="302"/>
      <c r="CH685" s="301"/>
      <c r="CI685" s="301"/>
      <c r="CJ685" s="301"/>
      <c r="CK685" s="302"/>
      <c r="CO685" s="301"/>
      <c r="CP685" s="302"/>
      <c r="CQ685" s="301"/>
      <c r="CR685" s="301"/>
      <c r="CS685" s="301"/>
      <c r="CT685" s="302"/>
      <c r="CX685" s="301"/>
      <c r="CY685" s="302"/>
      <c r="CZ685" s="301"/>
      <c r="DA685" s="301"/>
      <c r="DB685" s="301"/>
      <c r="DC685" s="302"/>
    </row>
    <row r="686" spans="48:107">
      <c r="AV686" s="301"/>
      <c r="AW686" s="302"/>
      <c r="AX686" s="302"/>
      <c r="AY686" s="301"/>
      <c r="AZ686" s="301"/>
      <c r="BA686" s="302"/>
      <c r="BE686" s="301"/>
      <c r="BF686" s="302"/>
      <c r="BG686" s="301"/>
      <c r="BH686" s="301"/>
      <c r="BI686" s="301"/>
      <c r="BJ686" s="302"/>
      <c r="BN686" s="301"/>
      <c r="BO686" s="302"/>
      <c r="BP686" s="301"/>
      <c r="BQ686" s="301"/>
      <c r="BR686" s="301"/>
      <c r="BS686" s="302"/>
      <c r="BW686" s="301"/>
      <c r="BX686" s="302"/>
      <c r="BY686" s="301"/>
      <c r="BZ686" s="301"/>
      <c r="CA686" s="301"/>
      <c r="CB686" s="302"/>
      <c r="CF686" s="301"/>
      <c r="CG686" s="302"/>
      <c r="CH686" s="301"/>
      <c r="CI686" s="301"/>
      <c r="CJ686" s="301"/>
      <c r="CK686" s="302"/>
      <c r="CO686" s="301"/>
      <c r="CP686" s="302"/>
      <c r="CQ686" s="301"/>
      <c r="CR686" s="301"/>
      <c r="CS686" s="301"/>
      <c r="CT686" s="302"/>
      <c r="CX686" s="301"/>
      <c r="CY686" s="302"/>
      <c r="CZ686" s="301"/>
      <c r="DA686" s="301"/>
      <c r="DB686" s="301"/>
      <c r="DC686" s="302"/>
    </row>
    <row r="687" spans="48:107">
      <c r="AV687" s="301"/>
      <c r="AW687" s="302"/>
      <c r="AX687" s="302"/>
      <c r="AY687" s="301"/>
      <c r="AZ687" s="301"/>
      <c r="BA687" s="302"/>
      <c r="BE687" s="301"/>
      <c r="BF687" s="302"/>
      <c r="BG687" s="301"/>
      <c r="BH687" s="301"/>
      <c r="BI687" s="301"/>
      <c r="BJ687" s="302"/>
      <c r="BN687" s="301"/>
      <c r="BO687" s="302"/>
      <c r="BP687" s="301"/>
      <c r="BQ687" s="301"/>
      <c r="BR687" s="301"/>
      <c r="BS687" s="302"/>
      <c r="BW687" s="301"/>
      <c r="BX687" s="302"/>
      <c r="BY687" s="301"/>
      <c r="BZ687" s="301"/>
      <c r="CA687" s="301"/>
      <c r="CB687" s="302"/>
      <c r="CF687" s="301"/>
      <c r="CG687" s="302"/>
      <c r="CH687" s="301"/>
      <c r="CI687" s="301"/>
      <c r="CJ687" s="301"/>
      <c r="CK687" s="302"/>
      <c r="CO687" s="301"/>
      <c r="CP687" s="302"/>
      <c r="CQ687" s="301"/>
      <c r="CR687" s="301"/>
      <c r="CS687" s="301"/>
      <c r="CT687" s="302"/>
      <c r="CX687" s="301"/>
      <c r="CY687" s="302"/>
      <c r="CZ687" s="301"/>
      <c r="DA687" s="301"/>
      <c r="DB687" s="301"/>
      <c r="DC687" s="302"/>
    </row>
    <row r="688" spans="48:107">
      <c r="AV688" s="301"/>
      <c r="AW688" s="302"/>
      <c r="AX688" s="302"/>
      <c r="AY688" s="301"/>
      <c r="AZ688" s="301"/>
      <c r="BA688" s="302"/>
      <c r="BE688" s="301"/>
      <c r="BF688" s="302"/>
      <c r="BG688" s="301"/>
      <c r="BH688" s="301"/>
      <c r="BI688" s="301"/>
      <c r="BJ688" s="302"/>
      <c r="BN688" s="301"/>
      <c r="BO688" s="302"/>
      <c r="BP688" s="301"/>
      <c r="BQ688" s="301"/>
      <c r="BR688" s="301"/>
      <c r="BS688" s="302"/>
      <c r="BW688" s="301"/>
      <c r="BX688" s="302"/>
      <c r="BY688" s="301"/>
      <c r="BZ688" s="301"/>
      <c r="CA688" s="301"/>
      <c r="CB688" s="302"/>
      <c r="CF688" s="301"/>
      <c r="CG688" s="302"/>
      <c r="CH688" s="301"/>
      <c r="CI688" s="301"/>
      <c r="CJ688" s="301"/>
      <c r="CK688" s="302"/>
      <c r="CO688" s="301"/>
      <c r="CP688" s="302"/>
      <c r="CQ688" s="301"/>
      <c r="CR688" s="301"/>
      <c r="CS688" s="301"/>
      <c r="CT688" s="302"/>
      <c r="CX688" s="301"/>
      <c r="CY688" s="302"/>
      <c r="CZ688" s="301"/>
      <c r="DA688" s="301"/>
      <c r="DB688" s="301"/>
      <c r="DC688" s="302"/>
    </row>
    <row r="689" spans="48:107">
      <c r="AV689" s="301"/>
      <c r="AW689" s="302"/>
      <c r="AX689" s="302"/>
      <c r="AY689" s="301"/>
      <c r="AZ689" s="301"/>
      <c r="BA689" s="302"/>
      <c r="BE689" s="301"/>
      <c r="BF689" s="302"/>
      <c r="BG689" s="301"/>
      <c r="BH689" s="301"/>
      <c r="BI689" s="301"/>
      <c r="BJ689" s="302"/>
      <c r="BN689" s="301"/>
      <c r="BO689" s="302"/>
      <c r="BP689" s="301"/>
      <c r="BQ689" s="301"/>
      <c r="BR689" s="301"/>
      <c r="BS689" s="302"/>
      <c r="BW689" s="301"/>
      <c r="BX689" s="302"/>
      <c r="BY689" s="301"/>
      <c r="BZ689" s="301"/>
      <c r="CA689" s="301"/>
      <c r="CB689" s="302"/>
      <c r="CF689" s="301"/>
      <c r="CG689" s="302"/>
      <c r="CH689" s="301"/>
      <c r="CI689" s="301"/>
      <c r="CJ689" s="301"/>
      <c r="CK689" s="302"/>
      <c r="CO689" s="301"/>
      <c r="CP689" s="302"/>
      <c r="CQ689" s="301"/>
      <c r="CR689" s="301"/>
      <c r="CS689" s="301"/>
      <c r="CT689" s="302"/>
      <c r="CX689" s="301"/>
      <c r="CY689" s="302"/>
      <c r="CZ689" s="301"/>
      <c r="DA689" s="301"/>
      <c r="DB689" s="301"/>
      <c r="DC689" s="302"/>
    </row>
    <row r="690" spans="48:107">
      <c r="AV690" s="301"/>
      <c r="AW690" s="302"/>
      <c r="AX690" s="302"/>
      <c r="AY690" s="301"/>
      <c r="AZ690" s="301"/>
      <c r="BA690" s="302"/>
      <c r="BE690" s="301"/>
      <c r="BF690" s="302"/>
      <c r="BG690" s="301"/>
      <c r="BH690" s="301"/>
      <c r="BI690" s="301"/>
      <c r="BJ690" s="302"/>
      <c r="BN690" s="301"/>
      <c r="BO690" s="302"/>
      <c r="BP690" s="301"/>
      <c r="BQ690" s="301"/>
      <c r="BR690" s="301"/>
      <c r="BS690" s="302"/>
      <c r="BW690" s="301"/>
      <c r="BX690" s="302"/>
      <c r="BY690" s="301"/>
      <c r="BZ690" s="301"/>
      <c r="CA690" s="301"/>
      <c r="CB690" s="302"/>
      <c r="CF690" s="301"/>
      <c r="CG690" s="302"/>
      <c r="CH690" s="301"/>
      <c r="CI690" s="301"/>
      <c r="CJ690" s="301"/>
      <c r="CK690" s="302"/>
      <c r="CO690" s="301"/>
      <c r="CP690" s="302"/>
      <c r="CQ690" s="301"/>
      <c r="CR690" s="301"/>
      <c r="CS690" s="301"/>
      <c r="CT690" s="302"/>
      <c r="CX690" s="301"/>
      <c r="CY690" s="302"/>
      <c r="CZ690" s="301"/>
      <c r="DA690" s="301"/>
      <c r="DB690" s="301"/>
      <c r="DC690" s="302"/>
    </row>
    <row r="691" spans="48:107">
      <c r="AV691" s="301"/>
      <c r="AW691" s="302"/>
      <c r="AX691" s="302"/>
      <c r="AY691" s="301"/>
      <c r="AZ691" s="301"/>
      <c r="BA691" s="302"/>
      <c r="BE691" s="301"/>
      <c r="BF691" s="302"/>
      <c r="BG691" s="301"/>
      <c r="BH691" s="301"/>
      <c r="BI691" s="301"/>
      <c r="BJ691" s="302"/>
      <c r="BN691" s="301"/>
      <c r="BO691" s="302"/>
      <c r="BP691" s="301"/>
      <c r="BQ691" s="301"/>
      <c r="BR691" s="301"/>
      <c r="BS691" s="302"/>
      <c r="BW691" s="301"/>
      <c r="BX691" s="302"/>
      <c r="BY691" s="301"/>
      <c r="BZ691" s="301"/>
      <c r="CA691" s="301"/>
      <c r="CB691" s="302"/>
      <c r="CF691" s="301"/>
      <c r="CG691" s="302"/>
      <c r="CH691" s="301"/>
      <c r="CI691" s="301"/>
      <c r="CJ691" s="301"/>
      <c r="CK691" s="302"/>
      <c r="CO691" s="301"/>
      <c r="CP691" s="302"/>
      <c r="CQ691" s="301"/>
      <c r="CR691" s="301"/>
      <c r="CS691" s="301"/>
      <c r="CT691" s="302"/>
      <c r="CX691" s="301"/>
      <c r="CY691" s="302"/>
      <c r="CZ691" s="301"/>
      <c r="DA691" s="301"/>
      <c r="DB691" s="301"/>
      <c r="DC691" s="302"/>
    </row>
    <row r="692" spans="48:107">
      <c r="AV692" s="301"/>
      <c r="AW692" s="302"/>
      <c r="AX692" s="302"/>
      <c r="AY692" s="301"/>
      <c r="AZ692" s="301"/>
      <c r="BA692" s="302"/>
      <c r="BE692" s="301"/>
      <c r="BF692" s="302"/>
      <c r="BG692" s="301"/>
      <c r="BH692" s="301"/>
      <c r="BI692" s="301"/>
      <c r="BJ692" s="302"/>
      <c r="BN692" s="301"/>
      <c r="BO692" s="302"/>
      <c r="BP692" s="301"/>
      <c r="BQ692" s="301"/>
      <c r="BR692" s="301"/>
      <c r="BS692" s="302"/>
      <c r="BW692" s="301"/>
      <c r="BX692" s="302"/>
      <c r="BY692" s="301"/>
      <c r="BZ692" s="301"/>
      <c r="CA692" s="301"/>
      <c r="CB692" s="302"/>
      <c r="CF692" s="301"/>
      <c r="CG692" s="302"/>
      <c r="CH692" s="301"/>
      <c r="CI692" s="301"/>
      <c r="CJ692" s="301"/>
      <c r="CK692" s="302"/>
      <c r="CO692" s="301"/>
      <c r="CP692" s="302"/>
      <c r="CQ692" s="301"/>
      <c r="CR692" s="301"/>
      <c r="CS692" s="301"/>
      <c r="CT692" s="302"/>
      <c r="CX692" s="301"/>
      <c r="CY692" s="302"/>
      <c r="CZ692" s="301"/>
      <c r="DA692" s="301"/>
      <c r="DB692" s="301"/>
      <c r="DC692" s="302"/>
    </row>
    <row r="693" spans="48:107">
      <c r="AV693" s="301"/>
      <c r="AW693" s="302"/>
      <c r="AX693" s="302"/>
      <c r="AY693" s="301"/>
      <c r="AZ693" s="301"/>
      <c r="BA693" s="302"/>
      <c r="BE693" s="301"/>
      <c r="BF693" s="302"/>
      <c r="BG693" s="301"/>
      <c r="BH693" s="301"/>
      <c r="BI693" s="301"/>
      <c r="BJ693" s="302"/>
      <c r="BN693" s="301"/>
      <c r="BO693" s="302"/>
      <c r="BP693" s="301"/>
      <c r="BQ693" s="301"/>
      <c r="BR693" s="301"/>
      <c r="BS693" s="302"/>
      <c r="BW693" s="301"/>
      <c r="BX693" s="302"/>
      <c r="BY693" s="301"/>
      <c r="BZ693" s="301"/>
      <c r="CA693" s="301"/>
      <c r="CB693" s="302"/>
      <c r="CF693" s="301"/>
      <c r="CG693" s="302"/>
      <c r="CH693" s="301"/>
      <c r="CI693" s="301"/>
      <c r="CJ693" s="301"/>
      <c r="CK693" s="302"/>
      <c r="CO693" s="301"/>
      <c r="CP693" s="302"/>
      <c r="CQ693" s="301"/>
      <c r="CR693" s="301"/>
      <c r="CS693" s="301"/>
      <c r="CT693" s="302"/>
      <c r="CX693" s="301"/>
      <c r="CY693" s="302"/>
      <c r="CZ693" s="301"/>
      <c r="DA693" s="301"/>
      <c r="DB693" s="301"/>
      <c r="DC693" s="302"/>
    </row>
    <row r="694" spans="48:107">
      <c r="AV694" s="301"/>
      <c r="AW694" s="302"/>
      <c r="AX694" s="302"/>
      <c r="AY694" s="301"/>
      <c r="AZ694" s="301"/>
      <c r="BA694" s="302"/>
      <c r="BE694" s="301"/>
      <c r="BF694" s="302"/>
      <c r="BG694" s="301"/>
      <c r="BH694" s="301"/>
      <c r="BI694" s="301"/>
      <c r="BJ694" s="302"/>
      <c r="BN694" s="301"/>
      <c r="BO694" s="302"/>
      <c r="BP694" s="301"/>
      <c r="BQ694" s="301"/>
      <c r="BR694" s="301"/>
      <c r="BS694" s="302"/>
      <c r="BW694" s="301"/>
      <c r="BX694" s="302"/>
      <c r="BY694" s="301"/>
      <c r="BZ694" s="301"/>
      <c r="CA694" s="301"/>
      <c r="CB694" s="302"/>
      <c r="CF694" s="301"/>
      <c r="CG694" s="302"/>
      <c r="CH694" s="301"/>
      <c r="CI694" s="301"/>
      <c r="CJ694" s="301"/>
      <c r="CK694" s="302"/>
      <c r="CO694" s="301"/>
      <c r="CP694" s="302"/>
      <c r="CQ694" s="301"/>
      <c r="CR694" s="301"/>
      <c r="CS694" s="301"/>
      <c r="CT694" s="302"/>
      <c r="CX694" s="301"/>
      <c r="CY694" s="302"/>
      <c r="CZ694" s="301"/>
      <c r="DA694" s="301"/>
      <c r="DB694" s="301"/>
      <c r="DC694" s="302"/>
    </row>
    <row r="695" spans="48:107">
      <c r="AV695" s="301"/>
      <c r="AW695" s="302"/>
      <c r="AX695" s="302"/>
      <c r="AY695" s="301"/>
      <c r="AZ695" s="301"/>
      <c r="BA695" s="302"/>
      <c r="BE695" s="301"/>
      <c r="BF695" s="302"/>
      <c r="BG695" s="301"/>
      <c r="BH695" s="301"/>
      <c r="BI695" s="301"/>
      <c r="BJ695" s="302"/>
      <c r="BN695" s="301"/>
      <c r="BO695" s="302"/>
      <c r="BP695" s="301"/>
      <c r="BQ695" s="301"/>
      <c r="BR695" s="301"/>
      <c r="BS695" s="302"/>
      <c r="BW695" s="301"/>
      <c r="BX695" s="302"/>
      <c r="BY695" s="301"/>
      <c r="BZ695" s="301"/>
      <c r="CA695" s="301"/>
      <c r="CB695" s="302"/>
      <c r="CF695" s="301"/>
      <c r="CG695" s="302"/>
      <c r="CH695" s="301"/>
      <c r="CI695" s="301"/>
      <c r="CJ695" s="301"/>
      <c r="CK695" s="302"/>
      <c r="CO695" s="301"/>
      <c r="CP695" s="302"/>
      <c r="CQ695" s="301"/>
      <c r="CR695" s="301"/>
      <c r="CS695" s="301"/>
      <c r="CT695" s="302"/>
      <c r="CX695" s="301"/>
      <c r="CY695" s="302"/>
      <c r="CZ695" s="301"/>
      <c r="DA695" s="301"/>
      <c r="DB695" s="301"/>
      <c r="DC695" s="302"/>
    </row>
    <row r="696" spans="48:107">
      <c r="AV696" s="301"/>
      <c r="AW696" s="302"/>
      <c r="AX696" s="302"/>
      <c r="AY696" s="301"/>
      <c r="AZ696" s="301"/>
      <c r="BA696" s="302"/>
      <c r="BE696" s="301"/>
      <c r="BF696" s="302"/>
      <c r="BG696" s="301"/>
      <c r="BH696" s="301"/>
      <c r="BI696" s="301"/>
      <c r="BJ696" s="302"/>
      <c r="BN696" s="301"/>
      <c r="BO696" s="302"/>
      <c r="BP696" s="301"/>
      <c r="BQ696" s="301"/>
      <c r="BR696" s="301"/>
      <c r="BS696" s="302"/>
      <c r="BW696" s="301"/>
      <c r="BX696" s="302"/>
      <c r="BY696" s="301"/>
      <c r="BZ696" s="301"/>
      <c r="CA696" s="301"/>
      <c r="CB696" s="302"/>
      <c r="CF696" s="301"/>
      <c r="CG696" s="302"/>
      <c r="CH696" s="301"/>
      <c r="CI696" s="301"/>
      <c r="CJ696" s="301"/>
      <c r="CK696" s="302"/>
      <c r="CO696" s="301"/>
      <c r="CP696" s="302"/>
      <c r="CQ696" s="301"/>
      <c r="CR696" s="301"/>
      <c r="CS696" s="301"/>
      <c r="CT696" s="302"/>
      <c r="CX696" s="301"/>
      <c r="CY696" s="302"/>
      <c r="CZ696" s="301"/>
      <c r="DA696" s="301"/>
      <c r="DB696" s="301"/>
      <c r="DC696" s="302"/>
    </row>
    <row r="697" spans="48:107">
      <c r="AV697" s="301"/>
      <c r="AW697" s="302"/>
      <c r="AX697" s="302"/>
      <c r="AY697" s="301"/>
      <c r="AZ697" s="301"/>
      <c r="BA697" s="302"/>
      <c r="BE697" s="301"/>
      <c r="BF697" s="302"/>
      <c r="BG697" s="301"/>
      <c r="BH697" s="301"/>
      <c r="BI697" s="301"/>
      <c r="BJ697" s="302"/>
      <c r="BN697" s="301"/>
      <c r="BO697" s="302"/>
      <c r="BP697" s="301"/>
      <c r="BQ697" s="301"/>
      <c r="BR697" s="301"/>
      <c r="BS697" s="302"/>
      <c r="BW697" s="301"/>
      <c r="BX697" s="302"/>
      <c r="BY697" s="301"/>
      <c r="BZ697" s="301"/>
      <c r="CA697" s="301"/>
      <c r="CB697" s="302"/>
      <c r="CF697" s="301"/>
      <c r="CG697" s="302"/>
      <c r="CH697" s="301"/>
      <c r="CI697" s="301"/>
      <c r="CJ697" s="301"/>
      <c r="CK697" s="302"/>
      <c r="CO697" s="301"/>
      <c r="CP697" s="302"/>
      <c r="CQ697" s="301"/>
      <c r="CR697" s="301"/>
      <c r="CS697" s="301"/>
      <c r="CT697" s="302"/>
      <c r="CX697" s="301"/>
      <c r="CY697" s="302"/>
      <c r="CZ697" s="301"/>
      <c r="DA697" s="301"/>
      <c r="DB697" s="301"/>
      <c r="DC697" s="302"/>
    </row>
    <row r="698" spans="48:107">
      <c r="AV698" s="301"/>
      <c r="AW698" s="302"/>
      <c r="AX698" s="302"/>
      <c r="AY698" s="301"/>
      <c r="AZ698" s="301"/>
      <c r="BA698" s="302"/>
      <c r="BE698" s="301"/>
      <c r="BF698" s="302"/>
      <c r="BG698" s="301"/>
      <c r="BH698" s="301"/>
      <c r="BI698" s="301"/>
      <c r="BJ698" s="302"/>
      <c r="BN698" s="301"/>
      <c r="BO698" s="302"/>
      <c r="BP698" s="301"/>
      <c r="BQ698" s="301"/>
      <c r="BR698" s="301"/>
      <c r="BS698" s="302"/>
      <c r="BW698" s="301"/>
      <c r="BX698" s="302"/>
      <c r="BY698" s="301"/>
      <c r="BZ698" s="301"/>
      <c r="CA698" s="301"/>
      <c r="CB698" s="302"/>
      <c r="CF698" s="301"/>
      <c r="CG698" s="302"/>
      <c r="CH698" s="301"/>
      <c r="CI698" s="301"/>
      <c r="CJ698" s="301"/>
      <c r="CK698" s="302"/>
      <c r="CO698" s="301"/>
      <c r="CP698" s="302"/>
      <c r="CQ698" s="301"/>
      <c r="CR698" s="301"/>
      <c r="CS698" s="301"/>
      <c r="CT698" s="302"/>
      <c r="CX698" s="301"/>
      <c r="CY698" s="302"/>
      <c r="CZ698" s="301"/>
      <c r="DA698" s="301"/>
      <c r="DB698" s="301"/>
      <c r="DC698" s="302"/>
    </row>
    <row r="699" spans="48:107">
      <c r="AV699" s="301"/>
      <c r="AW699" s="302"/>
      <c r="AX699" s="302"/>
      <c r="AY699" s="301"/>
      <c r="AZ699" s="301"/>
      <c r="BA699" s="302"/>
      <c r="BE699" s="301"/>
      <c r="BF699" s="302"/>
      <c r="BG699" s="301"/>
      <c r="BH699" s="301"/>
      <c r="BI699" s="301"/>
      <c r="BJ699" s="302"/>
      <c r="BN699" s="301"/>
      <c r="BO699" s="302"/>
      <c r="BP699" s="301"/>
      <c r="BQ699" s="301"/>
      <c r="BR699" s="301"/>
      <c r="BS699" s="302"/>
      <c r="BW699" s="301"/>
      <c r="BX699" s="302"/>
      <c r="BY699" s="301"/>
      <c r="BZ699" s="301"/>
      <c r="CA699" s="301"/>
      <c r="CB699" s="302"/>
      <c r="CF699" s="301"/>
      <c r="CG699" s="302"/>
      <c r="CH699" s="301"/>
      <c r="CI699" s="301"/>
      <c r="CJ699" s="301"/>
      <c r="CK699" s="302"/>
      <c r="CO699" s="301"/>
      <c r="CP699" s="302"/>
      <c r="CQ699" s="301"/>
      <c r="CR699" s="301"/>
      <c r="CS699" s="301"/>
      <c r="CT699" s="302"/>
      <c r="CX699" s="301"/>
      <c r="CY699" s="302"/>
      <c r="CZ699" s="301"/>
      <c r="DA699" s="301"/>
      <c r="DB699" s="301"/>
      <c r="DC699" s="302"/>
    </row>
    <row r="700" spans="48:107">
      <c r="AV700" s="301"/>
      <c r="AW700" s="302"/>
      <c r="AX700" s="302"/>
      <c r="AY700" s="301"/>
      <c r="AZ700" s="301"/>
      <c r="BA700" s="302"/>
      <c r="BE700" s="301"/>
      <c r="BF700" s="302"/>
      <c r="BG700" s="301"/>
      <c r="BH700" s="301"/>
      <c r="BI700" s="301"/>
      <c r="BJ700" s="302"/>
      <c r="BN700" s="301"/>
      <c r="BO700" s="302"/>
      <c r="BP700" s="301"/>
      <c r="BQ700" s="301"/>
      <c r="BR700" s="301"/>
      <c r="BS700" s="302"/>
      <c r="BW700" s="301"/>
      <c r="BX700" s="302"/>
      <c r="BY700" s="301"/>
      <c r="BZ700" s="301"/>
      <c r="CA700" s="301"/>
      <c r="CB700" s="302"/>
      <c r="CF700" s="301"/>
      <c r="CG700" s="302"/>
      <c r="CH700" s="301"/>
      <c r="CI700" s="301"/>
      <c r="CJ700" s="301"/>
      <c r="CK700" s="302"/>
      <c r="CO700" s="301"/>
      <c r="CP700" s="302"/>
      <c r="CQ700" s="301"/>
      <c r="CR700" s="301"/>
      <c r="CS700" s="301"/>
      <c r="CT700" s="302"/>
      <c r="CX700" s="301"/>
      <c r="CY700" s="302"/>
      <c r="CZ700" s="301"/>
      <c r="DA700" s="301"/>
      <c r="DB700" s="301"/>
      <c r="DC700" s="302"/>
    </row>
    <row r="701" spans="48:107">
      <c r="AV701" s="301"/>
      <c r="AW701" s="302"/>
      <c r="AX701" s="302"/>
      <c r="AY701" s="301"/>
      <c r="AZ701" s="301"/>
      <c r="BA701" s="302"/>
      <c r="BE701" s="301"/>
      <c r="BF701" s="302"/>
      <c r="BG701" s="301"/>
      <c r="BH701" s="301"/>
      <c r="BI701" s="301"/>
      <c r="BJ701" s="302"/>
      <c r="BN701" s="301"/>
      <c r="BO701" s="302"/>
      <c r="BP701" s="301"/>
      <c r="BQ701" s="301"/>
      <c r="BR701" s="301"/>
      <c r="BS701" s="302"/>
      <c r="BW701" s="301"/>
      <c r="BX701" s="302"/>
      <c r="BY701" s="301"/>
      <c r="BZ701" s="301"/>
      <c r="CA701" s="301"/>
      <c r="CB701" s="302"/>
      <c r="CF701" s="301"/>
      <c r="CG701" s="302"/>
      <c r="CH701" s="301"/>
      <c r="CI701" s="301"/>
      <c r="CJ701" s="301"/>
      <c r="CK701" s="302"/>
      <c r="CO701" s="301"/>
      <c r="CP701" s="302"/>
      <c r="CQ701" s="301"/>
      <c r="CR701" s="301"/>
      <c r="CS701" s="301"/>
      <c r="CT701" s="302"/>
      <c r="CX701" s="301"/>
      <c r="CY701" s="302"/>
      <c r="CZ701" s="301"/>
      <c r="DA701" s="301"/>
      <c r="DB701" s="301"/>
      <c r="DC701" s="302"/>
    </row>
    <row r="702" spans="48:107">
      <c r="AV702" s="301"/>
      <c r="AW702" s="302"/>
      <c r="AX702" s="302"/>
      <c r="AY702" s="301"/>
      <c r="AZ702" s="301"/>
      <c r="BA702" s="302"/>
      <c r="BE702" s="301"/>
      <c r="BF702" s="302"/>
      <c r="BG702" s="301"/>
      <c r="BH702" s="301"/>
      <c r="BI702" s="301"/>
      <c r="BJ702" s="302"/>
      <c r="BN702" s="301"/>
      <c r="BO702" s="302"/>
      <c r="BP702" s="301"/>
      <c r="BQ702" s="301"/>
      <c r="BR702" s="301"/>
      <c r="BS702" s="302"/>
      <c r="BW702" s="301"/>
      <c r="BX702" s="302"/>
      <c r="BY702" s="301"/>
      <c r="BZ702" s="301"/>
      <c r="CA702" s="301"/>
      <c r="CB702" s="302"/>
      <c r="CF702" s="301"/>
      <c r="CG702" s="302"/>
      <c r="CH702" s="301"/>
      <c r="CI702" s="301"/>
      <c r="CJ702" s="301"/>
      <c r="CK702" s="302"/>
      <c r="CO702" s="301"/>
      <c r="CP702" s="302"/>
      <c r="CQ702" s="301"/>
      <c r="CR702" s="301"/>
      <c r="CS702" s="301"/>
      <c r="CT702" s="302"/>
      <c r="CX702" s="301"/>
      <c r="CY702" s="302"/>
      <c r="CZ702" s="301"/>
      <c r="DA702" s="301"/>
      <c r="DB702" s="301"/>
      <c r="DC702" s="302"/>
    </row>
    <row r="703" spans="48:107">
      <c r="AV703" s="301"/>
      <c r="AW703" s="302"/>
      <c r="AX703" s="302"/>
      <c r="AY703" s="301"/>
      <c r="AZ703" s="301"/>
      <c r="BA703" s="302"/>
      <c r="BE703" s="301"/>
      <c r="BF703" s="302"/>
      <c r="BG703" s="301"/>
      <c r="BH703" s="301"/>
      <c r="BI703" s="301"/>
      <c r="BJ703" s="302"/>
      <c r="BN703" s="301"/>
      <c r="BO703" s="302"/>
      <c r="BP703" s="301"/>
      <c r="BQ703" s="301"/>
      <c r="BR703" s="301"/>
      <c r="BS703" s="302"/>
      <c r="BW703" s="301"/>
      <c r="BX703" s="302"/>
      <c r="BY703" s="301"/>
      <c r="BZ703" s="301"/>
      <c r="CA703" s="301"/>
      <c r="CB703" s="302"/>
      <c r="CF703" s="301"/>
      <c r="CG703" s="302"/>
      <c r="CH703" s="301"/>
      <c r="CI703" s="301"/>
      <c r="CJ703" s="301"/>
      <c r="CK703" s="302"/>
      <c r="CO703" s="301"/>
      <c r="CP703" s="302"/>
      <c r="CQ703" s="301"/>
      <c r="CR703" s="301"/>
      <c r="CS703" s="301"/>
      <c r="CT703" s="302"/>
      <c r="CX703" s="301"/>
      <c r="CY703" s="302"/>
      <c r="CZ703" s="301"/>
      <c r="DA703" s="301"/>
      <c r="DB703" s="301"/>
      <c r="DC703" s="302"/>
    </row>
    <row r="704" spans="48:107">
      <c r="AV704" s="301"/>
      <c r="AW704" s="302"/>
      <c r="AX704" s="301"/>
      <c r="AY704" s="301"/>
      <c r="AZ704" s="301"/>
      <c r="BA704" s="302"/>
      <c r="BE704" s="301"/>
      <c r="BF704" s="302"/>
      <c r="BG704" s="301"/>
      <c r="BH704" s="301"/>
      <c r="BI704" s="301"/>
      <c r="BJ704" s="302"/>
      <c r="BN704" s="301"/>
      <c r="BO704" s="302"/>
      <c r="BP704" s="301"/>
      <c r="BQ704" s="301"/>
      <c r="BR704" s="301"/>
      <c r="BS704" s="302"/>
      <c r="BW704" s="301"/>
      <c r="BX704" s="302"/>
      <c r="BY704" s="301"/>
      <c r="BZ704" s="301"/>
      <c r="CA704" s="301"/>
      <c r="CB704" s="302"/>
      <c r="CF704" s="301"/>
      <c r="CG704" s="302"/>
      <c r="CH704" s="301"/>
      <c r="CI704" s="301"/>
      <c r="CJ704" s="301"/>
      <c r="CK704" s="302"/>
      <c r="CO704" s="301"/>
      <c r="CP704" s="302"/>
      <c r="CQ704" s="301"/>
      <c r="CR704" s="301"/>
      <c r="CS704" s="301"/>
      <c r="CT704" s="302"/>
      <c r="CX704" s="301"/>
      <c r="CY704" s="302"/>
      <c r="CZ704" s="301"/>
      <c r="DA704" s="301"/>
      <c r="DB704" s="301"/>
      <c r="DC704" s="302"/>
    </row>
    <row r="705" spans="48:107">
      <c r="AV705" s="301"/>
      <c r="AW705" s="302"/>
      <c r="AX705" s="301"/>
      <c r="AY705" s="301"/>
      <c r="AZ705" s="301"/>
      <c r="BA705" s="302"/>
      <c r="BE705" s="301"/>
      <c r="BF705" s="302"/>
      <c r="BG705" s="301"/>
      <c r="BH705" s="301"/>
      <c r="BI705" s="301"/>
      <c r="BJ705" s="302"/>
      <c r="BN705" s="301"/>
      <c r="BO705" s="302"/>
      <c r="BP705" s="301"/>
      <c r="BQ705" s="301"/>
      <c r="BR705" s="301"/>
      <c r="BS705" s="302"/>
      <c r="BW705" s="301"/>
      <c r="BX705" s="302"/>
      <c r="BY705" s="301"/>
      <c r="BZ705" s="301"/>
      <c r="CA705" s="301"/>
      <c r="CB705" s="302"/>
      <c r="CF705" s="301"/>
      <c r="CG705" s="302"/>
      <c r="CH705" s="301"/>
      <c r="CI705" s="301"/>
      <c r="CJ705" s="301"/>
      <c r="CK705" s="302"/>
      <c r="CO705" s="301"/>
      <c r="CP705" s="302"/>
      <c r="CQ705" s="301"/>
      <c r="CR705" s="301"/>
      <c r="CS705" s="301"/>
      <c r="CT705" s="302"/>
      <c r="CX705" s="301"/>
      <c r="CY705" s="302"/>
      <c r="CZ705" s="301"/>
      <c r="DA705" s="301"/>
      <c r="DB705" s="301"/>
      <c r="DC705" s="302"/>
    </row>
    <row r="706" spans="48:107">
      <c r="AV706" s="301"/>
      <c r="AW706" s="302"/>
      <c r="AX706" s="301"/>
      <c r="AY706" s="301"/>
      <c r="AZ706" s="301"/>
      <c r="BA706" s="302"/>
      <c r="BE706" s="301"/>
      <c r="BF706" s="302"/>
      <c r="BG706" s="301"/>
      <c r="BH706" s="301"/>
      <c r="BI706" s="301"/>
      <c r="BJ706" s="302"/>
      <c r="BN706" s="301"/>
      <c r="BO706" s="302"/>
      <c r="BP706" s="301"/>
      <c r="BQ706" s="301"/>
      <c r="BR706" s="301"/>
      <c r="BS706" s="302"/>
      <c r="BW706" s="301"/>
      <c r="BX706" s="302"/>
      <c r="BY706" s="301"/>
      <c r="BZ706" s="301"/>
      <c r="CA706" s="301"/>
      <c r="CB706" s="302"/>
      <c r="CF706" s="301"/>
      <c r="CG706" s="302"/>
      <c r="CH706" s="301"/>
      <c r="CI706" s="301"/>
      <c r="CJ706" s="301"/>
      <c r="CK706" s="302"/>
      <c r="CO706" s="301"/>
      <c r="CP706" s="302"/>
      <c r="CQ706" s="301"/>
      <c r="CR706" s="301"/>
      <c r="CS706" s="301"/>
      <c r="CT706" s="302"/>
      <c r="CX706" s="301"/>
      <c r="CY706" s="302"/>
      <c r="CZ706" s="301"/>
      <c r="DA706" s="301"/>
      <c r="DB706" s="301"/>
      <c r="DC706" s="302"/>
    </row>
    <row r="707" spans="48:107">
      <c r="AV707" s="301"/>
      <c r="AW707" s="302"/>
      <c r="AX707" s="301"/>
      <c r="AY707" s="301"/>
      <c r="AZ707" s="301"/>
      <c r="BA707" s="302"/>
      <c r="BE707" s="301"/>
      <c r="BF707" s="302"/>
      <c r="BG707" s="301"/>
      <c r="BH707" s="301"/>
      <c r="BI707" s="301"/>
      <c r="BJ707" s="302"/>
      <c r="BN707" s="301"/>
      <c r="BO707" s="302"/>
      <c r="BP707" s="301"/>
      <c r="BQ707" s="301"/>
      <c r="BR707" s="301"/>
      <c r="BS707" s="302"/>
      <c r="BW707" s="301"/>
      <c r="BX707" s="302"/>
      <c r="BY707" s="301"/>
      <c r="BZ707" s="301"/>
      <c r="CA707" s="301"/>
      <c r="CB707" s="302"/>
      <c r="CF707" s="301"/>
      <c r="CG707" s="302"/>
      <c r="CH707" s="301"/>
      <c r="CI707" s="301"/>
      <c r="CJ707" s="301"/>
      <c r="CK707" s="302"/>
      <c r="CO707" s="301"/>
      <c r="CP707" s="302"/>
      <c r="CQ707" s="301"/>
      <c r="CR707" s="301"/>
      <c r="CS707" s="301"/>
      <c r="CT707" s="302"/>
      <c r="CX707" s="301"/>
      <c r="CY707" s="302"/>
      <c r="CZ707" s="301"/>
      <c r="DA707" s="301"/>
      <c r="DB707" s="301"/>
      <c r="DC707" s="302"/>
    </row>
    <row r="708" spans="48:107">
      <c r="AV708" s="301"/>
      <c r="AW708" s="302"/>
      <c r="AX708" s="301"/>
      <c r="AY708" s="301"/>
      <c r="AZ708" s="301"/>
      <c r="BA708" s="302"/>
      <c r="BE708" s="301"/>
      <c r="BF708" s="302"/>
      <c r="BG708" s="301"/>
      <c r="BH708" s="301"/>
      <c r="BI708" s="301"/>
      <c r="BJ708" s="302"/>
      <c r="BN708" s="301"/>
      <c r="BO708" s="302"/>
      <c r="BP708" s="301"/>
      <c r="BQ708" s="301"/>
      <c r="BR708" s="301"/>
      <c r="BS708" s="302"/>
      <c r="BW708" s="301"/>
      <c r="BX708" s="302"/>
      <c r="BY708" s="301"/>
      <c r="BZ708" s="301"/>
      <c r="CA708" s="301"/>
      <c r="CB708" s="302"/>
      <c r="CF708" s="301"/>
      <c r="CG708" s="302"/>
      <c r="CH708" s="301"/>
      <c r="CI708" s="301"/>
      <c r="CJ708" s="301"/>
      <c r="CK708" s="302"/>
      <c r="CO708" s="301"/>
      <c r="CP708" s="302"/>
      <c r="CQ708" s="301"/>
      <c r="CR708" s="301"/>
      <c r="CS708" s="301"/>
      <c r="CT708" s="302"/>
      <c r="CX708" s="301"/>
      <c r="CY708" s="302"/>
      <c r="CZ708" s="301"/>
      <c r="DA708" s="301"/>
      <c r="DB708" s="301"/>
      <c r="DC708" s="302"/>
    </row>
    <row r="709" spans="48:107">
      <c r="AV709" s="301"/>
      <c r="AW709" s="302"/>
      <c r="AX709" s="301"/>
      <c r="AY709" s="301"/>
      <c r="AZ709" s="301"/>
      <c r="BA709" s="302"/>
      <c r="BE709" s="301"/>
      <c r="BF709" s="302"/>
      <c r="BG709" s="301"/>
      <c r="BH709" s="301"/>
      <c r="BI709" s="301"/>
      <c r="BJ709" s="302"/>
      <c r="BN709" s="301"/>
      <c r="BO709" s="302"/>
      <c r="BP709" s="301"/>
      <c r="BQ709" s="301"/>
      <c r="BR709" s="301"/>
      <c r="BS709" s="302"/>
      <c r="BW709" s="301"/>
      <c r="BX709" s="302"/>
      <c r="BY709" s="301"/>
      <c r="BZ709" s="301"/>
      <c r="CA709" s="301"/>
      <c r="CB709" s="302"/>
      <c r="CF709" s="301"/>
      <c r="CG709" s="302"/>
      <c r="CH709" s="301"/>
      <c r="CI709" s="301"/>
      <c r="CJ709" s="301"/>
      <c r="CK709" s="302"/>
      <c r="CO709" s="301"/>
      <c r="CP709" s="302"/>
      <c r="CQ709" s="301"/>
      <c r="CR709" s="301"/>
      <c r="CS709" s="301"/>
      <c r="CT709" s="302"/>
      <c r="CX709" s="301"/>
      <c r="CY709" s="302"/>
      <c r="CZ709" s="301"/>
      <c r="DA709" s="301"/>
      <c r="DB709" s="301"/>
      <c r="DC709" s="302"/>
    </row>
    <row r="710" spans="48:107">
      <c r="AV710" s="301"/>
      <c r="AW710" s="302"/>
      <c r="AX710" s="301"/>
      <c r="AY710" s="301"/>
      <c r="AZ710" s="301"/>
      <c r="BA710" s="302"/>
      <c r="BE710" s="301"/>
      <c r="BF710" s="302"/>
      <c r="BG710" s="301"/>
      <c r="BH710" s="301"/>
      <c r="BI710" s="301"/>
      <c r="BJ710" s="302"/>
      <c r="BN710" s="301"/>
      <c r="BO710" s="302"/>
      <c r="BP710" s="301"/>
      <c r="BQ710" s="301"/>
      <c r="BR710" s="301"/>
      <c r="BS710" s="302"/>
      <c r="BW710" s="301"/>
      <c r="BX710" s="302"/>
      <c r="BY710" s="301"/>
      <c r="BZ710" s="301"/>
      <c r="CA710" s="301"/>
      <c r="CB710" s="302"/>
      <c r="CF710" s="301"/>
      <c r="CG710" s="302"/>
      <c r="CH710" s="301"/>
      <c r="CI710" s="301"/>
      <c r="CJ710" s="301"/>
      <c r="CK710" s="302"/>
      <c r="CO710" s="301"/>
      <c r="CP710" s="302"/>
      <c r="CQ710" s="301"/>
      <c r="CR710" s="301"/>
      <c r="CS710" s="301"/>
      <c r="CT710" s="302"/>
      <c r="CX710" s="301"/>
      <c r="CY710" s="302"/>
      <c r="CZ710" s="301"/>
      <c r="DA710" s="301"/>
      <c r="DB710" s="301"/>
      <c r="DC710" s="302"/>
    </row>
    <row r="711" spans="48:107">
      <c r="AV711" s="301"/>
      <c r="AW711" s="302"/>
      <c r="AX711" s="301"/>
      <c r="AY711" s="301"/>
      <c r="AZ711" s="301"/>
      <c r="BA711" s="302"/>
      <c r="BE711" s="301"/>
      <c r="BF711" s="302"/>
      <c r="BG711" s="301"/>
      <c r="BH711" s="301"/>
      <c r="BI711" s="301"/>
      <c r="BJ711" s="302"/>
      <c r="BN711" s="301"/>
      <c r="BO711" s="302"/>
      <c r="BP711" s="301"/>
      <c r="BQ711" s="301"/>
      <c r="BR711" s="301"/>
      <c r="BS711" s="302"/>
      <c r="BW711" s="301"/>
      <c r="BX711" s="302"/>
      <c r="BY711" s="301"/>
      <c r="BZ711" s="301"/>
      <c r="CA711" s="301"/>
      <c r="CB711" s="302"/>
      <c r="CF711" s="301"/>
      <c r="CG711" s="302"/>
      <c r="CH711" s="301"/>
      <c r="CI711" s="301"/>
      <c r="CJ711" s="301"/>
      <c r="CK711" s="302"/>
      <c r="CO711" s="301"/>
      <c r="CP711" s="302"/>
      <c r="CQ711" s="301"/>
      <c r="CR711" s="301"/>
      <c r="CS711" s="301"/>
      <c r="CT711" s="302"/>
      <c r="CX711" s="301"/>
      <c r="CY711" s="302"/>
      <c r="CZ711" s="301"/>
      <c r="DA711" s="301"/>
      <c r="DB711" s="301"/>
      <c r="DC711" s="302"/>
    </row>
    <row r="712" spans="48:107">
      <c r="AV712" s="301"/>
      <c r="AW712" s="302"/>
      <c r="AX712" s="301"/>
      <c r="AY712" s="301"/>
      <c r="AZ712" s="301"/>
      <c r="BA712" s="302"/>
      <c r="BE712" s="301"/>
      <c r="BF712" s="302"/>
      <c r="BG712" s="301"/>
      <c r="BH712" s="301"/>
      <c r="BI712" s="301"/>
      <c r="BJ712" s="302"/>
      <c r="BN712" s="301"/>
      <c r="BO712" s="302"/>
      <c r="BP712" s="301"/>
      <c r="BQ712" s="301"/>
      <c r="BR712" s="301"/>
      <c r="BS712" s="302"/>
      <c r="BW712" s="301"/>
      <c r="BX712" s="302"/>
      <c r="BY712" s="301"/>
      <c r="BZ712" s="301"/>
      <c r="CA712" s="301"/>
      <c r="CB712" s="302"/>
      <c r="CF712" s="301"/>
      <c r="CG712" s="302"/>
      <c r="CH712" s="301"/>
      <c r="CI712" s="301"/>
      <c r="CJ712" s="301"/>
      <c r="CK712" s="302"/>
      <c r="CO712" s="301"/>
      <c r="CP712" s="302"/>
      <c r="CQ712" s="301"/>
      <c r="CR712" s="301"/>
      <c r="CS712" s="301"/>
      <c r="CT712" s="302"/>
      <c r="CX712" s="301"/>
      <c r="CY712" s="302"/>
      <c r="CZ712" s="301"/>
      <c r="DA712" s="301"/>
      <c r="DB712" s="301"/>
      <c r="DC712" s="302"/>
    </row>
    <row r="713" spans="48:107">
      <c r="AV713" s="301"/>
      <c r="AW713" s="302"/>
      <c r="AX713" s="301"/>
      <c r="AY713" s="301"/>
      <c r="AZ713" s="301"/>
      <c r="BA713" s="302"/>
      <c r="BE713" s="301"/>
      <c r="BF713" s="302"/>
      <c r="BG713" s="301"/>
      <c r="BH713" s="301"/>
      <c r="BI713" s="301"/>
      <c r="BJ713" s="302"/>
      <c r="BN713" s="301"/>
      <c r="BO713" s="302"/>
      <c r="BP713" s="301"/>
      <c r="BQ713" s="301"/>
      <c r="BR713" s="301"/>
      <c r="BS713" s="302"/>
      <c r="BW713" s="301"/>
      <c r="BX713" s="302"/>
      <c r="BY713" s="301"/>
      <c r="BZ713" s="301"/>
      <c r="CA713" s="301"/>
      <c r="CB713" s="302"/>
      <c r="CF713" s="301"/>
      <c r="CG713" s="302"/>
      <c r="CH713" s="301"/>
      <c r="CI713" s="301"/>
      <c r="CJ713" s="301"/>
      <c r="CK713" s="302"/>
      <c r="CO713" s="301"/>
      <c r="CP713" s="302"/>
      <c r="CQ713" s="301"/>
      <c r="CR713" s="301"/>
      <c r="CS713" s="301"/>
      <c r="CT713" s="302"/>
      <c r="CX713" s="301"/>
      <c r="CY713" s="302"/>
      <c r="CZ713" s="301"/>
      <c r="DA713" s="301"/>
      <c r="DB713" s="301"/>
      <c r="DC713" s="302"/>
    </row>
    <row r="714" spans="48:107">
      <c r="AV714" s="301"/>
      <c r="AW714" s="302"/>
      <c r="AX714" s="301"/>
      <c r="AY714" s="301"/>
      <c r="AZ714" s="301"/>
      <c r="BA714" s="302"/>
      <c r="BE714" s="301"/>
      <c r="BF714" s="302"/>
      <c r="BG714" s="301"/>
      <c r="BH714" s="301"/>
      <c r="BI714" s="301"/>
      <c r="BJ714" s="302"/>
      <c r="BN714" s="301"/>
      <c r="BO714" s="302"/>
      <c r="BP714" s="301"/>
      <c r="BQ714" s="301"/>
      <c r="BR714" s="301"/>
      <c r="BS714" s="302"/>
      <c r="BW714" s="301"/>
      <c r="BX714" s="302"/>
      <c r="BY714" s="301"/>
      <c r="BZ714" s="301"/>
      <c r="CA714" s="301"/>
      <c r="CB714" s="302"/>
      <c r="CF714" s="301"/>
      <c r="CG714" s="302"/>
      <c r="CH714" s="301"/>
      <c r="CI714" s="301"/>
      <c r="CJ714" s="301"/>
      <c r="CK714" s="302"/>
      <c r="CO714" s="301"/>
      <c r="CP714" s="302"/>
      <c r="CQ714" s="301"/>
      <c r="CR714" s="301"/>
      <c r="CS714" s="301"/>
      <c r="CT714" s="302"/>
      <c r="CX714" s="301"/>
      <c r="CY714" s="302"/>
      <c r="CZ714" s="301"/>
      <c r="DA714" s="301"/>
      <c r="DB714" s="301"/>
      <c r="DC714" s="302"/>
    </row>
    <row r="715" spans="48:107">
      <c r="AV715" s="301"/>
      <c r="AW715" s="302"/>
      <c r="AX715" s="301"/>
      <c r="AY715" s="301"/>
      <c r="AZ715" s="301"/>
      <c r="BA715" s="302"/>
      <c r="BE715" s="301"/>
      <c r="BF715" s="302"/>
      <c r="BG715" s="301"/>
      <c r="BH715" s="301"/>
      <c r="BI715" s="301"/>
      <c r="BJ715" s="302"/>
      <c r="BN715" s="301"/>
      <c r="BO715" s="302"/>
      <c r="BP715" s="301"/>
      <c r="BQ715" s="301"/>
      <c r="BR715" s="301"/>
      <c r="BS715" s="302"/>
      <c r="BW715" s="301"/>
      <c r="BX715" s="302"/>
      <c r="BY715" s="301"/>
      <c r="BZ715" s="301"/>
      <c r="CA715" s="301"/>
      <c r="CB715" s="302"/>
      <c r="CF715" s="301"/>
      <c r="CG715" s="302"/>
      <c r="CH715" s="301"/>
      <c r="CI715" s="301"/>
      <c r="CJ715" s="301"/>
      <c r="CK715" s="302"/>
      <c r="CO715" s="301"/>
      <c r="CP715" s="302"/>
      <c r="CQ715" s="301"/>
      <c r="CR715" s="301"/>
      <c r="CS715" s="301"/>
      <c r="CT715" s="302"/>
      <c r="CX715" s="301"/>
      <c r="CY715" s="302"/>
      <c r="CZ715" s="301"/>
      <c r="DA715" s="301"/>
      <c r="DB715" s="301"/>
      <c r="DC715" s="302"/>
    </row>
    <row r="716" spans="48:107">
      <c r="AV716" s="301"/>
      <c r="AW716" s="302"/>
      <c r="AX716" s="301"/>
      <c r="AY716" s="301"/>
      <c r="AZ716" s="301"/>
      <c r="BA716" s="302"/>
      <c r="BE716" s="301"/>
      <c r="BF716" s="302"/>
      <c r="BG716" s="301"/>
      <c r="BH716" s="301"/>
      <c r="BI716" s="301"/>
      <c r="BJ716" s="302"/>
      <c r="BN716" s="301"/>
      <c r="BO716" s="302"/>
      <c r="BP716" s="301"/>
      <c r="BQ716" s="301"/>
      <c r="BR716" s="301"/>
      <c r="BS716" s="302"/>
      <c r="BW716" s="301"/>
      <c r="BX716" s="302"/>
      <c r="BY716" s="301"/>
      <c r="BZ716" s="301"/>
      <c r="CA716" s="301"/>
      <c r="CB716" s="302"/>
      <c r="CF716" s="301"/>
      <c r="CG716" s="302"/>
      <c r="CH716" s="301"/>
      <c r="CI716" s="301"/>
      <c r="CJ716" s="301"/>
      <c r="CK716" s="302"/>
      <c r="CO716" s="301"/>
      <c r="CP716" s="302"/>
      <c r="CQ716" s="301"/>
      <c r="CR716" s="301"/>
      <c r="CS716" s="301"/>
      <c r="CT716" s="302"/>
      <c r="CX716" s="301"/>
      <c r="CY716" s="302"/>
      <c r="CZ716" s="301"/>
      <c r="DA716" s="301"/>
      <c r="DB716" s="301"/>
      <c r="DC716" s="302"/>
    </row>
    <row r="717" spans="48:107">
      <c r="AV717" s="301"/>
      <c r="AW717" s="302"/>
      <c r="AX717" s="301"/>
      <c r="AY717" s="301"/>
      <c r="AZ717" s="301"/>
      <c r="BA717" s="302"/>
      <c r="BE717" s="301"/>
      <c r="BF717" s="302"/>
      <c r="BG717" s="301"/>
      <c r="BH717" s="301"/>
      <c r="BI717" s="301"/>
      <c r="BJ717" s="302"/>
      <c r="BN717" s="301"/>
      <c r="BO717" s="302"/>
      <c r="BP717" s="301"/>
      <c r="BQ717" s="301"/>
      <c r="BR717" s="301"/>
      <c r="BS717" s="302"/>
      <c r="BW717" s="301"/>
      <c r="BX717" s="302"/>
      <c r="BY717" s="301"/>
      <c r="BZ717" s="301"/>
      <c r="CA717" s="301"/>
      <c r="CB717" s="302"/>
      <c r="CF717" s="301"/>
      <c r="CG717" s="302"/>
      <c r="CH717" s="301"/>
      <c r="CI717" s="301"/>
      <c r="CJ717" s="301"/>
      <c r="CK717" s="302"/>
      <c r="CO717" s="301"/>
      <c r="CP717" s="302"/>
      <c r="CQ717" s="301"/>
      <c r="CR717" s="301"/>
      <c r="CS717" s="301"/>
      <c r="CT717" s="302"/>
      <c r="CX717" s="301"/>
      <c r="CY717" s="302"/>
      <c r="CZ717" s="301"/>
      <c r="DA717" s="301"/>
      <c r="DB717" s="301"/>
      <c r="DC717" s="302"/>
    </row>
    <row r="718" spans="48:107">
      <c r="AV718" s="301"/>
      <c r="AW718" s="302"/>
      <c r="AX718" s="301"/>
      <c r="AY718" s="301"/>
      <c r="AZ718" s="301"/>
      <c r="BA718" s="302"/>
      <c r="BE718" s="301"/>
      <c r="BF718" s="302"/>
      <c r="BG718" s="301"/>
      <c r="BH718" s="301"/>
      <c r="BI718" s="301"/>
      <c r="BJ718" s="302"/>
      <c r="BN718" s="301"/>
      <c r="BO718" s="302"/>
      <c r="BP718" s="301"/>
      <c r="BQ718" s="301"/>
      <c r="BR718" s="301"/>
      <c r="BS718" s="302"/>
      <c r="BW718" s="301"/>
      <c r="BX718" s="302"/>
      <c r="BY718" s="301"/>
      <c r="BZ718" s="301"/>
      <c r="CA718" s="301"/>
      <c r="CB718" s="302"/>
      <c r="CF718" s="301"/>
      <c r="CG718" s="302"/>
      <c r="CH718" s="301"/>
      <c r="CI718" s="301"/>
      <c r="CJ718" s="301"/>
      <c r="CK718" s="302"/>
      <c r="CO718" s="301"/>
      <c r="CP718" s="302"/>
      <c r="CQ718" s="301"/>
      <c r="CR718" s="301"/>
      <c r="CS718" s="301"/>
      <c r="CT718" s="302"/>
      <c r="CX718" s="301"/>
      <c r="CY718" s="302"/>
      <c r="CZ718" s="301"/>
      <c r="DA718" s="301"/>
      <c r="DB718" s="301"/>
      <c r="DC718" s="302"/>
    </row>
    <row r="719" spans="48:107">
      <c r="AV719" s="301"/>
      <c r="AW719" s="302"/>
      <c r="AX719" s="301"/>
      <c r="AY719" s="301"/>
      <c r="AZ719" s="301"/>
      <c r="BA719" s="302"/>
      <c r="BE719" s="301"/>
      <c r="BF719" s="302"/>
      <c r="BG719" s="301"/>
      <c r="BH719" s="301"/>
      <c r="BI719" s="301"/>
      <c r="BJ719" s="302"/>
      <c r="BN719" s="301"/>
      <c r="BO719" s="302"/>
      <c r="BP719" s="301"/>
      <c r="BQ719" s="301"/>
      <c r="BR719" s="301"/>
      <c r="BS719" s="302"/>
      <c r="BW719" s="301"/>
      <c r="BX719" s="302"/>
      <c r="BY719" s="301"/>
      <c r="BZ719" s="301"/>
      <c r="CA719" s="301"/>
      <c r="CB719" s="302"/>
      <c r="CF719" s="301"/>
      <c r="CG719" s="302"/>
      <c r="CH719" s="301"/>
      <c r="CI719" s="301"/>
      <c r="CJ719" s="301"/>
      <c r="CK719" s="302"/>
      <c r="CO719" s="301"/>
      <c r="CP719" s="302"/>
      <c r="CQ719" s="301"/>
      <c r="CR719" s="301"/>
      <c r="CS719" s="301"/>
      <c r="CT719" s="302"/>
      <c r="CX719" s="301"/>
      <c r="CY719" s="302"/>
      <c r="CZ719" s="301"/>
      <c r="DA719" s="301"/>
      <c r="DB719" s="301"/>
      <c r="DC719" s="302"/>
    </row>
    <row r="720" spans="48:107">
      <c r="AV720" s="301"/>
      <c r="AW720" s="302"/>
      <c r="AX720" s="301"/>
      <c r="AY720" s="301"/>
      <c r="AZ720" s="301"/>
      <c r="BA720" s="302"/>
      <c r="BE720" s="301"/>
      <c r="BF720" s="302"/>
      <c r="BG720" s="301"/>
      <c r="BH720" s="301"/>
      <c r="BI720" s="301"/>
      <c r="BJ720" s="302"/>
      <c r="BN720" s="301"/>
      <c r="BO720" s="302"/>
      <c r="BP720" s="301"/>
      <c r="BQ720" s="301"/>
      <c r="BR720" s="301"/>
      <c r="BS720" s="302"/>
      <c r="BW720" s="301"/>
      <c r="BX720" s="302"/>
      <c r="BY720" s="301"/>
      <c r="BZ720" s="301"/>
      <c r="CA720" s="301"/>
      <c r="CB720" s="302"/>
      <c r="CF720" s="301"/>
      <c r="CG720" s="302"/>
      <c r="CH720" s="301"/>
      <c r="CI720" s="301"/>
      <c r="CJ720" s="301"/>
      <c r="CK720" s="302"/>
      <c r="CO720" s="301"/>
      <c r="CP720" s="302"/>
      <c r="CQ720" s="301"/>
      <c r="CR720" s="301"/>
      <c r="CS720" s="301"/>
      <c r="CT720" s="302"/>
      <c r="CX720" s="301"/>
      <c r="CY720" s="302"/>
      <c r="CZ720" s="301"/>
      <c r="DA720" s="301"/>
      <c r="DB720" s="301"/>
      <c r="DC720" s="302"/>
    </row>
    <row r="721" spans="48:107">
      <c r="AV721" s="301"/>
      <c r="AW721" s="302"/>
      <c r="AX721" s="301"/>
      <c r="AY721" s="301"/>
      <c r="AZ721" s="301"/>
      <c r="BA721" s="302"/>
      <c r="BE721" s="301"/>
      <c r="BF721" s="302"/>
      <c r="BG721" s="301"/>
      <c r="BH721" s="301"/>
      <c r="BI721" s="301"/>
      <c r="BJ721" s="302"/>
      <c r="BN721" s="301"/>
      <c r="BO721" s="302"/>
      <c r="BP721" s="301"/>
      <c r="BQ721" s="301"/>
      <c r="BR721" s="301"/>
      <c r="BS721" s="302"/>
      <c r="BW721" s="301"/>
      <c r="BX721" s="302"/>
      <c r="BY721" s="301"/>
      <c r="BZ721" s="301"/>
      <c r="CA721" s="301"/>
      <c r="CB721" s="302"/>
      <c r="CF721" s="301"/>
      <c r="CG721" s="302"/>
      <c r="CH721" s="301"/>
      <c r="CI721" s="301"/>
      <c r="CJ721" s="301"/>
      <c r="CK721" s="302"/>
      <c r="CO721" s="301"/>
      <c r="CP721" s="302"/>
      <c r="CQ721" s="301"/>
      <c r="CR721" s="301"/>
      <c r="CS721" s="301"/>
      <c r="CT721" s="302"/>
      <c r="CX721" s="301"/>
      <c r="CY721" s="302"/>
      <c r="CZ721" s="301"/>
      <c r="DA721" s="301"/>
      <c r="DB721" s="301"/>
      <c r="DC721" s="302"/>
    </row>
    <row r="722" spans="48:107">
      <c r="AV722" s="301"/>
      <c r="AW722" s="302"/>
      <c r="AX722" s="301"/>
      <c r="AY722" s="301"/>
      <c r="AZ722" s="301"/>
      <c r="BA722" s="302"/>
      <c r="BE722" s="301"/>
      <c r="BF722" s="302"/>
      <c r="BG722" s="301"/>
      <c r="BH722" s="301"/>
      <c r="BI722" s="301"/>
      <c r="BJ722" s="302"/>
      <c r="BN722" s="301"/>
      <c r="BO722" s="302"/>
      <c r="BP722" s="301"/>
      <c r="BQ722" s="301"/>
      <c r="BR722" s="301"/>
      <c r="BS722" s="302"/>
      <c r="BW722" s="301"/>
      <c r="BX722" s="302"/>
      <c r="BY722" s="301"/>
      <c r="BZ722" s="301"/>
      <c r="CA722" s="301"/>
      <c r="CB722" s="302"/>
      <c r="CF722" s="301"/>
      <c r="CG722" s="302"/>
      <c r="CH722" s="301"/>
      <c r="CI722" s="301"/>
      <c r="CJ722" s="301"/>
      <c r="CK722" s="302"/>
      <c r="CO722" s="301"/>
      <c r="CP722" s="302"/>
      <c r="CQ722" s="301"/>
      <c r="CR722" s="301"/>
      <c r="CS722" s="301"/>
      <c r="CT722" s="302"/>
      <c r="CX722" s="301"/>
      <c r="CY722" s="302"/>
      <c r="CZ722" s="301"/>
      <c r="DA722" s="301"/>
      <c r="DB722" s="301"/>
      <c r="DC722" s="302"/>
    </row>
    <row r="723" spans="48:107">
      <c r="AV723" s="301"/>
      <c r="AW723" s="302"/>
      <c r="AX723" s="301"/>
      <c r="AY723" s="301"/>
      <c r="AZ723" s="301"/>
      <c r="BA723" s="302"/>
      <c r="BE723" s="301"/>
      <c r="BF723" s="302"/>
      <c r="BG723" s="301"/>
      <c r="BH723" s="301"/>
      <c r="BI723" s="301"/>
      <c r="BJ723" s="302"/>
      <c r="BN723" s="301"/>
      <c r="BO723" s="302"/>
      <c r="BP723" s="301"/>
      <c r="BQ723" s="301"/>
      <c r="BR723" s="301"/>
      <c r="BS723" s="302"/>
      <c r="BW723" s="301"/>
      <c r="BX723" s="302"/>
      <c r="BY723" s="301"/>
      <c r="BZ723" s="301"/>
      <c r="CA723" s="301"/>
      <c r="CB723" s="302"/>
      <c r="CF723" s="301"/>
      <c r="CG723" s="302"/>
      <c r="CH723" s="301"/>
      <c r="CI723" s="301"/>
      <c r="CJ723" s="301"/>
      <c r="CK723" s="302"/>
      <c r="CO723" s="301"/>
      <c r="CP723" s="302"/>
      <c r="CQ723" s="301"/>
      <c r="CR723" s="301"/>
      <c r="CS723" s="301"/>
      <c r="CT723" s="302"/>
      <c r="CX723" s="301"/>
      <c r="CY723" s="302"/>
      <c r="CZ723" s="301"/>
      <c r="DA723" s="301"/>
      <c r="DB723" s="301"/>
      <c r="DC723" s="302"/>
    </row>
    <row r="724" spans="48:107">
      <c r="AV724" s="301"/>
      <c r="AW724" s="302"/>
      <c r="AX724" s="301"/>
      <c r="AY724" s="301"/>
      <c r="AZ724" s="301"/>
      <c r="BA724" s="302"/>
      <c r="BE724" s="301"/>
      <c r="BF724" s="302"/>
      <c r="BG724" s="301"/>
      <c r="BH724" s="301"/>
      <c r="BI724" s="301"/>
      <c r="BJ724" s="302"/>
      <c r="BN724" s="301"/>
      <c r="BO724" s="302"/>
      <c r="BP724" s="301"/>
      <c r="BQ724" s="301"/>
      <c r="BR724" s="301"/>
      <c r="BS724" s="302"/>
      <c r="BW724" s="301"/>
      <c r="BX724" s="302"/>
      <c r="BY724" s="301"/>
      <c r="BZ724" s="301"/>
      <c r="CA724" s="301"/>
      <c r="CB724" s="302"/>
      <c r="CF724" s="301"/>
      <c r="CG724" s="302"/>
      <c r="CH724" s="301"/>
      <c r="CI724" s="301"/>
      <c r="CJ724" s="301"/>
      <c r="CK724" s="302"/>
      <c r="CO724" s="301"/>
      <c r="CP724" s="302"/>
      <c r="CQ724" s="301"/>
      <c r="CR724" s="301"/>
      <c r="CS724" s="301"/>
      <c r="CT724" s="302"/>
      <c r="CX724" s="301"/>
      <c r="CY724" s="302"/>
      <c r="CZ724" s="301"/>
      <c r="DA724" s="301"/>
      <c r="DB724" s="301"/>
      <c r="DC724" s="302"/>
    </row>
    <row r="725" spans="48:107">
      <c r="AV725" s="301"/>
      <c r="AW725" s="302"/>
      <c r="AX725" s="301"/>
      <c r="AY725" s="301"/>
      <c r="AZ725" s="301"/>
      <c r="BA725" s="302"/>
      <c r="BE725" s="301"/>
      <c r="BF725" s="302"/>
      <c r="BG725" s="301"/>
      <c r="BH725" s="301"/>
      <c r="BI725" s="301"/>
      <c r="BJ725" s="302"/>
      <c r="BN725" s="301"/>
      <c r="BO725" s="302"/>
      <c r="BP725" s="301"/>
      <c r="BQ725" s="301"/>
      <c r="BR725" s="301"/>
      <c r="BS725" s="302"/>
      <c r="BW725" s="301"/>
      <c r="BX725" s="302"/>
      <c r="BY725" s="301"/>
      <c r="BZ725" s="301"/>
      <c r="CA725" s="301"/>
      <c r="CB725" s="302"/>
      <c r="CF725" s="301"/>
      <c r="CG725" s="302"/>
      <c r="CH725" s="301"/>
      <c r="CI725" s="301"/>
      <c r="CJ725" s="301"/>
      <c r="CK725" s="302"/>
      <c r="CO725" s="301"/>
      <c r="CP725" s="302"/>
      <c r="CQ725" s="301"/>
      <c r="CR725" s="301"/>
      <c r="CS725" s="301"/>
      <c r="CT725" s="302"/>
      <c r="CX725" s="301"/>
      <c r="CY725" s="302"/>
      <c r="CZ725" s="301"/>
      <c r="DA725" s="301"/>
      <c r="DB725" s="301"/>
      <c r="DC725" s="302"/>
    </row>
    <row r="726" spans="48:107">
      <c r="AV726" s="301"/>
      <c r="AW726" s="302"/>
      <c r="AX726" s="301"/>
      <c r="AY726" s="301"/>
      <c r="AZ726" s="301"/>
      <c r="BA726" s="302"/>
      <c r="BE726" s="301"/>
      <c r="BF726" s="302"/>
      <c r="BG726" s="301"/>
      <c r="BH726" s="301"/>
      <c r="BI726" s="301"/>
      <c r="BJ726" s="302"/>
      <c r="BN726" s="301"/>
      <c r="BO726" s="302"/>
      <c r="BP726" s="301"/>
      <c r="BQ726" s="301"/>
      <c r="BR726" s="301"/>
      <c r="BS726" s="302"/>
      <c r="BW726" s="301"/>
      <c r="BX726" s="302"/>
      <c r="BY726" s="301"/>
      <c r="BZ726" s="301"/>
      <c r="CA726" s="301"/>
      <c r="CB726" s="302"/>
      <c r="CF726" s="301"/>
      <c r="CG726" s="302"/>
      <c r="CH726" s="301"/>
      <c r="CI726" s="301"/>
      <c r="CJ726" s="301"/>
      <c r="CK726" s="302"/>
      <c r="CO726" s="301"/>
      <c r="CP726" s="302"/>
      <c r="CQ726" s="301"/>
      <c r="CR726" s="301"/>
      <c r="CS726" s="301"/>
      <c r="CT726" s="302"/>
      <c r="CX726" s="301"/>
      <c r="CY726" s="302"/>
      <c r="CZ726" s="301"/>
      <c r="DA726" s="301"/>
      <c r="DB726" s="301"/>
      <c r="DC726" s="302"/>
    </row>
    <row r="727" spans="48:107">
      <c r="AV727" s="301"/>
      <c r="AW727" s="302"/>
      <c r="AX727" s="301"/>
      <c r="AY727" s="301"/>
      <c r="AZ727" s="301"/>
      <c r="BA727" s="302"/>
      <c r="BE727" s="301"/>
      <c r="BF727" s="302"/>
      <c r="BG727" s="301"/>
      <c r="BH727" s="301"/>
      <c r="BI727" s="301"/>
      <c r="BJ727" s="302"/>
      <c r="BN727" s="301"/>
      <c r="BO727" s="302"/>
      <c r="BP727" s="301"/>
      <c r="BQ727" s="301"/>
      <c r="BR727" s="301"/>
      <c r="BS727" s="302"/>
      <c r="BW727" s="301"/>
      <c r="BX727" s="302"/>
      <c r="BY727" s="301"/>
      <c r="BZ727" s="301"/>
      <c r="CA727" s="301"/>
      <c r="CB727" s="302"/>
      <c r="CF727" s="301"/>
      <c r="CG727" s="302"/>
      <c r="CH727" s="301"/>
      <c r="CI727" s="301"/>
      <c r="CJ727" s="301"/>
      <c r="CK727" s="302"/>
      <c r="CO727" s="301"/>
      <c r="CP727" s="302"/>
      <c r="CQ727" s="301"/>
      <c r="CR727" s="301"/>
      <c r="CS727" s="301"/>
      <c r="CT727" s="302"/>
      <c r="CX727" s="301"/>
      <c r="CY727" s="302"/>
      <c r="CZ727" s="301"/>
      <c r="DA727" s="301"/>
      <c r="DB727" s="301"/>
      <c r="DC727" s="302"/>
    </row>
    <row r="728" spans="48:107">
      <c r="AV728" s="301"/>
      <c r="AW728" s="302"/>
      <c r="AX728" s="301"/>
      <c r="AY728" s="301"/>
      <c r="AZ728" s="301"/>
      <c r="BA728" s="302"/>
      <c r="BE728" s="301"/>
      <c r="BF728" s="302"/>
      <c r="BG728" s="301"/>
      <c r="BH728" s="301"/>
      <c r="BI728" s="301"/>
      <c r="BJ728" s="302"/>
      <c r="BN728" s="301"/>
      <c r="BO728" s="302"/>
      <c r="BP728" s="301"/>
      <c r="BQ728" s="301"/>
      <c r="BR728" s="301"/>
      <c r="BS728" s="302"/>
      <c r="BW728" s="301"/>
      <c r="BX728" s="302"/>
      <c r="BY728" s="301"/>
      <c r="BZ728" s="301"/>
      <c r="CA728" s="301"/>
      <c r="CB728" s="302"/>
      <c r="CF728" s="301"/>
      <c r="CG728" s="302"/>
      <c r="CH728" s="301"/>
      <c r="CI728" s="301"/>
      <c r="CJ728" s="301"/>
      <c r="CK728" s="302"/>
      <c r="CO728" s="301"/>
      <c r="CP728" s="302"/>
      <c r="CQ728" s="301"/>
      <c r="CR728" s="301"/>
      <c r="CS728" s="301"/>
      <c r="CT728" s="302"/>
      <c r="CX728" s="301"/>
      <c r="CY728" s="302"/>
      <c r="CZ728" s="301"/>
      <c r="DA728" s="301"/>
      <c r="DB728" s="301"/>
      <c r="DC728" s="302"/>
    </row>
    <row r="729" spans="48:107">
      <c r="AV729" s="301"/>
      <c r="AW729" s="302"/>
      <c r="AX729" s="301"/>
      <c r="AY729" s="301"/>
      <c r="AZ729" s="301"/>
      <c r="BA729" s="302"/>
      <c r="BE729" s="301"/>
      <c r="BF729" s="302"/>
      <c r="BG729" s="301"/>
      <c r="BH729" s="301"/>
      <c r="BI729" s="301"/>
      <c r="BJ729" s="302"/>
      <c r="BN729" s="301"/>
      <c r="BO729" s="302"/>
      <c r="BP729" s="301"/>
      <c r="BQ729" s="301"/>
      <c r="BR729" s="301"/>
      <c r="BS729" s="302"/>
      <c r="BW729" s="301"/>
      <c r="BX729" s="302"/>
      <c r="BY729" s="301"/>
      <c r="BZ729" s="301"/>
      <c r="CA729" s="301"/>
      <c r="CB729" s="302"/>
      <c r="CF729" s="301"/>
      <c r="CG729" s="302"/>
      <c r="CH729" s="301"/>
      <c r="CI729" s="301"/>
      <c r="CJ729" s="301"/>
      <c r="CK729" s="302"/>
      <c r="CO729" s="301"/>
      <c r="CP729" s="302"/>
      <c r="CQ729" s="301"/>
      <c r="CR729" s="301"/>
      <c r="CS729" s="301"/>
      <c r="CT729" s="302"/>
      <c r="CX729" s="301"/>
      <c r="CY729" s="302"/>
      <c r="CZ729" s="301"/>
      <c r="DA729" s="301"/>
      <c r="DB729" s="301"/>
      <c r="DC729" s="302"/>
    </row>
    <row r="730" spans="48:107">
      <c r="AV730" s="301"/>
      <c r="AW730" s="302"/>
      <c r="AX730" s="301"/>
      <c r="AY730" s="301"/>
      <c r="AZ730" s="301"/>
      <c r="BA730" s="302"/>
      <c r="BE730" s="301"/>
      <c r="BF730" s="302"/>
      <c r="BG730" s="301"/>
      <c r="BH730" s="301"/>
      <c r="BI730" s="301"/>
      <c r="BJ730" s="302"/>
      <c r="BN730" s="301"/>
      <c r="BO730" s="302"/>
      <c r="BP730" s="301"/>
      <c r="BQ730" s="301"/>
      <c r="BR730" s="301"/>
      <c r="BS730" s="302"/>
      <c r="BW730" s="301"/>
      <c r="BX730" s="302"/>
      <c r="BY730" s="301"/>
      <c r="BZ730" s="301"/>
      <c r="CA730" s="301"/>
      <c r="CB730" s="302"/>
      <c r="CF730" s="301"/>
      <c r="CG730" s="302"/>
      <c r="CH730" s="301"/>
      <c r="CI730" s="301"/>
      <c r="CJ730" s="301"/>
      <c r="CK730" s="302"/>
      <c r="CO730" s="301"/>
      <c r="CP730" s="302"/>
      <c r="CQ730" s="301"/>
      <c r="CR730" s="301"/>
      <c r="CS730" s="301"/>
      <c r="CT730" s="302"/>
      <c r="CX730" s="301"/>
      <c r="CY730" s="302"/>
      <c r="CZ730" s="301"/>
      <c r="DA730" s="301"/>
      <c r="DB730" s="301"/>
      <c r="DC730" s="302"/>
    </row>
    <row r="731" spans="48:107">
      <c r="AV731" s="301"/>
      <c r="AW731" s="302"/>
      <c r="AX731" s="301"/>
      <c r="AY731" s="301"/>
      <c r="AZ731" s="301"/>
      <c r="BA731" s="302"/>
      <c r="BE731" s="301"/>
      <c r="BF731" s="302"/>
      <c r="BG731" s="301"/>
      <c r="BH731" s="301"/>
      <c r="BI731" s="301"/>
      <c r="BJ731" s="302"/>
      <c r="BN731" s="301"/>
      <c r="BO731" s="302"/>
      <c r="BP731" s="301"/>
      <c r="BQ731" s="301"/>
      <c r="BR731" s="301"/>
      <c r="BS731" s="302"/>
      <c r="BW731" s="301"/>
      <c r="BX731" s="302"/>
      <c r="BY731" s="301"/>
      <c r="BZ731" s="301"/>
      <c r="CA731" s="301"/>
      <c r="CB731" s="302"/>
      <c r="CF731" s="301"/>
      <c r="CG731" s="302"/>
      <c r="CH731" s="301"/>
      <c r="CI731" s="301"/>
      <c r="CJ731" s="301"/>
      <c r="CK731" s="302"/>
      <c r="CO731" s="301"/>
      <c r="CP731" s="302"/>
      <c r="CQ731" s="301"/>
      <c r="CR731" s="301"/>
      <c r="CS731" s="301"/>
      <c r="CT731" s="302"/>
      <c r="CX731" s="301"/>
      <c r="CY731" s="302"/>
      <c r="CZ731" s="301"/>
      <c r="DA731" s="301"/>
      <c r="DB731" s="301"/>
      <c r="DC731" s="302"/>
    </row>
    <row r="732" spans="48:107">
      <c r="AV732" s="301"/>
      <c r="AW732" s="302"/>
      <c r="AX732" s="301"/>
      <c r="AY732" s="301"/>
      <c r="AZ732" s="301"/>
      <c r="BA732" s="302"/>
      <c r="BE732" s="301"/>
      <c r="BF732" s="302"/>
      <c r="BG732" s="301"/>
      <c r="BH732" s="301"/>
      <c r="BI732" s="301"/>
      <c r="BJ732" s="302"/>
      <c r="BN732" s="301"/>
      <c r="BO732" s="302"/>
      <c r="BP732" s="301"/>
      <c r="BQ732" s="301"/>
      <c r="BR732" s="301"/>
      <c r="BS732" s="302"/>
      <c r="BW732" s="301"/>
      <c r="BX732" s="302"/>
      <c r="BY732" s="301"/>
      <c r="BZ732" s="301"/>
      <c r="CA732" s="301"/>
      <c r="CB732" s="302"/>
      <c r="CF732" s="301"/>
      <c r="CG732" s="302"/>
      <c r="CH732" s="301"/>
      <c r="CI732" s="301"/>
      <c r="CJ732" s="301"/>
      <c r="CK732" s="302"/>
      <c r="CO732" s="301"/>
      <c r="CP732" s="302"/>
      <c r="CQ732" s="301"/>
      <c r="CR732" s="301"/>
      <c r="CS732" s="301"/>
      <c r="CT732" s="302"/>
      <c r="CX732" s="301"/>
      <c r="CY732" s="302"/>
      <c r="CZ732" s="301"/>
      <c r="DA732" s="301"/>
      <c r="DB732" s="301"/>
      <c r="DC732" s="302"/>
    </row>
    <row r="733" spans="48:107">
      <c r="AV733" s="301"/>
      <c r="AW733" s="302"/>
      <c r="AX733" s="301"/>
      <c r="AY733" s="301"/>
      <c r="AZ733" s="301"/>
      <c r="BA733" s="302"/>
      <c r="BE733" s="301"/>
      <c r="BF733" s="302"/>
      <c r="BG733" s="301"/>
      <c r="BH733" s="301"/>
      <c r="BI733" s="301"/>
      <c r="BJ733" s="302"/>
      <c r="BN733" s="301"/>
      <c r="BO733" s="302"/>
      <c r="BP733" s="301"/>
      <c r="BQ733" s="301"/>
      <c r="BR733" s="301"/>
      <c r="BS733" s="302"/>
      <c r="BW733" s="301"/>
      <c r="BX733" s="302"/>
      <c r="BY733" s="301"/>
      <c r="BZ733" s="301"/>
      <c r="CA733" s="301"/>
      <c r="CB733" s="302"/>
      <c r="CF733" s="301"/>
      <c r="CG733" s="302"/>
      <c r="CH733" s="301"/>
      <c r="CI733" s="301"/>
      <c r="CJ733" s="301"/>
      <c r="CK733" s="302"/>
      <c r="CO733" s="301"/>
      <c r="CP733" s="302"/>
      <c r="CQ733" s="301"/>
      <c r="CR733" s="301"/>
      <c r="CS733" s="301"/>
      <c r="CT733" s="302"/>
      <c r="CX733" s="301"/>
      <c r="CY733" s="302"/>
      <c r="CZ733" s="301"/>
      <c r="DA733" s="301"/>
      <c r="DB733" s="301"/>
      <c r="DC733" s="302"/>
    </row>
    <row r="734" spans="48:107">
      <c r="AV734" s="301"/>
      <c r="AW734" s="302"/>
      <c r="AX734" s="301"/>
      <c r="AY734" s="301"/>
      <c r="AZ734" s="301"/>
      <c r="BA734" s="302"/>
      <c r="BE734" s="301"/>
      <c r="BF734" s="302"/>
      <c r="BG734" s="301"/>
      <c r="BH734" s="301"/>
      <c r="BI734" s="301"/>
      <c r="BJ734" s="302"/>
      <c r="BN734" s="301"/>
      <c r="BO734" s="302"/>
      <c r="BP734" s="301"/>
      <c r="BQ734" s="301"/>
      <c r="BR734" s="301"/>
      <c r="BS734" s="302"/>
      <c r="BW734" s="301"/>
      <c r="BX734" s="302"/>
      <c r="BY734" s="301"/>
      <c r="BZ734" s="301"/>
      <c r="CA734" s="301"/>
      <c r="CB734" s="302"/>
      <c r="CF734" s="301"/>
      <c r="CG734" s="302"/>
      <c r="CH734" s="301"/>
      <c r="CI734" s="301"/>
      <c r="CJ734" s="301"/>
      <c r="CK734" s="302"/>
      <c r="CO734" s="301"/>
      <c r="CP734" s="302"/>
      <c r="CQ734" s="301"/>
      <c r="CR734" s="301"/>
      <c r="CS734" s="301"/>
      <c r="CT734" s="302"/>
      <c r="CX734" s="301"/>
      <c r="CY734" s="302"/>
      <c r="CZ734" s="301"/>
      <c r="DA734" s="301"/>
      <c r="DB734" s="301"/>
      <c r="DC734" s="302"/>
    </row>
    <row r="735" spans="48:107">
      <c r="AV735" s="301"/>
      <c r="AW735" s="302"/>
      <c r="AX735" s="301"/>
      <c r="AY735" s="301"/>
      <c r="AZ735" s="301"/>
      <c r="BA735" s="302"/>
      <c r="BE735" s="301"/>
      <c r="BF735" s="302"/>
      <c r="BG735" s="301"/>
      <c r="BH735" s="301"/>
      <c r="BI735" s="301"/>
      <c r="BJ735" s="302"/>
      <c r="BN735" s="301"/>
      <c r="BO735" s="302"/>
      <c r="BP735" s="301"/>
      <c r="BQ735" s="301"/>
      <c r="BR735" s="301"/>
      <c r="BS735" s="302"/>
      <c r="BW735" s="301"/>
      <c r="BX735" s="302"/>
      <c r="BY735" s="301"/>
      <c r="BZ735" s="301"/>
      <c r="CA735" s="301"/>
      <c r="CB735" s="302"/>
      <c r="CF735" s="301"/>
      <c r="CG735" s="302"/>
      <c r="CH735" s="301"/>
      <c r="CI735" s="301"/>
      <c r="CJ735" s="301"/>
      <c r="CK735" s="302"/>
      <c r="CO735" s="301"/>
      <c r="CP735" s="302"/>
      <c r="CQ735" s="301"/>
      <c r="CR735" s="301"/>
      <c r="CS735" s="301"/>
      <c r="CT735" s="302"/>
      <c r="CX735" s="301"/>
      <c r="CY735" s="302"/>
      <c r="CZ735" s="301"/>
      <c r="DA735" s="301"/>
      <c r="DB735" s="301"/>
      <c r="DC735" s="302"/>
    </row>
    <row r="736" spans="48:107">
      <c r="AV736" s="301"/>
      <c r="AW736" s="302"/>
      <c r="AX736" s="301"/>
      <c r="AY736" s="301"/>
      <c r="AZ736" s="301"/>
      <c r="BA736" s="302"/>
      <c r="BE736" s="301"/>
      <c r="BF736" s="302"/>
      <c r="BG736" s="301"/>
      <c r="BH736" s="301"/>
      <c r="BI736" s="301"/>
      <c r="BJ736" s="302"/>
      <c r="BN736" s="301"/>
      <c r="BO736" s="302"/>
      <c r="BP736" s="301"/>
      <c r="BQ736" s="301"/>
      <c r="BR736" s="301"/>
      <c r="BS736" s="302"/>
      <c r="BW736" s="301"/>
      <c r="BX736" s="302"/>
      <c r="BY736" s="301"/>
      <c r="BZ736" s="301"/>
      <c r="CA736" s="301"/>
      <c r="CB736" s="302"/>
      <c r="CF736" s="301"/>
      <c r="CG736" s="302"/>
      <c r="CH736" s="301"/>
      <c r="CI736" s="301"/>
      <c r="CJ736" s="301"/>
      <c r="CK736" s="302"/>
      <c r="CO736" s="301"/>
      <c r="CP736" s="302"/>
      <c r="CQ736" s="301"/>
      <c r="CR736" s="301"/>
      <c r="CS736" s="301"/>
      <c r="CT736" s="302"/>
      <c r="CX736" s="301"/>
      <c r="CY736" s="302"/>
      <c r="CZ736" s="301"/>
      <c r="DA736" s="301"/>
      <c r="DB736" s="301"/>
      <c r="DC736" s="302"/>
    </row>
    <row r="737" spans="48:107">
      <c r="AV737" s="301"/>
      <c r="AW737" s="302"/>
      <c r="AX737" s="301"/>
      <c r="AY737" s="301"/>
      <c r="AZ737" s="301"/>
      <c r="BA737" s="302"/>
      <c r="BE737" s="301"/>
      <c r="BF737" s="302"/>
      <c r="BG737" s="301"/>
      <c r="BH737" s="301"/>
      <c r="BI737" s="301"/>
      <c r="BJ737" s="302"/>
      <c r="BN737" s="301"/>
      <c r="BO737" s="302"/>
      <c r="BP737" s="301"/>
      <c r="BQ737" s="301"/>
      <c r="BR737" s="301"/>
      <c r="BS737" s="302"/>
      <c r="BW737" s="301"/>
      <c r="BX737" s="302"/>
      <c r="BY737" s="301"/>
      <c r="BZ737" s="301"/>
      <c r="CA737" s="301"/>
      <c r="CB737" s="302"/>
      <c r="CF737" s="301"/>
      <c r="CG737" s="302"/>
      <c r="CH737" s="301"/>
      <c r="CI737" s="301"/>
      <c r="CJ737" s="301"/>
      <c r="CK737" s="302"/>
      <c r="CO737" s="301"/>
      <c r="CP737" s="302"/>
      <c r="CQ737" s="301"/>
      <c r="CR737" s="301"/>
      <c r="CS737" s="301"/>
      <c r="CT737" s="302"/>
      <c r="CX737" s="301"/>
      <c r="CY737" s="302"/>
      <c r="CZ737" s="301"/>
      <c r="DA737" s="301"/>
      <c r="DB737" s="301"/>
      <c r="DC737" s="302"/>
    </row>
    <row r="738" spans="48:107">
      <c r="AV738" s="301"/>
      <c r="AW738" s="302"/>
      <c r="AX738" s="301"/>
      <c r="AY738" s="301"/>
      <c r="AZ738" s="301"/>
      <c r="BA738" s="302"/>
      <c r="BE738" s="301"/>
      <c r="BF738" s="302"/>
      <c r="BG738" s="301"/>
      <c r="BH738" s="301"/>
      <c r="BI738" s="301"/>
      <c r="BJ738" s="302"/>
      <c r="BN738" s="301"/>
      <c r="BO738" s="302"/>
      <c r="BP738" s="301"/>
      <c r="BQ738" s="301"/>
      <c r="BR738" s="301"/>
      <c r="BS738" s="302"/>
      <c r="BW738" s="301"/>
      <c r="BX738" s="302"/>
      <c r="BY738" s="301"/>
      <c r="BZ738" s="301"/>
      <c r="CA738" s="301"/>
      <c r="CB738" s="302"/>
      <c r="CF738" s="301"/>
      <c r="CG738" s="302"/>
      <c r="CH738" s="301"/>
      <c r="CI738" s="301"/>
      <c r="CJ738" s="301"/>
      <c r="CK738" s="302"/>
      <c r="CO738" s="301"/>
      <c r="CP738" s="302"/>
      <c r="CQ738" s="301"/>
      <c r="CR738" s="301"/>
      <c r="CS738" s="301"/>
      <c r="CT738" s="302"/>
      <c r="CX738" s="301"/>
      <c r="CY738" s="302"/>
      <c r="CZ738" s="301"/>
      <c r="DA738" s="301"/>
      <c r="DB738" s="301"/>
      <c r="DC738" s="302"/>
    </row>
    <row r="739" spans="48:107">
      <c r="AV739" s="301"/>
      <c r="AW739" s="302"/>
      <c r="AX739" s="301"/>
      <c r="AY739" s="301"/>
      <c r="AZ739" s="301"/>
      <c r="BA739" s="302"/>
      <c r="BE739" s="301"/>
      <c r="BF739" s="302"/>
      <c r="BG739" s="301"/>
      <c r="BH739" s="301"/>
      <c r="BI739" s="301"/>
      <c r="BJ739" s="302"/>
      <c r="BN739" s="301"/>
      <c r="BO739" s="302"/>
      <c r="BP739" s="301"/>
      <c r="BQ739" s="301"/>
      <c r="BR739" s="301"/>
      <c r="BS739" s="302"/>
      <c r="BW739" s="301"/>
      <c r="BX739" s="302"/>
      <c r="BY739" s="301"/>
      <c r="BZ739" s="301"/>
      <c r="CA739" s="301"/>
      <c r="CB739" s="302"/>
      <c r="CF739" s="301"/>
      <c r="CG739" s="302"/>
      <c r="CH739" s="301"/>
      <c r="CI739" s="301"/>
      <c r="CJ739" s="301"/>
      <c r="CK739" s="302"/>
      <c r="CO739" s="301"/>
      <c r="CP739" s="302"/>
      <c r="CQ739" s="301"/>
      <c r="CR739" s="301"/>
      <c r="CS739" s="301"/>
      <c r="CT739" s="302"/>
      <c r="CX739" s="301"/>
      <c r="CY739" s="302"/>
      <c r="CZ739" s="301"/>
      <c r="DA739" s="301"/>
      <c r="DB739" s="301"/>
      <c r="DC739" s="302"/>
    </row>
    <row r="740" spans="48:107">
      <c r="AV740" s="301"/>
      <c r="AW740" s="302"/>
      <c r="AX740" s="301"/>
      <c r="AY740" s="301"/>
      <c r="AZ740" s="301"/>
      <c r="BA740" s="302"/>
      <c r="BE740" s="301"/>
      <c r="BF740" s="302"/>
      <c r="BG740" s="301"/>
      <c r="BH740" s="301"/>
      <c r="BI740" s="301"/>
      <c r="BJ740" s="302"/>
      <c r="BN740" s="301"/>
      <c r="BO740" s="302"/>
      <c r="BP740" s="301"/>
      <c r="BQ740" s="301"/>
      <c r="BR740" s="301"/>
      <c r="BS740" s="302"/>
      <c r="BW740" s="301"/>
      <c r="BX740" s="302"/>
      <c r="BY740" s="301"/>
      <c r="BZ740" s="301"/>
      <c r="CA740" s="301"/>
      <c r="CB740" s="302"/>
      <c r="CF740" s="301"/>
      <c r="CG740" s="302"/>
      <c r="CH740" s="301"/>
      <c r="CI740" s="301"/>
      <c r="CJ740" s="301"/>
      <c r="CK740" s="302"/>
      <c r="CO740" s="301"/>
      <c r="CP740" s="302"/>
      <c r="CQ740" s="301"/>
      <c r="CR740" s="301"/>
      <c r="CS740" s="301"/>
      <c r="CT740" s="302"/>
      <c r="CX740" s="301"/>
      <c r="CY740" s="302"/>
      <c r="CZ740" s="301"/>
      <c r="DA740" s="301"/>
      <c r="DB740" s="301"/>
      <c r="DC740" s="302"/>
    </row>
    <row r="741" spans="48:107">
      <c r="AV741" s="301"/>
      <c r="AW741" s="302"/>
      <c r="AX741" s="301"/>
      <c r="AY741" s="301"/>
      <c r="AZ741" s="301"/>
      <c r="BA741" s="302"/>
      <c r="BE741" s="301"/>
      <c r="BF741" s="302"/>
      <c r="BG741" s="301"/>
      <c r="BH741" s="301"/>
      <c r="BI741" s="301"/>
      <c r="BJ741" s="302"/>
      <c r="BN741" s="301"/>
      <c r="BO741" s="302"/>
      <c r="BP741" s="301"/>
      <c r="BQ741" s="301"/>
      <c r="BR741" s="301"/>
      <c r="BS741" s="302"/>
      <c r="BW741" s="301"/>
      <c r="BX741" s="302"/>
      <c r="BY741" s="301"/>
      <c r="BZ741" s="301"/>
      <c r="CA741" s="301"/>
      <c r="CB741" s="302"/>
      <c r="CF741" s="301"/>
      <c r="CG741" s="302"/>
      <c r="CH741" s="301"/>
      <c r="CI741" s="301"/>
      <c r="CJ741" s="301"/>
      <c r="CK741" s="302"/>
      <c r="CO741" s="301"/>
      <c r="CP741" s="302"/>
      <c r="CQ741" s="301"/>
      <c r="CR741" s="301"/>
      <c r="CS741" s="301"/>
      <c r="CT741" s="302"/>
      <c r="CX741" s="301"/>
      <c r="CY741" s="302"/>
      <c r="CZ741" s="301"/>
      <c r="DA741" s="301"/>
      <c r="DB741" s="301"/>
      <c r="DC741" s="302"/>
    </row>
    <row r="742" spans="48:107">
      <c r="AV742" s="301"/>
      <c r="AW742" s="302"/>
      <c r="AX742" s="301"/>
      <c r="AY742" s="301"/>
      <c r="AZ742" s="301"/>
      <c r="BA742" s="302"/>
      <c r="BE742" s="301"/>
      <c r="BF742" s="302"/>
      <c r="BG742" s="301"/>
      <c r="BH742" s="301"/>
      <c r="BI742" s="301"/>
      <c r="BJ742" s="302"/>
      <c r="BN742" s="301"/>
      <c r="BO742" s="302"/>
      <c r="BP742" s="301"/>
      <c r="BQ742" s="301"/>
      <c r="BR742" s="301"/>
      <c r="BS742" s="302"/>
      <c r="BW742" s="301"/>
      <c r="BX742" s="302"/>
      <c r="BY742" s="301"/>
      <c r="BZ742" s="301"/>
      <c r="CA742" s="301"/>
      <c r="CB742" s="302"/>
      <c r="CF742" s="301"/>
      <c r="CG742" s="302"/>
      <c r="CH742" s="301"/>
      <c r="CI742" s="301"/>
      <c r="CJ742" s="301"/>
      <c r="CK742" s="302"/>
      <c r="CO742" s="301"/>
      <c r="CP742" s="302"/>
      <c r="CQ742" s="301"/>
      <c r="CR742" s="301"/>
      <c r="CS742" s="301"/>
      <c r="CT742" s="302"/>
      <c r="CX742" s="301"/>
      <c r="CY742" s="302"/>
      <c r="CZ742" s="301"/>
      <c r="DA742" s="301"/>
      <c r="DB742" s="301"/>
      <c r="DC742" s="302"/>
    </row>
    <row r="743" spans="48:107">
      <c r="AV743" s="301"/>
      <c r="AW743" s="302"/>
      <c r="AX743" s="301"/>
      <c r="AY743" s="301"/>
      <c r="AZ743" s="301"/>
      <c r="BA743" s="302"/>
      <c r="BE743" s="301"/>
      <c r="BF743" s="302"/>
      <c r="BG743" s="301"/>
      <c r="BH743" s="301"/>
      <c r="BI743" s="301"/>
      <c r="BJ743" s="302"/>
      <c r="BN743" s="301"/>
      <c r="BO743" s="302"/>
      <c r="BP743" s="301"/>
      <c r="BQ743" s="301"/>
      <c r="BR743" s="301"/>
      <c r="BS743" s="302"/>
      <c r="BW743" s="301"/>
      <c r="BX743" s="302"/>
      <c r="BY743" s="301"/>
      <c r="BZ743" s="301"/>
      <c r="CA743" s="301"/>
      <c r="CB743" s="302"/>
      <c r="CF743" s="301"/>
      <c r="CG743" s="302"/>
      <c r="CH743" s="301"/>
      <c r="CI743" s="301"/>
      <c r="CJ743" s="301"/>
      <c r="CK743" s="302"/>
      <c r="CO743" s="301"/>
      <c r="CP743" s="302"/>
      <c r="CQ743" s="301"/>
      <c r="CR743" s="301"/>
      <c r="CS743" s="301"/>
      <c r="CT743" s="302"/>
      <c r="CX743" s="301"/>
      <c r="CY743" s="302"/>
      <c r="CZ743" s="301"/>
      <c r="DA743" s="301"/>
      <c r="DB743" s="301"/>
      <c r="DC743" s="302"/>
    </row>
    <row r="744" spans="48:107">
      <c r="AV744" s="301"/>
      <c r="AW744" s="302"/>
      <c r="AX744" s="301"/>
      <c r="AY744" s="301"/>
      <c r="AZ744" s="301"/>
      <c r="BA744" s="302"/>
      <c r="BE744" s="301"/>
      <c r="BF744" s="302"/>
      <c r="BG744" s="301"/>
      <c r="BH744" s="301"/>
      <c r="BI744" s="301"/>
      <c r="BJ744" s="302"/>
      <c r="BN744" s="301"/>
      <c r="BO744" s="302"/>
      <c r="BP744" s="301"/>
      <c r="BQ744" s="301"/>
      <c r="BR744" s="301"/>
      <c r="BS744" s="302"/>
      <c r="BW744" s="301"/>
      <c r="BX744" s="302"/>
      <c r="BY744" s="301"/>
      <c r="BZ744" s="301"/>
      <c r="CA744" s="301"/>
      <c r="CB744" s="302"/>
      <c r="CF744" s="301"/>
      <c r="CG744" s="302"/>
      <c r="CH744" s="301"/>
      <c r="CI744" s="301"/>
      <c r="CJ744" s="301"/>
      <c r="CK744" s="302"/>
      <c r="CO744" s="301"/>
      <c r="CP744" s="302"/>
      <c r="CQ744" s="301"/>
      <c r="CR744" s="301"/>
      <c r="CS744" s="301"/>
      <c r="CT744" s="302"/>
      <c r="CX744" s="301"/>
      <c r="CY744" s="302"/>
      <c r="CZ744" s="301"/>
      <c r="DA744" s="301"/>
      <c r="DB744" s="301"/>
      <c r="DC744" s="302"/>
    </row>
    <row r="745" spans="48:107">
      <c r="AV745" s="301"/>
      <c r="AW745" s="302"/>
      <c r="AX745" s="301"/>
      <c r="AY745" s="301"/>
      <c r="AZ745" s="301"/>
      <c r="BA745" s="302"/>
      <c r="BE745" s="301"/>
      <c r="BF745" s="302"/>
      <c r="BG745" s="301"/>
      <c r="BH745" s="301"/>
      <c r="BI745" s="301"/>
      <c r="BJ745" s="302"/>
      <c r="BN745" s="301"/>
      <c r="BO745" s="302"/>
      <c r="BP745" s="301"/>
      <c r="BQ745" s="301"/>
      <c r="BR745" s="301"/>
      <c r="BS745" s="302"/>
      <c r="BW745" s="301"/>
      <c r="BX745" s="302"/>
      <c r="BY745" s="301"/>
      <c r="BZ745" s="301"/>
      <c r="CA745" s="301"/>
      <c r="CB745" s="302"/>
      <c r="CF745" s="301"/>
      <c r="CG745" s="302"/>
      <c r="CH745" s="301"/>
      <c r="CI745" s="301"/>
      <c r="CJ745" s="301"/>
      <c r="CK745" s="302"/>
      <c r="CO745" s="301"/>
      <c r="CP745" s="302"/>
      <c r="CQ745" s="301"/>
      <c r="CR745" s="301"/>
      <c r="CS745" s="301"/>
      <c r="CT745" s="302"/>
      <c r="CX745" s="301"/>
      <c r="CY745" s="302"/>
      <c r="CZ745" s="301"/>
      <c r="DA745" s="301"/>
      <c r="DB745" s="301"/>
      <c r="DC745" s="302"/>
    </row>
    <row r="746" spans="48:107">
      <c r="AV746" s="301"/>
      <c r="AW746" s="302"/>
      <c r="AX746" s="301"/>
      <c r="AY746" s="301"/>
      <c r="AZ746" s="301"/>
      <c r="BA746" s="302"/>
      <c r="BE746" s="301"/>
      <c r="BF746" s="302"/>
      <c r="BG746" s="301"/>
      <c r="BH746" s="301"/>
      <c r="BI746" s="301"/>
      <c r="BJ746" s="302"/>
      <c r="BN746" s="301"/>
      <c r="BO746" s="302"/>
      <c r="BP746" s="301"/>
      <c r="BQ746" s="301"/>
      <c r="BR746" s="301"/>
      <c r="BS746" s="302"/>
      <c r="BW746" s="301"/>
      <c r="BX746" s="302"/>
      <c r="BY746" s="301"/>
      <c r="BZ746" s="301"/>
      <c r="CA746" s="301"/>
      <c r="CB746" s="302"/>
      <c r="CF746" s="301"/>
      <c r="CG746" s="302"/>
      <c r="CH746" s="301"/>
      <c r="CI746" s="301"/>
      <c r="CJ746" s="301"/>
      <c r="CK746" s="302"/>
      <c r="CO746" s="301"/>
      <c r="CP746" s="302"/>
      <c r="CQ746" s="301"/>
      <c r="CR746" s="301"/>
      <c r="CS746" s="301"/>
      <c r="CT746" s="302"/>
      <c r="CX746" s="301"/>
      <c r="CY746" s="302"/>
      <c r="CZ746" s="301"/>
      <c r="DA746" s="301"/>
      <c r="DB746" s="301"/>
      <c r="DC746" s="302"/>
    </row>
    <row r="747" spans="48:107">
      <c r="AV747" s="301"/>
      <c r="AW747" s="302"/>
      <c r="AX747" s="301"/>
      <c r="AY747" s="301"/>
      <c r="AZ747" s="301"/>
      <c r="BA747" s="302"/>
      <c r="BE747" s="301"/>
      <c r="BF747" s="302"/>
      <c r="BG747" s="301"/>
      <c r="BH747" s="301"/>
      <c r="BI747" s="301"/>
      <c r="BJ747" s="302"/>
      <c r="BN747" s="301"/>
      <c r="BO747" s="302"/>
      <c r="BP747" s="301"/>
      <c r="BQ747" s="301"/>
      <c r="BR747" s="301"/>
      <c r="BS747" s="302"/>
      <c r="BW747" s="301"/>
      <c r="BX747" s="302"/>
      <c r="BY747" s="301"/>
      <c r="BZ747" s="301"/>
      <c r="CA747" s="301"/>
      <c r="CB747" s="302"/>
      <c r="CF747" s="301"/>
      <c r="CG747" s="302"/>
      <c r="CH747" s="301"/>
      <c r="CI747" s="301"/>
      <c r="CJ747" s="301"/>
      <c r="CK747" s="302"/>
      <c r="CO747" s="301"/>
      <c r="CP747" s="302"/>
      <c r="CQ747" s="301"/>
      <c r="CR747" s="301"/>
      <c r="CS747" s="301"/>
      <c r="CT747" s="302"/>
      <c r="CX747" s="301"/>
      <c r="CY747" s="302"/>
      <c r="CZ747" s="301"/>
      <c r="DA747" s="301"/>
      <c r="DB747" s="301"/>
      <c r="DC747" s="302"/>
    </row>
    <row r="748" spans="48:107">
      <c r="AV748" s="301"/>
      <c r="AW748" s="302"/>
      <c r="AX748" s="301"/>
      <c r="AY748" s="301"/>
      <c r="AZ748" s="301"/>
      <c r="BA748" s="302"/>
      <c r="BE748" s="301"/>
      <c r="BF748" s="302"/>
      <c r="BG748" s="301"/>
      <c r="BH748" s="301"/>
      <c r="BI748" s="301"/>
      <c r="BJ748" s="302"/>
      <c r="BN748" s="301"/>
      <c r="BO748" s="302"/>
      <c r="BP748" s="301"/>
      <c r="BQ748" s="301"/>
      <c r="BR748" s="301"/>
      <c r="BS748" s="302"/>
      <c r="BW748" s="301"/>
      <c r="BX748" s="302"/>
      <c r="BY748" s="301"/>
      <c r="BZ748" s="301"/>
      <c r="CA748" s="301"/>
      <c r="CB748" s="302"/>
      <c r="CF748" s="301"/>
      <c r="CG748" s="302"/>
      <c r="CH748" s="301"/>
      <c r="CI748" s="301"/>
      <c r="CJ748" s="301"/>
      <c r="CK748" s="302"/>
      <c r="CO748" s="301"/>
      <c r="CP748" s="302"/>
      <c r="CQ748" s="301"/>
      <c r="CR748" s="301"/>
      <c r="CS748" s="301"/>
      <c r="CT748" s="302"/>
      <c r="CX748" s="301"/>
      <c r="CY748" s="302"/>
      <c r="CZ748" s="301"/>
      <c r="DA748" s="301"/>
      <c r="DB748" s="301"/>
      <c r="DC748" s="302"/>
    </row>
    <row r="749" spans="48:107">
      <c r="AV749" s="301"/>
      <c r="AW749" s="302"/>
      <c r="AX749" s="301"/>
      <c r="AY749" s="301"/>
      <c r="AZ749" s="301"/>
      <c r="BA749" s="302"/>
      <c r="BE749" s="301"/>
      <c r="BF749" s="302"/>
      <c r="BG749" s="301"/>
      <c r="BH749" s="301"/>
      <c r="BI749" s="301"/>
      <c r="BJ749" s="302"/>
      <c r="BN749" s="301"/>
      <c r="BO749" s="302"/>
      <c r="BP749" s="301"/>
      <c r="BQ749" s="301"/>
      <c r="BR749" s="301"/>
      <c r="BS749" s="302"/>
      <c r="BW749" s="301"/>
      <c r="BX749" s="302"/>
      <c r="BY749" s="301"/>
      <c r="BZ749" s="301"/>
      <c r="CA749" s="301"/>
      <c r="CB749" s="302"/>
      <c r="CF749" s="301"/>
      <c r="CG749" s="302"/>
      <c r="CH749" s="301"/>
      <c r="CI749" s="301"/>
      <c r="CJ749" s="301"/>
      <c r="CK749" s="302"/>
      <c r="CO749" s="301"/>
      <c r="CP749" s="302"/>
      <c r="CQ749" s="301"/>
      <c r="CR749" s="301"/>
      <c r="CS749" s="301"/>
      <c r="CT749" s="302"/>
      <c r="CX749" s="301"/>
      <c r="CY749" s="302"/>
      <c r="CZ749" s="301"/>
      <c r="DA749" s="301"/>
      <c r="DB749" s="301"/>
      <c r="DC749" s="302"/>
    </row>
    <row r="750" spans="48:107">
      <c r="AV750" s="301"/>
      <c r="AW750" s="302"/>
      <c r="AX750" s="301"/>
      <c r="AY750" s="301"/>
      <c r="AZ750" s="301"/>
      <c r="BA750" s="302"/>
      <c r="BE750" s="301"/>
      <c r="BF750" s="302"/>
      <c r="BG750" s="301"/>
      <c r="BH750" s="301"/>
      <c r="BI750" s="301"/>
      <c r="BJ750" s="302"/>
      <c r="BN750" s="301"/>
      <c r="BO750" s="302"/>
      <c r="BP750" s="301"/>
      <c r="BQ750" s="301"/>
      <c r="BR750" s="301"/>
      <c r="BS750" s="302"/>
      <c r="BW750" s="301"/>
      <c r="BX750" s="302"/>
      <c r="BY750" s="301"/>
      <c r="BZ750" s="301"/>
      <c r="CA750" s="301"/>
      <c r="CB750" s="302"/>
      <c r="CF750" s="301"/>
      <c r="CG750" s="302"/>
      <c r="CH750" s="301"/>
      <c r="CI750" s="301"/>
      <c r="CJ750" s="301"/>
      <c r="CK750" s="302"/>
      <c r="CO750" s="301"/>
      <c r="CP750" s="302"/>
      <c r="CQ750" s="301"/>
      <c r="CR750" s="301"/>
      <c r="CS750" s="301"/>
      <c r="CT750" s="302"/>
      <c r="CX750" s="301"/>
      <c r="CY750" s="302"/>
      <c r="CZ750" s="301"/>
      <c r="DA750" s="301"/>
      <c r="DB750" s="301"/>
      <c r="DC750" s="302"/>
    </row>
    <row r="751" spans="48:107">
      <c r="AV751" s="301"/>
      <c r="AW751" s="302"/>
      <c r="AX751" s="301"/>
      <c r="AY751" s="301"/>
      <c r="AZ751" s="301"/>
      <c r="BA751" s="302"/>
      <c r="BE751" s="301"/>
      <c r="BF751" s="302"/>
      <c r="BG751" s="301"/>
      <c r="BH751" s="301"/>
      <c r="BI751" s="301"/>
      <c r="BJ751" s="302"/>
      <c r="BN751" s="301"/>
      <c r="BO751" s="302"/>
      <c r="BP751" s="301"/>
      <c r="BQ751" s="301"/>
      <c r="BR751" s="301"/>
      <c r="BS751" s="302"/>
      <c r="BW751" s="301"/>
      <c r="BX751" s="302"/>
      <c r="BY751" s="301"/>
      <c r="BZ751" s="301"/>
      <c r="CA751" s="301"/>
      <c r="CB751" s="302"/>
      <c r="CF751" s="301"/>
      <c r="CG751" s="302"/>
      <c r="CH751" s="301"/>
      <c r="CI751" s="301"/>
      <c r="CJ751" s="301"/>
      <c r="CK751" s="302"/>
      <c r="CO751" s="301"/>
      <c r="CP751" s="302"/>
      <c r="CQ751" s="301"/>
      <c r="CR751" s="301"/>
      <c r="CS751" s="301"/>
      <c r="CT751" s="302"/>
      <c r="CX751" s="301"/>
      <c r="CY751" s="302"/>
      <c r="CZ751" s="301"/>
      <c r="DA751" s="301"/>
      <c r="DB751" s="301"/>
      <c r="DC751" s="302"/>
    </row>
    <row r="752" spans="48:107">
      <c r="AV752" s="301"/>
      <c r="AW752" s="302"/>
      <c r="AX752" s="302"/>
      <c r="AY752" s="301"/>
      <c r="AZ752" s="301"/>
      <c r="BA752" s="302"/>
      <c r="BE752" s="301"/>
      <c r="BF752" s="302"/>
      <c r="BG752" s="301"/>
      <c r="BH752" s="301"/>
      <c r="BI752" s="301"/>
      <c r="BJ752" s="302"/>
      <c r="BN752" s="301"/>
      <c r="BO752" s="302"/>
      <c r="BP752" s="301"/>
      <c r="BQ752" s="301"/>
      <c r="BR752" s="301"/>
      <c r="BS752" s="302"/>
      <c r="BW752" s="301"/>
      <c r="BX752" s="302"/>
      <c r="BY752" s="301"/>
      <c r="BZ752" s="301"/>
      <c r="CA752" s="301"/>
      <c r="CB752" s="302"/>
      <c r="CF752" s="301"/>
      <c r="CG752" s="302"/>
      <c r="CH752" s="301"/>
      <c r="CI752" s="301"/>
      <c r="CJ752" s="301"/>
      <c r="CK752" s="302"/>
      <c r="CO752" s="301"/>
      <c r="CP752" s="302"/>
      <c r="CQ752" s="301"/>
      <c r="CR752" s="301"/>
      <c r="CS752" s="301"/>
      <c r="CT752" s="302"/>
      <c r="CX752" s="301"/>
      <c r="CY752" s="302"/>
      <c r="CZ752" s="301"/>
      <c r="DA752" s="301"/>
      <c r="DB752" s="301"/>
      <c r="DC752" s="302"/>
    </row>
    <row r="753" spans="48:107">
      <c r="AV753" s="301"/>
      <c r="AW753" s="302"/>
      <c r="AX753" s="302"/>
      <c r="AY753" s="301"/>
      <c r="AZ753" s="301"/>
      <c r="BA753" s="302"/>
      <c r="BE753" s="301"/>
      <c r="BF753" s="302"/>
      <c r="BG753" s="301"/>
      <c r="BH753" s="301"/>
      <c r="BI753" s="301"/>
      <c r="BJ753" s="302"/>
      <c r="BN753" s="301"/>
      <c r="BO753" s="302"/>
      <c r="BP753" s="301"/>
      <c r="BQ753" s="301"/>
      <c r="BR753" s="301"/>
      <c r="BS753" s="302"/>
      <c r="BW753" s="301"/>
      <c r="BX753" s="302"/>
      <c r="BY753" s="301"/>
      <c r="BZ753" s="301"/>
      <c r="CA753" s="301"/>
      <c r="CB753" s="302"/>
      <c r="CF753" s="301"/>
      <c r="CG753" s="302"/>
      <c r="CH753" s="301"/>
      <c r="CI753" s="301"/>
      <c r="CJ753" s="301"/>
      <c r="CK753" s="302"/>
      <c r="CO753" s="301"/>
      <c r="CP753" s="302"/>
      <c r="CQ753" s="301"/>
      <c r="CR753" s="301"/>
      <c r="CS753" s="301"/>
      <c r="CT753" s="302"/>
      <c r="CX753" s="301"/>
      <c r="CY753" s="302"/>
      <c r="CZ753" s="301"/>
      <c r="DA753" s="301"/>
      <c r="DB753" s="301"/>
      <c r="DC753" s="302"/>
    </row>
    <row r="754" spans="48:107">
      <c r="AV754" s="301"/>
      <c r="AW754" s="302"/>
      <c r="AX754" s="302"/>
      <c r="AY754" s="301"/>
      <c r="AZ754" s="301"/>
      <c r="BA754" s="302"/>
      <c r="BE754" s="301"/>
      <c r="BF754" s="302"/>
      <c r="BG754" s="301"/>
      <c r="BH754" s="301"/>
      <c r="BI754" s="301"/>
      <c r="BJ754" s="302"/>
      <c r="BN754" s="301"/>
      <c r="BO754" s="302"/>
      <c r="BP754" s="301"/>
      <c r="BQ754" s="301"/>
      <c r="BR754" s="301"/>
      <c r="BS754" s="302"/>
      <c r="BW754" s="301"/>
      <c r="BX754" s="302"/>
      <c r="BY754" s="301"/>
      <c r="BZ754" s="301"/>
      <c r="CA754" s="301"/>
      <c r="CB754" s="302"/>
      <c r="CF754" s="301"/>
      <c r="CG754" s="302"/>
      <c r="CH754" s="301"/>
      <c r="CI754" s="301"/>
      <c r="CJ754" s="301"/>
      <c r="CK754" s="302"/>
      <c r="CO754" s="301"/>
      <c r="CP754" s="302"/>
      <c r="CQ754" s="301"/>
      <c r="CR754" s="301"/>
      <c r="CS754" s="301"/>
      <c r="CT754" s="302"/>
      <c r="CX754" s="301"/>
      <c r="CY754" s="302"/>
      <c r="CZ754" s="301"/>
      <c r="DA754" s="301"/>
      <c r="DB754" s="301"/>
      <c r="DC754" s="302"/>
    </row>
    <row r="755" spans="48:107">
      <c r="AV755" s="301"/>
      <c r="AW755" s="302"/>
      <c r="AX755" s="302"/>
      <c r="AY755" s="301"/>
      <c r="AZ755" s="301"/>
      <c r="BA755" s="302"/>
      <c r="BE755" s="301"/>
      <c r="BF755" s="302"/>
      <c r="BG755" s="301"/>
      <c r="BH755" s="301"/>
      <c r="BI755" s="301"/>
      <c r="BJ755" s="302"/>
      <c r="BN755" s="301"/>
      <c r="BO755" s="302"/>
      <c r="BP755" s="301"/>
      <c r="BQ755" s="301"/>
      <c r="BR755" s="301"/>
      <c r="BS755" s="302"/>
      <c r="BW755" s="301"/>
      <c r="BX755" s="302"/>
      <c r="BY755" s="301"/>
      <c r="BZ755" s="301"/>
      <c r="CA755" s="301"/>
      <c r="CB755" s="302"/>
      <c r="CF755" s="301"/>
      <c r="CG755" s="302"/>
      <c r="CH755" s="301"/>
      <c r="CI755" s="301"/>
      <c r="CJ755" s="301"/>
      <c r="CK755" s="302"/>
      <c r="CO755" s="301"/>
      <c r="CP755" s="302"/>
      <c r="CQ755" s="301"/>
      <c r="CR755" s="301"/>
      <c r="CS755" s="301"/>
      <c r="CT755" s="302"/>
      <c r="CX755" s="301"/>
      <c r="CY755" s="302"/>
      <c r="CZ755" s="301"/>
      <c r="DA755" s="301"/>
      <c r="DB755" s="301"/>
      <c r="DC755" s="302"/>
    </row>
    <row r="756" spans="48:107">
      <c r="AV756" s="301"/>
      <c r="AW756" s="302"/>
      <c r="AX756" s="302"/>
      <c r="AY756" s="301"/>
      <c r="AZ756" s="301"/>
      <c r="BA756" s="302"/>
      <c r="BE756" s="301"/>
      <c r="BF756" s="302"/>
      <c r="BG756" s="301"/>
      <c r="BH756" s="301"/>
      <c r="BI756" s="301"/>
      <c r="BJ756" s="302"/>
      <c r="BN756" s="301"/>
      <c r="BO756" s="302"/>
      <c r="BP756" s="301"/>
      <c r="BQ756" s="301"/>
      <c r="BR756" s="301"/>
      <c r="BS756" s="302"/>
      <c r="BW756" s="301"/>
      <c r="BX756" s="302"/>
      <c r="BY756" s="301"/>
      <c r="BZ756" s="301"/>
      <c r="CA756" s="301"/>
      <c r="CB756" s="302"/>
      <c r="CF756" s="301"/>
      <c r="CG756" s="302"/>
      <c r="CH756" s="301"/>
      <c r="CI756" s="301"/>
      <c r="CJ756" s="301"/>
      <c r="CK756" s="302"/>
      <c r="CO756" s="301"/>
      <c r="CP756" s="302"/>
      <c r="CQ756" s="301"/>
      <c r="CR756" s="301"/>
      <c r="CS756" s="301"/>
      <c r="CT756" s="302"/>
      <c r="CX756" s="301"/>
      <c r="CY756" s="302"/>
      <c r="CZ756" s="301"/>
      <c r="DA756" s="301"/>
      <c r="DB756" s="301"/>
      <c r="DC756" s="302"/>
    </row>
    <row r="757" spans="48:107">
      <c r="AV757" s="301"/>
      <c r="AW757" s="302"/>
      <c r="AX757" s="302"/>
      <c r="AY757" s="301"/>
      <c r="AZ757" s="301"/>
      <c r="BA757" s="302"/>
      <c r="BE757" s="301"/>
      <c r="BF757" s="302"/>
      <c r="BG757" s="301"/>
      <c r="BH757" s="301"/>
      <c r="BI757" s="301"/>
      <c r="BJ757" s="302"/>
      <c r="BN757" s="301"/>
      <c r="BO757" s="302"/>
      <c r="BP757" s="301"/>
      <c r="BQ757" s="301"/>
      <c r="BR757" s="301"/>
      <c r="BS757" s="302"/>
      <c r="BW757" s="301"/>
      <c r="BX757" s="302"/>
      <c r="BY757" s="301"/>
      <c r="BZ757" s="301"/>
      <c r="CA757" s="301"/>
      <c r="CB757" s="302"/>
      <c r="CF757" s="301"/>
      <c r="CG757" s="302"/>
      <c r="CH757" s="301"/>
      <c r="CI757" s="301"/>
      <c r="CJ757" s="301"/>
      <c r="CK757" s="302"/>
      <c r="CO757" s="301"/>
      <c r="CP757" s="302"/>
      <c r="CQ757" s="301"/>
      <c r="CR757" s="301"/>
      <c r="CS757" s="301"/>
      <c r="CT757" s="302"/>
      <c r="CX757" s="301"/>
      <c r="CY757" s="302"/>
      <c r="CZ757" s="301"/>
      <c r="DA757" s="301"/>
      <c r="DB757" s="301"/>
      <c r="DC757" s="302"/>
    </row>
    <row r="758" spans="48:107">
      <c r="AV758" s="301"/>
      <c r="AW758" s="302"/>
      <c r="AX758" s="302"/>
      <c r="AY758" s="301"/>
      <c r="AZ758" s="301"/>
      <c r="BA758" s="302"/>
      <c r="BE758" s="301"/>
      <c r="BF758" s="302"/>
      <c r="BG758" s="301"/>
      <c r="BH758" s="301"/>
      <c r="BI758" s="301"/>
      <c r="BJ758" s="302"/>
      <c r="BN758" s="301"/>
      <c r="BO758" s="302"/>
      <c r="BP758" s="301"/>
      <c r="BQ758" s="301"/>
      <c r="BR758" s="301"/>
      <c r="BS758" s="302"/>
      <c r="BW758" s="301"/>
      <c r="BX758" s="302"/>
      <c r="BY758" s="301"/>
      <c r="BZ758" s="301"/>
      <c r="CA758" s="301"/>
      <c r="CB758" s="302"/>
      <c r="CF758" s="301"/>
      <c r="CG758" s="302"/>
      <c r="CH758" s="301"/>
      <c r="CI758" s="301"/>
      <c r="CJ758" s="301"/>
      <c r="CK758" s="302"/>
      <c r="CO758" s="301"/>
      <c r="CP758" s="302"/>
      <c r="CQ758" s="301"/>
      <c r="CR758" s="301"/>
      <c r="CS758" s="301"/>
      <c r="CT758" s="302"/>
      <c r="CX758" s="301"/>
      <c r="CY758" s="302"/>
      <c r="CZ758" s="301"/>
      <c r="DA758" s="301"/>
      <c r="DB758" s="301"/>
      <c r="DC758" s="302"/>
    </row>
    <row r="759" spans="48:107">
      <c r="AV759" s="301"/>
      <c r="AW759" s="302"/>
      <c r="AX759" s="302"/>
      <c r="AY759" s="301"/>
      <c r="AZ759" s="301"/>
      <c r="BA759" s="302"/>
      <c r="BE759" s="301"/>
      <c r="BF759" s="302"/>
      <c r="BG759" s="301"/>
      <c r="BH759" s="301"/>
      <c r="BI759" s="301"/>
      <c r="BJ759" s="302"/>
      <c r="BN759" s="301"/>
      <c r="BO759" s="302"/>
      <c r="BP759" s="301"/>
      <c r="BQ759" s="301"/>
      <c r="BR759" s="301"/>
      <c r="BS759" s="302"/>
      <c r="BW759" s="301"/>
      <c r="BX759" s="302"/>
      <c r="BY759" s="301"/>
      <c r="BZ759" s="301"/>
      <c r="CA759" s="301"/>
      <c r="CB759" s="302"/>
      <c r="CF759" s="301"/>
      <c r="CG759" s="302"/>
      <c r="CH759" s="301"/>
      <c r="CI759" s="301"/>
      <c r="CJ759" s="301"/>
      <c r="CK759" s="302"/>
      <c r="CO759" s="301"/>
      <c r="CP759" s="302"/>
      <c r="CQ759" s="301"/>
      <c r="CR759" s="301"/>
      <c r="CS759" s="301"/>
      <c r="CT759" s="302"/>
      <c r="CX759" s="301"/>
      <c r="CY759" s="302"/>
      <c r="CZ759" s="301"/>
      <c r="DA759" s="301"/>
      <c r="DB759" s="301"/>
      <c r="DC759" s="302"/>
    </row>
    <row r="760" spans="48:107">
      <c r="AV760" s="301"/>
      <c r="AW760" s="302"/>
      <c r="AX760" s="302"/>
      <c r="AY760" s="301"/>
      <c r="AZ760" s="301"/>
      <c r="BA760" s="302"/>
      <c r="BE760" s="301"/>
      <c r="BF760" s="302"/>
      <c r="BG760" s="301"/>
      <c r="BH760" s="301"/>
      <c r="BI760" s="301"/>
      <c r="BJ760" s="302"/>
      <c r="BN760" s="301"/>
      <c r="BO760" s="302"/>
      <c r="BP760" s="301"/>
      <c r="BQ760" s="301"/>
      <c r="BR760" s="301"/>
      <c r="BS760" s="302"/>
      <c r="BW760" s="301"/>
      <c r="BX760" s="302"/>
      <c r="BY760" s="301"/>
      <c r="BZ760" s="301"/>
      <c r="CA760" s="301"/>
      <c r="CB760" s="302"/>
      <c r="CF760" s="301"/>
      <c r="CG760" s="302"/>
      <c r="CH760" s="301"/>
      <c r="CI760" s="301"/>
      <c r="CJ760" s="301"/>
      <c r="CK760" s="302"/>
      <c r="CO760" s="301"/>
      <c r="CP760" s="302"/>
      <c r="CQ760" s="301"/>
      <c r="CR760" s="301"/>
      <c r="CS760" s="301"/>
      <c r="CT760" s="302"/>
      <c r="CX760" s="301"/>
      <c r="CY760" s="302"/>
      <c r="CZ760" s="301"/>
      <c r="DA760" s="301"/>
      <c r="DB760" s="301"/>
      <c r="DC760" s="302"/>
    </row>
    <row r="761" spans="48:107">
      <c r="AV761" s="301"/>
      <c r="AW761" s="302"/>
      <c r="AX761" s="302"/>
      <c r="AY761" s="301"/>
      <c r="AZ761" s="301"/>
      <c r="BA761" s="302"/>
      <c r="BE761" s="301"/>
      <c r="BF761" s="302"/>
      <c r="BG761" s="301"/>
      <c r="BH761" s="301"/>
      <c r="BI761" s="301"/>
      <c r="BJ761" s="302"/>
      <c r="BN761" s="301"/>
      <c r="BO761" s="302"/>
      <c r="BP761" s="301"/>
      <c r="BQ761" s="301"/>
      <c r="BR761" s="301"/>
      <c r="BS761" s="302"/>
      <c r="BW761" s="301"/>
      <c r="BX761" s="302"/>
      <c r="BY761" s="301"/>
      <c r="BZ761" s="301"/>
      <c r="CA761" s="301"/>
      <c r="CB761" s="302"/>
      <c r="CF761" s="301"/>
      <c r="CG761" s="302"/>
      <c r="CH761" s="301"/>
      <c r="CI761" s="301"/>
      <c r="CJ761" s="301"/>
      <c r="CK761" s="302"/>
      <c r="CO761" s="301"/>
      <c r="CP761" s="302"/>
      <c r="CQ761" s="301"/>
      <c r="CR761" s="301"/>
      <c r="CS761" s="301"/>
      <c r="CT761" s="302"/>
      <c r="CX761" s="301"/>
      <c r="CY761" s="302"/>
      <c r="CZ761" s="301"/>
      <c r="DA761" s="301"/>
      <c r="DB761" s="301"/>
      <c r="DC761" s="302"/>
    </row>
    <row r="762" spans="48:107">
      <c r="AV762" s="301"/>
      <c r="AW762" s="302"/>
      <c r="AX762" s="302"/>
      <c r="AY762" s="301"/>
      <c r="AZ762" s="301"/>
      <c r="BA762" s="302"/>
      <c r="BE762" s="301"/>
      <c r="BF762" s="302"/>
      <c r="BG762" s="301"/>
      <c r="BH762" s="301"/>
      <c r="BI762" s="301"/>
      <c r="BJ762" s="302"/>
      <c r="BN762" s="301"/>
      <c r="BO762" s="302"/>
      <c r="BP762" s="301"/>
      <c r="BQ762" s="301"/>
      <c r="BR762" s="301"/>
      <c r="BS762" s="302"/>
      <c r="BW762" s="301"/>
      <c r="BX762" s="302"/>
      <c r="BY762" s="301"/>
      <c r="BZ762" s="301"/>
      <c r="CA762" s="301"/>
      <c r="CB762" s="302"/>
      <c r="CF762" s="301"/>
      <c r="CG762" s="302"/>
      <c r="CH762" s="301"/>
      <c r="CI762" s="301"/>
      <c r="CJ762" s="301"/>
      <c r="CK762" s="302"/>
      <c r="CO762" s="301"/>
      <c r="CP762" s="302"/>
      <c r="CQ762" s="301"/>
      <c r="CR762" s="301"/>
      <c r="CS762" s="301"/>
      <c r="CT762" s="302"/>
      <c r="CX762" s="301"/>
      <c r="CY762" s="302"/>
      <c r="CZ762" s="301"/>
      <c r="DA762" s="301"/>
      <c r="DB762" s="301"/>
      <c r="DC762" s="302"/>
    </row>
    <row r="763" spans="48:107">
      <c r="AV763" s="301"/>
      <c r="AW763" s="302"/>
      <c r="AX763" s="302"/>
      <c r="AY763" s="301"/>
      <c r="AZ763" s="301"/>
      <c r="BA763" s="302"/>
      <c r="BE763" s="301"/>
      <c r="BF763" s="302"/>
      <c r="BG763" s="301"/>
      <c r="BH763" s="301"/>
      <c r="BI763" s="301"/>
      <c r="BJ763" s="302"/>
      <c r="BN763" s="301"/>
      <c r="BO763" s="302"/>
      <c r="BP763" s="301"/>
      <c r="BQ763" s="301"/>
      <c r="BR763" s="301"/>
      <c r="BS763" s="302"/>
      <c r="BW763" s="301"/>
      <c r="BX763" s="302"/>
      <c r="BY763" s="301"/>
      <c r="BZ763" s="301"/>
      <c r="CA763" s="301"/>
      <c r="CB763" s="302"/>
      <c r="CF763" s="301"/>
      <c r="CG763" s="302"/>
      <c r="CH763" s="301"/>
      <c r="CI763" s="301"/>
      <c r="CJ763" s="301"/>
      <c r="CK763" s="302"/>
      <c r="CO763" s="301"/>
      <c r="CP763" s="302"/>
      <c r="CQ763" s="301"/>
      <c r="CR763" s="301"/>
      <c r="CS763" s="301"/>
      <c r="CT763" s="302"/>
      <c r="CX763" s="301"/>
      <c r="CY763" s="302"/>
      <c r="CZ763" s="301"/>
      <c r="DA763" s="301"/>
      <c r="DB763" s="301"/>
      <c r="DC763" s="302"/>
    </row>
    <row r="764" spans="48:107">
      <c r="AV764" s="301"/>
      <c r="AW764" s="302"/>
      <c r="AX764" s="302"/>
      <c r="AY764" s="301"/>
      <c r="AZ764" s="301"/>
      <c r="BA764" s="302"/>
      <c r="BE764" s="301"/>
      <c r="BF764" s="302"/>
      <c r="BG764" s="301"/>
      <c r="BH764" s="301"/>
      <c r="BI764" s="301"/>
      <c r="BJ764" s="302"/>
      <c r="BN764" s="301"/>
      <c r="BO764" s="302"/>
      <c r="BP764" s="301"/>
      <c r="BQ764" s="301"/>
      <c r="BR764" s="301"/>
      <c r="BS764" s="302"/>
      <c r="BW764" s="301"/>
      <c r="BX764" s="302"/>
      <c r="BY764" s="301"/>
      <c r="BZ764" s="301"/>
      <c r="CA764" s="301"/>
      <c r="CB764" s="302"/>
      <c r="CF764" s="301"/>
      <c r="CG764" s="302"/>
      <c r="CH764" s="301"/>
      <c r="CI764" s="301"/>
      <c r="CJ764" s="301"/>
      <c r="CK764" s="302"/>
      <c r="CO764" s="301"/>
      <c r="CP764" s="302"/>
      <c r="CQ764" s="301"/>
      <c r="CR764" s="301"/>
      <c r="CS764" s="301"/>
      <c r="CT764" s="302"/>
      <c r="CX764" s="301"/>
      <c r="CY764" s="302"/>
      <c r="CZ764" s="301"/>
      <c r="DA764" s="301"/>
      <c r="DB764" s="301"/>
      <c r="DC764" s="302"/>
    </row>
    <row r="765" spans="48:107">
      <c r="AV765" s="301"/>
      <c r="AW765" s="302"/>
      <c r="AX765" s="302"/>
      <c r="AY765" s="301"/>
      <c r="AZ765" s="301"/>
      <c r="BA765" s="302"/>
      <c r="BE765" s="301"/>
      <c r="BF765" s="302"/>
      <c r="BG765" s="301"/>
      <c r="BH765" s="301"/>
      <c r="BI765" s="301"/>
      <c r="BJ765" s="302"/>
      <c r="BN765" s="301"/>
      <c r="BO765" s="302"/>
      <c r="BP765" s="301"/>
      <c r="BQ765" s="301"/>
      <c r="BR765" s="301"/>
      <c r="BS765" s="302"/>
      <c r="BW765" s="301"/>
      <c r="BX765" s="302"/>
      <c r="BY765" s="301"/>
      <c r="BZ765" s="301"/>
      <c r="CA765" s="301"/>
      <c r="CB765" s="302"/>
      <c r="CF765" s="301"/>
      <c r="CG765" s="302"/>
      <c r="CH765" s="301"/>
      <c r="CI765" s="301"/>
      <c r="CJ765" s="301"/>
      <c r="CK765" s="302"/>
      <c r="CO765" s="301"/>
      <c r="CP765" s="302"/>
      <c r="CQ765" s="301"/>
      <c r="CR765" s="301"/>
      <c r="CS765" s="301"/>
      <c r="CT765" s="302"/>
      <c r="CX765" s="301"/>
      <c r="CY765" s="302"/>
      <c r="CZ765" s="301"/>
      <c r="DA765" s="301"/>
      <c r="DB765" s="301"/>
      <c r="DC765" s="302"/>
    </row>
    <row r="766" spans="48:107">
      <c r="AV766" s="301"/>
      <c r="AW766" s="302"/>
      <c r="AX766" s="302"/>
      <c r="AY766" s="301"/>
      <c r="AZ766" s="301"/>
      <c r="BA766" s="302"/>
      <c r="BE766" s="301"/>
      <c r="BF766" s="302"/>
      <c r="BG766" s="301"/>
      <c r="BH766" s="301"/>
      <c r="BI766" s="301"/>
      <c r="BJ766" s="302"/>
      <c r="BN766" s="301"/>
      <c r="BO766" s="302"/>
      <c r="BP766" s="301"/>
      <c r="BQ766" s="301"/>
      <c r="BR766" s="301"/>
      <c r="BS766" s="302"/>
      <c r="BW766" s="301"/>
      <c r="BX766" s="302"/>
      <c r="BY766" s="301"/>
      <c r="BZ766" s="301"/>
      <c r="CA766" s="301"/>
      <c r="CB766" s="302"/>
      <c r="CF766" s="301"/>
      <c r="CG766" s="302"/>
      <c r="CH766" s="301"/>
      <c r="CI766" s="301"/>
      <c r="CJ766" s="301"/>
      <c r="CK766" s="302"/>
      <c r="CO766" s="301"/>
      <c r="CP766" s="302"/>
      <c r="CQ766" s="301"/>
      <c r="CR766" s="301"/>
      <c r="CS766" s="301"/>
      <c r="CT766" s="302"/>
      <c r="CX766" s="301"/>
      <c r="CY766" s="302"/>
      <c r="CZ766" s="301"/>
      <c r="DA766" s="301"/>
      <c r="DB766" s="301"/>
      <c r="DC766" s="302"/>
    </row>
    <row r="767" spans="48:107">
      <c r="AV767" s="301"/>
      <c r="AW767" s="302"/>
      <c r="AX767" s="302"/>
      <c r="AY767" s="301"/>
      <c r="AZ767" s="301"/>
      <c r="BA767" s="302"/>
      <c r="BE767" s="301"/>
      <c r="BF767" s="302"/>
      <c r="BG767" s="301"/>
      <c r="BH767" s="301"/>
      <c r="BI767" s="301"/>
      <c r="BJ767" s="302"/>
      <c r="BN767" s="301"/>
      <c r="BO767" s="302"/>
      <c r="BP767" s="301"/>
      <c r="BQ767" s="301"/>
      <c r="BR767" s="301"/>
      <c r="BS767" s="302"/>
      <c r="BW767" s="301"/>
      <c r="BX767" s="302"/>
      <c r="BY767" s="301"/>
      <c r="BZ767" s="301"/>
      <c r="CA767" s="301"/>
      <c r="CB767" s="302"/>
      <c r="CF767" s="301"/>
      <c r="CG767" s="302"/>
      <c r="CH767" s="301"/>
      <c r="CI767" s="301"/>
      <c r="CJ767" s="301"/>
      <c r="CK767" s="302"/>
      <c r="CO767" s="301"/>
      <c r="CP767" s="302"/>
      <c r="CQ767" s="301"/>
      <c r="CR767" s="301"/>
      <c r="CS767" s="301"/>
      <c r="CT767" s="302"/>
      <c r="CX767" s="301"/>
      <c r="CY767" s="302"/>
      <c r="CZ767" s="301"/>
      <c r="DA767" s="301"/>
      <c r="DB767" s="301"/>
      <c r="DC767" s="302"/>
    </row>
    <row r="768" spans="48:107">
      <c r="AV768" s="301"/>
      <c r="AW768" s="302"/>
      <c r="AX768" s="302"/>
      <c r="AY768" s="301"/>
      <c r="AZ768" s="301"/>
      <c r="BA768" s="302"/>
      <c r="BE768" s="301"/>
      <c r="BF768" s="302"/>
      <c r="BG768" s="301"/>
      <c r="BH768" s="301"/>
      <c r="BI768" s="301"/>
      <c r="BJ768" s="302"/>
      <c r="BN768" s="301"/>
      <c r="BO768" s="302"/>
      <c r="BP768" s="301"/>
      <c r="BQ768" s="301"/>
      <c r="BR768" s="301"/>
      <c r="BS768" s="302"/>
      <c r="BW768" s="301"/>
      <c r="BX768" s="302"/>
      <c r="BY768" s="301"/>
      <c r="BZ768" s="301"/>
      <c r="CA768" s="301"/>
      <c r="CB768" s="302"/>
      <c r="CF768" s="301"/>
      <c r="CG768" s="302"/>
      <c r="CH768" s="301"/>
      <c r="CI768" s="301"/>
      <c r="CJ768" s="301"/>
      <c r="CK768" s="302"/>
      <c r="CO768" s="301"/>
      <c r="CP768" s="302"/>
      <c r="CQ768" s="301"/>
      <c r="CR768" s="301"/>
      <c r="CS768" s="301"/>
      <c r="CT768" s="302"/>
      <c r="CX768" s="301"/>
      <c r="CY768" s="302"/>
      <c r="CZ768" s="301"/>
      <c r="DA768" s="301"/>
      <c r="DB768" s="301"/>
      <c r="DC768" s="302"/>
    </row>
    <row r="769" spans="48:107">
      <c r="AV769" s="301"/>
      <c r="AW769" s="302"/>
      <c r="AX769" s="302"/>
      <c r="AY769" s="301"/>
      <c r="AZ769" s="301"/>
      <c r="BA769" s="302"/>
      <c r="BE769" s="301"/>
      <c r="BF769" s="302"/>
      <c r="BG769" s="301"/>
      <c r="BH769" s="301"/>
      <c r="BI769" s="301"/>
      <c r="BJ769" s="302"/>
      <c r="BN769" s="301"/>
      <c r="BO769" s="302"/>
      <c r="BP769" s="301"/>
      <c r="BQ769" s="301"/>
      <c r="BR769" s="301"/>
      <c r="BS769" s="302"/>
      <c r="BW769" s="301"/>
      <c r="BX769" s="302"/>
      <c r="BY769" s="301"/>
      <c r="BZ769" s="301"/>
      <c r="CA769" s="301"/>
      <c r="CB769" s="302"/>
      <c r="CF769" s="301"/>
      <c r="CG769" s="302"/>
      <c r="CH769" s="301"/>
      <c r="CI769" s="301"/>
      <c r="CJ769" s="301"/>
      <c r="CK769" s="302"/>
      <c r="CO769" s="301"/>
      <c r="CP769" s="302"/>
      <c r="CQ769" s="301"/>
      <c r="CR769" s="301"/>
      <c r="CS769" s="301"/>
      <c r="CT769" s="302"/>
      <c r="CX769" s="301"/>
      <c r="CY769" s="302"/>
      <c r="CZ769" s="301"/>
      <c r="DA769" s="301"/>
      <c r="DB769" s="301"/>
      <c r="DC769" s="302"/>
    </row>
    <row r="770" spans="48:107">
      <c r="AV770" s="301"/>
      <c r="AW770" s="302"/>
      <c r="AX770" s="302"/>
      <c r="AY770" s="301"/>
      <c r="AZ770" s="301"/>
      <c r="BA770" s="302"/>
      <c r="BE770" s="301"/>
      <c r="BF770" s="302"/>
      <c r="BG770" s="301"/>
      <c r="BH770" s="301"/>
      <c r="BI770" s="301"/>
      <c r="BJ770" s="302"/>
      <c r="BN770" s="301"/>
      <c r="BO770" s="302"/>
      <c r="BP770" s="301"/>
      <c r="BQ770" s="301"/>
      <c r="BR770" s="301"/>
      <c r="BS770" s="302"/>
      <c r="BW770" s="301"/>
      <c r="BX770" s="302"/>
      <c r="BY770" s="301"/>
      <c r="BZ770" s="301"/>
      <c r="CA770" s="301"/>
      <c r="CB770" s="302"/>
      <c r="CF770" s="301"/>
      <c r="CG770" s="302"/>
      <c r="CH770" s="301"/>
      <c r="CI770" s="301"/>
      <c r="CJ770" s="301"/>
      <c r="CK770" s="302"/>
      <c r="CO770" s="301"/>
      <c r="CP770" s="302"/>
      <c r="CQ770" s="301"/>
      <c r="CR770" s="301"/>
      <c r="CS770" s="301"/>
      <c r="CT770" s="302"/>
      <c r="CX770" s="301"/>
      <c r="CY770" s="302"/>
      <c r="CZ770" s="301"/>
      <c r="DA770" s="301"/>
      <c r="DB770" s="301"/>
      <c r="DC770" s="302"/>
    </row>
    <row r="771" spans="48:107">
      <c r="AV771" s="301"/>
      <c r="AW771" s="302"/>
      <c r="AX771" s="302"/>
      <c r="AY771" s="301"/>
      <c r="AZ771" s="301"/>
      <c r="BA771" s="302"/>
      <c r="BE771" s="301"/>
      <c r="BF771" s="302"/>
      <c r="BG771" s="301"/>
      <c r="BH771" s="301"/>
      <c r="BI771" s="301"/>
      <c r="BJ771" s="302"/>
      <c r="BN771" s="301"/>
      <c r="BO771" s="302"/>
      <c r="BP771" s="301"/>
      <c r="BQ771" s="301"/>
      <c r="BR771" s="301"/>
      <c r="BS771" s="302"/>
      <c r="BW771" s="301"/>
      <c r="BX771" s="302"/>
      <c r="BY771" s="301"/>
      <c r="BZ771" s="301"/>
      <c r="CA771" s="301"/>
      <c r="CB771" s="302"/>
      <c r="CF771" s="301"/>
      <c r="CG771" s="302"/>
      <c r="CH771" s="301"/>
      <c r="CI771" s="301"/>
      <c r="CJ771" s="301"/>
      <c r="CK771" s="302"/>
      <c r="CO771" s="301"/>
      <c r="CP771" s="302"/>
      <c r="CQ771" s="301"/>
      <c r="CR771" s="301"/>
      <c r="CS771" s="301"/>
      <c r="CT771" s="302"/>
      <c r="CX771" s="301"/>
      <c r="CY771" s="302"/>
      <c r="CZ771" s="301"/>
      <c r="DA771" s="301"/>
      <c r="DB771" s="301"/>
      <c r="DC771" s="302"/>
    </row>
    <row r="772" spans="48:107">
      <c r="AV772" s="301"/>
      <c r="AW772" s="302"/>
      <c r="AX772" s="302"/>
      <c r="AY772" s="301"/>
      <c r="AZ772" s="301"/>
      <c r="BA772" s="302"/>
      <c r="BE772" s="301"/>
      <c r="BF772" s="302"/>
      <c r="BG772" s="301"/>
      <c r="BH772" s="301"/>
      <c r="BI772" s="301"/>
      <c r="BJ772" s="302"/>
      <c r="BN772" s="301"/>
      <c r="BO772" s="302"/>
      <c r="BP772" s="301"/>
      <c r="BQ772" s="301"/>
      <c r="BR772" s="301"/>
      <c r="BS772" s="302"/>
      <c r="BW772" s="301"/>
      <c r="BX772" s="302"/>
      <c r="BY772" s="301"/>
      <c r="BZ772" s="301"/>
      <c r="CA772" s="301"/>
      <c r="CB772" s="302"/>
      <c r="CF772" s="301"/>
      <c r="CG772" s="302"/>
      <c r="CH772" s="301"/>
      <c r="CI772" s="301"/>
      <c r="CJ772" s="301"/>
      <c r="CK772" s="302"/>
      <c r="CO772" s="301"/>
      <c r="CP772" s="302"/>
      <c r="CQ772" s="301"/>
      <c r="CR772" s="301"/>
      <c r="CS772" s="301"/>
      <c r="CT772" s="302"/>
      <c r="CX772" s="301"/>
      <c r="CY772" s="302"/>
      <c r="CZ772" s="301"/>
      <c r="DA772" s="301"/>
      <c r="DB772" s="301"/>
      <c r="DC772" s="302"/>
    </row>
    <row r="773" spans="48:107">
      <c r="AV773" s="301"/>
      <c r="AW773" s="302"/>
      <c r="AX773" s="302"/>
      <c r="AY773" s="301"/>
      <c r="AZ773" s="301"/>
      <c r="BA773" s="302"/>
      <c r="BE773" s="301"/>
      <c r="BF773" s="302"/>
      <c r="BG773" s="301"/>
      <c r="BH773" s="301"/>
      <c r="BI773" s="301"/>
      <c r="BJ773" s="302"/>
      <c r="BN773" s="301"/>
      <c r="BO773" s="302"/>
      <c r="BP773" s="301"/>
      <c r="BQ773" s="301"/>
      <c r="BR773" s="301"/>
      <c r="BS773" s="302"/>
      <c r="BW773" s="301"/>
      <c r="BX773" s="302"/>
      <c r="BY773" s="301"/>
      <c r="BZ773" s="301"/>
      <c r="CA773" s="301"/>
      <c r="CB773" s="302"/>
      <c r="CF773" s="301"/>
      <c r="CG773" s="302"/>
      <c r="CH773" s="301"/>
      <c r="CI773" s="301"/>
      <c r="CJ773" s="301"/>
      <c r="CK773" s="302"/>
      <c r="CO773" s="301"/>
      <c r="CP773" s="302"/>
      <c r="CQ773" s="301"/>
      <c r="CR773" s="301"/>
      <c r="CS773" s="301"/>
      <c r="CT773" s="302"/>
      <c r="CX773" s="301"/>
      <c r="CY773" s="302"/>
      <c r="CZ773" s="301"/>
      <c r="DA773" s="301"/>
      <c r="DB773" s="301"/>
      <c r="DC773" s="302"/>
    </row>
    <row r="774" spans="48:107">
      <c r="AV774" s="301"/>
      <c r="AW774" s="302"/>
      <c r="AX774" s="302"/>
      <c r="AY774" s="301"/>
      <c r="AZ774" s="301"/>
      <c r="BA774" s="302"/>
      <c r="BE774" s="301"/>
      <c r="BF774" s="302"/>
      <c r="BG774" s="301"/>
      <c r="BH774" s="301"/>
      <c r="BI774" s="301"/>
      <c r="BJ774" s="302"/>
      <c r="BN774" s="301"/>
      <c r="BO774" s="302"/>
      <c r="BP774" s="301"/>
      <c r="BQ774" s="301"/>
      <c r="BR774" s="301"/>
      <c r="BS774" s="302"/>
      <c r="BW774" s="301"/>
      <c r="BX774" s="302"/>
      <c r="BY774" s="301"/>
      <c r="BZ774" s="301"/>
      <c r="CA774" s="301"/>
      <c r="CB774" s="302"/>
      <c r="CF774" s="301"/>
      <c r="CG774" s="302"/>
      <c r="CH774" s="301"/>
      <c r="CI774" s="301"/>
      <c r="CJ774" s="301"/>
      <c r="CK774" s="302"/>
      <c r="CO774" s="301"/>
      <c r="CP774" s="302"/>
      <c r="CQ774" s="301"/>
      <c r="CR774" s="301"/>
      <c r="CS774" s="301"/>
      <c r="CT774" s="302"/>
      <c r="CX774" s="301"/>
      <c r="CY774" s="302"/>
      <c r="CZ774" s="301"/>
      <c r="DA774" s="301"/>
      <c r="DB774" s="301"/>
      <c r="DC774" s="302"/>
    </row>
    <row r="775" spans="48:107">
      <c r="AV775" s="301"/>
      <c r="AW775" s="302"/>
      <c r="AX775" s="302"/>
      <c r="AY775" s="301"/>
      <c r="AZ775" s="301"/>
      <c r="BA775" s="302"/>
      <c r="BE775" s="301"/>
      <c r="BF775" s="302"/>
      <c r="BG775" s="301"/>
      <c r="BH775" s="301"/>
      <c r="BI775" s="301"/>
      <c r="BJ775" s="302"/>
      <c r="BN775" s="301"/>
      <c r="BO775" s="302"/>
      <c r="BP775" s="301"/>
      <c r="BQ775" s="301"/>
      <c r="BR775" s="301"/>
      <c r="BS775" s="302"/>
      <c r="BW775" s="301"/>
      <c r="BX775" s="302"/>
      <c r="BY775" s="301"/>
      <c r="BZ775" s="301"/>
      <c r="CA775" s="301"/>
      <c r="CB775" s="302"/>
      <c r="CF775" s="301"/>
      <c r="CG775" s="302"/>
      <c r="CH775" s="301"/>
      <c r="CI775" s="301"/>
      <c r="CJ775" s="301"/>
      <c r="CK775" s="302"/>
      <c r="CO775" s="301"/>
      <c r="CP775" s="302"/>
      <c r="CQ775" s="301"/>
      <c r="CR775" s="301"/>
      <c r="CS775" s="301"/>
      <c r="CT775" s="302"/>
      <c r="CX775" s="301"/>
      <c r="CY775" s="302"/>
      <c r="CZ775" s="301"/>
      <c r="DA775" s="301"/>
      <c r="DB775" s="301"/>
      <c r="DC775" s="302"/>
    </row>
    <row r="776" spans="48:107">
      <c r="AV776" s="301"/>
      <c r="AW776" s="302"/>
      <c r="AX776" s="302"/>
      <c r="AY776" s="301"/>
      <c r="AZ776" s="301"/>
      <c r="BA776" s="302"/>
      <c r="BE776" s="301"/>
      <c r="BF776" s="302"/>
      <c r="BG776" s="301"/>
      <c r="BH776" s="301"/>
      <c r="BI776" s="301"/>
      <c r="BJ776" s="302"/>
      <c r="BN776" s="301"/>
      <c r="BO776" s="302"/>
      <c r="BP776" s="301"/>
      <c r="BQ776" s="301"/>
      <c r="BR776" s="301"/>
      <c r="BS776" s="302"/>
      <c r="BW776" s="301"/>
      <c r="BX776" s="302"/>
      <c r="BY776" s="301"/>
      <c r="BZ776" s="301"/>
      <c r="CA776" s="301"/>
      <c r="CB776" s="302"/>
      <c r="CF776" s="301"/>
      <c r="CG776" s="302"/>
      <c r="CH776" s="301"/>
      <c r="CI776" s="301"/>
      <c r="CJ776" s="301"/>
      <c r="CK776" s="302"/>
      <c r="CO776" s="301"/>
      <c r="CP776" s="302"/>
      <c r="CQ776" s="301"/>
      <c r="CR776" s="301"/>
      <c r="CS776" s="301"/>
      <c r="CT776" s="302"/>
      <c r="CX776" s="301"/>
      <c r="CY776" s="302"/>
      <c r="CZ776" s="301"/>
      <c r="DA776" s="301"/>
      <c r="DB776" s="301"/>
      <c r="DC776" s="302"/>
    </row>
    <row r="777" spans="48:107">
      <c r="AV777" s="301"/>
      <c r="AW777" s="302"/>
      <c r="AX777" s="302"/>
      <c r="AY777" s="301"/>
      <c r="AZ777" s="301"/>
      <c r="BA777" s="302"/>
      <c r="BE777" s="301"/>
      <c r="BF777" s="302"/>
      <c r="BG777" s="301"/>
      <c r="BH777" s="301"/>
      <c r="BI777" s="301"/>
      <c r="BJ777" s="302"/>
      <c r="BN777" s="301"/>
      <c r="BO777" s="302"/>
      <c r="BP777" s="301"/>
      <c r="BQ777" s="301"/>
      <c r="BR777" s="301"/>
      <c r="BS777" s="302"/>
      <c r="BW777" s="301"/>
      <c r="BX777" s="302"/>
      <c r="BY777" s="301"/>
      <c r="BZ777" s="301"/>
      <c r="CA777" s="301"/>
      <c r="CB777" s="302"/>
      <c r="CF777" s="301"/>
      <c r="CG777" s="302"/>
      <c r="CH777" s="301"/>
      <c r="CI777" s="301"/>
      <c r="CJ777" s="301"/>
      <c r="CK777" s="302"/>
      <c r="CO777" s="301"/>
      <c r="CP777" s="302"/>
      <c r="CQ777" s="301"/>
      <c r="CR777" s="301"/>
      <c r="CS777" s="301"/>
      <c r="CT777" s="302"/>
      <c r="CX777" s="301"/>
      <c r="CY777" s="302"/>
      <c r="CZ777" s="301"/>
      <c r="DA777" s="301"/>
      <c r="DB777" s="301"/>
      <c r="DC777" s="302"/>
    </row>
    <row r="778" spans="48:107">
      <c r="AV778" s="301"/>
      <c r="AW778" s="302"/>
      <c r="AX778" s="302"/>
      <c r="AY778" s="301"/>
      <c r="AZ778" s="301"/>
      <c r="BA778" s="302"/>
      <c r="BE778" s="301"/>
      <c r="BF778" s="302"/>
      <c r="BG778" s="301"/>
      <c r="BH778" s="301"/>
      <c r="BI778" s="301"/>
      <c r="BJ778" s="302"/>
      <c r="BN778" s="301"/>
      <c r="BO778" s="302"/>
      <c r="BP778" s="301"/>
      <c r="BQ778" s="301"/>
      <c r="BR778" s="301"/>
      <c r="BS778" s="302"/>
      <c r="BW778" s="301"/>
      <c r="BX778" s="302"/>
      <c r="BY778" s="301"/>
      <c r="BZ778" s="301"/>
      <c r="CA778" s="301"/>
      <c r="CB778" s="302"/>
      <c r="CF778" s="301"/>
      <c r="CG778" s="302"/>
      <c r="CH778" s="301"/>
      <c r="CI778" s="301"/>
      <c r="CJ778" s="301"/>
      <c r="CK778" s="302"/>
      <c r="CO778" s="301"/>
      <c r="CP778" s="302"/>
      <c r="CQ778" s="301"/>
      <c r="CR778" s="301"/>
      <c r="CS778" s="301"/>
      <c r="CT778" s="302"/>
      <c r="CX778" s="301"/>
      <c r="CY778" s="302"/>
      <c r="CZ778" s="301"/>
      <c r="DA778" s="301"/>
      <c r="DB778" s="301"/>
      <c r="DC778" s="302"/>
    </row>
    <row r="779" spans="48:107">
      <c r="AV779" s="301"/>
      <c r="AW779" s="302"/>
      <c r="AX779" s="302"/>
      <c r="AY779" s="301"/>
      <c r="AZ779" s="301"/>
      <c r="BA779" s="302"/>
      <c r="BE779" s="301"/>
      <c r="BF779" s="302"/>
      <c r="BG779" s="301"/>
      <c r="BH779" s="301"/>
      <c r="BI779" s="301"/>
      <c r="BJ779" s="302"/>
      <c r="BN779" s="301"/>
      <c r="BO779" s="302"/>
      <c r="BP779" s="301"/>
      <c r="BQ779" s="301"/>
      <c r="BR779" s="301"/>
      <c r="BS779" s="302"/>
      <c r="BW779" s="301"/>
      <c r="BX779" s="302"/>
      <c r="BY779" s="301"/>
      <c r="BZ779" s="301"/>
      <c r="CA779" s="301"/>
      <c r="CB779" s="302"/>
      <c r="CF779" s="301"/>
      <c r="CG779" s="302"/>
      <c r="CH779" s="301"/>
      <c r="CI779" s="301"/>
      <c r="CJ779" s="301"/>
      <c r="CK779" s="302"/>
      <c r="CO779" s="301"/>
      <c r="CP779" s="302"/>
      <c r="CQ779" s="301"/>
      <c r="CR779" s="301"/>
      <c r="CS779" s="301"/>
      <c r="CT779" s="302"/>
      <c r="CX779" s="301"/>
      <c r="CY779" s="302"/>
      <c r="CZ779" s="301"/>
      <c r="DA779" s="301"/>
      <c r="DB779" s="301"/>
      <c r="DC779" s="302"/>
    </row>
    <row r="780" spans="48:107">
      <c r="AV780" s="301"/>
      <c r="AW780" s="302"/>
      <c r="AX780" s="302"/>
      <c r="AY780" s="301"/>
      <c r="AZ780" s="301"/>
      <c r="BA780" s="302"/>
      <c r="BE780" s="301"/>
      <c r="BF780" s="302"/>
      <c r="BG780" s="301"/>
      <c r="BH780" s="301"/>
      <c r="BI780" s="301"/>
      <c r="BJ780" s="302"/>
      <c r="BN780" s="301"/>
      <c r="BO780" s="302"/>
      <c r="BP780" s="301"/>
      <c r="BQ780" s="301"/>
      <c r="BR780" s="301"/>
      <c r="BS780" s="302"/>
      <c r="BW780" s="301"/>
      <c r="BX780" s="302"/>
      <c r="BY780" s="301"/>
      <c r="BZ780" s="301"/>
      <c r="CA780" s="301"/>
      <c r="CB780" s="302"/>
      <c r="CF780" s="301"/>
      <c r="CG780" s="302"/>
      <c r="CH780" s="301"/>
      <c r="CI780" s="301"/>
      <c r="CJ780" s="301"/>
      <c r="CK780" s="302"/>
      <c r="CO780" s="301"/>
      <c r="CP780" s="302"/>
      <c r="CQ780" s="301"/>
      <c r="CR780" s="301"/>
      <c r="CS780" s="301"/>
      <c r="CT780" s="302"/>
      <c r="CX780" s="301"/>
      <c r="CY780" s="302"/>
      <c r="CZ780" s="301"/>
      <c r="DA780" s="301"/>
      <c r="DB780" s="301"/>
      <c r="DC780" s="302"/>
    </row>
    <row r="781" spans="48:107">
      <c r="AV781" s="301"/>
      <c r="AW781" s="302"/>
      <c r="AX781" s="302"/>
      <c r="AY781" s="301"/>
      <c r="AZ781" s="301"/>
      <c r="BA781" s="302"/>
      <c r="BE781" s="301"/>
      <c r="BF781" s="302"/>
      <c r="BG781" s="301"/>
      <c r="BH781" s="301"/>
      <c r="BI781" s="301"/>
      <c r="BJ781" s="302"/>
      <c r="BN781" s="301"/>
      <c r="BO781" s="302"/>
      <c r="BP781" s="301"/>
      <c r="BQ781" s="301"/>
      <c r="BR781" s="301"/>
      <c r="BS781" s="302"/>
      <c r="BW781" s="301"/>
      <c r="BX781" s="302"/>
      <c r="BY781" s="301"/>
      <c r="BZ781" s="301"/>
      <c r="CA781" s="301"/>
      <c r="CB781" s="302"/>
      <c r="CF781" s="301"/>
      <c r="CG781" s="302"/>
      <c r="CH781" s="301"/>
      <c r="CI781" s="301"/>
      <c r="CJ781" s="301"/>
      <c r="CK781" s="302"/>
      <c r="CO781" s="301"/>
      <c r="CP781" s="302"/>
      <c r="CQ781" s="301"/>
      <c r="CR781" s="301"/>
      <c r="CS781" s="301"/>
      <c r="CT781" s="302"/>
      <c r="CX781" s="301"/>
      <c r="CY781" s="302"/>
      <c r="CZ781" s="301"/>
      <c r="DA781" s="301"/>
      <c r="DB781" s="301"/>
      <c r="DC781" s="302"/>
    </row>
    <row r="782" spans="48:107">
      <c r="AV782" s="301"/>
      <c r="AW782" s="302"/>
      <c r="AX782" s="302"/>
      <c r="AY782" s="301"/>
      <c r="AZ782" s="301"/>
      <c r="BA782" s="302"/>
      <c r="BE782" s="301"/>
      <c r="BF782" s="302"/>
      <c r="BG782" s="301"/>
      <c r="BH782" s="301"/>
      <c r="BI782" s="301"/>
      <c r="BJ782" s="302"/>
      <c r="BN782" s="301"/>
      <c r="BO782" s="302"/>
      <c r="BP782" s="301"/>
      <c r="BQ782" s="301"/>
      <c r="BR782" s="301"/>
      <c r="BS782" s="302"/>
      <c r="BW782" s="301"/>
      <c r="BX782" s="302"/>
      <c r="BY782" s="301"/>
      <c r="BZ782" s="301"/>
      <c r="CA782" s="301"/>
      <c r="CB782" s="302"/>
      <c r="CF782" s="301"/>
      <c r="CG782" s="302"/>
      <c r="CH782" s="301"/>
      <c r="CI782" s="301"/>
      <c r="CJ782" s="301"/>
      <c r="CK782" s="302"/>
      <c r="CO782" s="301"/>
      <c r="CP782" s="302"/>
      <c r="CQ782" s="301"/>
      <c r="CR782" s="301"/>
      <c r="CS782" s="301"/>
      <c r="CT782" s="302"/>
      <c r="CX782" s="301"/>
      <c r="CY782" s="302"/>
      <c r="CZ782" s="301"/>
      <c r="DA782" s="301"/>
      <c r="DB782" s="301"/>
      <c r="DC782" s="302"/>
    </row>
    <row r="783" spans="48:107">
      <c r="AV783" s="301"/>
      <c r="AW783" s="302"/>
      <c r="AX783" s="302"/>
      <c r="AY783" s="301"/>
      <c r="AZ783" s="301"/>
      <c r="BA783" s="302"/>
      <c r="BE783" s="301"/>
      <c r="BF783" s="302"/>
      <c r="BG783" s="301"/>
      <c r="BH783" s="301"/>
      <c r="BI783" s="301"/>
      <c r="BJ783" s="302"/>
      <c r="BN783" s="301"/>
      <c r="BO783" s="302"/>
      <c r="BP783" s="301"/>
      <c r="BQ783" s="301"/>
      <c r="BR783" s="301"/>
      <c r="BS783" s="302"/>
      <c r="BW783" s="301"/>
      <c r="BX783" s="302"/>
      <c r="BY783" s="301"/>
      <c r="BZ783" s="301"/>
      <c r="CA783" s="301"/>
      <c r="CB783" s="302"/>
      <c r="CF783" s="301"/>
      <c r="CG783" s="302"/>
      <c r="CH783" s="301"/>
      <c r="CI783" s="301"/>
      <c r="CJ783" s="301"/>
      <c r="CK783" s="302"/>
      <c r="CO783" s="301"/>
      <c r="CP783" s="302"/>
      <c r="CQ783" s="301"/>
      <c r="CR783" s="301"/>
      <c r="CS783" s="301"/>
      <c r="CT783" s="302"/>
      <c r="CX783" s="301"/>
      <c r="CY783" s="302"/>
      <c r="CZ783" s="301"/>
      <c r="DA783" s="301"/>
      <c r="DB783" s="301"/>
      <c r="DC783" s="302"/>
    </row>
    <row r="784" spans="48:107">
      <c r="AV784" s="301"/>
      <c r="AW784" s="302"/>
      <c r="AX784" s="302"/>
      <c r="AY784" s="301"/>
      <c r="AZ784" s="301"/>
      <c r="BA784" s="302"/>
      <c r="BE784" s="301"/>
      <c r="BF784" s="302"/>
      <c r="BG784" s="301"/>
      <c r="BH784" s="301"/>
      <c r="BI784" s="301"/>
      <c r="BJ784" s="302"/>
      <c r="BN784" s="301"/>
      <c r="BO784" s="302"/>
      <c r="BP784" s="301"/>
      <c r="BQ784" s="301"/>
      <c r="BR784" s="301"/>
      <c r="BS784" s="302"/>
      <c r="BW784" s="301"/>
      <c r="BX784" s="302"/>
      <c r="BY784" s="301"/>
      <c r="BZ784" s="301"/>
      <c r="CA784" s="301"/>
      <c r="CB784" s="302"/>
      <c r="CF784" s="301"/>
      <c r="CG784" s="302"/>
      <c r="CH784" s="301"/>
      <c r="CI784" s="301"/>
      <c r="CJ784" s="301"/>
      <c r="CK784" s="302"/>
      <c r="CO784" s="301"/>
      <c r="CP784" s="302"/>
      <c r="CQ784" s="301"/>
      <c r="CR784" s="301"/>
      <c r="CS784" s="301"/>
      <c r="CT784" s="302"/>
      <c r="CX784" s="301"/>
      <c r="CY784" s="302"/>
      <c r="CZ784" s="301"/>
      <c r="DA784" s="301"/>
      <c r="DB784" s="301"/>
      <c r="DC784" s="302"/>
    </row>
    <row r="785" spans="48:107">
      <c r="AV785" s="301"/>
      <c r="AW785" s="302"/>
      <c r="AX785" s="302"/>
      <c r="AY785" s="301"/>
      <c r="AZ785" s="301"/>
      <c r="BA785" s="302"/>
      <c r="BE785" s="301"/>
      <c r="BF785" s="302"/>
      <c r="BG785" s="301"/>
      <c r="BH785" s="301"/>
      <c r="BI785" s="301"/>
      <c r="BJ785" s="302"/>
      <c r="BN785" s="301"/>
      <c r="BO785" s="302"/>
      <c r="BP785" s="301"/>
      <c r="BQ785" s="301"/>
      <c r="BR785" s="301"/>
      <c r="BS785" s="302"/>
      <c r="BW785" s="301"/>
      <c r="BX785" s="302"/>
      <c r="BY785" s="301"/>
      <c r="BZ785" s="301"/>
      <c r="CA785" s="301"/>
      <c r="CB785" s="302"/>
      <c r="CF785" s="301"/>
      <c r="CG785" s="302"/>
      <c r="CH785" s="301"/>
      <c r="CI785" s="301"/>
      <c r="CJ785" s="301"/>
      <c r="CK785" s="302"/>
      <c r="CO785" s="301"/>
      <c r="CP785" s="302"/>
      <c r="CQ785" s="301"/>
      <c r="CR785" s="301"/>
      <c r="CS785" s="301"/>
      <c r="CT785" s="302"/>
      <c r="CX785" s="301"/>
      <c r="CY785" s="302"/>
      <c r="CZ785" s="301"/>
      <c r="DA785" s="301"/>
      <c r="DB785" s="301"/>
      <c r="DC785" s="302"/>
    </row>
    <row r="786" spans="48:107">
      <c r="AV786" s="301"/>
      <c r="AW786" s="302"/>
      <c r="AX786" s="302"/>
      <c r="AY786" s="301"/>
      <c r="AZ786" s="301"/>
      <c r="BA786" s="302"/>
      <c r="BE786" s="301"/>
      <c r="BF786" s="302"/>
      <c r="BG786" s="301"/>
      <c r="BH786" s="301"/>
      <c r="BI786" s="301"/>
      <c r="BJ786" s="302"/>
      <c r="BN786" s="301"/>
      <c r="BO786" s="302"/>
      <c r="BP786" s="301"/>
      <c r="BQ786" s="301"/>
      <c r="BR786" s="301"/>
      <c r="BS786" s="302"/>
      <c r="BW786" s="301"/>
      <c r="BX786" s="302"/>
      <c r="BY786" s="301"/>
      <c r="BZ786" s="301"/>
      <c r="CA786" s="301"/>
      <c r="CB786" s="302"/>
      <c r="CF786" s="301"/>
      <c r="CG786" s="302"/>
      <c r="CH786" s="301"/>
      <c r="CI786" s="301"/>
      <c r="CJ786" s="301"/>
      <c r="CK786" s="302"/>
      <c r="CO786" s="301"/>
      <c r="CP786" s="302"/>
      <c r="CQ786" s="301"/>
      <c r="CR786" s="301"/>
      <c r="CS786" s="301"/>
      <c r="CT786" s="302"/>
      <c r="CX786" s="301"/>
      <c r="CY786" s="302"/>
      <c r="CZ786" s="301"/>
      <c r="DA786" s="301"/>
      <c r="DB786" s="301"/>
      <c r="DC786" s="302"/>
    </row>
    <row r="787" spans="48:107">
      <c r="AV787" s="301"/>
      <c r="AW787" s="302"/>
      <c r="AX787" s="302"/>
      <c r="AY787" s="301"/>
      <c r="AZ787" s="301"/>
      <c r="BA787" s="302"/>
      <c r="BE787" s="301"/>
      <c r="BF787" s="302"/>
      <c r="BG787" s="301"/>
      <c r="BH787" s="301"/>
      <c r="BI787" s="301"/>
      <c r="BJ787" s="302"/>
      <c r="BN787" s="301"/>
      <c r="BO787" s="302"/>
      <c r="BP787" s="301"/>
      <c r="BQ787" s="301"/>
      <c r="BR787" s="301"/>
      <c r="BS787" s="302"/>
      <c r="BW787" s="301"/>
      <c r="BX787" s="302"/>
      <c r="BY787" s="301"/>
      <c r="BZ787" s="301"/>
      <c r="CA787" s="301"/>
      <c r="CB787" s="302"/>
      <c r="CF787" s="301"/>
      <c r="CG787" s="302"/>
      <c r="CH787" s="301"/>
      <c r="CI787" s="301"/>
      <c r="CJ787" s="301"/>
      <c r="CK787" s="302"/>
      <c r="CO787" s="301"/>
      <c r="CP787" s="302"/>
      <c r="CQ787" s="301"/>
      <c r="CR787" s="301"/>
      <c r="CS787" s="301"/>
      <c r="CT787" s="302"/>
      <c r="CX787" s="301"/>
      <c r="CY787" s="302"/>
      <c r="CZ787" s="301"/>
      <c r="DA787" s="301"/>
      <c r="DB787" s="301"/>
      <c r="DC787" s="302"/>
    </row>
    <row r="788" spans="48:107">
      <c r="AV788" s="301"/>
      <c r="AW788" s="302"/>
      <c r="AX788" s="302"/>
      <c r="AY788" s="301"/>
      <c r="AZ788" s="301"/>
      <c r="BA788" s="302"/>
      <c r="BE788" s="301"/>
      <c r="BF788" s="302"/>
      <c r="BG788" s="301"/>
      <c r="BH788" s="301"/>
      <c r="BI788" s="301"/>
      <c r="BJ788" s="302"/>
      <c r="BN788" s="301"/>
      <c r="BO788" s="302"/>
      <c r="BP788" s="301"/>
      <c r="BQ788" s="301"/>
      <c r="BR788" s="301"/>
      <c r="BS788" s="302"/>
      <c r="BW788" s="301"/>
      <c r="BX788" s="302"/>
      <c r="BY788" s="301"/>
      <c r="BZ788" s="301"/>
      <c r="CA788" s="301"/>
      <c r="CB788" s="302"/>
      <c r="CF788" s="301"/>
      <c r="CG788" s="302"/>
      <c r="CH788" s="301"/>
      <c r="CI788" s="301"/>
      <c r="CJ788" s="301"/>
      <c r="CK788" s="302"/>
      <c r="CO788" s="301"/>
      <c r="CP788" s="302"/>
      <c r="CQ788" s="301"/>
      <c r="CR788" s="301"/>
      <c r="CS788" s="301"/>
      <c r="CT788" s="302"/>
      <c r="CX788" s="301"/>
      <c r="CY788" s="302"/>
      <c r="CZ788" s="301"/>
      <c r="DA788" s="301"/>
      <c r="DB788" s="301"/>
      <c r="DC788" s="302"/>
    </row>
    <row r="789" spans="48:107">
      <c r="AV789" s="301"/>
      <c r="AW789" s="302"/>
      <c r="AX789" s="302"/>
      <c r="AY789" s="301"/>
      <c r="AZ789" s="301"/>
      <c r="BA789" s="302"/>
      <c r="BE789" s="301"/>
      <c r="BF789" s="302"/>
      <c r="BG789" s="301"/>
      <c r="BH789" s="301"/>
      <c r="BI789" s="301"/>
      <c r="BJ789" s="302"/>
      <c r="BN789" s="301"/>
      <c r="BO789" s="302"/>
      <c r="BP789" s="301"/>
      <c r="BQ789" s="301"/>
      <c r="BR789" s="301"/>
      <c r="BS789" s="302"/>
      <c r="BW789" s="301"/>
      <c r="BX789" s="302"/>
      <c r="BY789" s="301"/>
      <c r="BZ789" s="301"/>
      <c r="CA789" s="301"/>
      <c r="CB789" s="302"/>
      <c r="CF789" s="301"/>
      <c r="CG789" s="302"/>
      <c r="CH789" s="301"/>
      <c r="CI789" s="301"/>
      <c r="CJ789" s="301"/>
      <c r="CK789" s="302"/>
      <c r="CO789" s="301"/>
      <c r="CP789" s="302"/>
      <c r="CQ789" s="301"/>
      <c r="CR789" s="301"/>
      <c r="CS789" s="301"/>
      <c r="CT789" s="302"/>
      <c r="CX789" s="301"/>
      <c r="CY789" s="302"/>
      <c r="CZ789" s="301"/>
      <c r="DA789" s="301"/>
      <c r="DB789" s="301"/>
      <c r="DC789" s="302"/>
    </row>
    <row r="790" spans="48:107">
      <c r="AV790" s="301"/>
      <c r="AW790" s="302"/>
      <c r="AX790" s="302"/>
      <c r="AY790" s="301"/>
      <c r="AZ790" s="301"/>
      <c r="BA790" s="302"/>
      <c r="BE790" s="301"/>
      <c r="BF790" s="302"/>
      <c r="BG790" s="301"/>
      <c r="BH790" s="301"/>
      <c r="BI790" s="301"/>
      <c r="BJ790" s="302"/>
      <c r="BN790" s="301"/>
      <c r="BO790" s="302"/>
      <c r="BP790" s="301"/>
      <c r="BQ790" s="301"/>
      <c r="BR790" s="301"/>
      <c r="BS790" s="302"/>
      <c r="BW790" s="301"/>
      <c r="BX790" s="302"/>
      <c r="BY790" s="301"/>
      <c r="BZ790" s="301"/>
      <c r="CA790" s="301"/>
      <c r="CB790" s="302"/>
      <c r="CF790" s="301"/>
      <c r="CG790" s="302"/>
      <c r="CH790" s="301"/>
      <c r="CI790" s="301"/>
      <c r="CJ790" s="301"/>
      <c r="CK790" s="302"/>
      <c r="CO790" s="301"/>
      <c r="CP790" s="302"/>
      <c r="CQ790" s="301"/>
      <c r="CR790" s="301"/>
      <c r="CS790" s="301"/>
      <c r="CT790" s="302"/>
      <c r="CX790" s="301"/>
      <c r="CY790" s="302"/>
      <c r="CZ790" s="301"/>
      <c r="DA790" s="301"/>
      <c r="DB790" s="301"/>
      <c r="DC790" s="302"/>
    </row>
    <row r="791" spans="48:107">
      <c r="AV791" s="301"/>
      <c r="AW791" s="302"/>
      <c r="AX791" s="302"/>
      <c r="AY791" s="301"/>
      <c r="AZ791" s="301"/>
      <c r="BA791" s="302"/>
      <c r="BE791" s="301"/>
      <c r="BF791" s="302"/>
      <c r="BG791" s="301"/>
      <c r="BH791" s="301"/>
      <c r="BI791" s="301"/>
      <c r="BJ791" s="302"/>
      <c r="BN791" s="301"/>
      <c r="BO791" s="302"/>
      <c r="BP791" s="301"/>
      <c r="BQ791" s="301"/>
      <c r="BR791" s="301"/>
      <c r="BS791" s="302"/>
      <c r="BW791" s="301"/>
      <c r="BX791" s="302"/>
      <c r="BY791" s="301"/>
      <c r="BZ791" s="301"/>
      <c r="CA791" s="301"/>
      <c r="CB791" s="302"/>
      <c r="CF791" s="301"/>
      <c r="CG791" s="302"/>
      <c r="CH791" s="301"/>
      <c r="CI791" s="301"/>
      <c r="CJ791" s="301"/>
      <c r="CK791" s="302"/>
      <c r="CO791" s="301"/>
      <c r="CP791" s="302"/>
      <c r="CQ791" s="301"/>
      <c r="CR791" s="301"/>
      <c r="CS791" s="301"/>
      <c r="CT791" s="302"/>
      <c r="CX791" s="301"/>
      <c r="CY791" s="302"/>
      <c r="CZ791" s="301"/>
      <c r="DA791" s="301"/>
      <c r="DB791" s="301"/>
      <c r="DC791" s="302"/>
    </row>
    <row r="792" spans="48:107">
      <c r="AV792" s="301"/>
      <c r="AW792" s="302"/>
      <c r="AX792" s="302"/>
      <c r="AY792" s="301"/>
      <c r="AZ792" s="301"/>
      <c r="BA792" s="302"/>
      <c r="BE792" s="301"/>
      <c r="BF792" s="302"/>
      <c r="BG792" s="301"/>
      <c r="BH792" s="301"/>
      <c r="BI792" s="301"/>
      <c r="BJ792" s="302"/>
      <c r="BN792" s="301"/>
      <c r="BO792" s="302"/>
      <c r="BP792" s="301"/>
      <c r="BQ792" s="301"/>
      <c r="BR792" s="301"/>
      <c r="BS792" s="302"/>
      <c r="BW792" s="301"/>
      <c r="BX792" s="302"/>
      <c r="BY792" s="301"/>
      <c r="BZ792" s="301"/>
      <c r="CA792" s="301"/>
      <c r="CB792" s="302"/>
      <c r="CF792" s="301"/>
      <c r="CG792" s="302"/>
      <c r="CH792" s="301"/>
      <c r="CI792" s="301"/>
      <c r="CJ792" s="301"/>
      <c r="CK792" s="302"/>
      <c r="CO792" s="301"/>
      <c r="CP792" s="302"/>
      <c r="CQ792" s="301"/>
      <c r="CR792" s="301"/>
      <c r="CS792" s="301"/>
      <c r="CT792" s="302"/>
      <c r="CX792" s="301"/>
      <c r="CY792" s="302"/>
      <c r="CZ792" s="301"/>
      <c r="DA792" s="301"/>
      <c r="DB792" s="301"/>
      <c r="DC792" s="302"/>
    </row>
    <row r="793" spans="48:107">
      <c r="AV793" s="301"/>
      <c r="AW793" s="302"/>
      <c r="AX793" s="302"/>
      <c r="AY793" s="301"/>
      <c r="AZ793" s="301"/>
      <c r="BA793" s="302"/>
      <c r="BE793" s="301"/>
      <c r="BF793" s="302"/>
      <c r="BG793" s="301"/>
      <c r="BH793" s="301"/>
      <c r="BI793" s="301"/>
      <c r="BJ793" s="302"/>
      <c r="BN793" s="301"/>
      <c r="BO793" s="302"/>
      <c r="BP793" s="301"/>
      <c r="BQ793" s="301"/>
      <c r="BR793" s="301"/>
      <c r="BS793" s="302"/>
      <c r="BW793" s="301"/>
      <c r="BX793" s="302"/>
      <c r="BY793" s="301"/>
      <c r="BZ793" s="301"/>
      <c r="CA793" s="301"/>
      <c r="CB793" s="302"/>
      <c r="CF793" s="301"/>
      <c r="CG793" s="302"/>
      <c r="CH793" s="301"/>
      <c r="CI793" s="301"/>
      <c r="CJ793" s="301"/>
      <c r="CK793" s="302"/>
      <c r="CO793" s="301"/>
      <c r="CP793" s="302"/>
      <c r="CQ793" s="301"/>
      <c r="CR793" s="301"/>
      <c r="CS793" s="301"/>
      <c r="CT793" s="302"/>
      <c r="CX793" s="301"/>
      <c r="CY793" s="302"/>
      <c r="CZ793" s="301"/>
      <c r="DA793" s="301"/>
      <c r="DB793" s="301"/>
      <c r="DC793" s="302"/>
    </row>
    <row r="794" spans="48:107">
      <c r="AV794" s="301"/>
      <c r="AW794" s="302"/>
      <c r="AX794" s="302"/>
      <c r="AY794" s="301"/>
      <c r="AZ794" s="301"/>
      <c r="BA794" s="302"/>
      <c r="BE794" s="301"/>
      <c r="BF794" s="302"/>
      <c r="BG794" s="301"/>
      <c r="BH794" s="301"/>
      <c r="BI794" s="301"/>
      <c r="BJ794" s="302"/>
      <c r="BN794" s="301"/>
      <c r="BO794" s="302"/>
      <c r="BP794" s="301"/>
      <c r="BQ794" s="301"/>
      <c r="BR794" s="301"/>
      <c r="BS794" s="302"/>
      <c r="BW794" s="301"/>
      <c r="BX794" s="302"/>
      <c r="BY794" s="301"/>
      <c r="BZ794" s="301"/>
      <c r="CA794" s="301"/>
      <c r="CB794" s="302"/>
      <c r="CF794" s="301"/>
      <c r="CG794" s="302"/>
      <c r="CH794" s="301"/>
      <c r="CI794" s="301"/>
      <c r="CJ794" s="301"/>
      <c r="CK794" s="302"/>
      <c r="CO794" s="301"/>
      <c r="CP794" s="302"/>
      <c r="CQ794" s="301"/>
      <c r="CR794" s="301"/>
      <c r="CS794" s="301"/>
      <c r="CT794" s="302"/>
      <c r="CX794" s="301"/>
      <c r="CY794" s="302"/>
      <c r="CZ794" s="301"/>
      <c r="DA794" s="301"/>
      <c r="DB794" s="301"/>
      <c r="DC794" s="302"/>
    </row>
    <row r="795" spans="48:107">
      <c r="AV795" s="301"/>
      <c r="AW795" s="302"/>
      <c r="AX795" s="302"/>
      <c r="AY795" s="301"/>
      <c r="AZ795" s="301"/>
      <c r="BA795" s="302"/>
      <c r="BE795" s="301"/>
      <c r="BF795" s="302"/>
      <c r="BG795" s="301"/>
      <c r="BH795" s="301"/>
      <c r="BI795" s="301"/>
      <c r="BJ795" s="302"/>
      <c r="BN795" s="301"/>
      <c r="BO795" s="302"/>
      <c r="BP795" s="301"/>
      <c r="BQ795" s="301"/>
      <c r="BR795" s="301"/>
      <c r="BS795" s="302"/>
      <c r="BW795" s="301"/>
      <c r="BX795" s="302"/>
      <c r="BY795" s="301"/>
      <c r="BZ795" s="301"/>
      <c r="CA795" s="301"/>
      <c r="CB795" s="302"/>
      <c r="CF795" s="301"/>
      <c r="CG795" s="302"/>
      <c r="CH795" s="301"/>
      <c r="CI795" s="301"/>
      <c r="CJ795" s="301"/>
      <c r="CK795" s="302"/>
      <c r="CO795" s="301"/>
      <c r="CP795" s="302"/>
      <c r="CQ795" s="301"/>
      <c r="CR795" s="301"/>
      <c r="CS795" s="301"/>
      <c r="CT795" s="302"/>
      <c r="CX795" s="301"/>
      <c r="CY795" s="302"/>
      <c r="CZ795" s="301"/>
      <c r="DA795" s="301"/>
      <c r="DB795" s="301"/>
      <c r="DC795" s="302"/>
    </row>
    <row r="796" spans="48:107">
      <c r="AV796" s="301"/>
      <c r="AW796" s="302"/>
      <c r="AX796" s="302"/>
      <c r="AY796" s="301"/>
      <c r="AZ796" s="301"/>
      <c r="BA796" s="302"/>
      <c r="BE796" s="301"/>
      <c r="BF796" s="302"/>
      <c r="BG796" s="301"/>
      <c r="BH796" s="301"/>
      <c r="BI796" s="301"/>
      <c r="BJ796" s="302"/>
      <c r="BN796" s="301"/>
      <c r="BO796" s="302"/>
      <c r="BP796" s="301"/>
      <c r="BQ796" s="301"/>
      <c r="BR796" s="301"/>
      <c r="BS796" s="302"/>
      <c r="BW796" s="301"/>
      <c r="BX796" s="302"/>
      <c r="BY796" s="301"/>
      <c r="BZ796" s="301"/>
      <c r="CA796" s="301"/>
      <c r="CB796" s="302"/>
      <c r="CF796" s="301"/>
      <c r="CG796" s="302"/>
      <c r="CH796" s="301"/>
      <c r="CI796" s="301"/>
      <c r="CJ796" s="301"/>
      <c r="CK796" s="302"/>
      <c r="CO796" s="301"/>
      <c r="CP796" s="302"/>
      <c r="CQ796" s="301"/>
      <c r="CR796" s="301"/>
      <c r="CS796" s="301"/>
      <c r="CT796" s="302"/>
      <c r="CX796" s="301"/>
      <c r="CY796" s="302"/>
      <c r="CZ796" s="301"/>
      <c r="DA796" s="301"/>
      <c r="DB796" s="301"/>
      <c r="DC796" s="302"/>
    </row>
    <row r="797" spans="48:107">
      <c r="AV797" s="301"/>
      <c r="AW797" s="302"/>
      <c r="AX797" s="302"/>
      <c r="AY797" s="301"/>
      <c r="AZ797" s="301"/>
      <c r="BA797" s="302"/>
      <c r="BE797" s="301"/>
      <c r="BF797" s="302"/>
      <c r="BG797" s="301"/>
      <c r="BH797" s="301"/>
      <c r="BI797" s="301"/>
      <c r="BJ797" s="302"/>
      <c r="BN797" s="301"/>
      <c r="BO797" s="302"/>
      <c r="BP797" s="301"/>
      <c r="BQ797" s="301"/>
      <c r="BR797" s="301"/>
      <c r="BS797" s="302"/>
      <c r="BW797" s="301"/>
      <c r="BX797" s="302"/>
      <c r="BY797" s="301"/>
      <c r="BZ797" s="301"/>
      <c r="CA797" s="301"/>
      <c r="CB797" s="302"/>
      <c r="CF797" s="301"/>
      <c r="CG797" s="302"/>
      <c r="CH797" s="301"/>
      <c r="CI797" s="301"/>
      <c r="CJ797" s="301"/>
      <c r="CK797" s="302"/>
      <c r="CO797" s="301"/>
      <c r="CP797" s="302"/>
      <c r="CQ797" s="301"/>
      <c r="CR797" s="301"/>
      <c r="CS797" s="301"/>
      <c r="CT797" s="302"/>
      <c r="CX797" s="301"/>
      <c r="CY797" s="302"/>
      <c r="CZ797" s="301"/>
      <c r="DA797" s="301"/>
      <c r="DB797" s="301"/>
      <c r="DC797" s="302"/>
    </row>
    <row r="798" spans="48:107">
      <c r="AV798" s="301"/>
      <c r="AW798" s="302"/>
      <c r="AX798" s="302"/>
      <c r="AY798" s="301"/>
      <c r="AZ798" s="301"/>
      <c r="BA798" s="302"/>
      <c r="BE798" s="301"/>
      <c r="BF798" s="302"/>
      <c r="BG798" s="301"/>
      <c r="BH798" s="301"/>
      <c r="BI798" s="301"/>
      <c r="BJ798" s="302"/>
      <c r="BN798" s="301"/>
      <c r="BO798" s="302"/>
      <c r="BP798" s="301"/>
      <c r="BQ798" s="301"/>
      <c r="BR798" s="301"/>
      <c r="BS798" s="302"/>
      <c r="BW798" s="301"/>
      <c r="BX798" s="302"/>
      <c r="BY798" s="301"/>
      <c r="BZ798" s="301"/>
      <c r="CA798" s="301"/>
      <c r="CB798" s="302"/>
      <c r="CF798" s="301"/>
      <c r="CG798" s="302"/>
      <c r="CH798" s="301"/>
      <c r="CI798" s="301"/>
      <c r="CJ798" s="301"/>
      <c r="CK798" s="302"/>
      <c r="CO798" s="301"/>
      <c r="CP798" s="302"/>
      <c r="CQ798" s="301"/>
      <c r="CR798" s="301"/>
      <c r="CS798" s="301"/>
      <c r="CT798" s="302"/>
      <c r="CX798" s="301"/>
      <c r="CY798" s="302"/>
      <c r="CZ798" s="301"/>
      <c r="DA798" s="301"/>
      <c r="DB798" s="301"/>
      <c r="DC798" s="302"/>
    </row>
    <row r="799" spans="48:107">
      <c r="AV799" s="301"/>
      <c r="AW799" s="302"/>
      <c r="AX799" s="302"/>
      <c r="AY799" s="301"/>
      <c r="AZ799" s="301"/>
      <c r="BA799" s="302"/>
      <c r="BE799" s="301"/>
      <c r="BF799" s="302"/>
      <c r="BG799" s="301"/>
      <c r="BH799" s="301"/>
      <c r="BI799" s="301"/>
      <c r="BJ799" s="302"/>
      <c r="BN799" s="301"/>
      <c r="BO799" s="302"/>
      <c r="BP799" s="301"/>
      <c r="BQ799" s="301"/>
      <c r="BR799" s="301"/>
      <c r="BS799" s="302"/>
      <c r="BW799" s="301"/>
      <c r="BX799" s="302"/>
      <c r="BY799" s="301"/>
      <c r="BZ799" s="301"/>
      <c r="CA799" s="301"/>
      <c r="CB799" s="302"/>
      <c r="CF799" s="301"/>
      <c r="CG799" s="302"/>
      <c r="CH799" s="301"/>
      <c r="CI799" s="301"/>
      <c r="CJ799" s="301"/>
      <c r="CK799" s="302"/>
      <c r="CO799" s="301"/>
      <c r="CP799" s="302"/>
      <c r="CQ799" s="301"/>
      <c r="CR799" s="301"/>
      <c r="CS799" s="301"/>
      <c r="CT799" s="302"/>
      <c r="CX799" s="301"/>
      <c r="CY799" s="302"/>
      <c r="CZ799" s="301"/>
      <c r="DA799" s="301"/>
      <c r="DB799" s="301"/>
      <c r="DC799" s="302"/>
    </row>
    <row r="800" spans="48:107">
      <c r="AV800" s="301"/>
      <c r="AW800" s="302"/>
      <c r="AX800" s="301"/>
      <c r="AY800" s="301"/>
      <c r="AZ800" s="301"/>
      <c r="BA800" s="302"/>
      <c r="BE800" s="301"/>
      <c r="BF800" s="302"/>
      <c r="BG800" s="301"/>
      <c r="BH800" s="301"/>
      <c r="BI800" s="301"/>
      <c r="BJ800" s="302"/>
      <c r="BN800" s="301"/>
      <c r="BO800" s="302"/>
      <c r="BP800" s="301"/>
      <c r="BQ800" s="301"/>
      <c r="BR800" s="301"/>
      <c r="BS800" s="302"/>
      <c r="BW800" s="301"/>
      <c r="BX800" s="302"/>
      <c r="BY800" s="301"/>
      <c r="BZ800" s="301"/>
      <c r="CA800" s="301"/>
      <c r="CB800" s="302"/>
      <c r="CF800" s="301"/>
      <c r="CG800" s="302"/>
      <c r="CH800" s="301"/>
      <c r="CI800" s="301"/>
      <c r="CJ800" s="301"/>
      <c r="CK800" s="302"/>
      <c r="CO800" s="301"/>
      <c r="CP800" s="302"/>
      <c r="CQ800" s="301"/>
      <c r="CR800" s="301"/>
      <c r="CS800" s="301"/>
      <c r="CT800" s="302"/>
      <c r="CX800" s="301"/>
      <c r="CY800" s="302"/>
      <c r="CZ800" s="301"/>
      <c r="DA800" s="301"/>
      <c r="DB800" s="301"/>
      <c r="DC800" s="302"/>
    </row>
    <row r="801" spans="48:107">
      <c r="AV801" s="301"/>
      <c r="AW801" s="302"/>
      <c r="AX801" s="301"/>
      <c r="AY801" s="301"/>
      <c r="AZ801" s="301"/>
      <c r="BA801" s="302"/>
      <c r="BE801" s="301"/>
      <c r="BF801" s="302"/>
      <c r="BG801" s="301"/>
      <c r="BH801" s="301"/>
      <c r="BI801" s="301"/>
      <c r="BJ801" s="302"/>
      <c r="BN801" s="301"/>
      <c r="BO801" s="302"/>
      <c r="BP801" s="301"/>
      <c r="BQ801" s="301"/>
      <c r="BR801" s="301"/>
      <c r="BS801" s="302"/>
      <c r="BW801" s="301"/>
      <c r="BX801" s="302"/>
      <c r="BY801" s="301"/>
      <c r="BZ801" s="301"/>
      <c r="CA801" s="301"/>
      <c r="CB801" s="302"/>
      <c r="CF801" s="301"/>
      <c r="CG801" s="302"/>
      <c r="CH801" s="301"/>
      <c r="CI801" s="301"/>
      <c r="CJ801" s="301"/>
      <c r="CK801" s="302"/>
      <c r="CO801" s="301"/>
      <c r="CP801" s="302"/>
      <c r="CQ801" s="301"/>
      <c r="CR801" s="301"/>
      <c r="CS801" s="301"/>
      <c r="CT801" s="302"/>
      <c r="CX801" s="301"/>
      <c r="CY801" s="302"/>
      <c r="CZ801" s="301"/>
      <c r="DA801" s="301"/>
      <c r="DB801" s="301"/>
      <c r="DC801" s="302"/>
    </row>
    <row r="802" spans="48:107">
      <c r="AV802" s="301"/>
      <c r="AW802" s="302"/>
      <c r="AX802" s="301"/>
      <c r="AY802" s="301"/>
      <c r="AZ802" s="301"/>
      <c r="BA802" s="302"/>
      <c r="BE802" s="301"/>
      <c r="BF802" s="302"/>
      <c r="BG802" s="301"/>
      <c r="BH802" s="301"/>
      <c r="BI802" s="301"/>
      <c r="BJ802" s="302"/>
      <c r="BN802" s="301"/>
      <c r="BO802" s="302"/>
      <c r="BP802" s="301"/>
      <c r="BQ802" s="301"/>
      <c r="BR802" s="301"/>
      <c r="BS802" s="302"/>
      <c r="BW802" s="301"/>
      <c r="BX802" s="302"/>
      <c r="BY802" s="301"/>
      <c r="BZ802" s="301"/>
      <c r="CA802" s="301"/>
      <c r="CB802" s="302"/>
      <c r="CF802" s="301"/>
      <c r="CG802" s="302"/>
      <c r="CH802" s="301"/>
      <c r="CI802" s="301"/>
      <c r="CJ802" s="301"/>
      <c r="CK802" s="302"/>
      <c r="CO802" s="301"/>
      <c r="CP802" s="302"/>
      <c r="CQ802" s="301"/>
      <c r="CR802" s="301"/>
      <c r="CS802" s="301"/>
      <c r="CT802" s="302"/>
      <c r="CX802" s="301"/>
      <c r="CY802" s="302"/>
      <c r="CZ802" s="301"/>
      <c r="DA802" s="301"/>
      <c r="DB802" s="301"/>
      <c r="DC802" s="302"/>
    </row>
    <row r="803" spans="48:107">
      <c r="AV803" s="301"/>
      <c r="AW803" s="302"/>
      <c r="AX803" s="301"/>
      <c r="AY803" s="301"/>
      <c r="AZ803" s="301"/>
      <c r="BA803" s="302"/>
      <c r="BE803" s="301"/>
      <c r="BF803" s="302"/>
      <c r="BG803" s="301"/>
      <c r="BH803" s="301"/>
      <c r="BI803" s="301"/>
      <c r="BJ803" s="302"/>
      <c r="BN803" s="301"/>
      <c r="BO803" s="302"/>
      <c r="BP803" s="301"/>
      <c r="BQ803" s="301"/>
      <c r="BR803" s="301"/>
      <c r="BS803" s="302"/>
      <c r="BW803" s="301"/>
      <c r="BX803" s="302"/>
      <c r="BY803" s="301"/>
      <c r="BZ803" s="301"/>
      <c r="CA803" s="301"/>
      <c r="CB803" s="302"/>
      <c r="CF803" s="301"/>
      <c r="CG803" s="302"/>
      <c r="CH803" s="301"/>
      <c r="CI803" s="301"/>
      <c r="CJ803" s="301"/>
      <c r="CK803" s="302"/>
      <c r="CO803" s="301"/>
      <c r="CP803" s="302"/>
      <c r="CQ803" s="301"/>
      <c r="CR803" s="301"/>
      <c r="CS803" s="301"/>
      <c r="CT803" s="302"/>
      <c r="CX803" s="301"/>
      <c r="CY803" s="302"/>
      <c r="CZ803" s="301"/>
      <c r="DA803" s="301"/>
      <c r="DB803" s="301"/>
      <c r="DC803" s="302"/>
    </row>
    <row r="804" spans="48:107">
      <c r="AV804" s="301"/>
      <c r="AW804" s="302"/>
      <c r="AX804" s="301"/>
      <c r="AY804" s="301"/>
      <c r="AZ804" s="301"/>
      <c r="BA804" s="302"/>
      <c r="BE804" s="301"/>
      <c r="BF804" s="302"/>
      <c r="BG804" s="301"/>
      <c r="BH804" s="301"/>
      <c r="BI804" s="301"/>
      <c r="BJ804" s="302"/>
      <c r="BN804" s="301"/>
      <c r="BO804" s="302"/>
      <c r="BP804" s="301"/>
      <c r="BQ804" s="301"/>
      <c r="BR804" s="301"/>
      <c r="BS804" s="302"/>
      <c r="BW804" s="301"/>
      <c r="BX804" s="302"/>
      <c r="BY804" s="301"/>
      <c r="BZ804" s="301"/>
      <c r="CA804" s="301"/>
      <c r="CB804" s="302"/>
      <c r="CF804" s="301"/>
      <c r="CG804" s="302"/>
      <c r="CH804" s="301"/>
      <c r="CI804" s="301"/>
      <c r="CJ804" s="301"/>
      <c r="CK804" s="302"/>
      <c r="CO804" s="301"/>
      <c r="CP804" s="302"/>
      <c r="CQ804" s="301"/>
      <c r="CR804" s="301"/>
      <c r="CS804" s="301"/>
      <c r="CT804" s="302"/>
      <c r="CX804" s="301"/>
      <c r="CY804" s="302"/>
      <c r="CZ804" s="301"/>
      <c r="DA804" s="301"/>
      <c r="DB804" s="301"/>
      <c r="DC804" s="302"/>
    </row>
    <row r="805" spans="48:107">
      <c r="AV805" s="301"/>
      <c r="AW805" s="302"/>
      <c r="AX805" s="301"/>
      <c r="AY805" s="301"/>
      <c r="AZ805" s="301"/>
      <c r="BA805" s="302"/>
      <c r="BE805" s="301"/>
      <c r="BF805" s="302"/>
      <c r="BG805" s="301"/>
      <c r="BH805" s="301"/>
      <c r="BI805" s="301"/>
      <c r="BJ805" s="302"/>
      <c r="BN805" s="301"/>
      <c r="BO805" s="302"/>
      <c r="BP805" s="301"/>
      <c r="BQ805" s="301"/>
      <c r="BR805" s="301"/>
      <c r="BS805" s="302"/>
      <c r="BW805" s="301"/>
      <c r="BX805" s="302"/>
      <c r="BY805" s="301"/>
      <c r="BZ805" s="301"/>
      <c r="CA805" s="301"/>
      <c r="CB805" s="302"/>
      <c r="CF805" s="301"/>
      <c r="CG805" s="302"/>
      <c r="CH805" s="301"/>
      <c r="CI805" s="301"/>
      <c r="CJ805" s="301"/>
      <c r="CK805" s="302"/>
      <c r="CO805" s="301"/>
      <c r="CP805" s="302"/>
      <c r="CQ805" s="301"/>
      <c r="CR805" s="301"/>
      <c r="CS805" s="301"/>
      <c r="CT805" s="302"/>
      <c r="CX805" s="301"/>
      <c r="CY805" s="302"/>
      <c r="CZ805" s="301"/>
      <c r="DA805" s="301"/>
      <c r="DB805" s="301"/>
      <c r="DC805" s="302"/>
    </row>
    <row r="806" spans="48:107">
      <c r="AV806" s="301"/>
      <c r="AW806" s="302"/>
      <c r="AX806" s="301"/>
      <c r="AY806" s="301"/>
      <c r="AZ806" s="301"/>
      <c r="BA806" s="302"/>
      <c r="BE806" s="301"/>
      <c r="BF806" s="302"/>
      <c r="BG806" s="301"/>
      <c r="BH806" s="301"/>
      <c r="BI806" s="301"/>
      <c r="BJ806" s="302"/>
      <c r="BN806" s="301"/>
      <c r="BO806" s="302"/>
      <c r="BP806" s="301"/>
      <c r="BQ806" s="301"/>
      <c r="BR806" s="301"/>
      <c r="BS806" s="302"/>
      <c r="BW806" s="301"/>
      <c r="BX806" s="302"/>
      <c r="BY806" s="301"/>
      <c r="BZ806" s="301"/>
      <c r="CA806" s="301"/>
      <c r="CB806" s="302"/>
      <c r="CF806" s="301"/>
      <c r="CG806" s="302"/>
      <c r="CH806" s="301"/>
      <c r="CI806" s="301"/>
      <c r="CJ806" s="301"/>
      <c r="CK806" s="302"/>
      <c r="CO806" s="301"/>
      <c r="CP806" s="302"/>
      <c r="CQ806" s="301"/>
      <c r="CR806" s="301"/>
      <c r="CS806" s="301"/>
      <c r="CT806" s="302"/>
      <c r="CX806" s="301"/>
      <c r="CY806" s="302"/>
      <c r="CZ806" s="301"/>
      <c r="DA806" s="301"/>
      <c r="DB806" s="301"/>
      <c r="DC806" s="302"/>
    </row>
    <row r="807" spans="48:107">
      <c r="AV807" s="301"/>
      <c r="AW807" s="302"/>
      <c r="AX807" s="301"/>
      <c r="AY807" s="301"/>
      <c r="AZ807" s="301"/>
      <c r="BA807" s="302"/>
      <c r="BE807" s="301"/>
      <c r="BF807" s="302"/>
      <c r="BG807" s="301"/>
      <c r="BH807" s="301"/>
      <c r="BI807" s="301"/>
      <c r="BJ807" s="302"/>
      <c r="BN807" s="301"/>
      <c r="BO807" s="302"/>
      <c r="BP807" s="301"/>
      <c r="BQ807" s="301"/>
      <c r="BR807" s="301"/>
      <c r="BS807" s="302"/>
      <c r="BW807" s="301"/>
      <c r="BX807" s="302"/>
      <c r="BY807" s="301"/>
      <c r="BZ807" s="301"/>
      <c r="CA807" s="301"/>
      <c r="CB807" s="302"/>
      <c r="CF807" s="301"/>
      <c r="CG807" s="302"/>
      <c r="CH807" s="301"/>
      <c r="CI807" s="301"/>
      <c r="CJ807" s="301"/>
      <c r="CK807" s="302"/>
      <c r="CO807" s="301"/>
      <c r="CP807" s="302"/>
      <c r="CQ807" s="301"/>
      <c r="CR807" s="301"/>
      <c r="CS807" s="301"/>
      <c r="CT807" s="302"/>
      <c r="CX807" s="301"/>
      <c r="CY807" s="302"/>
      <c r="CZ807" s="301"/>
      <c r="DA807" s="301"/>
      <c r="DB807" s="301"/>
      <c r="DC807" s="302"/>
    </row>
    <row r="808" spans="48:107">
      <c r="AV808" s="301"/>
      <c r="AW808" s="302"/>
      <c r="AX808" s="301"/>
      <c r="AY808" s="301"/>
      <c r="AZ808" s="301"/>
      <c r="BA808" s="302"/>
      <c r="BE808" s="301"/>
      <c r="BF808" s="302"/>
      <c r="BG808" s="301"/>
      <c r="BH808" s="301"/>
      <c r="BI808" s="301"/>
      <c r="BJ808" s="302"/>
      <c r="BN808" s="301"/>
      <c r="BO808" s="302"/>
      <c r="BP808" s="301"/>
      <c r="BQ808" s="301"/>
      <c r="BR808" s="301"/>
      <c r="BS808" s="302"/>
      <c r="BW808" s="301"/>
      <c r="BX808" s="302"/>
      <c r="BY808" s="301"/>
      <c r="BZ808" s="301"/>
      <c r="CA808" s="301"/>
      <c r="CB808" s="302"/>
      <c r="CF808" s="301"/>
      <c r="CG808" s="302"/>
      <c r="CH808" s="301"/>
      <c r="CI808" s="301"/>
      <c r="CJ808" s="301"/>
      <c r="CK808" s="302"/>
      <c r="CO808" s="301"/>
      <c r="CP808" s="302"/>
      <c r="CQ808" s="301"/>
      <c r="CR808" s="301"/>
      <c r="CS808" s="301"/>
      <c r="CT808" s="302"/>
      <c r="CX808" s="301"/>
      <c r="CY808" s="302"/>
      <c r="CZ808" s="301"/>
      <c r="DA808" s="301"/>
      <c r="DB808" s="301"/>
      <c r="DC808" s="302"/>
    </row>
    <row r="809" spans="48:107">
      <c r="AV809" s="301"/>
      <c r="AW809" s="302"/>
      <c r="AX809" s="301"/>
      <c r="AY809" s="301"/>
      <c r="AZ809" s="301"/>
      <c r="BA809" s="302"/>
      <c r="BE809" s="301"/>
      <c r="BF809" s="302"/>
      <c r="BG809" s="301"/>
      <c r="BH809" s="301"/>
      <c r="BI809" s="301"/>
      <c r="BJ809" s="302"/>
      <c r="BN809" s="301"/>
      <c r="BO809" s="302"/>
      <c r="BP809" s="301"/>
      <c r="BQ809" s="301"/>
      <c r="BR809" s="301"/>
      <c r="BS809" s="302"/>
      <c r="BW809" s="301"/>
      <c r="BX809" s="302"/>
      <c r="BY809" s="301"/>
      <c r="BZ809" s="301"/>
      <c r="CA809" s="301"/>
      <c r="CB809" s="302"/>
      <c r="CF809" s="301"/>
      <c r="CG809" s="302"/>
      <c r="CH809" s="301"/>
      <c r="CI809" s="301"/>
      <c r="CJ809" s="301"/>
      <c r="CK809" s="302"/>
      <c r="CO809" s="301"/>
      <c r="CP809" s="302"/>
      <c r="CQ809" s="301"/>
      <c r="CR809" s="301"/>
      <c r="CS809" s="301"/>
      <c r="CT809" s="302"/>
      <c r="CX809" s="301"/>
      <c r="CY809" s="302"/>
      <c r="CZ809" s="301"/>
      <c r="DA809" s="301"/>
      <c r="DB809" s="301"/>
      <c r="DC809" s="302"/>
    </row>
    <row r="810" spans="48:107">
      <c r="AV810" s="301"/>
      <c r="AW810" s="302"/>
      <c r="AX810" s="301"/>
      <c r="AY810" s="301"/>
      <c r="AZ810" s="301"/>
      <c r="BA810" s="302"/>
      <c r="BE810" s="301"/>
      <c r="BF810" s="302"/>
      <c r="BG810" s="301"/>
      <c r="BH810" s="301"/>
      <c r="BI810" s="301"/>
      <c r="BJ810" s="302"/>
      <c r="BN810" s="301"/>
      <c r="BO810" s="302"/>
      <c r="BP810" s="301"/>
      <c r="BQ810" s="301"/>
      <c r="BR810" s="301"/>
      <c r="BS810" s="302"/>
      <c r="BW810" s="301"/>
      <c r="BX810" s="302"/>
      <c r="BY810" s="301"/>
      <c r="BZ810" s="301"/>
      <c r="CA810" s="301"/>
      <c r="CB810" s="302"/>
      <c r="CF810" s="301"/>
      <c r="CG810" s="302"/>
      <c r="CH810" s="301"/>
      <c r="CI810" s="301"/>
      <c r="CJ810" s="301"/>
      <c r="CK810" s="302"/>
      <c r="CO810" s="301"/>
      <c r="CP810" s="302"/>
      <c r="CQ810" s="301"/>
      <c r="CR810" s="301"/>
      <c r="CS810" s="301"/>
      <c r="CT810" s="302"/>
      <c r="CX810" s="301"/>
      <c r="CY810" s="302"/>
      <c r="CZ810" s="301"/>
      <c r="DA810" s="301"/>
      <c r="DB810" s="301"/>
      <c r="DC810" s="302"/>
    </row>
    <row r="811" spans="48:107">
      <c r="AV811" s="301"/>
      <c r="AW811" s="302"/>
      <c r="AX811" s="301"/>
      <c r="AY811" s="301"/>
      <c r="AZ811" s="301"/>
      <c r="BA811" s="302"/>
      <c r="BE811" s="301"/>
      <c r="BF811" s="302"/>
      <c r="BG811" s="301"/>
      <c r="BH811" s="301"/>
      <c r="BI811" s="301"/>
      <c r="BJ811" s="302"/>
      <c r="BN811" s="301"/>
      <c r="BO811" s="302"/>
      <c r="BP811" s="301"/>
      <c r="BQ811" s="301"/>
      <c r="BR811" s="301"/>
      <c r="BS811" s="302"/>
      <c r="BW811" s="301"/>
      <c r="BX811" s="302"/>
      <c r="BY811" s="301"/>
      <c r="BZ811" s="301"/>
      <c r="CA811" s="301"/>
      <c r="CB811" s="302"/>
      <c r="CF811" s="301"/>
      <c r="CG811" s="302"/>
      <c r="CH811" s="301"/>
      <c r="CI811" s="301"/>
      <c r="CJ811" s="301"/>
      <c r="CK811" s="302"/>
      <c r="CO811" s="301"/>
      <c r="CP811" s="302"/>
      <c r="CQ811" s="301"/>
      <c r="CR811" s="301"/>
      <c r="CS811" s="301"/>
      <c r="CT811" s="302"/>
      <c r="CX811" s="301"/>
      <c r="CY811" s="302"/>
      <c r="CZ811" s="301"/>
      <c r="DA811" s="301"/>
      <c r="DB811" s="301"/>
      <c r="DC811" s="302"/>
    </row>
    <row r="812" spans="48:107">
      <c r="AV812" s="301"/>
      <c r="AW812" s="302"/>
      <c r="AX812" s="301"/>
      <c r="AY812" s="301"/>
      <c r="AZ812" s="301"/>
      <c r="BA812" s="302"/>
      <c r="BE812" s="301"/>
      <c r="BF812" s="302"/>
      <c r="BG812" s="301"/>
      <c r="BH812" s="301"/>
      <c r="BI812" s="301"/>
      <c r="BJ812" s="302"/>
      <c r="BN812" s="301"/>
      <c r="BO812" s="302"/>
      <c r="BP812" s="301"/>
      <c r="BQ812" s="301"/>
      <c r="BR812" s="301"/>
      <c r="BS812" s="302"/>
      <c r="BW812" s="301"/>
      <c r="BX812" s="302"/>
      <c r="BY812" s="301"/>
      <c r="BZ812" s="301"/>
      <c r="CA812" s="301"/>
      <c r="CB812" s="302"/>
      <c r="CF812" s="301"/>
      <c r="CG812" s="302"/>
      <c r="CH812" s="301"/>
      <c r="CI812" s="301"/>
      <c r="CJ812" s="301"/>
      <c r="CK812" s="302"/>
      <c r="CO812" s="301"/>
      <c r="CP812" s="302"/>
      <c r="CQ812" s="301"/>
      <c r="CR812" s="301"/>
      <c r="CS812" s="301"/>
      <c r="CT812" s="302"/>
      <c r="CX812" s="301"/>
      <c r="CY812" s="302"/>
      <c r="CZ812" s="301"/>
      <c r="DA812" s="301"/>
      <c r="DB812" s="301"/>
      <c r="DC812" s="302"/>
    </row>
    <row r="813" spans="48:107">
      <c r="AV813" s="301"/>
      <c r="AW813" s="302"/>
      <c r="AX813" s="301"/>
      <c r="AY813" s="301"/>
      <c r="AZ813" s="301"/>
      <c r="BA813" s="302"/>
      <c r="BE813" s="301"/>
      <c r="BF813" s="302"/>
      <c r="BG813" s="301"/>
      <c r="BH813" s="301"/>
      <c r="BI813" s="301"/>
      <c r="BJ813" s="302"/>
      <c r="BN813" s="301"/>
      <c r="BO813" s="302"/>
      <c r="BP813" s="301"/>
      <c r="BQ813" s="301"/>
      <c r="BR813" s="301"/>
      <c r="BS813" s="302"/>
      <c r="BW813" s="301"/>
      <c r="BX813" s="302"/>
      <c r="BY813" s="301"/>
      <c r="BZ813" s="301"/>
      <c r="CA813" s="301"/>
      <c r="CB813" s="302"/>
      <c r="CF813" s="301"/>
      <c r="CG813" s="302"/>
      <c r="CH813" s="301"/>
      <c r="CI813" s="301"/>
      <c r="CJ813" s="301"/>
      <c r="CK813" s="302"/>
      <c r="CO813" s="301"/>
      <c r="CP813" s="302"/>
      <c r="CQ813" s="301"/>
      <c r="CR813" s="301"/>
      <c r="CS813" s="301"/>
      <c r="CT813" s="302"/>
      <c r="CX813" s="301"/>
      <c r="CY813" s="302"/>
      <c r="CZ813" s="301"/>
      <c r="DA813" s="301"/>
      <c r="DB813" s="301"/>
      <c r="DC813" s="302"/>
    </row>
    <row r="814" spans="48:107">
      <c r="AV814" s="301"/>
      <c r="AW814" s="302"/>
      <c r="AX814" s="301"/>
      <c r="AY814" s="301"/>
      <c r="AZ814" s="301"/>
      <c r="BA814" s="302"/>
      <c r="BE814" s="301"/>
      <c r="BF814" s="302"/>
      <c r="BG814" s="301"/>
      <c r="BH814" s="301"/>
      <c r="BI814" s="301"/>
      <c r="BJ814" s="302"/>
      <c r="BN814" s="301"/>
      <c r="BO814" s="302"/>
      <c r="BP814" s="301"/>
      <c r="BQ814" s="301"/>
      <c r="BR814" s="301"/>
      <c r="BS814" s="302"/>
      <c r="BW814" s="301"/>
      <c r="BX814" s="302"/>
      <c r="BY814" s="301"/>
      <c r="BZ814" s="301"/>
      <c r="CA814" s="301"/>
      <c r="CB814" s="302"/>
      <c r="CF814" s="301"/>
      <c r="CG814" s="302"/>
      <c r="CH814" s="301"/>
      <c r="CI814" s="301"/>
      <c r="CJ814" s="301"/>
      <c r="CK814" s="302"/>
      <c r="CO814" s="301"/>
      <c r="CP814" s="302"/>
      <c r="CQ814" s="301"/>
      <c r="CR814" s="301"/>
      <c r="CS814" s="301"/>
      <c r="CT814" s="302"/>
      <c r="CX814" s="301"/>
      <c r="CY814" s="302"/>
      <c r="CZ814" s="301"/>
      <c r="DA814" s="301"/>
      <c r="DB814" s="301"/>
      <c r="DC814" s="302"/>
    </row>
    <row r="815" spans="48:107">
      <c r="AV815" s="301"/>
      <c r="AW815" s="302"/>
      <c r="AX815" s="301"/>
      <c r="AY815" s="301"/>
      <c r="AZ815" s="301"/>
      <c r="BA815" s="302"/>
      <c r="BE815" s="301"/>
      <c r="BF815" s="302"/>
      <c r="BG815" s="301"/>
      <c r="BH815" s="301"/>
      <c r="BI815" s="301"/>
      <c r="BJ815" s="302"/>
      <c r="BN815" s="301"/>
      <c r="BO815" s="302"/>
      <c r="BP815" s="301"/>
      <c r="BQ815" s="301"/>
      <c r="BR815" s="301"/>
      <c r="BS815" s="302"/>
      <c r="BW815" s="301"/>
      <c r="BX815" s="302"/>
      <c r="BY815" s="301"/>
      <c r="BZ815" s="301"/>
      <c r="CA815" s="301"/>
      <c r="CB815" s="302"/>
      <c r="CF815" s="301"/>
      <c r="CG815" s="302"/>
      <c r="CH815" s="301"/>
      <c r="CI815" s="301"/>
      <c r="CJ815" s="301"/>
      <c r="CK815" s="302"/>
      <c r="CO815" s="301"/>
      <c r="CP815" s="302"/>
      <c r="CQ815" s="301"/>
      <c r="CR815" s="301"/>
      <c r="CS815" s="301"/>
      <c r="CT815" s="302"/>
      <c r="CX815" s="301"/>
      <c r="CY815" s="302"/>
      <c r="CZ815" s="301"/>
      <c r="DA815" s="301"/>
      <c r="DB815" s="301"/>
      <c r="DC815" s="302"/>
    </row>
    <row r="816" spans="48:107">
      <c r="AV816" s="301"/>
      <c r="AW816" s="302"/>
      <c r="AX816" s="301"/>
      <c r="AY816" s="301"/>
      <c r="AZ816" s="301"/>
      <c r="BA816" s="302"/>
      <c r="BE816" s="301"/>
      <c r="BF816" s="302"/>
      <c r="BG816" s="301"/>
      <c r="BH816" s="301"/>
      <c r="BI816" s="301"/>
      <c r="BJ816" s="302"/>
      <c r="BN816" s="301"/>
      <c r="BO816" s="302"/>
      <c r="BP816" s="301"/>
      <c r="BQ816" s="301"/>
      <c r="BR816" s="301"/>
      <c r="BS816" s="302"/>
      <c r="BW816" s="301"/>
      <c r="BX816" s="302"/>
      <c r="BY816" s="301"/>
      <c r="BZ816" s="301"/>
      <c r="CA816" s="301"/>
      <c r="CB816" s="302"/>
      <c r="CF816" s="301"/>
      <c r="CG816" s="302"/>
      <c r="CH816" s="301"/>
      <c r="CI816" s="301"/>
      <c r="CJ816" s="301"/>
      <c r="CK816" s="302"/>
      <c r="CO816" s="301"/>
      <c r="CP816" s="302"/>
      <c r="CQ816" s="301"/>
      <c r="CR816" s="301"/>
      <c r="CS816" s="301"/>
      <c r="CT816" s="302"/>
      <c r="CX816" s="301"/>
      <c r="CY816" s="302"/>
      <c r="CZ816" s="301"/>
      <c r="DA816" s="301"/>
      <c r="DB816" s="301"/>
      <c r="DC816" s="302"/>
    </row>
    <row r="817" spans="48:107">
      <c r="AV817" s="301"/>
      <c r="AW817" s="302"/>
      <c r="AX817" s="301"/>
      <c r="AY817" s="301"/>
      <c r="AZ817" s="301"/>
      <c r="BA817" s="302"/>
      <c r="BE817" s="301"/>
      <c r="BF817" s="302"/>
      <c r="BG817" s="301"/>
      <c r="BH817" s="301"/>
      <c r="BI817" s="301"/>
      <c r="BJ817" s="302"/>
      <c r="BN817" s="301"/>
      <c r="BO817" s="302"/>
      <c r="BP817" s="301"/>
      <c r="BQ817" s="301"/>
      <c r="BR817" s="301"/>
      <c r="BS817" s="302"/>
      <c r="BW817" s="301"/>
      <c r="BX817" s="302"/>
      <c r="BY817" s="301"/>
      <c r="BZ817" s="301"/>
      <c r="CA817" s="301"/>
      <c r="CB817" s="302"/>
      <c r="CF817" s="301"/>
      <c r="CG817" s="302"/>
      <c r="CH817" s="301"/>
      <c r="CI817" s="301"/>
      <c r="CJ817" s="301"/>
      <c r="CK817" s="302"/>
      <c r="CO817" s="301"/>
      <c r="CP817" s="302"/>
      <c r="CQ817" s="301"/>
      <c r="CR817" s="301"/>
      <c r="CS817" s="301"/>
      <c r="CT817" s="302"/>
      <c r="CX817" s="301"/>
      <c r="CY817" s="302"/>
      <c r="CZ817" s="301"/>
      <c r="DA817" s="301"/>
      <c r="DB817" s="301"/>
      <c r="DC817" s="302"/>
    </row>
    <row r="818" spans="48:107">
      <c r="AV818" s="301"/>
      <c r="AW818" s="302"/>
      <c r="AX818" s="301"/>
      <c r="AY818" s="301"/>
      <c r="AZ818" s="301"/>
      <c r="BA818" s="302"/>
      <c r="BE818" s="301"/>
      <c r="BF818" s="302"/>
      <c r="BG818" s="301"/>
      <c r="BH818" s="301"/>
      <c r="BI818" s="301"/>
      <c r="BJ818" s="302"/>
      <c r="BN818" s="301"/>
      <c r="BO818" s="302"/>
      <c r="BP818" s="301"/>
      <c r="BQ818" s="301"/>
      <c r="BR818" s="301"/>
      <c r="BS818" s="302"/>
      <c r="BW818" s="301"/>
      <c r="BX818" s="302"/>
      <c r="BY818" s="301"/>
      <c r="BZ818" s="301"/>
      <c r="CA818" s="301"/>
      <c r="CB818" s="302"/>
      <c r="CF818" s="301"/>
      <c r="CG818" s="302"/>
      <c r="CH818" s="301"/>
      <c r="CI818" s="301"/>
      <c r="CJ818" s="301"/>
      <c r="CK818" s="302"/>
      <c r="CO818" s="301"/>
      <c r="CP818" s="302"/>
      <c r="CQ818" s="301"/>
      <c r="CR818" s="301"/>
      <c r="CS818" s="301"/>
      <c r="CT818" s="302"/>
      <c r="CX818" s="301"/>
      <c r="CY818" s="302"/>
      <c r="CZ818" s="301"/>
      <c r="DA818" s="301"/>
      <c r="DB818" s="301"/>
      <c r="DC818" s="302"/>
    </row>
    <row r="819" spans="48:107">
      <c r="AV819" s="301"/>
      <c r="AW819" s="302"/>
      <c r="AX819" s="301"/>
      <c r="AY819" s="301"/>
      <c r="AZ819" s="301"/>
      <c r="BA819" s="302"/>
      <c r="BE819" s="301"/>
      <c r="BF819" s="302"/>
      <c r="BG819" s="301"/>
      <c r="BH819" s="301"/>
      <c r="BI819" s="301"/>
      <c r="BJ819" s="302"/>
      <c r="BN819" s="301"/>
      <c r="BO819" s="302"/>
      <c r="BP819" s="301"/>
      <c r="BQ819" s="301"/>
      <c r="BR819" s="301"/>
      <c r="BS819" s="302"/>
      <c r="BW819" s="301"/>
      <c r="BX819" s="302"/>
      <c r="BY819" s="301"/>
      <c r="BZ819" s="301"/>
      <c r="CA819" s="301"/>
      <c r="CB819" s="302"/>
      <c r="CF819" s="301"/>
      <c r="CG819" s="302"/>
      <c r="CH819" s="301"/>
      <c r="CI819" s="301"/>
      <c r="CJ819" s="301"/>
      <c r="CK819" s="302"/>
      <c r="CO819" s="301"/>
      <c r="CP819" s="302"/>
      <c r="CQ819" s="301"/>
      <c r="CR819" s="301"/>
      <c r="CS819" s="301"/>
      <c r="CT819" s="302"/>
      <c r="CX819" s="301"/>
      <c r="CY819" s="302"/>
      <c r="CZ819" s="301"/>
      <c r="DA819" s="301"/>
      <c r="DB819" s="301"/>
      <c r="DC819" s="302"/>
    </row>
    <row r="820" spans="48:107">
      <c r="AV820" s="301"/>
      <c r="AW820" s="302"/>
      <c r="AX820" s="301"/>
      <c r="AY820" s="301"/>
      <c r="AZ820" s="301"/>
      <c r="BA820" s="302"/>
      <c r="BE820" s="301"/>
      <c r="BF820" s="302"/>
      <c r="BG820" s="301"/>
      <c r="BH820" s="301"/>
      <c r="BI820" s="301"/>
      <c r="BJ820" s="302"/>
      <c r="BN820" s="301"/>
      <c r="BO820" s="302"/>
      <c r="BP820" s="301"/>
      <c r="BQ820" s="301"/>
      <c r="BR820" s="301"/>
      <c r="BS820" s="302"/>
      <c r="BW820" s="301"/>
      <c r="BX820" s="302"/>
      <c r="BY820" s="301"/>
      <c r="BZ820" s="301"/>
      <c r="CA820" s="301"/>
      <c r="CB820" s="302"/>
      <c r="CF820" s="301"/>
      <c r="CG820" s="302"/>
      <c r="CH820" s="301"/>
      <c r="CI820" s="301"/>
      <c r="CJ820" s="301"/>
      <c r="CK820" s="302"/>
      <c r="CO820" s="301"/>
      <c r="CP820" s="302"/>
      <c r="CQ820" s="301"/>
      <c r="CR820" s="301"/>
      <c r="CS820" s="301"/>
      <c r="CT820" s="302"/>
      <c r="CX820" s="301"/>
      <c r="CY820" s="302"/>
      <c r="CZ820" s="301"/>
      <c r="DA820" s="301"/>
      <c r="DB820" s="301"/>
      <c r="DC820" s="302"/>
    </row>
    <row r="821" spans="48:107">
      <c r="AV821" s="301"/>
      <c r="AW821" s="302"/>
      <c r="AX821" s="301"/>
      <c r="AY821" s="301"/>
      <c r="AZ821" s="301"/>
      <c r="BA821" s="302"/>
      <c r="BE821" s="301"/>
      <c r="BF821" s="302"/>
      <c r="BG821" s="301"/>
      <c r="BH821" s="301"/>
      <c r="BI821" s="301"/>
      <c r="BJ821" s="302"/>
      <c r="BN821" s="301"/>
      <c r="BO821" s="302"/>
      <c r="BP821" s="301"/>
      <c r="BQ821" s="301"/>
      <c r="BR821" s="301"/>
      <c r="BS821" s="302"/>
      <c r="BW821" s="301"/>
      <c r="BX821" s="302"/>
      <c r="BY821" s="301"/>
      <c r="BZ821" s="301"/>
      <c r="CA821" s="301"/>
      <c r="CB821" s="302"/>
      <c r="CF821" s="301"/>
      <c r="CG821" s="302"/>
      <c r="CH821" s="301"/>
      <c r="CI821" s="301"/>
      <c r="CJ821" s="301"/>
      <c r="CK821" s="302"/>
      <c r="CO821" s="301"/>
      <c r="CP821" s="302"/>
      <c r="CQ821" s="301"/>
      <c r="CR821" s="301"/>
      <c r="CS821" s="301"/>
      <c r="CT821" s="302"/>
      <c r="CX821" s="301"/>
      <c r="CY821" s="302"/>
      <c r="CZ821" s="301"/>
      <c r="DA821" s="301"/>
      <c r="DB821" s="301"/>
      <c r="DC821" s="302"/>
    </row>
    <row r="822" spans="48:107">
      <c r="AV822" s="301"/>
      <c r="AW822" s="302"/>
      <c r="AX822" s="301"/>
      <c r="AY822" s="301"/>
      <c r="AZ822" s="301"/>
      <c r="BA822" s="302"/>
      <c r="BE822" s="301"/>
      <c r="BF822" s="302"/>
      <c r="BG822" s="301"/>
      <c r="BH822" s="301"/>
      <c r="BI822" s="301"/>
      <c r="BJ822" s="302"/>
      <c r="BN822" s="301"/>
      <c r="BO822" s="302"/>
      <c r="BP822" s="301"/>
      <c r="BQ822" s="301"/>
      <c r="BR822" s="301"/>
      <c r="BS822" s="302"/>
      <c r="BW822" s="301"/>
      <c r="BX822" s="302"/>
      <c r="BY822" s="301"/>
      <c r="BZ822" s="301"/>
      <c r="CA822" s="301"/>
      <c r="CB822" s="302"/>
      <c r="CF822" s="301"/>
      <c r="CG822" s="302"/>
      <c r="CH822" s="301"/>
      <c r="CI822" s="301"/>
      <c r="CJ822" s="301"/>
      <c r="CK822" s="302"/>
      <c r="CO822" s="301"/>
      <c r="CP822" s="302"/>
      <c r="CQ822" s="301"/>
      <c r="CR822" s="301"/>
      <c r="CS822" s="301"/>
      <c r="CT822" s="302"/>
      <c r="CX822" s="301"/>
      <c r="CY822" s="302"/>
      <c r="CZ822" s="301"/>
      <c r="DA822" s="301"/>
      <c r="DB822" s="301"/>
      <c r="DC822" s="302"/>
    </row>
    <row r="823" spans="48:107">
      <c r="AV823" s="301"/>
      <c r="AW823" s="302"/>
      <c r="AX823" s="301"/>
      <c r="AY823" s="301"/>
      <c r="AZ823" s="301"/>
      <c r="BA823" s="302"/>
      <c r="BE823" s="301"/>
      <c r="BF823" s="302"/>
      <c r="BG823" s="301"/>
      <c r="BH823" s="301"/>
      <c r="BI823" s="301"/>
      <c r="BJ823" s="302"/>
      <c r="BN823" s="301"/>
      <c r="BO823" s="302"/>
      <c r="BP823" s="301"/>
      <c r="BQ823" s="301"/>
      <c r="BR823" s="301"/>
      <c r="BS823" s="302"/>
      <c r="BW823" s="301"/>
      <c r="BX823" s="302"/>
      <c r="BY823" s="301"/>
      <c r="BZ823" s="301"/>
      <c r="CA823" s="301"/>
      <c r="CB823" s="302"/>
      <c r="CF823" s="301"/>
      <c r="CG823" s="302"/>
      <c r="CH823" s="301"/>
      <c r="CI823" s="301"/>
      <c r="CJ823" s="301"/>
      <c r="CK823" s="302"/>
      <c r="CO823" s="301"/>
      <c r="CP823" s="302"/>
      <c r="CQ823" s="301"/>
      <c r="CR823" s="301"/>
      <c r="CS823" s="301"/>
      <c r="CT823" s="302"/>
      <c r="CX823" s="301"/>
      <c r="CY823" s="302"/>
      <c r="CZ823" s="301"/>
      <c r="DA823" s="301"/>
      <c r="DB823" s="301"/>
      <c r="DC823" s="302"/>
    </row>
    <row r="824" spans="48:107">
      <c r="AV824" s="301"/>
      <c r="AW824" s="302"/>
      <c r="AX824" s="301"/>
      <c r="AY824" s="301"/>
      <c r="AZ824" s="301"/>
      <c r="BA824" s="302"/>
      <c r="BE824" s="301"/>
      <c r="BF824" s="302"/>
      <c r="BG824" s="301"/>
      <c r="BH824" s="301"/>
      <c r="BI824" s="301"/>
      <c r="BJ824" s="302"/>
      <c r="BN824" s="301"/>
      <c r="BO824" s="302"/>
      <c r="BP824" s="301"/>
      <c r="BQ824" s="301"/>
      <c r="BR824" s="301"/>
      <c r="BS824" s="302"/>
      <c r="BW824" s="301"/>
      <c r="BX824" s="302"/>
      <c r="BY824" s="301"/>
      <c r="BZ824" s="301"/>
      <c r="CA824" s="301"/>
      <c r="CB824" s="302"/>
      <c r="CF824" s="301"/>
      <c r="CG824" s="302"/>
      <c r="CH824" s="301"/>
      <c r="CI824" s="301"/>
      <c r="CJ824" s="301"/>
      <c r="CK824" s="302"/>
      <c r="CO824" s="301"/>
      <c r="CP824" s="302"/>
      <c r="CQ824" s="301"/>
      <c r="CR824" s="301"/>
      <c r="CS824" s="301"/>
      <c r="CT824" s="302"/>
      <c r="CX824" s="301"/>
      <c r="CY824" s="302"/>
      <c r="CZ824" s="301"/>
      <c r="DA824" s="301"/>
      <c r="DB824" s="301"/>
      <c r="DC824" s="302"/>
    </row>
    <row r="825" spans="48:107">
      <c r="AV825" s="301"/>
      <c r="AW825" s="302"/>
      <c r="AX825" s="301"/>
      <c r="AY825" s="301"/>
      <c r="AZ825" s="301"/>
      <c r="BA825" s="302"/>
      <c r="BE825" s="301"/>
      <c r="BF825" s="302"/>
      <c r="BG825" s="301"/>
      <c r="BH825" s="301"/>
      <c r="BI825" s="301"/>
      <c r="BJ825" s="302"/>
      <c r="BN825" s="301"/>
      <c r="BO825" s="302"/>
      <c r="BP825" s="301"/>
      <c r="BQ825" s="301"/>
      <c r="BR825" s="301"/>
      <c r="BS825" s="302"/>
      <c r="BW825" s="301"/>
      <c r="BX825" s="302"/>
      <c r="BY825" s="301"/>
      <c r="BZ825" s="301"/>
      <c r="CA825" s="301"/>
      <c r="CB825" s="302"/>
      <c r="CF825" s="301"/>
      <c r="CG825" s="302"/>
      <c r="CH825" s="301"/>
      <c r="CI825" s="301"/>
      <c r="CJ825" s="301"/>
      <c r="CK825" s="302"/>
      <c r="CO825" s="301"/>
      <c r="CP825" s="302"/>
      <c r="CQ825" s="301"/>
      <c r="CR825" s="301"/>
      <c r="CS825" s="301"/>
      <c r="CT825" s="302"/>
      <c r="CX825" s="301"/>
      <c r="CY825" s="302"/>
      <c r="CZ825" s="301"/>
      <c r="DA825" s="301"/>
      <c r="DB825" s="301"/>
      <c r="DC825" s="302"/>
    </row>
    <row r="826" spans="48:107">
      <c r="AV826" s="301"/>
      <c r="AW826" s="302"/>
      <c r="AX826" s="301"/>
      <c r="AY826" s="301"/>
      <c r="AZ826" s="301"/>
      <c r="BA826" s="302"/>
      <c r="BE826" s="301"/>
      <c r="BF826" s="302"/>
      <c r="BG826" s="301"/>
      <c r="BH826" s="301"/>
      <c r="BI826" s="301"/>
      <c r="BJ826" s="302"/>
      <c r="BN826" s="301"/>
      <c r="BO826" s="302"/>
      <c r="BP826" s="301"/>
      <c r="BQ826" s="301"/>
      <c r="BR826" s="301"/>
      <c r="BS826" s="302"/>
      <c r="BW826" s="301"/>
      <c r="BX826" s="302"/>
      <c r="BY826" s="301"/>
      <c r="BZ826" s="301"/>
      <c r="CA826" s="301"/>
      <c r="CB826" s="302"/>
      <c r="CF826" s="301"/>
      <c r="CG826" s="302"/>
      <c r="CH826" s="301"/>
      <c r="CI826" s="301"/>
      <c r="CJ826" s="301"/>
      <c r="CK826" s="302"/>
      <c r="CO826" s="301"/>
      <c r="CP826" s="302"/>
      <c r="CQ826" s="301"/>
      <c r="CR826" s="301"/>
      <c r="CS826" s="301"/>
      <c r="CT826" s="302"/>
      <c r="CX826" s="301"/>
      <c r="CY826" s="302"/>
      <c r="CZ826" s="301"/>
      <c r="DA826" s="301"/>
      <c r="DB826" s="301"/>
      <c r="DC826" s="302"/>
    </row>
    <row r="827" spans="48:107">
      <c r="AV827" s="301"/>
      <c r="AW827" s="302"/>
      <c r="AX827" s="301"/>
      <c r="AY827" s="301"/>
      <c r="AZ827" s="301"/>
      <c r="BA827" s="302"/>
      <c r="BE827" s="301"/>
      <c r="BF827" s="302"/>
      <c r="BG827" s="301"/>
      <c r="BH827" s="301"/>
      <c r="BI827" s="301"/>
      <c r="BJ827" s="302"/>
      <c r="BN827" s="301"/>
      <c r="BO827" s="302"/>
      <c r="BP827" s="301"/>
      <c r="BQ827" s="301"/>
      <c r="BR827" s="301"/>
      <c r="BS827" s="302"/>
      <c r="BW827" s="301"/>
      <c r="BX827" s="302"/>
      <c r="BY827" s="301"/>
      <c r="BZ827" s="301"/>
      <c r="CA827" s="301"/>
      <c r="CB827" s="302"/>
      <c r="CF827" s="301"/>
      <c r="CG827" s="302"/>
      <c r="CH827" s="301"/>
      <c r="CI827" s="301"/>
      <c r="CJ827" s="301"/>
      <c r="CK827" s="302"/>
      <c r="CO827" s="301"/>
      <c r="CP827" s="302"/>
      <c r="CQ827" s="301"/>
      <c r="CR827" s="301"/>
      <c r="CS827" s="301"/>
      <c r="CT827" s="302"/>
      <c r="CX827" s="301"/>
      <c r="CY827" s="302"/>
      <c r="CZ827" s="301"/>
      <c r="DA827" s="301"/>
      <c r="DB827" s="301"/>
      <c r="DC827" s="302"/>
    </row>
    <row r="828" spans="48:107">
      <c r="AV828" s="301"/>
      <c r="AW828" s="302"/>
      <c r="AX828" s="301"/>
      <c r="AY828" s="301"/>
      <c r="AZ828" s="301"/>
      <c r="BA828" s="302"/>
      <c r="BE828" s="301"/>
      <c r="BF828" s="302"/>
      <c r="BG828" s="301"/>
      <c r="BH828" s="301"/>
      <c r="BI828" s="301"/>
      <c r="BJ828" s="302"/>
      <c r="BN828" s="301"/>
      <c r="BO828" s="302"/>
      <c r="BP828" s="301"/>
      <c r="BQ828" s="301"/>
      <c r="BR828" s="301"/>
      <c r="BS828" s="302"/>
      <c r="BW828" s="301"/>
      <c r="BX828" s="302"/>
      <c r="BY828" s="301"/>
      <c r="BZ828" s="301"/>
      <c r="CA828" s="301"/>
      <c r="CB828" s="302"/>
      <c r="CF828" s="301"/>
      <c r="CG828" s="302"/>
      <c r="CH828" s="301"/>
      <c r="CI828" s="301"/>
      <c r="CJ828" s="301"/>
      <c r="CK828" s="302"/>
      <c r="CO828" s="301"/>
      <c r="CP828" s="302"/>
      <c r="CQ828" s="301"/>
      <c r="CR828" s="301"/>
      <c r="CS828" s="301"/>
      <c r="CT828" s="302"/>
      <c r="CX828" s="301"/>
      <c r="CY828" s="302"/>
      <c r="CZ828" s="301"/>
      <c r="DA828" s="301"/>
      <c r="DB828" s="301"/>
      <c r="DC828" s="302"/>
    </row>
    <row r="829" spans="48:107">
      <c r="AV829" s="301"/>
      <c r="AW829" s="302"/>
      <c r="AX829" s="301"/>
      <c r="AY829" s="301"/>
      <c r="AZ829" s="301"/>
      <c r="BA829" s="302"/>
      <c r="BE829" s="301"/>
      <c r="BF829" s="302"/>
      <c r="BG829" s="301"/>
      <c r="BH829" s="301"/>
      <c r="BI829" s="301"/>
      <c r="BJ829" s="302"/>
      <c r="BN829" s="301"/>
      <c r="BO829" s="302"/>
      <c r="BP829" s="301"/>
      <c r="BQ829" s="301"/>
      <c r="BR829" s="301"/>
      <c r="BS829" s="302"/>
      <c r="BW829" s="301"/>
      <c r="BX829" s="302"/>
      <c r="BY829" s="301"/>
      <c r="BZ829" s="301"/>
      <c r="CA829" s="301"/>
      <c r="CB829" s="302"/>
      <c r="CF829" s="301"/>
      <c r="CG829" s="302"/>
      <c r="CH829" s="301"/>
      <c r="CI829" s="301"/>
      <c r="CJ829" s="301"/>
      <c r="CK829" s="302"/>
      <c r="CO829" s="301"/>
      <c r="CP829" s="302"/>
      <c r="CQ829" s="301"/>
      <c r="CR829" s="301"/>
      <c r="CS829" s="301"/>
      <c r="CT829" s="302"/>
      <c r="CX829" s="301"/>
      <c r="CY829" s="302"/>
      <c r="CZ829" s="301"/>
      <c r="DA829" s="301"/>
      <c r="DB829" s="301"/>
      <c r="DC829" s="302"/>
    </row>
    <row r="830" spans="48:107">
      <c r="AV830" s="301"/>
      <c r="AW830" s="302"/>
      <c r="AX830" s="301"/>
      <c r="AY830" s="301"/>
      <c r="AZ830" s="301"/>
      <c r="BA830" s="302"/>
      <c r="BE830" s="301"/>
      <c r="BF830" s="302"/>
      <c r="BG830" s="301"/>
      <c r="BH830" s="301"/>
      <c r="BI830" s="301"/>
      <c r="BJ830" s="302"/>
      <c r="BN830" s="301"/>
      <c r="BO830" s="302"/>
      <c r="BP830" s="301"/>
      <c r="BQ830" s="301"/>
      <c r="BR830" s="301"/>
      <c r="BS830" s="302"/>
      <c r="BW830" s="301"/>
      <c r="BX830" s="302"/>
      <c r="BY830" s="301"/>
      <c r="BZ830" s="301"/>
      <c r="CA830" s="301"/>
      <c r="CB830" s="302"/>
      <c r="CF830" s="301"/>
      <c r="CG830" s="302"/>
      <c r="CH830" s="301"/>
      <c r="CI830" s="301"/>
      <c r="CJ830" s="301"/>
      <c r="CK830" s="302"/>
      <c r="CO830" s="301"/>
      <c r="CP830" s="302"/>
      <c r="CQ830" s="301"/>
      <c r="CR830" s="301"/>
      <c r="CS830" s="301"/>
      <c r="CT830" s="302"/>
      <c r="CX830" s="301"/>
      <c r="CY830" s="302"/>
      <c r="CZ830" s="301"/>
      <c r="DA830" s="301"/>
      <c r="DB830" s="301"/>
      <c r="DC830" s="302"/>
    </row>
    <row r="831" spans="48:107">
      <c r="AV831" s="301"/>
      <c r="AW831" s="302"/>
      <c r="AX831" s="301"/>
      <c r="AY831" s="301"/>
      <c r="AZ831" s="301"/>
      <c r="BA831" s="302"/>
      <c r="BE831" s="301"/>
      <c r="BF831" s="302"/>
      <c r="BG831" s="301"/>
      <c r="BH831" s="301"/>
      <c r="BI831" s="301"/>
      <c r="BJ831" s="302"/>
      <c r="BN831" s="301"/>
      <c r="BO831" s="302"/>
      <c r="BP831" s="301"/>
      <c r="BQ831" s="301"/>
      <c r="BR831" s="301"/>
      <c r="BS831" s="302"/>
      <c r="BW831" s="301"/>
      <c r="BX831" s="302"/>
      <c r="BY831" s="301"/>
      <c r="BZ831" s="301"/>
      <c r="CA831" s="301"/>
      <c r="CB831" s="302"/>
      <c r="CF831" s="301"/>
      <c r="CG831" s="302"/>
      <c r="CH831" s="301"/>
      <c r="CI831" s="301"/>
      <c r="CJ831" s="301"/>
      <c r="CK831" s="302"/>
      <c r="CO831" s="301"/>
      <c r="CP831" s="302"/>
      <c r="CQ831" s="301"/>
      <c r="CR831" s="301"/>
      <c r="CS831" s="301"/>
      <c r="CT831" s="302"/>
      <c r="CX831" s="301"/>
      <c r="CY831" s="302"/>
      <c r="CZ831" s="301"/>
      <c r="DA831" s="301"/>
      <c r="DB831" s="301"/>
      <c r="DC831" s="302"/>
    </row>
    <row r="832" spans="48:107">
      <c r="AV832" s="301"/>
      <c r="AW832" s="302"/>
      <c r="AX832" s="301"/>
      <c r="AY832" s="301"/>
      <c r="AZ832" s="301"/>
      <c r="BA832" s="302"/>
      <c r="BE832" s="301"/>
      <c r="BF832" s="302"/>
      <c r="BG832" s="301"/>
      <c r="BH832" s="301"/>
      <c r="BI832" s="301"/>
      <c r="BJ832" s="302"/>
      <c r="BN832" s="301"/>
      <c r="BO832" s="302"/>
      <c r="BP832" s="301"/>
      <c r="BQ832" s="301"/>
      <c r="BR832" s="301"/>
      <c r="BS832" s="302"/>
      <c r="BW832" s="301"/>
      <c r="BX832" s="302"/>
      <c r="BY832" s="301"/>
      <c r="BZ832" s="301"/>
      <c r="CA832" s="301"/>
      <c r="CB832" s="302"/>
      <c r="CF832" s="301"/>
      <c r="CG832" s="302"/>
      <c r="CH832" s="301"/>
      <c r="CI832" s="301"/>
      <c r="CJ832" s="301"/>
      <c r="CK832" s="302"/>
      <c r="CO832" s="301"/>
      <c r="CP832" s="302"/>
      <c r="CQ832" s="301"/>
      <c r="CR832" s="301"/>
      <c r="CS832" s="301"/>
      <c r="CT832" s="302"/>
      <c r="CX832" s="301"/>
      <c r="CY832" s="302"/>
      <c r="CZ832" s="301"/>
      <c r="DA832" s="301"/>
      <c r="DB832" s="301"/>
      <c r="DC832" s="302"/>
    </row>
    <row r="833" spans="48:107">
      <c r="AV833" s="301"/>
      <c r="AW833" s="302"/>
      <c r="AX833" s="301"/>
      <c r="AY833" s="301"/>
      <c r="AZ833" s="301"/>
      <c r="BA833" s="302"/>
      <c r="BE833" s="301"/>
      <c r="BF833" s="302"/>
      <c r="BG833" s="301"/>
      <c r="BH833" s="301"/>
      <c r="BI833" s="301"/>
      <c r="BJ833" s="302"/>
      <c r="BN833" s="301"/>
      <c r="BO833" s="302"/>
      <c r="BP833" s="301"/>
      <c r="BQ833" s="301"/>
      <c r="BR833" s="301"/>
      <c r="BS833" s="302"/>
      <c r="BW833" s="301"/>
      <c r="BX833" s="302"/>
      <c r="BY833" s="301"/>
      <c r="BZ833" s="301"/>
      <c r="CA833" s="301"/>
      <c r="CB833" s="302"/>
      <c r="CF833" s="301"/>
      <c r="CG833" s="302"/>
      <c r="CH833" s="301"/>
      <c r="CI833" s="301"/>
      <c r="CJ833" s="301"/>
      <c r="CK833" s="302"/>
      <c r="CO833" s="301"/>
      <c r="CP833" s="302"/>
      <c r="CQ833" s="301"/>
      <c r="CR833" s="301"/>
      <c r="CS833" s="301"/>
      <c r="CT833" s="302"/>
      <c r="CX833" s="301"/>
      <c r="CY833" s="302"/>
      <c r="CZ833" s="301"/>
      <c r="DA833" s="301"/>
      <c r="DB833" s="301"/>
      <c r="DC833" s="302"/>
    </row>
    <row r="834" spans="48:107">
      <c r="AV834" s="301"/>
      <c r="AW834" s="302"/>
      <c r="AX834" s="301"/>
      <c r="AY834" s="301"/>
      <c r="AZ834" s="301"/>
      <c r="BA834" s="302"/>
      <c r="BE834" s="301"/>
      <c r="BF834" s="302"/>
      <c r="BG834" s="301"/>
      <c r="BH834" s="301"/>
      <c r="BI834" s="301"/>
      <c r="BJ834" s="302"/>
      <c r="BN834" s="301"/>
      <c r="BO834" s="302"/>
      <c r="BP834" s="301"/>
      <c r="BQ834" s="301"/>
      <c r="BR834" s="301"/>
      <c r="BS834" s="302"/>
      <c r="BW834" s="301"/>
      <c r="BX834" s="302"/>
      <c r="BY834" s="301"/>
      <c r="BZ834" s="301"/>
      <c r="CA834" s="301"/>
      <c r="CB834" s="302"/>
      <c r="CF834" s="301"/>
      <c r="CG834" s="302"/>
      <c r="CH834" s="301"/>
      <c r="CI834" s="301"/>
      <c r="CJ834" s="301"/>
      <c r="CK834" s="302"/>
      <c r="CO834" s="301"/>
      <c r="CP834" s="302"/>
      <c r="CQ834" s="301"/>
      <c r="CR834" s="301"/>
      <c r="CS834" s="301"/>
      <c r="CT834" s="302"/>
      <c r="CX834" s="301"/>
      <c r="CY834" s="302"/>
      <c r="CZ834" s="301"/>
      <c r="DA834" s="301"/>
      <c r="DB834" s="301"/>
      <c r="DC834" s="302"/>
    </row>
    <row r="835" spans="48:107">
      <c r="AV835" s="301"/>
      <c r="AW835" s="302"/>
      <c r="AX835" s="301"/>
      <c r="AY835" s="301"/>
      <c r="AZ835" s="301"/>
      <c r="BA835" s="302"/>
      <c r="BE835" s="301"/>
      <c r="BF835" s="302"/>
      <c r="BG835" s="301"/>
      <c r="BH835" s="301"/>
      <c r="BI835" s="301"/>
      <c r="BJ835" s="302"/>
      <c r="BN835" s="301"/>
      <c r="BO835" s="302"/>
      <c r="BP835" s="301"/>
      <c r="BQ835" s="301"/>
      <c r="BR835" s="301"/>
      <c r="BS835" s="302"/>
      <c r="BW835" s="301"/>
      <c r="BX835" s="302"/>
      <c r="BY835" s="301"/>
      <c r="BZ835" s="301"/>
      <c r="CA835" s="301"/>
      <c r="CB835" s="302"/>
      <c r="CF835" s="301"/>
      <c r="CG835" s="302"/>
      <c r="CH835" s="301"/>
      <c r="CI835" s="301"/>
      <c r="CJ835" s="301"/>
      <c r="CK835" s="302"/>
      <c r="CO835" s="301"/>
      <c r="CP835" s="302"/>
      <c r="CQ835" s="301"/>
      <c r="CR835" s="301"/>
      <c r="CS835" s="301"/>
      <c r="CT835" s="302"/>
      <c r="CX835" s="301"/>
      <c r="CY835" s="302"/>
      <c r="CZ835" s="301"/>
      <c r="DA835" s="301"/>
      <c r="DB835" s="301"/>
      <c r="DC835" s="302"/>
    </row>
    <row r="836" spans="48:107">
      <c r="AV836" s="301"/>
      <c r="AW836" s="302"/>
      <c r="AX836" s="301"/>
      <c r="AY836" s="301"/>
      <c r="AZ836" s="301"/>
      <c r="BA836" s="302"/>
      <c r="BE836" s="301"/>
      <c r="BF836" s="302"/>
      <c r="BG836" s="301"/>
      <c r="BH836" s="301"/>
      <c r="BI836" s="301"/>
      <c r="BJ836" s="302"/>
      <c r="BN836" s="301"/>
      <c r="BO836" s="302"/>
      <c r="BP836" s="301"/>
      <c r="BQ836" s="301"/>
      <c r="BR836" s="301"/>
      <c r="BS836" s="302"/>
      <c r="BW836" s="301"/>
      <c r="BX836" s="302"/>
      <c r="BY836" s="301"/>
      <c r="BZ836" s="301"/>
      <c r="CA836" s="301"/>
      <c r="CB836" s="302"/>
      <c r="CF836" s="301"/>
      <c r="CG836" s="302"/>
      <c r="CH836" s="301"/>
      <c r="CI836" s="301"/>
      <c r="CJ836" s="301"/>
      <c r="CK836" s="302"/>
      <c r="CO836" s="301"/>
      <c r="CP836" s="302"/>
      <c r="CQ836" s="301"/>
      <c r="CR836" s="301"/>
      <c r="CS836" s="301"/>
      <c r="CT836" s="302"/>
      <c r="CX836" s="301"/>
      <c r="CY836" s="302"/>
      <c r="CZ836" s="301"/>
      <c r="DA836" s="301"/>
      <c r="DB836" s="301"/>
      <c r="DC836" s="302"/>
    </row>
    <row r="837" spans="48:107">
      <c r="AV837" s="301"/>
      <c r="AW837" s="302"/>
      <c r="AX837" s="301"/>
      <c r="AY837" s="301"/>
      <c r="AZ837" s="301"/>
      <c r="BA837" s="302"/>
      <c r="BE837" s="301"/>
      <c r="BF837" s="302"/>
      <c r="BG837" s="301"/>
      <c r="BH837" s="301"/>
      <c r="BI837" s="301"/>
      <c r="BJ837" s="302"/>
      <c r="BN837" s="301"/>
      <c r="BO837" s="302"/>
      <c r="BP837" s="301"/>
      <c r="BQ837" s="301"/>
      <c r="BR837" s="301"/>
      <c r="BS837" s="302"/>
      <c r="BW837" s="301"/>
      <c r="BX837" s="302"/>
      <c r="BY837" s="301"/>
      <c r="BZ837" s="301"/>
      <c r="CA837" s="301"/>
      <c r="CB837" s="302"/>
      <c r="CF837" s="301"/>
      <c r="CG837" s="302"/>
      <c r="CH837" s="301"/>
      <c r="CI837" s="301"/>
      <c r="CJ837" s="301"/>
      <c r="CK837" s="302"/>
      <c r="CO837" s="301"/>
      <c r="CP837" s="302"/>
      <c r="CQ837" s="301"/>
      <c r="CR837" s="301"/>
      <c r="CS837" s="301"/>
      <c r="CT837" s="302"/>
      <c r="CX837" s="301"/>
      <c r="CY837" s="302"/>
      <c r="CZ837" s="301"/>
      <c r="DA837" s="301"/>
      <c r="DB837" s="301"/>
      <c r="DC837" s="302"/>
    </row>
    <row r="838" spans="48:107">
      <c r="AV838" s="301"/>
      <c r="AW838" s="302"/>
      <c r="AX838" s="301"/>
      <c r="AY838" s="301"/>
      <c r="AZ838" s="301"/>
      <c r="BA838" s="302"/>
      <c r="BE838" s="301"/>
      <c r="BF838" s="302"/>
      <c r="BG838" s="301"/>
      <c r="BH838" s="301"/>
      <c r="BI838" s="301"/>
      <c r="BJ838" s="302"/>
      <c r="BN838" s="301"/>
      <c r="BO838" s="302"/>
      <c r="BP838" s="301"/>
      <c r="BQ838" s="301"/>
      <c r="BR838" s="301"/>
      <c r="BS838" s="302"/>
      <c r="BW838" s="301"/>
      <c r="BX838" s="302"/>
      <c r="BY838" s="301"/>
      <c r="BZ838" s="301"/>
      <c r="CA838" s="301"/>
      <c r="CB838" s="302"/>
      <c r="CF838" s="301"/>
      <c r="CG838" s="302"/>
      <c r="CH838" s="301"/>
      <c r="CI838" s="301"/>
      <c r="CJ838" s="301"/>
      <c r="CK838" s="302"/>
      <c r="CO838" s="301"/>
      <c r="CP838" s="302"/>
      <c r="CQ838" s="301"/>
      <c r="CR838" s="301"/>
      <c r="CS838" s="301"/>
      <c r="CT838" s="302"/>
      <c r="CX838" s="301"/>
      <c r="CY838" s="302"/>
      <c r="CZ838" s="301"/>
      <c r="DA838" s="301"/>
      <c r="DB838" s="301"/>
      <c r="DC838" s="302"/>
    </row>
    <row r="839" spans="48:107">
      <c r="AV839" s="301"/>
      <c r="AW839" s="302"/>
      <c r="AX839" s="301"/>
      <c r="AY839" s="301"/>
      <c r="AZ839" s="301"/>
      <c r="BA839" s="302"/>
      <c r="BE839" s="301"/>
      <c r="BF839" s="302"/>
      <c r="BG839" s="301"/>
      <c r="BH839" s="301"/>
      <c r="BI839" s="301"/>
      <c r="BJ839" s="302"/>
      <c r="BN839" s="301"/>
      <c r="BO839" s="302"/>
      <c r="BP839" s="301"/>
      <c r="BQ839" s="301"/>
      <c r="BR839" s="301"/>
      <c r="BS839" s="302"/>
      <c r="BW839" s="301"/>
      <c r="BX839" s="302"/>
      <c r="BY839" s="301"/>
      <c r="BZ839" s="301"/>
      <c r="CA839" s="301"/>
      <c r="CB839" s="302"/>
      <c r="CF839" s="301"/>
      <c r="CG839" s="302"/>
      <c r="CH839" s="301"/>
      <c r="CI839" s="301"/>
      <c r="CJ839" s="301"/>
      <c r="CK839" s="302"/>
      <c r="CO839" s="301"/>
      <c r="CP839" s="302"/>
      <c r="CQ839" s="301"/>
      <c r="CR839" s="301"/>
      <c r="CS839" s="301"/>
      <c r="CT839" s="302"/>
      <c r="CX839" s="301"/>
      <c r="CY839" s="302"/>
      <c r="CZ839" s="301"/>
      <c r="DA839" s="301"/>
      <c r="DB839" s="301"/>
      <c r="DC839" s="302"/>
    </row>
    <row r="840" spans="48:107">
      <c r="AV840" s="301"/>
      <c r="AW840" s="302"/>
      <c r="AX840" s="301"/>
      <c r="AY840" s="301"/>
      <c r="AZ840" s="301"/>
      <c r="BA840" s="302"/>
      <c r="BE840" s="301"/>
      <c r="BF840" s="302"/>
      <c r="BG840" s="301"/>
      <c r="BH840" s="301"/>
      <c r="BI840" s="301"/>
      <c r="BJ840" s="302"/>
      <c r="BN840" s="301"/>
      <c r="BO840" s="302"/>
      <c r="BP840" s="301"/>
      <c r="BQ840" s="301"/>
      <c r="BR840" s="301"/>
      <c r="BS840" s="302"/>
      <c r="BW840" s="301"/>
      <c r="BX840" s="302"/>
      <c r="BY840" s="301"/>
      <c r="BZ840" s="301"/>
      <c r="CA840" s="301"/>
      <c r="CB840" s="302"/>
      <c r="CF840" s="301"/>
      <c r="CG840" s="302"/>
      <c r="CH840" s="301"/>
      <c r="CI840" s="301"/>
      <c r="CJ840" s="301"/>
      <c r="CK840" s="302"/>
      <c r="CO840" s="301"/>
      <c r="CP840" s="302"/>
      <c r="CQ840" s="301"/>
      <c r="CR840" s="301"/>
      <c r="CS840" s="301"/>
      <c r="CT840" s="302"/>
      <c r="CX840" s="301"/>
      <c r="CY840" s="302"/>
      <c r="CZ840" s="301"/>
      <c r="DA840" s="301"/>
      <c r="DB840" s="301"/>
      <c r="DC840" s="302"/>
    </row>
    <row r="841" spans="48:107">
      <c r="AV841" s="301"/>
      <c r="AW841" s="302"/>
      <c r="AX841" s="301"/>
      <c r="AY841" s="301"/>
      <c r="AZ841" s="301"/>
      <c r="BA841" s="302"/>
      <c r="BE841" s="301"/>
      <c r="BF841" s="302"/>
      <c r="BG841" s="301"/>
      <c r="BH841" s="301"/>
      <c r="BI841" s="301"/>
      <c r="BJ841" s="302"/>
      <c r="BN841" s="301"/>
      <c r="BO841" s="302"/>
      <c r="BP841" s="301"/>
      <c r="BQ841" s="301"/>
      <c r="BR841" s="301"/>
      <c r="BS841" s="302"/>
      <c r="BW841" s="301"/>
      <c r="BX841" s="302"/>
      <c r="BY841" s="301"/>
      <c r="BZ841" s="301"/>
      <c r="CA841" s="301"/>
      <c r="CB841" s="302"/>
      <c r="CF841" s="301"/>
      <c r="CG841" s="302"/>
      <c r="CH841" s="301"/>
      <c r="CI841" s="301"/>
      <c r="CJ841" s="301"/>
      <c r="CK841" s="302"/>
      <c r="CO841" s="301"/>
      <c r="CP841" s="302"/>
      <c r="CQ841" s="301"/>
      <c r="CR841" s="301"/>
      <c r="CS841" s="301"/>
      <c r="CT841" s="302"/>
      <c r="CX841" s="301"/>
      <c r="CY841" s="302"/>
      <c r="CZ841" s="301"/>
      <c r="DA841" s="301"/>
      <c r="DB841" s="301"/>
      <c r="DC841" s="302"/>
    </row>
    <row r="842" spans="48:107">
      <c r="AV842" s="301"/>
      <c r="AW842" s="302"/>
      <c r="AX842" s="301"/>
      <c r="AY842" s="301"/>
      <c r="AZ842" s="301"/>
      <c r="BA842" s="302"/>
      <c r="BE842" s="301"/>
      <c r="BF842" s="302"/>
      <c r="BG842" s="301"/>
      <c r="BH842" s="301"/>
      <c r="BI842" s="301"/>
      <c r="BJ842" s="302"/>
      <c r="BN842" s="301"/>
      <c r="BO842" s="302"/>
      <c r="BP842" s="301"/>
      <c r="BQ842" s="301"/>
      <c r="BR842" s="301"/>
      <c r="BS842" s="302"/>
      <c r="BW842" s="301"/>
      <c r="BX842" s="302"/>
      <c r="BY842" s="301"/>
      <c r="BZ842" s="301"/>
      <c r="CA842" s="301"/>
      <c r="CB842" s="302"/>
      <c r="CF842" s="301"/>
      <c r="CG842" s="302"/>
      <c r="CH842" s="301"/>
      <c r="CI842" s="301"/>
      <c r="CJ842" s="301"/>
      <c r="CK842" s="302"/>
      <c r="CO842" s="301"/>
      <c r="CP842" s="302"/>
      <c r="CQ842" s="301"/>
      <c r="CR842" s="301"/>
      <c r="CS842" s="301"/>
      <c r="CT842" s="302"/>
      <c r="CX842" s="301"/>
      <c r="CY842" s="302"/>
      <c r="CZ842" s="301"/>
      <c r="DA842" s="301"/>
      <c r="DB842" s="301"/>
      <c r="DC842" s="302"/>
    </row>
    <row r="843" spans="48:107">
      <c r="AV843" s="301"/>
      <c r="AW843" s="302"/>
      <c r="AX843" s="301"/>
      <c r="AY843" s="301"/>
      <c r="AZ843" s="301"/>
      <c r="BA843" s="302"/>
      <c r="BE843" s="301"/>
      <c r="BF843" s="302"/>
      <c r="BG843" s="301"/>
      <c r="BH843" s="301"/>
      <c r="BI843" s="301"/>
      <c r="BJ843" s="302"/>
      <c r="BN843" s="301"/>
      <c r="BO843" s="302"/>
      <c r="BP843" s="301"/>
      <c r="BQ843" s="301"/>
      <c r="BR843" s="301"/>
      <c r="BS843" s="302"/>
      <c r="BW843" s="301"/>
      <c r="BX843" s="302"/>
      <c r="BY843" s="301"/>
      <c r="BZ843" s="301"/>
      <c r="CA843" s="301"/>
      <c r="CB843" s="302"/>
      <c r="CF843" s="301"/>
      <c r="CG843" s="302"/>
      <c r="CH843" s="301"/>
      <c r="CI843" s="301"/>
      <c r="CJ843" s="301"/>
      <c r="CK843" s="302"/>
      <c r="CO843" s="301"/>
      <c r="CP843" s="302"/>
      <c r="CQ843" s="301"/>
      <c r="CR843" s="301"/>
      <c r="CS843" s="301"/>
      <c r="CT843" s="302"/>
      <c r="CX843" s="301"/>
      <c r="CY843" s="302"/>
      <c r="CZ843" s="301"/>
      <c r="DA843" s="301"/>
      <c r="DB843" s="301"/>
      <c r="DC843" s="302"/>
    </row>
    <row r="844" spans="48:107">
      <c r="AV844" s="301"/>
      <c r="AW844" s="302"/>
      <c r="AX844" s="301"/>
      <c r="AY844" s="301"/>
      <c r="AZ844" s="301"/>
      <c r="BA844" s="302"/>
      <c r="BE844" s="301"/>
      <c r="BF844" s="302"/>
      <c r="BG844" s="301"/>
      <c r="BH844" s="301"/>
      <c r="BI844" s="301"/>
      <c r="BJ844" s="302"/>
      <c r="BN844" s="301"/>
      <c r="BO844" s="302"/>
      <c r="BP844" s="301"/>
      <c r="BQ844" s="301"/>
      <c r="BR844" s="301"/>
      <c r="BS844" s="302"/>
      <c r="BW844" s="301"/>
      <c r="BX844" s="302"/>
      <c r="BY844" s="301"/>
      <c r="BZ844" s="301"/>
      <c r="CA844" s="301"/>
      <c r="CB844" s="302"/>
      <c r="CF844" s="301"/>
      <c r="CG844" s="302"/>
      <c r="CH844" s="301"/>
      <c r="CI844" s="301"/>
      <c r="CJ844" s="301"/>
      <c r="CK844" s="302"/>
      <c r="CO844" s="301"/>
      <c r="CP844" s="302"/>
      <c r="CQ844" s="301"/>
      <c r="CR844" s="301"/>
      <c r="CS844" s="301"/>
      <c r="CT844" s="302"/>
      <c r="CX844" s="301"/>
      <c r="CY844" s="302"/>
      <c r="CZ844" s="301"/>
      <c r="DA844" s="301"/>
      <c r="DB844" s="301"/>
      <c r="DC844" s="302"/>
    </row>
    <row r="845" spans="48:107">
      <c r="AV845" s="301"/>
      <c r="AW845" s="302"/>
      <c r="AX845" s="301"/>
      <c r="AY845" s="301"/>
      <c r="AZ845" s="301"/>
      <c r="BA845" s="302"/>
      <c r="BE845" s="301"/>
      <c r="BF845" s="302"/>
      <c r="BG845" s="301"/>
      <c r="BH845" s="301"/>
      <c r="BI845" s="301"/>
      <c r="BJ845" s="302"/>
      <c r="BN845" s="301"/>
      <c r="BO845" s="302"/>
      <c r="BP845" s="301"/>
      <c r="BQ845" s="301"/>
      <c r="BR845" s="301"/>
      <c r="BS845" s="302"/>
      <c r="BW845" s="301"/>
      <c r="BX845" s="302"/>
      <c r="BY845" s="301"/>
      <c r="BZ845" s="301"/>
      <c r="CA845" s="301"/>
      <c r="CB845" s="302"/>
      <c r="CF845" s="301"/>
      <c r="CG845" s="302"/>
      <c r="CH845" s="301"/>
      <c r="CI845" s="301"/>
      <c r="CJ845" s="301"/>
      <c r="CK845" s="302"/>
      <c r="CO845" s="301"/>
      <c r="CP845" s="302"/>
      <c r="CQ845" s="301"/>
      <c r="CR845" s="301"/>
      <c r="CS845" s="301"/>
      <c r="CT845" s="302"/>
      <c r="CX845" s="301"/>
      <c r="CY845" s="302"/>
      <c r="CZ845" s="301"/>
      <c r="DA845" s="301"/>
      <c r="DB845" s="301"/>
      <c r="DC845" s="302"/>
    </row>
    <row r="846" spans="48:107">
      <c r="AV846" s="301"/>
      <c r="AW846" s="302"/>
      <c r="AX846" s="301"/>
      <c r="AY846" s="301"/>
      <c r="AZ846" s="301"/>
      <c r="BA846" s="302"/>
      <c r="BE846" s="301"/>
      <c r="BF846" s="302"/>
      <c r="BG846" s="301"/>
      <c r="BH846" s="301"/>
      <c r="BI846" s="301"/>
      <c r="BJ846" s="302"/>
      <c r="BN846" s="301"/>
      <c r="BO846" s="302"/>
      <c r="BP846" s="301"/>
      <c r="BQ846" s="301"/>
      <c r="BR846" s="301"/>
      <c r="BS846" s="302"/>
      <c r="BW846" s="301"/>
      <c r="BX846" s="302"/>
      <c r="BY846" s="301"/>
      <c r="BZ846" s="301"/>
      <c r="CA846" s="301"/>
      <c r="CB846" s="302"/>
      <c r="CF846" s="301"/>
      <c r="CG846" s="302"/>
      <c r="CH846" s="301"/>
      <c r="CI846" s="301"/>
      <c r="CJ846" s="301"/>
      <c r="CK846" s="302"/>
      <c r="CO846" s="301"/>
      <c r="CP846" s="302"/>
      <c r="CQ846" s="301"/>
      <c r="CR846" s="301"/>
      <c r="CS846" s="301"/>
      <c r="CT846" s="302"/>
      <c r="CX846" s="301"/>
      <c r="CY846" s="302"/>
      <c r="CZ846" s="301"/>
      <c r="DA846" s="301"/>
      <c r="DB846" s="301"/>
      <c r="DC846" s="302"/>
    </row>
    <row r="847" spans="48:107">
      <c r="AV847" s="301"/>
      <c r="AW847" s="302"/>
      <c r="AX847" s="301"/>
      <c r="AY847" s="301"/>
      <c r="AZ847" s="301"/>
      <c r="BA847" s="302"/>
      <c r="BE847" s="301"/>
      <c r="BF847" s="302"/>
      <c r="BG847" s="301"/>
      <c r="BH847" s="301"/>
      <c r="BI847" s="301"/>
      <c r="BJ847" s="302"/>
      <c r="BN847" s="301"/>
      <c r="BO847" s="302"/>
      <c r="BP847" s="301"/>
      <c r="BQ847" s="301"/>
      <c r="BR847" s="301"/>
      <c r="BS847" s="302"/>
      <c r="BW847" s="301"/>
      <c r="BX847" s="302"/>
      <c r="BY847" s="301"/>
      <c r="BZ847" s="301"/>
      <c r="CA847" s="301"/>
      <c r="CB847" s="302"/>
      <c r="CF847" s="301"/>
      <c r="CG847" s="302"/>
      <c r="CH847" s="301"/>
      <c r="CI847" s="301"/>
      <c r="CJ847" s="301"/>
      <c r="CK847" s="302"/>
      <c r="CO847" s="301"/>
      <c r="CP847" s="302"/>
      <c r="CQ847" s="301"/>
      <c r="CR847" s="301"/>
      <c r="CS847" s="301"/>
      <c r="CT847" s="302"/>
      <c r="CX847" s="301"/>
      <c r="CY847" s="302"/>
      <c r="CZ847" s="301"/>
      <c r="DA847" s="301"/>
      <c r="DB847" s="301"/>
      <c r="DC847" s="302"/>
    </row>
    <row r="848" spans="48:107">
      <c r="AV848" s="301"/>
      <c r="AW848" s="302"/>
      <c r="AX848" s="302"/>
      <c r="AY848" s="301"/>
      <c r="AZ848" s="301"/>
      <c r="BA848" s="302"/>
      <c r="BE848" s="301"/>
      <c r="BF848" s="302"/>
      <c r="BG848" s="301"/>
      <c r="BH848" s="301"/>
      <c r="BI848" s="301"/>
      <c r="BJ848" s="302"/>
      <c r="BN848" s="301"/>
      <c r="BO848" s="302"/>
      <c r="BP848" s="301"/>
      <c r="BQ848" s="301"/>
      <c r="BR848" s="301"/>
      <c r="BS848" s="302"/>
      <c r="BW848" s="301"/>
      <c r="BX848" s="302"/>
      <c r="BY848" s="301"/>
      <c r="BZ848" s="301"/>
      <c r="CA848" s="301"/>
      <c r="CB848" s="302"/>
      <c r="CF848" s="301"/>
      <c r="CG848" s="302"/>
      <c r="CH848" s="301"/>
      <c r="CI848" s="301"/>
      <c r="CJ848" s="301"/>
      <c r="CK848" s="302"/>
      <c r="CO848" s="301"/>
      <c r="CP848" s="302"/>
      <c r="CQ848" s="301"/>
      <c r="CR848" s="301"/>
      <c r="CS848" s="301"/>
      <c r="CT848" s="302"/>
      <c r="CX848" s="301"/>
      <c r="CY848" s="302"/>
      <c r="CZ848" s="301"/>
      <c r="DA848" s="301"/>
      <c r="DB848" s="301"/>
      <c r="DC848" s="302"/>
    </row>
    <row r="849" spans="48:107">
      <c r="AV849" s="301"/>
      <c r="AW849" s="302"/>
      <c r="AX849" s="302"/>
      <c r="AY849" s="301"/>
      <c r="AZ849" s="301"/>
      <c r="BA849" s="302"/>
      <c r="BE849" s="301"/>
      <c r="BF849" s="302"/>
      <c r="BG849" s="301"/>
      <c r="BH849" s="301"/>
      <c r="BI849" s="301"/>
      <c r="BJ849" s="302"/>
      <c r="BN849" s="301"/>
      <c r="BO849" s="302"/>
      <c r="BP849" s="301"/>
      <c r="BQ849" s="301"/>
      <c r="BR849" s="301"/>
      <c r="BS849" s="302"/>
      <c r="BW849" s="301"/>
      <c r="BX849" s="302"/>
      <c r="BY849" s="301"/>
      <c r="BZ849" s="301"/>
      <c r="CA849" s="301"/>
      <c r="CB849" s="302"/>
      <c r="CF849" s="301"/>
      <c r="CG849" s="302"/>
      <c r="CH849" s="301"/>
      <c r="CI849" s="301"/>
      <c r="CJ849" s="301"/>
      <c r="CK849" s="302"/>
      <c r="CO849" s="301"/>
      <c r="CP849" s="302"/>
      <c r="CQ849" s="301"/>
      <c r="CR849" s="301"/>
      <c r="CS849" s="301"/>
      <c r="CT849" s="302"/>
      <c r="CX849" s="301"/>
      <c r="CY849" s="302"/>
      <c r="CZ849" s="301"/>
      <c r="DA849" s="301"/>
      <c r="DB849" s="301"/>
      <c r="DC849" s="302"/>
    </row>
    <row r="850" spans="48:107">
      <c r="AV850" s="301"/>
      <c r="AW850" s="302"/>
      <c r="AX850" s="302"/>
      <c r="AY850" s="301"/>
      <c r="AZ850" s="301"/>
      <c r="BA850" s="302"/>
      <c r="BE850" s="301"/>
      <c r="BF850" s="302"/>
      <c r="BG850" s="301"/>
      <c r="BH850" s="301"/>
      <c r="BI850" s="301"/>
      <c r="BJ850" s="302"/>
      <c r="BN850" s="301"/>
      <c r="BO850" s="302"/>
      <c r="BP850" s="301"/>
      <c r="BQ850" s="301"/>
      <c r="BR850" s="301"/>
      <c r="BS850" s="302"/>
      <c r="BW850" s="301"/>
      <c r="BX850" s="302"/>
      <c r="BY850" s="301"/>
      <c r="BZ850" s="301"/>
      <c r="CA850" s="301"/>
      <c r="CB850" s="302"/>
      <c r="CF850" s="301"/>
      <c r="CG850" s="302"/>
      <c r="CH850" s="301"/>
      <c r="CI850" s="301"/>
      <c r="CJ850" s="301"/>
      <c r="CK850" s="302"/>
      <c r="CO850" s="301"/>
      <c r="CP850" s="302"/>
      <c r="CQ850" s="301"/>
      <c r="CR850" s="301"/>
      <c r="CS850" s="301"/>
      <c r="CT850" s="302"/>
      <c r="CX850" s="301"/>
      <c r="CY850" s="302"/>
      <c r="CZ850" s="301"/>
      <c r="DA850" s="301"/>
      <c r="DB850" s="301"/>
      <c r="DC850" s="302"/>
    </row>
    <row r="851" spans="48:107">
      <c r="AV851" s="301"/>
      <c r="AW851" s="302"/>
      <c r="AX851" s="302"/>
      <c r="AY851" s="301"/>
      <c r="AZ851" s="301"/>
      <c r="BA851" s="302"/>
      <c r="BE851" s="301"/>
      <c r="BF851" s="302"/>
      <c r="BG851" s="301"/>
      <c r="BH851" s="301"/>
      <c r="BI851" s="301"/>
      <c r="BJ851" s="302"/>
      <c r="BN851" s="301"/>
      <c r="BO851" s="302"/>
      <c r="BP851" s="301"/>
      <c r="BQ851" s="301"/>
      <c r="BR851" s="301"/>
      <c r="BS851" s="302"/>
      <c r="BW851" s="301"/>
      <c r="BX851" s="302"/>
      <c r="BY851" s="301"/>
      <c r="BZ851" s="301"/>
      <c r="CA851" s="301"/>
      <c r="CB851" s="302"/>
      <c r="CF851" s="301"/>
      <c r="CG851" s="302"/>
      <c r="CH851" s="301"/>
      <c r="CI851" s="301"/>
      <c r="CJ851" s="301"/>
      <c r="CK851" s="302"/>
      <c r="CO851" s="301"/>
      <c r="CP851" s="302"/>
      <c r="CQ851" s="301"/>
      <c r="CR851" s="301"/>
      <c r="CS851" s="301"/>
      <c r="CT851" s="302"/>
      <c r="CX851" s="301"/>
      <c r="CY851" s="302"/>
      <c r="CZ851" s="301"/>
      <c r="DA851" s="301"/>
      <c r="DB851" s="301"/>
      <c r="DC851" s="302"/>
    </row>
    <row r="852" spans="48:107">
      <c r="AV852" s="301"/>
      <c r="AW852" s="302"/>
      <c r="AX852" s="302"/>
      <c r="AY852" s="301"/>
      <c r="AZ852" s="301"/>
      <c r="BA852" s="302"/>
      <c r="BE852" s="301"/>
      <c r="BF852" s="302"/>
      <c r="BG852" s="301"/>
      <c r="BH852" s="301"/>
      <c r="BI852" s="301"/>
      <c r="BJ852" s="302"/>
      <c r="BN852" s="301"/>
      <c r="BO852" s="302"/>
      <c r="BP852" s="301"/>
      <c r="BQ852" s="301"/>
      <c r="BR852" s="301"/>
      <c r="BS852" s="302"/>
      <c r="BW852" s="301"/>
      <c r="BX852" s="302"/>
      <c r="BY852" s="301"/>
      <c r="BZ852" s="301"/>
      <c r="CA852" s="301"/>
      <c r="CB852" s="302"/>
      <c r="CF852" s="301"/>
      <c r="CG852" s="302"/>
      <c r="CH852" s="301"/>
      <c r="CI852" s="301"/>
      <c r="CJ852" s="301"/>
      <c r="CK852" s="302"/>
      <c r="CO852" s="301"/>
      <c r="CP852" s="302"/>
      <c r="CQ852" s="301"/>
      <c r="CR852" s="301"/>
      <c r="CS852" s="301"/>
      <c r="CT852" s="302"/>
      <c r="CX852" s="301"/>
      <c r="CY852" s="302"/>
      <c r="CZ852" s="301"/>
      <c r="DA852" s="301"/>
      <c r="DB852" s="301"/>
      <c r="DC852" s="302"/>
    </row>
    <row r="853" spans="48:107">
      <c r="AV853" s="301"/>
      <c r="AW853" s="302"/>
      <c r="AX853" s="302"/>
      <c r="AY853" s="301"/>
      <c r="AZ853" s="301"/>
      <c r="BA853" s="302"/>
      <c r="BE853" s="301"/>
      <c r="BF853" s="302"/>
      <c r="BG853" s="301"/>
      <c r="BH853" s="301"/>
      <c r="BI853" s="301"/>
      <c r="BJ853" s="302"/>
      <c r="BN853" s="301"/>
      <c r="BO853" s="302"/>
      <c r="BP853" s="301"/>
      <c r="BQ853" s="301"/>
      <c r="BR853" s="301"/>
      <c r="BS853" s="302"/>
      <c r="BW853" s="301"/>
      <c r="BX853" s="302"/>
      <c r="BY853" s="301"/>
      <c r="BZ853" s="301"/>
      <c r="CA853" s="301"/>
      <c r="CB853" s="302"/>
      <c r="CF853" s="301"/>
      <c r="CG853" s="302"/>
      <c r="CH853" s="301"/>
      <c r="CI853" s="301"/>
      <c r="CJ853" s="301"/>
      <c r="CK853" s="302"/>
      <c r="CO853" s="301"/>
      <c r="CP853" s="302"/>
      <c r="CQ853" s="301"/>
      <c r="CR853" s="301"/>
      <c r="CS853" s="301"/>
      <c r="CT853" s="302"/>
      <c r="CX853" s="301"/>
      <c r="CY853" s="302"/>
      <c r="CZ853" s="301"/>
      <c r="DA853" s="301"/>
      <c r="DB853" s="301"/>
      <c r="DC853" s="302"/>
    </row>
    <row r="854" spans="48:107">
      <c r="AV854" s="301"/>
      <c r="AW854" s="302"/>
      <c r="AX854" s="302"/>
      <c r="AY854" s="301"/>
      <c r="AZ854" s="301"/>
      <c r="BA854" s="302"/>
      <c r="BE854" s="301"/>
      <c r="BF854" s="302"/>
      <c r="BG854" s="301"/>
      <c r="BH854" s="301"/>
      <c r="BI854" s="301"/>
      <c r="BJ854" s="302"/>
      <c r="BN854" s="301"/>
      <c r="BO854" s="302"/>
      <c r="BP854" s="301"/>
      <c r="BQ854" s="301"/>
      <c r="BR854" s="301"/>
      <c r="BS854" s="302"/>
      <c r="BW854" s="301"/>
      <c r="BX854" s="302"/>
      <c r="BY854" s="301"/>
      <c r="BZ854" s="301"/>
      <c r="CA854" s="301"/>
      <c r="CB854" s="302"/>
      <c r="CF854" s="301"/>
      <c r="CG854" s="302"/>
      <c r="CH854" s="301"/>
      <c r="CI854" s="301"/>
      <c r="CJ854" s="301"/>
      <c r="CK854" s="302"/>
      <c r="CO854" s="301"/>
      <c r="CP854" s="302"/>
      <c r="CQ854" s="301"/>
      <c r="CR854" s="301"/>
      <c r="CS854" s="301"/>
      <c r="CT854" s="302"/>
      <c r="CX854" s="301"/>
      <c r="CY854" s="302"/>
      <c r="CZ854" s="301"/>
      <c r="DA854" s="301"/>
      <c r="DB854" s="301"/>
      <c r="DC854" s="302"/>
    </row>
    <row r="855" spans="48:107">
      <c r="AV855" s="301"/>
      <c r="AW855" s="302"/>
      <c r="AX855" s="302"/>
      <c r="AY855" s="301"/>
      <c r="AZ855" s="301"/>
      <c r="BA855" s="302"/>
      <c r="BE855" s="301"/>
      <c r="BF855" s="302"/>
      <c r="BG855" s="301"/>
      <c r="BH855" s="301"/>
      <c r="BI855" s="301"/>
      <c r="BJ855" s="302"/>
      <c r="BN855" s="301"/>
      <c r="BO855" s="302"/>
      <c r="BP855" s="301"/>
      <c r="BQ855" s="301"/>
      <c r="BR855" s="301"/>
      <c r="BS855" s="302"/>
      <c r="BW855" s="301"/>
      <c r="BX855" s="302"/>
      <c r="BY855" s="301"/>
      <c r="BZ855" s="301"/>
      <c r="CA855" s="301"/>
      <c r="CB855" s="302"/>
      <c r="CF855" s="301"/>
      <c r="CG855" s="302"/>
      <c r="CH855" s="301"/>
      <c r="CI855" s="301"/>
      <c r="CJ855" s="301"/>
      <c r="CK855" s="302"/>
      <c r="CO855" s="301"/>
      <c r="CP855" s="302"/>
      <c r="CQ855" s="301"/>
      <c r="CR855" s="301"/>
      <c r="CS855" s="301"/>
      <c r="CT855" s="302"/>
      <c r="CX855" s="301"/>
      <c r="CY855" s="302"/>
      <c r="CZ855" s="301"/>
      <c r="DA855" s="301"/>
      <c r="DB855" s="301"/>
      <c r="DC855" s="302"/>
    </row>
    <row r="856" spans="48:107">
      <c r="AV856" s="301"/>
      <c r="AW856" s="302"/>
      <c r="AX856" s="302"/>
      <c r="AY856" s="301"/>
      <c r="AZ856" s="301"/>
      <c r="BA856" s="302"/>
      <c r="BE856" s="301"/>
      <c r="BF856" s="302"/>
      <c r="BG856" s="301"/>
      <c r="BH856" s="301"/>
      <c r="BI856" s="301"/>
      <c r="BJ856" s="302"/>
      <c r="BN856" s="301"/>
      <c r="BO856" s="302"/>
      <c r="BP856" s="301"/>
      <c r="BQ856" s="301"/>
      <c r="BR856" s="301"/>
      <c r="BS856" s="302"/>
      <c r="BW856" s="301"/>
      <c r="BX856" s="302"/>
      <c r="BY856" s="301"/>
      <c r="BZ856" s="301"/>
      <c r="CA856" s="301"/>
      <c r="CB856" s="302"/>
      <c r="CF856" s="301"/>
      <c r="CG856" s="302"/>
      <c r="CH856" s="301"/>
      <c r="CI856" s="301"/>
      <c r="CJ856" s="301"/>
      <c r="CK856" s="302"/>
      <c r="CO856" s="301"/>
      <c r="CP856" s="302"/>
      <c r="CQ856" s="301"/>
      <c r="CR856" s="301"/>
      <c r="CS856" s="301"/>
      <c r="CT856" s="302"/>
      <c r="CX856" s="301"/>
      <c r="CY856" s="302"/>
      <c r="CZ856" s="301"/>
      <c r="DA856" s="301"/>
      <c r="DB856" s="301"/>
      <c r="DC856" s="302"/>
    </row>
    <row r="857" spans="48:107">
      <c r="AV857" s="301"/>
      <c r="AW857" s="302"/>
      <c r="AX857" s="302"/>
      <c r="AY857" s="301"/>
      <c r="AZ857" s="301"/>
      <c r="BA857" s="302"/>
      <c r="BE857" s="301"/>
      <c r="BF857" s="302"/>
      <c r="BG857" s="301"/>
      <c r="BH857" s="301"/>
      <c r="BI857" s="301"/>
      <c r="BJ857" s="302"/>
      <c r="BN857" s="301"/>
      <c r="BO857" s="302"/>
      <c r="BP857" s="301"/>
      <c r="BQ857" s="301"/>
      <c r="BR857" s="301"/>
      <c r="BS857" s="302"/>
      <c r="BW857" s="301"/>
      <c r="BX857" s="302"/>
      <c r="BY857" s="301"/>
      <c r="BZ857" s="301"/>
      <c r="CA857" s="301"/>
      <c r="CB857" s="302"/>
      <c r="CF857" s="301"/>
      <c r="CG857" s="302"/>
      <c r="CH857" s="301"/>
      <c r="CI857" s="301"/>
      <c r="CJ857" s="301"/>
      <c r="CK857" s="302"/>
      <c r="CO857" s="301"/>
      <c r="CP857" s="302"/>
      <c r="CQ857" s="301"/>
      <c r="CR857" s="301"/>
      <c r="CS857" s="301"/>
      <c r="CT857" s="302"/>
      <c r="CX857" s="301"/>
      <c r="CY857" s="302"/>
      <c r="CZ857" s="301"/>
      <c r="DA857" s="301"/>
      <c r="DB857" s="301"/>
      <c r="DC857" s="302"/>
    </row>
    <row r="858" spans="48:107">
      <c r="AV858" s="301"/>
      <c r="AW858" s="302"/>
      <c r="AX858" s="302"/>
      <c r="AY858" s="301"/>
      <c r="AZ858" s="301"/>
      <c r="BA858" s="302"/>
      <c r="BE858" s="301"/>
      <c r="BF858" s="302"/>
      <c r="BG858" s="301"/>
      <c r="BH858" s="301"/>
      <c r="BI858" s="301"/>
      <c r="BJ858" s="302"/>
      <c r="BN858" s="301"/>
      <c r="BO858" s="302"/>
      <c r="BP858" s="301"/>
      <c r="BQ858" s="301"/>
      <c r="BR858" s="301"/>
      <c r="BS858" s="302"/>
      <c r="BW858" s="301"/>
      <c r="BX858" s="302"/>
      <c r="BY858" s="301"/>
      <c r="BZ858" s="301"/>
      <c r="CA858" s="301"/>
      <c r="CB858" s="302"/>
      <c r="CF858" s="301"/>
      <c r="CG858" s="302"/>
      <c r="CH858" s="301"/>
      <c r="CI858" s="301"/>
      <c r="CJ858" s="301"/>
      <c r="CK858" s="302"/>
      <c r="CO858" s="301"/>
      <c r="CP858" s="302"/>
      <c r="CQ858" s="301"/>
      <c r="CR858" s="301"/>
      <c r="CS858" s="301"/>
      <c r="CT858" s="302"/>
      <c r="CX858" s="301"/>
      <c r="CY858" s="302"/>
      <c r="CZ858" s="301"/>
      <c r="DA858" s="301"/>
      <c r="DB858" s="301"/>
      <c r="DC858" s="302"/>
    </row>
    <row r="859" spans="48:107">
      <c r="AV859" s="301"/>
      <c r="AW859" s="302"/>
      <c r="AX859" s="302"/>
      <c r="AY859" s="301"/>
      <c r="AZ859" s="301"/>
      <c r="BA859" s="302"/>
      <c r="BE859" s="301"/>
      <c r="BF859" s="302"/>
      <c r="BG859" s="301"/>
      <c r="BH859" s="301"/>
      <c r="BI859" s="301"/>
      <c r="BJ859" s="302"/>
      <c r="BN859" s="301"/>
      <c r="BO859" s="302"/>
      <c r="BP859" s="301"/>
      <c r="BQ859" s="301"/>
      <c r="BR859" s="301"/>
      <c r="BS859" s="302"/>
      <c r="BW859" s="301"/>
      <c r="BX859" s="302"/>
      <c r="BY859" s="301"/>
      <c r="BZ859" s="301"/>
      <c r="CA859" s="301"/>
      <c r="CB859" s="302"/>
      <c r="CF859" s="301"/>
      <c r="CG859" s="302"/>
      <c r="CH859" s="301"/>
      <c r="CI859" s="301"/>
      <c r="CJ859" s="301"/>
      <c r="CK859" s="302"/>
      <c r="CO859" s="301"/>
      <c r="CP859" s="302"/>
      <c r="CQ859" s="301"/>
      <c r="CR859" s="301"/>
      <c r="CS859" s="301"/>
      <c r="CT859" s="302"/>
      <c r="CX859" s="301"/>
      <c r="CY859" s="302"/>
      <c r="CZ859" s="301"/>
      <c r="DA859" s="301"/>
      <c r="DB859" s="301"/>
      <c r="DC859" s="302"/>
    </row>
    <row r="860" spans="48:107">
      <c r="AV860" s="301"/>
      <c r="AW860" s="302"/>
      <c r="AX860" s="302"/>
      <c r="AY860" s="301"/>
      <c r="AZ860" s="301"/>
      <c r="BA860" s="302"/>
      <c r="BE860" s="301"/>
      <c r="BF860" s="302"/>
      <c r="BG860" s="301"/>
      <c r="BH860" s="301"/>
      <c r="BI860" s="301"/>
      <c r="BJ860" s="302"/>
      <c r="BN860" s="301"/>
      <c r="BO860" s="302"/>
      <c r="BP860" s="301"/>
      <c r="BQ860" s="301"/>
      <c r="BR860" s="301"/>
      <c r="BS860" s="302"/>
      <c r="BW860" s="301"/>
      <c r="BX860" s="302"/>
      <c r="BY860" s="301"/>
      <c r="BZ860" s="301"/>
      <c r="CA860" s="301"/>
      <c r="CB860" s="302"/>
      <c r="CF860" s="301"/>
      <c r="CG860" s="302"/>
      <c r="CH860" s="301"/>
      <c r="CI860" s="301"/>
      <c r="CJ860" s="301"/>
      <c r="CK860" s="302"/>
      <c r="CO860" s="301"/>
      <c r="CP860" s="302"/>
      <c r="CQ860" s="301"/>
      <c r="CR860" s="301"/>
      <c r="CS860" s="301"/>
      <c r="CT860" s="302"/>
      <c r="CX860" s="301"/>
      <c r="CY860" s="302"/>
      <c r="CZ860" s="301"/>
      <c r="DA860" s="301"/>
      <c r="DB860" s="301"/>
      <c r="DC860" s="302"/>
    </row>
    <row r="861" spans="48:107">
      <c r="AV861" s="301"/>
      <c r="AW861" s="302"/>
      <c r="AX861" s="302"/>
      <c r="AY861" s="301"/>
      <c r="AZ861" s="301"/>
      <c r="BA861" s="302"/>
      <c r="BE861" s="301"/>
      <c r="BF861" s="302"/>
      <c r="BG861" s="301"/>
      <c r="BH861" s="301"/>
      <c r="BI861" s="301"/>
      <c r="BJ861" s="302"/>
      <c r="BN861" s="301"/>
      <c r="BO861" s="302"/>
      <c r="BP861" s="301"/>
      <c r="BQ861" s="301"/>
      <c r="BR861" s="301"/>
      <c r="BS861" s="302"/>
      <c r="BW861" s="301"/>
      <c r="BX861" s="302"/>
      <c r="BY861" s="301"/>
      <c r="BZ861" s="301"/>
      <c r="CA861" s="301"/>
      <c r="CB861" s="302"/>
      <c r="CF861" s="301"/>
      <c r="CG861" s="302"/>
      <c r="CH861" s="301"/>
      <c r="CI861" s="301"/>
      <c r="CJ861" s="301"/>
      <c r="CK861" s="302"/>
      <c r="CO861" s="301"/>
      <c r="CP861" s="302"/>
      <c r="CQ861" s="301"/>
      <c r="CR861" s="301"/>
      <c r="CS861" s="301"/>
      <c r="CT861" s="302"/>
      <c r="CX861" s="301"/>
      <c r="CY861" s="302"/>
      <c r="CZ861" s="301"/>
      <c r="DA861" s="301"/>
      <c r="DB861" s="301"/>
      <c r="DC861" s="302"/>
    </row>
    <row r="862" spans="48:107">
      <c r="AV862" s="301"/>
      <c r="AW862" s="302"/>
      <c r="AX862" s="302"/>
      <c r="AY862" s="301"/>
      <c r="AZ862" s="301"/>
      <c r="BA862" s="302"/>
      <c r="BE862" s="301"/>
      <c r="BF862" s="302"/>
      <c r="BG862" s="301"/>
      <c r="BH862" s="301"/>
      <c r="BI862" s="301"/>
      <c r="BJ862" s="302"/>
      <c r="BN862" s="301"/>
      <c r="BO862" s="302"/>
      <c r="BP862" s="301"/>
      <c r="BQ862" s="301"/>
      <c r="BR862" s="301"/>
      <c r="BS862" s="302"/>
      <c r="BW862" s="301"/>
      <c r="BX862" s="302"/>
      <c r="BY862" s="301"/>
      <c r="BZ862" s="301"/>
      <c r="CA862" s="301"/>
      <c r="CB862" s="302"/>
      <c r="CF862" s="301"/>
      <c r="CG862" s="302"/>
      <c r="CH862" s="301"/>
      <c r="CI862" s="301"/>
      <c r="CJ862" s="301"/>
      <c r="CK862" s="302"/>
      <c r="CO862" s="301"/>
      <c r="CP862" s="302"/>
      <c r="CQ862" s="301"/>
      <c r="CR862" s="301"/>
      <c r="CS862" s="301"/>
      <c r="CT862" s="302"/>
      <c r="CX862" s="301"/>
      <c r="CY862" s="302"/>
      <c r="CZ862" s="301"/>
      <c r="DA862" s="301"/>
      <c r="DB862" s="301"/>
      <c r="DC862" s="302"/>
    </row>
    <row r="863" spans="48:107">
      <c r="AV863" s="301"/>
      <c r="AW863" s="302"/>
      <c r="AX863" s="302"/>
      <c r="AY863" s="301"/>
      <c r="AZ863" s="301"/>
      <c r="BA863" s="302"/>
      <c r="BE863" s="301"/>
      <c r="BF863" s="302"/>
      <c r="BG863" s="301"/>
      <c r="BH863" s="301"/>
      <c r="BI863" s="301"/>
      <c r="BJ863" s="302"/>
      <c r="BN863" s="301"/>
      <c r="BO863" s="302"/>
      <c r="BP863" s="301"/>
      <c r="BQ863" s="301"/>
      <c r="BR863" s="301"/>
      <c r="BS863" s="302"/>
      <c r="BW863" s="301"/>
      <c r="BX863" s="302"/>
      <c r="BY863" s="301"/>
      <c r="BZ863" s="301"/>
      <c r="CA863" s="301"/>
      <c r="CB863" s="302"/>
      <c r="CF863" s="301"/>
      <c r="CG863" s="302"/>
      <c r="CH863" s="301"/>
      <c r="CI863" s="301"/>
      <c r="CJ863" s="301"/>
      <c r="CK863" s="302"/>
      <c r="CO863" s="301"/>
      <c r="CP863" s="302"/>
      <c r="CQ863" s="301"/>
      <c r="CR863" s="301"/>
      <c r="CS863" s="301"/>
      <c r="CT863" s="302"/>
      <c r="CX863" s="301"/>
      <c r="CY863" s="302"/>
      <c r="CZ863" s="301"/>
      <c r="DA863" s="301"/>
      <c r="DB863" s="301"/>
      <c r="DC863" s="302"/>
    </row>
    <row r="864" spans="48:107">
      <c r="AV864" s="301"/>
      <c r="AW864" s="302"/>
      <c r="AX864" s="302"/>
      <c r="AY864" s="301"/>
      <c r="AZ864" s="301"/>
      <c r="BA864" s="302"/>
      <c r="BE864" s="301"/>
      <c r="BF864" s="302"/>
      <c r="BG864" s="301"/>
      <c r="BH864" s="301"/>
      <c r="BI864" s="301"/>
      <c r="BJ864" s="302"/>
      <c r="BN864" s="301"/>
      <c r="BO864" s="302"/>
      <c r="BP864" s="301"/>
      <c r="BQ864" s="301"/>
      <c r="BR864" s="301"/>
      <c r="BS864" s="302"/>
      <c r="BW864" s="301"/>
      <c r="BX864" s="302"/>
      <c r="BY864" s="301"/>
      <c r="BZ864" s="301"/>
      <c r="CA864" s="301"/>
      <c r="CB864" s="302"/>
      <c r="CF864" s="301"/>
      <c r="CG864" s="302"/>
      <c r="CH864" s="301"/>
      <c r="CI864" s="301"/>
      <c r="CJ864" s="301"/>
      <c r="CK864" s="302"/>
      <c r="CO864" s="301"/>
      <c r="CP864" s="302"/>
      <c r="CQ864" s="301"/>
      <c r="CR864" s="301"/>
      <c r="CS864" s="301"/>
      <c r="CT864" s="302"/>
      <c r="CX864" s="301"/>
      <c r="CY864" s="302"/>
      <c r="CZ864" s="301"/>
      <c r="DA864" s="301"/>
      <c r="DB864" s="301"/>
      <c r="DC864" s="302"/>
    </row>
    <row r="865" spans="48:107">
      <c r="AV865" s="301"/>
      <c r="AW865" s="302"/>
      <c r="AX865" s="302"/>
      <c r="AY865" s="301"/>
      <c r="AZ865" s="301"/>
      <c r="BA865" s="302"/>
      <c r="BE865" s="301"/>
      <c r="BF865" s="302"/>
      <c r="BG865" s="301"/>
      <c r="BH865" s="301"/>
      <c r="BI865" s="301"/>
      <c r="BJ865" s="302"/>
      <c r="BN865" s="301"/>
      <c r="BO865" s="302"/>
      <c r="BP865" s="301"/>
      <c r="BQ865" s="301"/>
      <c r="BR865" s="301"/>
      <c r="BS865" s="302"/>
      <c r="BW865" s="301"/>
      <c r="BX865" s="302"/>
      <c r="BY865" s="301"/>
      <c r="BZ865" s="301"/>
      <c r="CA865" s="301"/>
      <c r="CB865" s="302"/>
      <c r="CF865" s="301"/>
      <c r="CG865" s="302"/>
      <c r="CH865" s="301"/>
      <c r="CI865" s="301"/>
      <c r="CJ865" s="301"/>
      <c r="CK865" s="302"/>
      <c r="CO865" s="301"/>
      <c r="CP865" s="302"/>
      <c r="CQ865" s="301"/>
      <c r="CR865" s="301"/>
      <c r="CS865" s="301"/>
      <c r="CT865" s="302"/>
      <c r="CX865" s="301"/>
      <c r="CY865" s="302"/>
      <c r="CZ865" s="301"/>
      <c r="DA865" s="301"/>
      <c r="DB865" s="301"/>
      <c r="DC865" s="302"/>
    </row>
    <row r="866" spans="48:107">
      <c r="AV866" s="301"/>
      <c r="AW866" s="302"/>
      <c r="AX866" s="302"/>
      <c r="AY866" s="301"/>
      <c r="AZ866" s="301"/>
      <c r="BA866" s="302"/>
      <c r="BE866" s="301"/>
      <c r="BF866" s="302"/>
      <c r="BG866" s="301"/>
      <c r="BH866" s="301"/>
      <c r="BI866" s="301"/>
      <c r="BJ866" s="302"/>
      <c r="BN866" s="301"/>
      <c r="BO866" s="302"/>
      <c r="BP866" s="301"/>
      <c r="BQ866" s="301"/>
      <c r="BR866" s="301"/>
      <c r="BS866" s="302"/>
      <c r="BW866" s="301"/>
      <c r="BX866" s="302"/>
      <c r="BY866" s="301"/>
      <c r="BZ866" s="301"/>
      <c r="CA866" s="301"/>
      <c r="CB866" s="302"/>
      <c r="CF866" s="301"/>
      <c r="CG866" s="302"/>
      <c r="CH866" s="301"/>
      <c r="CI866" s="301"/>
      <c r="CJ866" s="301"/>
      <c r="CK866" s="302"/>
      <c r="CO866" s="301"/>
      <c r="CP866" s="302"/>
      <c r="CQ866" s="301"/>
      <c r="CR866" s="301"/>
      <c r="CS866" s="301"/>
      <c r="CT866" s="302"/>
      <c r="CX866" s="301"/>
      <c r="CY866" s="302"/>
      <c r="CZ866" s="301"/>
      <c r="DA866" s="301"/>
      <c r="DB866" s="301"/>
      <c r="DC866" s="302"/>
    </row>
    <row r="867" spans="48:107">
      <c r="AV867" s="301"/>
      <c r="AW867" s="302"/>
      <c r="AX867" s="302"/>
      <c r="AY867" s="301"/>
      <c r="AZ867" s="301"/>
      <c r="BA867" s="302"/>
      <c r="BE867" s="301"/>
      <c r="BF867" s="302"/>
      <c r="BG867" s="301"/>
      <c r="BH867" s="301"/>
      <c r="BI867" s="301"/>
      <c r="BJ867" s="302"/>
      <c r="BN867" s="301"/>
      <c r="BO867" s="302"/>
      <c r="BP867" s="301"/>
      <c r="BQ867" s="301"/>
      <c r="BR867" s="301"/>
      <c r="BS867" s="302"/>
      <c r="BW867" s="301"/>
      <c r="BX867" s="302"/>
      <c r="BY867" s="301"/>
      <c r="BZ867" s="301"/>
      <c r="CA867" s="301"/>
      <c r="CB867" s="302"/>
      <c r="CF867" s="301"/>
      <c r="CG867" s="302"/>
      <c r="CH867" s="301"/>
      <c r="CI867" s="301"/>
      <c r="CJ867" s="301"/>
      <c r="CK867" s="302"/>
      <c r="CO867" s="301"/>
      <c r="CP867" s="302"/>
      <c r="CQ867" s="301"/>
      <c r="CR867" s="301"/>
      <c r="CS867" s="301"/>
      <c r="CT867" s="302"/>
      <c r="CX867" s="301"/>
      <c r="CY867" s="302"/>
      <c r="CZ867" s="301"/>
      <c r="DA867" s="301"/>
      <c r="DB867" s="301"/>
      <c r="DC867" s="302"/>
    </row>
    <row r="868" spans="48:107">
      <c r="AV868" s="301"/>
      <c r="AW868" s="302"/>
      <c r="AX868" s="302"/>
      <c r="AY868" s="301"/>
      <c r="AZ868" s="301"/>
      <c r="BA868" s="302"/>
      <c r="BE868" s="301"/>
      <c r="BF868" s="302"/>
      <c r="BG868" s="301"/>
      <c r="BH868" s="301"/>
      <c r="BI868" s="301"/>
      <c r="BJ868" s="302"/>
      <c r="BN868" s="301"/>
      <c r="BO868" s="302"/>
      <c r="BP868" s="301"/>
      <c r="BQ868" s="301"/>
      <c r="BR868" s="301"/>
      <c r="BS868" s="302"/>
      <c r="BW868" s="301"/>
      <c r="BX868" s="302"/>
      <c r="BY868" s="301"/>
      <c r="BZ868" s="301"/>
      <c r="CA868" s="301"/>
      <c r="CB868" s="302"/>
      <c r="CF868" s="301"/>
      <c r="CG868" s="302"/>
      <c r="CH868" s="301"/>
      <c r="CI868" s="301"/>
      <c r="CJ868" s="301"/>
      <c r="CK868" s="302"/>
      <c r="CO868" s="301"/>
      <c r="CP868" s="302"/>
      <c r="CQ868" s="301"/>
      <c r="CR868" s="301"/>
      <c r="CS868" s="301"/>
      <c r="CT868" s="302"/>
      <c r="CX868" s="301"/>
      <c r="CY868" s="302"/>
      <c r="CZ868" s="301"/>
      <c r="DA868" s="301"/>
      <c r="DB868" s="301"/>
      <c r="DC868" s="302"/>
    </row>
    <row r="869" spans="48:107">
      <c r="AV869" s="301"/>
      <c r="AW869" s="302"/>
      <c r="AX869" s="302"/>
      <c r="AY869" s="301"/>
      <c r="AZ869" s="301"/>
      <c r="BA869" s="302"/>
      <c r="BE869" s="301"/>
      <c r="BF869" s="302"/>
      <c r="BG869" s="301"/>
      <c r="BH869" s="301"/>
      <c r="BI869" s="301"/>
      <c r="BJ869" s="302"/>
      <c r="BN869" s="301"/>
      <c r="BO869" s="302"/>
      <c r="BP869" s="301"/>
      <c r="BQ869" s="301"/>
      <c r="BR869" s="301"/>
      <c r="BS869" s="302"/>
      <c r="BW869" s="301"/>
      <c r="BX869" s="302"/>
      <c r="BY869" s="301"/>
      <c r="BZ869" s="301"/>
      <c r="CA869" s="301"/>
      <c r="CB869" s="302"/>
      <c r="CF869" s="301"/>
      <c r="CG869" s="302"/>
      <c r="CH869" s="301"/>
      <c r="CI869" s="301"/>
      <c r="CJ869" s="301"/>
      <c r="CK869" s="302"/>
      <c r="CO869" s="301"/>
      <c r="CP869" s="302"/>
      <c r="CQ869" s="301"/>
      <c r="CR869" s="301"/>
      <c r="CS869" s="301"/>
      <c r="CT869" s="302"/>
      <c r="CX869" s="301"/>
      <c r="CY869" s="302"/>
      <c r="CZ869" s="301"/>
      <c r="DA869" s="301"/>
      <c r="DB869" s="301"/>
      <c r="DC869" s="302"/>
    </row>
    <row r="870" spans="48:107">
      <c r="AV870" s="301"/>
      <c r="AW870" s="302"/>
      <c r="AX870" s="302"/>
      <c r="AY870" s="301"/>
      <c r="AZ870" s="301"/>
      <c r="BA870" s="302"/>
      <c r="BE870" s="301"/>
      <c r="BF870" s="302"/>
      <c r="BG870" s="301"/>
      <c r="BH870" s="301"/>
      <c r="BI870" s="301"/>
      <c r="BJ870" s="302"/>
      <c r="BN870" s="301"/>
      <c r="BO870" s="302"/>
      <c r="BP870" s="301"/>
      <c r="BQ870" s="301"/>
      <c r="BR870" s="301"/>
      <c r="BS870" s="302"/>
      <c r="BW870" s="301"/>
      <c r="BX870" s="302"/>
      <c r="BY870" s="301"/>
      <c r="BZ870" s="301"/>
      <c r="CA870" s="301"/>
      <c r="CB870" s="302"/>
      <c r="CF870" s="301"/>
      <c r="CG870" s="302"/>
      <c r="CH870" s="301"/>
      <c r="CI870" s="301"/>
      <c r="CJ870" s="301"/>
      <c r="CK870" s="302"/>
      <c r="CO870" s="301"/>
      <c r="CP870" s="302"/>
      <c r="CQ870" s="301"/>
      <c r="CR870" s="301"/>
      <c r="CS870" s="301"/>
      <c r="CT870" s="302"/>
      <c r="CX870" s="301"/>
      <c r="CY870" s="302"/>
      <c r="CZ870" s="301"/>
      <c r="DA870" s="301"/>
      <c r="DB870" s="301"/>
      <c r="DC870" s="302"/>
    </row>
    <row r="871" spans="48:107">
      <c r="AV871" s="301"/>
      <c r="AW871" s="302"/>
      <c r="AX871" s="302"/>
      <c r="AY871" s="301"/>
      <c r="AZ871" s="301"/>
      <c r="BA871" s="302"/>
      <c r="BE871" s="301"/>
      <c r="BF871" s="302"/>
      <c r="BG871" s="301"/>
      <c r="BH871" s="301"/>
      <c r="BI871" s="301"/>
      <c r="BJ871" s="302"/>
      <c r="BN871" s="301"/>
      <c r="BO871" s="302"/>
      <c r="BP871" s="301"/>
      <c r="BQ871" s="301"/>
      <c r="BR871" s="301"/>
      <c r="BS871" s="302"/>
      <c r="BW871" s="301"/>
      <c r="BX871" s="302"/>
      <c r="BY871" s="301"/>
      <c r="BZ871" s="301"/>
      <c r="CA871" s="301"/>
      <c r="CB871" s="302"/>
      <c r="CF871" s="301"/>
      <c r="CG871" s="302"/>
      <c r="CH871" s="301"/>
      <c r="CI871" s="301"/>
      <c r="CJ871" s="301"/>
      <c r="CK871" s="302"/>
      <c r="CO871" s="301"/>
      <c r="CP871" s="302"/>
      <c r="CQ871" s="301"/>
      <c r="CR871" s="301"/>
      <c r="CS871" s="301"/>
      <c r="CT871" s="302"/>
      <c r="CX871" s="301"/>
      <c r="CY871" s="302"/>
      <c r="CZ871" s="301"/>
      <c r="DA871" s="301"/>
      <c r="DB871" s="301"/>
      <c r="DC871" s="302"/>
    </row>
    <row r="872" spans="48:107">
      <c r="AV872" s="301"/>
      <c r="AW872" s="302"/>
      <c r="AX872" s="302"/>
      <c r="AY872" s="301"/>
      <c r="AZ872" s="301"/>
      <c r="BA872" s="302"/>
      <c r="BE872" s="301"/>
      <c r="BF872" s="302"/>
      <c r="BG872" s="301"/>
      <c r="BH872" s="301"/>
      <c r="BI872" s="301"/>
      <c r="BJ872" s="302"/>
      <c r="BN872" s="301"/>
      <c r="BO872" s="302"/>
      <c r="BP872" s="301"/>
      <c r="BQ872" s="301"/>
      <c r="BR872" s="301"/>
      <c r="BS872" s="302"/>
      <c r="BW872" s="301"/>
      <c r="BX872" s="302"/>
      <c r="BY872" s="301"/>
      <c r="BZ872" s="301"/>
      <c r="CA872" s="301"/>
      <c r="CB872" s="302"/>
      <c r="CF872" s="301"/>
      <c r="CG872" s="302"/>
      <c r="CH872" s="301"/>
      <c r="CI872" s="301"/>
      <c r="CJ872" s="301"/>
      <c r="CK872" s="302"/>
      <c r="CO872" s="301"/>
      <c r="CP872" s="302"/>
      <c r="CQ872" s="301"/>
      <c r="CR872" s="301"/>
      <c r="CS872" s="301"/>
      <c r="CT872" s="302"/>
      <c r="CX872" s="301"/>
      <c r="CY872" s="302"/>
      <c r="CZ872" s="301"/>
      <c r="DA872" s="301"/>
      <c r="DB872" s="301"/>
      <c r="DC872" s="302"/>
    </row>
    <row r="873" spans="48:107">
      <c r="AV873" s="301"/>
      <c r="AW873" s="302"/>
      <c r="AX873" s="302"/>
      <c r="AY873" s="301"/>
      <c r="AZ873" s="301"/>
      <c r="BA873" s="302"/>
      <c r="BE873" s="301"/>
      <c r="BF873" s="302"/>
      <c r="BG873" s="301"/>
      <c r="BH873" s="301"/>
      <c r="BI873" s="301"/>
      <c r="BJ873" s="302"/>
      <c r="BN873" s="301"/>
      <c r="BO873" s="302"/>
      <c r="BP873" s="301"/>
      <c r="BQ873" s="301"/>
      <c r="BR873" s="301"/>
      <c r="BS873" s="302"/>
      <c r="BW873" s="301"/>
      <c r="BX873" s="302"/>
      <c r="BY873" s="301"/>
      <c r="BZ873" s="301"/>
      <c r="CA873" s="301"/>
      <c r="CB873" s="302"/>
      <c r="CF873" s="301"/>
      <c r="CG873" s="302"/>
      <c r="CH873" s="301"/>
      <c r="CI873" s="301"/>
      <c r="CJ873" s="301"/>
      <c r="CK873" s="302"/>
      <c r="CO873" s="301"/>
      <c r="CP873" s="302"/>
      <c r="CQ873" s="301"/>
      <c r="CR873" s="301"/>
      <c r="CS873" s="301"/>
      <c r="CT873" s="302"/>
      <c r="CX873" s="301"/>
      <c r="CY873" s="302"/>
      <c r="CZ873" s="301"/>
      <c r="DA873" s="301"/>
      <c r="DB873" s="301"/>
      <c r="DC873" s="302"/>
    </row>
    <row r="874" spans="48:107">
      <c r="AV874" s="301"/>
      <c r="AW874" s="302"/>
      <c r="AX874" s="302"/>
      <c r="AY874" s="301"/>
      <c r="AZ874" s="301"/>
      <c r="BA874" s="302"/>
      <c r="BE874" s="301"/>
      <c r="BF874" s="302"/>
      <c r="BG874" s="301"/>
      <c r="BH874" s="301"/>
      <c r="BI874" s="301"/>
      <c r="BJ874" s="302"/>
      <c r="BN874" s="301"/>
      <c r="BO874" s="302"/>
      <c r="BP874" s="301"/>
      <c r="BQ874" s="301"/>
      <c r="BR874" s="301"/>
      <c r="BS874" s="302"/>
      <c r="BW874" s="301"/>
      <c r="BX874" s="302"/>
      <c r="BY874" s="301"/>
      <c r="BZ874" s="301"/>
      <c r="CA874" s="301"/>
      <c r="CB874" s="302"/>
      <c r="CF874" s="301"/>
      <c r="CG874" s="302"/>
      <c r="CH874" s="301"/>
      <c r="CI874" s="301"/>
      <c r="CJ874" s="301"/>
      <c r="CK874" s="302"/>
      <c r="CO874" s="301"/>
      <c r="CP874" s="302"/>
      <c r="CQ874" s="301"/>
      <c r="CR874" s="301"/>
      <c r="CS874" s="301"/>
      <c r="CT874" s="302"/>
      <c r="CX874" s="301"/>
      <c r="CY874" s="302"/>
      <c r="CZ874" s="301"/>
      <c r="DA874" s="301"/>
      <c r="DB874" s="301"/>
      <c r="DC874" s="302"/>
    </row>
    <row r="875" spans="48:107">
      <c r="AV875" s="301"/>
      <c r="AW875" s="302"/>
      <c r="AX875" s="302"/>
      <c r="AY875" s="301"/>
      <c r="AZ875" s="301"/>
      <c r="BA875" s="302"/>
      <c r="BE875" s="301"/>
      <c r="BF875" s="302"/>
      <c r="BG875" s="301"/>
      <c r="BH875" s="301"/>
      <c r="BI875" s="301"/>
      <c r="BJ875" s="302"/>
      <c r="BN875" s="301"/>
      <c r="BO875" s="302"/>
      <c r="BP875" s="301"/>
      <c r="BQ875" s="301"/>
      <c r="BR875" s="301"/>
      <c r="BS875" s="302"/>
      <c r="BW875" s="301"/>
      <c r="BX875" s="302"/>
      <c r="BY875" s="301"/>
      <c r="BZ875" s="301"/>
      <c r="CA875" s="301"/>
      <c r="CB875" s="302"/>
      <c r="CF875" s="301"/>
      <c r="CG875" s="302"/>
      <c r="CH875" s="301"/>
      <c r="CI875" s="301"/>
      <c r="CJ875" s="301"/>
      <c r="CK875" s="302"/>
      <c r="CO875" s="301"/>
      <c r="CP875" s="302"/>
      <c r="CQ875" s="301"/>
      <c r="CR875" s="301"/>
      <c r="CS875" s="301"/>
      <c r="CT875" s="302"/>
      <c r="CX875" s="301"/>
      <c r="CY875" s="302"/>
      <c r="CZ875" s="301"/>
      <c r="DA875" s="301"/>
      <c r="DB875" s="301"/>
      <c r="DC875" s="302"/>
    </row>
    <row r="876" spans="48:107">
      <c r="AV876" s="301"/>
      <c r="AW876" s="302"/>
      <c r="AX876" s="302"/>
      <c r="AY876" s="301"/>
      <c r="AZ876" s="301"/>
      <c r="BA876" s="302"/>
      <c r="BE876" s="301"/>
      <c r="BF876" s="302"/>
      <c r="BG876" s="301"/>
      <c r="BH876" s="301"/>
      <c r="BI876" s="301"/>
      <c r="BJ876" s="302"/>
      <c r="BN876" s="301"/>
      <c r="BO876" s="302"/>
      <c r="BP876" s="301"/>
      <c r="BQ876" s="301"/>
      <c r="BR876" s="301"/>
      <c r="BS876" s="302"/>
      <c r="BW876" s="301"/>
      <c r="BX876" s="302"/>
      <c r="BY876" s="301"/>
      <c r="BZ876" s="301"/>
      <c r="CA876" s="301"/>
      <c r="CB876" s="302"/>
      <c r="CF876" s="301"/>
      <c r="CG876" s="302"/>
      <c r="CH876" s="301"/>
      <c r="CI876" s="301"/>
      <c r="CJ876" s="301"/>
      <c r="CK876" s="302"/>
      <c r="CO876" s="301"/>
      <c r="CP876" s="302"/>
      <c r="CQ876" s="301"/>
      <c r="CR876" s="301"/>
      <c r="CS876" s="301"/>
      <c r="CT876" s="302"/>
      <c r="CX876" s="301"/>
      <c r="CY876" s="302"/>
      <c r="CZ876" s="301"/>
      <c r="DA876" s="301"/>
      <c r="DB876" s="301"/>
      <c r="DC876" s="302"/>
    </row>
    <row r="877" spans="48:107">
      <c r="AV877" s="301"/>
      <c r="AW877" s="302"/>
      <c r="AX877" s="302"/>
      <c r="AY877" s="301"/>
      <c r="AZ877" s="301"/>
      <c r="BA877" s="302"/>
      <c r="BE877" s="301"/>
      <c r="BF877" s="302"/>
      <c r="BG877" s="301"/>
      <c r="BH877" s="301"/>
      <c r="BI877" s="301"/>
      <c r="BJ877" s="302"/>
      <c r="BN877" s="301"/>
      <c r="BO877" s="302"/>
      <c r="BP877" s="301"/>
      <c r="BQ877" s="301"/>
      <c r="BR877" s="301"/>
      <c r="BS877" s="302"/>
      <c r="BW877" s="301"/>
      <c r="BX877" s="302"/>
      <c r="BY877" s="301"/>
      <c r="BZ877" s="301"/>
      <c r="CA877" s="301"/>
      <c r="CB877" s="302"/>
      <c r="CF877" s="301"/>
      <c r="CG877" s="302"/>
      <c r="CH877" s="301"/>
      <c r="CI877" s="301"/>
      <c r="CJ877" s="301"/>
      <c r="CK877" s="302"/>
      <c r="CO877" s="301"/>
      <c r="CP877" s="302"/>
      <c r="CQ877" s="301"/>
      <c r="CR877" s="301"/>
      <c r="CS877" s="301"/>
      <c r="CT877" s="302"/>
      <c r="CX877" s="301"/>
      <c r="CY877" s="302"/>
      <c r="CZ877" s="301"/>
      <c r="DA877" s="301"/>
      <c r="DB877" s="301"/>
      <c r="DC877" s="302"/>
    </row>
    <row r="878" spans="48:107">
      <c r="AV878" s="301"/>
      <c r="AW878" s="302"/>
      <c r="AX878" s="302"/>
      <c r="AY878" s="301"/>
      <c r="AZ878" s="301"/>
      <c r="BA878" s="302"/>
      <c r="BE878" s="301"/>
      <c r="BF878" s="302"/>
      <c r="BG878" s="301"/>
      <c r="BH878" s="301"/>
      <c r="BI878" s="301"/>
      <c r="BJ878" s="302"/>
      <c r="BN878" s="301"/>
      <c r="BO878" s="302"/>
      <c r="BP878" s="301"/>
      <c r="BQ878" s="301"/>
      <c r="BR878" s="301"/>
      <c r="BS878" s="302"/>
      <c r="BW878" s="301"/>
      <c r="BX878" s="302"/>
      <c r="BY878" s="301"/>
      <c r="BZ878" s="301"/>
      <c r="CA878" s="301"/>
      <c r="CB878" s="302"/>
      <c r="CF878" s="301"/>
      <c r="CG878" s="302"/>
      <c r="CH878" s="301"/>
      <c r="CI878" s="301"/>
      <c r="CJ878" s="301"/>
      <c r="CK878" s="302"/>
      <c r="CO878" s="301"/>
      <c r="CP878" s="302"/>
      <c r="CQ878" s="301"/>
      <c r="CR878" s="301"/>
      <c r="CS878" s="301"/>
      <c r="CT878" s="302"/>
      <c r="CX878" s="301"/>
      <c r="CY878" s="302"/>
      <c r="CZ878" s="301"/>
      <c r="DA878" s="301"/>
      <c r="DB878" s="301"/>
      <c r="DC878" s="302"/>
    </row>
    <row r="879" spans="48:107">
      <c r="AV879" s="301"/>
      <c r="AW879" s="302"/>
      <c r="AX879" s="302"/>
      <c r="AY879" s="301"/>
      <c r="AZ879" s="301"/>
      <c r="BA879" s="302"/>
      <c r="BE879" s="301"/>
      <c r="BF879" s="302"/>
      <c r="BG879" s="301"/>
      <c r="BH879" s="301"/>
      <c r="BI879" s="301"/>
      <c r="BJ879" s="302"/>
      <c r="BN879" s="301"/>
      <c r="BO879" s="302"/>
      <c r="BP879" s="301"/>
      <c r="BQ879" s="301"/>
      <c r="BR879" s="301"/>
      <c r="BS879" s="302"/>
      <c r="BW879" s="301"/>
      <c r="BX879" s="302"/>
      <c r="BY879" s="301"/>
      <c r="BZ879" s="301"/>
      <c r="CA879" s="301"/>
      <c r="CB879" s="302"/>
      <c r="CF879" s="301"/>
      <c r="CG879" s="302"/>
      <c r="CH879" s="301"/>
      <c r="CI879" s="301"/>
      <c r="CJ879" s="301"/>
      <c r="CK879" s="302"/>
      <c r="CO879" s="301"/>
      <c r="CP879" s="302"/>
      <c r="CQ879" s="301"/>
      <c r="CR879" s="301"/>
      <c r="CS879" s="301"/>
      <c r="CT879" s="302"/>
      <c r="CX879" s="301"/>
      <c r="CY879" s="302"/>
      <c r="CZ879" s="301"/>
      <c r="DA879" s="301"/>
      <c r="DB879" s="301"/>
      <c r="DC879" s="302"/>
    </row>
    <row r="880" spans="48:107">
      <c r="AV880" s="301"/>
      <c r="AW880" s="302"/>
      <c r="AX880" s="302"/>
      <c r="AY880" s="301"/>
      <c r="AZ880" s="301"/>
      <c r="BA880" s="302"/>
      <c r="BE880" s="301"/>
      <c r="BF880" s="302"/>
      <c r="BG880" s="301"/>
      <c r="BH880" s="301"/>
      <c r="BI880" s="301"/>
      <c r="BJ880" s="302"/>
      <c r="BN880" s="301"/>
      <c r="BO880" s="302"/>
      <c r="BP880" s="301"/>
      <c r="BQ880" s="301"/>
      <c r="BR880" s="301"/>
      <c r="BS880" s="302"/>
      <c r="BW880" s="301"/>
      <c r="BX880" s="302"/>
      <c r="BY880" s="301"/>
      <c r="BZ880" s="301"/>
      <c r="CA880" s="301"/>
      <c r="CB880" s="302"/>
      <c r="CF880" s="301"/>
      <c r="CG880" s="302"/>
      <c r="CH880" s="301"/>
      <c r="CI880" s="301"/>
      <c r="CJ880" s="301"/>
      <c r="CK880" s="302"/>
      <c r="CO880" s="301"/>
      <c r="CP880" s="302"/>
      <c r="CQ880" s="301"/>
      <c r="CR880" s="301"/>
      <c r="CS880" s="301"/>
      <c r="CT880" s="302"/>
      <c r="CX880" s="301"/>
      <c r="CY880" s="302"/>
      <c r="CZ880" s="301"/>
      <c r="DA880" s="301"/>
      <c r="DB880" s="301"/>
      <c r="DC880" s="302"/>
    </row>
    <row r="881" spans="48:107">
      <c r="AV881" s="301"/>
      <c r="AW881" s="302"/>
      <c r="AX881" s="302"/>
      <c r="AY881" s="301"/>
      <c r="AZ881" s="301"/>
      <c r="BA881" s="302"/>
      <c r="BE881" s="301"/>
      <c r="BF881" s="302"/>
      <c r="BG881" s="301"/>
      <c r="BH881" s="301"/>
      <c r="BI881" s="301"/>
      <c r="BJ881" s="302"/>
      <c r="BN881" s="301"/>
      <c r="BO881" s="302"/>
      <c r="BP881" s="301"/>
      <c r="BQ881" s="301"/>
      <c r="BR881" s="301"/>
      <c r="BS881" s="302"/>
      <c r="BW881" s="301"/>
      <c r="BX881" s="302"/>
      <c r="BY881" s="301"/>
      <c r="BZ881" s="301"/>
      <c r="CA881" s="301"/>
      <c r="CB881" s="302"/>
      <c r="CF881" s="301"/>
      <c r="CG881" s="302"/>
      <c r="CH881" s="301"/>
      <c r="CI881" s="301"/>
      <c r="CJ881" s="301"/>
      <c r="CK881" s="302"/>
      <c r="CO881" s="301"/>
      <c r="CP881" s="302"/>
      <c r="CQ881" s="301"/>
      <c r="CR881" s="301"/>
      <c r="CS881" s="301"/>
      <c r="CT881" s="302"/>
      <c r="CX881" s="301"/>
      <c r="CY881" s="302"/>
      <c r="CZ881" s="301"/>
      <c r="DA881" s="301"/>
      <c r="DB881" s="301"/>
      <c r="DC881" s="302"/>
    </row>
    <row r="882" spans="48:107">
      <c r="AV882" s="301"/>
      <c r="AW882" s="302"/>
      <c r="AX882" s="302"/>
      <c r="AY882" s="301"/>
      <c r="AZ882" s="301"/>
      <c r="BA882" s="302"/>
      <c r="BE882" s="301"/>
      <c r="BF882" s="302"/>
      <c r="BG882" s="301"/>
      <c r="BH882" s="301"/>
      <c r="BI882" s="301"/>
      <c r="BJ882" s="302"/>
      <c r="BN882" s="301"/>
      <c r="BO882" s="302"/>
      <c r="BP882" s="301"/>
      <c r="BQ882" s="301"/>
      <c r="BR882" s="301"/>
      <c r="BS882" s="302"/>
      <c r="BW882" s="301"/>
      <c r="BX882" s="302"/>
      <c r="BY882" s="301"/>
      <c r="BZ882" s="301"/>
      <c r="CA882" s="301"/>
      <c r="CB882" s="302"/>
      <c r="CF882" s="301"/>
      <c r="CG882" s="302"/>
      <c r="CH882" s="301"/>
      <c r="CI882" s="301"/>
      <c r="CJ882" s="301"/>
      <c r="CK882" s="302"/>
      <c r="CO882" s="301"/>
      <c r="CP882" s="302"/>
      <c r="CQ882" s="301"/>
      <c r="CR882" s="301"/>
      <c r="CS882" s="301"/>
      <c r="CT882" s="302"/>
      <c r="CX882" s="301"/>
      <c r="CY882" s="302"/>
      <c r="CZ882" s="301"/>
      <c r="DA882" s="301"/>
      <c r="DB882" s="301"/>
      <c r="DC882" s="302"/>
    </row>
    <row r="883" spans="48:107">
      <c r="AV883" s="301"/>
      <c r="AW883" s="302"/>
      <c r="AX883" s="302"/>
      <c r="AY883" s="301"/>
      <c r="AZ883" s="301"/>
      <c r="BA883" s="302"/>
      <c r="BE883" s="301"/>
      <c r="BF883" s="302"/>
      <c r="BG883" s="301"/>
      <c r="BH883" s="301"/>
      <c r="BI883" s="301"/>
      <c r="BJ883" s="302"/>
      <c r="BN883" s="301"/>
      <c r="BO883" s="302"/>
      <c r="BP883" s="301"/>
      <c r="BQ883" s="301"/>
      <c r="BR883" s="301"/>
      <c r="BS883" s="302"/>
      <c r="BW883" s="301"/>
      <c r="BX883" s="302"/>
      <c r="BY883" s="301"/>
      <c r="BZ883" s="301"/>
      <c r="CA883" s="301"/>
      <c r="CB883" s="302"/>
      <c r="CF883" s="301"/>
      <c r="CG883" s="302"/>
      <c r="CH883" s="301"/>
      <c r="CI883" s="301"/>
      <c r="CJ883" s="301"/>
      <c r="CK883" s="302"/>
      <c r="CO883" s="301"/>
      <c r="CP883" s="302"/>
      <c r="CQ883" s="301"/>
      <c r="CR883" s="301"/>
      <c r="CS883" s="301"/>
      <c r="CT883" s="302"/>
      <c r="CX883" s="301"/>
      <c r="CY883" s="302"/>
      <c r="CZ883" s="301"/>
      <c r="DA883" s="301"/>
      <c r="DB883" s="301"/>
      <c r="DC883" s="302"/>
    </row>
    <row r="884" spans="48:107">
      <c r="AV884" s="301"/>
      <c r="AW884" s="302"/>
      <c r="AX884" s="302"/>
      <c r="AY884" s="301"/>
      <c r="AZ884" s="301"/>
      <c r="BA884" s="302"/>
      <c r="BE884" s="301"/>
      <c r="BF884" s="302"/>
      <c r="BG884" s="301"/>
      <c r="BH884" s="301"/>
      <c r="BI884" s="301"/>
      <c r="BJ884" s="302"/>
      <c r="BN884" s="301"/>
      <c r="BO884" s="302"/>
      <c r="BP884" s="301"/>
      <c r="BQ884" s="301"/>
      <c r="BR884" s="301"/>
      <c r="BS884" s="302"/>
      <c r="BW884" s="301"/>
      <c r="BX884" s="302"/>
      <c r="BY884" s="301"/>
      <c r="BZ884" s="301"/>
      <c r="CA884" s="301"/>
      <c r="CB884" s="302"/>
      <c r="CF884" s="301"/>
      <c r="CG884" s="302"/>
      <c r="CH884" s="301"/>
      <c r="CI884" s="301"/>
      <c r="CJ884" s="301"/>
      <c r="CK884" s="302"/>
      <c r="CO884" s="301"/>
      <c r="CP884" s="302"/>
      <c r="CQ884" s="301"/>
      <c r="CR884" s="301"/>
      <c r="CS884" s="301"/>
      <c r="CT884" s="302"/>
      <c r="CX884" s="301"/>
      <c r="CY884" s="302"/>
      <c r="CZ884" s="301"/>
      <c r="DA884" s="301"/>
      <c r="DB884" s="301"/>
      <c r="DC884" s="302"/>
    </row>
    <row r="885" spans="48:107">
      <c r="AV885" s="301"/>
      <c r="AW885" s="302"/>
      <c r="AX885" s="302"/>
      <c r="AY885" s="301"/>
      <c r="AZ885" s="301"/>
      <c r="BA885" s="302"/>
      <c r="BE885" s="301"/>
      <c r="BF885" s="302"/>
      <c r="BG885" s="301"/>
      <c r="BH885" s="301"/>
      <c r="BI885" s="301"/>
      <c r="BJ885" s="302"/>
      <c r="BN885" s="301"/>
      <c r="BO885" s="302"/>
      <c r="BP885" s="301"/>
      <c r="BQ885" s="301"/>
      <c r="BR885" s="301"/>
      <c r="BS885" s="302"/>
      <c r="BW885" s="301"/>
      <c r="BX885" s="302"/>
      <c r="BY885" s="301"/>
      <c r="BZ885" s="301"/>
      <c r="CA885" s="301"/>
      <c r="CB885" s="302"/>
      <c r="CF885" s="301"/>
      <c r="CG885" s="302"/>
      <c r="CH885" s="301"/>
      <c r="CI885" s="301"/>
      <c r="CJ885" s="301"/>
      <c r="CK885" s="302"/>
      <c r="CO885" s="301"/>
      <c r="CP885" s="302"/>
      <c r="CQ885" s="301"/>
      <c r="CR885" s="301"/>
      <c r="CS885" s="301"/>
      <c r="CT885" s="302"/>
      <c r="CX885" s="301"/>
      <c r="CY885" s="302"/>
      <c r="CZ885" s="301"/>
      <c r="DA885" s="301"/>
      <c r="DB885" s="301"/>
      <c r="DC885" s="302"/>
    </row>
    <row r="886" spans="48:107">
      <c r="AV886" s="301"/>
      <c r="AW886" s="302"/>
      <c r="AX886" s="302"/>
      <c r="AY886" s="301"/>
      <c r="AZ886" s="301"/>
      <c r="BA886" s="302"/>
      <c r="BE886" s="301"/>
      <c r="BF886" s="302"/>
      <c r="BG886" s="301"/>
      <c r="BH886" s="301"/>
      <c r="BI886" s="301"/>
      <c r="BJ886" s="302"/>
      <c r="BN886" s="301"/>
      <c r="BO886" s="302"/>
      <c r="BP886" s="301"/>
      <c r="BQ886" s="301"/>
      <c r="BR886" s="301"/>
      <c r="BS886" s="302"/>
      <c r="BW886" s="301"/>
      <c r="BX886" s="302"/>
      <c r="BY886" s="301"/>
      <c r="BZ886" s="301"/>
      <c r="CA886" s="301"/>
      <c r="CB886" s="302"/>
      <c r="CF886" s="301"/>
      <c r="CG886" s="302"/>
      <c r="CH886" s="301"/>
      <c r="CI886" s="301"/>
      <c r="CJ886" s="301"/>
      <c r="CK886" s="302"/>
      <c r="CO886" s="301"/>
      <c r="CP886" s="302"/>
      <c r="CQ886" s="301"/>
      <c r="CR886" s="301"/>
      <c r="CS886" s="301"/>
      <c r="CT886" s="302"/>
      <c r="CX886" s="301"/>
      <c r="CY886" s="302"/>
      <c r="CZ886" s="301"/>
      <c r="DA886" s="301"/>
      <c r="DB886" s="301"/>
      <c r="DC886" s="302"/>
    </row>
    <row r="887" spans="48:107">
      <c r="AV887" s="301"/>
      <c r="AW887" s="302"/>
      <c r="AX887" s="302"/>
      <c r="AY887" s="301"/>
      <c r="AZ887" s="301"/>
      <c r="BA887" s="302"/>
      <c r="BE887" s="301"/>
      <c r="BF887" s="302"/>
      <c r="BG887" s="301"/>
      <c r="BH887" s="301"/>
      <c r="BI887" s="301"/>
      <c r="BJ887" s="302"/>
      <c r="BN887" s="301"/>
      <c r="BO887" s="302"/>
      <c r="BP887" s="301"/>
      <c r="BQ887" s="301"/>
      <c r="BR887" s="301"/>
      <c r="BS887" s="302"/>
      <c r="BW887" s="301"/>
      <c r="BX887" s="302"/>
      <c r="BY887" s="301"/>
      <c r="BZ887" s="301"/>
      <c r="CA887" s="301"/>
      <c r="CB887" s="302"/>
      <c r="CF887" s="301"/>
      <c r="CG887" s="302"/>
      <c r="CH887" s="301"/>
      <c r="CI887" s="301"/>
      <c r="CJ887" s="301"/>
      <c r="CK887" s="302"/>
      <c r="CO887" s="301"/>
      <c r="CP887" s="302"/>
      <c r="CQ887" s="301"/>
      <c r="CR887" s="301"/>
      <c r="CS887" s="301"/>
      <c r="CT887" s="302"/>
      <c r="CX887" s="301"/>
      <c r="CY887" s="302"/>
      <c r="CZ887" s="301"/>
      <c r="DA887" s="301"/>
      <c r="DB887" s="301"/>
      <c r="DC887" s="302"/>
    </row>
    <row r="888" spans="48:107">
      <c r="AV888" s="301"/>
      <c r="AW888" s="302"/>
      <c r="AX888" s="302"/>
      <c r="AY888" s="301"/>
      <c r="AZ888" s="301"/>
      <c r="BA888" s="302"/>
      <c r="BE888" s="301"/>
      <c r="BF888" s="302"/>
      <c r="BG888" s="301"/>
      <c r="BH888" s="301"/>
      <c r="BI888" s="301"/>
      <c r="BJ888" s="302"/>
      <c r="BN888" s="301"/>
      <c r="BO888" s="302"/>
      <c r="BP888" s="301"/>
      <c r="BQ888" s="301"/>
      <c r="BR888" s="301"/>
      <c r="BS888" s="302"/>
      <c r="BW888" s="301"/>
      <c r="BX888" s="302"/>
      <c r="BY888" s="301"/>
      <c r="BZ888" s="301"/>
      <c r="CA888" s="301"/>
      <c r="CB888" s="302"/>
      <c r="CF888" s="301"/>
      <c r="CG888" s="302"/>
      <c r="CH888" s="301"/>
      <c r="CI888" s="301"/>
      <c r="CJ888" s="301"/>
      <c r="CK888" s="302"/>
      <c r="CO888" s="301"/>
      <c r="CP888" s="302"/>
      <c r="CQ888" s="301"/>
      <c r="CR888" s="301"/>
      <c r="CS888" s="301"/>
      <c r="CT888" s="302"/>
      <c r="CX888" s="301"/>
      <c r="CY888" s="302"/>
      <c r="CZ888" s="301"/>
      <c r="DA888" s="301"/>
      <c r="DB888" s="301"/>
      <c r="DC888" s="302"/>
    </row>
    <row r="889" spans="48:107">
      <c r="AV889" s="301"/>
      <c r="AW889" s="302"/>
      <c r="AX889" s="302"/>
      <c r="AY889" s="301"/>
      <c r="AZ889" s="301"/>
      <c r="BA889" s="302"/>
      <c r="BE889" s="301"/>
      <c r="BF889" s="302"/>
      <c r="BG889" s="301"/>
      <c r="BH889" s="301"/>
      <c r="BI889" s="301"/>
      <c r="BJ889" s="302"/>
      <c r="BN889" s="301"/>
      <c r="BO889" s="302"/>
      <c r="BP889" s="301"/>
      <c r="BQ889" s="301"/>
      <c r="BR889" s="301"/>
      <c r="BS889" s="302"/>
      <c r="BW889" s="301"/>
      <c r="BX889" s="302"/>
      <c r="BY889" s="301"/>
      <c r="BZ889" s="301"/>
      <c r="CA889" s="301"/>
      <c r="CB889" s="302"/>
      <c r="CF889" s="301"/>
      <c r="CG889" s="302"/>
      <c r="CH889" s="301"/>
      <c r="CI889" s="301"/>
      <c r="CJ889" s="301"/>
      <c r="CK889" s="302"/>
      <c r="CO889" s="301"/>
      <c r="CP889" s="302"/>
      <c r="CQ889" s="301"/>
      <c r="CR889" s="301"/>
      <c r="CS889" s="301"/>
      <c r="CT889" s="302"/>
      <c r="CX889" s="301"/>
      <c r="CY889" s="302"/>
      <c r="CZ889" s="301"/>
      <c r="DA889" s="301"/>
      <c r="DB889" s="301"/>
      <c r="DC889" s="302"/>
    </row>
    <row r="890" spans="48:107">
      <c r="AV890" s="301"/>
      <c r="AW890" s="302"/>
      <c r="AX890" s="302"/>
      <c r="AY890" s="301"/>
      <c r="AZ890" s="301"/>
      <c r="BA890" s="302"/>
      <c r="BE890" s="301"/>
      <c r="BF890" s="302"/>
      <c r="BG890" s="301"/>
      <c r="BH890" s="301"/>
      <c r="BI890" s="301"/>
      <c r="BJ890" s="302"/>
      <c r="BN890" s="301"/>
      <c r="BO890" s="302"/>
      <c r="BP890" s="301"/>
      <c r="BQ890" s="301"/>
      <c r="BR890" s="301"/>
      <c r="BS890" s="302"/>
      <c r="BW890" s="301"/>
      <c r="BX890" s="302"/>
      <c r="BY890" s="301"/>
      <c r="BZ890" s="301"/>
      <c r="CA890" s="301"/>
      <c r="CB890" s="302"/>
      <c r="CF890" s="301"/>
      <c r="CG890" s="302"/>
      <c r="CH890" s="301"/>
      <c r="CI890" s="301"/>
      <c r="CJ890" s="301"/>
      <c r="CK890" s="302"/>
      <c r="CO890" s="301"/>
      <c r="CP890" s="302"/>
      <c r="CQ890" s="301"/>
      <c r="CR890" s="301"/>
      <c r="CS890" s="301"/>
      <c r="CT890" s="302"/>
      <c r="CX890" s="301"/>
      <c r="CY890" s="302"/>
      <c r="CZ890" s="301"/>
      <c r="DA890" s="301"/>
      <c r="DB890" s="301"/>
      <c r="DC890" s="302"/>
    </row>
    <row r="891" spans="48:107">
      <c r="AV891" s="301"/>
      <c r="AW891" s="302"/>
      <c r="AX891" s="302"/>
      <c r="AY891" s="301"/>
      <c r="AZ891" s="301"/>
      <c r="BA891" s="302"/>
      <c r="BE891" s="301"/>
      <c r="BF891" s="302"/>
      <c r="BG891" s="301"/>
      <c r="BH891" s="301"/>
      <c r="BI891" s="301"/>
      <c r="BJ891" s="302"/>
      <c r="BN891" s="301"/>
      <c r="BO891" s="302"/>
      <c r="BP891" s="301"/>
      <c r="BQ891" s="301"/>
      <c r="BR891" s="301"/>
      <c r="BS891" s="302"/>
      <c r="BW891" s="301"/>
      <c r="BX891" s="302"/>
      <c r="BY891" s="301"/>
      <c r="BZ891" s="301"/>
      <c r="CA891" s="301"/>
      <c r="CB891" s="302"/>
      <c r="CF891" s="301"/>
      <c r="CG891" s="302"/>
      <c r="CH891" s="301"/>
      <c r="CI891" s="301"/>
      <c r="CJ891" s="301"/>
      <c r="CK891" s="302"/>
      <c r="CO891" s="301"/>
      <c r="CP891" s="302"/>
      <c r="CQ891" s="301"/>
      <c r="CR891" s="301"/>
      <c r="CS891" s="301"/>
      <c r="CT891" s="302"/>
      <c r="CX891" s="301"/>
      <c r="CY891" s="302"/>
      <c r="CZ891" s="301"/>
      <c r="DA891" s="301"/>
      <c r="DB891" s="301"/>
      <c r="DC891" s="302"/>
    </row>
    <row r="892" spans="48:107">
      <c r="AV892" s="301"/>
      <c r="AW892" s="302"/>
      <c r="AX892" s="302"/>
      <c r="AY892" s="301"/>
      <c r="AZ892" s="301"/>
      <c r="BA892" s="302"/>
      <c r="BE892" s="301"/>
      <c r="BF892" s="302"/>
      <c r="BG892" s="301"/>
      <c r="BH892" s="301"/>
      <c r="BI892" s="301"/>
      <c r="BJ892" s="302"/>
      <c r="BN892" s="301"/>
      <c r="BO892" s="302"/>
      <c r="BP892" s="301"/>
      <c r="BQ892" s="301"/>
      <c r="BR892" s="301"/>
      <c r="BS892" s="302"/>
      <c r="BW892" s="301"/>
      <c r="BX892" s="302"/>
      <c r="BY892" s="301"/>
      <c r="BZ892" s="301"/>
      <c r="CA892" s="301"/>
      <c r="CB892" s="302"/>
      <c r="CF892" s="301"/>
      <c r="CG892" s="302"/>
      <c r="CH892" s="301"/>
      <c r="CI892" s="301"/>
      <c r="CJ892" s="301"/>
      <c r="CK892" s="302"/>
      <c r="CO892" s="301"/>
      <c r="CP892" s="302"/>
      <c r="CQ892" s="301"/>
      <c r="CR892" s="301"/>
      <c r="CS892" s="301"/>
      <c r="CT892" s="302"/>
      <c r="CX892" s="301"/>
      <c r="CY892" s="302"/>
      <c r="CZ892" s="301"/>
      <c r="DA892" s="301"/>
      <c r="DB892" s="301"/>
      <c r="DC892" s="302"/>
    </row>
    <row r="893" spans="48:107">
      <c r="AV893" s="301"/>
      <c r="AW893" s="302"/>
      <c r="AX893" s="302"/>
      <c r="AY893" s="301"/>
      <c r="AZ893" s="301"/>
      <c r="BA893" s="302"/>
      <c r="BE893" s="301"/>
      <c r="BF893" s="302"/>
      <c r="BG893" s="301"/>
      <c r="BH893" s="301"/>
      <c r="BI893" s="301"/>
      <c r="BJ893" s="302"/>
      <c r="BN893" s="301"/>
      <c r="BO893" s="302"/>
      <c r="BP893" s="301"/>
      <c r="BQ893" s="301"/>
      <c r="BR893" s="301"/>
      <c r="BS893" s="302"/>
      <c r="BW893" s="301"/>
      <c r="BX893" s="302"/>
      <c r="BY893" s="301"/>
      <c r="BZ893" s="301"/>
      <c r="CA893" s="301"/>
      <c r="CB893" s="302"/>
      <c r="CF893" s="301"/>
      <c r="CG893" s="302"/>
      <c r="CH893" s="301"/>
      <c r="CI893" s="301"/>
      <c r="CJ893" s="301"/>
      <c r="CK893" s="302"/>
      <c r="CO893" s="301"/>
      <c r="CP893" s="302"/>
      <c r="CQ893" s="301"/>
      <c r="CR893" s="301"/>
      <c r="CS893" s="301"/>
      <c r="CT893" s="302"/>
      <c r="CX893" s="301"/>
      <c r="CY893" s="302"/>
      <c r="CZ893" s="301"/>
      <c r="DA893" s="301"/>
      <c r="DB893" s="301"/>
      <c r="DC893" s="302"/>
    </row>
    <row r="894" spans="48:107">
      <c r="AV894" s="301"/>
      <c r="AW894" s="302"/>
      <c r="AX894" s="302"/>
      <c r="AY894" s="301"/>
      <c r="AZ894" s="301"/>
      <c r="BA894" s="302"/>
      <c r="BE894" s="301"/>
      <c r="BF894" s="302"/>
      <c r="BG894" s="301"/>
      <c r="BH894" s="301"/>
      <c r="BI894" s="301"/>
      <c r="BJ894" s="302"/>
      <c r="BN894" s="301"/>
      <c r="BO894" s="302"/>
      <c r="BP894" s="301"/>
      <c r="BQ894" s="301"/>
      <c r="BR894" s="301"/>
      <c r="BS894" s="302"/>
      <c r="BW894" s="301"/>
      <c r="BX894" s="302"/>
      <c r="BY894" s="301"/>
      <c r="BZ894" s="301"/>
      <c r="CA894" s="301"/>
      <c r="CB894" s="302"/>
      <c r="CF894" s="301"/>
      <c r="CG894" s="302"/>
      <c r="CH894" s="301"/>
      <c r="CI894" s="301"/>
      <c r="CJ894" s="301"/>
      <c r="CK894" s="302"/>
      <c r="CO894" s="301"/>
      <c r="CP894" s="302"/>
      <c r="CQ894" s="301"/>
      <c r="CR894" s="301"/>
      <c r="CS894" s="301"/>
      <c r="CT894" s="302"/>
      <c r="CX894" s="301"/>
      <c r="CY894" s="302"/>
      <c r="CZ894" s="301"/>
      <c r="DA894" s="301"/>
      <c r="DB894" s="301"/>
      <c r="DC894" s="302"/>
    </row>
    <row r="895" spans="48:107">
      <c r="AV895" s="301"/>
      <c r="AW895" s="302"/>
      <c r="AX895" s="302"/>
      <c r="AY895" s="301"/>
      <c r="AZ895" s="301"/>
      <c r="BA895" s="302"/>
      <c r="BE895" s="301"/>
      <c r="BF895" s="302"/>
      <c r="BG895" s="301"/>
      <c r="BH895" s="301"/>
      <c r="BI895" s="301"/>
      <c r="BJ895" s="302"/>
      <c r="BN895" s="301"/>
      <c r="BO895" s="302"/>
      <c r="BP895" s="301"/>
      <c r="BQ895" s="301"/>
      <c r="BR895" s="301"/>
      <c r="BS895" s="302"/>
      <c r="BW895" s="301"/>
      <c r="BX895" s="302"/>
      <c r="BY895" s="301"/>
      <c r="BZ895" s="301"/>
      <c r="CA895" s="301"/>
      <c r="CB895" s="302"/>
      <c r="CF895" s="301"/>
      <c r="CG895" s="302"/>
      <c r="CH895" s="301"/>
      <c r="CI895" s="301"/>
      <c r="CJ895" s="301"/>
      <c r="CK895" s="302"/>
      <c r="CO895" s="301"/>
      <c r="CP895" s="302"/>
      <c r="CQ895" s="301"/>
      <c r="CR895" s="301"/>
      <c r="CS895" s="301"/>
      <c r="CT895" s="302"/>
      <c r="CX895" s="301"/>
      <c r="CY895" s="302"/>
      <c r="CZ895" s="301"/>
      <c r="DA895" s="301"/>
      <c r="DB895" s="301"/>
      <c r="DC895" s="302"/>
    </row>
    <row r="896" spans="48:107">
      <c r="AV896" s="301"/>
      <c r="AW896" s="302"/>
      <c r="AX896" s="301"/>
      <c r="AY896" s="301"/>
      <c r="AZ896" s="301"/>
      <c r="BA896" s="302"/>
      <c r="BE896" s="301"/>
      <c r="BF896" s="302"/>
      <c r="BG896" s="301"/>
      <c r="BH896" s="301"/>
      <c r="BI896" s="301"/>
      <c r="BJ896" s="302"/>
      <c r="BN896" s="301"/>
      <c r="BO896" s="302"/>
      <c r="BP896" s="301"/>
      <c r="BQ896" s="301"/>
      <c r="BR896" s="301"/>
      <c r="BS896" s="302"/>
      <c r="BW896" s="301"/>
      <c r="BX896" s="302"/>
      <c r="BY896" s="301"/>
      <c r="BZ896" s="301"/>
      <c r="CA896" s="301"/>
      <c r="CB896" s="302"/>
      <c r="CF896" s="301"/>
      <c r="CG896" s="302"/>
      <c r="CH896" s="301"/>
      <c r="CI896" s="301"/>
      <c r="CJ896" s="301"/>
      <c r="CK896" s="302"/>
      <c r="CO896" s="301"/>
      <c r="CP896" s="302"/>
      <c r="CQ896" s="301"/>
      <c r="CR896" s="301"/>
      <c r="CS896" s="301"/>
      <c r="CT896" s="302"/>
      <c r="CX896" s="301"/>
      <c r="CY896" s="302"/>
      <c r="CZ896" s="301"/>
      <c r="DA896" s="301"/>
      <c r="DB896" s="301"/>
      <c r="DC896" s="302"/>
    </row>
    <row r="897" spans="48:107">
      <c r="AV897" s="301"/>
      <c r="AW897" s="302"/>
      <c r="AX897" s="301"/>
      <c r="AY897" s="301"/>
      <c r="AZ897" s="301"/>
      <c r="BA897" s="302"/>
      <c r="BE897" s="301"/>
      <c r="BF897" s="302"/>
      <c r="BG897" s="301"/>
      <c r="BH897" s="301"/>
      <c r="BI897" s="301"/>
      <c r="BJ897" s="302"/>
      <c r="BN897" s="301"/>
      <c r="BO897" s="302"/>
      <c r="BP897" s="301"/>
      <c r="BQ897" s="301"/>
      <c r="BR897" s="301"/>
      <c r="BS897" s="302"/>
      <c r="BW897" s="301"/>
      <c r="BX897" s="302"/>
      <c r="BY897" s="301"/>
      <c r="BZ897" s="301"/>
      <c r="CA897" s="301"/>
      <c r="CB897" s="302"/>
      <c r="CF897" s="301"/>
      <c r="CG897" s="302"/>
      <c r="CH897" s="301"/>
      <c r="CI897" s="301"/>
      <c r="CJ897" s="301"/>
      <c r="CK897" s="302"/>
      <c r="CO897" s="301"/>
      <c r="CP897" s="302"/>
      <c r="CQ897" s="301"/>
      <c r="CR897" s="301"/>
      <c r="CS897" s="301"/>
      <c r="CT897" s="302"/>
      <c r="CX897" s="301"/>
      <c r="CY897" s="302"/>
      <c r="CZ897" s="301"/>
      <c r="DA897" s="301"/>
      <c r="DB897" s="301"/>
      <c r="DC897" s="302"/>
    </row>
    <row r="898" spans="48:107">
      <c r="AV898" s="301"/>
      <c r="AW898" s="302"/>
      <c r="AX898" s="301"/>
      <c r="AY898" s="301"/>
      <c r="AZ898" s="301"/>
      <c r="BA898" s="302"/>
      <c r="BE898" s="301"/>
      <c r="BF898" s="302"/>
      <c r="BG898" s="301"/>
      <c r="BH898" s="301"/>
      <c r="BI898" s="301"/>
      <c r="BJ898" s="302"/>
      <c r="BN898" s="301"/>
      <c r="BO898" s="302"/>
      <c r="BP898" s="301"/>
      <c r="BQ898" s="301"/>
      <c r="BR898" s="301"/>
      <c r="BS898" s="302"/>
      <c r="BW898" s="301"/>
      <c r="BX898" s="302"/>
      <c r="BY898" s="301"/>
      <c r="BZ898" s="301"/>
      <c r="CA898" s="301"/>
      <c r="CB898" s="302"/>
      <c r="CF898" s="301"/>
      <c r="CG898" s="302"/>
      <c r="CH898" s="301"/>
      <c r="CI898" s="301"/>
      <c r="CJ898" s="301"/>
      <c r="CK898" s="302"/>
      <c r="CO898" s="301"/>
      <c r="CP898" s="302"/>
      <c r="CQ898" s="301"/>
      <c r="CR898" s="301"/>
      <c r="CS898" s="301"/>
      <c r="CT898" s="302"/>
      <c r="CX898" s="301"/>
      <c r="CY898" s="302"/>
      <c r="CZ898" s="301"/>
      <c r="DA898" s="301"/>
      <c r="DB898" s="301"/>
      <c r="DC898" s="302"/>
    </row>
    <row r="899" spans="48:107">
      <c r="AV899" s="301"/>
      <c r="AW899" s="302"/>
      <c r="AX899" s="301"/>
      <c r="AY899" s="301"/>
      <c r="AZ899" s="301"/>
      <c r="BA899" s="302"/>
      <c r="BE899" s="301"/>
      <c r="BF899" s="302"/>
      <c r="BG899" s="301"/>
      <c r="BH899" s="301"/>
      <c r="BI899" s="301"/>
      <c r="BJ899" s="302"/>
      <c r="BN899" s="301"/>
      <c r="BO899" s="302"/>
      <c r="BP899" s="301"/>
      <c r="BQ899" s="301"/>
      <c r="BR899" s="301"/>
      <c r="BS899" s="302"/>
      <c r="BW899" s="301"/>
      <c r="BX899" s="302"/>
      <c r="BY899" s="301"/>
      <c r="BZ899" s="301"/>
      <c r="CA899" s="301"/>
      <c r="CB899" s="302"/>
      <c r="CF899" s="301"/>
      <c r="CG899" s="302"/>
      <c r="CH899" s="301"/>
      <c r="CI899" s="301"/>
      <c r="CJ899" s="301"/>
      <c r="CK899" s="302"/>
      <c r="CO899" s="301"/>
      <c r="CP899" s="302"/>
      <c r="CQ899" s="301"/>
      <c r="CR899" s="301"/>
      <c r="CS899" s="301"/>
      <c r="CT899" s="302"/>
      <c r="CX899" s="301"/>
      <c r="CY899" s="302"/>
      <c r="CZ899" s="301"/>
      <c r="DA899" s="301"/>
      <c r="DB899" s="301"/>
      <c r="DC899" s="302"/>
    </row>
    <row r="900" spans="48:107">
      <c r="AV900" s="301"/>
      <c r="AW900" s="302"/>
      <c r="AX900" s="301"/>
      <c r="AY900" s="301"/>
      <c r="AZ900" s="301"/>
      <c r="BA900" s="302"/>
      <c r="BE900" s="301"/>
      <c r="BF900" s="302"/>
      <c r="BG900" s="301"/>
      <c r="BH900" s="301"/>
      <c r="BI900" s="301"/>
      <c r="BJ900" s="302"/>
      <c r="BN900" s="301"/>
      <c r="BO900" s="302"/>
      <c r="BP900" s="301"/>
      <c r="BQ900" s="301"/>
      <c r="BR900" s="301"/>
      <c r="BS900" s="302"/>
      <c r="BW900" s="301"/>
      <c r="BX900" s="302"/>
      <c r="BY900" s="301"/>
      <c r="BZ900" s="301"/>
      <c r="CA900" s="301"/>
      <c r="CB900" s="302"/>
      <c r="CF900" s="301"/>
      <c r="CG900" s="302"/>
      <c r="CH900" s="301"/>
      <c r="CI900" s="301"/>
      <c r="CJ900" s="301"/>
      <c r="CK900" s="302"/>
      <c r="CO900" s="301"/>
      <c r="CP900" s="302"/>
      <c r="CQ900" s="301"/>
      <c r="CR900" s="301"/>
      <c r="CS900" s="301"/>
      <c r="CT900" s="302"/>
      <c r="CX900" s="301"/>
      <c r="CY900" s="302"/>
      <c r="CZ900" s="301"/>
      <c r="DA900" s="301"/>
      <c r="DB900" s="301"/>
      <c r="DC900" s="302"/>
    </row>
    <row r="901" spans="48:107">
      <c r="AV901" s="301"/>
      <c r="AW901" s="302"/>
      <c r="AX901" s="301"/>
      <c r="AY901" s="301"/>
      <c r="AZ901" s="301"/>
      <c r="BA901" s="302"/>
      <c r="BE901" s="301"/>
      <c r="BF901" s="302"/>
      <c r="BG901" s="301"/>
      <c r="BH901" s="301"/>
      <c r="BI901" s="301"/>
      <c r="BJ901" s="302"/>
      <c r="BN901" s="301"/>
      <c r="BO901" s="302"/>
      <c r="BP901" s="301"/>
      <c r="BQ901" s="301"/>
      <c r="BR901" s="301"/>
      <c r="BS901" s="302"/>
      <c r="BW901" s="301"/>
      <c r="BX901" s="302"/>
      <c r="BY901" s="301"/>
      <c r="BZ901" s="301"/>
      <c r="CA901" s="301"/>
      <c r="CB901" s="302"/>
      <c r="CF901" s="301"/>
      <c r="CG901" s="302"/>
      <c r="CH901" s="301"/>
      <c r="CI901" s="301"/>
      <c r="CJ901" s="301"/>
      <c r="CK901" s="302"/>
      <c r="CO901" s="301"/>
      <c r="CP901" s="302"/>
      <c r="CQ901" s="301"/>
      <c r="CR901" s="301"/>
      <c r="CS901" s="301"/>
      <c r="CT901" s="302"/>
      <c r="CX901" s="301"/>
      <c r="CY901" s="302"/>
      <c r="CZ901" s="301"/>
      <c r="DA901" s="301"/>
      <c r="DB901" s="301"/>
      <c r="DC901" s="302"/>
    </row>
    <row r="902" spans="48:107">
      <c r="AV902" s="301"/>
      <c r="AW902" s="302"/>
      <c r="AX902" s="301"/>
      <c r="AY902" s="301"/>
      <c r="AZ902" s="301"/>
      <c r="BA902" s="302"/>
      <c r="BE902" s="301"/>
      <c r="BF902" s="302"/>
      <c r="BG902" s="301"/>
      <c r="BH902" s="301"/>
      <c r="BI902" s="301"/>
      <c r="BJ902" s="302"/>
      <c r="BN902" s="301"/>
      <c r="BO902" s="302"/>
      <c r="BP902" s="301"/>
      <c r="BQ902" s="301"/>
      <c r="BR902" s="301"/>
      <c r="BS902" s="302"/>
      <c r="BW902" s="301"/>
      <c r="BX902" s="302"/>
      <c r="BY902" s="301"/>
      <c r="BZ902" s="301"/>
      <c r="CA902" s="301"/>
      <c r="CB902" s="302"/>
      <c r="CF902" s="301"/>
      <c r="CG902" s="302"/>
      <c r="CH902" s="301"/>
      <c r="CI902" s="301"/>
      <c r="CJ902" s="301"/>
      <c r="CK902" s="302"/>
      <c r="CO902" s="301"/>
      <c r="CP902" s="302"/>
      <c r="CQ902" s="301"/>
      <c r="CR902" s="301"/>
      <c r="CS902" s="301"/>
      <c r="CT902" s="302"/>
      <c r="CX902" s="301"/>
      <c r="CY902" s="302"/>
      <c r="CZ902" s="301"/>
      <c r="DA902" s="301"/>
      <c r="DB902" s="301"/>
      <c r="DC902" s="302"/>
    </row>
    <row r="903" spans="48:107">
      <c r="AV903" s="301"/>
      <c r="AW903" s="302"/>
      <c r="AX903" s="301"/>
      <c r="AY903" s="301"/>
      <c r="AZ903" s="301"/>
      <c r="BA903" s="302"/>
      <c r="BE903" s="301"/>
      <c r="BF903" s="302"/>
      <c r="BG903" s="301"/>
      <c r="BH903" s="301"/>
      <c r="BI903" s="301"/>
      <c r="BJ903" s="302"/>
      <c r="BN903" s="301"/>
      <c r="BO903" s="302"/>
      <c r="BP903" s="301"/>
      <c r="BQ903" s="301"/>
      <c r="BR903" s="301"/>
      <c r="BS903" s="302"/>
      <c r="BW903" s="301"/>
      <c r="BX903" s="302"/>
      <c r="BY903" s="301"/>
      <c r="BZ903" s="301"/>
      <c r="CA903" s="301"/>
      <c r="CB903" s="302"/>
      <c r="CF903" s="301"/>
      <c r="CG903" s="302"/>
      <c r="CH903" s="301"/>
      <c r="CI903" s="301"/>
      <c r="CJ903" s="301"/>
      <c r="CK903" s="302"/>
      <c r="CO903" s="301"/>
      <c r="CP903" s="302"/>
      <c r="CQ903" s="301"/>
      <c r="CR903" s="301"/>
      <c r="CS903" s="301"/>
      <c r="CT903" s="302"/>
      <c r="CX903" s="301"/>
      <c r="CY903" s="302"/>
      <c r="CZ903" s="301"/>
      <c r="DA903" s="301"/>
      <c r="DB903" s="301"/>
      <c r="DC903" s="302"/>
    </row>
    <row r="904" spans="48:107">
      <c r="AV904" s="301"/>
      <c r="AW904" s="302"/>
      <c r="AX904" s="301"/>
      <c r="AY904" s="301"/>
      <c r="AZ904" s="301"/>
      <c r="BA904" s="302"/>
      <c r="BE904" s="301"/>
      <c r="BF904" s="302"/>
      <c r="BG904" s="301"/>
      <c r="BH904" s="301"/>
      <c r="BI904" s="301"/>
      <c r="BJ904" s="302"/>
      <c r="BN904" s="301"/>
      <c r="BO904" s="302"/>
      <c r="BP904" s="301"/>
      <c r="BQ904" s="301"/>
      <c r="BR904" s="301"/>
      <c r="BS904" s="302"/>
      <c r="BW904" s="301"/>
      <c r="BX904" s="302"/>
      <c r="BY904" s="301"/>
      <c r="BZ904" s="301"/>
      <c r="CA904" s="301"/>
      <c r="CB904" s="302"/>
      <c r="CF904" s="301"/>
      <c r="CG904" s="302"/>
      <c r="CH904" s="301"/>
      <c r="CI904" s="301"/>
      <c r="CJ904" s="301"/>
      <c r="CK904" s="302"/>
      <c r="CO904" s="301"/>
      <c r="CP904" s="302"/>
      <c r="CQ904" s="301"/>
      <c r="CR904" s="301"/>
      <c r="CS904" s="301"/>
      <c r="CT904" s="302"/>
      <c r="CX904" s="301"/>
      <c r="CY904" s="302"/>
      <c r="CZ904" s="301"/>
      <c r="DA904" s="301"/>
      <c r="DB904" s="301"/>
      <c r="DC904" s="302"/>
    </row>
    <row r="905" spans="48:107">
      <c r="AV905" s="301"/>
      <c r="AW905" s="302"/>
      <c r="AX905" s="301"/>
      <c r="AY905" s="301"/>
      <c r="AZ905" s="301"/>
      <c r="BA905" s="302"/>
      <c r="BE905" s="301"/>
      <c r="BF905" s="302"/>
      <c r="BG905" s="301"/>
      <c r="BH905" s="301"/>
      <c r="BI905" s="301"/>
      <c r="BJ905" s="302"/>
      <c r="BN905" s="301"/>
      <c r="BO905" s="302"/>
      <c r="BP905" s="301"/>
      <c r="BQ905" s="301"/>
      <c r="BR905" s="301"/>
      <c r="BS905" s="302"/>
      <c r="BW905" s="301"/>
      <c r="BX905" s="302"/>
      <c r="BY905" s="301"/>
      <c r="BZ905" s="301"/>
      <c r="CA905" s="301"/>
      <c r="CB905" s="302"/>
      <c r="CF905" s="301"/>
      <c r="CG905" s="302"/>
      <c r="CH905" s="301"/>
      <c r="CI905" s="301"/>
      <c r="CJ905" s="301"/>
      <c r="CK905" s="302"/>
      <c r="CO905" s="301"/>
      <c r="CP905" s="302"/>
      <c r="CQ905" s="301"/>
      <c r="CR905" s="301"/>
      <c r="CS905" s="301"/>
      <c r="CT905" s="302"/>
      <c r="CX905" s="301"/>
      <c r="CY905" s="302"/>
      <c r="CZ905" s="301"/>
      <c r="DA905" s="301"/>
      <c r="DB905" s="301"/>
      <c r="DC905" s="302"/>
    </row>
    <row r="906" spans="48:107">
      <c r="AV906" s="301"/>
      <c r="AW906" s="302"/>
      <c r="AX906" s="301"/>
      <c r="AY906" s="301"/>
      <c r="AZ906" s="301"/>
      <c r="BA906" s="302"/>
      <c r="BE906" s="301"/>
      <c r="BF906" s="302"/>
      <c r="BG906" s="301"/>
      <c r="BH906" s="301"/>
      <c r="BI906" s="301"/>
      <c r="BJ906" s="302"/>
      <c r="BN906" s="301"/>
      <c r="BO906" s="302"/>
      <c r="BP906" s="301"/>
      <c r="BQ906" s="301"/>
      <c r="BR906" s="301"/>
      <c r="BS906" s="302"/>
      <c r="BW906" s="301"/>
      <c r="BX906" s="302"/>
      <c r="BY906" s="301"/>
      <c r="BZ906" s="301"/>
      <c r="CA906" s="301"/>
      <c r="CB906" s="302"/>
      <c r="CF906" s="301"/>
      <c r="CG906" s="302"/>
      <c r="CH906" s="301"/>
      <c r="CI906" s="301"/>
      <c r="CJ906" s="301"/>
      <c r="CK906" s="302"/>
      <c r="CO906" s="301"/>
      <c r="CP906" s="302"/>
      <c r="CQ906" s="301"/>
      <c r="CR906" s="301"/>
      <c r="CS906" s="301"/>
      <c r="CT906" s="302"/>
      <c r="CX906" s="301"/>
      <c r="CY906" s="302"/>
      <c r="CZ906" s="301"/>
      <c r="DA906" s="301"/>
      <c r="DB906" s="301"/>
      <c r="DC906" s="302"/>
    </row>
    <row r="907" spans="48:107">
      <c r="AV907" s="301"/>
      <c r="AW907" s="302"/>
      <c r="AX907" s="301"/>
      <c r="AY907" s="301"/>
      <c r="AZ907" s="301"/>
      <c r="BA907" s="302"/>
      <c r="BE907" s="301"/>
      <c r="BF907" s="302"/>
      <c r="BG907" s="301"/>
      <c r="BH907" s="301"/>
      <c r="BI907" s="301"/>
      <c r="BJ907" s="302"/>
      <c r="BN907" s="301"/>
      <c r="BO907" s="302"/>
      <c r="BP907" s="301"/>
      <c r="BQ907" s="301"/>
      <c r="BR907" s="301"/>
      <c r="BS907" s="302"/>
      <c r="BW907" s="301"/>
      <c r="BX907" s="302"/>
      <c r="BY907" s="301"/>
      <c r="BZ907" s="301"/>
      <c r="CA907" s="301"/>
      <c r="CB907" s="302"/>
      <c r="CF907" s="301"/>
      <c r="CG907" s="302"/>
      <c r="CH907" s="301"/>
      <c r="CI907" s="301"/>
      <c r="CJ907" s="301"/>
      <c r="CK907" s="302"/>
      <c r="CO907" s="301"/>
      <c r="CP907" s="302"/>
      <c r="CQ907" s="301"/>
      <c r="CR907" s="301"/>
      <c r="CS907" s="301"/>
      <c r="CT907" s="302"/>
      <c r="CX907" s="301"/>
      <c r="CY907" s="302"/>
      <c r="CZ907" s="301"/>
      <c r="DA907" s="301"/>
      <c r="DB907" s="301"/>
      <c r="DC907" s="302"/>
    </row>
    <row r="908" spans="48:107">
      <c r="AV908" s="301"/>
      <c r="AW908" s="302"/>
      <c r="AX908" s="301"/>
      <c r="AY908" s="301"/>
      <c r="AZ908" s="301"/>
      <c r="BA908" s="302"/>
      <c r="BE908" s="301"/>
      <c r="BF908" s="302"/>
      <c r="BG908" s="301"/>
      <c r="BH908" s="301"/>
      <c r="BI908" s="301"/>
      <c r="BJ908" s="302"/>
      <c r="BN908" s="301"/>
      <c r="BO908" s="302"/>
      <c r="BP908" s="301"/>
      <c r="BQ908" s="301"/>
      <c r="BR908" s="301"/>
      <c r="BS908" s="302"/>
      <c r="BW908" s="301"/>
      <c r="BX908" s="302"/>
      <c r="BY908" s="301"/>
      <c r="BZ908" s="301"/>
      <c r="CA908" s="301"/>
      <c r="CB908" s="302"/>
      <c r="CF908" s="301"/>
      <c r="CG908" s="302"/>
      <c r="CH908" s="301"/>
      <c r="CI908" s="301"/>
      <c r="CJ908" s="301"/>
      <c r="CK908" s="302"/>
      <c r="CO908" s="301"/>
      <c r="CP908" s="302"/>
      <c r="CQ908" s="301"/>
      <c r="CR908" s="301"/>
      <c r="CS908" s="301"/>
      <c r="CT908" s="302"/>
      <c r="CX908" s="301"/>
      <c r="CY908" s="302"/>
      <c r="CZ908" s="301"/>
      <c r="DA908" s="301"/>
      <c r="DB908" s="301"/>
      <c r="DC908" s="302"/>
    </row>
    <row r="909" spans="48:107">
      <c r="AV909" s="301"/>
      <c r="AW909" s="302"/>
      <c r="AX909" s="301"/>
      <c r="AY909" s="301"/>
      <c r="AZ909" s="301"/>
      <c r="BA909" s="302"/>
      <c r="BE909" s="301"/>
      <c r="BF909" s="302"/>
      <c r="BG909" s="301"/>
      <c r="BH909" s="301"/>
      <c r="BI909" s="301"/>
      <c r="BJ909" s="302"/>
      <c r="BN909" s="301"/>
      <c r="BO909" s="302"/>
      <c r="BP909" s="301"/>
      <c r="BQ909" s="301"/>
      <c r="BR909" s="301"/>
      <c r="BS909" s="302"/>
      <c r="BW909" s="301"/>
      <c r="BX909" s="302"/>
      <c r="BY909" s="301"/>
      <c r="BZ909" s="301"/>
      <c r="CA909" s="301"/>
      <c r="CB909" s="302"/>
      <c r="CF909" s="301"/>
      <c r="CG909" s="302"/>
      <c r="CH909" s="301"/>
      <c r="CI909" s="301"/>
      <c r="CJ909" s="301"/>
      <c r="CK909" s="302"/>
      <c r="CO909" s="301"/>
      <c r="CP909" s="302"/>
      <c r="CQ909" s="301"/>
      <c r="CR909" s="301"/>
      <c r="CS909" s="301"/>
      <c r="CT909" s="302"/>
      <c r="CX909" s="301"/>
      <c r="CY909" s="302"/>
      <c r="CZ909" s="301"/>
      <c r="DA909" s="301"/>
      <c r="DB909" s="301"/>
      <c r="DC909" s="302"/>
    </row>
    <row r="910" spans="48:107">
      <c r="AV910" s="301"/>
      <c r="AW910" s="302"/>
      <c r="AX910" s="301"/>
      <c r="AY910" s="301"/>
      <c r="AZ910" s="301"/>
      <c r="BA910" s="302"/>
      <c r="BE910" s="301"/>
      <c r="BF910" s="302"/>
      <c r="BG910" s="301"/>
      <c r="BH910" s="301"/>
      <c r="BI910" s="301"/>
      <c r="BJ910" s="302"/>
      <c r="BN910" s="301"/>
      <c r="BO910" s="302"/>
      <c r="BP910" s="301"/>
      <c r="BQ910" s="301"/>
      <c r="BR910" s="301"/>
      <c r="BS910" s="302"/>
      <c r="BW910" s="301"/>
      <c r="BX910" s="302"/>
      <c r="BY910" s="301"/>
      <c r="BZ910" s="301"/>
      <c r="CA910" s="301"/>
      <c r="CB910" s="302"/>
      <c r="CF910" s="301"/>
      <c r="CG910" s="302"/>
      <c r="CH910" s="301"/>
      <c r="CI910" s="301"/>
      <c r="CJ910" s="301"/>
      <c r="CK910" s="302"/>
      <c r="CO910" s="301"/>
      <c r="CP910" s="302"/>
      <c r="CQ910" s="301"/>
      <c r="CR910" s="301"/>
      <c r="CS910" s="301"/>
      <c r="CT910" s="302"/>
      <c r="CX910" s="301"/>
      <c r="CY910" s="302"/>
      <c r="CZ910" s="301"/>
      <c r="DA910" s="301"/>
      <c r="DB910" s="301"/>
      <c r="DC910" s="302"/>
    </row>
    <row r="911" spans="48:107">
      <c r="AV911" s="301"/>
      <c r="AW911" s="302"/>
      <c r="AX911" s="301"/>
      <c r="AY911" s="301"/>
      <c r="AZ911" s="301"/>
      <c r="BA911" s="302"/>
      <c r="BE911" s="301"/>
      <c r="BF911" s="302"/>
      <c r="BG911" s="301"/>
      <c r="BH911" s="301"/>
      <c r="BI911" s="301"/>
      <c r="BJ911" s="302"/>
      <c r="BN911" s="301"/>
      <c r="BO911" s="302"/>
      <c r="BP911" s="301"/>
      <c r="BQ911" s="301"/>
      <c r="BR911" s="301"/>
      <c r="BS911" s="302"/>
      <c r="BW911" s="301"/>
      <c r="BX911" s="302"/>
      <c r="BY911" s="301"/>
      <c r="BZ911" s="301"/>
      <c r="CA911" s="301"/>
      <c r="CB911" s="302"/>
      <c r="CF911" s="301"/>
      <c r="CG911" s="302"/>
      <c r="CH911" s="301"/>
      <c r="CI911" s="301"/>
      <c r="CJ911" s="301"/>
      <c r="CK911" s="302"/>
      <c r="CO911" s="301"/>
      <c r="CP911" s="302"/>
      <c r="CQ911" s="301"/>
      <c r="CR911" s="301"/>
      <c r="CS911" s="301"/>
      <c r="CT911" s="302"/>
      <c r="CX911" s="301"/>
      <c r="CY911" s="302"/>
      <c r="CZ911" s="301"/>
      <c r="DA911" s="301"/>
      <c r="DB911" s="301"/>
      <c r="DC911" s="302"/>
    </row>
    <row r="912" spans="48:107">
      <c r="AV912" s="301"/>
      <c r="AW912" s="302"/>
      <c r="AX912" s="301"/>
      <c r="AY912" s="301"/>
      <c r="AZ912" s="301"/>
      <c r="BA912" s="302"/>
      <c r="BE912" s="301"/>
      <c r="BF912" s="302"/>
      <c r="BG912" s="301"/>
      <c r="BH912" s="301"/>
      <c r="BI912" s="301"/>
      <c r="BJ912" s="302"/>
      <c r="BN912" s="301"/>
      <c r="BO912" s="302"/>
      <c r="BP912" s="301"/>
      <c r="BQ912" s="301"/>
      <c r="BR912" s="301"/>
      <c r="BS912" s="302"/>
      <c r="BW912" s="301"/>
      <c r="BX912" s="302"/>
      <c r="BY912" s="301"/>
      <c r="BZ912" s="301"/>
      <c r="CA912" s="301"/>
      <c r="CB912" s="302"/>
      <c r="CF912" s="301"/>
      <c r="CG912" s="302"/>
      <c r="CH912" s="301"/>
      <c r="CI912" s="301"/>
      <c r="CJ912" s="301"/>
      <c r="CK912" s="302"/>
      <c r="CO912" s="301"/>
      <c r="CP912" s="302"/>
      <c r="CQ912" s="301"/>
      <c r="CR912" s="301"/>
      <c r="CS912" s="301"/>
      <c r="CT912" s="302"/>
      <c r="CX912" s="301"/>
      <c r="CY912" s="302"/>
      <c r="CZ912" s="301"/>
      <c r="DA912" s="301"/>
      <c r="DB912" s="301"/>
      <c r="DC912" s="302"/>
    </row>
    <row r="913" spans="48:107">
      <c r="AV913" s="301"/>
      <c r="AW913" s="302"/>
      <c r="AX913" s="301"/>
      <c r="AY913" s="301"/>
      <c r="AZ913" s="301"/>
      <c r="BA913" s="302"/>
      <c r="BE913" s="301"/>
      <c r="BF913" s="302"/>
      <c r="BG913" s="301"/>
      <c r="BH913" s="301"/>
      <c r="BI913" s="301"/>
      <c r="BJ913" s="302"/>
      <c r="BN913" s="301"/>
      <c r="BO913" s="302"/>
      <c r="BP913" s="301"/>
      <c r="BQ913" s="301"/>
      <c r="BR913" s="301"/>
      <c r="BS913" s="302"/>
      <c r="BW913" s="301"/>
      <c r="BX913" s="302"/>
      <c r="BY913" s="301"/>
      <c r="BZ913" s="301"/>
      <c r="CA913" s="301"/>
      <c r="CB913" s="302"/>
      <c r="CF913" s="301"/>
      <c r="CG913" s="302"/>
      <c r="CH913" s="301"/>
      <c r="CI913" s="301"/>
      <c r="CJ913" s="301"/>
      <c r="CK913" s="302"/>
      <c r="CO913" s="301"/>
      <c r="CP913" s="302"/>
      <c r="CQ913" s="301"/>
      <c r="CR913" s="301"/>
      <c r="CS913" s="301"/>
      <c r="CT913" s="302"/>
      <c r="CX913" s="301"/>
      <c r="CY913" s="302"/>
      <c r="CZ913" s="301"/>
      <c r="DA913" s="301"/>
      <c r="DB913" s="301"/>
      <c r="DC913" s="302"/>
    </row>
    <row r="914" spans="48:107">
      <c r="AV914" s="301"/>
      <c r="AW914" s="302"/>
      <c r="AX914" s="301"/>
      <c r="AY914" s="301"/>
      <c r="AZ914" s="301"/>
      <c r="BA914" s="302"/>
      <c r="BE914" s="301"/>
      <c r="BF914" s="302"/>
      <c r="BG914" s="301"/>
      <c r="BH914" s="301"/>
      <c r="BI914" s="301"/>
      <c r="BJ914" s="302"/>
      <c r="BN914" s="301"/>
      <c r="BO914" s="302"/>
      <c r="BP914" s="301"/>
      <c r="BQ914" s="301"/>
      <c r="BR914" s="301"/>
      <c r="BS914" s="302"/>
      <c r="BW914" s="301"/>
      <c r="BX914" s="302"/>
      <c r="BY914" s="301"/>
      <c r="BZ914" s="301"/>
      <c r="CA914" s="301"/>
      <c r="CB914" s="302"/>
      <c r="CF914" s="301"/>
      <c r="CG914" s="302"/>
      <c r="CH914" s="301"/>
      <c r="CI914" s="301"/>
      <c r="CJ914" s="301"/>
      <c r="CK914" s="302"/>
      <c r="CO914" s="301"/>
      <c r="CP914" s="302"/>
      <c r="CQ914" s="301"/>
      <c r="CR914" s="301"/>
      <c r="CS914" s="301"/>
      <c r="CT914" s="302"/>
      <c r="CX914" s="301"/>
      <c r="CY914" s="302"/>
      <c r="CZ914" s="301"/>
      <c r="DA914" s="301"/>
      <c r="DB914" s="301"/>
      <c r="DC914" s="302"/>
    </row>
    <row r="915" spans="48:107">
      <c r="AV915" s="301"/>
      <c r="AW915" s="302"/>
      <c r="AX915" s="301"/>
      <c r="AY915" s="301"/>
      <c r="AZ915" s="301"/>
      <c r="BA915" s="302"/>
      <c r="BE915" s="301"/>
      <c r="BF915" s="302"/>
      <c r="BG915" s="301"/>
      <c r="BH915" s="301"/>
      <c r="BI915" s="301"/>
      <c r="BJ915" s="302"/>
      <c r="BN915" s="301"/>
      <c r="BO915" s="302"/>
      <c r="BP915" s="301"/>
      <c r="BQ915" s="301"/>
      <c r="BR915" s="301"/>
      <c r="BS915" s="302"/>
      <c r="BW915" s="301"/>
      <c r="BX915" s="302"/>
      <c r="BY915" s="301"/>
      <c r="BZ915" s="301"/>
      <c r="CA915" s="301"/>
      <c r="CB915" s="302"/>
      <c r="CF915" s="301"/>
      <c r="CG915" s="302"/>
      <c r="CH915" s="301"/>
      <c r="CI915" s="301"/>
      <c r="CJ915" s="301"/>
      <c r="CK915" s="302"/>
      <c r="CO915" s="301"/>
      <c r="CP915" s="302"/>
      <c r="CQ915" s="301"/>
      <c r="CR915" s="301"/>
      <c r="CS915" s="301"/>
      <c r="CT915" s="302"/>
      <c r="CX915" s="301"/>
      <c r="CY915" s="302"/>
      <c r="CZ915" s="301"/>
      <c r="DA915" s="301"/>
      <c r="DB915" s="301"/>
      <c r="DC915" s="302"/>
    </row>
    <row r="916" spans="48:107">
      <c r="AV916" s="301"/>
      <c r="AW916" s="302"/>
      <c r="AX916" s="301"/>
      <c r="AY916" s="301"/>
      <c r="AZ916" s="301"/>
      <c r="BA916" s="302"/>
      <c r="BE916" s="301"/>
      <c r="BF916" s="302"/>
      <c r="BG916" s="301"/>
      <c r="BH916" s="301"/>
      <c r="BI916" s="301"/>
      <c r="BJ916" s="302"/>
      <c r="BN916" s="301"/>
      <c r="BO916" s="302"/>
      <c r="BP916" s="301"/>
      <c r="BQ916" s="301"/>
      <c r="BR916" s="301"/>
      <c r="BS916" s="302"/>
      <c r="BW916" s="301"/>
      <c r="BX916" s="302"/>
      <c r="BY916" s="301"/>
      <c r="BZ916" s="301"/>
      <c r="CA916" s="301"/>
      <c r="CB916" s="302"/>
      <c r="CF916" s="301"/>
      <c r="CG916" s="302"/>
      <c r="CH916" s="301"/>
      <c r="CI916" s="301"/>
      <c r="CJ916" s="301"/>
      <c r="CK916" s="302"/>
      <c r="CO916" s="301"/>
      <c r="CP916" s="302"/>
      <c r="CQ916" s="301"/>
      <c r="CR916" s="301"/>
      <c r="CS916" s="301"/>
      <c r="CT916" s="302"/>
      <c r="CX916" s="301"/>
      <c r="CY916" s="302"/>
      <c r="CZ916" s="301"/>
      <c r="DA916" s="301"/>
      <c r="DB916" s="301"/>
      <c r="DC916" s="302"/>
    </row>
    <row r="917" spans="48:107">
      <c r="AV917" s="301"/>
      <c r="AW917" s="302"/>
      <c r="AX917" s="301"/>
      <c r="AY917" s="301"/>
      <c r="AZ917" s="301"/>
      <c r="BA917" s="302"/>
      <c r="BE917" s="301"/>
      <c r="BF917" s="302"/>
      <c r="BG917" s="301"/>
      <c r="BH917" s="301"/>
      <c r="BI917" s="301"/>
      <c r="BJ917" s="302"/>
      <c r="BN917" s="301"/>
      <c r="BO917" s="302"/>
      <c r="BP917" s="301"/>
      <c r="BQ917" s="301"/>
      <c r="BR917" s="301"/>
      <c r="BS917" s="302"/>
      <c r="BW917" s="301"/>
      <c r="BX917" s="302"/>
      <c r="BY917" s="301"/>
      <c r="BZ917" s="301"/>
      <c r="CA917" s="301"/>
      <c r="CB917" s="302"/>
      <c r="CF917" s="301"/>
      <c r="CG917" s="302"/>
      <c r="CH917" s="301"/>
      <c r="CI917" s="301"/>
      <c r="CJ917" s="301"/>
      <c r="CK917" s="302"/>
      <c r="CO917" s="301"/>
      <c r="CP917" s="302"/>
      <c r="CQ917" s="301"/>
      <c r="CR917" s="301"/>
      <c r="CS917" s="301"/>
      <c r="CT917" s="302"/>
      <c r="CX917" s="301"/>
      <c r="CY917" s="302"/>
      <c r="CZ917" s="301"/>
      <c r="DA917" s="301"/>
      <c r="DB917" s="301"/>
      <c r="DC917" s="302"/>
    </row>
    <row r="918" spans="48:107">
      <c r="AV918" s="301"/>
      <c r="AW918" s="302"/>
      <c r="AX918" s="301"/>
      <c r="AY918" s="301"/>
      <c r="AZ918" s="301"/>
      <c r="BA918" s="302"/>
      <c r="BE918" s="301"/>
      <c r="BF918" s="302"/>
      <c r="BG918" s="301"/>
      <c r="BH918" s="301"/>
      <c r="BI918" s="301"/>
      <c r="BJ918" s="302"/>
      <c r="BN918" s="301"/>
      <c r="BO918" s="302"/>
      <c r="BP918" s="301"/>
      <c r="BQ918" s="301"/>
      <c r="BR918" s="301"/>
      <c r="BS918" s="302"/>
      <c r="BW918" s="301"/>
      <c r="BX918" s="302"/>
      <c r="BY918" s="301"/>
      <c r="BZ918" s="301"/>
      <c r="CA918" s="301"/>
      <c r="CB918" s="302"/>
      <c r="CF918" s="301"/>
      <c r="CG918" s="302"/>
      <c r="CH918" s="301"/>
      <c r="CI918" s="301"/>
      <c r="CJ918" s="301"/>
      <c r="CK918" s="302"/>
      <c r="CO918" s="301"/>
      <c r="CP918" s="302"/>
      <c r="CQ918" s="301"/>
      <c r="CR918" s="301"/>
      <c r="CS918" s="301"/>
      <c r="CT918" s="302"/>
      <c r="CX918" s="301"/>
      <c r="CY918" s="302"/>
      <c r="CZ918" s="301"/>
      <c r="DA918" s="301"/>
      <c r="DB918" s="301"/>
      <c r="DC918" s="302"/>
    </row>
    <row r="919" spans="48:107">
      <c r="AV919" s="301"/>
      <c r="AW919" s="302"/>
      <c r="AX919" s="301"/>
      <c r="AY919" s="301"/>
      <c r="AZ919" s="301"/>
      <c r="BA919" s="302"/>
      <c r="BE919" s="301"/>
      <c r="BF919" s="302"/>
      <c r="BG919" s="301"/>
      <c r="BH919" s="301"/>
      <c r="BI919" s="301"/>
      <c r="BJ919" s="302"/>
      <c r="BN919" s="301"/>
      <c r="BO919" s="302"/>
      <c r="BP919" s="301"/>
      <c r="BQ919" s="301"/>
      <c r="BR919" s="301"/>
      <c r="BS919" s="302"/>
      <c r="BW919" s="301"/>
      <c r="BX919" s="302"/>
      <c r="BY919" s="301"/>
      <c r="BZ919" s="301"/>
      <c r="CA919" s="301"/>
      <c r="CB919" s="302"/>
      <c r="CF919" s="301"/>
      <c r="CG919" s="302"/>
      <c r="CH919" s="301"/>
      <c r="CI919" s="301"/>
      <c r="CJ919" s="301"/>
      <c r="CK919" s="302"/>
      <c r="CO919" s="301"/>
      <c r="CP919" s="302"/>
      <c r="CQ919" s="301"/>
      <c r="CR919" s="301"/>
      <c r="CS919" s="301"/>
      <c r="CT919" s="302"/>
      <c r="CX919" s="301"/>
      <c r="CY919" s="302"/>
      <c r="CZ919" s="301"/>
      <c r="DA919" s="301"/>
      <c r="DB919" s="301"/>
      <c r="DC919" s="302"/>
    </row>
    <row r="920" spans="48:107">
      <c r="AV920" s="301"/>
      <c r="AW920" s="302"/>
      <c r="AX920" s="301"/>
      <c r="AY920" s="301"/>
      <c r="AZ920" s="301"/>
      <c r="BA920" s="302"/>
      <c r="BE920" s="301"/>
      <c r="BF920" s="302"/>
      <c r="BG920" s="301"/>
      <c r="BH920" s="301"/>
      <c r="BI920" s="301"/>
      <c r="BJ920" s="302"/>
      <c r="BN920" s="301"/>
      <c r="BO920" s="302"/>
      <c r="BP920" s="301"/>
      <c r="BQ920" s="301"/>
      <c r="BR920" s="301"/>
      <c r="BS920" s="302"/>
      <c r="BW920" s="301"/>
      <c r="BX920" s="302"/>
      <c r="BY920" s="301"/>
      <c r="BZ920" s="301"/>
      <c r="CA920" s="301"/>
      <c r="CB920" s="302"/>
      <c r="CF920" s="301"/>
      <c r="CG920" s="302"/>
      <c r="CH920" s="301"/>
      <c r="CI920" s="301"/>
      <c r="CJ920" s="301"/>
      <c r="CK920" s="302"/>
      <c r="CO920" s="301"/>
      <c r="CP920" s="302"/>
      <c r="CQ920" s="301"/>
      <c r="CR920" s="301"/>
      <c r="CS920" s="301"/>
      <c r="CT920" s="302"/>
      <c r="CX920" s="301"/>
      <c r="CY920" s="302"/>
      <c r="CZ920" s="301"/>
      <c r="DA920" s="301"/>
      <c r="DB920" s="301"/>
      <c r="DC920" s="302"/>
    </row>
    <row r="921" spans="48:107">
      <c r="AV921" s="301"/>
      <c r="AW921" s="302"/>
      <c r="AX921" s="301"/>
      <c r="AY921" s="301"/>
      <c r="AZ921" s="301"/>
      <c r="BA921" s="302"/>
      <c r="BE921" s="301"/>
      <c r="BF921" s="302"/>
      <c r="BG921" s="301"/>
      <c r="BH921" s="301"/>
      <c r="BI921" s="301"/>
      <c r="BJ921" s="302"/>
      <c r="BN921" s="301"/>
      <c r="BO921" s="302"/>
      <c r="BP921" s="301"/>
      <c r="BQ921" s="301"/>
      <c r="BR921" s="301"/>
      <c r="BS921" s="302"/>
      <c r="BW921" s="301"/>
      <c r="BX921" s="302"/>
      <c r="BY921" s="301"/>
      <c r="BZ921" s="301"/>
      <c r="CA921" s="301"/>
      <c r="CB921" s="302"/>
      <c r="CF921" s="301"/>
      <c r="CG921" s="302"/>
      <c r="CH921" s="301"/>
      <c r="CI921" s="301"/>
      <c r="CJ921" s="301"/>
      <c r="CK921" s="302"/>
      <c r="CO921" s="301"/>
      <c r="CP921" s="302"/>
      <c r="CQ921" s="301"/>
      <c r="CR921" s="301"/>
      <c r="CS921" s="301"/>
      <c r="CT921" s="302"/>
      <c r="CX921" s="301"/>
      <c r="CY921" s="302"/>
      <c r="CZ921" s="301"/>
      <c r="DA921" s="301"/>
      <c r="DB921" s="301"/>
      <c r="DC921" s="302"/>
    </row>
    <row r="922" spans="48:107">
      <c r="AV922" s="301"/>
      <c r="AW922" s="302"/>
      <c r="AX922" s="301"/>
      <c r="AY922" s="301"/>
      <c r="AZ922" s="301"/>
      <c r="BA922" s="302"/>
      <c r="BE922" s="301"/>
      <c r="BF922" s="302"/>
      <c r="BG922" s="301"/>
      <c r="BH922" s="301"/>
      <c r="BI922" s="301"/>
      <c r="BJ922" s="302"/>
      <c r="BN922" s="301"/>
      <c r="BO922" s="302"/>
      <c r="BP922" s="301"/>
      <c r="BQ922" s="301"/>
      <c r="BR922" s="301"/>
      <c r="BS922" s="302"/>
      <c r="BW922" s="301"/>
      <c r="BX922" s="302"/>
      <c r="BY922" s="301"/>
      <c r="BZ922" s="301"/>
      <c r="CA922" s="301"/>
      <c r="CB922" s="302"/>
      <c r="CF922" s="301"/>
      <c r="CG922" s="302"/>
      <c r="CH922" s="301"/>
      <c r="CI922" s="301"/>
      <c r="CJ922" s="301"/>
      <c r="CK922" s="302"/>
      <c r="CO922" s="301"/>
      <c r="CP922" s="302"/>
      <c r="CQ922" s="301"/>
      <c r="CR922" s="301"/>
      <c r="CS922" s="301"/>
      <c r="CT922" s="302"/>
      <c r="CX922" s="301"/>
      <c r="CY922" s="302"/>
      <c r="CZ922" s="301"/>
      <c r="DA922" s="301"/>
      <c r="DB922" s="301"/>
      <c r="DC922" s="302"/>
    </row>
    <row r="923" spans="48:107">
      <c r="AV923" s="301"/>
      <c r="AW923" s="302"/>
      <c r="AX923" s="301"/>
      <c r="AY923" s="301"/>
      <c r="AZ923" s="301"/>
      <c r="BA923" s="302"/>
      <c r="BE923" s="301"/>
      <c r="BF923" s="302"/>
      <c r="BG923" s="301"/>
      <c r="BH923" s="301"/>
      <c r="BI923" s="301"/>
      <c r="BJ923" s="302"/>
      <c r="BN923" s="301"/>
      <c r="BO923" s="302"/>
      <c r="BP923" s="301"/>
      <c r="BQ923" s="301"/>
      <c r="BR923" s="301"/>
      <c r="BS923" s="302"/>
      <c r="BW923" s="301"/>
      <c r="BX923" s="302"/>
      <c r="BY923" s="301"/>
      <c r="BZ923" s="301"/>
      <c r="CA923" s="301"/>
      <c r="CB923" s="302"/>
      <c r="CF923" s="301"/>
      <c r="CG923" s="302"/>
      <c r="CH923" s="301"/>
      <c r="CI923" s="301"/>
      <c r="CJ923" s="301"/>
      <c r="CK923" s="302"/>
      <c r="CO923" s="301"/>
      <c r="CP923" s="302"/>
      <c r="CQ923" s="301"/>
      <c r="CR923" s="301"/>
      <c r="CS923" s="301"/>
      <c r="CT923" s="302"/>
      <c r="CX923" s="301"/>
      <c r="CY923" s="302"/>
      <c r="CZ923" s="301"/>
      <c r="DA923" s="301"/>
      <c r="DB923" s="301"/>
      <c r="DC923" s="302"/>
    </row>
    <row r="924" spans="48:107">
      <c r="AV924" s="301"/>
      <c r="AW924" s="302"/>
      <c r="AX924" s="301"/>
      <c r="AY924" s="301"/>
      <c r="AZ924" s="301"/>
      <c r="BA924" s="302"/>
      <c r="BE924" s="301"/>
      <c r="BF924" s="302"/>
      <c r="BG924" s="301"/>
      <c r="BH924" s="301"/>
      <c r="BI924" s="301"/>
      <c r="BJ924" s="302"/>
      <c r="BN924" s="301"/>
      <c r="BO924" s="302"/>
      <c r="BP924" s="301"/>
      <c r="BQ924" s="301"/>
      <c r="BR924" s="301"/>
      <c r="BS924" s="302"/>
      <c r="BW924" s="301"/>
      <c r="BX924" s="302"/>
      <c r="BY924" s="301"/>
      <c r="BZ924" s="301"/>
      <c r="CA924" s="301"/>
      <c r="CB924" s="302"/>
      <c r="CF924" s="301"/>
      <c r="CG924" s="302"/>
      <c r="CH924" s="301"/>
      <c r="CI924" s="301"/>
      <c r="CJ924" s="301"/>
      <c r="CK924" s="302"/>
      <c r="CO924" s="301"/>
      <c r="CP924" s="302"/>
      <c r="CQ924" s="301"/>
      <c r="CR924" s="301"/>
      <c r="CS924" s="301"/>
      <c r="CT924" s="302"/>
      <c r="CX924" s="301"/>
      <c r="CY924" s="302"/>
      <c r="CZ924" s="301"/>
      <c r="DA924" s="301"/>
      <c r="DB924" s="301"/>
      <c r="DC924" s="302"/>
    </row>
    <row r="925" spans="48:107">
      <c r="AV925" s="301"/>
      <c r="AW925" s="302"/>
      <c r="AX925" s="301"/>
      <c r="AY925" s="301"/>
      <c r="AZ925" s="301"/>
      <c r="BA925" s="302"/>
      <c r="BE925" s="301"/>
      <c r="BF925" s="302"/>
      <c r="BG925" s="301"/>
      <c r="BH925" s="301"/>
      <c r="BI925" s="301"/>
      <c r="BJ925" s="302"/>
      <c r="BN925" s="301"/>
      <c r="BO925" s="302"/>
      <c r="BP925" s="301"/>
      <c r="BQ925" s="301"/>
      <c r="BR925" s="301"/>
      <c r="BS925" s="302"/>
      <c r="BW925" s="301"/>
      <c r="BX925" s="302"/>
      <c r="BY925" s="301"/>
      <c r="BZ925" s="301"/>
      <c r="CA925" s="301"/>
      <c r="CB925" s="302"/>
      <c r="CF925" s="301"/>
      <c r="CG925" s="302"/>
      <c r="CH925" s="301"/>
      <c r="CI925" s="301"/>
      <c r="CJ925" s="301"/>
      <c r="CK925" s="302"/>
      <c r="CO925" s="301"/>
      <c r="CP925" s="302"/>
      <c r="CQ925" s="301"/>
      <c r="CR925" s="301"/>
      <c r="CS925" s="301"/>
      <c r="CT925" s="302"/>
      <c r="CX925" s="301"/>
      <c r="CY925" s="302"/>
      <c r="CZ925" s="301"/>
      <c r="DA925" s="301"/>
      <c r="DB925" s="301"/>
      <c r="DC925" s="302"/>
    </row>
    <row r="926" spans="48:107">
      <c r="AV926" s="301"/>
      <c r="AW926" s="302"/>
      <c r="AX926" s="301"/>
      <c r="AY926" s="301"/>
      <c r="AZ926" s="301"/>
      <c r="BA926" s="302"/>
      <c r="BE926" s="301"/>
      <c r="BF926" s="302"/>
      <c r="BG926" s="301"/>
      <c r="BH926" s="301"/>
      <c r="BI926" s="301"/>
      <c r="BJ926" s="302"/>
      <c r="BN926" s="301"/>
      <c r="BO926" s="302"/>
      <c r="BP926" s="301"/>
      <c r="BQ926" s="301"/>
      <c r="BR926" s="301"/>
      <c r="BS926" s="302"/>
      <c r="BW926" s="301"/>
      <c r="BX926" s="302"/>
      <c r="BY926" s="301"/>
      <c r="BZ926" s="301"/>
      <c r="CA926" s="301"/>
      <c r="CB926" s="302"/>
      <c r="CF926" s="301"/>
      <c r="CG926" s="302"/>
      <c r="CH926" s="301"/>
      <c r="CI926" s="301"/>
      <c r="CJ926" s="301"/>
      <c r="CK926" s="302"/>
      <c r="CO926" s="301"/>
      <c r="CP926" s="302"/>
      <c r="CQ926" s="301"/>
      <c r="CR926" s="301"/>
      <c r="CS926" s="301"/>
      <c r="CT926" s="302"/>
      <c r="CX926" s="301"/>
      <c r="CY926" s="302"/>
      <c r="CZ926" s="301"/>
      <c r="DA926" s="301"/>
      <c r="DB926" s="301"/>
      <c r="DC926" s="302"/>
    </row>
    <row r="927" spans="48:107">
      <c r="AV927" s="301"/>
      <c r="AW927" s="302"/>
      <c r="AX927" s="301"/>
      <c r="AY927" s="301"/>
      <c r="AZ927" s="301"/>
      <c r="BA927" s="302"/>
      <c r="BE927" s="301"/>
      <c r="BF927" s="302"/>
      <c r="BG927" s="301"/>
      <c r="BH927" s="301"/>
      <c r="BI927" s="301"/>
      <c r="BJ927" s="302"/>
      <c r="BN927" s="301"/>
      <c r="BO927" s="302"/>
      <c r="BP927" s="301"/>
      <c r="BQ927" s="301"/>
      <c r="BR927" s="301"/>
      <c r="BS927" s="302"/>
      <c r="BW927" s="301"/>
      <c r="BX927" s="302"/>
      <c r="BY927" s="301"/>
      <c r="BZ927" s="301"/>
      <c r="CA927" s="301"/>
      <c r="CB927" s="302"/>
      <c r="CF927" s="301"/>
      <c r="CG927" s="302"/>
      <c r="CH927" s="301"/>
      <c r="CI927" s="301"/>
      <c r="CJ927" s="301"/>
      <c r="CK927" s="302"/>
      <c r="CO927" s="301"/>
      <c r="CP927" s="302"/>
      <c r="CQ927" s="301"/>
      <c r="CR927" s="301"/>
      <c r="CS927" s="301"/>
      <c r="CT927" s="302"/>
      <c r="CX927" s="301"/>
      <c r="CY927" s="302"/>
      <c r="CZ927" s="301"/>
      <c r="DA927" s="301"/>
      <c r="DB927" s="301"/>
      <c r="DC927" s="302"/>
    </row>
    <row r="928" spans="48:107">
      <c r="AV928" s="301"/>
      <c r="AW928" s="302"/>
      <c r="AX928" s="301"/>
      <c r="AY928" s="301"/>
      <c r="AZ928" s="301"/>
      <c r="BA928" s="302"/>
      <c r="BE928" s="301"/>
      <c r="BF928" s="302"/>
      <c r="BG928" s="301"/>
      <c r="BH928" s="301"/>
      <c r="BI928" s="301"/>
      <c r="BJ928" s="302"/>
      <c r="BN928" s="301"/>
      <c r="BO928" s="302"/>
      <c r="BP928" s="301"/>
      <c r="BQ928" s="301"/>
      <c r="BR928" s="301"/>
      <c r="BS928" s="302"/>
      <c r="BW928" s="301"/>
      <c r="BX928" s="302"/>
      <c r="BY928" s="301"/>
      <c r="BZ928" s="301"/>
      <c r="CA928" s="301"/>
      <c r="CB928" s="302"/>
      <c r="CF928" s="301"/>
      <c r="CG928" s="302"/>
      <c r="CH928" s="301"/>
      <c r="CI928" s="301"/>
      <c r="CJ928" s="301"/>
      <c r="CK928" s="302"/>
      <c r="CO928" s="301"/>
      <c r="CP928" s="302"/>
      <c r="CQ928" s="301"/>
      <c r="CR928" s="301"/>
      <c r="CS928" s="301"/>
      <c r="CT928" s="302"/>
      <c r="CX928" s="301"/>
      <c r="CY928" s="302"/>
      <c r="CZ928" s="301"/>
      <c r="DA928" s="301"/>
      <c r="DB928" s="301"/>
      <c r="DC928" s="302"/>
    </row>
    <row r="929" spans="48:107">
      <c r="AV929" s="301"/>
      <c r="AW929" s="302"/>
      <c r="AX929" s="301"/>
      <c r="AY929" s="301"/>
      <c r="AZ929" s="301"/>
      <c r="BA929" s="302"/>
      <c r="BE929" s="301"/>
      <c r="BF929" s="302"/>
      <c r="BG929" s="301"/>
      <c r="BH929" s="301"/>
      <c r="BI929" s="301"/>
      <c r="BJ929" s="302"/>
      <c r="BN929" s="301"/>
      <c r="BO929" s="302"/>
      <c r="BP929" s="301"/>
      <c r="BQ929" s="301"/>
      <c r="BR929" s="301"/>
      <c r="BS929" s="302"/>
      <c r="BW929" s="301"/>
      <c r="BX929" s="302"/>
      <c r="BY929" s="301"/>
      <c r="BZ929" s="301"/>
      <c r="CA929" s="301"/>
      <c r="CB929" s="302"/>
      <c r="CF929" s="301"/>
      <c r="CG929" s="302"/>
      <c r="CH929" s="301"/>
      <c r="CI929" s="301"/>
      <c r="CJ929" s="301"/>
      <c r="CK929" s="302"/>
      <c r="CO929" s="301"/>
      <c r="CP929" s="302"/>
      <c r="CQ929" s="301"/>
      <c r="CR929" s="301"/>
      <c r="CS929" s="301"/>
      <c r="CT929" s="302"/>
      <c r="CX929" s="301"/>
      <c r="CY929" s="302"/>
      <c r="CZ929" s="301"/>
      <c r="DA929" s="301"/>
      <c r="DB929" s="301"/>
      <c r="DC929" s="302"/>
    </row>
    <row r="930" spans="48:107">
      <c r="AV930" s="301"/>
      <c r="AW930" s="302"/>
      <c r="AX930" s="301"/>
      <c r="AY930" s="301"/>
      <c r="AZ930" s="301"/>
      <c r="BA930" s="302"/>
      <c r="BE930" s="301"/>
      <c r="BF930" s="302"/>
      <c r="BG930" s="301"/>
      <c r="BH930" s="301"/>
      <c r="BI930" s="301"/>
      <c r="BJ930" s="302"/>
      <c r="BN930" s="301"/>
      <c r="BO930" s="302"/>
      <c r="BP930" s="301"/>
      <c r="BQ930" s="301"/>
      <c r="BR930" s="301"/>
      <c r="BS930" s="302"/>
      <c r="BW930" s="301"/>
      <c r="BX930" s="302"/>
      <c r="BY930" s="301"/>
      <c r="BZ930" s="301"/>
      <c r="CA930" s="301"/>
      <c r="CB930" s="302"/>
      <c r="CF930" s="301"/>
      <c r="CG930" s="302"/>
      <c r="CH930" s="301"/>
      <c r="CI930" s="301"/>
      <c r="CJ930" s="301"/>
      <c r="CK930" s="302"/>
      <c r="CO930" s="301"/>
      <c r="CP930" s="302"/>
      <c r="CQ930" s="301"/>
      <c r="CR930" s="301"/>
      <c r="CS930" s="301"/>
      <c r="CT930" s="302"/>
      <c r="CX930" s="301"/>
      <c r="CY930" s="302"/>
      <c r="CZ930" s="301"/>
      <c r="DA930" s="301"/>
      <c r="DB930" s="301"/>
      <c r="DC930" s="302"/>
    </row>
    <row r="931" spans="48:107">
      <c r="AV931" s="301"/>
      <c r="AW931" s="302"/>
      <c r="AX931" s="301"/>
      <c r="AY931" s="301"/>
      <c r="AZ931" s="301"/>
      <c r="BA931" s="302"/>
      <c r="BE931" s="301"/>
      <c r="BF931" s="302"/>
      <c r="BG931" s="301"/>
      <c r="BH931" s="301"/>
      <c r="BI931" s="301"/>
      <c r="BJ931" s="302"/>
      <c r="BN931" s="301"/>
      <c r="BO931" s="302"/>
      <c r="BP931" s="301"/>
      <c r="BQ931" s="301"/>
      <c r="BR931" s="301"/>
      <c r="BS931" s="302"/>
      <c r="BW931" s="301"/>
      <c r="BX931" s="302"/>
      <c r="BY931" s="301"/>
      <c r="BZ931" s="301"/>
      <c r="CA931" s="301"/>
      <c r="CB931" s="302"/>
      <c r="CF931" s="301"/>
      <c r="CG931" s="302"/>
      <c r="CH931" s="301"/>
      <c r="CI931" s="301"/>
      <c r="CJ931" s="301"/>
      <c r="CK931" s="302"/>
      <c r="CO931" s="301"/>
      <c r="CP931" s="302"/>
      <c r="CQ931" s="301"/>
      <c r="CR931" s="301"/>
      <c r="CS931" s="301"/>
      <c r="CT931" s="302"/>
      <c r="CX931" s="301"/>
      <c r="CY931" s="302"/>
      <c r="CZ931" s="301"/>
      <c r="DA931" s="301"/>
      <c r="DB931" s="301"/>
      <c r="DC931" s="302"/>
    </row>
    <row r="932" spans="48:107">
      <c r="AV932" s="301"/>
      <c r="AW932" s="302"/>
      <c r="AX932" s="301"/>
      <c r="AY932" s="301"/>
      <c r="AZ932" s="301"/>
      <c r="BA932" s="302"/>
      <c r="BE932" s="301"/>
      <c r="BF932" s="302"/>
      <c r="BG932" s="301"/>
      <c r="BH932" s="301"/>
      <c r="BI932" s="301"/>
      <c r="BJ932" s="302"/>
      <c r="BN932" s="301"/>
      <c r="BO932" s="302"/>
      <c r="BP932" s="301"/>
      <c r="BQ932" s="301"/>
      <c r="BR932" s="301"/>
      <c r="BS932" s="302"/>
      <c r="BW932" s="301"/>
      <c r="BX932" s="302"/>
      <c r="BY932" s="301"/>
      <c r="BZ932" s="301"/>
      <c r="CA932" s="301"/>
      <c r="CB932" s="302"/>
      <c r="CF932" s="301"/>
      <c r="CG932" s="302"/>
      <c r="CH932" s="301"/>
      <c r="CI932" s="301"/>
      <c r="CJ932" s="301"/>
      <c r="CK932" s="302"/>
      <c r="CO932" s="301"/>
      <c r="CP932" s="302"/>
      <c r="CQ932" s="301"/>
      <c r="CR932" s="301"/>
      <c r="CS932" s="301"/>
      <c r="CT932" s="302"/>
      <c r="CX932" s="301"/>
      <c r="CY932" s="302"/>
      <c r="CZ932" s="301"/>
      <c r="DA932" s="301"/>
      <c r="DB932" s="301"/>
      <c r="DC932" s="302"/>
    </row>
    <row r="933" spans="48:107">
      <c r="AV933" s="301"/>
      <c r="AW933" s="302"/>
      <c r="AX933" s="301"/>
      <c r="AY933" s="301"/>
      <c r="AZ933" s="301"/>
      <c r="BA933" s="302"/>
      <c r="BE933" s="301"/>
      <c r="BF933" s="302"/>
      <c r="BG933" s="301"/>
      <c r="BH933" s="301"/>
      <c r="BI933" s="301"/>
      <c r="BJ933" s="302"/>
      <c r="BN933" s="301"/>
      <c r="BO933" s="302"/>
      <c r="BP933" s="301"/>
      <c r="BQ933" s="301"/>
      <c r="BR933" s="301"/>
      <c r="BS933" s="302"/>
      <c r="BW933" s="301"/>
      <c r="BX933" s="302"/>
      <c r="BY933" s="301"/>
      <c r="BZ933" s="301"/>
      <c r="CA933" s="301"/>
      <c r="CB933" s="302"/>
      <c r="CF933" s="301"/>
      <c r="CG933" s="302"/>
      <c r="CH933" s="301"/>
      <c r="CI933" s="301"/>
      <c r="CJ933" s="301"/>
      <c r="CK933" s="302"/>
      <c r="CO933" s="301"/>
      <c r="CP933" s="302"/>
      <c r="CQ933" s="301"/>
      <c r="CR933" s="301"/>
      <c r="CS933" s="301"/>
      <c r="CT933" s="302"/>
      <c r="CX933" s="301"/>
      <c r="CY933" s="302"/>
      <c r="CZ933" s="301"/>
      <c r="DA933" s="301"/>
      <c r="DB933" s="301"/>
      <c r="DC933" s="302"/>
    </row>
    <row r="934" spans="48:107">
      <c r="AV934" s="301"/>
      <c r="AW934" s="302"/>
      <c r="AX934" s="301"/>
      <c r="AY934" s="301"/>
      <c r="AZ934" s="301"/>
      <c r="BA934" s="302"/>
      <c r="BE934" s="301"/>
      <c r="BF934" s="302"/>
      <c r="BG934" s="301"/>
      <c r="BH934" s="301"/>
      <c r="BI934" s="301"/>
      <c r="BJ934" s="302"/>
      <c r="BN934" s="301"/>
      <c r="BO934" s="302"/>
      <c r="BP934" s="301"/>
      <c r="BQ934" s="301"/>
      <c r="BR934" s="301"/>
      <c r="BS934" s="302"/>
      <c r="BW934" s="301"/>
      <c r="BX934" s="302"/>
      <c r="BY934" s="301"/>
      <c r="BZ934" s="301"/>
      <c r="CA934" s="301"/>
      <c r="CB934" s="302"/>
      <c r="CF934" s="301"/>
      <c r="CG934" s="302"/>
      <c r="CH934" s="301"/>
      <c r="CI934" s="301"/>
      <c r="CJ934" s="301"/>
      <c r="CK934" s="302"/>
      <c r="CO934" s="301"/>
      <c r="CP934" s="302"/>
      <c r="CQ934" s="301"/>
      <c r="CR934" s="301"/>
      <c r="CS934" s="301"/>
      <c r="CT934" s="302"/>
      <c r="CX934" s="301"/>
      <c r="CY934" s="302"/>
      <c r="CZ934" s="301"/>
      <c r="DA934" s="301"/>
      <c r="DB934" s="301"/>
      <c r="DC934" s="302"/>
    </row>
    <row r="935" spans="48:107">
      <c r="AV935" s="301"/>
      <c r="AW935" s="302"/>
      <c r="AX935" s="301"/>
      <c r="AY935" s="301"/>
      <c r="AZ935" s="301"/>
      <c r="BA935" s="302"/>
      <c r="BE935" s="301"/>
      <c r="BF935" s="302"/>
      <c r="BG935" s="301"/>
      <c r="BH935" s="301"/>
      <c r="BI935" s="301"/>
      <c r="BJ935" s="302"/>
      <c r="BN935" s="301"/>
      <c r="BO935" s="302"/>
      <c r="BP935" s="301"/>
      <c r="BQ935" s="301"/>
      <c r="BR935" s="301"/>
      <c r="BS935" s="302"/>
      <c r="BW935" s="301"/>
      <c r="BX935" s="302"/>
      <c r="BY935" s="301"/>
      <c r="BZ935" s="301"/>
      <c r="CA935" s="301"/>
      <c r="CB935" s="302"/>
      <c r="CF935" s="301"/>
      <c r="CG935" s="302"/>
      <c r="CH935" s="301"/>
      <c r="CI935" s="301"/>
      <c r="CJ935" s="301"/>
      <c r="CK935" s="302"/>
      <c r="CO935" s="301"/>
      <c r="CP935" s="302"/>
      <c r="CQ935" s="301"/>
      <c r="CR935" s="301"/>
      <c r="CS935" s="301"/>
      <c r="CT935" s="302"/>
      <c r="CX935" s="301"/>
      <c r="CY935" s="302"/>
      <c r="CZ935" s="301"/>
      <c r="DA935" s="301"/>
      <c r="DB935" s="301"/>
      <c r="DC935" s="302"/>
    </row>
    <row r="936" spans="48:107">
      <c r="AV936" s="301"/>
      <c r="AW936" s="302"/>
      <c r="AX936" s="301"/>
      <c r="AY936" s="301"/>
      <c r="AZ936" s="301"/>
      <c r="BA936" s="302"/>
      <c r="BE936" s="301"/>
      <c r="BF936" s="302"/>
      <c r="BG936" s="301"/>
      <c r="BH936" s="301"/>
      <c r="BI936" s="301"/>
      <c r="BJ936" s="302"/>
      <c r="BN936" s="301"/>
      <c r="BO936" s="302"/>
      <c r="BP936" s="301"/>
      <c r="BQ936" s="301"/>
      <c r="BR936" s="301"/>
      <c r="BS936" s="302"/>
      <c r="BW936" s="301"/>
      <c r="BX936" s="302"/>
      <c r="BY936" s="301"/>
      <c r="BZ936" s="301"/>
      <c r="CA936" s="301"/>
      <c r="CB936" s="302"/>
      <c r="CF936" s="301"/>
      <c r="CG936" s="302"/>
      <c r="CH936" s="301"/>
      <c r="CI936" s="301"/>
      <c r="CJ936" s="301"/>
      <c r="CK936" s="302"/>
      <c r="CO936" s="301"/>
      <c r="CP936" s="302"/>
      <c r="CQ936" s="301"/>
      <c r="CR936" s="301"/>
      <c r="CS936" s="301"/>
      <c r="CT936" s="302"/>
      <c r="CX936" s="301"/>
      <c r="CY936" s="302"/>
      <c r="CZ936" s="301"/>
      <c r="DA936" s="301"/>
      <c r="DB936" s="301"/>
      <c r="DC936" s="302"/>
    </row>
    <row r="937" spans="48:107">
      <c r="AV937" s="301"/>
      <c r="AW937" s="302"/>
      <c r="AX937" s="301"/>
      <c r="AY937" s="301"/>
      <c r="AZ937" s="301"/>
      <c r="BA937" s="302"/>
      <c r="BE937" s="301"/>
      <c r="BF937" s="302"/>
      <c r="BG937" s="301"/>
      <c r="BH937" s="301"/>
      <c r="BI937" s="301"/>
      <c r="BJ937" s="302"/>
      <c r="BN937" s="301"/>
      <c r="BO937" s="302"/>
      <c r="BP937" s="301"/>
      <c r="BQ937" s="301"/>
      <c r="BR937" s="301"/>
      <c r="BS937" s="302"/>
      <c r="BW937" s="301"/>
      <c r="BX937" s="302"/>
      <c r="BY937" s="301"/>
      <c r="BZ937" s="301"/>
      <c r="CA937" s="301"/>
      <c r="CB937" s="302"/>
      <c r="CF937" s="301"/>
      <c r="CG937" s="302"/>
      <c r="CH937" s="301"/>
      <c r="CI937" s="301"/>
      <c r="CJ937" s="301"/>
      <c r="CK937" s="302"/>
      <c r="CO937" s="301"/>
      <c r="CP937" s="302"/>
      <c r="CQ937" s="301"/>
      <c r="CR937" s="301"/>
      <c r="CS937" s="301"/>
      <c r="CT937" s="302"/>
      <c r="CX937" s="301"/>
      <c r="CY937" s="302"/>
      <c r="CZ937" s="301"/>
      <c r="DA937" s="301"/>
      <c r="DB937" s="301"/>
      <c r="DC937" s="302"/>
    </row>
    <row r="938" spans="48:107">
      <c r="AV938" s="301"/>
      <c r="AW938" s="302"/>
      <c r="AX938" s="301"/>
      <c r="AY938" s="301"/>
      <c r="AZ938" s="301"/>
      <c r="BA938" s="302"/>
      <c r="BE938" s="301"/>
      <c r="BF938" s="302"/>
      <c r="BG938" s="301"/>
      <c r="BH938" s="301"/>
      <c r="BI938" s="301"/>
      <c r="BJ938" s="302"/>
      <c r="BN938" s="301"/>
      <c r="BO938" s="302"/>
      <c r="BP938" s="301"/>
      <c r="BQ938" s="301"/>
      <c r="BR938" s="301"/>
      <c r="BS938" s="302"/>
      <c r="BW938" s="301"/>
      <c r="BX938" s="302"/>
      <c r="BY938" s="301"/>
      <c r="BZ938" s="301"/>
      <c r="CA938" s="301"/>
      <c r="CB938" s="302"/>
      <c r="CF938" s="301"/>
      <c r="CG938" s="302"/>
      <c r="CH938" s="301"/>
      <c r="CI938" s="301"/>
      <c r="CJ938" s="301"/>
      <c r="CK938" s="302"/>
      <c r="CO938" s="301"/>
      <c r="CP938" s="302"/>
      <c r="CQ938" s="301"/>
      <c r="CR938" s="301"/>
      <c r="CS938" s="301"/>
      <c r="CT938" s="302"/>
      <c r="CX938" s="301"/>
      <c r="CY938" s="302"/>
      <c r="CZ938" s="301"/>
      <c r="DA938" s="301"/>
      <c r="DB938" s="301"/>
      <c r="DC938" s="302"/>
    </row>
    <row r="939" spans="48:107">
      <c r="AV939" s="301"/>
      <c r="AW939" s="302"/>
      <c r="AX939" s="301"/>
      <c r="AY939" s="301"/>
      <c r="AZ939" s="301"/>
      <c r="BA939" s="302"/>
      <c r="BE939" s="301"/>
      <c r="BF939" s="302"/>
      <c r="BG939" s="301"/>
      <c r="BH939" s="301"/>
      <c r="BI939" s="301"/>
      <c r="BJ939" s="302"/>
      <c r="BN939" s="301"/>
      <c r="BO939" s="302"/>
      <c r="BP939" s="301"/>
      <c r="BQ939" s="301"/>
      <c r="BR939" s="301"/>
      <c r="BS939" s="302"/>
      <c r="BW939" s="301"/>
      <c r="BX939" s="302"/>
      <c r="BY939" s="301"/>
      <c r="BZ939" s="301"/>
      <c r="CA939" s="301"/>
      <c r="CB939" s="302"/>
      <c r="CF939" s="301"/>
      <c r="CG939" s="302"/>
      <c r="CH939" s="301"/>
      <c r="CI939" s="301"/>
      <c r="CJ939" s="301"/>
      <c r="CK939" s="302"/>
      <c r="CO939" s="301"/>
      <c r="CP939" s="302"/>
      <c r="CQ939" s="301"/>
      <c r="CR939" s="301"/>
      <c r="CS939" s="301"/>
      <c r="CT939" s="302"/>
      <c r="CX939" s="301"/>
      <c r="CY939" s="302"/>
      <c r="CZ939" s="301"/>
      <c r="DA939" s="301"/>
      <c r="DB939" s="301"/>
      <c r="DC939" s="302"/>
    </row>
    <row r="940" spans="48:107">
      <c r="AV940" s="301"/>
      <c r="AW940" s="302"/>
      <c r="AX940" s="301"/>
      <c r="AY940" s="301"/>
      <c r="AZ940" s="301"/>
      <c r="BA940" s="302"/>
      <c r="BE940" s="301"/>
      <c r="BF940" s="302"/>
      <c r="BG940" s="301"/>
      <c r="BH940" s="301"/>
      <c r="BI940" s="301"/>
      <c r="BJ940" s="302"/>
      <c r="BN940" s="301"/>
      <c r="BO940" s="302"/>
      <c r="BP940" s="301"/>
      <c r="BQ940" s="301"/>
      <c r="BR940" s="301"/>
      <c r="BS940" s="302"/>
      <c r="BW940" s="301"/>
      <c r="BX940" s="302"/>
      <c r="BY940" s="301"/>
      <c r="BZ940" s="301"/>
      <c r="CA940" s="301"/>
      <c r="CB940" s="302"/>
      <c r="CF940" s="301"/>
      <c r="CG940" s="302"/>
      <c r="CH940" s="301"/>
      <c r="CI940" s="301"/>
      <c r="CJ940" s="301"/>
      <c r="CK940" s="302"/>
      <c r="CO940" s="301"/>
      <c r="CP940" s="302"/>
      <c r="CQ940" s="301"/>
      <c r="CR940" s="301"/>
      <c r="CS940" s="301"/>
      <c r="CT940" s="302"/>
      <c r="CX940" s="301"/>
      <c r="CY940" s="302"/>
      <c r="CZ940" s="301"/>
      <c r="DA940" s="301"/>
      <c r="DB940" s="301"/>
      <c r="DC940" s="302"/>
    </row>
    <row r="941" spans="48:107">
      <c r="AV941" s="301"/>
      <c r="AW941" s="302"/>
      <c r="AX941" s="301"/>
      <c r="AY941" s="301"/>
      <c r="AZ941" s="301"/>
      <c r="BA941" s="302"/>
      <c r="BE941" s="301"/>
      <c r="BF941" s="302"/>
      <c r="BG941" s="301"/>
      <c r="BH941" s="301"/>
      <c r="BI941" s="301"/>
      <c r="BJ941" s="302"/>
      <c r="BN941" s="301"/>
      <c r="BO941" s="302"/>
      <c r="BP941" s="301"/>
      <c r="BQ941" s="301"/>
      <c r="BR941" s="301"/>
      <c r="BS941" s="302"/>
      <c r="BW941" s="301"/>
      <c r="BX941" s="302"/>
      <c r="BY941" s="301"/>
      <c r="BZ941" s="301"/>
      <c r="CA941" s="301"/>
      <c r="CB941" s="302"/>
      <c r="CF941" s="301"/>
      <c r="CG941" s="302"/>
      <c r="CH941" s="301"/>
      <c r="CI941" s="301"/>
      <c r="CJ941" s="301"/>
      <c r="CK941" s="302"/>
      <c r="CO941" s="301"/>
      <c r="CP941" s="302"/>
      <c r="CQ941" s="301"/>
      <c r="CR941" s="301"/>
      <c r="CS941" s="301"/>
      <c r="CT941" s="302"/>
      <c r="CX941" s="301"/>
      <c r="CY941" s="302"/>
      <c r="CZ941" s="301"/>
      <c r="DA941" s="301"/>
      <c r="DB941" s="301"/>
      <c r="DC941" s="302"/>
    </row>
    <row r="942" spans="48:107">
      <c r="AV942" s="301"/>
      <c r="AW942" s="302"/>
      <c r="AX942" s="301"/>
      <c r="AY942" s="301"/>
      <c r="AZ942" s="301"/>
      <c r="BA942" s="302"/>
      <c r="BE942" s="301"/>
      <c r="BF942" s="302"/>
      <c r="BG942" s="301"/>
      <c r="BH942" s="301"/>
      <c r="BI942" s="301"/>
      <c r="BJ942" s="302"/>
      <c r="BN942" s="301"/>
      <c r="BO942" s="302"/>
      <c r="BP942" s="301"/>
      <c r="BQ942" s="301"/>
      <c r="BR942" s="301"/>
      <c r="BS942" s="302"/>
      <c r="BW942" s="301"/>
      <c r="BX942" s="302"/>
      <c r="BY942" s="301"/>
      <c r="BZ942" s="301"/>
      <c r="CA942" s="301"/>
      <c r="CB942" s="302"/>
      <c r="CF942" s="301"/>
      <c r="CG942" s="302"/>
      <c r="CH942" s="301"/>
      <c r="CI942" s="301"/>
      <c r="CJ942" s="301"/>
      <c r="CK942" s="302"/>
      <c r="CO942" s="301"/>
      <c r="CP942" s="302"/>
      <c r="CQ942" s="301"/>
      <c r="CR942" s="301"/>
      <c r="CS942" s="301"/>
      <c r="CT942" s="302"/>
      <c r="CX942" s="301"/>
      <c r="CY942" s="302"/>
      <c r="CZ942" s="301"/>
      <c r="DA942" s="301"/>
      <c r="DB942" s="301"/>
      <c r="DC942" s="302"/>
    </row>
    <row r="943" spans="48:107">
      <c r="AV943" s="301"/>
      <c r="AW943" s="302"/>
      <c r="AX943" s="301"/>
      <c r="AY943" s="301"/>
      <c r="AZ943" s="301"/>
      <c r="BA943" s="302"/>
      <c r="BE943" s="301"/>
      <c r="BF943" s="302"/>
      <c r="BG943" s="301"/>
      <c r="BH943" s="301"/>
      <c r="BI943" s="301"/>
      <c r="BJ943" s="302"/>
      <c r="BN943" s="301"/>
      <c r="BO943" s="302"/>
      <c r="BP943" s="301"/>
      <c r="BQ943" s="301"/>
      <c r="BR943" s="301"/>
      <c r="BS943" s="302"/>
      <c r="BW943" s="301"/>
      <c r="BX943" s="302"/>
      <c r="BY943" s="301"/>
      <c r="BZ943" s="301"/>
      <c r="CA943" s="301"/>
      <c r="CB943" s="302"/>
      <c r="CF943" s="301"/>
      <c r="CG943" s="302"/>
      <c r="CH943" s="301"/>
      <c r="CI943" s="301"/>
      <c r="CJ943" s="301"/>
      <c r="CK943" s="302"/>
      <c r="CO943" s="301"/>
      <c r="CP943" s="302"/>
      <c r="CQ943" s="301"/>
      <c r="CR943" s="301"/>
      <c r="CS943" s="301"/>
      <c r="CT943" s="302"/>
      <c r="CX943" s="301"/>
      <c r="CY943" s="302"/>
      <c r="CZ943" s="301"/>
      <c r="DA943" s="301"/>
      <c r="DB943" s="301"/>
      <c r="DC943" s="302"/>
    </row>
    <row r="944" spans="48:107">
      <c r="AV944" s="301"/>
      <c r="AW944" s="302"/>
      <c r="AX944" s="302"/>
      <c r="AY944" s="301"/>
      <c r="AZ944" s="301"/>
      <c r="BA944" s="302"/>
      <c r="BE944" s="301"/>
      <c r="BF944" s="302"/>
      <c r="BG944" s="301"/>
      <c r="BH944" s="301"/>
      <c r="BI944" s="301"/>
      <c r="BJ944" s="302"/>
      <c r="BN944" s="301"/>
      <c r="BO944" s="302"/>
      <c r="BP944" s="301"/>
      <c r="BQ944" s="301"/>
      <c r="BR944" s="301"/>
      <c r="BS944" s="302"/>
      <c r="BW944" s="301"/>
      <c r="BX944" s="302"/>
      <c r="BY944" s="301"/>
      <c r="BZ944" s="301"/>
      <c r="CA944" s="301"/>
      <c r="CB944" s="302"/>
      <c r="CF944" s="301"/>
      <c r="CG944" s="302"/>
      <c r="CH944" s="301"/>
      <c r="CI944" s="301"/>
      <c r="CJ944" s="301"/>
      <c r="CK944" s="302"/>
      <c r="CO944" s="301"/>
      <c r="CP944" s="302"/>
      <c r="CQ944" s="301"/>
      <c r="CR944" s="301"/>
      <c r="CS944" s="301"/>
      <c r="CT944" s="302"/>
      <c r="CX944" s="301"/>
      <c r="CY944" s="302"/>
      <c r="CZ944" s="301"/>
      <c r="DA944" s="301"/>
      <c r="DB944" s="301"/>
      <c r="DC944" s="302"/>
    </row>
    <row r="945" spans="48:107">
      <c r="AV945" s="301"/>
      <c r="AW945" s="302"/>
      <c r="AX945" s="302"/>
      <c r="AY945" s="301"/>
      <c r="AZ945" s="301"/>
      <c r="BA945" s="302"/>
      <c r="BE945" s="301"/>
      <c r="BF945" s="302"/>
      <c r="BG945" s="301"/>
      <c r="BH945" s="301"/>
      <c r="BI945" s="301"/>
      <c r="BJ945" s="302"/>
      <c r="BN945" s="301"/>
      <c r="BO945" s="302"/>
      <c r="BP945" s="301"/>
      <c r="BQ945" s="301"/>
      <c r="BR945" s="301"/>
      <c r="BS945" s="302"/>
      <c r="BW945" s="301"/>
      <c r="BX945" s="302"/>
      <c r="BY945" s="301"/>
      <c r="BZ945" s="301"/>
      <c r="CA945" s="301"/>
      <c r="CB945" s="302"/>
      <c r="CF945" s="301"/>
      <c r="CG945" s="302"/>
      <c r="CH945" s="301"/>
      <c r="CI945" s="301"/>
      <c r="CJ945" s="301"/>
      <c r="CK945" s="302"/>
      <c r="CO945" s="301"/>
      <c r="CP945" s="302"/>
      <c r="CQ945" s="301"/>
      <c r="CR945" s="301"/>
      <c r="CS945" s="301"/>
      <c r="CT945" s="302"/>
      <c r="CX945" s="301"/>
      <c r="CY945" s="302"/>
      <c r="CZ945" s="301"/>
      <c r="DA945" s="301"/>
      <c r="DB945" s="301"/>
      <c r="DC945" s="302"/>
    </row>
    <row r="946" spans="48:107">
      <c r="AV946" s="301"/>
      <c r="AW946" s="302"/>
      <c r="AX946" s="302"/>
      <c r="AY946" s="301"/>
      <c r="AZ946" s="301"/>
      <c r="BA946" s="302"/>
      <c r="BE946" s="301"/>
      <c r="BF946" s="302"/>
      <c r="BG946" s="301"/>
      <c r="BH946" s="301"/>
      <c r="BI946" s="301"/>
      <c r="BJ946" s="302"/>
      <c r="BN946" s="301"/>
      <c r="BO946" s="302"/>
      <c r="BP946" s="301"/>
      <c r="BQ946" s="301"/>
      <c r="BR946" s="301"/>
      <c r="BS946" s="302"/>
      <c r="BW946" s="301"/>
      <c r="BX946" s="302"/>
      <c r="BY946" s="301"/>
      <c r="BZ946" s="301"/>
      <c r="CA946" s="301"/>
      <c r="CB946" s="302"/>
      <c r="CF946" s="301"/>
      <c r="CG946" s="302"/>
      <c r="CH946" s="301"/>
      <c r="CI946" s="301"/>
      <c r="CJ946" s="301"/>
      <c r="CK946" s="302"/>
      <c r="CO946" s="301"/>
      <c r="CP946" s="302"/>
      <c r="CQ946" s="301"/>
      <c r="CR946" s="301"/>
      <c r="CS946" s="301"/>
      <c r="CT946" s="302"/>
      <c r="CX946" s="301"/>
      <c r="CY946" s="302"/>
      <c r="CZ946" s="301"/>
      <c r="DA946" s="301"/>
      <c r="DB946" s="301"/>
      <c r="DC946" s="302"/>
    </row>
    <row r="947" spans="48:107">
      <c r="AV947" s="301"/>
      <c r="AW947" s="302"/>
      <c r="AX947" s="302"/>
      <c r="AY947" s="301"/>
      <c r="AZ947" s="301"/>
      <c r="BA947" s="302"/>
      <c r="BE947" s="301"/>
      <c r="BF947" s="302"/>
      <c r="BG947" s="301"/>
      <c r="BH947" s="301"/>
      <c r="BI947" s="301"/>
      <c r="BJ947" s="302"/>
      <c r="BN947" s="301"/>
      <c r="BO947" s="302"/>
      <c r="BP947" s="301"/>
      <c r="BQ947" s="301"/>
      <c r="BR947" s="301"/>
      <c r="BS947" s="302"/>
      <c r="BW947" s="301"/>
      <c r="BX947" s="302"/>
      <c r="BY947" s="301"/>
      <c r="BZ947" s="301"/>
      <c r="CA947" s="301"/>
      <c r="CB947" s="302"/>
      <c r="CF947" s="301"/>
      <c r="CG947" s="302"/>
      <c r="CH947" s="301"/>
      <c r="CI947" s="301"/>
      <c r="CJ947" s="301"/>
      <c r="CK947" s="302"/>
      <c r="CO947" s="301"/>
      <c r="CP947" s="302"/>
      <c r="CQ947" s="301"/>
      <c r="CR947" s="301"/>
      <c r="CS947" s="301"/>
      <c r="CT947" s="302"/>
      <c r="CX947" s="301"/>
      <c r="CY947" s="302"/>
      <c r="CZ947" s="301"/>
      <c r="DA947" s="301"/>
      <c r="DB947" s="301"/>
      <c r="DC947" s="302"/>
    </row>
    <row r="948" spans="48:107">
      <c r="AV948" s="301"/>
      <c r="AW948" s="302"/>
      <c r="AX948" s="302"/>
      <c r="AY948" s="301"/>
      <c r="AZ948" s="301"/>
      <c r="BA948" s="302"/>
      <c r="BE948" s="301"/>
      <c r="BF948" s="302"/>
      <c r="BG948" s="301"/>
      <c r="BH948" s="301"/>
      <c r="BI948" s="301"/>
      <c r="BJ948" s="302"/>
      <c r="BN948" s="301"/>
      <c r="BO948" s="302"/>
      <c r="BP948" s="301"/>
      <c r="BQ948" s="301"/>
      <c r="BR948" s="301"/>
      <c r="BS948" s="302"/>
      <c r="BW948" s="301"/>
      <c r="BX948" s="302"/>
      <c r="BY948" s="301"/>
      <c r="BZ948" s="301"/>
      <c r="CA948" s="301"/>
      <c r="CB948" s="302"/>
      <c r="CF948" s="301"/>
      <c r="CG948" s="302"/>
      <c r="CH948" s="301"/>
      <c r="CI948" s="301"/>
      <c r="CJ948" s="301"/>
      <c r="CK948" s="302"/>
      <c r="CO948" s="301"/>
      <c r="CP948" s="302"/>
      <c r="CQ948" s="301"/>
      <c r="CR948" s="301"/>
      <c r="CS948" s="301"/>
      <c r="CT948" s="302"/>
      <c r="CX948" s="301"/>
      <c r="CY948" s="302"/>
      <c r="CZ948" s="301"/>
      <c r="DA948" s="301"/>
      <c r="DB948" s="301"/>
      <c r="DC948" s="302"/>
    </row>
    <row r="949" spans="48:107">
      <c r="AV949" s="301"/>
      <c r="AW949" s="302"/>
      <c r="AX949" s="302"/>
      <c r="AY949" s="301"/>
      <c r="AZ949" s="301"/>
      <c r="BA949" s="302"/>
      <c r="BE949" s="301"/>
      <c r="BF949" s="302"/>
      <c r="BG949" s="301"/>
      <c r="BH949" s="301"/>
      <c r="BI949" s="301"/>
      <c r="BJ949" s="302"/>
      <c r="BN949" s="301"/>
      <c r="BO949" s="302"/>
      <c r="BP949" s="301"/>
      <c r="BQ949" s="301"/>
      <c r="BR949" s="301"/>
      <c r="BS949" s="302"/>
      <c r="BW949" s="301"/>
      <c r="BX949" s="302"/>
      <c r="BY949" s="301"/>
      <c r="BZ949" s="301"/>
      <c r="CA949" s="301"/>
      <c r="CB949" s="302"/>
      <c r="CF949" s="301"/>
      <c r="CG949" s="302"/>
      <c r="CH949" s="301"/>
      <c r="CI949" s="301"/>
      <c r="CJ949" s="301"/>
      <c r="CK949" s="302"/>
      <c r="CO949" s="301"/>
      <c r="CP949" s="302"/>
      <c r="CQ949" s="301"/>
      <c r="CR949" s="301"/>
      <c r="CS949" s="301"/>
      <c r="CT949" s="302"/>
      <c r="CX949" s="301"/>
      <c r="CY949" s="302"/>
      <c r="CZ949" s="301"/>
      <c r="DA949" s="301"/>
      <c r="DB949" s="301"/>
      <c r="DC949" s="302"/>
    </row>
    <row r="950" spans="48:107">
      <c r="AV950" s="301"/>
      <c r="AW950" s="302"/>
      <c r="AX950" s="302"/>
      <c r="AY950" s="301"/>
      <c r="AZ950" s="301"/>
      <c r="BA950" s="302"/>
      <c r="BE950" s="301"/>
      <c r="BF950" s="302"/>
      <c r="BG950" s="301"/>
      <c r="BH950" s="301"/>
      <c r="BI950" s="301"/>
      <c r="BJ950" s="302"/>
      <c r="BN950" s="301"/>
      <c r="BO950" s="302"/>
      <c r="BP950" s="301"/>
      <c r="BQ950" s="301"/>
      <c r="BR950" s="301"/>
      <c r="BS950" s="302"/>
      <c r="BW950" s="301"/>
      <c r="BX950" s="302"/>
      <c r="BY950" s="301"/>
      <c r="BZ950" s="301"/>
      <c r="CA950" s="301"/>
      <c r="CB950" s="302"/>
      <c r="CF950" s="301"/>
      <c r="CG950" s="302"/>
      <c r="CH950" s="301"/>
      <c r="CI950" s="301"/>
      <c r="CJ950" s="301"/>
      <c r="CK950" s="302"/>
      <c r="CO950" s="301"/>
      <c r="CP950" s="302"/>
      <c r="CQ950" s="301"/>
      <c r="CR950" s="301"/>
      <c r="CS950" s="301"/>
      <c r="CT950" s="302"/>
      <c r="CX950" s="301"/>
      <c r="CY950" s="302"/>
      <c r="CZ950" s="301"/>
      <c r="DA950" s="301"/>
      <c r="DB950" s="301"/>
      <c r="DC950" s="302"/>
    </row>
    <row r="951" spans="48:107">
      <c r="AV951" s="301"/>
      <c r="AW951" s="302"/>
      <c r="AX951" s="302"/>
      <c r="AY951" s="301"/>
      <c r="AZ951" s="301"/>
      <c r="BA951" s="302"/>
      <c r="BE951" s="301"/>
      <c r="BF951" s="302"/>
      <c r="BG951" s="301"/>
      <c r="BH951" s="301"/>
      <c r="BI951" s="301"/>
      <c r="BJ951" s="302"/>
      <c r="BN951" s="301"/>
      <c r="BO951" s="302"/>
      <c r="BP951" s="301"/>
      <c r="BQ951" s="301"/>
      <c r="BR951" s="301"/>
      <c r="BS951" s="302"/>
      <c r="BW951" s="301"/>
      <c r="BX951" s="302"/>
      <c r="BY951" s="301"/>
      <c r="BZ951" s="301"/>
      <c r="CA951" s="301"/>
      <c r="CB951" s="302"/>
      <c r="CF951" s="301"/>
      <c r="CG951" s="302"/>
      <c r="CH951" s="301"/>
      <c r="CI951" s="301"/>
      <c r="CJ951" s="301"/>
      <c r="CK951" s="302"/>
      <c r="CO951" s="301"/>
      <c r="CP951" s="302"/>
      <c r="CQ951" s="301"/>
      <c r="CR951" s="301"/>
      <c r="CS951" s="301"/>
      <c r="CT951" s="302"/>
      <c r="CX951" s="301"/>
      <c r="CY951" s="302"/>
      <c r="CZ951" s="301"/>
      <c r="DA951" s="301"/>
      <c r="DB951" s="301"/>
      <c r="DC951" s="302"/>
    </row>
    <row r="952" spans="48:107">
      <c r="AV952" s="301"/>
      <c r="AW952" s="302"/>
      <c r="AX952" s="302"/>
      <c r="AY952" s="301"/>
      <c r="AZ952" s="301"/>
      <c r="BA952" s="302"/>
      <c r="BE952" s="301"/>
      <c r="BF952" s="302"/>
      <c r="BG952" s="301"/>
      <c r="BH952" s="301"/>
      <c r="BI952" s="301"/>
      <c r="BJ952" s="302"/>
      <c r="BN952" s="301"/>
      <c r="BO952" s="302"/>
      <c r="BP952" s="301"/>
      <c r="BQ952" s="301"/>
      <c r="BR952" s="301"/>
      <c r="BS952" s="302"/>
      <c r="BW952" s="301"/>
      <c r="BX952" s="302"/>
      <c r="BY952" s="301"/>
      <c r="BZ952" s="301"/>
      <c r="CA952" s="301"/>
      <c r="CB952" s="302"/>
      <c r="CF952" s="301"/>
      <c r="CG952" s="302"/>
      <c r="CH952" s="301"/>
      <c r="CI952" s="301"/>
      <c r="CJ952" s="301"/>
      <c r="CK952" s="302"/>
      <c r="CO952" s="301"/>
      <c r="CP952" s="302"/>
      <c r="CQ952" s="301"/>
      <c r="CR952" s="301"/>
      <c r="CS952" s="301"/>
      <c r="CT952" s="302"/>
      <c r="CX952" s="301"/>
      <c r="CY952" s="302"/>
      <c r="CZ952" s="301"/>
      <c r="DA952" s="301"/>
      <c r="DB952" s="301"/>
      <c r="DC952" s="302"/>
    </row>
    <row r="953" spans="48:107">
      <c r="AV953" s="301"/>
      <c r="AW953" s="302"/>
      <c r="AX953" s="302"/>
      <c r="AY953" s="301"/>
      <c r="AZ953" s="301"/>
      <c r="BA953" s="302"/>
      <c r="BE953" s="301"/>
      <c r="BF953" s="302"/>
      <c r="BG953" s="301"/>
      <c r="BH953" s="301"/>
      <c r="BI953" s="301"/>
      <c r="BJ953" s="302"/>
      <c r="BN953" s="301"/>
      <c r="BO953" s="302"/>
      <c r="BP953" s="301"/>
      <c r="BQ953" s="301"/>
      <c r="BR953" s="301"/>
      <c r="BS953" s="302"/>
      <c r="BW953" s="301"/>
      <c r="BX953" s="302"/>
      <c r="BY953" s="301"/>
      <c r="BZ953" s="301"/>
      <c r="CA953" s="301"/>
      <c r="CB953" s="302"/>
      <c r="CF953" s="301"/>
      <c r="CG953" s="302"/>
      <c r="CH953" s="301"/>
      <c r="CI953" s="301"/>
      <c r="CJ953" s="301"/>
      <c r="CK953" s="302"/>
      <c r="CO953" s="301"/>
      <c r="CP953" s="302"/>
      <c r="CQ953" s="301"/>
      <c r="CR953" s="301"/>
      <c r="CS953" s="301"/>
      <c r="CT953" s="302"/>
      <c r="CX953" s="301"/>
      <c r="CY953" s="302"/>
      <c r="CZ953" s="301"/>
      <c r="DA953" s="301"/>
      <c r="DB953" s="301"/>
      <c r="DC953" s="302"/>
    </row>
    <row r="954" spans="48:107">
      <c r="AV954" s="301"/>
      <c r="AW954" s="302"/>
      <c r="AX954" s="302"/>
      <c r="AY954" s="301"/>
      <c r="AZ954" s="301"/>
      <c r="BA954" s="302"/>
      <c r="BE954" s="301"/>
      <c r="BF954" s="302"/>
      <c r="BG954" s="301"/>
      <c r="BH954" s="301"/>
      <c r="BI954" s="301"/>
      <c r="BJ954" s="302"/>
      <c r="BN954" s="301"/>
      <c r="BO954" s="302"/>
      <c r="BP954" s="301"/>
      <c r="BQ954" s="301"/>
      <c r="BR954" s="301"/>
      <c r="BS954" s="302"/>
      <c r="BW954" s="301"/>
      <c r="BX954" s="302"/>
      <c r="BY954" s="301"/>
      <c r="BZ954" s="301"/>
      <c r="CA954" s="301"/>
      <c r="CB954" s="302"/>
      <c r="CF954" s="301"/>
      <c r="CG954" s="302"/>
      <c r="CH954" s="301"/>
      <c r="CI954" s="301"/>
      <c r="CJ954" s="301"/>
      <c r="CK954" s="302"/>
      <c r="CO954" s="301"/>
      <c r="CP954" s="302"/>
      <c r="CQ954" s="301"/>
      <c r="CR954" s="301"/>
      <c r="CS954" s="301"/>
      <c r="CT954" s="302"/>
      <c r="CX954" s="301"/>
      <c r="CY954" s="302"/>
      <c r="CZ954" s="301"/>
      <c r="DA954" s="301"/>
      <c r="DB954" s="301"/>
      <c r="DC954" s="302"/>
    </row>
    <row r="955" spans="48:107">
      <c r="AV955" s="301"/>
      <c r="AW955" s="302"/>
      <c r="AX955" s="302"/>
      <c r="AY955" s="301"/>
      <c r="AZ955" s="301"/>
      <c r="BA955" s="302"/>
      <c r="BE955" s="301"/>
      <c r="BF955" s="302"/>
      <c r="BG955" s="301"/>
      <c r="BH955" s="301"/>
      <c r="BI955" s="301"/>
      <c r="BJ955" s="302"/>
      <c r="BN955" s="301"/>
      <c r="BO955" s="302"/>
      <c r="BP955" s="301"/>
      <c r="BQ955" s="301"/>
      <c r="BR955" s="301"/>
      <c r="BS955" s="302"/>
      <c r="BW955" s="301"/>
      <c r="BX955" s="302"/>
      <c r="BY955" s="301"/>
      <c r="BZ955" s="301"/>
      <c r="CA955" s="301"/>
      <c r="CB955" s="302"/>
      <c r="CF955" s="301"/>
      <c r="CG955" s="302"/>
      <c r="CH955" s="301"/>
      <c r="CI955" s="301"/>
      <c r="CJ955" s="301"/>
      <c r="CK955" s="302"/>
      <c r="CO955" s="301"/>
      <c r="CP955" s="302"/>
      <c r="CQ955" s="301"/>
      <c r="CR955" s="301"/>
      <c r="CS955" s="301"/>
      <c r="CT955" s="302"/>
      <c r="CX955" s="301"/>
      <c r="CY955" s="302"/>
      <c r="CZ955" s="301"/>
      <c r="DA955" s="301"/>
      <c r="DB955" s="301"/>
      <c r="DC955" s="302"/>
    </row>
    <row r="956" spans="48:107">
      <c r="AV956" s="301"/>
      <c r="AW956" s="302"/>
      <c r="AX956" s="302"/>
      <c r="AY956" s="301"/>
      <c r="AZ956" s="301"/>
      <c r="BA956" s="302"/>
      <c r="BE956" s="301"/>
      <c r="BF956" s="302"/>
      <c r="BG956" s="301"/>
      <c r="BH956" s="301"/>
      <c r="BI956" s="301"/>
      <c r="BJ956" s="302"/>
      <c r="BN956" s="301"/>
      <c r="BO956" s="302"/>
      <c r="BP956" s="301"/>
      <c r="BQ956" s="301"/>
      <c r="BR956" s="301"/>
      <c r="BS956" s="302"/>
      <c r="BW956" s="301"/>
      <c r="BX956" s="302"/>
      <c r="BY956" s="301"/>
      <c r="BZ956" s="301"/>
      <c r="CA956" s="301"/>
      <c r="CB956" s="302"/>
      <c r="CF956" s="301"/>
      <c r="CG956" s="302"/>
      <c r="CH956" s="301"/>
      <c r="CI956" s="301"/>
      <c r="CJ956" s="301"/>
      <c r="CK956" s="302"/>
      <c r="CO956" s="301"/>
      <c r="CP956" s="302"/>
      <c r="CQ956" s="301"/>
      <c r="CR956" s="301"/>
      <c r="CS956" s="301"/>
      <c r="CT956" s="302"/>
      <c r="CX956" s="301"/>
      <c r="CY956" s="302"/>
      <c r="CZ956" s="301"/>
      <c r="DA956" s="301"/>
      <c r="DB956" s="301"/>
      <c r="DC956" s="302"/>
    </row>
    <row r="957" spans="48:107">
      <c r="AV957" s="301"/>
      <c r="AW957" s="302"/>
      <c r="AX957" s="302"/>
      <c r="AY957" s="301"/>
      <c r="AZ957" s="301"/>
      <c r="BA957" s="302"/>
      <c r="BE957" s="301"/>
      <c r="BF957" s="302"/>
      <c r="BG957" s="301"/>
      <c r="BH957" s="301"/>
      <c r="BI957" s="301"/>
      <c r="BJ957" s="302"/>
      <c r="BN957" s="301"/>
      <c r="BO957" s="302"/>
      <c r="BP957" s="301"/>
      <c r="BQ957" s="301"/>
      <c r="BR957" s="301"/>
      <c r="BS957" s="302"/>
      <c r="BW957" s="301"/>
      <c r="BX957" s="302"/>
      <c r="BY957" s="301"/>
      <c r="BZ957" s="301"/>
      <c r="CA957" s="301"/>
      <c r="CB957" s="302"/>
      <c r="CF957" s="301"/>
      <c r="CG957" s="302"/>
      <c r="CH957" s="301"/>
      <c r="CI957" s="301"/>
      <c r="CJ957" s="301"/>
      <c r="CK957" s="302"/>
      <c r="CO957" s="301"/>
      <c r="CP957" s="302"/>
      <c r="CQ957" s="301"/>
      <c r="CR957" s="301"/>
      <c r="CS957" s="301"/>
      <c r="CT957" s="302"/>
      <c r="CX957" s="301"/>
      <c r="CY957" s="302"/>
      <c r="CZ957" s="301"/>
      <c r="DA957" s="301"/>
      <c r="DB957" s="301"/>
      <c r="DC957" s="302"/>
    </row>
    <row r="958" spans="48:107">
      <c r="AV958" s="301"/>
      <c r="AW958" s="302"/>
      <c r="AX958" s="302"/>
      <c r="AY958" s="301"/>
      <c r="AZ958" s="301"/>
      <c r="BA958" s="302"/>
      <c r="BE958" s="301"/>
      <c r="BF958" s="302"/>
      <c r="BG958" s="301"/>
      <c r="BH958" s="301"/>
      <c r="BI958" s="301"/>
      <c r="BJ958" s="302"/>
      <c r="BN958" s="301"/>
      <c r="BO958" s="302"/>
      <c r="BP958" s="301"/>
      <c r="BQ958" s="301"/>
      <c r="BR958" s="301"/>
      <c r="BS958" s="302"/>
      <c r="BW958" s="301"/>
      <c r="BX958" s="302"/>
      <c r="BY958" s="301"/>
      <c r="BZ958" s="301"/>
      <c r="CA958" s="301"/>
      <c r="CB958" s="302"/>
      <c r="CF958" s="301"/>
      <c r="CG958" s="302"/>
      <c r="CH958" s="301"/>
      <c r="CI958" s="301"/>
      <c r="CJ958" s="301"/>
      <c r="CK958" s="302"/>
      <c r="CO958" s="301"/>
      <c r="CP958" s="302"/>
      <c r="CQ958" s="301"/>
      <c r="CR958" s="301"/>
      <c r="CS958" s="301"/>
      <c r="CT958" s="302"/>
      <c r="CX958" s="301"/>
      <c r="CY958" s="302"/>
      <c r="CZ958" s="301"/>
      <c r="DA958" s="301"/>
      <c r="DB958" s="301"/>
      <c r="DC958" s="302"/>
    </row>
    <row r="959" spans="48:107">
      <c r="AV959" s="301"/>
      <c r="AW959" s="302"/>
      <c r="AX959" s="302"/>
      <c r="AY959" s="301"/>
      <c r="AZ959" s="301"/>
      <c r="BA959" s="302"/>
      <c r="BE959" s="301"/>
      <c r="BF959" s="302"/>
      <c r="BG959" s="301"/>
      <c r="BH959" s="301"/>
      <c r="BI959" s="301"/>
      <c r="BJ959" s="302"/>
      <c r="BN959" s="301"/>
      <c r="BO959" s="302"/>
      <c r="BP959" s="301"/>
      <c r="BQ959" s="301"/>
      <c r="BR959" s="301"/>
      <c r="BS959" s="302"/>
      <c r="BW959" s="301"/>
      <c r="BX959" s="302"/>
      <c r="BY959" s="301"/>
      <c r="BZ959" s="301"/>
      <c r="CA959" s="301"/>
      <c r="CB959" s="302"/>
      <c r="CF959" s="301"/>
      <c r="CG959" s="302"/>
      <c r="CH959" s="301"/>
      <c r="CI959" s="301"/>
      <c r="CJ959" s="301"/>
      <c r="CK959" s="302"/>
      <c r="CO959" s="301"/>
      <c r="CP959" s="302"/>
      <c r="CQ959" s="301"/>
      <c r="CR959" s="301"/>
      <c r="CS959" s="301"/>
      <c r="CT959" s="302"/>
      <c r="CX959" s="301"/>
      <c r="CY959" s="302"/>
      <c r="CZ959" s="301"/>
      <c r="DA959" s="301"/>
      <c r="DB959" s="301"/>
      <c r="DC959" s="302"/>
    </row>
    <row r="960" spans="48:107">
      <c r="AV960" s="301"/>
      <c r="AW960" s="302"/>
      <c r="AX960" s="302"/>
      <c r="AY960" s="301"/>
      <c r="AZ960" s="301"/>
      <c r="BA960" s="302"/>
      <c r="BE960" s="301"/>
      <c r="BF960" s="302"/>
      <c r="BG960" s="301"/>
      <c r="BH960" s="301"/>
      <c r="BI960" s="301"/>
      <c r="BJ960" s="302"/>
      <c r="BN960" s="301"/>
      <c r="BO960" s="302"/>
      <c r="BP960" s="301"/>
      <c r="BQ960" s="301"/>
      <c r="BR960" s="301"/>
      <c r="BS960" s="302"/>
      <c r="BW960" s="301"/>
      <c r="BX960" s="302"/>
      <c r="BY960" s="301"/>
      <c r="BZ960" s="301"/>
      <c r="CA960" s="301"/>
      <c r="CB960" s="302"/>
      <c r="CF960" s="301"/>
      <c r="CG960" s="302"/>
      <c r="CH960" s="301"/>
      <c r="CI960" s="301"/>
      <c r="CJ960" s="301"/>
      <c r="CK960" s="302"/>
      <c r="CO960" s="301"/>
      <c r="CP960" s="302"/>
      <c r="CQ960" s="301"/>
      <c r="CR960" s="301"/>
      <c r="CS960" s="301"/>
      <c r="CT960" s="302"/>
      <c r="CX960" s="301"/>
      <c r="CY960" s="302"/>
      <c r="CZ960" s="301"/>
      <c r="DA960" s="301"/>
      <c r="DB960" s="301"/>
      <c r="DC960" s="302"/>
    </row>
    <row r="961" spans="48:107">
      <c r="AV961" s="301"/>
      <c r="AW961" s="302"/>
      <c r="AX961" s="302"/>
      <c r="AY961" s="301"/>
      <c r="AZ961" s="301"/>
      <c r="BA961" s="302"/>
      <c r="BE961" s="301"/>
      <c r="BF961" s="302"/>
      <c r="BG961" s="301"/>
      <c r="BH961" s="301"/>
      <c r="BI961" s="301"/>
      <c r="BJ961" s="302"/>
      <c r="BN961" s="301"/>
      <c r="BO961" s="302"/>
      <c r="BP961" s="301"/>
      <c r="BQ961" s="301"/>
      <c r="BR961" s="301"/>
      <c r="BS961" s="302"/>
      <c r="BW961" s="301"/>
      <c r="BX961" s="302"/>
      <c r="BY961" s="301"/>
      <c r="BZ961" s="301"/>
      <c r="CA961" s="301"/>
      <c r="CB961" s="302"/>
      <c r="CF961" s="301"/>
      <c r="CG961" s="302"/>
      <c r="CH961" s="301"/>
      <c r="CI961" s="301"/>
      <c r="CJ961" s="301"/>
      <c r="CK961" s="302"/>
      <c r="CO961" s="301"/>
      <c r="CP961" s="302"/>
      <c r="CQ961" s="301"/>
      <c r="CR961" s="301"/>
      <c r="CS961" s="301"/>
      <c r="CT961" s="302"/>
      <c r="CX961" s="301"/>
      <c r="CY961" s="302"/>
      <c r="CZ961" s="301"/>
      <c r="DA961" s="301"/>
      <c r="DB961" s="301"/>
      <c r="DC961" s="302"/>
    </row>
    <row r="962" spans="48:107">
      <c r="AV962" s="301"/>
      <c r="AW962" s="302"/>
      <c r="AX962" s="302"/>
      <c r="AY962" s="301"/>
      <c r="AZ962" s="301"/>
      <c r="BA962" s="302"/>
      <c r="BE962" s="301"/>
      <c r="BF962" s="302"/>
      <c r="BG962" s="301"/>
      <c r="BH962" s="301"/>
      <c r="BI962" s="301"/>
      <c r="BJ962" s="302"/>
      <c r="BN962" s="301"/>
      <c r="BO962" s="302"/>
      <c r="BP962" s="301"/>
      <c r="BQ962" s="301"/>
      <c r="BR962" s="301"/>
      <c r="BS962" s="302"/>
      <c r="BW962" s="301"/>
      <c r="BX962" s="302"/>
      <c r="BY962" s="301"/>
      <c r="BZ962" s="301"/>
      <c r="CA962" s="301"/>
      <c r="CB962" s="302"/>
      <c r="CF962" s="301"/>
      <c r="CG962" s="302"/>
      <c r="CH962" s="301"/>
      <c r="CI962" s="301"/>
      <c r="CJ962" s="301"/>
      <c r="CK962" s="302"/>
      <c r="CO962" s="301"/>
      <c r="CP962" s="302"/>
      <c r="CQ962" s="301"/>
      <c r="CR962" s="301"/>
      <c r="CS962" s="301"/>
      <c r="CT962" s="302"/>
      <c r="CX962" s="301"/>
      <c r="CY962" s="302"/>
      <c r="CZ962" s="301"/>
      <c r="DA962" s="301"/>
      <c r="DB962" s="301"/>
      <c r="DC962" s="302"/>
    </row>
    <row r="963" spans="48:107">
      <c r="AV963" s="301"/>
      <c r="AW963" s="302"/>
      <c r="AX963" s="302"/>
      <c r="AY963" s="301"/>
      <c r="AZ963" s="301"/>
      <c r="BA963" s="302"/>
      <c r="BE963" s="301"/>
      <c r="BF963" s="302"/>
      <c r="BG963" s="301"/>
      <c r="BH963" s="301"/>
      <c r="BI963" s="301"/>
      <c r="BJ963" s="302"/>
      <c r="BN963" s="301"/>
      <c r="BO963" s="302"/>
      <c r="BP963" s="301"/>
      <c r="BQ963" s="301"/>
      <c r="BR963" s="301"/>
      <c r="BS963" s="302"/>
      <c r="BW963" s="301"/>
      <c r="BX963" s="302"/>
      <c r="BY963" s="301"/>
      <c r="BZ963" s="301"/>
      <c r="CA963" s="301"/>
      <c r="CB963" s="302"/>
      <c r="CF963" s="301"/>
      <c r="CG963" s="302"/>
      <c r="CH963" s="301"/>
      <c r="CI963" s="301"/>
      <c r="CJ963" s="301"/>
      <c r="CK963" s="302"/>
      <c r="CO963" s="301"/>
      <c r="CP963" s="302"/>
      <c r="CQ963" s="301"/>
      <c r="CR963" s="301"/>
      <c r="CS963" s="301"/>
      <c r="CT963" s="302"/>
      <c r="CX963" s="301"/>
      <c r="CY963" s="302"/>
      <c r="CZ963" s="301"/>
      <c r="DA963" s="301"/>
      <c r="DB963" s="301"/>
      <c r="DC963" s="302"/>
    </row>
    <row r="964" spans="48:107">
      <c r="AV964" s="301"/>
      <c r="AW964" s="302"/>
      <c r="AX964" s="302"/>
      <c r="AY964" s="301"/>
      <c r="AZ964" s="301"/>
      <c r="BA964" s="302"/>
      <c r="BE964" s="301"/>
      <c r="BF964" s="302"/>
      <c r="BG964" s="301"/>
      <c r="BH964" s="301"/>
      <c r="BI964" s="301"/>
      <c r="BJ964" s="302"/>
      <c r="BN964" s="301"/>
      <c r="BO964" s="302"/>
      <c r="BP964" s="301"/>
      <c r="BQ964" s="301"/>
      <c r="BR964" s="301"/>
      <c r="BS964" s="302"/>
      <c r="BW964" s="301"/>
      <c r="BX964" s="302"/>
      <c r="BY964" s="301"/>
      <c r="BZ964" s="301"/>
      <c r="CA964" s="301"/>
      <c r="CB964" s="302"/>
      <c r="CF964" s="301"/>
      <c r="CG964" s="302"/>
      <c r="CH964" s="301"/>
      <c r="CI964" s="301"/>
      <c r="CJ964" s="301"/>
      <c r="CK964" s="302"/>
      <c r="CO964" s="301"/>
      <c r="CP964" s="302"/>
      <c r="CQ964" s="301"/>
      <c r="CR964" s="301"/>
      <c r="CS964" s="301"/>
      <c r="CT964" s="302"/>
      <c r="CX964" s="301"/>
      <c r="CY964" s="302"/>
      <c r="CZ964" s="301"/>
      <c r="DA964" s="301"/>
      <c r="DB964" s="301"/>
      <c r="DC964" s="302"/>
    </row>
    <row r="965" spans="48:107">
      <c r="AV965" s="301"/>
      <c r="AW965" s="302"/>
      <c r="AX965" s="302"/>
      <c r="AY965" s="301"/>
      <c r="AZ965" s="301"/>
      <c r="BA965" s="302"/>
      <c r="BE965" s="301"/>
      <c r="BF965" s="302"/>
      <c r="BG965" s="301"/>
      <c r="BH965" s="301"/>
      <c r="BI965" s="301"/>
      <c r="BJ965" s="302"/>
      <c r="BN965" s="301"/>
      <c r="BO965" s="302"/>
      <c r="BP965" s="301"/>
      <c r="BQ965" s="301"/>
      <c r="BR965" s="301"/>
      <c r="BS965" s="302"/>
      <c r="BW965" s="301"/>
      <c r="BX965" s="302"/>
      <c r="BY965" s="301"/>
      <c r="BZ965" s="301"/>
      <c r="CA965" s="301"/>
      <c r="CB965" s="302"/>
      <c r="CF965" s="301"/>
      <c r="CG965" s="302"/>
      <c r="CH965" s="301"/>
      <c r="CI965" s="301"/>
      <c r="CJ965" s="301"/>
      <c r="CK965" s="302"/>
      <c r="CO965" s="301"/>
      <c r="CP965" s="302"/>
      <c r="CQ965" s="301"/>
      <c r="CR965" s="301"/>
      <c r="CS965" s="301"/>
      <c r="CT965" s="302"/>
      <c r="CX965" s="301"/>
      <c r="CY965" s="302"/>
      <c r="CZ965" s="301"/>
      <c r="DA965" s="301"/>
      <c r="DB965" s="301"/>
      <c r="DC965" s="302"/>
    </row>
    <row r="966" spans="48:107">
      <c r="AV966" s="301"/>
      <c r="AW966" s="302"/>
      <c r="AX966" s="302"/>
      <c r="AY966" s="301"/>
      <c r="AZ966" s="301"/>
      <c r="BA966" s="302"/>
      <c r="BE966" s="301"/>
      <c r="BF966" s="302"/>
      <c r="BG966" s="301"/>
      <c r="BH966" s="301"/>
      <c r="BI966" s="301"/>
      <c r="BJ966" s="302"/>
      <c r="BN966" s="301"/>
      <c r="BO966" s="302"/>
      <c r="BP966" s="301"/>
      <c r="BQ966" s="301"/>
      <c r="BR966" s="301"/>
      <c r="BS966" s="302"/>
      <c r="BW966" s="301"/>
      <c r="BX966" s="302"/>
      <c r="BY966" s="301"/>
      <c r="BZ966" s="301"/>
      <c r="CA966" s="301"/>
      <c r="CB966" s="302"/>
      <c r="CF966" s="301"/>
      <c r="CG966" s="302"/>
      <c r="CH966" s="301"/>
      <c r="CI966" s="301"/>
      <c r="CJ966" s="301"/>
      <c r="CK966" s="302"/>
      <c r="CO966" s="301"/>
      <c r="CP966" s="302"/>
      <c r="CQ966" s="301"/>
      <c r="CR966" s="301"/>
      <c r="CS966" s="301"/>
      <c r="CT966" s="302"/>
      <c r="CX966" s="301"/>
      <c r="CY966" s="302"/>
      <c r="CZ966" s="301"/>
      <c r="DA966" s="301"/>
      <c r="DB966" s="301"/>
      <c r="DC966" s="302"/>
    </row>
    <row r="967" spans="48:107">
      <c r="AV967" s="301"/>
      <c r="AW967" s="302"/>
      <c r="AX967" s="302"/>
      <c r="AY967" s="301"/>
      <c r="AZ967" s="301"/>
      <c r="BA967" s="302"/>
      <c r="BE967" s="301"/>
      <c r="BF967" s="302"/>
      <c r="BG967" s="301"/>
      <c r="BH967" s="301"/>
      <c r="BI967" s="301"/>
      <c r="BJ967" s="302"/>
      <c r="BN967" s="301"/>
      <c r="BO967" s="302"/>
      <c r="BP967" s="301"/>
      <c r="BQ967" s="301"/>
      <c r="BR967" s="301"/>
      <c r="BS967" s="302"/>
      <c r="BW967" s="301"/>
      <c r="BX967" s="302"/>
      <c r="BY967" s="301"/>
      <c r="BZ967" s="301"/>
      <c r="CA967" s="301"/>
      <c r="CB967" s="302"/>
      <c r="CF967" s="301"/>
      <c r="CG967" s="302"/>
      <c r="CH967" s="301"/>
      <c r="CI967" s="301"/>
      <c r="CJ967" s="301"/>
      <c r="CK967" s="302"/>
      <c r="CO967" s="301"/>
      <c r="CP967" s="302"/>
      <c r="CQ967" s="301"/>
      <c r="CR967" s="301"/>
      <c r="CS967" s="301"/>
      <c r="CT967" s="302"/>
      <c r="CX967" s="301"/>
      <c r="CY967" s="302"/>
      <c r="CZ967" s="301"/>
      <c r="DA967" s="301"/>
      <c r="DB967" s="301"/>
      <c r="DC967" s="302"/>
    </row>
    <row r="968" spans="48:107">
      <c r="AV968" s="301"/>
      <c r="AW968" s="302"/>
      <c r="AX968" s="302"/>
      <c r="AY968" s="301"/>
      <c r="AZ968" s="301"/>
      <c r="BA968" s="302"/>
      <c r="BE968" s="301"/>
      <c r="BF968" s="302"/>
      <c r="BG968" s="301"/>
      <c r="BH968" s="301"/>
      <c r="BI968" s="301"/>
      <c r="BJ968" s="302"/>
      <c r="BN968" s="301"/>
      <c r="BO968" s="302"/>
      <c r="BP968" s="301"/>
      <c r="BQ968" s="301"/>
      <c r="BR968" s="301"/>
      <c r="BS968" s="302"/>
      <c r="BW968" s="301"/>
      <c r="BX968" s="302"/>
      <c r="BY968" s="301"/>
      <c r="BZ968" s="301"/>
      <c r="CA968" s="301"/>
      <c r="CB968" s="302"/>
      <c r="CF968" s="301"/>
      <c r="CG968" s="302"/>
      <c r="CH968" s="301"/>
      <c r="CI968" s="301"/>
      <c r="CJ968" s="301"/>
      <c r="CK968" s="302"/>
      <c r="CO968" s="301"/>
      <c r="CP968" s="302"/>
      <c r="CQ968" s="301"/>
      <c r="CR968" s="301"/>
      <c r="CS968" s="301"/>
      <c r="CT968" s="302"/>
      <c r="CX968" s="301"/>
      <c r="CY968" s="302"/>
      <c r="CZ968" s="301"/>
      <c r="DA968" s="301"/>
      <c r="DB968" s="301"/>
      <c r="DC968" s="302"/>
    </row>
    <row r="969" spans="48:107">
      <c r="AV969" s="301"/>
      <c r="AW969" s="302"/>
      <c r="AX969" s="302"/>
      <c r="AY969" s="301"/>
      <c r="AZ969" s="301"/>
      <c r="BA969" s="302"/>
      <c r="BE969" s="301"/>
      <c r="BF969" s="302"/>
      <c r="BG969" s="301"/>
      <c r="BH969" s="301"/>
      <c r="BI969" s="301"/>
      <c r="BJ969" s="302"/>
      <c r="BN969" s="301"/>
      <c r="BO969" s="302"/>
      <c r="BP969" s="301"/>
      <c r="BQ969" s="301"/>
      <c r="BR969" s="301"/>
      <c r="BS969" s="302"/>
      <c r="BW969" s="301"/>
      <c r="BX969" s="302"/>
      <c r="BY969" s="301"/>
      <c r="BZ969" s="301"/>
      <c r="CA969" s="301"/>
      <c r="CB969" s="302"/>
      <c r="CF969" s="301"/>
      <c r="CG969" s="302"/>
      <c r="CH969" s="301"/>
      <c r="CI969" s="301"/>
      <c r="CJ969" s="301"/>
      <c r="CK969" s="302"/>
      <c r="CO969" s="301"/>
      <c r="CP969" s="302"/>
      <c r="CQ969" s="301"/>
      <c r="CR969" s="301"/>
      <c r="CS969" s="301"/>
      <c r="CT969" s="302"/>
      <c r="CX969" s="301"/>
      <c r="CY969" s="302"/>
      <c r="CZ969" s="301"/>
      <c r="DA969" s="301"/>
      <c r="DB969" s="301"/>
      <c r="DC969" s="302"/>
    </row>
    <row r="970" spans="48:107">
      <c r="AV970" s="301"/>
      <c r="AW970" s="302"/>
      <c r="AX970" s="302"/>
      <c r="AY970" s="301"/>
      <c r="AZ970" s="301"/>
      <c r="BA970" s="302"/>
      <c r="BE970" s="301"/>
      <c r="BF970" s="302"/>
      <c r="BG970" s="301"/>
      <c r="BH970" s="301"/>
      <c r="BI970" s="301"/>
      <c r="BJ970" s="302"/>
      <c r="BN970" s="301"/>
      <c r="BO970" s="302"/>
      <c r="BP970" s="301"/>
      <c r="BQ970" s="301"/>
      <c r="BR970" s="301"/>
      <c r="BS970" s="302"/>
      <c r="BW970" s="301"/>
      <c r="BX970" s="302"/>
      <c r="BY970" s="301"/>
      <c r="BZ970" s="301"/>
      <c r="CA970" s="301"/>
      <c r="CB970" s="302"/>
      <c r="CF970" s="301"/>
      <c r="CG970" s="302"/>
      <c r="CH970" s="301"/>
      <c r="CI970" s="301"/>
      <c r="CJ970" s="301"/>
      <c r="CK970" s="302"/>
      <c r="CO970" s="301"/>
      <c r="CP970" s="302"/>
      <c r="CQ970" s="301"/>
      <c r="CR970" s="301"/>
      <c r="CS970" s="301"/>
      <c r="CT970" s="302"/>
      <c r="CX970" s="301"/>
      <c r="CY970" s="302"/>
      <c r="CZ970" s="301"/>
      <c r="DA970" s="301"/>
      <c r="DB970" s="301"/>
      <c r="DC970" s="302"/>
    </row>
    <row r="971" spans="48:107">
      <c r="AV971" s="301"/>
      <c r="AW971" s="302"/>
      <c r="AX971" s="302"/>
      <c r="AY971" s="301"/>
      <c r="AZ971" s="301"/>
      <c r="BA971" s="302"/>
      <c r="BE971" s="301"/>
      <c r="BF971" s="302"/>
      <c r="BG971" s="301"/>
      <c r="BH971" s="301"/>
      <c r="BI971" s="301"/>
      <c r="BJ971" s="302"/>
      <c r="BN971" s="301"/>
      <c r="BO971" s="302"/>
      <c r="BP971" s="301"/>
      <c r="BQ971" s="301"/>
      <c r="BR971" s="301"/>
      <c r="BS971" s="302"/>
      <c r="BW971" s="301"/>
      <c r="BX971" s="302"/>
      <c r="BY971" s="301"/>
      <c r="BZ971" s="301"/>
      <c r="CA971" s="301"/>
      <c r="CB971" s="302"/>
      <c r="CF971" s="301"/>
      <c r="CG971" s="302"/>
      <c r="CH971" s="301"/>
      <c r="CI971" s="301"/>
      <c r="CJ971" s="301"/>
      <c r="CK971" s="302"/>
      <c r="CO971" s="301"/>
      <c r="CP971" s="302"/>
      <c r="CQ971" s="301"/>
      <c r="CR971" s="301"/>
      <c r="CS971" s="301"/>
      <c r="CT971" s="302"/>
      <c r="CX971" s="301"/>
      <c r="CY971" s="302"/>
      <c r="CZ971" s="301"/>
      <c r="DA971" s="301"/>
      <c r="DB971" s="301"/>
      <c r="DC971" s="302"/>
    </row>
    <row r="972" spans="48:107">
      <c r="AV972" s="301"/>
      <c r="AW972" s="302"/>
      <c r="AX972" s="302"/>
      <c r="AY972" s="301"/>
      <c r="AZ972" s="301"/>
      <c r="BA972" s="302"/>
      <c r="BE972" s="301"/>
      <c r="BF972" s="302"/>
      <c r="BG972" s="301"/>
      <c r="BH972" s="301"/>
      <c r="BI972" s="301"/>
      <c r="BJ972" s="302"/>
      <c r="BN972" s="301"/>
      <c r="BO972" s="302"/>
      <c r="BP972" s="301"/>
      <c r="BQ972" s="301"/>
      <c r="BR972" s="301"/>
      <c r="BS972" s="302"/>
      <c r="BW972" s="301"/>
      <c r="BX972" s="302"/>
      <c r="BY972" s="301"/>
      <c r="BZ972" s="301"/>
      <c r="CA972" s="301"/>
      <c r="CB972" s="302"/>
      <c r="CF972" s="301"/>
      <c r="CG972" s="302"/>
      <c r="CH972" s="301"/>
      <c r="CI972" s="301"/>
      <c r="CJ972" s="301"/>
      <c r="CK972" s="302"/>
      <c r="CO972" s="301"/>
      <c r="CP972" s="302"/>
      <c r="CQ972" s="301"/>
      <c r="CR972" s="301"/>
      <c r="CS972" s="301"/>
      <c r="CT972" s="302"/>
      <c r="CX972" s="301"/>
      <c r="CY972" s="302"/>
      <c r="CZ972" s="301"/>
      <c r="DA972" s="301"/>
      <c r="DB972" s="301"/>
      <c r="DC972" s="302"/>
    </row>
    <row r="973" spans="48:107">
      <c r="AV973" s="301"/>
      <c r="AW973" s="302"/>
      <c r="AX973" s="302"/>
      <c r="AY973" s="301"/>
      <c r="AZ973" s="301"/>
      <c r="BA973" s="302"/>
      <c r="BE973" s="301"/>
      <c r="BF973" s="302"/>
      <c r="BG973" s="301"/>
      <c r="BH973" s="301"/>
      <c r="BI973" s="301"/>
      <c r="BJ973" s="302"/>
      <c r="BN973" s="301"/>
      <c r="BO973" s="302"/>
      <c r="BP973" s="301"/>
      <c r="BQ973" s="301"/>
      <c r="BR973" s="301"/>
      <c r="BS973" s="302"/>
      <c r="BW973" s="301"/>
      <c r="BX973" s="302"/>
      <c r="BY973" s="301"/>
      <c r="BZ973" s="301"/>
      <c r="CA973" s="301"/>
      <c r="CB973" s="302"/>
      <c r="CF973" s="301"/>
      <c r="CG973" s="302"/>
      <c r="CH973" s="301"/>
      <c r="CI973" s="301"/>
      <c r="CJ973" s="301"/>
      <c r="CK973" s="302"/>
      <c r="CO973" s="301"/>
      <c r="CP973" s="302"/>
      <c r="CQ973" s="301"/>
      <c r="CR973" s="301"/>
      <c r="CS973" s="301"/>
      <c r="CT973" s="302"/>
      <c r="CX973" s="301"/>
      <c r="CY973" s="302"/>
      <c r="CZ973" s="301"/>
      <c r="DA973" s="301"/>
      <c r="DB973" s="301"/>
      <c r="DC973" s="302"/>
    </row>
    <row r="974" spans="48:107">
      <c r="AV974" s="301"/>
      <c r="AW974" s="302"/>
      <c r="AX974" s="302"/>
      <c r="AY974" s="301"/>
      <c r="AZ974" s="301"/>
      <c r="BA974" s="302"/>
      <c r="BE974" s="301"/>
      <c r="BF974" s="302"/>
      <c r="BG974" s="301"/>
      <c r="BH974" s="301"/>
      <c r="BI974" s="301"/>
      <c r="BJ974" s="302"/>
      <c r="BN974" s="301"/>
      <c r="BO974" s="302"/>
      <c r="BP974" s="301"/>
      <c r="BQ974" s="301"/>
      <c r="BR974" s="301"/>
      <c r="BS974" s="302"/>
      <c r="BW974" s="301"/>
      <c r="BX974" s="302"/>
      <c r="BY974" s="301"/>
      <c r="BZ974" s="301"/>
      <c r="CA974" s="301"/>
      <c r="CB974" s="302"/>
      <c r="CF974" s="301"/>
      <c r="CG974" s="302"/>
      <c r="CH974" s="301"/>
      <c r="CI974" s="301"/>
      <c r="CJ974" s="301"/>
      <c r="CK974" s="302"/>
      <c r="CO974" s="301"/>
      <c r="CP974" s="302"/>
      <c r="CQ974" s="301"/>
      <c r="CR974" s="301"/>
      <c r="CS974" s="301"/>
      <c r="CT974" s="302"/>
      <c r="CX974" s="301"/>
      <c r="CY974" s="302"/>
      <c r="CZ974" s="301"/>
      <c r="DA974" s="301"/>
      <c r="DB974" s="301"/>
      <c r="DC974" s="302"/>
    </row>
    <row r="975" spans="48:107">
      <c r="AV975" s="301"/>
      <c r="AW975" s="302"/>
      <c r="AX975" s="302"/>
      <c r="AY975" s="301"/>
      <c r="AZ975" s="301"/>
      <c r="BA975" s="302"/>
      <c r="BE975" s="301"/>
      <c r="BF975" s="302"/>
      <c r="BG975" s="301"/>
      <c r="BH975" s="301"/>
      <c r="BI975" s="301"/>
      <c r="BJ975" s="302"/>
      <c r="BN975" s="301"/>
      <c r="BO975" s="302"/>
      <c r="BP975" s="301"/>
      <c r="BQ975" s="301"/>
      <c r="BR975" s="301"/>
      <c r="BS975" s="302"/>
      <c r="BW975" s="301"/>
      <c r="BX975" s="302"/>
      <c r="BY975" s="301"/>
      <c r="BZ975" s="301"/>
      <c r="CA975" s="301"/>
      <c r="CB975" s="302"/>
      <c r="CF975" s="301"/>
      <c r="CG975" s="302"/>
      <c r="CH975" s="301"/>
      <c r="CI975" s="301"/>
      <c r="CJ975" s="301"/>
      <c r="CK975" s="302"/>
      <c r="CO975" s="301"/>
      <c r="CP975" s="302"/>
      <c r="CQ975" s="301"/>
      <c r="CR975" s="301"/>
      <c r="CS975" s="301"/>
      <c r="CT975" s="302"/>
      <c r="CX975" s="301"/>
      <c r="CY975" s="302"/>
      <c r="CZ975" s="301"/>
      <c r="DA975" s="301"/>
      <c r="DB975" s="301"/>
      <c r="DC975" s="302"/>
    </row>
    <row r="976" spans="48:107">
      <c r="AV976" s="301"/>
      <c r="AW976" s="302"/>
      <c r="AX976" s="302"/>
      <c r="AY976" s="301"/>
      <c r="AZ976" s="301"/>
      <c r="BA976" s="302"/>
      <c r="BE976" s="301"/>
      <c r="BF976" s="302"/>
      <c r="BG976" s="301"/>
      <c r="BH976" s="301"/>
      <c r="BI976" s="301"/>
      <c r="BJ976" s="302"/>
      <c r="BN976" s="301"/>
      <c r="BO976" s="302"/>
      <c r="BP976" s="301"/>
      <c r="BQ976" s="301"/>
      <c r="BR976" s="301"/>
      <c r="BS976" s="302"/>
      <c r="BW976" s="301"/>
      <c r="BX976" s="302"/>
      <c r="BY976" s="301"/>
      <c r="BZ976" s="301"/>
      <c r="CA976" s="301"/>
      <c r="CB976" s="302"/>
      <c r="CF976" s="301"/>
      <c r="CG976" s="302"/>
      <c r="CH976" s="301"/>
      <c r="CI976" s="301"/>
      <c r="CJ976" s="301"/>
      <c r="CK976" s="302"/>
      <c r="CO976" s="301"/>
      <c r="CP976" s="302"/>
      <c r="CQ976" s="301"/>
      <c r="CR976" s="301"/>
      <c r="CS976" s="301"/>
      <c r="CT976" s="302"/>
      <c r="CX976" s="301"/>
      <c r="CY976" s="302"/>
      <c r="CZ976" s="301"/>
      <c r="DA976" s="301"/>
      <c r="DB976" s="301"/>
      <c r="DC976" s="302"/>
    </row>
    <row r="977" spans="48:107">
      <c r="AV977" s="301"/>
      <c r="AW977" s="302"/>
      <c r="AX977" s="302"/>
      <c r="AY977" s="301"/>
      <c r="AZ977" s="301"/>
      <c r="BA977" s="302"/>
      <c r="BE977" s="301"/>
      <c r="BF977" s="302"/>
      <c r="BG977" s="301"/>
      <c r="BH977" s="301"/>
      <c r="BI977" s="301"/>
      <c r="BJ977" s="302"/>
      <c r="BN977" s="301"/>
      <c r="BO977" s="302"/>
      <c r="BP977" s="301"/>
      <c r="BQ977" s="301"/>
      <c r="BR977" s="301"/>
      <c r="BS977" s="302"/>
      <c r="BW977" s="301"/>
      <c r="BX977" s="302"/>
      <c r="BY977" s="301"/>
      <c r="BZ977" s="301"/>
      <c r="CA977" s="301"/>
      <c r="CB977" s="302"/>
      <c r="CF977" s="301"/>
      <c r="CG977" s="302"/>
      <c r="CH977" s="301"/>
      <c r="CI977" s="301"/>
      <c r="CJ977" s="301"/>
      <c r="CK977" s="302"/>
      <c r="CO977" s="301"/>
      <c r="CP977" s="302"/>
      <c r="CQ977" s="301"/>
      <c r="CR977" s="301"/>
      <c r="CS977" s="301"/>
      <c r="CT977" s="302"/>
      <c r="CX977" s="301"/>
      <c r="CY977" s="302"/>
      <c r="CZ977" s="301"/>
      <c r="DA977" s="301"/>
      <c r="DB977" s="301"/>
      <c r="DC977" s="302"/>
    </row>
    <row r="978" spans="48:107">
      <c r="AV978" s="301"/>
      <c r="AW978" s="302"/>
      <c r="AX978" s="302"/>
      <c r="AY978" s="301"/>
      <c r="AZ978" s="301"/>
      <c r="BA978" s="302"/>
      <c r="BE978" s="301"/>
      <c r="BF978" s="302"/>
      <c r="BG978" s="301"/>
      <c r="BH978" s="301"/>
      <c r="BI978" s="301"/>
      <c r="BJ978" s="302"/>
      <c r="BN978" s="301"/>
      <c r="BO978" s="302"/>
      <c r="BP978" s="301"/>
      <c r="BQ978" s="301"/>
      <c r="BR978" s="301"/>
      <c r="BS978" s="302"/>
      <c r="BW978" s="301"/>
      <c r="BX978" s="302"/>
      <c r="BY978" s="301"/>
      <c r="BZ978" s="301"/>
      <c r="CA978" s="301"/>
      <c r="CB978" s="302"/>
      <c r="CF978" s="301"/>
      <c r="CG978" s="302"/>
      <c r="CH978" s="301"/>
      <c r="CI978" s="301"/>
      <c r="CJ978" s="301"/>
      <c r="CK978" s="302"/>
      <c r="CO978" s="301"/>
      <c r="CP978" s="302"/>
      <c r="CQ978" s="301"/>
      <c r="CR978" s="301"/>
      <c r="CS978" s="301"/>
      <c r="CT978" s="302"/>
      <c r="CX978" s="301"/>
      <c r="CY978" s="302"/>
      <c r="CZ978" s="301"/>
      <c r="DA978" s="301"/>
      <c r="DB978" s="301"/>
      <c r="DC978" s="302"/>
    </row>
    <row r="979" spans="48:107">
      <c r="AV979" s="301"/>
      <c r="AW979" s="302"/>
      <c r="AX979" s="302"/>
      <c r="AY979" s="301"/>
      <c r="AZ979" s="301"/>
      <c r="BA979" s="302"/>
      <c r="BE979" s="301"/>
      <c r="BF979" s="302"/>
      <c r="BG979" s="301"/>
      <c r="BH979" s="301"/>
      <c r="BI979" s="301"/>
      <c r="BJ979" s="302"/>
      <c r="BN979" s="301"/>
      <c r="BO979" s="302"/>
      <c r="BP979" s="301"/>
      <c r="BQ979" s="301"/>
      <c r="BR979" s="301"/>
      <c r="BS979" s="302"/>
      <c r="BW979" s="301"/>
      <c r="BX979" s="302"/>
      <c r="BY979" s="301"/>
      <c r="BZ979" s="301"/>
      <c r="CA979" s="301"/>
      <c r="CB979" s="302"/>
      <c r="CF979" s="301"/>
      <c r="CG979" s="302"/>
      <c r="CH979" s="301"/>
      <c r="CI979" s="301"/>
      <c r="CJ979" s="301"/>
      <c r="CK979" s="302"/>
      <c r="CO979" s="301"/>
      <c r="CP979" s="302"/>
      <c r="CQ979" s="301"/>
      <c r="CR979" s="301"/>
      <c r="CS979" s="301"/>
      <c r="CT979" s="302"/>
      <c r="CX979" s="301"/>
      <c r="CY979" s="302"/>
      <c r="CZ979" s="301"/>
      <c r="DA979" s="301"/>
      <c r="DB979" s="301"/>
      <c r="DC979" s="302"/>
    </row>
    <row r="980" spans="48:107">
      <c r="AV980" s="301"/>
      <c r="AW980" s="302"/>
      <c r="AX980" s="302"/>
      <c r="AY980" s="301"/>
      <c r="AZ980" s="301"/>
      <c r="BA980" s="302"/>
      <c r="BE980" s="301"/>
      <c r="BF980" s="302"/>
      <c r="BG980" s="301"/>
      <c r="BH980" s="301"/>
      <c r="BI980" s="301"/>
      <c r="BJ980" s="302"/>
      <c r="BN980" s="301"/>
      <c r="BO980" s="302"/>
      <c r="BP980" s="301"/>
      <c r="BQ980" s="301"/>
      <c r="BR980" s="301"/>
      <c r="BS980" s="302"/>
      <c r="BW980" s="301"/>
      <c r="BX980" s="302"/>
      <c r="BY980" s="301"/>
      <c r="BZ980" s="301"/>
      <c r="CA980" s="301"/>
      <c r="CB980" s="302"/>
      <c r="CF980" s="301"/>
      <c r="CG980" s="302"/>
      <c r="CH980" s="301"/>
      <c r="CI980" s="301"/>
      <c r="CJ980" s="301"/>
      <c r="CK980" s="302"/>
      <c r="CO980" s="301"/>
      <c r="CP980" s="302"/>
      <c r="CQ980" s="301"/>
      <c r="CR980" s="301"/>
      <c r="CS980" s="301"/>
      <c r="CT980" s="302"/>
      <c r="CX980" s="301"/>
      <c r="CY980" s="302"/>
      <c r="CZ980" s="301"/>
      <c r="DA980" s="301"/>
      <c r="DB980" s="301"/>
      <c r="DC980" s="302"/>
    </row>
    <row r="981" spans="48:107">
      <c r="AV981" s="301"/>
      <c r="AW981" s="302"/>
      <c r="AX981" s="302"/>
      <c r="AY981" s="301"/>
      <c r="AZ981" s="301"/>
      <c r="BA981" s="302"/>
      <c r="BE981" s="301"/>
      <c r="BF981" s="302"/>
      <c r="BG981" s="301"/>
      <c r="BH981" s="301"/>
      <c r="BI981" s="301"/>
      <c r="BJ981" s="302"/>
      <c r="BN981" s="301"/>
      <c r="BO981" s="302"/>
      <c r="BP981" s="301"/>
      <c r="BQ981" s="301"/>
      <c r="BR981" s="301"/>
      <c r="BS981" s="302"/>
      <c r="BW981" s="301"/>
      <c r="BX981" s="302"/>
      <c r="BY981" s="301"/>
      <c r="BZ981" s="301"/>
      <c r="CA981" s="301"/>
      <c r="CB981" s="302"/>
      <c r="CF981" s="301"/>
      <c r="CG981" s="302"/>
      <c r="CH981" s="301"/>
      <c r="CI981" s="301"/>
      <c r="CJ981" s="301"/>
      <c r="CK981" s="302"/>
      <c r="CO981" s="301"/>
      <c r="CP981" s="302"/>
      <c r="CQ981" s="301"/>
      <c r="CR981" s="301"/>
      <c r="CS981" s="301"/>
      <c r="CT981" s="302"/>
      <c r="CX981" s="301"/>
      <c r="CY981" s="302"/>
      <c r="CZ981" s="301"/>
      <c r="DA981" s="301"/>
      <c r="DB981" s="301"/>
      <c r="DC981" s="302"/>
    </row>
    <row r="982" spans="48:107">
      <c r="AV982" s="301"/>
      <c r="AW982" s="302"/>
      <c r="AX982" s="302"/>
      <c r="AY982" s="301"/>
      <c r="AZ982" s="301"/>
      <c r="BA982" s="302"/>
      <c r="BE982" s="301"/>
      <c r="BF982" s="302"/>
      <c r="BG982" s="301"/>
      <c r="BH982" s="301"/>
      <c r="BI982" s="301"/>
      <c r="BJ982" s="302"/>
      <c r="BN982" s="301"/>
      <c r="BO982" s="302"/>
      <c r="BP982" s="301"/>
      <c r="BQ982" s="301"/>
      <c r="BR982" s="301"/>
      <c r="BS982" s="302"/>
      <c r="BW982" s="301"/>
      <c r="BX982" s="302"/>
      <c r="BY982" s="301"/>
      <c r="BZ982" s="301"/>
      <c r="CA982" s="301"/>
      <c r="CB982" s="302"/>
      <c r="CF982" s="301"/>
      <c r="CG982" s="302"/>
      <c r="CH982" s="301"/>
      <c r="CI982" s="301"/>
      <c r="CJ982" s="301"/>
      <c r="CK982" s="302"/>
      <c r="CO982" s="301"/>
      <c r="CP982" s="302"/>
      <c r="CQ982" s="301"/>
      <c r="CR982" s="301"/>
      <c r="CS982" s="301"/>
      <c r="CT982" s="302"/>
      <c r="CX982" s="301"/>
      <c r="CY982" s="302"/>
      <c r="CZ982" s="301"/>
      <c r="DA982" s="301"/>
      <c r="DB982" s="301"/>
      <c r="DC982" s="302"/>
    </row>
    <row r="983" spans="48:107">
      <c r="AV983" s="301"/>
      <c r="AW983" s="302"/>
      <c r="AX983" s="302"/>
      <c r="AY983" s="301"/>
      <c r="AZ983" s="301"/>
      <c r="BA983" s="302"/>
      <c r="BE983" s="301"/>
      <c r="BF983" s="302"/>
      <c r="BG983" s="301"/>
      <c r="BH983" s="301"/>
      <c r="BI983" s="301"/>
      <c r="BJ983" s="302"/>
      <c r="BN983" s="301"/>
      <c r="BO983" s="302"/>
      <c r="BP983" s="301"/>
      <c r="BQ983" s="301"/>
      <c r="BR983" s="301"/>
      <c r="BS983" s="302"/>
      <c r="BW983" s="301"/>
      <c r="BX983" s="302"/>
      <c r="BY983" s="301"/>
      <c r="BZ983" s="301"/>
      <c r="CA983" s="301"/>
      <c r="CB983" s="302"/>
      <c r="CF983" s="301"/>
      <c r="CG983" s="302"/>
      <c r="CH983" s="301"/>
      <c r="CI983" s="301"/>
      <c r="CJ983" s="301"/>
      <c r="CK983" s="302"/>
      <c r="CO983" s="301"/>
      <c r="CP983" s="302"/>
      <c r="CQ983" s="301"/>
      <c r="CR983" s="301"/>
      <c r="CS983" s="301"/>
      <c r="CT983" s="302"/>
      <c r="CX983" s="301"/>
      <c r="CY983" s="302"/>
      <c r="CZ983" s="301"/>
      <c r="DA983" s="301"/>
      <c r="DB983" s="301"/>
      <c r="DC983" s="302"/>
    </row>
    <row r="984" spans="48:107">
      <c r="AV984" s="301"/>
      <c r="AW984" s="302"/>
      <c r="AX984" s="302"/>
      <c r="AY984" s="301"/>
      <c r="AZ984" s="301"/>
      <c r="BA984" s="302"/>
      <c r="BE984" s="301"/>
      <c r="BF984" s="302"/>
      <c r="BG984" s="301"/>
      <c r="BH984" s="301"/>
      <c r="BI984" s="301"/>
      <c r="BJ984" s="302"/>
      <c r="BN984" s="301"/>
      <c r="BO984" s="302"/>
      <c r="BP984" s="301"/>
      <c r="BQ984" s="301"/>
      <c r="BR984" s="301"/>
      <c r="BS984" s="302"/>
      <c r="BW984" s="301"/>
      <c r="BX984" s="302"/>
      <c r="BY984" s="301"/>
      <c r="BZ984" s="301"/>
      <c r="CA984" s="301"/>
      <c r="CB984" s="302"/>
      <c r="CF984" s="301"/>
      <c r="CG984" s="302"/>
      <c r="CH984" s="301"/>
      <c r="CI984" s="301"/>
      <c r="CJ984" s="301"/>
      <c r="CK984" s="302"/>
      <c r="CO984" s="301"/>
      <c r="CP984" s="302"/>
      <c r="CQ984" s="301"/>
      <c r="CR984" s="301"/>
      <c r="CS984" s="301"/>
      <c r="CT984" s="302"/>
      <c r="CX984" s="301"/>
      <c r="CY984" s="302"/>
      <c r="CZ984" s="301"/>
      <c r="DA984" s="301"/>
      <c r="DB984" s="301"/>
      <c r="DC984" s="302"/>
    </row>
    <row r="985" spans="48:107">
      <c r="AV985" s="301"/>
      <c r="AW985" s="302"/>
      <c r="AX985" s="302"/>
      <c r="AY985" s="301"/>
      <c r="AZ985" s="301"/>
      <c r="BA985" s="302"/>
      <c r="BE985" s="301"/>
      <c r="BF985" s="302"/>
      <c r="BG985" s="301"/>
      <c r="BH985" s="301"/>
      <c r="BI985" s="301"/>
      <c r="BJ985" s="302"/>
      <c r="BN985" s="301"/>
      <c r="BO985" s="302"/>
      <c r="BP985" s="301"/>
      <c r="BQ985" s="301"/>
      <c r="BR985" s="301"/>
      <c r="BS985" s="302"/>
      <c r="BW985" s="301"/>
      <c r="BX985" s="302"/>
      <c r="BY985" s="301"/>
      <c r="BZ985" s="301"/>
      <c r="CA985" s="301"/>
      <c r="CB985" s="302"/>
      <c r="CF985" s="301"/>
      <c r="CG985" s="302"/>
      <c r="CH985" s="301"/>
      <c r="CI985" s="301"/>
      <c r="CJ985" s="301"/>
      <c r="CK985" s="302"/>
      <c r="CO985" s="301"/>
      <c r="CP985" s="302"/>
      <c r="CQ985" s="301"/>
      <c r="CR985" s="301"/>
      <c r="CS985" s="301"/>
      <c r="CT985" s="302"/>
      <c r="CX985" s="301"/>
      <c r="CY985" s="302"/>
      <c r="CZ985" s="301"/>
      <c r="DA985" s="301"/>
      <c r="DB985" s="301"/>
      <c r="DC985" s="302"/>
    </row>
    <row r="986" spans="48:107">
      <c r="AV986" s="301"/>
      <c r="AW986" s="302"/>
      <c r="AX986" s="302"/>
      <c r="AY986" s="301"/>
      <c r="AZ986" s="301"/>
      <c r="BA986" s="302"/>
      <c r="BE986" s="301"/>
      <c r="BF986" s="302"/>
      <c r="BG986" s="301"/>
      <c r="BH986" s="301"/>
      <c r="BI986" s="301"/>
      <c r="BJ986" s="302"/>
      <c r="BN986" s="301"/>
      <c r="BO986" s="302"/>
      <c r="BP986" s="301"/>
      <c r="BQ986" s="301"/>
      <c r="BR986" s="301"/>
      <c r="BS986" s="302"/>
      <c r="BW986" s="301"/>
      <c r="BX986" s="302"/>
      <c r="BY986" s="301"/>
      <c r="BZ986" s="301"/>
      <c r="CA986" s="301"/>
      <c r="CB986" s="302"/>
      <c r="CF986" s="301"/>
      <c r="CG986" s="302"/>
      <c r="CH986" s="301"/>
      <c r="CI986" s="301"/>
      <c r="CJ986" s="301"/>
      <c r="CK986" s="302"/>
      <c r="CO986" s="301"/>
      <c r="CP986" s="302"/>
      <c r="CQ986" s="301"/>
      <c r="CR986" s="301"/>
      <c r="CS986" s="301"/>
      <c r="CT986" s="302"/>
      <c r="CX986" s="301"/>
      <c r="CY986" s="302"/>
      <c r="CZ986" s="301"/>
      <c r="DA986" s="301"/>
      <c r="DB986" s="301"/>
      <c r="DC986" s="302"/>
    </row>
    <row r="987" spans="48:107">
      <c r="AV987" s="301"/>
      <c r="AW987" s="302"/>
      <c r="AX987" s="302"/>
      <c r="AY987" s="301"/>
      <c r="AZ987" s="301"/>
      <c r="BA987" s="302"/>
      <c r="BE987" s="301"/>
      <c r="BF987" s="302"/>
      <c r="BG987" s="301"/>
      <c r="BH987" s="301"/>
      <c r="BI987" s="301"/>
      <c r="BJ987" s="302"/>
      <c r="BN987" s="301"/>
      <c r="BO987" s="302"/>
      <c r="BP987" s="301"/>
      <c r="BQ987" s="301"/>
      <c r="BR987" s="301"/>
      <c r="BS987" s="302"/>
      <c r="BW987" s="301"/>
      <c r="BX987" s="302"/>
      <c r="BY987" s="301"/>
      <c r="BZ987" s="301"/>
      <c r="CA987" s="301"/>
      <c r="CB987" s="302"/>
      <c r="CF987" s="301"/>
      <c r="CG987" s="302"/>
      <c r="CH987" s="301"/>
      <c r="CI987" s="301"/>
      <c r="CJ987" s="301"/>
      <c r="CK987" s="302"/>
      <c r="CO987" s="301"/>
      <c r="CP987" s="302"/>
      <c r="CQ987" s="301"/>
      <c r="CR987" s="301"/>
      <c r="CS987" s="301"/>
      <c r="CT987" s="302"/>
      <c r="CX987" s="301"/>
      <c r="CY987" s="302"/>
      <c r="CZ987" s="301"/>
      <c r="DA987" s="301"/>
      <c r="DB987" s="301"/>
      <c r="DC987" s="302"/>
    </row>
    <row r="988" spans="48:107">
      <c r="AV988" s="301"/>
      <c r="AW988" s="302"/>
      <c r="AX988" s="302"/>
      <c r="AY988" s="301"/>
      <c r="AZ988" s="301"/>
      <c r="BA988" s="302"/>
      <c r="BE988" s="301"/>
      <c r="BF988" s="302"/>
      <c r="BG988" s="301"/>
      <c r="BH988" s="301"/>
      <c r="BI988" s="301"/>
      <c r="BJ988" s="302"/>
      <c r="BN988" s="301"/>
      <c r="BO988" s="302"/>
      <c r="BP988" s="301"/>
      <c r="BQ988" s="301"/>
      <c r="BR988" s="301"/>
      <c r="BS988" s="302"/>
      <c r="BW988" s="301"/>
      <c r="BX988" s="302"/>
      <c r="BY988" s="301"/>
      <c r="BZ988" s="301"/>
      <c r="CA988" s="301"/>
      <c r="CB988" s="302"/>
      <c r="CF988" s="301"/>
      <c r="CG988" s="302"/>
      <c r="CH988" s="301"/>
      <c r="CI988" s="301"/>
      <c r="CJ988" s="301"/>
      <c r="CK988" s="302"/>
      <c r="CO988" s="301"/>
      <c r="CP988" s="302"/>
      <c r="CQ988" s="301"/>
      <c r="CR988" s="301"/>
      <c r="CS988" s="301"/>
      <c r="CT988" s="302"/>
      <c r="CX988" s="301"/>
      <c r="CY988" s="302"/>
      <c r="CZ988" s="301"/>
      <c r="DA988" s="301"/>
      <c r="DB988" s="301"/>
      <c r="DC988" s="302"/>
    </row>
    <row r="989" spans="48:107">
      <c r="AV989" s="301"/>
      <c r="AW989" s="302"/>
      <c r="AX989" s="302"/>
      <c r="AY989" s="301"/>
      <c r="AZ989" s="301"/>
      <c r="BA989" s="302"/>
      <c r="BE989" s="301"/>
      <c r="BF989" s="302"/>
      <c r="BG989" s="301"/>
      <c r="BH989" s="301"/>
      <c r="BI989" s="301"/>
      <c r="BJ989" s="302"/>
      <c r="BN989" s="301"/>
      <c r="BO989" s="302"/>
      <c r="BP989" s="301"/>
      <c r="BQ989" s="301"/>
      <c r="BR989" s="301"/>
      <c r="BS989" s="302"/>
      <c r="BW989" s="301"/>
      <c r="BX989" s="302"/>
      <c r="BY989" s="301"/>
      <c r="BZ989" s="301"/>
      <c r="CA989" s="301"/>
      <c r="CB989" s="302"/>
      <c r="CF989" s="301"/>
      <c r="CG989" s="302"/>
      <c r="CH989" s="301"/>
      <c r="CI989" s="301"/>
      <c r="CJ989" s="301"/>
      <c r="CK989" s="302"/>
      <c r="CO989" s="301"/>
      <c r="CP989" s="302"/>
      <c r="CQ989" s="301"/>
      <c r="CR989" s="301"/>
      <c r="CS989" s="301"/>
      <c r="CT989" s="302"/>
      <c r="CX989" s="301"/>
      <c r="CY989" s="302"/>
      <c r="CZ989" s="301"/>
      <c r="DA989" s="301"/>
      <c r="DB989" s="301"/>
      <c r="DC989" s="302"/>
    </row>
    <row r="990" spans="48:107">
      <c r="AV990" s="301"/>
      <c r="AW990" s="302"/>
      <c r="AX990" s="302"/>
      <c r="AY990" s="301"/>
      <c r="AZ990" s="301"/>
      <c r="BA990" s="302"/>
      <c r="BE990" s="301"/>
      <c r="BF990" s="302"/>
      <c r="BG990" s="301"/>
      <c r="BH990" s="301"/>
      <c r="BI990" s="301"/>
      <c r="BJ990" s="302"/>
      <c r="BN990" s="301"/>
      <c r="BO990" s="302"/>
      <c r="BP990" s="301"/>
      <c r="BQ990" s="301"/>
      <c r="BR990" s="301"/>
      <c r="BS990" s="302"/>
      <c r="BW990" s="301"/>
      <c r="BX990" s="302"/>
      <c r="BY990" s="301"/>
      <c r="BZ990" s="301"/>
      <c r="CA990" s="301"/>
      <c r="CB990" s="302"/>
      <c r="CF990" s="301"/>
      <c r="CG990" s="302"/>
      <c r="CH990" s="301"/>
      <c r="CI990" s="301"/>
      <c r="CJ990" s="301"/>
      <c r="CK990" s="302"/>
      <c r="CO990" s="301"/>
      <c r="CP990" s="302"/>
      <c r="CQ990" s="301"/>
      <c r="CR990" s="301"/>
      <c r="CS990" s="301"/>
      <c r="CT990" s="302"/>
      <c r="CX990" s="301"/>
      <c r="CY990" s="302"/>
      <c r="CZ990" s="301"/>
      <c r="DA990" s="301"/>
      <c r="DB990" s="301"/>
      <c r="DC990" s="302"/>
    </row>
    <row r="991" spans="48:107">
      <c r="AV991" s="301"/>
      <c r="AW991" s="302"/>
      <c r="AX991" s="302"/>
      <c r="AY991" s="301"/>
      <c r="AZ991" s="301"/>
      <c r="BA991" s="302"/>
      <c r="BE991" s="301"/>
      <c r="BF991" s="302"/>
      <c r="BG991" s="301"/>
      <c r="BH991" s="301"/>
      <c r="BI991" s="301"/>
      <c r="BJ991" s="302"/>
      <c r="BN991" s="301"/>
      <c r="BO991" s="302"/>
      <c r="BP991" s="301"/>
      <c r="BQ991" s="301"/>
      <c r="BR991" s="301"/>
      <c r="BS991" s="302"/>
      <c r="BW991" s="301"/>
      <c r="BX991" s="302"/>
      <c r="BY991" s="301"/>
      <c r="BZ991" s="301"/>
      <c r="CA991" s="301"/>
      <c r="CB991" s="302"/>
      <c r="CF991" s="301"/>
      <c r="CG991" s="302"/>
      <c r="CH991" s="301"/>
      <c r="CI991" s="301"/>
      <c r="CJ991" s="301"/>
      <c r="CK991" s="302"/>
      <c r="CO991" s="301"/>
      <c r="CP991" s="302"/>
      <c r="CQ991" s="301"/>
      <c r="CR991" s="301"/>
      <c r="CS991" s="301"/>
      <c r="CT991" s="302"/>
      <c r="CX991" s="301"/>
      <c r="CY991" s="302"/>
      <c r="CZ991" s="301"/>
      <c r="DA991" s="301"/>
      <c r="DB991" s="301"/>
      <c r="DC991" s="30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DO902"/>
  <sheetViews>
    <sheetView zoomScale="49" zoomScaleNormal="40" workbookViewId="0">
      <selection activeCell="N17" sqref="N17"/>
    </sheetView>
  </sheetViews>
  <sheetFormatPr defaultColWidth="9" defaultRowHeight="12.5"/>
  <cols>
    <col min="3" max="3" width="12.81640625" customWidth="1"/>
    <col min="4" max="4" width="10.54296875" customWidth="1"/>
    <col min="6" max="12" width="12" customWidth="1"/>
    <col min="120" max="16384" width="9" style="49"/>
  </cols>
  <sheetData>
    <row r="5" spans="1:119" ht="13">
      <c r="C5" s="288"/>
      <c r="D5" s="288"/>
      <c r="E5" s="13"/>
      <c r="F5" s="13"/>
      <c r="J5" s="288"/>
    </row>
    <row r="6" spans="1:119" ht="15" thickBot="1">
      <c r="A6" s="49"/>
      <c r="B6" s="289"/>
      <c r="C6" s="289"/>
      <c r="D6" s="289"/>
      <c r="E6" s="290"/>
      <c r="F6" s="269"/>
      <c r="G6" s="269"/>
      <c r="H6" s="269"/>
      <c r="I6" s="269"/>
      <c r="J6" s="269"/>
      <c r="K6" s="377"/>
      <c r="L6" s="377"/>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row>
    <row r="7" spans="1:119">
      <c r="A7" s="49"/>
      <c r="B7" s="291"/>
      <c r="C7" s="291"/>
      <c r="D7" s="291"/>
      <c r="E7" s="292"/>
      <c r="F7" s="292"/>
      <c r="G7" s="49"/>
      <c r="H7" s="291"/>
      <c r="I7" s="291"/>
      <c r="J7" s="291"/>
      <c r="K7" s="378"/>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row>
    <row r="8" spans="1:119">
      <c r="A8" s="49"/>
      <c r="B8" s="291"/>
      <c r="C8" s="291"/>
      <c r="D8" s="291"/>
      <c r="E8" s="292"/>
      <c r="F8" s="292"/>
      <c r="G8" s="49"/>
      <c r="H8" s="291"/>
      <c r="I8" s="291"/>
      <c r="J8" s="291"/>
      <c r="K8" s="37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row>
    <row r="9" spans="1:119">
      <c r="B9" s="48"/>
      <c r="C9" s="48" t="str">
        <f>'000Veh_STOCK'!E25</f>
        <v>TRA_Tru</v>
      </c>
      <c r="D9" s="293"/>
      <c r="E9" s="294"/>
      <c r="F9" s="294"/>
      <c r="G9" s="48"/>
      <c r="H9" s="293"/>
      <c r="I9" s="293"/>
      <c r="J9" s="300"/>
      <c r="K9" s="58"/>
    </row>
    <row r="10" spans="1:119">
      <c r="B10" s="48"/>
      <c r="C10" s="48" t="str">
        <f>'000Veh_STOCK'!E26</f>
        <v>TRA_Mot</v>
      </c>
      <c r="D10" s="293"/>
      <c r="E10" s="48"/>
      <c r="F10" s="294"/>
      <c r="G10" s="48"/>
      <c r="H10" s="293"/>
      <c r="I10" s="293"/>
      <c r="J10" s="300"/>
      <c r="K10" s="58"/>
    </row>
    <row r="11" spans="1:119">
      <c r="B11" s="48"/>
      <c r="C11" s="48" t="str">
        <f>'000Veh_STOCK'!E27</f>
        <v>TRA_Bus</v>
      </c>
      <c r="D11" s="293"/>
      <c r="E11" s="294"/>
      <c r="F11" s="294"/>
      <c r="G11" s="48"/>
      <c r="H11" s="293"/>
      <c r="I11" s="293"/>
      <c r="J11" s="300"/>
      <c r="K11" s="58"/>
    </row>
    <row r="12" spans="1:119">
      <c r="B12" s="48"/>
      <c r="C12" s="48" t="str">
        <f>'000Veh_STOCK'!E28</f>
        <v>TRA_Car</v>
      </c>
      <c r="D12" s="293"/>
      <c r="E12" s="294"/>
      <c r="F12" s="294"/>
      <c r="G12" s="48"/>
      <c r="H12" s="293"/>
      <c r="I12" s="293"/>
      <c r="J12" s="300"/>
      <c r="K12" s="58"/>
    </row>
    <row r="13" spans="1:119">
      <c r="B13" s="48"/>
      <c r="C13" s="48" t="str">
        <f>Aviation_EFF_DEM!C25</f>
        <v>TAvi_Frt</v>
      </c>
      <c r="D13" s="293"/>
      <c r="E13" s="48"/>
      <c r="F13" s="294"/>
      <c r="G13" s="48"/>
      <c r="H13" s="293"/>
      <c r="I13" s="293"/>
      <c r="J13" s="300"/>
      <c r="K13" s="58"/>
    </row>
    <row r="14" spans="1:119">
      <c r="B14" s="48"/>
      <c r="C14" s="48" t="str">
        <f>Aviation_EFF_DEM!C26</f>
        <v>TAvi_Pas</v>
      </c>
      <c r="D14" s="293"/>
      <c r="E14" s="48"/>
      <c r="F14" s="294"/>
      <c r="G14" s="48"/>
      <c r="H14" s="293"/>
      <c r="I14" s="293"/>
      <c r="J14" s="300"/>
      <c r="K14" s="58"/>
    </row>
    <row r="15" spans="1:119">
      <c r="B15" s="48"/>
      <c r="C15" s="48" t="str">
        <f>Navigation_EFF_DEM!C11</f>
        <v>TNav</v>
      </c>
      <c r="D15" s="293"/>
      <c r="E15" s="48"/>
      <c r="F15" s="294"/>
      <c r="G15" s="48"/>
      <c r="H15" s="293"/>
      <c r="I15" s="293"/>
      <c r="J15" s="300"/>
      <c r="K15" s="58"/>
    </row>
    <row r="16" spans="1:119">
      <c r="B16" s="48"/>
      <c r="C16" s="48" t="str">
        <f>Rail_EFF_DEM!C40</f>
        <v>TRai_Frt</v>
      </c>
      <c r="D16" s="293"/>
      <c r="E16" s="48"/>
      <c r="F16" s="294"/>
      <c r="G16" s="48"/>
      <c r="H16" s="293"/>
      <c r="I16" s="293"/>
      <c r="J16" s="300"/>
      <c r="K16" s="58"/>
    </row>
    <row r="17" spans="2:70">
      <c r="B17" s="48"/>
      <c r="C17" s="48" t="str">
        <f>Rail_EFF_DEM!C41</f>
        <v>TRai_Pas</v>
      </c>
      <c r="D17" s="293"/>
      <c r="E17" s="48"/>
      <c r="F17" s="294"/>
      <c r="G17" s="48"/>
      <c r="H17" s="293"/>
      <c r="I17" s="293"/>
      <c r="J17" s="300"/>
      <c r="K17" s="58"/>
    </row>
    <row r="18" spans="2:70">
      <c r="B18" s="48"/>
      <c r="C18" s="48"/>
      <c r="D18" s="293"/>
      <c r="E18" s="48"/>
      <c r="F18" s="48"/>
      <c r="G18" s="48"/>
      <c r="H18" s="48"/>
      <c r="I18" s="48"/>
      <c r="J18" s="48"/>
      <c r="K18" s="380"/>
    </row>
    <row r="23" spans="2:70" ht="13">
      <c r="B23" s="49"/>
      <c r="C23" s="295"/>
      <c r="D23" s="295"/>
      <c r="E23" s="296"/>
      <c r="F23" s="296"/>
      <c r="G23" s="49"/>
      <c r="H23" s="49"/>
      <c r="I23" s="49"/>
      <c r="J23" s="295"/>
    </row>
    <row r="24" spans="2:70" ht="14.5">
      <c r="B24" s="289"/>
      <c r="C24" s="297"/>
      <c r="D24" s="289"/>
      <c r="E24" s="290"/>
      <c r="F24" s="269"/>
      <c r="G24" s="269"/>
      <c r="H24" s="269"/>
      <c r="I24" s="269"/>
      <c r="J24" s="269"/>
      <c r="K24" s="381"/>
      <c r="L24" s="381"/>
    </row>
    <row r="25" spans="2:70">
      <c r="B25" s="49"/>
      <c r="C25" s="49"/>
      <c r="D25" s="296"/>
      <c r="E25" s="298"/>
      <c r="F25" s="298"/>
      <c r="G25" s="298"/>
      <c r="H25" s="298"/>
      <c r="I25" s="298"/>
      <c r="J25" s="298"/>
      <c r="K25" s="299"/>
      <c r="P25" s="99"/>
    </row>
    <row r="26" spans="2:70">
      <c r="D26" s="13"/>
      <c r="F26" s="299"/>
      <c r="G26" s="299"/>
      <c r="H26" s="299"/>
      <c r="I26" s="299"/>
      <c r="J26" s="299"/>
      <c r="K26" s="299"/>
    </row>
    <row r="27" spans="2:70">
      <c r="D27" s="13"/>
      <c r="E27" s="299"/>
      <c r="F27" s="299"/>
      <c r="G27" s="299"/>
      <c r="H27" s="299"/>
      <c r="I27" s="299"/>
      <c r="J27" s="299"/>
      <c r="K27" s="299"/>
    </row>
    <row r="28" spans="2:70" ht="13">
      <c r="B28" s="90"/>
      <c r="C28" s="90"/>
      <c r="E28" s="90"/>
      <c r="F28" s="90"/>
      <c r="G28" s="299"/>
      <c r="H28" s="299"/>
      <c r="I28" s="299"/>
      <c r="J28" s="299"/>
      <c r="K28" s="299"/>
      <c r="L28" s="299"/>
      <c r="M28" s="288" t="s">
        <v>176</v>
      </c>
      <c r="T28" s="299"/>
      <c r="U28" s="299"/>
      <c r="V28" s="288" t="s">
        <v>176</v>
      </c>
      <c r="AC28" s="299"/>
      <c r="AD28" s="299"/>
      <c r="AE28" s="288" t="s">
        <v>176</v>
      </c>
      <c r="AL28" s="299"/>
      <c r="AM28" s="299"/>
      <c r="AN28" s="288" t="s">
        <v>176</v>
      </c>
      <c r="AU28" s="299"/>
      <c r="AV28" s="299"/>
      <c r="AW28" s="288" t="s">
        <v>176</v>
      </c>
      <c r="BD28" s="299"/>
      <c r="BE28" s="299"/>
      <c r="BF28" s="288" t="s">
        <v>176</v>
      </c>
      <c r="BM28" s="299"/>
      <c r="BN28" s="299"/>
      <c r="BO28" s="288" t="s">
        <v>176</v>
      </c>
    </row>
    <row r="29" spans="2:70" ht="13">
      <c r="B29" s="92" t="s">
        <v>159</v>
      </c>
      <c r="C29" s="92" t="s">
        <v>39</v>
      </c>
      <c r="D29" s="92" t="s">
        <v>160</v>
      </c>
      <c r="E29" s="92">
        <v>2020</v>
      </c>
      <c r="F29" s="93" t="s">
        <v>47</v>
      </c>
      <c r="G29" s="299"/>
      <c r="H29" s="299"/>
      <c r="I29" s="299"/>
      <c r="J29" s="299"/>
      <c r="K29" s="382" t="s">
        <v>159</v>
      </c>
      <c r="L29" s="382" t="s">
        <v>39</v>
      </c>
      <c r="M29" s="382" t="s">
        <v>160</v>
      </c>
      <c r="N29" s="382">
        <v>2020</v>
      </c>
      <c r="O29" s="383" t="s">
        <v>47</v>
      </c>
      <c r="P29" t="s">
        <v>177</v>
      </c>
      <c r="T29" s="382" t="s">
        <v>159</v>
      </c>
      <c r="U29" s="382" t="s">
        <v>39</v>
      </c>
      <c r="V29" s="382" t="s">
        <v>160</v>
      </c>
      <c r="W29" s="382">
        <v>2020</v>
      </c>
      <c r="X29" s="383" t="s">
        <v>47</v>
      </c>
      <c r="Y29" t="s">
        <v>177</v>
      </c>
      <c r="AC29" s="382" t="s">
        <v>159</v>
      </c>
      <c r="AD29" s="382" t="s">
        <v>39</v>
      </c>
      <c r="AE29" s="382" t="s">
        <v>160</v>
      </c>
      <c r="AF29" s="382">
        <v>2020</v>
      </c>
      <c r="AG29" s="383" t="s">
        <v>47</v>
      </c>
      <c r="AH29" t="s">
        <v>177</v>
      </c>
      <c r="AL29" s="382" t="s">
        <v>159</v>
      </c>
      <c r="AM29" s="382" t="s">
        <v>39</v>
      </c>
      <c r="AN29" s="382" t="s">
        <v>160</v>
      </c>
      <c r="AO29" s="382">
        <v>2020</v>
      </c>
      <c r="AP29" s="383" t="s">
        <v>47</v>
      </c>
      <c r="AQ29" t="s">
        <v>177</v>
      </c>
      <c r="AU29" s="382" t="s">
        <v>159</v>
      </c>
      <c r="AV29" s="382" t="s">
        <v>39</v>
      </c>
      <c r="AW29" s="382" t="s">
        <v>160</v>
      </c>
      <c r="AX29" s="382">
        <v>2020</v>
      </c>
      <c r="AY29" s="383" t="s">
        <v>47</v>
      </c>
      <c r="AZ29" t="s">
        <v>177</v>
      </c>
      <c r="BD29" s="382" t="s">
        <v>159</v>
      </c>
      <c r="BE29" s="382" t="s">
        <v>39</v>
      </c>
      <c r="BF29" s="382" t="s">
        <v>160</v>
      </c>
      <c r="BG29" s="382">
        <v>2020</v>
      </c>
      <c r="BH29" s="383" t="s">
        <v>47</v>
      </c>
      <c r="BI29" t="s">
        <v>177</v>
      </c>
      <c r="BM29" s="382" t="s">
        <v>159</v>
      </c>
      <c r="BN29" s="382" t="s">
        <v>39</v>
      </c>
      <c r="BO29" s="382" t="s">
        <v>160</v>
      </c>
      <c r="BP29" s="382">
        <v>2020</v>
      </c>
      <c r="BQ29" s="383" t="s">
        <v>47</v>
      </c>
      <c r="BR29" t="s">
        <v>177</v>
      </c>
    </row>
    <row r="30" spans="2:70" ht="30.5">
      <c r="B30" s="94" t="s">
        <v>20</v>
      </c>
      <c r="C30" s="94" t="s">
        <v>161</v>
      </c>
      <c r="D30" s="94"/>
      <c r="E30" s="94"/>
      <c r="F30" s="90"/>
      <c r="G30" s="299"/>
      <c r="H30" s="299"/>
      <c r="I30" s="299"/>
      <c r="J30" s="299"/>
      <c r="K30" s="384" t="s">
        <v>20</v>
      </c>
      <c r="L30" s="384" t="s">
        <v>161</v>
      </c>
      <c r="M30" s="384"/>
      <c r="N30" s="384"/>
      <c r="T30" s="384" t="s">
        <v>20</v>
      </c>
      <c r="U30" s="384" t="s">
        <v>161</v>
      </c>
      <c r="V30" s="384"/>
      <c r="W30" s="384"/>
      <c r="AC30" s="384" t="s">
        <v>20</v>
      </c>
      <c r="AD30" s="384" t="s">
        <v>161</v>
      </c>
      <c r="AE30" s="384"/>
      <c r="AF30" s="384"/>
      <c r="AL30" s="384" t="s">
        <v>20</v>
      </c>
      <c r="AM30" s="384" t="s">
        <v>161</v>
      </c>
      <c r="AN30" s="384"/>
      <c r="AO30" s="384"/>
      <c r="AU30" s="384" t="s">
        <v>20</v>
      </c>
      <c r="AV30" s="384" t="s">
        <v>161</v>
      </c>
      <c r="AW30" s="384"/>
      <c r="AX30" s="384"/>
      <c r="BD30" s="384" t="s">
        <v>20</v>
      </c>
      <c r="BE30" s="384" t="s">
        <v>161</v>
      </c>
      <c r="BF30" s="384"/>
      <c r="BG30" s="384"/>
      <c r="BM30" s="384" t="s">
        <v>20</v>
      </c>
      <c r="BN30" s="384" t="s">
        <v>161</v>
      </c>
      <c r="BO30" s="384"/>
      <c r="BP30" s="384"/>
    </row>
    <row r="31" spans="2:70" ht="13" thickBot="1">
      <c r="B31" s="95" t="s">
        <v>162</v>
      </c>
      <c r="C31" s="95"/>
      <c r="D31" s="95"/>
      <c r="E31" s="95"/>
      <c r="F31" s="90"/>
      <c r="G31" s="299"/>
      <c r="H31" s="299"/>
      <c r="I31" s="299"/>
      <c r="J31" s="299"/>
      <c r="K31" s="385" t="s">
        <v>162</v>
      </c>
      <c r="L31" s="385"/>
      <c r="M31" s="385"/>
      <c r="N31" s="385"/>
      <c r="T31" s="385" t="s">
        <v>162</v>
      </c>
      <c r="U31" s="385"/>
      <c r="V31" s="385"/>
      <c r="W31" s="385"/>
      <c r="AC31" s="385" t="s">
        <v>162</v>
      </c>
      <c r="AD31" s="385"/>
      <c r="AE31" s="385"/>
      <c r="AF31" s="385"/>
      <c r="AL31" s="385" t="s">
        <v>162</v>
      </c>
      <c r="AM31" s="385"/>
      <c r="AN31" s="385"/>
      <c r="AO31" s="385"/>
      <c r="AU31" s="385" t="s">
        <v>162</v>
      </c>
      <c r="AV31" s="385"/>
      <c r="AW31" s="385"/>
      <c r="AX31" s="385"/>
      <c r="BD31" s="385" t="s">
        <v>162</v>
      </c>
      <c r="BE31" s="385"/>
      <c r="BF31" s="385"/>
      <c r="BG31" s="385"/>
      <c r="BM31" s="385" t="s">
        <v>162</v>
      </c>
      <c r="BN31" s="385"/>
      <c r="BO31" s="385"/>
      <c r="BP31" s="385"/>
    </row>
    <row r="32" spans="2:70">
      <c r="B32" s="90" t="s">
        <v>163</v>
      </c>
      <c r="C32" t="s">
        <v>178</v>
      </c>
      <c r="D32" s="96" t="s">
        <v>164</v>
      </c>
      <c r="E32" s="96">
        <v>9.4178082191780796E-2</v>
      </c>
      <c r="F32" s="90" t="s">
        <v>145</v>
      </c>
      <c r="G32" s="299"/>
      <c r="H32" s="299"/>
      <c r="I32" s="299"/>
      <c r="J32" s="299"/>
      <c r="K32" s="236" t="s">
        <v>163</v>
      </c>
      <c r="L32" s="236" t="str">
        <f>C9</f>
        <v>TRA_Tru</v>
      </c>
      <c r="M32" s="236" t="s">
        <v>560</v>
      </c>
      <c r="N32" s="236">
        <f>[2]attached_energy_demand_split!A6</f>
        <v>2.0724659037165537E-2</v>
      </c>
      <c r="O32" s="236" t="s">
        <v>145</v>
      </c>
      <c r="P32" s="236" t="s">
        <v>14</v>
      </c>
      <c r="T32" s="236" t="s">
        <v>163</v>
      </c>
      <c r="U32" s="236" t="str">
        <f>L32</f>
        <v>TRA_Tru</v>
      </c>
      <c r="V32" s="236" t="str">
        <f>M32</f>
        <v>RH0_1</v>
      </c>
      <c r="W32" s="236">
        <f>[2]attached_energy_demand_split!A68</f>
        <v>2.1114941725154532E-2</v>
      </c>
      <c r="X32" s="236" t="s">
        <v>145</v>
      </c>
      <c r="Y32" s="236" t="s">
        <v>9</v>
      </c>
      <c r="AC32" s="236" t="s">
        <v>163</v>
      </c>
      <c r="AD32" s="236" t="str">
        <f t="shared" ref="AD32:AE79" si="0">U32</f>
        <v>TRA_Tru</v>
      </c>
      <c r="AE32" s="236" t="str">
        <f t="shared" si="0"/>
        <v>RH0_1</v>
      </c>
      <c r="AF32" s="236">
        <f>[2]attached_energy_demand_split!A39</f>
        <v>2.1558860771218834E-2</v>
      </c>
      <c r="AG32" s="236" t="s">
        <v>145</v>
      </c>
      <c r="AH32" s="236" t="s">
        <v>15</v>
      </c>
      <c r="AL32" s="236" t="s">
        <v>163</v>
      </c>
      <c r="AM32" s="236" t="str">
        <f t="shared" ref="AM32:AN79" si="1">AD32</f>
        <v>TRA_Tru</v>
      </c>
      <c r="AN32" s="236" t="str">
        <f t="shared" si="1"/>
        <v>RH0_1</v>
      </c>
      <c r="AO32" s="236">
        <f>[2]attached_energy_demand_summariz!B7</f>
        <v>2.1100281615679766E-2</v>
      </c>
      <c r="AP32" s="236" t="s">
        <v>145</v>
      </c>
      <c r="AQ32" s="236" t="s">
        <v>12</v>
      </c>
      <c r="AU32" s="236" t="s">
        <v>163</v>
      </c>
      <c r="AV32" s="236" t="str">
        <f t="shared" ref="AV32:AW79" si="2">AM32</f>
        <v>TRA_Tru</v>
      </c>
      <c r="AW32" s="236" t="str">
        <f t="shared" si="2"/>
        <v>RH0_1</v>
      </c>
      <c r="AX32" s="236">
        <f>[2]attached_energy_demand_summariz!F7</f>
        <v>2.1655345397811724E-2</v>
      </c>
      <c r="AY32" s="236" t="s">
        <v>145</v>
      </c>
      <c r="AZ32" s="236" t="s">
        <v>11</v>
      </c>
      <c r="BD32" s="236" t="s">
        <v>163</v>
      </c>
      <c r="BE32" s="236" t="str">
        <f t="shared" ref="BE32:BF79" si="3">AV32</f>
        <v>TRA_Tru</v>
      </c>
      <c r="BF32" s="236" t="str">
        <f t="shared" si="3"/>
        <v>RH0_1</v>
      </c>
      <c r="BG32" s="236">
        <f>AO32</f>
        <v>2.1100281615679766E-2</v>
      </c>
      <c r="BH32" s="236" t="s">
        <v>145</v>
      </c>
      <c r="BI32" s="236" t="s">
        <v>13</v>
      </c>
      <c r="BM32" s="236" t="s">
        <v>163</v>
      </c>
      <c r="BN32" s="236" t="str">
        <f t="shared" ref="BN32:BO79" si="4">BE32</f>
        <v>TRA_Tru</v>
      </c>
      <c r="BO32" s="236" t="str">
        <f t="shared" si="4"/>
        <v>RH0_1</v>
      </c>
      <c r="BP32" s="236">
        <f>[2]attached_energy_demand_summariz!J7</f>
        <v>2.0447601147048196E-2</v>
      </c>
      <c r="BQ32" s="236" t="s">
        <v>145</v>
      </c>
      <c r="BR32" s="236" t="s">
        <v>10</v>
      </c>
    </row>
    <row r="33" spans="2:70">
      <c r="B33" s="90" t="s">
        <v>163</v>
      </c>
      <c r="C33" t="s">
        <v>178</v>
      </c>
      <c r="D33" s="96" t="s">
        <v>165</v>
      </c>
      <c r="E33" s="96">
        <v>0.102739726027397</v>
      </c>
      <c r="F33" s="90" t="s">
        <v>145</v>
      </c>
      <c r="G33" s="299"/>
      <c r="H33" s="299"/>
      <c r="I33" s="299"/>
      <c r="J33" s="299"/>
      <c r="K33" s="236" t="s">
        <v>163</v>
      </c>
      <c r="L33" s="236" t="str">
        <f>L32</f>
        <v>TRA_Tru</v>
      </c>
      <c r="M33" s="236" t="s">
        <v>561</v>
      </c>
      <c r="N33" s="236">
        <f>[2]attached_energy_demand_split!A8</f>
        <v>2.0606913950845532E-2</v>
      </c>
      <c r="O33" s="236" t="s">
        <v>145</v>
      </c>
      <c r="P33" s="236" t="s">
        <v>14</v>
      </c>
      <c r="T33" s="236" t="s">
        <v>163</v>
      </c>
      <c r="U33" s="236" t="str">
        <f t="shared" ref="U33:V79" si="5">L33</f>
        <v>TRA_Tru</v>
      </c>
      <c r="V33" s="236" t="str">
        <f t="shared" si="5"/>
        <v>RH2_3</v>
      </c>
      <c r="W33" s="236">
        <f>[2]attached_energy_demand_split!A70</f>
        <v>1.9269377650938974E-2</v>
      </c>
      <c r="X33" s="236" t="s">
        <v>145</v>
      </c>
      <c r="Y33" s="236" t="s">
        <v>9</v>
      </c>
      <c r="AC33" s="236" t="s">
        <v>163</v>
      </c>
      <c r="AD33" s="236" t="str">
        <f t="shared" si="0"/>
        <v>TRA_Tru</v>
      </c>
      <c r="AE33" s="236" t="str">
        <f t="shared" si="0"/>
        <v>RH2_3</v>
      </c>
      <c r="AF33" s="236">
        <f>[2]attached_energy_demand_split!A41</f>
        <v>2.1716461727874961E-2</v>
      </c>
      <c r="AG33" s="236" t="s">
        <v>145</v>
      </c>
      <c r="AH33" s="236" t="s">
        <v>15</v>
      </c>
      <c r="AL33" s="236" t="s">
        <v>163</v>
      </c>
      <c r="AM33" s="236" t="str">
        <f t="shared" si="1"/>
        <v>TRA_Tru</v>
      </c>
      <c r="AN33" s="236" t="str">
        <f t="shared" si="1"/>
        <v>RH2_3</v>
      </c>
      <c r="AO33" s="236">
        <f>[2]attached_energy_demand_summariz!B8</f>
        <v>2.0204463474633838E-2</v>
      </c>
      <c r="AP33" s="236" t="s">
        <v>145</v>
      </c>
      <c r="AQ33" s="236" t="s">
        <v>12</v>
      </c>
      <c r="AU33" s="236" t="s">
        <v>163</v>
      </c>
      <c r="AV33" s="236" t="str">
        <f t="shared" si="2"/>
        <v>TRA_Tru</v>
      </c>
      <c r="AW33" s="236" t="str">
        <f t="shared" si="2"/>
        <v>RH2_3</v>
      </c>
      <c r="AX33" s="236">
        <f>[2]attached_energy_demand_summariz!F8</f>
        <v>1.9761792817229871E-2</v>
      </c>
      <c r="AY33" s="236" t="s">
        <v>145</v>
      </c>
      <c r="AZ33" s="236" t="s">
        <v>11</v>
      </c>
      <c r="BD33" s="236" t="s">
        <v>163</v>
      </c>
      <c r="BE33" s="236" t="str">
        <f t="shared" si="3"/>
        <v>TRA_Tru</v>
      </c>
      <c r="BF33" s="236" t="str">
        <f t="shared" si="3"/>
        <v>RH2_3</v>
      </c>
      <c r="BG33" s="236">
        <f t="shared" ref="BG33:BG96" si="6">AO33</f>
        <v>2.0204463474633838E-2</v>
      </c>
      <c r="BH33" s="236" t="s">
        <v>145</v>
      </c>
      <c r="BI33" s="236" t="s">
        <v>13</v>
      </c>
      <c r="BM33" s="236" t="s">
        <v>163</v>
      </c>
      <c r="BN33" s="236" t="str">
        <f t="shared" si="4"/>
        <v>TRA_Tru</v>
      </c>
      <c r="BO33" s="236" t="str">
        <f t="shared" si="4"/>
        <v>RH2_3</v>
      </c>
      <c r="BP33" s="236">
        <f>[2]attached_energy_demand_summariz!J8</f>
        <v>1.9667771226279857E-2</v>
      </c>
      <c r="BQ33" s="236" t="s">
        <v>145</v>
      </c>
      <c r="BR33" s="236" t="s">
        <v>10</v>
      </c>
    </row>
    <row r="34" spans="2:70">
      <c r="B34" s="90" t="s">
        <v>163</v>
      </c>
      <c r="C34" t="s">
        <v>178</v>
      </c>
      <c r="D34" s="96" t="s">
        <v>166</v>
      </c>
      <c r="E34" s="96">
        <v>8.5616438356164396E-3</v>
      </c>
      <c r="F34" s="90" t="s">
        <v>145</v>
      </c>
      <c r="G34" s="99"/>
      <c r="H34" s="99"/>
      <c r="I34" s="99"/>
      <c r="J34" s="99"/>
      <c r="K34" s="236" t="s">
        <v>163</v>
      </c>
      <c r="L34" s="236" t="str">
        <f t="shared" ref="L34:L79" si="7">L33</f>
        <v>TRA_Tru</v>
      </c>
      <c r="M34" s="236" t="s">
        <v>562</v>
      </c>
      <c r="N34" s="236">
        <f>[2]attached_energy_demand_split!A10</f>
        <v>1.9908743871061466E-2</v>
      </c>
      <c r="O34" s="236" t="s">
        <v>145</v>
      </c>
      <c r="P34" s="236" t="s">
        <v>14</v>
      </c>
      <c r="T34" s="236" t="s">
        <v>163</v>
      </c>
      <c r="U34" s="236" t="str">
        <f t="shared" si="5"/>
        <v>TRA_Tru</v>
      </c>
      <c r="V34" s="236" t="str">
        <f t="shared" si="5"/>
        <v>RH4_5</v>
      </c>
      <c r="W34" s="236">
        <f>[2]attached_energy_demand_split!A72</f>
        <v>1.8553891573515724E-2</v>
      </c>
      <c r="X34" s="236" t="s">
        <v>145</v>
      </c>
      <c r="Y34" s="236" t="s">
        <v>9</v>
      </c>
      <c r="AC34" s="236" t="s">
        <v>163</v>
      </c>
      <c r="AD34" s="236" t="str">
        <f t="shared" si="0"/>
        <v>TRA_Tru</v>
      </c>
      <c r="AE34" s="236" t="str">
        <f t="shared" si="0"/>
        <v>RH4_5</v>
      </c>
      <c r="AF34" s="236">
        <f>[2]attached_energy_demand_split!A43</f>
        <v>2.1041033024000365E-2</v>
      </c>
      <c r="AG34" s="236" t="s">
        <v>145</v>
      </c>
      <c r="AH34" s="236" t="s">
        <v>15</v>
      </c>
      <c r="AL34" s="236" t="s">
        <v>163</v>
      </c>
      <c r="AM34" s="236" t="str">
        <f t="shared" si="1"/>
        <v>TRA_Tru</v>
      </c>
      <c r="AN34" s="236" t="str">
        <f t="shared" si="1"/>
        <v>RH4_5</v>
      </c>
      <c r="AO34" s="236">
        <f>[2]attached_energy_demand_summariz!B9</f>
        <v>1.9159866676335777E-2</v>
      </c>
      <c r="AP34" s="236" t="s">
        <v>145</v>
      </c>
      <c r="AQ34" s="236" t="s">
        <v>12</v>
      </c>
      <c r="AU34" s="236" t="s">
        <v>163</v>
      </c>
      <c r="AV34" s="236" t="str">
        <f t="shared" si="2"/>
        <v>TRA_Tru</v>
      </c>
      <c r="AW34" s="236" t="str">
        <f t="shared" si="2"/>
        <v>RH4_5</v>
      </c>
      <c r="AX34" s="236">
        <f>[2]attached_energy_demand_summariz!F9</f>
        <v>1.7601494690120366E-2</v>
      </c>
      <c r="AY34" s="236" t="s">
        <v>145</v>
      </c>
      <c r="AZ34" s="236" t="s">
        <v>11</v>
      </c>
      <c r="BD34" s="236" t="s">
        <v>163</v>
      </c>
      <c r="BE34" s="236" t="str">
        <f t="shared" si="3"/>
        <v>TRA_Tru</v>
      </c>
      <c r="BF34" s="236" t="str">
        <f t="shared" si="3"/>
        <v>RH4_5</v>
      </c>
      <c r="BG34" s="236">
        <f t="shared" si="6"/>
        <v>1.9159866676335777E-2</v>
      </c>
      <c r="BH34" s="236" t="s">
        <v>145</v>
      </c>
      <c r="BI34" s="236" t="s">
        <v>13</v>
      </c>
      <c r="BM34" s="236" t="s">
        <v>163</v>
      </c>
      <c r="BN34" s="236" t="str">
        <f t="shared" si="4"/>
        <v>TRA_Tru</v>
      </c>
      <c r="BO34" s="236" t="str">
        <f t="shared" si="4"/>
        <v>RH4_5</v>
      </c>
      <c r="BP34" s="236">
        <f>[2]attached_energy_demand_summariz!J9</f>
        <v>1.8694170222980953E-2</v>
      </c>
      <c r="BQ34" s="236" t="s">
        <v>145</v>
      </c>
      <c r="BR34" s="236" t="s">
        <v>10</v>
      </c>
    </row>
    <row r="35" spans="2:70">
      <c r="B35" s="97" t="s">
        <v>163</v>
      </c>
      <c r="C35" t="s">
        <v>178</v>
      </c>
      <c r="D35" s="96" t="s">
        <v>167</v>
      </c>
      <c r="E35" s="96">
        <v>0.12682648401826499</v>
      </c>
      <c r="F35" s="90" t="s">
        <v>145</v>
      </c>
      <c r="G35" s="99"/>
      <c r="H35" s="99"/>
      <c r="I35" s="99"/>
      <c r="J35" s="99"/>
      <c r="K35" s="386" t="s">
        <v>163</v>
      </c>
      <c r="L35" s="236" t="str">
        <f t="shared" si="7"/>
        <v>TRA_Tru</v>
      </c>
      <c r="M35" s="236" t="s">
        <v>563</v>
      </c>
      <c r="N35" s="236">
        <f>[2]attached_energy_demand_split!A12</f>
        <v>1.9131142691048007E-2</v>
      </c>
      <c r="O35" s="236" t="s">
        <v>145</v>
      </c>
      <c r="P35" s="236" t="s">
        <v>14</v>
      </c>
      <c r="T35" s="236" t="s">
        <v>163</v>
      </c>
      <c r="U35" s="236" t="str">
        <f t="shared" si="5"/>
        <v>TRA_Tru</v>
      </c>
      <c r="V35" s="236" t="str">
        <f t="shared" si="5"/>
        <v>RH6_7</v>
      </c>
      <c r="W35" s="236">
        <f>[2]attached_energy_demand_split!A74</f>
        <v>1.8803352118699587E-2</v>
      </c>
      <c r="X35" s="236" t="s">
        <v>145</v>
      </c>
      <c r="Y35" s="236" t="s">
        <v>9</v>
      </c>
      <c r="AC35" s="236" t="s">
        <v>163</v>
      </c>
      <c r="AD35" s="236" t="str">
        <f t="shared" si="0"/>
        <v>TRA_Tru</v>
      </c>
      <c r="AE35" s="236" t="str">
        <f t="shared" si="0"/>
        <v>RH6_7</v>
      </c>
      <c r="AF35" s="236">
        <f>[2]attached_energy_demand_split!A45</f>
        <v>1.8623642385664267E-2</v>
      </c>
      <c r="AG35" s="236" t="s">
        <v>145</v>
      </c>
      <c r="AH35" s="236" t="s">
        <v>15</v>
      </c>
      <c r="AL35" s="236" t="s">
        <v>163</v>
      </c>
      <c r="AM35" s="236" t="str">
        <f t="shared" si="1"/>
        <v>TRA_Tru</v>
      </c>
      <c r="AN35" s="236" t="str">
        <f t="shared" si="1"/>
        <v>RH6_7</v>
      </c>
      <c r="AO35" s="236">
        <f>[2]attached_energy_demand_summariz!B10</f>
        <v>1.8319027581294868E-2</v>
      </c>
      <c r="AP35" s="236" t="s">
        <v>145</v>
      </c>
      <c r="AQ35" s="236" t="s">
        <v>12</v>
      </c>
      <c r="AU35" s="236" t="s">
        <v>163</v>
      </c>
      <c r="AV35" s="236" t="str">
        <f t="shared" si="2"/>
        <v>TRA_Tru</v>
      </c>
      <c r="AW35" s="236" t="str">
        <f t="shared" si="2"/>
        <v>RH6_7</v>
      </c>
      <c r="AX35" s="236">
        <f>[2]attached_energy_demand_summariz!F10</f>
        <v>1.6744293447780733E-2</v>
      </c>
      <c r="AY35" s="236" t="s">
        <v>145</v>
      </c>
      <c r="AZ35" s="236" t="s">
        <v>11</v>
      </c>
      <c r="BD35" s="236" t="s">
        <v>163</v>
      </c>
      <c r="BE35" s="236" t="str">
        <f t="shared" si="3"/>
        <v>TRA_Tru</v>
      </c>
      <c r="BF35" s="236" t="str">
        <f t="shared" si="3"/>
        <v>RH6_7</v>
      </c>
      <c r="BG35" s="236">
        <f t="shared" si="6"/>
        <v>1.8319027581294868E-2</v>
      </c>
      <c r="BH35" s="236" t="s">
        <v>145</v>
      </c>
      <c r="BI35" s="236" t="s">
        <v>13</v>
      </c>
      <c r="BM35" s="236" t="s">
        <v>163</v>
      </c>
      <c r="BN35" s="236" t="str">
        <f t="shared" si="4"/>
        <v>TRA_Tru</v>
      </c>
      <c r="BO35" s="236" t="str">
        <f t="shared" si="4"/>
        <v>RH6_7</v>
      </c>
      <c r="BP35" s="236">
        <f>[2]attached_energy_demand_summariz!J10</f>
        <v>1.8292707263281752E-2</v>
      </c>
      <c r="BQ35" s="236" t="s">
        <v>145</v>
      </c>
      <c r="BR35" s="236" t="s">
        <v>10</v>
      </c>
    </row>
    <row r="36" spans="2:70">
      <c r="B36" s="90" t="s">
        <v>163</v>
      </c>
      <c r="C36" t="s">
        <v>178</v>
      </c>
      <c r="D36" s="96" t="s">
        <v>168</v>
      </c>
      <c r="E36" s="96">
        <v>0.13835616438356199</v>
      </c>
      <c r="F36" s="90" t="s">
        <v>145</v>
      </c>
      <c r="G36" s="99"/>
      <c r="H36" s="99"/>
      <c r="I36" s="99"/>
      <c r="J36" s="99"/>
      <c r="K36" s="236" t="s">
        <v>163</v>
      </c>
      <c r="L36" s="236" t="str">
        <f t="shared" si="7"/>
        <v>TRA_Tru</v>
      </c>
      <c r="M36" s="236" t="s">
        <v>564</v>
      </c>
      <c r="N36" s="236">
        <f>[2]attached_energy_demand_split!A14</f>
        <v>1.8830899452683077E-2</v>
      </c>
      <c r="O36" s="236" t="s">
        <v>145</v>
      </c>
      <c r="P36" s="236" t="s">
        <v>14</v>
      </c>
      <c r="T36" s="236" t="s">
        <v>163</v>
      </c>
      <c r="U36" s="236" t="str">
        <f t="shared" si="5"/>
        <v>TRA_Tru</v>
      </c>
      <c r="V36" s="236" t="str">
        <f t="shared" si="5"/>
        <v>RH8_9</v>
      </c>
      <c r="W36" s="236">
        <f>[2]attached_energy_demand_split!A76</f>
        <v>2.0275784295644878E-2</v>
      </c>
      <c r="X36" s="236" t="s">
        <v>145</v>
      </c>
      <c r="Y36" s="236" t="s">
        <v>9</v>
      </c>
      <c r="AC36" s="236" t="s">
        <v>163</v>
      </c>
      <c r="AD36" s="236" t="str">
        <f t="shared" si="0"/>
        <v>TRA_Tru</v>
      </c>
      <c r="AE36" s="236" t="str">
        <f t="shared" si="0"/>
        <v>RH8_9</v>
      </c>
      <c r="AF36" s="236">
        <f>[2]attached_energy_demand_split!A47</f>
        <v>1.7156934758240105E-2</v>
      </c>
      <c r="AG36" s="236" t="s">
        <v>145</v>
      </c>
      <c r="AH36" s="236" t="s">
        <v>15</v>
      </c>
      <c r="AL36" s="236" t="s">
        <v>163</v>
      </c>
      <c r="AM36" s="236" t="str">
        <f t="shared" si="1"/>
        <v>TRA_Tru</v>
      </c>
      <c r="AN36" s="236" t="str">
        <f t="shared" si="1"/>
        <v>RH8_9</v>
      </c>
      <c r="AO36" s="236">
        <f>[2]attached_energy_demand_summariz!B11</f>
        <v>1.8367232972075154E-2</v>
      </c>
      <c r="AP36" s="236" t="s">
        <v>145</v>
      </c>
      <c r="AQ36" s="236" t="s">
        <v>12</v>
      </c>
      <c r="AU36" s="236" t="s">
        <v>163</v>
      </c>
      <c r="AV36" s="236" t="str">
        <f t="shared" si="2"/>
        <v>TRA_Tru</v>
      </c>
      <c r="AW36" s="236" t="str">
        <f t="shared" si="2"/>
        <v>RH8_9</v>
      </c>
      <c r="AX36" s="236">
        <f>[2]attached_energy_demand_summariz!F11</f>
        <v>1.6887841722384569E-2</v>
      </c>
      <c r="AY36" s="236" t="s">
        <v>145</v>
      </c>
      <c r="AZ36" s="236" t="s">
        <v>11</v>
      </c>
      <c r="BD36" s="236" t="s">
        <v>163</v>
      </c>
      <c r="BE36" s="236" t="str">
        <f t="shared" si="3"/>
        <v>TRA_Tru</v>
      </c>
      <c r="BF36" s="236" t="str">
        <f t="shared" si="3"/>
        <v>RH8_9</v>
      </c>
      <c r="BG36" s="236">
        <f t="shared" si="6"/>
        <v>1.8367232972075154E-2</v>
      </c>
      <c r="BH36" s="236" t="s">
        <v>145</v>
      </c>
      <c r="BI36" s="236" t="s">
        <v>13</v>
      </c>
      <c r="BM36" s="236" t="s">
        <v>163</v>
      </c>
      <c r="BN36" s="236" t="str">
        <f t="shared" si="4"/>
        <v>TRA_Tru</v>
      </c>
      <c r="BO36" s="236" t="str">
        <f t="shared" si="4"/>
        <v>RH8_9</v>
      </c>
      <c r="BP36" s="236">
        <f>[2]attached_energy_demand_summariz!J11</f>
        <v>1.8684704631423146E-2</v>
      </c>
      <c r="BQ36" s="236" t="s">
        <v>145</v>
      </c>
      <c r="BR36" s="236" t="s">
        <v>10</v>
      </c>
    </row>
    <row r="37" spans="2:70">
      <c r="B37" s="90" t="s">
        <v>163</v>
      </c>
      <c r="C37" t="s">
        <v>178</v>
      </c>
      <c r="D37" s="96" t="s">
        <v>169</v>
      </c>
      <c r="E37" s="96">
        <v>1.15296803652968E-2</v>
      </c>
      <c r="F37" s="90" t="s">
        <v>145</v>
      </c>
      <c r="K37" s="236" t="s">
        <v>163</v>
      </c>
      <c r="L37" s="236" t="str">
        <f t="shared" si="7"/>
        <v>TRA_Tru</v>
      </c>
      <c r="M37" s="236" t="s">
        <v>565</v>
      </c>
      <c r="N37" s="236">
        <f>[2]attached_energy_demand_split!A16</f>
        <v>1.8892209620715375E-2</v>
      </c>
      <c r="O37" s="236" t="s">
        <v>145</v>
      </c>
      <c r="P37" s="236" t="s">
        <v>14</v>
      </c>
      <c r="T37" s="236" t="s">
        <v>163</v>
      </c>
      <c r="U37" s="236" t="str">
        <f t="shared" si="5"/>
        <v>TRA_Tru</v>
      </c>
      <c r="V37" s="236" t="str">
        <f t="shared" si="5"/>
        <v>RH10_11</v>
      </c>
      <c r="W37" s="236">
        <f>[2]attached_energy_demand_split!A78</f>
        <v>2.2672709406807174E-2</v>
      </c>
      <c r="X37" s="236" t="s">
        <v>145</v>
      </c>
      <c r="Y37" s="236" t="s">
        <v>9</v>
      </c>
      <c r="AC37" s="236" t="s">
        <v>163</v>
      </c>
      <c r="AD37" s="236" t="str">
        <f t="shared" si="0"/>
        <v>TRA_Tru</v>
      </c>
      <c r="AE37" s="236" t="str">
        <f t="shared" si="0"/>
        <v>RH10_11</v>
      </c>
      <c r="AF37" s="236">
        <f>[2]attached_energy_demand_split!A49</f>
        <v>1.6996069788382029E-2</v>
      </c>
      <c r="AG37" s="236" t="s">
        <v>145</v>
      </c>
      <c r="AH37" s="236" t="s">
        <v>15</v>
      </c>
      <c r="AL37" s="236" t="s">
        <v>163</v>
      </c>
      <c r="AM37" s="236" t="str">
        <f t="shared" si="1"/>
        <v>TRA_Tru</v>
      </c>
      <c r="AN37" s="236" t="str">
        <f t="shared" si="1"/>
        <v>RH10_11</v>
      </c>
      <c r="AO37" s="236">
        <f>[2]attached_energy_demand_summariz!B12</f>
        <v>1.9516123374229442E-2</v>
      </c>
      <c r="AP37" s="236" t="s">
        <v>145</v>
      </c>
      <c r="AQ37" s="236" t="s">
        <v>12</v>
      </c>
      <c r="AU37" s="236" t="s">
        <v>163</v>
      </c>
      <c r="AV37" s="236" t="str">
        <f t="shared" si="2"/>
        <v>TRA_Tru</v>
      </c>
      <c r="AW37" s="236" t="str">
        <f t="shared" si="2"/>
        <v>RH10_11</v>
      </c>
      <c r="AX37" s="236">
        <f>[2]attached_energy_demand_summariz!F12</f>
        <v>1.8742267418083269E-2</v>
      </c>
      <c r="AY37" s="236" t="s">
        <v>145</v>
      </c>
      <c r="AZ37" s="236" t="s">
        <v>11</v>
      </c>
      <c r="BD37" s="236" t="s">
        <v>163</v>
      </c>
      <c r="BE37" s="236" t="str">
        <f t="shared" si="3"/>
        <v>TRA_Tru</v>
      </c>
      <c r="BF37" s="236" t="str">
        <f t="shared" si="3"/>
        <v>RH10_11</v>
      </c>
      <c r="BG37" s="236">
        <f t="shared" si="6"/>
        <v>1.9516123374229442E-2</v>
      </c>
      <c r="BH37" s="236" t="s">
        <v>145</v>
      </c>
      <c r="BI37" s="236" t="s">
        <v>13</v>
      </c>
      <c r="BM37" s="236" t="s">
        <v>163</v>
      </c>
      <c r="BN37" s="236" t="str">
        <f t="shared" si="4"/>
        <v>TRA_Tru</v>
      </c>
      <c r="BO37" s="236" t="str">
        <f t="shared" si="4"/>
        <v>RH10_11</v>
      </c>
      <c r="BP37" s="236">
        <f>[2]attached_energy_demand_summariz!J12</f>
        <v>2.0277360637159368E-2</v>
      </c>
      <c r="BQ37" s="236" t="s">
        <v>145</v>
      </c>
      <c r="BR37" s="236" t="s">
        <v>10</v>
      </c>
    </row>
    <row r="38" spans="2:70">
      <c r="B38" s="90" t="s">
        <v>163</v>
      </c>
      <c r="C38" t="s">
        <v>178</v>
      </c>
      <c r="D38" s="96" t="s">
        <v>170</v>
      </c>
      <c r="E38" s="96">
        <v>9.9200913242009095E-2</v>
      </c>
      <c r="F38" s="90" t="s">
        <v>145</v>
      </c>
      <c r="K38" s="236" t="s">
        <v>163</v>
      </c>
      <c r="L38" s="236" t="str">
        <f t="shared" si="7"/>
        <v>TRA_Tru</v>
      </c>
      <c r="M38" s="236" t="s">
        <v>566</v>
      </c>
      <c r="N38" s="236">
        <f>[2]attached_energy_demand_split!A18</f>
        <v>1.9735672875253105E-2</v>
      </c>
      <c r="O38" s="236" t="s">
        <v>145</v>
      </c>
      <c r="P38" s="236" t="s">
        <v>14</v>
      </c>
      <c r="T38" s="236" t="s">
        <v>163</v>
      </c>
      <c r="U38" s="236" t="str">
        <f t="shared" si="5"/>
        <v>TRA_Tru</v>
      </c>
      <c r="V38" s="236" t="str">
        <f t="shared" si="5"/>
        <v>RH12_13</v>
      </c>
      <c r="W38" s="236">
        <f>[2]attached_energy_demand_split!A80</f>
        <v>2.2708461324058286E-2</v>
      </c>
      <c r="X38" s="236" t="s">
        <v>145</v>
      </c>
      <c r="Y38" s="236" t="s">
        <v>9</v>
      </c>
      <c r="AC38" s="236" t="s">
        <v>163</v>
      </c>
      <c r="AD38" s="236" t="str">
        <f t="shared" si="0"/>
        <v>TRA_Tru</v>
      </c>
      <c r="AE38" s="236" t="str">
        <f t="shared" si="0"/>
        <v>RH12_13</v>
      </c>
      <c r="AF38" s="236">
        <f>[2]attached_energy_demand_split!A51</f>
        <v>1.819002194214913E-2</v>
      </c>
      <c r="AG38" s="236" t="s">
        <v>145</v>
      </c>
      <c r="AH38" s="236" t="s">
        <v>15</v>
      </c>
      <c r="AL38" s="236" t="s">
        <v>163</v>
      </c>
      <c r="AM38" s="236" t="str">
        <f t="shared" si="1"/>
        <v>TRA_Tru</v>
      </c>
      <c r="AN38" s="236" t="str">
        <f t="shared" si="1"/>
        <v>RH12_13</v>
      </c>
      <c r="AO38" s="236">
        <f>[2]attached_energy_demand_summariz!B13</f>
        <v>2.0392977411634552E-2</v>
      </c>
      <c r="AP38" s="236" t="s">
        <v>145</v>
      </c>
      <c r="AQ38" s="236" t="s">
        <v>12</v>
      </c>
      <c r="AU38" s="236" t="s">
        <v>163</v>
      </c>
      <c r="AV38" s="236" t="str">
        <f t="shared" si="2"/>
        <v>TRA_Tru</v>
      </c>
      <c r="AW38" s="236" t="str">
        <f t="shared" si="2"/>
        <v>RH12_13</v>
      </c>
      <c r="AX38" s="236">
        <f>[2]attached_energy_demand_summariz!F13</f>
        <v>2.0376651224340393E-2</v>
      </c>
      <c r="AY38" s="236" t="s">
        <v>145</v>
      </c>
      <c r="AZ38" s="236" t="s">
        <v>11</v>
      </c>
      <c r="BD38" s="236" t="s">
        <v>163</v>
      </c>
      <c r="BE38" s="236" t="str">
        <f t="shared" si="3"/>
        <v>TRA_Tru</v>
      </c>
      <c r="BF38" s="236" t="str">
        <f t="shared" si="3"/>
        <v>RH12_13</v>
      </c>
      <c r="BG38" s="236">
        <f t="shared" si="6"/>
        <v>2.0392977411634552E-2</v>
      </c>
      <c r="BH38" s="236" t="s">
        <v>145</v>
      </c>
      <c r="BI38" s="236" t="s">
        <v>13</v>
      </c>
      <c r="BM38" s="236" t="s">
        <v>163</v>
      </c>
      <c r="BN38" s="236" t="str">
        <f t="shared" si="4"/>
        <v>TRA_Tru</v>
      </c>
      <c r="BO38" s="236" t="str">
        <f t="shared" si="4"/>
        <v>RH12_13</v>
      </c>
      <c r="BP38" s="236">
        <f>[2]attached_energy_demand_summariz!J13</f>
        <v>2.0954079692371844E-2</v>
      </c>
      <c r="BQ38" s="236" t="s">
        <v>145</v>
      </c>
      <c r="BR38" s="236" t="s">
        <v>10</v>
      </c>
    </row>
    <row r="39" spans="2:70">
      <c r="B39" s="97" t="s">
        <v>163</v>
      </c>
      <c r="C39" t="s">
        <v>178</v>
      </c>
      <c r="D39" s="96" t="s">
        <v>171</v>
      </c>
      <c r="E39" s="96">
        <v>0.108219178082192</v>
      </c>
      <c r="F39" s="90" t="s">
        <v>145</v>
      </c>
      <c r="K39" s="386" t="s">
        <v>163</v>
      </c>
      <c r="L39" s="236" t="str">
        <f t="shared" si="7"/>
        <v>TRA_Tru</v>
      </c>
      <c r="M39" s="236" t="s">
        <v>567</v>
      </c>
      <c r="N39" s="236">
        <f>[2]attached_energy_demand_split!A20</f>
        <v>2.0535190266484385E-2</v>
      </c>
      <c r="O39" s="236" t="s">
        <v>145</v>
      </c>
      <c r="P39" s="236" t="s">
        <v>14</v>
      </c>
      <c r="T39" s="236" t="s">
        <v>163</v>
      </c>
      <c r="U39" s="236" t="str">
        <f t="shared" si="5"/>
        <v>TRA_Tru</v>
      </c>
      <c r="V39" s="236" t="str">
        <f t="shared" si="5"/>
        <v>RH14_15</v>
      </c>
      <c r="W39" s="236">
        <f>[2]attached_energy_demand_split!A82</f>
        <v>2.2052829918983639E-2</v>
      </c>
      <c r="X39" s="236" t="s">
        <v>145</v>
      </c>
      <c r="Y39" s="236" t="s">
        <v>9</v>
      </c>
      <c r="AC39" s="236" t="s">
        <v>163</v>
      </c>
      <c r="AD39" s="236" t="str">
        <f t="shared" si="0"/>
        <v>TRA_Tru</v>
      </c>
      <c r="AE39" s="236" t="str">
        <f t="shared" si="0"/>
        <v>RH14_15</v>
      </c>
      <c r="AF39" s="236">
        <f>[2]attached_energy_demand_split!A53</f>
        <v>2.0967491974570172E-2</v>
      </c>
      <c r="AG39" s="236" t="s">
        <v>145</v>
      </c>
      <c r="AH39" s="236" t="s">
        <v>15</v>
      </c>
      <c r="AL39" s="236" t="s">
        <v>163</v>
      </c>
      <c r="AM39" s="236" t="str">
        <f t="shared" si="1"/>
        <v>TRA_Tru</v>
      </c>
      <c r="AN39" s="236" t="str">
        <f t="shared" si="1"/>
        <v>RH14_15</v>
      </c>
      <c r="AO39" s="236">
        <f>[2]attached_energy_demand_summariz!B14</f>
        <v>2.1041702332658754E-2</v>
      </c>
      <c r="AP39" s="236" t="s">
        <v>145</v>
      </c>
      <c r="AQ39" s="236" t="s">
        <v>12</v>
      </c>
      <c r="AU39" s="236" t="s">
        <v>163</v>
      </c>
      <c r="AV39" s="236" t="str">
        <f t="shared" si="2"/>
        <v>TRA_Tru</v>
      </c>
      <c r="AW39" s="236" t="str">
        <f t="shared" si="2"/>
        <v>RH14_15</v>
      </c>
      <c r="AX39" s="236">
        <f>[2]attached_energy_demand_summariz!F14</f>
        <v>2.0778238730769082E-2</v>
      </c>
      <c r="AY39" s="236" t="s">
        <v>145</v>
      </c>
      <c r="AZ39" s="236" t="s">
        <v>11</v>
      </c>
      <c r="BD39" s="236" t="s">
        <v>163</v>
      </c>
      <c r="BE39" s="236" t="str">
        <f t="shared" si="3"/>
        <v>TRA_Tru</v>
      </c>
      <c r="BF39" s="236" t="str">
        <f t="shared" si="3"/>
        <v>RH14_15</v>
      </c>
      <c r="BG39" s="236">
        <f t="shared" si="6"/>
        <v>2.1041702332658754E-2</v>
      </c>
      <c r="BH39" s="236" t="s">
        <v>145</v>
      </c>
      <c r="BI39" s="236" t="s">
        <v>13</v>
      </c>
      <c r="BM39" s="236" t="s">
        <v>163</v>
      </c>
      <c r="BN39" s="236" t="str">
        <f t="shared" si="4"/>
        <v>TRA_Tru</v>
      </c>
      <c r="BO39" s="236" t="str">
        <f t="shared" si="4"/>
        <v>RH14_15</v>
      </c>
      <c r="BP39" s="236">
        <f>[2]attached_energy_demand_summariz!J14</f>
        <v>2.0874760772486494E-2</v>
      </c>
      <c r="BQ39" s="236" t="s">
        <v>145</v>
      </c>
      <c r="BR39" s="236" t="s">
        <v>10</v>
      </c>
    </row>
    <row r="40" spans="2:70" ht="13">
      <c r="B40" s="90" t="s">
        <v>163</v>
      </c>
      <c r="C40" t="s">
        <v>178</v>
      </c>
      <c r="D40" s="96" t="s">
        <v>172</v>
      </c>
      <c r="E40" s="96">
        <v>9.0182648401826507E-3</v>
      </c>
      <c r="F40" s="90" t="s">
        <v>145</v>
      </c>
      <c r="J40" s="288"/>
      <c r="K40" s="236" t="s">
        <v>163</v>
      </c>
      <c r="L40" s="236" t="str">
        <f t="shared" si="7"/>
        <v>TRA_Tru</v>
      </c>
      <c r="M40" s="236" t="s">
        <v>568</v>
      </c>
      <c r="N40" s="236">
        <f>[2]attached_energy_demand_split!A22</f>
        <v>2.0896719862378399E-2</v>
      </c>
      <c r="O40" s="236" t="s">
        <v>145</v>
      </c>
      <c r="P40" s="236" t="s">
        <v>14</v>
      </c>
      <c r="T40" s="236" t="s">
        <v>163</v>
      </c>
      <c r="U40" s="236" t="str">
        <f t="shared" si="5"/>
        <v>TRA_Tru</v>
      </c>
      <c r="V40" s="236" t="str">
        <f t="shared" si="5"/>
        <v>RH16_17</v>
      </c>
      <c r="W40" s="236">
        <f>[2]attached_energy_demand_split!A84</f>
        <v>2.1192518819202082E-2</v>
      </c>
      <c r="X40" s="236" t="s">
        <v>145</v>
      </c>
      <c r="Y40" s="236" t="s">
        <v>9</v>
      </c>
      <c r="AC40" s="236" t="s">
        <v>163</v>
      </c>
      <c r="AD40" s="236" t="str">
        <f t="shared" si="0"/>
        <v>TRA_Tru</v>
      </c>
      <c r="AE40" s="236" t="str">
        <f t="shared" si="0"/>
        <v>RH16_17</v>
      </c>
      <c r="AF40" s="236">
        <f>[2]attached_energy_demand_split!A55</f>
        <v>2.1896382103851374E-2</v>
      </c>
      <c r="AG40" s="236" t="s">
        <v>145</v>
      </c>
      <c r="AH40" s="236" t="s">
        <v>15</v>
      </c>
      <c r="AL40" s="236" t="s">
        <v>163</v>
      </c>
      <c r="AM40" s="236" t="str">
        <f t="shared" si="1"/>
        <v>TRA_Tru</v>
      </c>
      <c r="AN40" s="236" t="str">
        <f t="shared" si="1"/>
        <v>RH16_17</v>
      </c>
      <c r="AO40" s="236">
        <f>[2]attached_energy_demand_summariz!B15</f>
        <v>2.1031470252881344E-2</v>
      </c>
      <c r="AP40" s="236" t="s">
        <v>145</v>
      </c>
      <c r="AQ40" s="236" t="s">
        <v>12</v>
      </c>
      <c r="AU40" s="236" t="s">
        <v>163</v>
      </c>
      <c r="AV40" s="236" t="str">
        <f t="shared" si="2"/>
        <v>TRA_Tru</v>
      </c>
      <c r="AW40" s="236" t="str">
        <f t="shared" si="2"/>
        <v>RH16_17</v>
      </c>
      <c r="AX40" s="236">
        <f>[2]attached_energy_demand_summariz!F15</f>
        <v>2.069190075933651E-2</v>
      </c>
      <c r="AY40" s="236" t="s">
        <v>145</v>
      </c>
      <c r="AZ40" s="236" t="s">
        <v>11</v>
      </c>
      <c r="BD40" s="236" t="s">
        <v>163</v>
      </c>
      <c r="BE40" s="236" t="str">
        <f t="shared" si="3"/>
        <v>TRA_Tru</v>
      </c>
      <c r="BF40" s="236" t="str">
        <f t="shared" si="3"/>
        <v>RH16_17</v>
      </c>
      <c r="BG40" s="236">
        <f t="shared" si="6"/>
        <v>2.1031470252881344E-2</v>
      </c>
      <c r="BH40" s="236" t="s">
        <v>145</v>
      </c>
      <c r="BI40" s="236" t="s">
        <v>13</v>
      </c>
      <c r="BM40" s="236" t="s">
        <v>163</v>
      </c>
      <c r="BN40" s="236" t="str">
        <f t="shared" si="4"/>
        <v>TRA_Tru</v>
      </c>
      <c r="BO40" s="236" t="str">
        <f t="shared" si="4"/>
        <v>RH16_17</v>
      </c>
      <c r="BP40" s="236">
        <f>[2]attached_energy_demand_summariz!J15</f>
        <v>2.0479829719638368E-2</v>
      </c>
      <c r="BQ40" s="236" t="s">
        <v>145</v>
      </c>
      <c r="BR40" s="236" t="s">
        <v>10</v>
      </c>
    </row>
    <row r="41" spans="2:70" ht="14.5">
      <c r="B41" s="90" t="s">
        <v>163</v>
      </c>
      <c r="C41" t="s">
        <v>178</v>
      </c>
      <c r="D41" s="96" t="s">
        <v>173</v>
      </c>
      <c r="E41" s="96">
        <v>0.13812785388127899</v>
      </c>
      <c r="F41" s="90" t="s">
        <v>145</v>
      </c>
      <c r="G41" s="269"/>
      <c r="H41" s="269"/>
      <c r="I41" s="269"/>
      <c r="J41" s="269"/>
      <c r="K41" s="236" t="s">
        <v>163</v>
      </c>
      <c r="L41" s="236" t="str">
        <f t="shared" si="7"/>
        <v>TRA_Tru</v>
      </c>
      <c r="M41" s="236" t="s">
        <v>569</v>
      </c>
      <c r="N41" s="236">
        <f>[2]attached_energy_demand_split!A24</f>
        <v>2.0865770170115663E-2</v>
      </c>
      <c r="O41" s="236" t="s">
        <v>145</v>
      </c>
      <c r="P41" s="236" t="s">
        <v>14</v>
      </c>
      <c r="T41" s="236" t="s">
        <v>163</v>
      </c>
      <c r="U41" s="236" t="str">
        <f t="shared" si="5"/>
        <v>TRA_Tru</v>
      </c>
      <c r="V41" s="236" t="str">
        <f t="shared" si="5"/>
        <v>RH18_19</v>
      </c>
      <c r="W41" s="236">
        <f>[2]attached_energy_demand_split!A86</f>
        <v>2.113446835673238E-2</v>
      </c>
      <c r="X41" s="236" t="s">
        <v>145</v>
      </c>
      <c r="Y41" s="236" t="s">
        <v>9</v>
      </c>
      <c r="AC41" s="236" t="s">
        <v>163</v>
      </c>
      <c r="AD41" s="236" t="str">
        <f t="shared" si="0"/>
        <v>TRA_Tru</v>
      </c>
      <c r="AE41" s="236" t="str">
        <f t="shared" si="0"/>
        <v>RH18_19</v>
      </c>
      <c r="AF41" s="236">
        <f>[2]attached_energy_demand_split!A57</f>
        <v>2.17155355129377E-2</v>
      </c>
      <c r="AG41" s="236" t="s">
        <v>145</v>
      </c>
      <c r="AH41" s="236" t="s">
        <v>15</v>
      </c>
      <c r="AL41" s="236" t="s">
        <v>163</v>
      </c>
      <c r="AM41" s="236" t="str">
        <f t="shared" si="1"/>
        <v>TRA_Tru</v>
      </c>
      <c r="AN41" s="236" t="str">
        <f t="shared" si="1"/>
        <v>RH18_19</v>
      </c>
      <c r="AO41" s="236">
        <f>[2]attached_energy_demand_summariz!B16</f>
        <v>2.0772466684862177E-2</v>
      </c>
      <c r="AP41" s="236" t="s">
        <v>145</v>
      </c>
      <c r="AQ41" s="236" t="s">
        <v>12</v>
      </c>
      <c r="AU41" s="236" t="s">
        <v>163</v>
      </c>
      <c r="AV41" s="236" t="str">
        <f t="shared" si="2"/>
        <v>TRA_Tru</v>
      </c>
      <c r="AW41" s="236" t="str">
        <f t="shared" si="2"/>
        <v>RH18_19</v>
      </c>
      <c r="AX41" s="236">
        <f>[2]attached_energy_demand_summariz!F16</f>
        <v>2.0434688956400562E-2</v>
      </c>
      <c r="AY41" s="236" t="s">
        <v>145</v>
      </c>
      <c r="AZ41" s="236" t="s">
        <v>11</v>
      </c>
      <c r="BD41" s="236" t="s">
        <v>163</v>
      </c>
      <c r="BE41" s="236" t="str">
        <f t="shared" si="3"/>
        <v>TRA_Tru</v>
      </c>
      <c r="BF41" s="236" t="str">
        <f t="shared" si="3"/>
        <v>RH18_19</v>
      </c>
      <c r="BG41" s="236">
        <f t="shared" si="6"/>
        <v>2.0772466684862177E-2</v>
      </c>
      <c r="BH41" s="236" t="s">
        <v>145</v>
      </c>
      <c r="BI41" s="236" t="s">
        <v>13</v>
      </c>
      <c r="BM41" s="236" t="s">
        <v>163</v>
      </c>
      <c r="BN41" s="236" t="str">
        <f t="shared" si="4"/>
        <v>TRA_Tru</v>
      </c>
      <c r="BO41" s="236" t="str">
        <f t="shared" si="4"/>
        <v>RH18_19</v>
      </c>
      <c r="BP41" s="236">
        <f>[2]attached_energy_demand_summariz!J16</f>
        <v>1.9711870428124573E-2</v>
      </c>
      <c r="BQ41" s="236" t="s">
        <v>145</v>
      </c>
      <c r="BR41" s="236" t="s">
        <v>10</v>
      </c>
    </row>
    <row r="42" spans="2:70">
      <c r="B42" s="90" t="s">
        <v>163</v>
      </c>
      <c r="C42" t="s">
        <v>178</v>
      </c>
      <c r="D42" s="96" t="s">
        <v>174</v>
      </c>
      <c r="E42" s="96">
        <v>0.150684931506849</v>
      </c>
      <c r="F42" s="90" t="s">
        <v>145</v>
      </c>
      <c r="G42" s="298"/>
      <c r="H42" s="298"/>
      <c r="I42" s="298"/>
      <c r="J42" s="298"/>
      <c r="K42" s="236" t="s">
        <v>163</v>
      </c>
      <c r="L42" s="236" t="str">
        <f t="shared" si="7"/>
        <v>TRA_Tru</v>
      </c>
      <c r="M42" s="236" t="s">
        <v>570</v>
      </c>
      <c r="N42" s="236">
        <f>[2]attached_energy_demand_split!A26</f>
        <v>2.0818280069585193E-2</v>
      </c>
      <c r="O42" s="236" t="s">
        <v>145</v>
      </c>
      <c r="P42" s="236" t="s">
        <v>14</v>
      </c>
      <c r="T42" s="236" t="s">
        <v>163</v>
      </c>
      <c r="U42" s="236" t="str">
        <f t="shared" si="5"/>
        <v>TRA_Tru</v>
      </c>
      <c r="V42" s="236" t="str">
        <f t="shared" si="5"/>
        <v>RH20_21</v>
      </c>
      <c r="W42" s="236">
        <f>[2]attached_energy_demand_split!A88</f>
        <v>2.1601590955728663E-2</v>
      </c>
      <c r="X42" s="236" t="s">
        <v>145</v>
      </c>
      <c r="Y42" s="236" t="s">
        <v>9</v>
      </c>
      <c r="AC42" s="236" t="s">
        <v>163</v>
      </c>
      <c r="AD42" s="236" t="str">
        <f t="shared" si="0"/>
        <v>TRA_Tru</v>
      </c>
      <c r="AE42" s="236" t="str">
        <f t="shared" si="0"/>
        <v>RH20_21</v>
      </c>
      <c r="AF42" s="236">
        <f>[2]attached_energy_demand_split!A59</f>
        <v>2.125351672873059E-2</v>
      </c>
      <c r="AG42" s="236" t="s">
        <v>145</v>
      </c>
      <c r="AH42" s="236" t="s">
        <v>15</v>
      </c>
      <c r="AL42" s="236" t="s">
        <v>163</v>
      </c>
      <c r="AM42" s="236" t="str">
        <f t="shared" si="1"/>
        <v>TRA_Tru</v>
      </c>
      <c r="AN42" s="236" t="str">
        <f t="shared" si="1"/>
        <v>RH20_21</v>
      </c>
      <c r="AO42" s="236">
        <f>[2]attached_energy_demand_summariz!B17</f>
        <v>2.0871709048996441E-2</v>
      </c>
      <c r="AP42" s="236" t="s">
        <v>145</v>
      </c>
      <c r="AQ42" s="236" t="s">
        <v>12</v>
      </c>
      <c r="AU42" s="236" t="s">
        <v>163</v>
      </c>
      <c r="AV42" s="236" t="str">
        <f t="shared" si="2"/>
        <v>TRA_Tru</v>
      </c>
      <c r="AW42" s="236" t="str">
        <f t="shared" si="2"/>
        <v>RH20_21</v>
      </c>
      <c r="AX42" s="236">
        <f>[2]attached_energy_demand_summariz!F17</f>
        <v>2.0802231271115697E-2</v>
      </c>
      <c r="AY42" s="236" t="s">
        <v>145</v>
      </c>
      <c r="AZ42" s="236" t="s">
        <v>11</v>
      </c>
      <c r="BD42" s="236" t="s">
        <v>163</v>
      </c>
      <c r="BE42" s="236" t="str">
        <f t="shared" si="3"/>
        <v>TRA_Tru</v>
      </c>
      <c r="BF42" s="236" t="str">
        <f t="shared" si="3"/>
        <v>RH20_21</v>
      </c>
      <c r="BG42" s="236">
        <f t="shared" si="6"/>
        <v>2.0871709048996441E-2</v>
      </c>
      <c r="BH42" s="236" t="s">
        <v>145</v>
      </c>
      <c r="BI42" s="236" t="s">
        <v>13</v>
      </c>
      <c r="BM42" s="236" t="s">
        <v>163</v>
      </c>
      <c r="BN42" s="236" t="str">
        <f t="shared" si="4"/>
        <v>TRA_Tru</v>
      </c>
      <c r="BO42" s="236" t="str">
        <f t="shared" si="4"/>
        <v>RH20_21</v>
      </c>
      <c r="BP42" s="236">
        <f>[2]attached_energy_demand_summariz!J17</f>
        <v>1.9882926219822065E-2</v>
      </c>
      <c r="BQ42" s="236" t="s">
        <v>145</v>
      </c>
      <c r="BR42" s="236" t="s">
        <v>10</v>
      </c>
    </row>
    <row r="43" spans="2:70">
      <c r="B43" s="100" t="s">
        <v>163</v>
      </c>
      <c r="C43" t="s">
        <v>178</v>
      </c>
      <c r="D43" s="101" t="s">
        <v>175</v>
      </c>
      <c r="E43" s="101">
        <v>1.25570776255708E-2</v>
      </c>
      <c r="F43" s="102" t="s">
        <v>145</v>
      </c>
      <c r="G43" s="298"/>
      <c r="H43" s="298"/>
      <c r="I43" s="298"/>
      <c r="J43" s="298"/>
      <c r="K43" s="386" t="s">
        <v>163</v>
      </c>
      <c r="L43" s="236" t="str">
        <f t="shared" si="7"/>
        <v>TRA_Tru</v>
      </c>
      <c r="M43" s="236" t="s">
        <v>571</v>
      </c>
      <c r="N43" s="236">
        <f>[2]attached_energy_demand_split!A28</f>
        <v>2.0930934511467787E-2</v>
      </c>
      <c r="O43" s="236" t="s">
        <v>145</v>
      </c>
      <c r="P43" s="236" t="s">
        <v>14</v>
      </c>
      <c r="T43" s="236" t="s">
        <v>163</v>
      </c>
      <c r="U43" s="236" t="str">
        <f t="shared" si="5"/>
        <v>TRA_Tru</v>
      </c>
      <c r="V43" s="236" t="str">
        <f t="shared" si="5"/>
        <v>RH22_23</v>
      </c>
      <c r="W43" s="236">
        <f>[2]attached_energy_demand_split!A90</f>
        <v>2.1772678636596807E-2</v>
      </c>
      <c r="X43" s="236" t="s">
        <v>145</v>
      </c>
      <c r="Y43" s="236" t="s">
        <v>9</v>
      </c>
      <c r="AC43" s="236" t="s">
        <v>163</v>
      </c>
      <c r="AD43" s="236" t="str">
        <f t="shared" si="0"/>
        <v>TRA_Tru</v>
      </c>
      <c r="AE43" s="236" t="str">
        <f t="shared" si="0"/>
        <v>RH22_23</v>
      </c>
      <c r="AF43" s="236">
        <f>[2]attached_energy_demand_split!A61</f>
        <v>2.1019278776313481E-2</v>
      </c>
      <c r="AG43" s="236" t="s">
        <v>145</v>
      </c>
      <c r="AH43" s="236" t="s">
        <v>15</v>
      </c>
      <c r="AL43" s="236" t="s">
        <v>163</v>
      </c>
      <c r="AM43" s="236" t="str">
        <f t="shared" si="1"/>
        <v>TRA_Tru</v>
      </c>
      <c r="AN43" s="236" t="str">
        <f t="shared" si="1"/>
        <v>RH22_23</v>
      </c>
      <c r="AO43" s="236">
        <f>[2]attached_energy_demand_summariz!B18</f>
        <v>2.1048829860768167E-2</v>
      </c>
      <c r="AP43" s="236" t="s">
        <v>145</v>
      </c>
      <c r="AQ43" s="236" t="s">
        <v>12</v>
      </c>
      <c r="AU43" s="236" t="s">
        <v>163</v>
      </c>
      <c r="AV43" s="236" t="str">
        <f t="shared" si="2"/>
        <v>TRA_Tru</v>
      </c>
      <c r="AW43" s="236" t="str">
        <f t="shared" si="2"/>
        <v>RH22_23</v>
      </c>
      <c r="AX43" s="236">
        <f>[2]attached_energy_demand_summariz!F18</f>
        <v>2.1165643317772861E-2</v>
      </c>
      <c r="AY43" s="236" t="s">
        <v>145</v>
      </c>
      <c r="AZ43" s="236" t="s">
        <v>11</v>
      </c>
      <c r="BD43" s="236" t="s">
        <v>163</v>
      </c>
      <c r="BE43" s="236" t="str">
        <f t="shared" si="3"/>
        <v>TRA_Tru</v>
      </c>
      <c r="BF43" s="236" t="str">
        <f t="shared" si="3"/>
        <v>RH22_23</v>
      </c>
      <c r="BG43" s="236">
        <f t="shared" si="6"/>
        <v>2.1048829860768167E-2</v>
      </c>
      <c r="BH43" s="236" t="s">
        <v>145</v>
      </c>
      <c r="BI43" s="236" t="s">
        <v>13</v>
      </c>
      <c r="BM43" s="236" t="s">
        <v>163</v>
      </c>
      <c r="BN43" s="236" t="str">
        <f t="shared" si="4"/>
        <v>TRA_Tru</v>
      </c>
      <c r="BO43" s="236" t="str">
        <f t="shared" si="4"/>
        <v>RH22_23</v>
      </c>
      <c r="BP43" s="236">
        <f>[2]attached_energy_demand_summariz!J18</f>
        <v>2.0355614061689901E-2</v>
      </c>
      <c r="BQ43" s="236" t="s">
        <v>145</v>
      </c>
      <c r="BR43" s="236" t="s">
        <v>10</v>
      </c>
    </row>
    <row r="44" spans="2:70">
      <c r="B44" s="90" t="s">
        <v>163</v>
      </c>
      <c r="C44" t="s">
        <v>179</v>
      </c>
      <c r="D44" s="96" t="s">
        <v>164</v>
      </c>
      <c r="E44" s="96">
        <v>9.4178082191780796E-2</v>
      </c>
      <c r="F44" s="90" t="s">
        <v>145</v>
      </c>
      <c r="G44" s="298"/>
      <c r="H44" s="298"/>
      <c r="I44" s="298"/>
      <c r="J44" s="298"/>
      <c r="K44" s="236" t="s">
        <v>163</v>
      </c>
      <c r="L44" s="236" t="str">
        <f t="shared" si="7"/>
        <v>TRA_Tru</v>
      </c>
      <c r="M44" s="236" t="s">
        <v>572</v>
      </c>
      <c r="N44" s="236">
        <f>[2]attached_energy_demand_split!B6</f>
        <v>2.1693465806133724E-2</v>
      </c>
      <c r="O44" s="236" t="s">
        <v>145</v>
      </c>
      <c r="P44" s="236" t="s">
        <v>14</v>
      </c>
      <c r="T44" s="236" t="s">
        <v>163</v>
      </c>
      <c r="U44" s="236" t="str">
        <f t="shared" si="5"/>
        <v>TRA_Tru</v>
      </c>
      <c r="V44" s="236" t="str">
        <f t="shared" si="5"/>
        <v>SH0_1</v>
      </c>
      <c r="W44" s="236">
        <f>[2]attached_energy_demand_split!B68</f>
        <v>1.7447761885412263E-2</v>
      </c>
      <c r="X44" s="236" t="s">
        <v>145</v>
      </c>
      <c r="Y44" s="236" t="s">
        <v>9</v>
      </c>
      <c r="AC44" s="236" t="s">
        <v>163</v>
      </c>
      <c r="AD44" s="236" t="str">
        <f t="shared" si="0"/>
        <v>TRA_Tru</v>
      </c>
      <c r="AE44" s="236" t="str">
        <f t="shared" si="0"/>
        <v>SH0_1</v>
      </c>
      <c r="AF44" s="236">
        <f>[2]attached_energy_demand_split!B39</f>
        <v>2.0811553801596969E-2</v>
      </c>
      <c r="AG44" s="236" t="s">
        <v>145</v>
      </c>
      <c r="AH44" s="236" t="s">
        <v>15</v>
      </c>
      <c r="AL44" s="236" t="s">
        <v>163</v>
      </c>
      <c r="AM44" s="236" t="str">
        <f t="shared" si="1"/>
        <v>TRA_Tru</v>
      </c>
      <c r="AN44" s="236" t="str">
        <f t="shared" si="1"/>
        <v>SH0_1</v>
      </c>
      <c r="AO44" s="236">
        <f>[2]attached_energy_demand_summariz!B19</f>
        <v>2.0289589930703667E-2</v>
      </c>
      <c r="AP44" s="236" t="s">
        <v>145</v>
      </c>
      <c r="AQ44" s="236" t="s">
        <v>12</v>
      </c>
      <c r="AU44" s="236" t="s">
        <v>163</v>
      </c>
      <c r="AV44" s="236" t="str">
        <f t="shared" si="2"/>
        <v>TRA_Tru</v>
      </c>
      <c r="AW44" s="236" t="str">
        <f t="shared" si="2"/>
        <v>SH0_1</v>
      </c>
      <c r="AX44" s="236">
        <f>[2]attached_energy_demand_summariz!F19</f>
        <v>2.3539997538016236E-2</v>
      </c>
      <c r="AY44" s="236" t="s">
        <v>145</v>
      </c>
      <c r="AZ44" s="236" t="s">
        <v>11</v>
      </c>
      <c r="BD44" s="236" t="s">
        <v>163</v>
      </c>
      <c r="BE44" s="236" t="str">
        <f t="shared" si="3"/>
        <v>TRA_Tru</v>
      </c>
      <c r="BF44" s="236" t="str">
        <f t="shared" si="3"/>
        <v>SH0_1</v>
      </c>
      <c r="BG44" s="236">
        <f t="shared" si="6"/>
        <v>2.0289589930703667E-2</v>
      </c>
      <c r="BH44" s="236" t="s">
        <v>145</v>
      </c>
      <c r="BI44" s="236" t="s">
        <v>13</v>
      </c>
      <c r="BM44" s="236" t="s">
        <v>163</v>
      </c>
      <c r="BN44" s="236" t="str">
        <f t="shared" si="4"/>
        <v>TRA_Tru</v>
      </c>
      <c r="BO44" s="236" t="str">
        <f t="shared" si="4"/>
        <v>SH0_1</v>
      </c>
      <c r="BP44" s="236">
        <f>[2]attached_energy_demand_summariz!J19</f>
        <v>1.7955170622359136E-2</v>
      </c>
      <c r="BQ44" s="236" t="s">
        <v>145</v>
      </c>
      <c r="BR44" s="236" t="s">
        <v>10</v>
      </c>
    </row>
    <row r="45" spans="2:70">
      <c r="B45" s="90" t="s">
        <v>163</v>
      </c>
      <c r="C45" t="s">
        <v>179</v>
      </c>
      <c r="D45" s="96" t="s">
        <v>165</v>
      </c>
      <c r="E45" s="96">
        <v>0.102739726027397</v>
      </c>
      <c r="F45" s="90" t="s">
        <v>145</v>
      </c>
      <c r="G45" s="298"/>
      <c r="H45" s="298"/>
      <c r="I45" s="298"/>
      <c r="J45" s="298"/>
      <c r="K45" s="236" t="s">
        <v>163</v>
      </c>
      <c r="L45" s="236" t="str">
        <f t="shared" si="7"/>
        <v>TRA_Tru</v>
      </c>
      <c r="M45" s="236" t="s">
        <v>573</v>
      </c>
      <c r="N45" s="236">
        <f>[2]attached_energy_demand_split!B8</f>
        <v>2.1091629448540879E-2</v>
      </c>
      <c r="O45" s="236" t="s">
        <v>145</v>
      </c>
      <c r="P45" s="236" t="s">
        <v>14</v>
      </c>
      <c r="T45" s="236" t="s">
        <v>163</v>
      </c>
      <c r="U45" s="236" t="str">
        <f t="shared" si="5"/>
        <v>TRA_Tru</v>
      </c>
      <c r="V45" s="236" t="str">
        <f t="shared" si="5"/>
        <v>SH2_3</v>
      </c>
      <c r="W45" s="236">
        <f>[2]attached_energy_demand_split!B70</f>
        <v>1.5245791875989748E-2</v>
      </c>
      <c r="X45" s="236" t="s">
        <v>145</v>
      </c>
      <c r="Y45" s="236" t="s">
        <v>9</v>
      </c>
      <c r="AC45" s="236" t="s">
        <v>163</v>
      </c>
      <c r="AD45" s="236" t="str">
        <f t="shared" si="0"/>
        <v>TRA_Tru</v>
      </c>
      <c r="AE45" s="236" t="str">
        <f t="shared" si="0"/>
        <v>SH2_3</v>
      </c>
      <c r="AF45" s="236">
        <f>[2]attached_energy_demand_split!B41</f>
        <v>2.0179629923972452E-2</v>
      </c>
      <c r="AG45" s="236" t="s">
        <v>145</v>
      </c>
      <c r="AH45" s="236" t="s">
        <v>15</v>
      </c>
      <c r="AL45" s="236" t="s">
        <v>163</v>
      </c>
      <c r="AM45" s="236" t="str">
        <f t="shared" si="1"/>
        <v>TRA_Tru</v>
      </c>
      <c r="AN45" s="236" t="str">
        <f t="shared" si="1"/>
        <v>SH2_3</v>
      </c>
      <c r="AO45" s="236">
        <f>[2]attached_energy_demand_summariz!B20</f>
        <v>1.8870656882657717E-2</v>
      </c>
      <c r="AP45" s="236" t="s">
        <v>145</v>
      </c>
      <c r="AQ45" s="236" t="s">
        <v>12</v>
      </c>
      <c r="AU45" s="236" t="s">
        <v>163</v>
      </c>
      <c r="AV45" s="236" t="str">
        <f t="shared" si="2"/>
        <v>TRA_Tru</v>
      </c>
      <c r="AW45" s="236" t="str">
        <f t="shared" si="2"/>
        <v>SH2_3</v>
      </c>
      <c r="AX45" s="236">
        <f>[2]attached_energy_demand_summariz!F20</f>
        <v>2.1308543326801641E-2</v>
      </c>
      <c r="AY45" s="236" t="s">
        <v>145</v>
      </c>
      <c r="AZ45" s="236" t="s">
        <v>11</v>
      </c>
      <c r="BD45" s="236" t="s">
        <v>163</v>
      </c>
      <c r="BE45" s="236" t="str">
        <f t="shared" si="3"/>
        <v>TRA_Tru</v>
      </c>
      <c r="BF45" s="236" t="str">
        <f t="shared" si="3"/>
        <v>SH2_3</v>
      </c>
      <c r="BG45" s="236">
        <f t="shared" si="6"/>
        <v>1.8870656882657717E-2</v>
      </c>
      <c r="BH45" s="236" t="s">
        <v>145</v>
      </c>
      <c r="BI45" s="236" t="s">
        <v>13</v>
      </c>
      <c r="BM45" s="236" t="s">
        <v>163</v>
      </c>
      <c r="BN45" s="236" t="str">
        <f t="shared" si="4"/>
        <v>TRA_Tru</v>
      </c>
      <c r="BO45" s="236" t="str">
        <f t="shared" si="4"/>
        <v>SH2_3</v>
      </c>
      <c r="BP45" s="236">
        <f>[2]attached_energy_demand_summariz!J20</f>
        <v>1.6527689837983878E-2</v>
      </c>
      <c r="BQ45" s="236" t="s">
        <v>145</v>
      </c>
      <c r="BR45" s="236" t="s">
        <v>10</v>
      </c>
    </row>
    <row r="46" spans="2:70">
      <c r="B46" s="90" t="s">
        <v>163</v>
      </c>
      <c r="C46" t="s">
        <v>179</v>
      </c>
      <c r="D46" s="96" t="s">
        <v>166</v>
      </c>
      <c r="E46" s="96">
        <v>8.5616438356164396E-3</v>
      </c>
      <c r="F46" s="90" t="s">
        <v>145</v>
      </c>
      <c r="G46" s="298"/>
      <c r="H46" s="298"/>
      <c r="I46" s="298"/>
      <c r="J46" s="298"/>
      <c r="K46" s="236" t="s">
        <v>163</v>
      </c>
      <c r="L46" s="236" t="str">
        <f t="shared" si="7"/>
        <v>TRA_Tru</v>
      </c>
      <c r="M46" s="236" t="s">
        <v>574</v>
      </c>
      <c r="N46" s="236">
        <f>[2]attached_energy_demand_split!B10</f>
        <v>2.0288554911757406E-2</v>
      </c>
      <c r="O46" s="236" t="s">
        <v>145</v>
      </c>
      <c r="P46" s="236" t="s">
        <v>14</v>
      </c>
      <c r="T46" s="236" t="s">
        <v>163</v>
      </c>
      <c r="U46" s="236" t="str">
        <f t="shared" si="5"/>
        <v>TRA_Tru</v>
      </c>
      <c r="V46" s="236" t="str">
        <f t="shared" si="5"/>
        <v>SH4_5</v>
      </c>
      <c r="W46" s="236">
        <f>[2]attached_energy_demand_split!B72</f>
        <v>1.4014785059643245E-2</v>
      </c>
      <c r="X46" s="236" t="s">
        <v>145</v>
      </c>
      <c r="Y46" s="236" t="s">
        <v>9</v>
      </c>
      <c r="AC46" s="236" t="s">
        <v>163</v>
      </c>
      <c r="AD46" s="236" t="str">
        <f t="shared" si="0"/>
        <v>TRA_Tru</v>
      </c>
      <c r="AE46" s="236" t="str">
        <f t="shared" si="0"/>
        <v>SH4_5</v>
      </c>
      <c r="AF46" s="236">
        <f>[2]attached_energy_demand_split!B43</f>
        <v>1.9614839522066274E-2</v>
      </c>
      <c r="AG46" s="236" t="s">
        <v>145</v>
      </c>
      <c r="AH46" s="236" t="s">
        <v>15</v>
      </c>
      <c r="AL46" s="236" t="s">
        <v>163</v>
      </c>
      <c r="AM46" s="236" t="str">
        <f t="shared" si="1"/>
        <v>TRA_Tru</v>
      </c>
      <c r="AN46" s="236" t="str">
        <f t="shared" si="1"/>
        <v>SH4_5</v>
      </c>
      <c r="AO46" s="236">
        <f>[2]attached_energy_demand_summariz!B21</f>
        <v>1.7500502969475973E-2</v>
      </c>
      <c r="AP46" s="236" t="s">
        <v>145</v>
      </c>
      <c r="AQ46" s="236" t="s">
        <v>12</v>
      </c>
      <c r="AU46" s="236" t="s">
        <v>163</v>
      </c>
      <c r="AV46" s="236" t="str">
        <f t="shared" si="2"/>
        <v>TRA_Tru</v>
      </c>
      <c r="AW46" s="236" t="str">
        <f t="shared" si="2"/>
        <v>SH4_5</v>
      </c>
      <c r="AX46" s="236">
        <f>[2]attached_energy_demand_summariz!F21</f>
        <v>1.8479363931276277E-2</v>
      </c>
      <c r="AY46" s="236" t="s">
        <v>145</v>
      </c>
      <c r="AZ46" s="236" t="s">
        <v>11</v>
      </c>
      <c r="BD46" s="236" t="s">
        <v>163</v>
      </c>
      <c r="BE46" s="236" t="str">
        <f t="shared" si="3"/>
        <v>TRA_Tru</v>
      </c>
      <c r="BF46" s="236" t="str">
        <f t="shared" si="3"/>
        <v>SH4_5</v>
      </c>
      <c r="BG46" s="236">
        <f t="shared" si="6"/>
        <v>1.7500502969475973E-2</v>
      </c>
      <c r="BH46" s="236" t="s">
        <v>145</v>
      </c>
      <c r="BI46" s="236" t="s">
        <v>13</v>
      </c>
      <c r="BM46" s="236" t="s">
        <v>163</v>
      </c>
      <c r="BN46" s="236" t="str">
        <f t="shared" si="4"/>
        <v>TRA_Tru</v>
      </c>
      <c r="BO46" s="236" t="str">
        <f t="shared" si="4"/>
        <v>SH4_5</v>
      </c>
      <c r="BP46" s="236">
        <f>[2]attached_energy_demand_summariz!J21</f>
        <v>1.510497142263667E-2</v>
      </c>
      <c r="BQ46" s="236" t="s">
        <v>145</v>
      </c>
      <c r="BR46" s="236" t="s">
        <v>10</v>
      </c>
    </row>
    <row r="47" spans="2:70">
      <c r="B47" s="97" t="s">
        <v>163</v>
      </c>
      <c r="C47" t="s">
        <v>179</v>
      </c>
      <c r="D47" s="96" t="s">
        <v>167</v>
      </c>
      <c r="E47" s="96">
        <v>0.12682648401826499</v>
      </c>
      <c r="F47" s="90" t="s">
        <v>145</v>
      </c>
      <c r="G47" s="298"/>
      <c r="H47" s="298"/>
      <c r="I47" s="298"/>
      <c r="J47" s="298"/>
      <c r="K47" s="386" t="s">
        <v>163</v>
      </c>
      <c r="L47" s="236" t="str">
        <f t="shared" si="7"/>
        <v>TRA_Tru</v>
      </c>
      <c r="M47" s="236" t="s">
        <v>575</v>
      </c>
      <c r="N47" s="236">
        <f>[2]attached_energy_demand_split!B12</f>
        <v>1.9232236416978313E-2</v>
      </c>
      <c r="O47" s="236" t="s">
        <v>145</v>
      </c>
      <c r="P47" s="236" t="s">
        <v>14</v>
      </c>
      <c r="T47" s="236" t="s">
        <v>163</v>
      </c>
      <c r="U47" s="236" t="str">
        <f t="shared" si="5"/>
        <v>TRA_Tru</v>
      </c>
      <c r="V47" s="236" t="str">
        <f t="shared" si="5"/>
        <v>SH6_7</v>
      </c>
      <c r="W47" s="236">
        <f>[2]attached_energy_demand_split!B74</f>
        <v>1.3860443209600209E-2</v>
      </c>
      <c r="X47" s="236" t="s">
        <v>145</v>
      </c>
      <c r="Y47" s="236" t="s">
        <v>9</v>
      </c>
      <c r="AC47" s="236" t="s">
        <v>163</v>
      </c>
      <c r="AD47" s="236" t="str">
        <f t="shared" si="0"/>
        <v>TRA_Tru</v>
      </c>
      <c r="AE47" s="236" t="str">
        <f t="shared" si="0"/>
        <v>SH6_7</v>
      </c>
      <c r="AF47" s="236">
        <f>[2]attached_energy_demand_split!B45</f>
        <v>1.7278998108464394E-2</v>
      </c>
      <c r="AG47" s="236" t="s">
        <v>145</v>
      </c>
      <c r="AH47" s="236" t="s">
        <v>15</v>
      </c>
      <c r="AL47" s="236" t="s">
        <v>163</v>
      </c>
      <c r="AM47" s="236" t="str">
        <f t="shared" si="1"/>
        <v>TRA_Tru</v>
      </c>
      <c r="AN47" s="236" t="str">
        <f t="shared" si="1"/>
        <v>SH6_7</v>
      </c>
      <c r="AO47" s="236">
        <f>[2]attached_energy_demand_summariz!B22</f>
        <v>1.6421193779789026E-2</v>
      </c>
      <c r="AP47" s="236" t="s">
        <v>145</v>
      </c>
      <c r="AQ47" s="236" t="s">
        <v>12</v>
      </c>
      <c r="AU47" s="236" t="s">
        <v>163</v>
      </c>
      <c r="AV47" s="236" t="str">
        <f t="shared" si="2"/>
        <v>TRA_Tru</v>
      </c>
      <c r="AW47" s="236" t="str">
        <f t="shared" si="2"/>
        <v>SH6_7</v>
      </c>
      <c r="AX47" s="236">
        <f>[2]attached_energy_demand_summariz!F22</f>
        <v>1.7199621712887928E-2</v>
      </c>
      <c r="AY47" s="236" t="s">
        <v>145</v>
      </c>
      <c r="AZ47" s="236" t="s">
        <v>11</v>
      </c>
      <c r="BD47" s="236" t="s">
        <v>163</v>
      </c>
      <c r="BE47" s="236" t="str">
        <f t="shared" si="3"/>
        <v>TRA_Tru</v>
      </c>
      <c r="BF47" s="236" t="str">
        <f t="shared" si="3"/>
        <v>SH6_7</v>
      </c>
      <c r="BG47" s="236">
        <f t="shared" si="6"/>
        <v>1.6421193779789026E-2</v>
      </c>
      <c r="BH47" s="236" t="s">
        <v>145</v>
      </c>
      <c r="BI47" s="236" t="s">
        <v>13</v>
      </c>
      <c r="BM47" s="236" t="s">
        <v>163</v>
      </c>
      <c r="BN47" s="236" t="str">
        <f t="shared" si="4"/>
        <v>TRA_Tru</v>
      </c>
      <c r="BO47" s="236" t="str">
        <f t="shared" si="4"/>
        <v>SH6_7</v>
      </c>
      <c r="BP47" s="236">
        <f>[2]attached_energy_demand_summariz!J22</f>
        <v>1.4534669451014268E-2</v>
      </c>
      <c r="BQ47" s="236" t="s">
        <v>145</v>
      </c>
      <c r="BR47" s="236" t="s">
        <v>10</v>
      </c>
    </row>
    <row r="48" spans="2:70">
      <c r="B48" s="90" t="s">
        <v>163</v>
      </c>
      <c r="C48" t="s">
        <v>179</v>
      </c>
      <c r="D48" s="96" t="s">
        <v>168</v>
      </c>
      <c r="E48" s="96">
        <v>0.13835616438356199</v>
      </c>
      <c r="F48" s="90" t="s">
        <v>145</v>
      </c>
      <c r="G48" s="298"/>
      <c r="H48" s="298"/>
      <c r="I48" s="298"/>
      <c r="J48" s="298"/>
      <c r="K48" s="236" t="s">
        <v>163</v>
      </c>
      <c r="L48" s="236" t="str">
        <f t="shared" si="7"/>
        <v>TRA_Tru</v>
      </c>
      <c r="M48" s="236" t="s">
        <v>576</v>
      </c>
      <c r="N48" s="236">
        <f>[2]attached_energy_demand_split!B14</f>
        <v>1.8748507011425081E-2</v>
      </c>
      <c r="O48" s="236" t="s">
        <v>145</v>
      </c>
      <c r="P48" s="236" t="s">
        <v>14</v>
      </c>
      <c r="T48" s="236" t="s">
        <v>163</v>
      </c>
      <c r="U48" s="236" t="str">
        <f t="shared" si="5"/>
        <v>TRA_Tru</v>
      </c>
      <c r="V48" s="236" t="str">
        <f t="shared" si="5"/>
        <v>SH8_9</v>
      </c>
      <c r="W48" s="236">
        <f>[2]attached_energy_demand_split!B76</f>
        <v>1.4755107179350496E-2</v>
      </c>
      <c r="X48" s="236" t="s">
        <v>145</v>
      </c>
      <c r="Y48" s="236" t="s">
        <v>9</v>
      </c>
      <c r="AC48" s="236" t="s">
        <v>163</v>
      </c>
      <c r="AD48" s="236" t="str">
        <f t="shared" si="0"/>
        <v>TRA_Tru</v>
      </c>
      <c r="AE48" s="236" t="str">
        <f t="shared" si="0"/>
        <v>SH8_9</v>
      </c>
      <c r="AF48" s="236">
        <f>[2]attached_energy_demand_split!B47</f>
        <v>1.5588699261442313E-2</v>
      </c>
      <c r="AG48" s="236" t="s">
        <v>145</v>
      </c>
      <c r="AH48" s="236" t="s">
        <v>15</v>
      </c>
      <c r="AL48" s="236" t="s">
        <v>163</v>
      </c>
      <c r="AM48" s="236" t="str">
        <f t="shared" si="1"/>
        <v>TRA_Tru</v>
      </c>
      <c r="AN48" s="236" t="str">
        <f t="shared" si="1"/>
        <v>SH8_9</v>
      </c>
      <c r="AO48" s="236">
        <f>[2]attached_energy_demand_summariz!B23</f>
        <v>1.6139842957734477E-2</v>
      </c>
      <c r="AP48" s="236" t="s">
        <v>145</v>
      </c>
      <c r="AQ48" s="236" t="s">
        <v>12</v>
      </c>
      <c r="AU48" s="236" t="s">
        <v>163</v>
      </c>
      <c r="AV48" s="236" t="str">
        <f t="shared" si="2"/>
        <v>TRA_Tru</v>
      </c>
      <c r="AW48" s="236" t="str">
        <f t="shared" si="2"/>
        <v>SH8_9</v>
      </c>
      <c r="AX48" s="236">
        <f>[2]attached_energy_demand_summariz!F23</f>
        <v>1.7030245273226989E-2</v>
      </c>
      <c r="AY48" s="236" t="s">
        <v>145</v>
      </c>
      <c r="AZ48" s="236" t="s">
        <v>11</v>
      </c>
      <c r="BD48" s="236" t="s">
        <v>163</v>
      </c>
      <c r="BE48" s="236" t="str">
        <f t="shared" si="3"/>
        <v>TRA_Tru</v>
      </c>
      <c r="BF48" s="236" t="str">
        <f t="shared" si="3"/>
        <v>SH8_9</v>
      </c>
      <c r="BG48" s="236">
        <f t="shared" si="6"/>
        <v>1.6139842957734477E-2</v>
      </c>
      <c r="BH48" s="236" t="s">
        <v>145</v>
      </c>
      <c r="BI48" s="236" t="s">
        <v>13</v>
      </c>
      <c r="BM48" s="236" t="s">
        <v>163</v>
      </c>
      <c r="BN48" s="236" t="str">
        <f t="shared" si="4"/>
        <v>TRA_Tru</v>
      </c>
      <c r="BO48" s="236" t="str">
        <f t="shared" si="4"/>
        <v>SH8_9</v>
      </c>
      <c r="BP48" s="236">
        <f>[2]attached_energy_demand_summariz!J23</f>
        <v>1.4576656063227507E-2</v>
      </c>
      <c r="BQ48" s="236" t="s">
        <v>145</v>
      </c>
      <c r="BR48" s="236" t="s">
        <v>10</v>
      </c>
    </row>
    <row r="49" spans="2:70">
      <c r="B49" s="90" t="s">
        <v>163</v>
      </c>
      <c r="C49" t="s">
        <v>179</v>
      </c>
      <c r="D49" s="96" t="s">
        <v>169</v>
      </c>
      <c r="E49" s="96">
        <v>1.15296803652968E-2</v>
      </c>
      <c r="F49" s="90" t="s">
        <v>145</v>
      </c>
      <c r="G49" s="298"/>
      <c r="H49" s="298"/>
      <c r="I49" s="298"/>
      <c r="J49" s="298"/>
      <c r="K49" s="236" t="s">
        <v>163</v>
      </c>
      <c r="L49" s="236" t="str">
        <f t="shared" si="7"/>
        <v>TRA_Tru</v>
      </c>
      <c r="M49" s="236" t="s">
        <v>577</v>
      </c>
      <c r="N49" s="236">
        <f>[2]attached_energy_demand_split!B16</f>
        <v>1.8678047240008381E-2</v>
      </c>
      <c r="O49" s="236" t="s">
        <v>145</v>
      </c>
      <c r="P49" s="236" t="s">
        <v>14</v>
      </c>
      <c r="T49" s="236" t="s">
        <v>163</v>
      </c>
      <c r="U49" s="236" t="str">
        <f t="shared" si="5"/>
        <v>TRA_Tru</v>
      </c>
      <c r="V49" s="236" t="str">
        <f t="shared" si="5"/>
        <v>SH10_11</v>
      </c>
      <c r="W49" s="236">
        <f>[2]attached_energy_demand_split!B78</f>
        <v>1.7186661643030239E-2</v>
      </c>
      <c r="X49" s="236" t="s">
        <v>145</v>
      </c>
      <c r="Y49" s="236" t="s">
        <v>9</v>
      </c>
      <c r="AC49" s="236" t="s">
        <v>163</v>
      </c>
      <c r="AD49" s="236" t="str">
        <f t="shared" si="0"/>
        <v>TRA_Tru</v>
      </c>
      <c r="AE49" s="236" t="str">
        <f t="shared" si="0"/>
        <v>SH10_11</v>
      </c>
      <c r="AF49" s="236">
        <f>[2]attached_energy_demand_split!B49</f>
        <v>1.5097315695768238E-2</v>
      </c>
      <c r="AG49" s="236" t="s">
        <v>145</v>
      </c>
      <c r="AH49" s="236" t="s">
        <v>15</v>
      </c>
      <c r="AL49" s="236" t="s">
        <v>163</v>
      </c>
      <c r="AM49" s="236" t="str">
        <f t="shared" si="1"/>
        <v>TRA_Tru</v>
      </c>
      <c r="AN49" s="236" t="str">
        <f t="shared" si="1"/>
        <v>SH10_11</v>
      </c>
      <c r="AO49" s="236">
        <f>[2]attached_energy_demand_summariz!B24</f>
        <v>1.7129545746942351E-2</v>
      </c>
      <c r="AP49" s="236" t="s">
        <v>145</v>
      </c>
      <c r="AQ49" s="236" t="s">
        <v>12</v>
      </c>
      <c r="AU49" s="236" t="s">
        <v>163</v>
      </c>
      <c r="AV49" s="236" t="str">
        <f t="shared" si="2"/>
        <v>TRA_Tru</v>
      </c>
      <c r="AW49" s="236" t="str">
        <f t="shared" si="2"/>
        <v>SH10_11</v>
      </c>
      <c r="AX49" s="236">
        <f>[2]attached_energy_demand_summariz!F24</f>
        <v>1.8714885138756153E-2</v>
      </c>
      <c r="AY49" s="236" t="s">
        <v>145</v>
      </c>
      <c r="AZ49" s="236" t="s">
        <v>11</v>
      </c>
      <c r="BD49" s="236" t="s">
        <v>163</v>
      </c>
      <c r="BE49" s="236" t="str">
        <f t="shared" si="3"/>
        <v>TRA_Tru</v>
      </c>
      <c r="BF49" s="236" t="str">
        <f t="shared" si="3"/>
        <v>SH10_11</v>
      </c>
      <c r="BG49" s="236">
        <f t="shared" si="6"/>
        <v>1.7129545746942351E-2</v>
      </c>
      <c r="BH49" s="236" t="s">
        <v>145</v>
      </c>
      <c r="BI49" s="236" t="s">
        <v>13</v>
      </c>
      <c r="BM49" s="236" t="s">
        <v>163</v>
      </c>
      <c r="BN49" s="236" t="str">
        <f t="shared" si="4"/>
        <v>TRA_Tru</v>
      </c>
      <c r="BO49" s="236" t="str">
        <f t="shared" si="4"/>
        <v>SH10_11</v>
      </c>
      <c r="BP49" s="236">
        <f>[2]attached_energy_demand_summariz!J24</f>
        <v>1.5970819017148752E-2</v>
      </c>
      <c r="BQ49" s="236" t="s">
        <v>145</v>
      </c>
      <c r="BR49" s="236" t="s">
        <v>10</v>
      </c>
    </row>
    <row r="50" spans="2:70">
      <c r="B50" s="90" t="s">
        <v>163</v>
      </c>
      <c r="C50" t="s">
        <v>179</v>
      </c>
      <c r="D50" s="96" t="s">
        <v>170</v>
      </c>
      <c r="E50" s="96">
        <v>9.9200913242009095E-2</v>
      </c>
      <c r="F50" s="90" t="s">
        <v>145</v>
      </c>
      <c r="G50" s="298"/>
      <c r="H50" s="298"/>
      <c r="I50" s="298"/>
      <c r="J50" s="298"/>
      <c r="K50" s="236" t="s">
        <v>163</v>
      </c>
      <c r="L50" s="236" t="str">
        <f t="shared" si="7"/>
        <v>TRA_Tru</v>
      </c>
      <c r="M50" s="236" t="s">
        <v>578</v>
      </c>
      <c r="N50" s="236">
        <f>[2]attached_energy_demand_split!B18</f>
        <v>1.9354324184005747E-2</v>
      </c>
      <c r="O50" s="236" t="s">
        <v>145</v>
      </c>
      <c r="P50" s="236" t="s">
        <v>14</v>
      </c>
      <c r="T50" s="236" t="s">
        <v>163</v>
      </c>
      <c r="U50" s="236" t="str">
        <f t="shared" si="5"/>
        <v>TRA_Tru</v>
      </c>
      <c r="V50" s="236" t="str">
        <f t="shared" si="5"/>
        <v>SH12_13</v>
      </c>
      <c r="W50" s="236">
        <f>[2]attached_energy_demand_split!B80</f>
        <v>1.8532966353609626E-2</v>
      </c>
      <c r="X50" s="236" t="s">
        <v>145</v>
      </c>
      <c r="Y50" s="236" t="s">
        <v>9</v>
      </c>
      <c r="AC50" s="236" t="s">
        <v>163</v>
      </c>
      <c r="AD50" s="236" t="str">
        <f t="shared" si="0"/>
        <v>TRA_Tru</v>
      </c>
      <c r="AE50" s="236" t="str">
        <f t="shared" si="0"/>
        <v>SH12_13</v>
      </c>
      <c r="AF50" s="236">
        <f>[2]attached_energy_demand_split!B51</f>
        <v>1.571627190629124E-2</v>
      </c>
      <c r="AG50" s="236" t="s">
        <v>145</v>
      </c>
      <c r="AH50" s="236" t="s">
        <v>15</v>
      </c>
      <c r="AL50" s="236" t="s">
        <v>163</v>
      </c>
      <c r="AM50" s="236" t="str">
        <f t="shared" si="1"/>
        <v>TRA_Tru</v>
      </c>
      <c r="AN50" s="236" t="str">
        <f t="shared" si="1"/>
        <v>SH12_13</v>
      </c>
      <c r="AO50" s="236">
        <f>[2]attached_energy_demand_summariz!B25</f>
        <v>1.8490958581669839E-2</v>
      </c>
      <c r="AP50" s="236" t="s">
        <v>145</v>
      </c>
      <c r="AQ50" s="236" t="s">
        <v>12</v>
      </c>
      <c r="AU50" s="236" t="s">
        <v>163</v>
      </c>
      <c r="AV50" s="236" t="str">
        <f t="shared" si="2"/>
        <v>TRA_Tru</v>
      </c>
      <c r="AW50" s="236" t="str">
        <f t="shared" si="2"/>
        <v>SH12_13</v>
      </c>
      <c r="AX50" s="236">
        <f>[2]attached_energy_demand_summariz!F25</f>
        <v>2.1343557408040538E-2</v>
      </c>
      <c r="AY50" s="236" t="s">
        <v>145</v>
      </c>
      <c r="AZ50" s="236" t="s">
        <v>11</v>
      </c>
      <c r="BD50" s="236" t="s">
        <v>163</v>
      </c>
      <c r="BE50" s="236" t="str">
        <f t="shared" si="3"/>
        <v>TRA_Tru</v>
      </c>
      <c r="BF50" s="236" t="str">
        <f t="shared" si="3"/>
        <v>SH12_13</v>
      </c>
      <c r="BG50" s="236">
        <f t="shared" si="6"/>
        <v>1.8490958581669839E-2</v>
      </c>
      <c r="BH50" s="236" t="s">
        <v>145</v>
      </c>
      <c r="BI50" s="236" t="s">
        <v>13</v>
      </c>
      <c r="BM50" s="236" t="s">
        <v>163</v>
      </c>
      <c r="BN50" s="236" t="str">
        <f t="shared" si="4"/>
        <v>TRA_Tru</v>
      </c>
      <c r="BO50" s="236" t="str">
        <f t="shared" si="4"/>
        <v>SH12_13</v>
      </c>
      <c r="BP50" s="236">
        <f>[2]attached_energy_demand_summariz!J25</f>
        <v>1.750767305640203E-2</v>
      </c>
      <c r="BQ50" s="236" t="s">
        <v>145</v>
      </c>
      <c r="BR50" s="236" t="s">
        <v>10</v>
      </c>
    </row>
    <row r="51" spans="2:70">
      <c r="B51" s="97" t="s">
        <v>163</v>
      </c>
      <c r="C51" t="s">
        <v>179</v>
      </c>
      <c r="D51" s="96" t="s">
        <v>171</v>
      </c>
      <c r="E51" s="96">
        <v>0.108219178082192</v>
      </c>
      <c r="F51" s="90" t="s">
        <v>145</v>
      </c>
      <c r="K51" s="386" t="s">
        <v>163</v>
      </c>
      <c r="L51" s="236" t="str">
        <f t="shared" si="7"/>
        <v>TRA_Tru</v>
      </c>
      <c r="M51" s="236" t="s">
        <v>579</v>
      </c>
      <c r="N51" s="236">
        <f>[2]attached_energy_demand_split!B20</f>
        <v>2.04723701496402E-2</v>
      </c>
      <c r="O51" s="236" t="s">
        <v>145</v>
      </c>
      <c r="P51" s="236" t="s">
        <v>14</v>
      </c>
      <c r="T51" s="236" t="s">
        <v>163</v>
      </c>
      <c r="U51" s="236" t="str">
        <f t="shared" si="5"/>
        <v>TRA_Tru</v>
      </c>
      <c r="V51" s="236" t="str">
        <f t="shared" si="5"/>
        <v>SH14_15</v>
      </c>
      <c r="W51" s="236">
        <f>[2]attached_energy_demand_split!B82</f>
        <v>1.8944606533826285E-2</v>
      </c>
      <c r="X51" s="236" t="s">
        <v>145</v>
      </c>
      <c r="Y51" s="236" t="s">
        <v>9</v>
      </c>
      <c r="AC51" s="236" t="s">
        <v>163</v>
      </c>
      <c r="AD51" s="236" t="str">
        <f t="shared" si="0"/>
        <v>TRA_Tru</v>
      </c>
      <c r="AE51" s="236" t="str">
        <f t="shared" si="0"/>
        <v>SH14_15</v>
      </c>
      <c r="AF51" s="236">
        <f>[2]attached_energy_demand_split!B53</f>
        <v>1.8169486482091383E-2</v>
      </c>
      <c r="AG51" s="236" t="s">
        <v>145</v>
      </c>
      <c r="AH51" s="236" t="s">
        <v>15</v>
      </c>
      <c r="AL51" s="236" t="s">
        <v>163</v>
      </c>
      <c r="AM51" s="236" t="str">
        <f t="shared" si="1"/>
        <v>TRA_Tru</v>
      </c>
      <c r="AN51" s="236" t="str">
        <f t="shared" si="1"/>
        <v>SH14_15</v>
      </c>
      <c r="AO51" s="236">
        <f>[2]attached_energy_demand_summariz!B26</f>
        <v>1.9740368004096027E-2</v>
      </c>
      <c r="AP51" s="236" t="s">
        <v>145</v>
      </c>
      <c r="AQ51" s="236" t="s">
        <v>12</v>
      </c>
      <c r="AU51" s="236" t="s">
        <v>163</v>
      </c>
      <c r="AV51" s="236" t="str">
        <f t="shared" si="2"/>
        <v>TRA_Tru</v>
      </c>
      <c r="AW51" s="236" t="str">
        <f t="shared" si="2"/>
        <v>SH14_15</v>
      </c>
      <c r="AX51" s="236">
        <f>[2]attached_energy_demand_summariz!F26</f>
        <v>2.2952067498314008E-2</v>
      </c>
      <c r="AY51" s="236" t="s">
        <v>145</v>
      </c>
      <c r="AZ51" s="236" t="s">
        <v>11</v>
      </c>
      <c r="BD51" s="236" t="s">
        <v>163</v>
      </c>
      <c r="BE51" s="236" t="str">
        <f t="shared" si="3"/>
        <v>TRA_Tru</v>
      </c>
      <c r="BF51" s="236" t="str">
        <f t="shared" si="3"/>
        <v>SH14_15</v>
      </c>
      <c r="BG51" s="236">
        <f t="shared" si="6"/>
        <v>1.9740368004096027E-2</v>
      </c>
      <c r="BH51" s="236" t="s">
        <v>145</v>
      </c>
      <c r="BI51" s="236" t="s">
        <v>13</v>
      </c>
      <c r="BM51" s="236" t="s">
        <v>163</v>
      </c>
      <c r="BN51" s="236" t="str">
        <f t="shared" si="4"/>
        <v>TRA_Tru</v>
      </c>
      <c r="BO51" s="236" t="str">
        <f t="shared" si="4"/>
        <v>SH14_15</v>
      </c>
      <c r="BP51" s="236">
        <f>[2]attached_energy_demand_summariz!J26</f>
        <v>1.8163309356608266E-2</v>
      </c>
      <c r="BQ51" s="236" t="s">
        <v>145</v>
      </c>
      <c r="BR51" s="236" t="s">
        <v>10</v>
      </c>
    </row>
    <row r="52" spans="2:70">
      <c r="B52" s="90" t="s">
        <v>163</v>
      </c>
      <c r="C52" t="s">
        <v>179</v>
      </c>
      <c r="D52" s="96" t="s">
        <v>172</v>
      </c>
      <c r="E52" s="96">
        <v>9.0182648401826507E-3</v>
      </c>
      <c r="F52" s="90" t="s">
        <v>145</v>
      </c>
      <c r="K52" s="236" t="s">
        <v>163</v>
      </c>
      <c r="L52" s="236" t="str">
        <f t="shared" si="7"/>
        <v>TRA_Tru</v>
      </c>
      <c r="M52" s="236" t="s">
        <v>580</v>
      </c>
      <c r="N52" s="236">
        <f>[2]attached_energy_demand_split!B22</f>
        <v>2.1278922422278038E-2</v>
      </c>
      <c r="O52" s="236" t="s">
        <v>145</v>
      </c>
      <c r="P52" s="236" t="s">
        <v>14</v>
      </c>
      <c r="T52" s="236" t="s">
        <v>163</v>
      </c>
      <c r="U52" s="236" t="str">
        <f t="shared" si="5"/>
        <v>TRA_Tru</v>
      </c>
      <c r="V52" s="236" t="str">
        <f t="shared" si="5"/>
        <v>SH16_17</v>
      </c>
      <c r="W52" s="236">
        <f>[2]attached_energy_demand_split!B84</f>
        <v>1.8793864020136643E-2</v>
      </c>
      <c r="X52" s="236" t="s">
        <v>145</v>
      </c>
      <c r="Y52" s="236" t="s">
        <v>9</v>
      </c>
      <c r="AC52" s="236" t="s">
        <v>163</v>
      </c>
      <c r="AD52" s="236" t="str">
        <f t="shared" si="0"/>
        <v>TRA_Tru</v>
      </c>
      <c r="AE52" s="236" t="str">
        <f t="shared" si="0"/>
        <v>SH16_17</v>
      </c>
      <c r="AF52" s="236">
        <f>[2]attached_energy_demand_split!B55</f>
        <v>1.9938803009038802E-2</v>
      </c>
      <c r="AG52" s="236" t="s">
        <v>145</v>
      </c>
      <c r="AH52" s="236" t="s">
        <v>15</v>
      </c>
      <c r="AL52" s="236" t="s">
        <v>163</v>
      </c>
      <c r="AM52" s="236" t="str">
        <f t="shared" si="1"/>
        <v>TRA_Tru</v>
      </c>
      <c r="AN52" s="236" t="str">
        <f t="shared" si="1"/>
        <v>SH16_17</v>
      </c>
      <c r="AO52" s="236">
        <f>[2]attached_energy_demand_summariz!B27</f>
        <v>2.0420539746597716E-2</v>
      </c>
      <c r="AP52" s="236" t="s">
        <v>145</v>
      </c>
      <c r="AQ52" s="236" t="s">
        <v>12</v>
      </c>
      <c r="AU52" s="236" t="s">
        <v>163</v>
      </c>
      <c r="AV52" s="236" t="str">
        <f t="shared" si="2"/>
        <v>TRA_Tru</v>
      </c>
      <c r="AW52" s="236" t="str">
        <f t="shared" si="2"/>
        <v>SH16_17</v>
      </c>
      <c r="AX52" s="236">
        <f>[2]attached_energy_demand_summariz!F27</f>
        <v>2.3710445910745781E-2</v>
      </c>
      <c r="AY52" s="236" t="s">
        <v>145</v>
      </c>
      <c r="AZ52" s="236" t="s">
        <v>11</v>
      </c>
      <c r="BD52" s="236" t="s">
        <v>163</v>
      </c>
      <c r="BE52" s="236" t="str">
        <f t="shared" si="3"/>
        <v>TRA_Tru</v>
      </c>
      <c r="BF52" s="236" t="str">
        <f t="shared" si="3"/>
        <v>SH16_17</v>
      </c>
      <c r="BG52" s="236">
        <f t="shared" si="6"/>
        <v>2.0420539746597716E-2</v>
      </c>
      <c r="BH52" s="236" t="s">
        <v>145</v>
      </c>
      <c r="BI52" s="236" t="s">
        <v>13</v>
      </c>
      <c r="BM52" s="236" t="s">
        <v>163</v>
      </c>
      <c r="BN52" s="236" t="str">
        <f t="shared" si="4"/>
        <v>TRA_Tru</v>
      </c>
      <c r="BO52" s="236" t="str">
        <f t="shared" si="4"/>
        <v>SH16_17</v>
      </c>
      <c r="BP52" s="236">
        <f>[2]attached_energy_demand_summariz!J27</f>
        <v>1.8380663370789307E-2</v>
      </c>
      <c r="BQ52" s="236" t="s">
        <v>145</v>
      </c>
      <c r="BR52" s="236" t="s">
        <v>10</v>
      </c>
    </row>
    <row r="53" spans="2:70">
      <c r="B53" s="90" t="s">
        <v>163</v>
      </c>
      <c r="C53" t="s">
        <v>179</v>
      </c>
      <c r="D53" s="96" t="s">
        <v>173</v>
      </c>
      <c r="E53" s="96">
        <v>0.13812785388127899</v>
      </c>
      <c r="F53" s="90" t="s">
        <v>145</v>
      </c>
      <c r="K53" s="236" t="s">
        <v>163</v>
      </c>
      <c r="L53" s="236" t="str">
        <f t="shared" si="7"/>
        <v>TRA_Tru</v>
      </c>
      <c r="M53" s="236" t="s">
        <v>581</v>
      </c>
      <c r="N53" s="236">
        <f>[2]attached_energy_demand_split!B24</f>
        <v>2.1738834728832659E-2</v>
      </c>
      <c r="O53" s="236" t="s">
        <v>145</v>
      </c>
      <c r="P53" s="236" t="s">
        <v>14</v>
      </c>
      <c r="T53" s="236" t="s">
        <v>163</v>
      </c>
      <c r="U53" s="236" t="str">
        <f t="shared" si="5"/>
        <v>TRA_Tru</v>
      </c>
      <c r="V53" s="236" t="str">
        <f t="shared" si="5"/>
        <v>SH18_19</v>
      </c>
      <c r="W53" s="236">
        <f>[2]attached_energy_demand_split!B86</f>
        <v>1.8929321241404354E-2</v>
      </c>
      <c r="X53" s="236" t="s">
        <v>145</v>
      </c>
      <c r="Y53" s="236" t="s">
        <v>9</v>
      </c>
      <c r="AC53" s="236" t="s">
        <v>163</v>
      </c>
      <c r="AD53" s="236" t="str">
        <f t="shared" si="0"/>
        <v>TRA_Tru</v>
      </c>
      <c r="AE53" s="236" t="str">
        <f t="shared" si="0"/>
        <v>SH18_19</v>
      </c>
      <c r="AF53" s="236">
        <f>[2]attached_energy_demand_split!B57</f>
        <v>2.0595183179265363E-2</v>
      </c>
      <c r="AG53" s="236" t="s">
        <v>145</v>
      </c>
      <c r="AH53" s="236" t="s">
        <v>15</v>
      </c>
      <c r="AL53" s="236" t="s">
        <v>163</v>
      </c>
      <c r="AM53" s="236" t="str">
        <f t="shared" si="1"/>
        <v>TRA_Tru</v>
      </c>
      <c r="AN53" s="236" t="str">
        <f t="shared" si="1"/>
        <v>SH18_19</v>
      </c>
      <c r="AO53" s="236">
        <f>[2]attached_energy_demand_summariz!B28</f>
        <v>2.0691065361099072E-2</v>
      </c>
      <c r="AP53" s="236" t="s">
        <v>145</v>
      </c>
      <c r="AQ53" s="236" t="s">
        <v>12</v>
      </c>
      <c r="AU53" s="236" t="s">
        <v>163</v>
      </c>
      <c r="AV53" s="236" t="str">
        <f t="shared" si="2"/>
        <v>TRA_Tru</v>
      </c>
      <c r="AW53" s="236" t="str">
        <f t="shared" si="2"/>
        <v>SH18_19</v>
      </c>
      <c r="AX53" s="236">
        <f>[2]attached_energy_demand_summariz!F28</f>
        <v>2.3993761170789621E-2</v>
      </c>
      <c r="AY53" s="236" t="s">
        <v>145</v>
      </c>
      <c r="AZ53" s="236" t="s">
        <v>11</v>
      </c>
      <c r="BD53" s="236" t="s">
        <v>163</v>
      </c>
      <c r="BE53" s="236" t="str">
        <f t="shared" si="3"/>
        <v>TRA_Tru</v>
      </c>
      <c r="BF53" s="236" t="str">
        <f t="shared" si="3"/>
        <v>SH18_19</v>
      </c>
      <c r="BG53" s="236">
        <f t="shared" si="6"/>
        <v>2.0691065361099072E-2</v>
      </c>
      <c r="BH53" s="236" t="s">
        <v>145</v>
      </c>
      <c r="BI53" s="236" t="s">
        <v>13</v>
      </c>
      <c r="BM53" s="236" t="s">
        <v>163</v>
      </c>
      <c r="BN53" s="236" t="str">
        <f t="shared" si="4"/>
        <v>TRA_Tru</v>
      </c>
      <c r="BO53" s="236" t="str">
        <f t="shared" si="4"/>
        <v>SH18_19</v>
      </c>
      <c r="BP53" s="236">
        <f>[2]attached_energy_demand_summariz!J28</f>
        <v>1.8198226485203375E-2</v>
      </c>
      <c r="BQ53" s="236" t="s">
        <v>145</v>
      </c>
      <c r="BR53" s="236" t="s">
        <v>10</v>
      </c>
    </row>
    <row r="54" spans="2:70">
      <c r="B54" s="90" t="s">
        <v>163</v>
      </c>
      <c r="C54" t="s">
        <v>179</v>
      </c>
      <c r="D54" s="96" t="s">
        <v>174</v>
      </c>
      <c r="E54" s="96">
        <v>0.150684931506849</v>
      </c>
      <c r="F54" s="90" t="s">
        <v>145</v>
      </c>
      <c r="K54" s="236" t="s">
        <v>163</v>
      </c>
      <c r="L54" s="236" t="str">
        <f t="shared" si="7"/>
        <v>TRA_Tru</v>
      </c>
      <c r="M54" s="236" t="s">
        <v>582</v>
      </c>
      <c r="N54" s="236">
        <f>[2]attached_energy_demand_split!B26</f>
        <v>2.1955425621837409E-2</v>
      </c>
      <c r="O54" s="236" t="s">
        <v>145</v>
      </c>
      <c r="P54" s="236" t="s">
        <v>14</v>
      </c>
      <c r="T54" s="236" t="s">
        <v>163</v>
      </c>
      <c r="U54" s="236" t="str">
        <f t="shared" si="5"/>
        <v>TRA_Tru</v>
      </c>
      <c r="V54" s="236" t="str">
        <f t="shared" si="5"/>
        <v>SH20_21</v>
      </c>
      <c r="W54" s="236">
        <f>[2]attached_energy_demand_split!B88</f>
        <v>1.9094689273807391E-2</v>
      </c>
      <c r="X54" s="236" t="s">
        <v>145</v>
      </c>
      <c r="Y54" s="236" t="s">
        <v>9</v>
      </c>
      <c r="AC54" s="236" t="s">
        <v>163</v>
      </c>
      <c r="AD54" s="236" t="str">
        <f t="shared" si="0"/>
        <v>TRA_Tru</v>
      </c>
      <c r="AE54" s="236" t="str">
        <f t="shared" si="0"/>
        <v>SH20_21</v>
      </c>
      <c r="AF54" s="236">
        <f>[2]attached_energy_demand_split!B59</f>
        <v>2.072737788773538E-2</v>
      </c>
      <c r="AG54" s="236" t="s">
        <v>145</v>
      </c>
      <c r="AH54" s="236" t="s">
        <v>15</v>
      </c>
      <c r="AL54" s="236" t="s">
        <v>163</v>
      </c>
      <c r="AM54" s="236" t="str">
        <f t="shared" si="1"/>
        <v>TRA_Tru</v>
      </c>
      <c r="AN54" s="236" t="str">
        <f t="shared" si="1"/>
        <v>SH20_21</v>
      </c>
      <c r="AO54" s="236">
        <f>[2]attached_energy_demand_summariz!B29</f>
        <v>2.0963163706567377E-2</v>
      </c>
      <c r="AP54" s="236" t="s">
        <v>145</v>
      </c>
      <c r="AQ54" s="236" t="s">
        <v>12</v>
      </c>
      <c r="AU54" s="236" t="s">
        <v>163</v>
      </c>
      <c r="AV54" s="236" t="str">
        <f t="shared" si="2"/>
        <v>TRA_Tru</v>
      </c>
      <c r="AW54" s="236" t="str">
        <f t="shared" si="2"/>
        <v>SH20_21</v>
      </c>
      <c r="AX54" s="236">
        <f>[2]attached_energy_demand_summariz!F29</f>
        <v>2.4474825275343066E-2</v>
      </c>
      <c r="AY54" s="236" t="s">
        <v>145</v>
      </c>
      <c r="AZ54" s="236" t="s">
        <v>11</v>
      </c>
      <c r="BD54" s="236" t="s">
        <v>163</v>
      </c>
      <c r="BE54" s="236" t="str">
        <f t="shared" si="3"/>
        <v>TRA_Tru</v>
      </c>
      <c r="BF54" s="236" t="str">
        <f t="shared" si="3"/>
        <v>SH20_21</v>
      </c>
      <c r="BG54" s="236">
        <f t="shared" si="6"/>
        <v>2.0963163706567377E-2</v>
      </c>
      <c r="BH54" s="236" t="s">
        <v>145</v>
      </c>
      <c r="BI54" s="236" t="s">
        <v>13</v>
      </c>
      <c r="BM54" s="236" t="s">
        <v>163</v>
      </c>
      <c r="BN54" s="236" t="str">
        <f t="shared" si="4"/>
        <v>TRA_Tru</v>
      </c>
      <c r="BO54" s="236" t="str">
        <f t="shared" si="4"/>
        <v>SH20_21</v>
      </c>
      <c r="BP54" s="236">
        <f>[2]attached_energy_demand_summariz!J29</f>
        <v>1.8563500474113634E-2</v>
      </c>
      <c r="BQ54" s="236" t="s">
        <v>145</v>
      </c>
      <c r="BR54" s="236" t="s">
        <v>10</v>
      </c>
    </row>
    <row r="55" spans="2:70">
      <c r="B55" s="100" t="s">
        <v>163</v>
      </c>
      <c r="C55" t="s">
        <v>179</v>
      </c>
      <c r="D55" s="101" t="s">
        <v>175</v>
      </c>
      <c r="E55" s="101">
        <v>1.25570776255708E-2</v>
      </c>
      <c r="F55" s="102" t="s">
        <v>145</v>
      </c>
      <c r="K55" s="386" t="s">
        <v>163</v>
      </c>
      <c r="L55" s="236" t="str">
        <f t="shared" si="7"/>
        <v>TRA_Tru</v>
      </c>
      <c r="M55" s="236" t="s">
        <v>583</v>
      </c>
      <c r="N55" s="236">
        <f>[2]attached_energy_demand_split!B28</f>
        <v>2.2121564224819278E-2</v>
      </c>
      <c r="O55" s="236" t="s">
        <v>145</v>
      </c>
      <c r="P55" s="236" t="s">
        <v>14</v>
      </c>
      <c r="T55" s="236" t="s">
        <v>163</v>
      </c>
      <c r="U55" s="236" t="str">
        <f t="shared" si="5"/>
        <v>TRA_Tru</v>
      </c>
      <c r="V55" s="236" t="str">
        <f t="shared" si="5"/>
        <v>SH22_23</v>
      </c>
      <c r="W55" s="236">
        <f>[2]attached_energy_demand_split!B90</f>
        <v>1.8346618081740273E-2</v>
      </c>
      <c r="X55" s="236" t="s">
        <v>145</v>
      </c>
      <c r="Y55" s="236" t="s">
        <v>9</v>
      </c>
      <c r="AC55" s="236" t="s">
        <v>163</v>
      </c>
      <c r="AD55" s="236" t="str">
        <f t="shared" si="0"/>
        <v>TRA_Tru</v>
      </c>
      <c r="AE55" s="236" t="str">
        <f t="shared" si="0"/>
        <v>SH22_23</v>
      </c>
      <c r="AF55" s="236">
        <f>[2]attached_energy_demand_split!B61</f>
        <v>2.0715755098724264E-2</v>
      </c>
      <c r="AG55" s="236" t="s">
        <v>145</v>
      </c>
      <c r="AH55" s="236" t="s">
        <v>15</v>
      </c>
      <c r="AL55" s="236" t="s">
        <v>163</v>
      </c>
      <c r="AM55" s="236" t="str">
        <f t="shared" si="1"/>
        <v>TRA_Tru</v>
      </c>
      <c r="AN55" s="236" t="str">
        <f t="shared" si="1"/>
        <v>SH22_23</v>
      </c>
      <c r="AO55" s="236">
        <f>[2]attached_energy_demand_summariz!B30</f>
        <v>2.0777824886439967E-2</v>
      </c>
      <c r="AP55" s="236" t="s">
        <v>145</v>
      </c>
      <c r="AQ55" s="236" t="s">
        <v>12</v>
      </c>
      <c r="AU55" s="236" t="s">
        <v>163</v>
      </c>
      <c r="AV55" s="236" t="str">
        <f t="shared" si="2"/>
        <v>TRA_Tru</v>
      </c>
      <c r="AW55" s="236" t="str">
        <f t="shared" si="2"/>
        <v>SH22_23</v>
      </c>
      <c r="AX55" s="236">
        <f>[2]attached_energy_demand_summariz!F30</f>
        <v>2.4137396684056157E-2</v>
      </c>
      <c r="AY55" s="236" t="s">
        <v>145</v>
      </c>
      <c r="AZ55" s="236" t="s">
        <v>11</v>
      </c>
      <c r="BD55" s="236" t="s">
        <v>163</v>
      </c>
      <c r="BE55" s="236" t="str">
        <f t="shared" si="3"/>
        <v>TRA_Tru</v>
      </c>
      <c r="BF55" s="236" t="str">
        <f t="shared" si="3"/>
        <v>SH22_23</v>
      </c>
      <c r="BG55" s="236">
        <f t="shared" si="6"/>
        <v>2.0777824886439967E-2</v>
      </c>
      <c r="BH55" s="236" t="s">
        <v>145</v>
      </c>
      <c r="BI55" s="236" t="s">
        <v>13</v>
      </c>
      <c r="BM55" s="236" t="s">
        <v>163</v>
      </c>
      <c r="BN55" s="236" t="str">
        <f t="shared" si="4"/>
        <v>TRA_Tru</v>
      </c>
      <c r="BO55" s="236" t="str">
        <f t="shared" si="4"/>
        <v>SH22_23</v>
      </c>
      <c r="BP55" s="236">
        <f>[2]attached_energy_demand_summariz!J30</f>
        <v>1.8567790342859866E-2</v>
      </c>
      <c r="BQ55" s="236" t="s">
        <v>145</v>
      </c>
      <c r="BR55" s="236" t="s">
        <v>10</v>
      </c>
    </row>
    <row r="56" spans="2:70">
      <c r="B56" s="90" t="s">
        <v>163</v>
      </c>
      <c r="C56" t="s">
        <v>180</v>
      </c>
      <c r="D56" s="96" t="s">
        <v>164</v>
      </c>
      <c r="E56" s="96">
        <v>9.4178082191780796E-2</v>
      </c>
      <c r="F56" s="90" t="s">
        <v>145</v>
      </c>
      <c r="K56" s="236" t="s">
        <v>163</v>
      </c>
      <c r="L56" s="236" t="str">
        <f t="shared" si="7"/>
        <v>TRA_Tru</v>
      </c>
      <c r="M56" s="236" t="s">
        <v>584</v>
      </c>
      <c r="N56" s="236">
        <f>[2]attached_energy_demand_split!C6</f>
        <v>2.1393493175585778E-2</v>
      </c>
      <c r="O56" s="236" t="s">
        <v>145</v>
      </c>
      <c r="P56" s="236" t="s">
        <v>14</v>
      </c>
      <c r="T56" s="236" t="s">
        <v>163</v>
      </c>
      <c r="U56" s="236" t="str">
        <f t="shared" si="5"/>
        <v>TRA_Tru</v>
      </c>
      <c r="V56" s="236" t="str">
        <f t="shared" si="5"/>
        <v>FH0_1</v>
      </c>
      <c r="W56" s="236">
        <f>[2]attached_energy_demand_split!C68</f>
        <v>1.8990015108719439E-2</v>
      </c>
      <c r="X56" s="236" t="s">
        <v>145</v>
      </c>
      <c r="Y56" s="236" t="s">
        <v>9</v>
      </c>
      <c r="AC56" s="236" t="s">
        <v>163</v>
      </c>
      <c r="AD56" s="236" t="str">
        <f t="shared" si="0"/>
        <v>TRA_Tru</v>
      </c>
      <c r="AE56" s="236" t="str">
        <f t="shared" si="0"/>
        <v>FH0_1</v>
      </c>
      <c r="AF56" s="236">
        <f>[2]attached_energy_demand_split!C39</f>
        <v>2.2537708837248212E-2</v>
      </c>
      <c r="AG56" s="236" t="s">
        <v>145</v>
      </c>
      <c r="AH56" s="236" t="s">
        <v>15</v>
      </c>
      <c r="AL56" s="236" t="s">
        <v>163</v>
      </c>
      <c r="AM56" s="236" t="str">
        <f t="shared" si="1"/>
        <v>TRA_Tru</v>
      </c>
      <c r="AN56" s="236" t="str">
        <f t="shared" si="1"/>
        <v>FH0_1</v>
      </c>
      <c r="AO56" s="236">
        <f>[2]attached_energy_demand_summariz!B31</f>
        <v>2.0828129338260011E-2</v>
      </c>
      <c r="AP56" s="236" t="s">
        <v>145</v>
      </c>
      <c r="AQ56" s="236" t="s">
        <v>12</v>
      </c>
      <c r="AU56" s="236" t="s">
        <v>163</v>
      </c>
      <c r="AV56" s="236" t="str">
        <f t="shared" si="2"/>
        <v>TRA_Tru</v>
      </c>
      <c r="AW56" s="236" t="str">
        <f t="shared" si="2"/>
        <v>FH0_1</v>
      </c>
      <c r="AX56" s="236">
        <f>[2]attached_energy_demand_summariz!F31</f>
        <v>2.2215848571404177E-2</v>
      </c>
      <c r="AY56" s="236" t="s">
        <v>145</v>
      </c>
      <c r="AZ56" s="236" t="s">
        <v>11</v>
      </c>
      <c r="BD56" s="236" t="s">
        <v>163</v>
      </c>
      <c r="BE56" s="236" t="str">
        <f t="shared" si="3"/>
        <v>TRA_Tru</v>
      </c>
      <c r="BF56" s="236" t="str">
        <f t="shared" si="3"/>
        <v>FH0_1</v>
      </c>
      <c r="BG56" s="236">
        <f t="shared" si="6"/>
        <v>2.0828129338260011E-2</v>
      </c>
      <c r="BH56" s="236" t="s">
        <v>145</v>
      </c>
      <c r="BI56" s="236" t="s">
        <v>13</v>
      </c>
      <c r="BM56" s="236" t="s">
        <v>163</v>
      </c>
      <c r="BN56" s="236" t="str">
        <f t="shared" si="4"/>
        <v>TRA_Tru</v>
      </c>
      <c r="BO56" s="236" t="str">
        <f t="shared" si="4"/>
        <v>FH0_1</v>
      </c>
      <c r="BP56" s="236">
        <f>[2]attached_energy_demand_summariz!J31</f>
        <v>1.9003580998342432E-2</v>
      </c>
      <c r="BQ56" s="236" t="s">
        <v>145</v>
      </c>
      <c r="BR56" s="236" t="s">
        <v>10</v>
      </c>
    </row>
    <row r="57" spans="2:70">
      <c r="B57" s="90" t="s">
        <v>163</v>
      </c>
      <c r="C57" t="s">
        <v>180</v>
      </c>
      <c r="D57" s="96" t="s">
        <v>165</v>
      </c>
      <c r="E57" s="96">
        <v>0.102739726027397</v>
      </c>
      <c r="F57" s="90" t="s">
        <v>145</v>
      </c>
      <c r="K57" s="236" t="s">
        <v>163</v>
      </c>
      <c r="L57" s="236" t="str">
        <f t="shared" si="7"/>
        <v>TRA_Tru</v>
      </c>
      <c r="M57" s="236" t="s">
        <v>585</v>
      </c>
      <c r="N57" s="236">
        <f>[2]attached_energy_demand_split!C8</f>
        <v>2.1029674486330027E-2</v>
      </c>
      <c r="O57" s="236" t="s">
        <v>145</v>
      </c>
      <c r="P57" s="236" t="s">
        <v>14</v>
      </c>
      <c r="T57" s="236" t="s">
        <v>163</v>
      </c>
      <c r="U57" s="236" t="str">
        <f t="shared" si="5"/>
        <v>TRA_Tru</v>
      </c>
      <c r="V57" s="236" t="str">
        <f t="shared" si="5"/>
        <v>FH2_3</v>
      </c>
      <c r="W57" s="236">
        <f>[2]attached_energy_demand_split!C70</f>
        <v>1.6657232708453359E-2</v>
      </c>
      <c r="X57" s="236" t="s">
        <v>145</v>
      </c>
      <c r="Y57" s="236" t="s">
        <v>9</v>
      </c>
      <c r="AC57" s="236" t="s">
        <v>163</v>
      </c>
      <c r="AD57" s="236" t="str">
        <f t="shared" si="0"/>
        <v>TRA_Tru</v>
      </c>
      <c r="AE57" s="236" t="str">
        <f t="shared" si="0"/>
        <v>FH2_3</v>
      </c>
      <c r="AF57" s="236">
        <f>[2]attached_energy_demand_split!C41</f>
        <v>2.2471121655479022E-2</v>
      </c>
      <c r="AG57" s="236" t="s">
        <v>145</v>
      </c>
      <c r="AH57" s="236" t="s">
        <v>15</v>
      </c>
      <c r="AL57" s="236" t="s">
        <v>163</v>
      </c>
      <c r="AM57" s="236" t="str">
        <f t="shared" si="1"/>
        <v>TRA_Tru</v>
      </c>
      <c r="AN57" s="236" t="str">
        <f t="shared" si="1"/>
        <v>FH2_3</v>
      </c>
      <c r="AO57" s="236">
        <f>[2]attached_energy_demand_summariz!B32</f>
        <v>1.9692259466378176E-2</v>
      </c>
      <c r="AP57" s="236" t="s">
        <v>145</v>
      </c>
      <c r="AQ57" s="236" t="s">
        <v>12</v>
      </c>
      <c r="AU57" s="236" t="s">
        <v>163</v>
      </c>
      <c r="AV57" s="236" t="str">
        <f t="shared" si="2"/>
        <v>TRA_Tru</v>
      </c>
      <c r="AW57" s="236" t="str">
        <f t="shared" si="2"/>
        <v>FH2_3</v>
      </c>
      <c r="AX57" s="236">
        <f>[2]attached_energy_demand_summariz!F32</f>
        <v>2.0067201648247365E-2</v>
      </c>
      <c r="AY57" s="236" t="s">
        <v>145</v>
      </c>
      <c r="AZ57" s="236" t="s">
        <v>11</v>
      </c>
      <c r="BD57" s="236" t="s">
        <v>163</v>
      </c>
      <c r="BE57" s="236" t="str">
        <f t="shared" si="3"/>
        <v>TRA_Tru</v>
      </c>
      <c r="BF57" s="236" t="str">
        <f t="shared" si="3"/>
        <v>FH2_3</v>
      </c>
      <c r="BG57" s="236">
        <f t="shared" si="6"/>
        <v>1.9692259466378176E-2</v>
      </c>
      <c r="BH57" s="236" t="s">
        <v>145</v>
      </c>
      <c r="BI57" s="236" t="s">
        <v>13</v>
      </c>
      <c r="BM57" s="236" t="s">
        <v>163</v>
      </c>
      <c r="BN57" s="236" t="str">
        <f t="shared" si="4"/>
        <v>TRA_Tru</v>
      </c>
      <c r="BO57" s="236" t="str">
        <f t="shared" si="4"/>
        <v>FH2_3</v>
      </c>
      <c r="BP57" s="236">
        <f>[2]attached_energy_demand_summariz!J32</f>
        <v>1.8236066833381102E-2</v>
      </c>
      <c r="BQ57" s="236" t="s">
        <v>145</v>
      </c>
      <c r="BR57" s="236" t="s">
        <v>10</v>
      </c>
    </row>
    <row r="58" spans="2:70">
      <c r="B58" s="90" t="s">
        <v>163</v>
      </c>
      <c r="C58" t="s">
        <v>180</v>
      </c>
      <c r="D58" s="96" t="s">
        <v>166</v>
      </c>
      <c r="E58" s="96">
        <v>8.5616438356164396E-3</v>
      </c>
      <c r="F58" s="90" t="s">
        <v>145</v>
      </c>
      <c r="K58" s="236" t="s">
        <v>163</v>
      </c>
      <c r="L58" s="236" t="str">
        <f t="shared" si="7"/>
        <v>TRA_Tru</v>
      </c>
      <c r="M58" s="236" t="s">
        <v>586</v>
      </c>
      <c r="N58" s="236">
        <f>[2]attached_energy_demand_split!C10</f>
        <v>2.0111670111358421E-2</v>
      </c>
      <c r="O58" s="236" t="s">
        <v>145</v>
      </c>
      <c r="P58" s="236" t="s">
        <v>14</v>
      </c>
      <c r="T58" s="236" t="s">
        <v>163</v>
      </c>
      <c r="U58" s="236" t="str">
        <f t="shared" si="5"/>
        <v>TRA_Tru</v>
      </c>
      <c r="V58" s="236" t="str">
        <f t="shared" si="5"/>
        <v>FH4_5</v>
      </c>
      <c r="W58" s="236">
        <f>[2]attached_energy_demand_split!C72</f>
        <v>1.5829045235448858E-2</v>
      </c>
      <c r="X58" s="236" t="s">
        <v>145</v>
      </c>
      <c r="Y58" s="236" t="s">
        <v>9</v>
      </c>
      <c r="AC58" s="236" t="s">
        <v>163</v>
      </c>
      <c r="AD58" s="236" t="str">
        <f t="shared" si="0"/>
        <v>TRA_Tru</v>
      </c>
      <c r="AE58" s="236" t="str">
        <f t="shared" si="0"/>
        <v>FH4_5</v>
      </c>
      <c r="AF58" s="236">
        <f>[2]attached_energy_demand_split!C43</f>
        <v>2.0924688349934103E-2</v>
      </c>
      <c r="AG58" s="236" t="s">
        <v>145</v>
      </c>
      <c r="AH58" s="236" t="s">
        <v>15</v>
      </c>
      <c r="AL58" s="236" t="s">
        <v>163</v>
      </c>
      <c r="AM58" s="236" t="str">
        <f t="shared" si="1"/>
        <v>TRA_Tru</v>
      </c>
      <c r="AN58" s="236" t="str">
        <f t="shared" si="1"/>
        <v>FH4_5</v>
      </c>
      <c r="AO58" s="236">
        <f>[2]attached_energy_demand_summariz!B33</f>
        <v>1.8540401370121914E-2</v>
      </c>
      <c r="AP58" s="236" t="s">
        <v>145</v>
      </c>
      <c r="AQ58" s="236" t="s">
        <v>12</v>
      </c>
      <c r="AU58" s="236" t="s">
        <v>163</v>
      </c>
      <c r="AV58" s="236" t="str">
        <f t="shared" si="2"/>
        <v>TRA_Tru</v>
      </c>
      <c r="AW58" s="236" t="str">
        <f t="shared" si="2"/>
        <v>FH4_5</v>
      </c>
      <c r="AX58" s="236">
        <f>[2]attached_energy_demand_summariz!F33</f>
        <v>1.7787724329452501E-2</v>
      </c>
      <c r="AY58" s="236" t="s">
        <v>145</v>
      </c>
      <c r="AZ58" s="236" t="s">
        <v>11</v>
      </c>
      <c r="BD58" s="236" t="s">
        <v>163</v>
      </c>
      <c r="BE58" s="236" t="str">
        <f t="shared" si="3"/>
        <v>TRA_Tru</v>
      </c>
      <c r="BF58" s="236" t="str">
        <f t="shared" si="3"/>
        <v>FH4_5</v>
      </c>
      <c r="BG58" s="236">
        <f t="shared" si="6"/>
        <v>1.8540401370121914E-2</v>
      </c>
      <c r="BH58" s="236" t="s">
        <v>145</v>
      </c>
      <c r="BI58" s="236" t="s">
        <v>13</v>
      </c>
      <c r="BM58" s="236" t="s">
        <v>163</v>
      </c>
      <c r="BN58" s="236" t="str">
        <f t="shared" si="4"/>
        <v>TRA_Tru</v>
      </c>
      <c r="BO58" s="236" t="str">
        <f t="shared" si="4"/>
        <v>FH4_5</v>
      </c>
      <c r="BP58" s="236">
        <f>[2]attached_energy_demand_summariz!J33</f>
        <v>1.8048878824415693E-2</v>
      </c>
      <c r="BQ58" s="236" t="s">
        <v>145</v>
      </c>
      <c r="BR58" s="236" t="s">
        <v>10</v>
      </c>
    </row>
    <row r="59" spans="2:70">
      <c r="B59" s="97" t="s">
        <v>163</v>
      </c>
      <c r="C59" t="s">
        <v>180</v>
      </c>
      <c r="D59" s="96" t="s">
        <v>167</v>
      </c>
      <c r="E59" s="96">
        <v>0.12682648401826499</v>
      </c>
      <c r="F59" s="90" t="s">
        <v>145</v>
      </c>
      <c r="K59" s="386" t="s">
        <v>163</v>
      </c>
      <c r="L59" s="236" t="str">
        <f t="shared" si="7"/>
        <v>TRA_Tru</v>
      </c>
      <c r="M59" s="236" t="s">
        <v>587</v>
      </c>
      <c r="N59" s="236">
        <f>[2]attached_energy_demand_split!C12</f>
        <v>1.9209922204757826E-2</v>
      </c>
      <c r="O59" s="236" t="s">
        <v>145</v>
      </c>
      <c r="P59" s="236" t="s">
        <v>14</v>
      </c>
      <c r="T59" s="236" t="s">
        <v>163</v>
      </c>
      <c r="U59" s="236" t="str">
        <f t="shared" si="5"/>
        <v>TRA_Tru</v>
      </c>
      <c r="V59" s="236" t="str">
        <f t="shared" si="5"/>
        <v>FH6_7</v>
      </c>
      <c r="W59" s="236">
        <f>[2]attached_energy_demand_split!C74</f>
        <v>1.590246212487445E-2</v>
      </c>
      <c r="X59" s="236" t="s">
        <v>145</v>
      </c>
      <c r="Y59" s="236" t="s">
        <v>9</v>
      </c>
      <c r="AC59" s="236" t="s">
        <v>163</v>
      </c>
      <c r="AD59" s="236" t="str">
        <f t="shared" si="0"/>
        <v>TRA_Tru</v>
      </c>
      <c r="AE59" s="236" t="str">
        <f t="shared" si="0"/>
        <v>FH6_7</v>
      </c>
      <c r="AF59" s="236">
        <f>[2]attached_energy_demand_split!C45</f>
        <v>1.8408075869719209E-2</v>
      </c>
      <c r="AG59" s="236" t="s">
        <v>145</v>
      </c>
      <c r="AH59" s="236" t="s">
        <v>15</v>
      </c>
      <c r="AL59" s="236" t="s">
        <v>163</v>
      </c>
      <c r="AM59" s="236" t="str">
        <f t="shared" si="1"/>
        <v>TRA_Tru</v>
      </c>
      <c r="AN59" s="236" t="str">
        <f t="shared" si="1"/>
        <v>FH6_7</v>
      </c>
      <c r="AO59" s="236">
        <f>[2]attached_energy_demand_summariz!B34</f>
        <v>1.7590353092763786E-2</v>
      </c>
      <c r="AP59" s="236" t="s">
        <v>145</v>
      </c>
      <c r="AQ59" s="236" t="s">
        <v>12</v>
      </c>
      <c r="AU59" s="236" t="s">
        <v>163</v>
      </c>
      <c r="AV59" s="236" t="str">
        <f t="shared" si="2"/>
        <v>TRA_Tru</v>
      </c>
      <c r="AW59" s="236" t="str">
        <f t="shared" si="2"/>
        <v>FH6_7</v>
      </c>
      <c r="AX59" s="236">
        <f>[2]attached_energy_demand_summariz!F34</f>
        <v>1.6594507840248664E-2</v>
      </c>
      <c r="AY59" s="236" t="s">
        <v>145</v>
      </c>
      <c r="AZ59" s="236" t="s">
        <v>11</v>
      </c>
      <c r="BD59" s="236" t="s">
        <v>163</v>
      </c>
      <c r="BE59" s="236" t="str">
        <f t="shared" si="3"/>
        <v>TRA_Tru</v>
      </c>
      <c r="BF59" s="236" t="str">
        <f t="shared" si="3"/>
        <v>FH6_7</v>
      </c>
      <c r="BG59" s="236">
        <f t="shared" si="6"/>
        <v>1.7590353092763786E-2</v>
      </c>
      <c r="BH59" s="236" t="s">
        <v>145</v>
      </c>
      <c r="BI59" s="236" t="s">
        <v>13</v>
      </c>
      <c r="BM59" s="236" t="s">
        <v>163</v>
      </c>
      <c r="BN59" s="236" t="str">
        <f t="shared" si="4"/>
        <v>TRA_Tru</v>
      </c>
      <c r="BO59" s="236" t="str">
        <f t="shared" si="4"/>
        <v>FH6_7</v>
      </c>
      <c r="BP59" s="236">
        <f>[2]attached_energy_demand_summariz!J34</f>
        <v>1.7836797424218773E-2</v>
      </c>
      <c r="BQ59" s="236" t="s">
        <v>145</v>
      </c>
      <c r="BR59" s="236" t="s">
        <v>10</v>
      </c>
    </row>
    <row r="60" spans="2:70">
      <c r="B60" s="90" t="s">
        <v>163</v>
      </c>
      <c r="C60" t="s">
        <v>180</v>
      </c>
      <c r="D60" s="96" t="s">
        <v>168</v>
      </c>
      <c r="E60" s="96">
        <v>0.13835616438356199</v>
      </c>
      <c r="F60" s="90" t="s">
        <v>145</v>
      </c>
      <c r="K60" s="236" t="s">
        <v>163</v>
      </c>
      <c r="L60" s="236" t="str">
        <f t="shared" si="7"/>
        <v>TRA_Tru</v>
      </c>
      <c r="M60" s="236" t="s">
        <v>588</v>
      </c>
      <c r="N60" s="236">
        <f>[2]attached_energy_demand_split!C14</f>
        <v>1.8841834190357041E-2</v>
      </c>
      <c r="O60" s="236" t="s">
        <v>145</v>
      </c>
      <c r="P60" s="236" t="s">
        <v>14</v>
      </c>
      <c r="T60" s="236" t="s">
        <v>163</v>
      </c>
      <c r="U60" s="236" t="str">
        <f t="shared" si="5"/>
        <v>TRA_Tru</v>
      </c>
      <c r="V60" s="236" t="str">
        <f t="shared" si="5"/>
        <v>FH8_9</v>
      </c>
      <c r="W60" s="236">
        <f>[2]attached_energy_demand_split!C76</f>
        <v>1.7105236665912595E-2</v>
      </c>
      <c r="X60" s="236" t="s">
        <v>145</v>
      </c>
      <c r="Y60" s="236" t="s">
        <v>9</v>
      </c>
      <c r="AC60" s="236" t="s">
        <v>163</v>
      </c>
      <c r="AD60" s="236" t="str">
        <f t="shared" si="0"/>
        <v>TRA_Tru</v>
      </c>
      <c r="AE60" s="236" t="str">
        <f t="shared" si="0"/>
        <v>FH8_9</v>
      </c>
      <c r="AF60" s="236">
        <f>[2]attached_energy_demand_split!C47</f>
        <v>1.6970320419525779E-2</v>
      </c>
      <c r="AG60" s="236" t="s">
        <v>145</v>
      </c>
      <c r="AH60" s="236" t="s">
        <v>15</v>
      </c>
      <c r="AL60" s="236" t="s">
        <v>163</v>
      </c>
      <c r="AM60" s="236" t="str">
        <f t="shared" si="1"/>
        <v>TRA_Tru</v>
      </c>
      <c r="AN60" s="236" t="str">
        <f t="shared" si="1"/>
        <v>FH8_9</v>
      </c>
      <c r="AO60" s="236">
        <f>[2]attached_energy_demand_summariz!B35</f>
        <v>1.7469867163884722E-2</v>
      </c>
      <c r="AP60" s="236" t="s">
        <v>145</v>
      </c>
      <c r="AQ60" s="236" t="s">
        <v>12</v>
      </c>
      <c r="AU60" s="236" t="s">
        <v>163</v>
      </c>
      <c r="AV60" s="236" t="str">
        <f t="shared" si="2"/>
        <v>TRA_Tru</v>
      </c>
      <c r="AW60" s="236" t="str">
        <f t="shared" si="2"/>
        <v>FH8_9</v>
      </c>
      <c r="AX60" s="236">
        <f>[2]attached_energy_demand_summariz!F35</f>
        <v>1.6512257912117322E-2</v>
      </c>
      <c r="AY60" s="236" t="s">
        <v>145</v>
      </c>
      <c r="AZ60" s="236" t="s">
        <v>11</v>
      </c>
      <c r="BD60" s="236" t="s">
        <v>163</v>
      </c>
      <c r="BE60" s="236" t="str">
        <f t="shared" si="3"/>
        <v>TRA_Tru</v>
      </c>
      <c r="BF60" s="236" t="str">
        <f t="shared" si="3"/>
        <v>FH8_9</v>
      </c>
      <c r="BG60" s="236">
        <f t="shared" si="6"/>
        <v>1.7469867163884722E-2</v>
      </c>
      <c r="BH60" s="236" t="s">
        <v>145</v>
      </c>
      <c r="BI60" s="236" t="s">
        <v>13</v>
      </c>
      <c r="BM60" s="236" t="s">
        <v>163</v>
      </c>
      <c r="BN60" s="236" t="str">
        <f t="shared" si="4"/>
        <v>TRA_Tru</v>
      </c>
      <c r="BO60" s="236" t="str">
        <f t="shared" si="4"/>
        <v>FH8_9</v>
      </c>
      <c r="BP60" s="236">
        <f>[2]attached_energy_demand_summariz!J35</f>
        <v>1.7919686631510875E-2</v>
      </c>
      <c r="BQ60" s="236" t="s">
        <v>145</v>
      </c>
      <c r="BR60" s="236" t="s">
        <v>10</v>
      </c>
    </row>
    <row r="61" spans="2:70">
      <c r="B61" s="90" t="s">
        <v>163</v>
      </c>
      <c r="C61" t="s">
        <v>180</v>
      </c>
      <c r="D61" s="96" t="s">
        <v>169</v>
      </c>
      <c r="E61" s="96">
        <v>1.15296803652968E-2</v>
      </c>
      <c r="F61" s="90" t="s">
        <v>145</v>
      </c>
      <c r="K61" s="236" t="s">
        <v>163</v>
      </c>
      <c r="L61" s="236" t="str">
        <f t="shared" si="7"/>
        <v>TRA_Tru</v>
      </c>
      <c r="M61" s="236" t="s">
        <v>589</v>
      </c>
      <c r="N61" s="236">
        <f>[2]attached_energy_demand_split!C16</f>
        <v>1.8935669933152932E-2</v>
      </c>
      <c r="O61" s="236" t="s">
        <v>145</v>
      </c>
      <c r="P61" s="236" t="s">
        <v>14</v>
      </c>
      <c r="T61" s="236" t="s">
        <v>163</v>
      </c>
      <c r="U61" s="236" t="str">
        <f t="shared" si="5"/>
        <v>TRA_Tru</v>
      </c>
      <c r="V61" s="236" t="str">
        <f t="shared" si="5"/>
        <v>FH10_11</v>
      </c>
      <c r="W61" s="236">
        <f>[2]attached_energy_demand_split!C78</f>
        <v>1.9822516118854855E-2</v>
      </c>
      <c r="X61" s="236" t="s">
        <v>145</v>
      </c>
      <c r="Y61" s="236" t="s">
        <v>9</v>
      </c>
      <c r="AC61" s="236" t="s">
        <v>163</v>
      </c>
      <c r="AD61" s="236" t="str">
        <f t="shared" si="0"/>
        <v>TRA_Tru</v>
      </c>
      <c r="AE61" s="236" t="str">
        <f t="shared" si="0"/>
        <v>FH10_11</v>
      </c>
      <c r="AF61" s="236">
        <f>[2]attached_energy_demand_split!C49</f>
        <v>1.6672348011768142E-2</v>
      </c>
      <c r="AG61" s="236" t="s">
        <v>145</v>
      </c>
      <c r="AH61" s="236" t="s">
        <v>15</v>
      </c>
      <c r="AL61" s="236" t="s">
        <v>163</v>
      </c>
      <c r="AM61" s="236" t="str">
        <f t="shared" si="1"/>
        <v>TRA_Tru</v>
      </c>
      <c r="AN61" s="236" t="str">
        <f t="shared" si="1"/>
        <v>FH10_11</v>
      </c>
      <c r="AO61" s="236">
        <f>[2]attached_energy_demand_summariz!B36</f>
        <v>1.8548115811417278E-2</v>
      </c>
      <c r="AP61" s="236" t="s">
        <v>145</v>
      </c>
      <c r="AQ61" s="236" t="s">
        <v>12</v>
      </c>
      <c r="AU61" s="236" t="s">
        <v>163</v>
      </c>
      <c r="AV61" s="236" t="str">
        <f t="shared" si="2"/>
        <v>TRA_Tru</v>
      </c>
      <c r="AW61" s="236" t="str">
        <f t="shared" si="2"/>
        <v>FH10_11</v>
      </c>
      <c r="AX61" s="236">
        <f>[2]attached_energy_demand_summariz!F36</f>
        <v>1.8253662687717338E-2</v>
      </c>
      <c r="AY61" s="236" t="s">
        <v>145</v>
      </c>
      <c r="AZ61" s="236" t="s">
        <v>11</v>
      </c>
      <c r="BD61" s="236" t="s">
        <v>163</v>
      </c>
      <c r="BE61" s="236" t="str">
        <f t="shared" si="3"/>
        <v>TRA_Tru</v>
      </c>
      <c r="BF61" s="236" t="str">
        <f t="shared" si="3"/>
        <v>FH10_11</v>
      </c>
      <c r="BG61" s="236">
        <f t="shared" si="6"/>
        <v>1.8548115811417278E-2</v>
      </c>
      <c r="BH61" s="236" t="s">
        <v>145</v>
      </c>
      <c r="BI61" s="236" t="s">
        <v>13</v>
      </c>
      <c r="BM61" s="236" t="s">
        <v>163</v>
      </c>
      <c r="BN61" s="236" t="str">
        <f t="shared" si="4"/>
        <v>TRA_Tru</v>
      </c>
      <c r="BO61" s="236" t="str">
        <f t="shared" si="4"/>
        <v>FH10_11</v>
      </c>
      <c r="BP61" s="236">
        <f>[2]attached_energy_demand_summariz!J36</f>
        <v>1.9056382305593117E-2</v>
      </c>
      <c r="BQ61" s="236" t="s">
        <v>145</v>
      </c>
      <c r="BR61" s="236" t="s">
        <v>10</v>
      </c>
    </row>
    <row r="62" spans="2:70">
      <c r="B62" s="90" t="s">
        <v>163</v>
      </c>
      <c r="C62" t="s">
        <v>180</v>
      </c>
      <c r="D62" s="96" t="s">
        <v>170</v>
      </c>
      <c r="E62" s="96">
        <v>9.9200913242009095E-2</v>
      </c>
      <c r="F62" s="90" t="s">
        <v>145</v>
      </c>
      <c r="K62" s="236" t="s">
        <v>163</v>
      </c>
      <c r="L62" s="236" t="str">
        <f t="shared" si="7"/>
        <v>TRA_Tru</v>
      </c>
      <c r="M62" s="236" t="s">
        <v>590</v>
      </c>
      <c r="N62" s="236">
        <f>[2]attached_energy_demand_split!C18</f>
        <v>1.9884706900704735E-2</v>
      </c>
      <c r="O62" s="236" t="s">
        <v>145</v>
      </c>
      <c r="P62" s="236" t="s">
        <v>14</v>
      </c>
      <c r="T62" s="236" t="s">
        <v>163</v>
      </c>
      <c r="U62" s="236" t="str">
        <f t="shared" si="5"/>
        <v>TRA_Tru</v>
      </c>
      <c r="V62" s="236" t="str">
        <f t="shared" si="5"/>
        <v>FH12_13</v>
      </c>
      <c r="W62" s="236">
        <f>[2]attached_energy_demand_split!C80</f>
        <v>2.0576715213032504E-2</v>
      </c>
      <c r="X62" s="236" t="s">
        <v>145</v>
      </c>
      <c r="Y62" s="236" t="s">
        <v>9</v>
      </c>
      <c r="AC62" s="236" t="s">
        <v>163</v>
      </c>
      <c r="AD62" s="236" t="str">
        <f t="shared" si="0"/>
        <v>TRA_Tru</v>
      </c>
      <c r="AE62" s="236" t="str">
        <f t="shared" si="0"/>
        <v>FH12_13</v>
      </c>
      <c r="AF62" s="236">
        <f>[2]attached_energy_demand_split!C51</f>
        <v>1.7899394766943112E-2</v>
      </c>
      <c r="AG62" s="236" t="s">
        <v>145</v>
      </c>
      <c r="AH62" s="236" t="s">
        <v>15</v>
      </c>
      <c r="AL62" s="236" t="s">
        <v>163</v>
      </c>
      <c r="AM62" s="236" t="str">
        <f t="shared" si="1"/>
        <v>TRA_Tru</v>
      </c>
      <c r="AN62" s="236" t="str">
        <f t="shared" si="1"/>
        <v>FH12_13</v>
      </c>
      <c r="AO62" s="236">
        <f>[2]attached_energy_demand_summariz!B37</f>
        <v>1.9734637777557382E-2</v>
      </c>
      <c r="AP62" s="236" t="s">
        <v>145</v>
      </c>
      <c r="AQ62" s="236" t="s">
        <v>12</v>
      </c>
      <c r="AU62" s="236" t="s">
        <v>163</v>
      </c>
      <c r="AV62" s="236" t="str">
        <f t="shared" si="2"/>
        <v>TRA_Tru</v>
      </c>
      <c r="AW62" s="236" t="str">
        <f t="shared" si="2"/>
        <v>FH12_13</v>
      </c>
      <c r="AX62" s="236">
        <f>[2]attached_energy_demand_summariz!F37</f>
        <v>2.0262699404647935E-2</v>
      </c>
      <c r="AY62" s="236" t="s">
        <v>145</v>
      </c>
      <c r="AZ62" s="236" t="s">
        <v>11</v>
      </c>
      <c r="BD62" s="236" t="s">
        <v>163</v>
      </c>
      <c r="BE62" s="236" t="str">
        <f t="shared" si="3"/>
        <v>TRA_Tru</v>
      </c>
      <c r="BF62" s="236" t="str">
        <f t="shared" si="3"/>
        <v>FH12_13</v>
      </c>
      <c r="BG62" s="236">
        <f t="shared" si="6"/>
        <v>1.9734637777557382E-2</v>
      </c>
      <c r="BH62" s="236" t="s">
        <v>145</v>
      </c>
      <c r="BI62" s="236" t="s">
        <v>13</v>
      </c>
      <c r="BM62" s="236" t="s">
        <v>163</v>
      </c>
      <c r="BN62" s="236" t="str">
        <f t="shared" si="4"/>
        <v>TRA_Tru</v>
      </c>
      <c r="BO62" s="236" t="str">
        <f t="shared" si="4"/>
        <v>FH12_13</v>
      </c>
      <c r="BP62" s="236">
        <f>[2]attached_energy_demand_summariz!J37</f>
        <v>2.0049672602458636E-2</v>
      </c>
      <c r="BQ62" s="236" t="s">
        <v>145</v>
      </c>
      <c r="BR62" s="236" t="s">
        <v>10</v>
      </c>
    </row>
    <row r="63" spans="2:70">
      <c r="B63" s="97" t="s">
        <v>163</v>
      </c>
      <c r="C63" t="s">
        <v>180</v>
      </c>
      <c r="D63" s="96" t="s">
        <v>171</v>
      </c>
      <c r="E63" s="96">
        <v>0.108219178082192</v>
      </c>
      <c r="F63" s="90" t="s">
        <v>145</v>
      </c>
      <c r="K63" s="386" t="s">
        <v>163</v>
      </c>
      <c r="L63" s="236" t="str">
        <f t="shared" si="7"/>
        <v>TRA_Tru</v>
      </c>
      <c r="M63" s="236" t="s">
        <v>591</v>
      </c>
      <c r="N63" s="236">
        <f>[2]attached_energy_demand_split!C20</f>
        <v>2.0838990619720756E-2</v>
      </c>
      <c r="O63" s="236" t="s">
        <v>145</v>
      </c>
      <c r="P63" s="236" t="s">
        <v>14</v>
      </c>
      <c r="T63" s="236" t="s">
        <v>163</v>
      </c>
      <c r="U63" s="236" t="str">
        <f t="shared" si="5"/>
        <v>TRA_Tru</v>
      </c>
      <c r="V63" s="236" t="str">
        <f t="shared" si="5"/>
        <v>FH14_15</v>
      </c>
      <c r="W63" s="236">
        <f>[2]attached_energy_demand_split!C82</f>
        <v>2.0134412075970921E-2</v>
      </c>
      <c r="X63" s="236" t="s">
        <v>145</v>
      </c>
      <c r="Y63" s="236" t="s">
        <v>9</v>
      </c>
      <c r="AC63" s="236" t="s">
        <v>163</v>
      </c>
      <c r="AD63" s="236" t="str">
        <f t="shared" si="0"/>
        <v>TRA_Tru</v>
      </c>
      <c r="AE63" s="236" t="str">
        <f t="shared" si="0"/>
        <v>FH14_15</v>
      </c>
      <c r="AF63" s="236">
        <f>[2]attached_energy_demand_split!C53</f>
        <v>2.0753023425021548E-2</v>
      </c>
      <c r="AG63" s="236" t="s">
        <v>145</v>
      </c>
      <c r="AH63" s="236" t="s">
        <v>15</v>
      </c>
      <c r="AL63" s="236" t="s">
        <v>163</v>
      </c>
      <c r="AM63" s="236" t="str">
        <f t="shared" si="1"/>
        <v>TRA_Tru</v>
      </c>
      <c r="AN63" s="236" t="str">
        <f t="shared" si="1"/>
        <v>FH14_15</v>
      </c>
      <c r="AO63" s="236">
        <f>[2]attached_energy_demand_summariz!B38</f>
        <v>2.062125446774131E-2</v>
      </c>
      <c r="AP63" s="236" t="s">
        <v>145</v>
      </c>
      <c r="AQ63" s="236" t="s">
        <v>12</v>
      </c>
      <c r="AU63" s="236" t="s">
        <v>163</v>
      </c>
      <c r="AV63" s="236" t="str">
        <f t="shared" si="2"/>
        <v>TRA_Tru</v>
      </c>
      <c r="AW63" s="236" t="str">
        <f t="shared" si="2"/>
        <v>FH14_15</v>
      </c>
      <c r="AX63" s="236">
        <f>[2]attached_energy_demand_summariz!F38</f>
        <v>2.1172817979268704E-2</v>
      </c>
      <c r="AY63" s="236" t="s">
        <v>145</v>
      </c>
      <c r="AZ63" s="236" t="s">
        <v>11</v>
      </c>
      <c r="BD63" s="236" t="s">
        <v>163</v>
      </c>
      <c r="BE63" s="236" t="str">
        <f t="shared" si="3"/>
        <v>TRA_Tru</v>
      </c>
      <c r="BF63" s="236" t="str">
        <f t="shared" si="3"/>
        <v>FH14_15</v>
      </c>
      <c r="BG63" s="236">
        <f t="shared" si="6"/>
        <v>2.062125446774131E-2</v>
      </c>
      <c r="BH63" s="236" t="s">
        <v>145</v>
      </c>
      <c r="BI63" s="236" t="s">
        <v>13</v>
      </c>
      <c r="BM63" s="236" t="s">
        <v>163</v>
      </c>
      <c r="BN63" s="236" t="str">
        <f t="shared" si="4"/>
        <v>TRA_Tru</v>
      </c>
      <c r="BO63" s="236" t="str">
        <f t="shared" si="4"/>
        <v>FH14_15</v>
      </c>
      <c r="BP63" s="236">
        <f>[2]attached_energy_demand_summariz!J38</f>
        <v>2.0207028238724611E-2</v>
      </c>
      <c r="BQ63" s="236" t="s">
        <v>145</v>
      </c>
      <c r="BR63" s="236" t="s">
        <v>10</v>
      </c>
    </row>
    <row r="64" spans="2:70">
      <c r="B64" s="90" t="s">
        <v>163</v>
      </c>
      <c r="C64" t="s">
        <v>180</v>
      </c>
      <c r="D64" s="96" t="s">
        <v>172</v>
      </c>
      <c r="E64" s="96">
        <v>9.0182648401826507E-3</v>
      </c>
      <c r="F64" s="90" t="s">
        <v>145</v>
      </c>
      <c r="K64" s="236" t="s">
        <v>163</v>
      </c>
      <c r="L64" s="236" t="str">
        <f t="shared" si="7"/>
        <v>TRA_Tru</v>
      </c>
      <c r="M64" s="236" t="s">
        <v>592</v>
      </c>
      <c r="N64" s="236">
        <f>[2]attached_energy_demand_split!C22</f>
        <v>2.1159581881884614E-2</v>
      </c>
      <c r="O64" s="236" t="s">
        <v>145</v>
      </c>
      <c r="P64" s="236" t="s">
        <v>14</v>
      </c>
      <c r="T64" s="236" t="s">
        <v>163</v>
      </c>
      <c r="U64" s="236" t="str">
        <f t="shared" si="5"/>
        <v>TRA_Tru</v>
      </c>
      <c r="V64" s="236" t="str">
        <f t="shared" si="5"/>
        <v>FH16_17</v>
      </c>
      <c r="W64" s="236">
        <f>[2]attached_energy_demand_split!C84</f>
        <v>1.9900470527556027E-2</v>
      </c>
      <c r="X64" s="236" t="s">
        <v>145</v>
      </c>
      <c r="Y64" s="236" t="s">
        <v>9</v>
      </c>
      <c r="AC64" s="236" t="s">
        <v>163</v>
      </c>
      <c r="AD64" s="236" t="str">
        <f t="shared" si="0"/>
        <v>TRA_Tru</v>
      </c>
      <c r="AE64" s="236" t="str">
        <f t="shared" si="0"/>
        <v>FH16_17</v>
      </c>
      <c r="AF64" s="236">
        <f>[2]attached_energy_demand_split!C55</f>
        <v>2.1834856434323043E-2</v>
      </c>
      <c r="AG64" s="236" t="s">
        <v>145</v>
      </c>
      <c r="AH64" s="236" t="s">
        <v>15</v>
      </c>
      <c r="AL64" s="236" t="s">
        <v>163</v>
      </c>
      <c r="AM64" s="236" t="str">
        <f t="shared" si="1"/>
        <v>TRA_Tru</v>
      </c>
      <c r="AN64" s="236" t="str">
        <f t="shared" si="1"/>
        <v>FH16_17</v>
      </c>
      <c r="AO64" s="236">
        <f>[2]attached_energy_demand_summariz!B39</f>
        <v>2.0861762903381702E-2</v>
      </c>
      <c r="AP64" s="236" t="s">
        <v>145</v>
      </c>
      <c r="AQ64" s="236" t="s">
        <v>12</v>
      </c>
      <c r="AU64" s="236" t="s">
        <v>163</v>
      </c>
      <c r="AV64" s="236" t="str">
        <f t="shared" si="2"/>
        <v>TRA_Tru</v>
      </c>
      <c r="AW64" s="236" t="str">
        <f t="shared" si="2"/>
        <v>FH16_17</v>
      </c>
      <c r="AX64" s="236">
        <f>[2]attached_energy_demand_summariz!F39</f>
        <v>2.13427940914599E-2</v>
      </c>
      <c r="AY64" s="236" t="s">
        <v>145</v>
      </c>
      <c r="AZ64" s="236" t="s">
        <v>11</v>
      </c>
      <c r="BD64" s="236" t="s">
        <v>163</v>
      </c>
      <c r="BE64" s="236" t="str">
        <f t="shared" si="3"/>
        <v>TRA_Tru</v>
      </c>
      <c r="BF64" s="236" t="str">
        <f t="shared" si="3"/>
        <v>FH16_17</v>
      </c>
      <c r="BG64" s="236">
        <f t="shared" si="6"/>
        <v>2.0861762903381702E-2</v>
      </c>
      <c r="BH64" s="236" t="s">
        <v>145</v>
      </c>
      <c r="BI64" s="236" t="s">
        <v>13</v>
      </c>
      <c r="BM64" s="236" t="s">
        <v>163</v>
      </c>
      <c r="BN64" s="236" t="str">
        <f t="shared" si="4"/>
        <v>TRA_Tru</v>
      </c>
      <c r="BO64" s="236" t="str">
        <f t="shared" si="4"/>
        <v>FH16_17</v>
      </c>
      <c r="BP64" s="236">
        <f>[2]attached_energy_demand_summariz!J39</f>
        <v>2.0071111581684915E-2</v>
      </c>
      <c r="BQ64" s="236" t="s">
        <v>145</v>
      </c>
      <c r="BR64" s="236" t="s">
        <v>10</v>
      </c>
    </row>
    <row r="65" spans="2:70">
      <c r="B65" s="90" t="s">
        <v>163</v>
      </c>
      <c r="C65" t="s">
        <v>180</v>
      </c>
      <c r="D65" s="96" t="s">
        <v>173</v>
      </c>
      <c r="E65" s="96">
        <v>0.13812785388127899</v>
      </c>
      <c r="F65" s="90" t="s">
        <v>145</v>
      </c>
      <c r="K65" s="236" t="s">
        <v>163</v>
      </c>
      <c r="L65" s="236" t="str">
        <f t="shared" si="7"/>
        <v>TRA_Tru</v>
      </c>
      <c r="M65" s="236" t="s">
        <v>593</v>
      </c>
      <c r="N65" s="236">
        <f>[2]attached_energy_demand_split!C24</f>
        <v>2.1224678540757162E-2</v>
      </c>
      <c r="O65" s="236" t="s">
        <v>145</v>
      </c>
      <c r="P65" s="236" t="s">
        <v>14</v>
      </c>
      <c r="T65" s="236" t="s">
        <v>163</v>
      </c>
      <c r="U65" s="236" t="str">
        <f t="shared" si="5"/>
        <v>TRA_Tru</v>
      </c>
      <c r="V65" s="236" t="str">
        <f t="shared" si="5"/>
        <v>FH18_19</v>
      </c>
      <c r="W65" s="236">
        <f>[2]attached_energy_demand_split!C86</f>
        <v>2.0107856361090009E-2</v>
      </c>
      <c r="X65" s="236" t="s">
        <v>145</v>
      </c>
      <c r="Y65" s="236" t="s">
        <v>9</v>
      </c>
      <c r="AC65" s="236" t="s">
        <v>163</v>
      </c>
      <c r="AD65" s="236" t="str">
        <f t="shared" si="0"/>
        <v>TRA_Tru</v>
      </c>
      <c r="AE65" s="236" t="str">
        <f t="shared" si="0"/>
        <v>FH18_19</v>
      </c>
      <c r="AF65" s="236">
        <f>[2]attached_energy_demand_split!C57</f>
        <v>2.1851663341138666E-2</v>
      </c>
      <c r="AG65" s="236" t="s">
        <v>145</v>
      </c>
      <c r="AH65" s="236" t="s">
        <v>15</v>
      </c>
      <c r="AL65" s="236" t="s">
        <v>163</v>
      </c>
      <c r="AM65" s="236" t="str">
        <f t="shared" si="1"/>
        <v>TRA_Tru</v>
      </c>
      <c r="AN65" s="236" t="str">
        <f t="shared" si="1"/>
        <v>FH18_19</v>
      </c>
      <c r="AO65" s="236">
        <f>[2]attached_energy_demand_summariz!B40</f>
        <v>2.0787222764254057E-2</v>
      </c>
      <c r="AP65" s="236" t="s">
        <v>145</v>
      </c>
      <c r="AQ65" s="236" t="s">
        <v>12</v>
      </c>
      <c r="AU65" s="236" t="s">
        <v>163</v>
      </c>
      <c r="AV65" s="236" t="str">
        <f t="shared" si="2"/>
        <v>TRA_Tru</v>
      </c>
      <c r="AW65" s="236" t="str">
        <f t="shared" si="2"/>
        <v>FH18_19</v>
      </c>
      <c r="AX65" s="236">
        <f>[2]attached_energy_demand_summariz!F40</f>
        <v>2.1302546509601013E-2</v>
      </c>
      <c r="AY65" s="236" t="s">
        <v>145</v>
      </c>
      <c r="AZ65" s="236" t="s">
        <v>11</v>
      </c>
      <c r="BD65" s="236" t="s">
        <v>163</v>
      </c>
      <c r="BE65" s="236" t="str">
        <f t="shared" si="3"/>
        <v>TRA_Tru</v>
      </c>
      <c r="BF65" s="236" t="str">
        <f t="shared" si="3"/>
        <v>FH18_19</v>
      </c>
      <c r="BG65" s="236">
        <f t="shared" si="6"/>
        <v>2.0787222764254057E-2</v>
      </c>
      <c r="BH65" s="236" t="s">
        <v>145</v>
      </c>
      <c r="BI65" s="236" t="s">
        <v>13</v>
      </c>
      <c r="BM65" s="236" t="s">
        <v>163</v>
      </c>
      <c r="BN65" s="236" t="str">
        <f t="shared" si="4"/>
        <v>TRA_Tru</v>
      </c>
      <c r="BO65" s="236" t="str">
        <f t="shared" si="4"/>
        <v>FH18_19</v>
      </c>
      <c r="BP65" s="236">
        <f>[2]attached_energy_demand_summariz!J40</f>
        <v>1.9449369068683428E-2</v>
      </c>
      <c r="BQ65" s="236" t="s">
        <v>145</v>
      </c>
      <c r="BR65" s="236" t="s">
        <v>10</v>
      </c>
    </row>
    <row r="66" spans="2:70">
      <c r="B66" s="90" t="s">
        <v>163</v>
      </c>
      <c r="C66" t="s">
        <v>180</v>
      </c>
      <c r="D66" s="96" t="s">
        <v>174</v>
      </c>
      <c r="E66" s="96">
        <v>0.150684931506849</v>
      </c>
      <c r="F66" s="90" t="s">
        <v>145</v>
      </c>
      <c r="K66" s="236" t="s">
        <v>163</v>
      </c>
      <c r="L66" s="236" t="str">
        <f t="shared" si="7"/>
        <v>TRA_Tru</v>
      </c>
      <c r="M66" s="236" t="s">
        <v>594</v>
      </c>
      <c r="N66" s="236">
        <f>[2]attached_energy_demand_split!C26</f>
        <v>2.1196759693815032E-2</v>
      </c>
      <c r="O66" s="236" t="s">
        <v>145</v>
      </c>
      <c r="P66" s="236" t="s">
        <v>14</v>
      </c>
      <c r="T66" s="236" t="s">
        <v>163</v>
      </c>
      <c r="U66" s="236" t="str">
        <f t="shared" si="5"/>
        <v>TRA_Tru</v>
      </c>
      <c r="V66" s="236" t="str">
        <f t="shared" si="5"/>
        <v>FH20_21</v>
      </c>
      <c r="W66" s="236">
        <f>[2]attached_energy_demand_split!C88</f>
        <v>2.0969036728827523E-2</v>
      </c>
      <c r="X66" s="236" t="s">
        <v>145</v>
      </c>
      <c r="Y66" s="236" t="s">
        <v>9</v>
      </c>
      <c r="AC66" s="236" t="s">
        <v>163</v>
      </c>
      <c r="AD66" s="236" t="str">
        <f t="shared" si="0"/>
        <v>TRA_Tru</v>
      </c>
      <c r="AE66" s="236" t="str">
        <f t="shared" si="0"/>
        <v>FH20_21</v>
      </c>
      <c r="AF66" s="236">
        <f>[2]attached_energy_demand_split!C59</f>
        <v>2.157042975296812E-2</v>
      </c>
      <c r="AG66" s="236" t="s">
        <v>145</v>
      </c>
      <c r="AH66" s="236" t="s">
        <v>15</v>
      </c>
      <c r="AL66" s="236" t="s">
        <v>163</v>
      </c>
      <c r="AM66" s="236" t="str">
        <f t="shared" si="1"/>
        <v>TRA_Tru</v>
      </c>
      <c r="AN66" s="236" t="str">
        <f t="shared" si="1"/>
        <v>FH20_21</v>
      </c>
      <c r="AO66" s="236">
        <f>[2]attached_energy_demand_summariz!B41</f>
        <v>2.0999926566056218E-2</v>
      </c>
      <c r="AP66" s="236" t="s">
        <v>145</v>
      </c>
      <c r="AQ66" s="236" t="s">
        <v>12</v>
      </c>
      <c r="AU66" s="236" t="s">
        <v>163</v>
      </c>
      <c r="AV66" s="236" t="str">
        <f t="shared" si="2"/>
        <v>TRA_Tru</v>
      </c>
      <c r="AW66" s="236" t="str">
        <f t="shared" si="2"/>
        <v>FH20_21</v>
      </c>
      <c r="AX66" s="236">
        <f>[2]attached_energy_demand_summariz!F41</f>
        <v>2.172914857240358E-2</v>
      </c>
      <c r="AY66" s="236" t="s">
        <v>145</v>
      </c>
      <c r="AZ66" s="236" t="s">
        <v>11</v>
      </c>
      <c r="BD66" s="236" t="s">
        <v>163</v>
      </c>
      <c r="BE66" s="236" t="str">
        <f t="shared" si="3"/>
        <v>TRA_Tru</v>
      </c>
      <c r="BF66" s="236" t="str">
        <f t="shared" si="3"/>
        <v>FH20_21</v>
      </c>
      <c r="BG66" s="236">
        <f t="shared" si="6"/>
        <v>2.0999926566056218E-2</v>
      </c>
      <c r="BH66" s="236" t="s">
        <v>145</v>
      </c>
      <c r="BI66" s="236" t="s">
        <v>13</v>
      </c>
      <c r="BM66" s="236" t="s">
        <v>163</v>
      </c>
      <c r="BN66" s="236" t="str">
        <f t="shared" si="4"/>
        <v>TRA_Tru</v>
      </c>
      <c r="BO66" s="236" t="str">
        <f t="shared" si="4"/>
        <v>FH20_21</v>
      </c>
      <c r="BP66" s="236">
        <f>[2]attached_energy_demand_summariz!J41</f>
        <v>1.9534258082266831E-2</v>
      </c>
      <c r="BQ66" s="236" t="s">
        <v>145</v>
      </c>
      <c r="BR66" s="236" t="s">
        <v>10</v>
      </c>
    </row>
    <row r="67" spans="2:70">
      <c r="B67" s="100" t="s">
        <v>163</v>
      </c>
      <c r="C67" t="s">
        <v>180</v>
      </c>
      <c r="D67" s="101" t="s">
        <v>175</v>
      </c>
      <c r="E67" s="101">
        <v>1.25570776255708E-2</v>
      </c>
      <c r="F67" s="102" t="s">
        <v>145</v>
      </c>
      <c r="K67" s="386" t="s">
        <v>163</v>
      </c>
      <c r="L67" s="236" t="str">
        <f t="shared" si="7"/>
        <v>TRA_Tru</v>
      </c>
      <c r="M67" s="236" t="s">
        <v>595</v>
      </c>
      <c r="N67" s="236">
        <f>[2]attached_energy_demand_split!C28</f>
        <v>2.1378603635991075E-2</v>
      </c>
      <c r="O67" s="236" t="s">
        <v>145</v>
      </c>
      <c r="P67" s="236" t="s">
        <v>14</v>
      </c>
      <c r="T67" s="236" t="s">
        <v>163</v>
      </c>
      <c r="U67" s="236" t="str">
        <f t="shared" si="5"/>
        <v>TRA_Tru</v>
      </c>
      <c r="V67" s="236" t="str">
        <f t="shared" si="5"/>
        <v>FH22_23</v>
      </c>
      <c r="W67" s="236">
        <f>[2]attached_energy_demand_split!C90</f>
        <v>2.0691198572281522E-2</v>
      </c>
      <c r="X67" s="236" t="s">
        <v>145</v>
      </c>
      <c r="Y67" s="236" t="s">
        <v>9</v>
      </c>
      <c r="AC67" s="236" t="s">
        <v>163</v>
      </c>
      <c r="AD67" s="236" t="str">
        <f t="shared" si="0"/>
        <v>TRA_Tru</v>
      </c>
      <c r="AE67" s="236" t="str">
        <f t="shared" si="0"/>
        <v>FH22_23</v>
      </c>
      <c r="AF67" s="236">
        <f>[2]attached_energy_demand_split!C61</f>
        <v>2.1709141168517694E-2</v>
      </c>
      <c r="AG67" s="236" t="s">
        <v>145</v>
      </c>
      <c r="AH67" s="236" t="s">
        <v>15</v>
      </c>
      <c r="AL67" s="236" t="s">
        <v>163</v>
      </c>
      <c r="AM67" s="236" t="str">
        <f t="shared" si="1"/>
        <v>TRA_Tru</v>
      </c>
      <c r="AN67" s="236" t="str">
        <f t="shared" si="1"/>
        <v>FH22_23</v>
      </c>
      <c r="AO67" s="236">
        <f>[2]attached_energy_demand_summariz!B42</f>
        <v>2.1207571541905425E-2</v>
      </c>
      <c r="AP67" s="236" t="s">
        <v>145</v>
      </c>
      <c r="AQ67" s="236" t="s">
        <v>12</v>
      </c>
      <c r="AU67" s="236" t="s">
        <v>163</v>
      </c>
      <c r="AV67" s="236" t="str">
        <f t="shared" si="2"/>
        <v>TRA_Tru</v>
      </c>
      <c r="AW67" s="236" t="str">
        <f t="shared" si="2"/>
        <v>FH22_23</v>
      </c>
      <c r="AX67" s="236">
        <f>[2]attached_energy_demand_summariz!F42</f>
        <v>2.255459586083617E-2</v>
      </c>
      <c r="AY67" s="236" t="s">
        <v>145</v>
      </c>
      <c r="AZ67" s="236" t="s">
        <v>11</v>
      </c>
      <c r="BD67" s="236" t="s">
        <v>163</v>
      </c>
      <c r="BE67" s="236" t="str">
        <f t="shared" si="3"/>
        <v>TRA_Tru</v>
      </c>
      <c r="BF67" s="236" t="str">
        <f t="shared" si="3"/>
        <v>FH22_23</v>
      </c>
      <c r="BG67" s="236">
        <f t="shared" si="6"/>
        <v>2.1207571541905425E-2</v>
      </c>
      <c r="BH67" s="236" t="s">
        <v>145</v>
      </c>
      <c r="BI67" s="236" t="s">
        <v>13</v>
      </c>
      <c r="BM67" s="236" t="s">
        <v>163</v>
      </c>
      <c r="BN67" s="236" t="str">
        <f t="shared" si="4"/>
        <v>TRA_Tru</v>
      </c>
      <c r="BO67" s="236" t="str">
        <f t="shared" si="4"/>
        <v>FH22_23</v>
      </c>
      <c r="BP67" s="236">
        <f>[2]attached_energy_demand_summariz!J42</f>
        <v>1.970431847190067E-2</v>
      </c>
      <c r="BQ67" s="236" t="s">
        <v>145</v>
      </c>
      <c r="BR67" s="236" t="s">
        <v>10</v>
      </c>
    </row>
    <row r="68" spans="2:70">
      <c r="B68" s="90" t="s">
        <v>163</v>
      </c>
      <c r="C68" t="s">
        <v>181</v>
      </c>
      <c r="D68" s="96" t="s">
        <v>164</v>
      </c>
      <c r="E68" s="96">
        <v>9.4178082191780796E-2</v>
      </c>
      <c r="F68" s="90" t="s">
        <v>145</v>
      </c>
      <c r="K68" s="236" t="s">
        <v>163</v>
      </c>
      <c r="L68" s="236" t="str">
        <f t="shared" si="7"/>
        <v>TRA_Tru</v>
      </c>
      <c r="M68" s="236" t="s">
        <v>596</v>
      </c>
      <c r="N68" s="236">
        <f>[2]attached_energy_demand_split!D6</f>
        <v>2.3300094813820355E-2</v>
      </c>
      <c r="O68" s="236" t="s">
        <v>145</v>
      </c>
      <c r="P68" s="236" t="s">
        <v>14</v>
      </c>
      <c r="T68" s="236" t="s">
        <v>163</v>
      </c>
      <c r="U68" s="236" t="str">
        <f t="shared" si="5"/>
        <v>TRA_Tru</v>
      </c>
      <c r="V68" s="236" t="str">
        <f t="shared" si="5"/>
        <v>WH0_1</v>
      </c>
      <c r="W68" s="236">
        <f>[2]attached_energy_demand_split!D68</f>
        <v>2.7052832396289028E-2</v>
      </c>
      <c r="X68" s="236" t="s">
        <v>145</v>
      </c>
      <c r="Y68" s="236" t="s">
        <v>9</v>
      </c>
      <c r="AC68" s="236" t="s">
        <v>163</v>
      </c>
      <c r="AD68" s="236" t="str">
        <f t="shared" si="0"/>
        <v>TRA_Tru</v>
      </c>
      <c r="AE68" s="236" t="str">
        <f t="shared" si="0"/>
        <v>WH0_1</v>
      </c>
      <c r="AF68" s="236">
        <f>[2]attached_energy_demand_split!D39</f>
        <v>2.6977531248366181E-2</v>
      </c>
      <c r="AG68" s="236" t="s">
        <v>145</v>
      </c>
      <c r="AH68" s="236" t="s">
        <v>15</v>
      </c>
      <c r="AL68" s="236" t="s">
        <v>163</v>
      </c>
      <c r="AM68" s="236" t="str">
        <f t="shared" si="1"/>
        <v>TRA_Tru</v>
      </c>
      <c r="AN68" s="236" t="str">
        <f t="shared" si="1"/>
        <v>WH0_1</v>
      </c>
      <c r="AO68" s="236">
        <f>[2]attached_energy_demand_summariz!B43</f>
        <v>2.6007960145311419E-2</v>
      </c>
      <c r="AP68" s="236" t="s">
        <v>145</v>
      </c>
      <c r="AQ68" s="236" t="s">
        <v>12</v>
      </c>
      <c r="AU68" s="236" t="s">
        <v>163</v>
      </c>
      <c r="AV68" s="236" t="str">
        <f t="shared" si="2"/>
        <v>TRA_Tru</v>
      </c>
      <c r="AW68" s="236" t="str">
        <f t="shared" si="2"/>
        <v>WH0_1</v>
      </c>
      <c r="AX68" s="236">
        <f>[2]attached_energy_demand_summariz!F43</f>
        <v>2.5192013319288074E-2</v>
      </c>
      <c r="AY68" s="236" t="s">
        <v>145</v>
      </c>
      <c r="AZ68" s="236" t="s">
        <v>11</v>
      </c>
      <c r="BD68" s="236" t="s">
        <v>163</v>
      </c>
      <c r="BE68" s="236" t="str">
        <f t="shared" si="3"/>
        <v>TRA_Tru</v>
      </c>
      <c r="BF68" s="236" t="str">
        <f t="shared" si="3"/>
        <v>WH0_1</v>
      </c>
      <c r="BG68" s="236">
        <f t="shared" si="6"/>
        <v>2.6007960145311419E-2</v>
      </c>
      <c r="BH68" s="236" t="s">
        <v>145</v>
      </c>
      <c r="BI68" s="236" t="s">
        <v>13</v>
      </c>
      <c r="BM68" s="236" t="s">
        <v>163</v>
      </c>
      <c r="BN68" s="236" t="str">
        <f t="shared" si="4"/>
        <v>TRA_Tru</v>
      </c>
      <c r="BO68" s="236" t="str">
        <f t="shared" si="4"/>
        <v>WH0_1</v>
      </c>
      <c r="BP68" s="236">
        <f>[2]attached_energy_demand_summariz!J43</f>
        <v>2.7517328948793461E-2</v>
      </c>
      <c r="BQ68" s="236" t="s">
        <v>145</v>
      </c>
      <c r="BR68" s="236" t="s">
        <v>10</v>
      </c>
    </row>
    <row r="69" spans="2:70">
      <c r="B69" s="90" t="s">
        <v>163</v>
      </c>
      <c r="C69" t="s">
        <v>181</v>
      </c>
      <c r="D69" s="96" t="s">
        <v>165</v>
      </c>
      <c r="E69" s="96">
        <v>0.102739726027397</v>
      </c>
      <c r="F69" s="90" t="s">
        <v>145</v>
      </c>
      <c r="K69" s="236" t="s">
        <v>163</v>
      </c>
      <c r="L69" s="236" t="str">
        <f t="shared" si="7"/>
        <v>TRA_Tru</v>
      </c>
      <c r="M69" s="236" t="s">
        <v>597</v>
      </c>
      <c r="N69" s="236">
        <f>[2]attached_energy_demand_split!D8</f>
        <v>2.2949279837092943E-2</v>
      </c>
      <c r="O69" s="236" t="s">
        <v>145</v>
      </c>
      <c r="P69" s="236" t="s">
        <v>14</v>
      </c>
      <c r="T69" s="236" t="s">
        <v>163</v>
      </c>
      <c r="U69" s="236" t="str">
        <f t="shared" si="5"/>
        <v>TRA_Tru</v>
      </c>
      <c r="V69" s="236" t="str">
        <f t="shared" si="5"/>
        <v>WH2_3</v>
      </c>
      <c r="W69" s="236">
        <f>[2]attached_energy_demand_split!D70</f>
        <v>2.5013577036882978E-2</v>
      </c>
      <c r="X69" s="236" t="s">
        <v>145</v>
      </c>
      <c r="Y69" s="236" t="s">
        <v>9</v>
      </c>
      <c r="AC69" s="236" t="s">
        <v>163</v>
      </c>
      <c r="AD69" s="236" t="str">
        <f t="shared" si="0"/>
        <v>TRA_Tru</v>
      </c>
      <c r="AE69" s="236" t="str">
        <f t="shared" si="0"/>
        <v>WH2_3</v>
      </c>
      <c r="AF69" s="236">
        <f>[2]attached_energy_demand_split!D41</f>
        <v>2.6652958693425988E-2</v>
      </c>
      <c r="AG69" s="236" t="s">
        <v>145</v>
      </c>
      <c r="AH69" s="236" t="s">
        <v>15</v>
      </c>
      <c r="AL69" s="236" t="s">
        <v>163</v>
      </c>
      <c r="AM69" s="236" t="str">
        <f t="shared" si="1"/>
        <v>TRA_Tru</v>
      </c>
      <c r="AN69" s="236" t="str">
        <f t="shared" si="1"/>
        <v>WH2_3</v>
      </c>
      <c r="AO69" s="236">
        <f>[2]attached_energy_demand_summariz!B44</f>
        <v>2.5282231921475835E-2</v>
      </c>
      <c r="AP69" s="236" t="s">
        <v>145</v>
      </c>
      <c r="AQ69" s="236" t="s">
        <v>12</v>
      </c>
      <c r="AU69" s="236" t="s">
        <v>163</v>
      </c>
      <c r="AV69" s="236" t="str">
        <f t="shared" si="2"/>
        <v>TRA_Tru</v>
      </c>
      <c r="AW69" s="236" t="str">
        <f t="shared" si="2"/>
        <v>WH2_3</v>
      </c>
      <c r="AX69" s="236">
        <f>[2]attached_energy_demand_summariz!F44</f>
        <v>2.4011456297412508E-2</v>
      </c>
      <c r="AY69" s="236" t="s">
        <v>145</v>
      </c>
      <c r="AZ69" s="236" t="s">
        <v>11</v>
      </c>
      <c r="BD69" s="236" t="s">
        <v>163</v>
      </c>
      <c r="BE69" s="236" t="str">
        <f t="shared" si="3"/>
        <v>TRA_Tru</v>
      </c>
      <c r="BF69" s="236" t="str">
        <f t="shared" si="3"/>
        <v>WH2_3</v>
      </c>
      <c r="BG69" s="236">
        <f t="shared" si="6"/>
        <v>2.5282231921475835E-2</v>
      </c>
      <c r="BH69" s="236" t="s">
        <v>145</v>
      </c>
      <c r="BI69" s="236" t="s">
        <v>13</v>
      </c>
      <c r="BM69" s="236" t="s">
        <v>163</v>
      </c>
      <c r="BN69" s="236" t="str">
        <f t="shared" si="4"/>
        <v>TRA_Tru</v>
      </c>
      <c r="BO69" s="236" t="str">
        <f t="shared" si="4"/>
        <v>WH2_3</v>
      </c>
      <c r="BP69" s="236">
        <f>[2]attached_energy_demand_summariz!J44</f>
        <v>2.7783887742564767E-2</v>
      </c>
      <c r="BQ69" s="236" t="s">
        <v>145</v>
      </c>
      <c r="BR69" s="236" t="s">
        <v>10</v>
      </c>
    </row>
    <row r="70" spans="2:70">
      <c r="B70" s="90" t="s">
        <v>163</v>
      </c>
      <c r="C70" t="s">
        <v>181</v>
      </c>
      <c r="D70" s="96" t="s">
        <v>166</v>
      </c>
      <c r="E70" s="96">
        <v>8.5616438356164396E-3</v>
      </c>
      <c r="F70" s="90" t="s">
        <v>145</v>
      </c>
      <c r="K70" s="236" t="s">
        <v>163</v>
      </c>
      <c r="L70" s="236" t="str">
        <f t="shared" si="7"/>
        <v>TRA_Tru</v>
      </c>
      <c r="M70" s="236" t="s">
        <v>598</v>
      </c>
      <c r="N70" s="236">
        <f>[2]attached_energy_demand_split!D10</f>
        <v>2.2222380945545704E-2</v>
      </c>
      <c r="O70" s="236" t="s">
        <v>145</v>
      </c>
      <c r="P70" s="236" t="s">
        <v>14</v>
      </c>
      <c r="T70" s="236" t="s">
        <v>163</v>
      </c>
      <c r="U70" s="236" t="str">
        <f t="shared" si="5"/>
        <v>TRA_Tru</v>
      </c>
      <c r="V70" s="236" t="str">
        <f t="shared" si="5"/>
        <v>WH4_5</v>
      </c>
      <c r="W70" s="236">
        <f>[2]attached_energy_demand_split!D72</f>
        <v>2.3696203770169025E-2</v>
      </c>
      <c r="X70" s="236" t="s">
        <v>145</v>
      </c>
      <c r="Y70" s="236" t="s">
        <v>9</v>
      </c>
      <c r="AC70" s="236" t="s">
        <v>163</v>
      </c>
      <c r="AD70" s="236" t="str">
        <f t="shared" si="0"/>
        <v>TRA_Tru</v>
      </c>
      <c r="AE70" s="236" t="str">
        <f t="shared" si="0"/>
        <v>WH4_5</v>
      </c>
      <c r="AF70" s="236">
        <f>[2]attached_energy_demand_split!D43</f>
        <v>2.4917071568632491E-2</v>
      </c>
      <c r="AG70" s="236" t="s">
        <v>145</v>
      </c>
      <c r="AH70" s="236" t="s">
        <v>15</v>
      </c>
      <c r="AL70" s="236" t="s">
        <v>163</v>
      </c>
      <c r="AM70" s="236" t="str">
        <f t="shared" si="1"/>
        <v>TRA_Tru</v>
      </c>
      <c r="AN70" s="236" t="str">
        <f t="shared" si="1"/>
        <v>WH4_5</v>
      </c>
      <c r="AO70" s="236">
        <f>[2]attached_energy_demand_summariz!B45</f>
        <v>2.3916599319823553E-2</v>
      </c>
      <c r="AP70" s="236" t="s">
        <v>145</v>
      </c>
      <c r="AQ70" s="236" t="s">
        <v>12</v>
      </c>
      <c r="AU70" s="236" t="s">
        <v>163</v>
      </c>
      <c r="AV70" s="236" t="str">
        <f t="shared" si="2"/>
        <v>TRA_Tru</v>
      </c>
      <c r="AW70" s="236" t="str">
        <f t="shared" si="2"/>
        <v>WH4_5</v>
      </c>
      <c r="AX70" s="236">
        <f>[2]attached_energy_demand_summariz!F45</f>
        <v>2.1583935635486006E-2</v>
      </c>
      <c r="AY70" s="236" t="s">
        <v>145</v>
      </c>
      <c r="AZ70" s="236" t="s">
        <v>11</v>
      </c>
      <c r="BD70" s="236" t="s">
        <v>163</v>
      </c>
      <c r="BE70" s="236" t="str">
        <f t="shared" si="3"/>
        <v>TRA_Tru</v>
      </c>
      <c r="BF70" s="236" t="str">
        <f t="shared" si="3"/>
        <v>WH4_5</v>
      </c>
      <c r="BG70" s="236">
        <f t="shared" si="6"/>
        <v>2.3916599319823553E-2</v>
      </c>
      <c r="BH70" s="236" t="s">
        <v>145</v>
      </c>
      <c r="BI70" s="236" t="s">
        <v>13</v>
      </c>
      <c r="BM70" s="236" t="s">
        <v>163</v>
      </c>
      <c r="BN70" s="236" t="str">
        <f t="shared" si="4"/>
        <v>TRA_Tru</v>
      </c>
      <c r="BO70" s="236" t="str">
        <f t="shared" si="4"/>
        <v>WH4_5</v>
      </c>
      <c r="BP70" s="236">
        <f>[2]attached_energy_demand_summariz!J45</f>
        <v>2.7163404679284534E-2</v>
      </c>
      <c r="BQ70" s="236" t="s">
        <v>145</v>
      </c>
      <c r="BR70" s="236" t="s">
        <v>10</v>
      </c>
    </row>
    <row r="71" spans="2:70">
      <c r="B71" s="97" t="s">
        <v>163</v>
      </c>
      <c r="C71" t="s">
        <v>181</v>
      </c>
      <c r="D71" s="96" t="s">
        <v>167</v>
      </c>
      <c r="E71" s="96">
        <v>0.12682648401826499</v>
      </c>
      <c r="F71" s="90" t="s">
        <v>145</v>
      </c>
      <c r="K71" s="386" t="s">
        <v>163</v>
      </c>
      <c r="L71" s="236" t="str">
        <f t="shared" si="7"/>
        <v>TRA_Tru</v>
      </c>
      <c r="M71" s="236" t="s">
        <v>599</v>
      </c>
      <c r="N71" s="236">
        <f>[2]attached_energy_demand_split!D12</f>
        <v>2.1258522050921807E-2</v>
      </c>
      <c r="O71" s="236" t="s">
        <v>145</v>
      </c>
      <c r="P71" s="236" t="s">
        <v>14</v>
      </c>
      <c r="T71" s="236" t="s">
        <v>163</v>
      </c>
      <c r="U71" s="236" t="str">
        <f t="shared" si="5"/>
        <v>TRA_Tru</v>
      </c>
      <c r="V71" s="236" t="str">
        <f t="shared" si="5"/>
        <v>WH6_7</v>
      </c>
      <c r="W71" s="236">
        <f>[2]attached_energy_demand_split!D74</f>
        <v>2.3554467401049717E-2</v>
      </c>
      <c r="X71" s="236" t="s">
        <v>145</v>
      </c>
      <c r="Y71" s="236" t="s">
        <v>9</v>
      </c>
      <c r="AC71" s="236" t="s">
        <v>163</v>
      </c>
      <c r="AD71" s="236" t="str">
        <f t="shared" si="0"/>
        <v>TRA_Tru</v>
      </c>
      <c r="AE71" s="236" t="str">
        <f t="shared" si="0"/>
        <v>WH6_7</v>
      </c>
      <c r="AF71" s="236">
        <f>[2]attached_energy_demand_split!D45</f>
        <v>2.2314948777941768E-2</v>
      </c>
      <c r="AG71" s="236" t="s">
        <v>145</v>
      </c>
      <c r="AH71" s="236" t="s">
        <v>15</v>
      </c>
      <c r="AL71" s="236" t="s">
        <v>163</v>
      </c>
      <c r="AM71" s="236" t="str">
        <f t="shared" si="1"/>
        <v>TRA_Tru</v>
      </c>
      <c r="AN71" s="236" t="str">
        <f t="shared" si="1"/>
        <v>WH6_7</v>
      </c>
      <c r="AO71" s="236">
        <f>[2]attached_energy_demand_summariz!B46</f>
        <v>2.2630890443310306E-2</v>
      </c>
      <c r="AP71" s="236" t="s">
        <v>145</v>
      </c>
      <c r="AQ71" s="236" t="s">
        <v>12</v>
      </c>
      <c r="AU71" s="236" t="s">
        <v>163</v>
      </c>
      <c r="AV71" s="236" t="str">
        <f t="shared" si="2"/>
        <v>TRA_Tru</v>
      </c>
      <c r="AW71" s="236" t="str">
        <f t="shared" si="2"/>
        <v>WH6_7</v>
      </c>
      <c r="AX71" s="236">
        <f>[2]attached_energy_demand_summariz!F46</f>
        <v>1.956645749960171E-2</v>
      </c>
      <c r="AY71" s="236" t="s">
        <v>145</v>
      </c>
      <c r="AZ71" s="236" t="s">
        <v>11</v>
      </c>
      <c r="BD71" s="236" t="s">
        <v>163</v>
      </c>
      <c r="BE71" s="236" t="str">
        <f t="shared" si="3"/>
        <v>TRA_Tru</v>
      </c>
      <c r="BF71" s="236" t="str">
        <f t="shared" si="3"/>
        <v>WH6_7</v>
      </c>
      <c r="BG71" s="236">
        <f t="shared" si="6"/>
        <v>2.2630890443310306E-2</v>
      </c>
      <c r="BH71" s="236" t="s">
        <v>145</v>
      </c>
      <c r="BI71" s="236" t="s">
        <v>13</v>
      </c>
      <c r="BM71" s="236" t="s">
        <v>163</v>
      </c>
      <c r="BN71" s="236" t="str">
        <f t="shared" si="4"/>
        <v>TRA_Tru</v>
      </c>
      <c r="BO71" s="236" t="str">
        <f t="shared" si="4"/>
        <v>WH6_7</v>
      </c>
      <c r="BP71" s="236">
        <f>[2]attached_energy_demand_summariz!J46</f>
        <v>2.6460056487036546E-2</v>
      </c>
      <c r="BQ71" s="236" t="s">
        <v>145</v>
      </c>
      <c r="BR71" s="236" t="s">
        <v>10</v>
      </c>
    </row>
    <row r="72" spans="2:70">
      <c r="B72" s="90" t="s">
        <v>163</v>
      </c>
      <c r="C72" t="s">
        <v>181</v>
      </c>
      <c r="D72" s="96" t="s">
        <v>168</v>
      </c>
      <c r="E72" s="96">
        <v>0.13835616438356199</v>
      </c>
      <c r="F72" s="90" t="s">
        <v>145</v>
      </c>
      <c r="K72" s="236" t="s">
        <v>163</v>
      </c>
      <c r="L72" s="236" t="str">
        <f t="shared" si="7"/>
        <v>TRA_Tru</v>
      </c>
      <c r="M72" s="236" t="s">
        <v>600</v>
      </c>
      <c r="N72" s="236">
        <f>[2]attached_energy_demand_split!D14</f>
        <v>2.0781130887542472E-2</v>
      </c>
      <c r="O72" s="236" t="s">
        <v>145</v>
      </c>
      <c r="P72" s="236" t="s">
        <v>14</v>
      </c>
      <c r="T72" s="236" t="s">
        <v>163</v>
      </c>
      <c r="U72" s="236" t="str">
        <f t="shared" si="5"/>
        <v>TRA_Tru</v>
      </c>
      <c r="V72" s="236" t="str">
        <f t="shared" si="5"/>
        <v>WH8_9</v>
      </c>
      <c r="W72" s="236">
        <f>[2]attached_energy_demand_split!D76</f>
        <v>2.4300205766701756E-2</v>
      </c>
      <c r="X72" s="236" t="s">
        <v>145</v>
      </c>
      <c r="Y72" s="236" t="s">
        <v>9</v>
      </c>
      <c r="AC72" s="236" t="s">
        <v>163</v>
      </c>
      <c r="AD72" s="236" t="str">
        <f t="shared" si="0"/>
        <v>TRA_Tru</v>
      </c>
      <c r="AE72" s="236" t="str">
        <f t="shared" si="0"/>
        <v>WH8_9</v>
      </c>
      <c r="AF72" s="236">
        <f>[2]attached_energy_demand_split!D47</f>
        <v>2.0694579381969672E-2</v>
      </c>
      <c r="AG72" s="236" t="s">
        <v>145</v>
      </c>
      <c r="AH72" s="236" t="s">
        <v>15</v>
      </c>
      <c r="AL72" s="236" t="s">
        <v>163</v>
      </c>
      <c r="AM72" s="236" t="str">
        <f t="shared" si="1"/>
        <v>TRA_Tru</v>
      </c>
      <c r="AN72" s="236" t="str">
        <f t="shared" si="1"/>
        <v>WH8_9</v>
      </c>
      <c r="AO72" s="236">
        <f>[2]attached_energy_demand_summariz!B47</f>
        <v>2.2198516505466385E-2</v>
      </c>
      <c r="AP72" s="236" t="s">
        <v>145</v>
      </c>
      <c r="AQ72" s="236" t="s">
        <v>12</v>
      </c>
      <c r="AU72" s="236" t="s">
        <v>163</v>
      </c>
      <c r="AV72" s="236" t="str">
        <f t="shared" si="2"/>
        <v>TRA_Tru</v>
      </c>
      <c r="AW72" s="236" t="str">
        <f t="shared" si="2"/>
        <v>WH8_9</v>
      </c>
      <c r="AX72" s="236">
        <f>[2]attached_energy_demand_summariz!F47</f>
        <v>1.8926889835118442E-2</v>
      </c>
      <c r="AY72" s="236" t="s">
        <v>145</v>
      </c>
      <c r="AZ72" s="236" t="s">
        <v>11</v>
      </c>
      <c r="BD72" s="236" t="s">
        <v>163</v>
      </c>
      <c r="BE72" s="236" t="str">
        <f t="shared" si="3"/>
        <v>TRA_Tru</v>
      </c>
      <c r="BF72" s="236" t="str">
        <f t="shared" si="3"/>
        <v>WH8_9</v>
      </c>
      <c r="BG72" s="236">
        <f t="shared" si="6"/>
        <v>2.2198516505466385E-2</v>
      </c>
      <c r="BH72" s="236" t="s">
        <v>145</v>
      </c>
      <c r="BI72" s="236" t="s">
        <v>13</v>
      </c>
      <c r="BM72" s="236" t="s">
        <v>163</v>
      </c>
      <c r="BN72" s="236" t="str">
        <f t="shared" si="4"/>
        <v>TRA_Tru</v>
      </c>
      <c r="BO72" s="236" t="str">
        <f t="shared" si="4"/>
        <v>WH8_9</v>
      </c>
      <c r="BP72" s="236">
        <f>[2]attached_energy_demand_summariz!J47</f>
        <v>2.6289776655999571E-2</v>
      </c>
      <c r="BQ72" s="236" t="s">
        <v>145</v>
      </c>
      <c r="BR72" s="236" t="s">
        <v>10</v>
      </c>
    </row>
    <row r="73" spans="2:70">
      <c r="B73" s="90" t="s">
        <v>163</v>
      </c>
      <c r="C73" t="s">
        <v>181</v>
      </c>
      <c r="D73" s="96" t="s">
        <v>169</v>
      </c>
      <c r="E73" s="96">
        <v>1.15296803652968E-2</v>
      </c>
      <c r="F73" s="90" t="s">
        <v>145</v>
      </c>
      <c r="K73" s="236" t="s">
        <v>163</v>
      </c>
      <c r="L73" s="236" t="str">
        <f t="shared" si="7"/>
        <v>TRA_Tru</v>
      </c>
      <c r="M73" s="236" t="s">
        <v>601</v>
      </c>
      <c r="N73" s="236">
        <f>[2]attached_energy_demand_split!D16</f>
        <v>2.0724743126449289E-2</v>
      </c>
      <c r="O73" s="236" t="s">
        <v>145</v>
      </c>
      <c r="P73" s="236" t="s">
        <v>14</v>
      </c>
      <c r="T73" s="236" t="s">
        <v>163</v>
      </c>
      <c r="U73" s="236" t="str">
        <f t="shared" si="5"/>
        <v>TRA_Tru</v>
      </c>
      <c r="V73" s="236" t="str">
        <f t="shared" si="5"/>
        <v>WH10_11</v>
      </c>
      <c r="W73" s="236">
        <f>[2]attached_energy_demand_split!D78</f>
        <v>2.6960606459662702E-2</v>
      </c>
      <c r="X73" s="236" t="s">
        <v>145</v>
      </c>
      <c r="Y73" s="236" t="s">
        <v>9</v>
      </c>
      <c r="AC73" s="236" t="s">
        <v>163</v>
      </c>
      <c r="AD73" s="236" t="str">
        <f t="shared" si="0"/>
        <v>TRA_Tru</v>
      </c>
      <c r="AE73" s="236" t="str">
        <f t="shared" si="0"/>
        <v>WH10_11</v>
      </c>
      <c r="AF73" s="236">
        <f>[2]attached_energy_demand_split!D49</f>
        <v>2.0337356222063653E-2</v>
      </c>
      <c r="AG73" s="236" t="s">
        <v>145</v>
      </c>
      <c r="AH73" s="236" t="s">
        <v>15</v>
      </c>
      <c r="AL73" s="236" t="s">
        <v>163</v>
      </c>
      <c r="AM73" s="236" t="str">
        <f t="shared" si="1"/>
        <v>TRA_Tru</v>
      </c>
      <c r="AN73" s="236" t="str">
        <f t="shared" si="1"/>
        <v>WH10_11</v>
      </c>
      <c r="AO73" s="236">
        <f>[2]attached_energy_demand_summariz!B48</f>
        <v>2.289443174741624E-2</v>
      </c>
      <c r="AP73" s="236" t="s">
        <v>145</v>
      </c>
      <c r="AQ73" s="236" t="s">
        <v>12</v>
      </c>
      <c r="AU73" s="236" t="s">
        <v>163</v>
      </c>
      <c r="AV73" s="236" t="str">
        <f t="shared" si="2"/>
        <v>TRA_Tru</v>
      </c>
      <c r="AW73" s="236" t="str">
        <f t="shared" si="2"/>
        <v>WH10_11</v>
      </c>
      <c r="AX73" s="236">
        <f>[2]attached_energy_demand_summariz!F48</f>
        <v>1.9316772940714252E-2</v>
      </c>
      <c r="AY73" s="236" t="s">
        <v>145</v>
      </c>
      <c r="AZ73" s="236" t="s">
        <v>11</v>
      </c>
      <c r="BD73" s="236" t="s">
        <v>163</v>
      </c>
      <c r="BE73" s="236" t="str">
        <f t="shared" si="3"/>
        <v>TRA_Tru</v>
      </c>
      <c r="BF73" s="236" t="str">
        <f t="shared" si="3"/>
        <v>WH10_11</v>
      </c>
      <c r="BG73" s="236">
        <f t="shared" si="6"/>
        <v>2.289443174741624E-2</v>
      </c>
      <c r="BH73" s="236" t="s">
        <v>145</v>
      </c>
      <c r="BI73" s="236" t="s">
        <v>13</v>
      </c>
      <c r="BM73" s="236" t="s">
        <v>163</v>
      </c>
      <c r="BN73" s="236" t="str">
        <f t="shared" si="4"/>
        <v>TRA_Tru</v>
      </c>
      <c r="BO73" s="236" t="str">
        <f t="shared" si="4"/>
        <v>WH10_11</v>
      </c>
      <c r="BP73" s="236">
        <f>[2]attached_energy_demand_summariz!J48</f>
        <v>2.7132679988191313E-2</v>
      </c>
      <c r="BQ73" s="236" t="s">
        <v>145</v>
      </c>
      <c r="BR73" s="236" t="s">
        <v>10</v>
      </c>
    </row>
    <row r="74" spans="2:70">
      <c r="B74" s="90" t="s">
        <v>163</v>
      </c>
      <c r="C74" t="s">
        <v>181</v>
      </c>
      <c r="D74" s="96" t="s">
        <v>170</v>
      </c>
      <c r="E74" s="96">
        <v>9.9200913242009095E-2</v>
      </c>
      <c r="F74" s="90" t="s">
        <v>145</v>
      </c>
      <c r="K74" s="236" t="s">
        <v>163</v>
      </c>
      <c r="L74" s="236" t="str">
        <f t="shared" si="7"/>
        <v>TRA_Tru</v>
      </c>
      <c r="M74" s="236" t="s">
        <v>602</v>
      </c>
      <c r="N74" s="236">
        <f>[2]attached_energy_demand_split!D18</f>
        <v>2.1313426308615869E-2</v>
      </c>
      <c r="O74" s="236" t="s">
        <v>145</v>
      </c>
      <c r="P74" s="236" t="s">
        <v>14</v>
      </c>
      <c r="T74" s="236" t="s">
        <v>163</v>
      </c>
      <c r="U74" s="236" t="str">
        <f t="shared" si="5"/>
        <v>TRA_Tru</v>
      </c>
      <c r="V74" s="236" t="str">
        <f t="shared" si="5"/>
        <v>WH12_13</v>
      </c>
      <c r="W74" s="236">
        <f>[2]attached_energy_demand_split!D80</f>
        <v>2.8194153221252558E-2</v>
      </c>
      <c r="X74" s="236" t="s">
        <v>145</v>
      </c>
      <c r="Y74" s="236" t="s">
        <v>9</v>
      </c>
      <c r="AC74" s="236" t="s">
        <v>163</v>
      </c>
      <c r="AD74" s="236" t="str">
        <f t="shared" si="0"/>
        <v>TRA_Tru</v>
      </c>
      <c r="AE74" s="236" t="str">
        <f t="shared" si="0"/>
        <v>WH12_13</v>
      </c>
      <c r="AF74" s="236">
        <f>[2]attached_energy_demand_split!D51</f>
        <v>2.1577923329904772E-2</v>
      </c>
      <c r="AG74" s="236" t="s">
        <v>145</v>
      </c>
      <c r="AH74" s="236" t="s">
        <v>15</v>
      </c>
      <c r="AL74" s="236" t="s">
        <v>163</v>
      </c>
      <c r="AM74" s="236" t="str">
        <f t="shared" si="1"/>
        <v>TRA_Tru</v>
      </c>
      <c r="AN74" s="236" t="str">
        <f t="shared" si="1"/>
        <v>WH12_13</v>
      </c>
      <c r="AO74" s="236">
        <f>[2]attached_energy_demand_summariz!B49</f>
        <v>2.436992205662647E-2</v>
      </c>
      <c r="AP74" s="236" t="s">
        <v>145</v>
      </c>
      <c r="AQ74" s="236" t="s">
        <v>12</v>
      </c>
      <c r="AU74" s="236" t="s">
        <v>163</v>
      </c>
      <c r="AV74" s="236" t="str">
        <f t="shared" si="2"/>
        <v>TRA_Tru</v>
      </c>
      <c r="AW74" s="236" t="str">
        <f t="shared" si="2"/>
        <v>WH12_13</v>
      </c>
      <c r="AX74" s="236">
        <f>[2]attached_energy_demand_summariz!F49</f>
        <v>2.1713679165996778E-2</v>
      </c>
      <c r="AY74" s="236" t="s">
        <v>145</v>
      </c>
      <c r="AZ74" s="236" t="s">
        <v>11</v>
      </c>
      <c r="BD74" s="236" t="s">
        <v>163</v>
      </c>
      <c r="BE74" s="236" t="str">
        <f t="shared" si="3"/>
        <v>TRA_Tru</v>
      </c>
      <c r="BF74" s="236" t="str">
        <f t="shared" si="3"/>
        <v>WH12_13</v>
      </c>
      <c r="BG74" s="236">
        <f t="shared" si="6"/>
        <v>2.436992205662647E-2</v>
      </c>
      <c r="BH74" s="236" t="s">
        <v>145</v>
      </c>
      <c r="BI74" s="236" t="s">
        <v>13</v>
      </c>
      <c r="BM74" s="236" t="s">
        <v>163</v>
      </c>
      <c r="BN74" s="236" t="str">
        <f t="shared" si="4"/>
        <v>TRA_Tru</v>
      </c>
      <c r="BO74" s="236" t="str">
        <f t="shared" si="4"/>
        <v>WH12_13</v>
      </c>
      <c r="BP74" s="236">
        <f>[2]attached_energy_demand_summariz!J49</f>
        <v>2.9050428257362353E-2</v>
      </c>
      <c r="BQ74" s="236" t="s">
        <v>145</v>
      </c>
      <c r="BR74" s="236" t="s">
        <v>10</v>
      </c>
    </row>
    <row r="75" spans="2:70">
      <c r="B75" s="97" t="s">
        <v>163</v>
      </c>
      <c r="C75" t="s">
        <v>181</v>
      </c>
      <c r="D75" s="96" t="s">
        <v>171</v>
      </c>
      <c r="E75" s="96">
        <v>0.108219178082192</v>
      </c>
      <c r="F75" s="90" t="s">
        <v>145</v>
      </c>
      <c r="K75" s="386" t="s">
        <v>163</v>
      </c>
      <c r="L75" s="236" t="str">
        <f t="shared" si="7"/>
        <v>TRA_Tru</v>
      </c>
      <c r="M75" s="236" t="s">
        <v>603</v>
      </c>
      <c r="N75" s="236">
        <f>[2]attached_energy_demand_split!D20</f>
        <v>2.2469105630351725E-2</v>
      </c>
      <c r="O75" s="236" t="s">
        <v>145</v>
      </c>
      <c r="P75" s="236" t="s">
        <v>14</v>
      </c>
      <c r="T75" s="236" t="s">
        <v>163</v>
      </c>
      <c r="U75" s="236" t="str">
        <f t="shared" si="5"/>
        <v>TRA_Tru</v>
      </c>
      <c r="V75" s="236" t="str">
        <f t="shared" si="5"/>
        <v>WH14_15</v>
      </c>
      <c r="W75" s="236">
        <f>[2]attached_energy_demand_split!D82</f>
        <v>2.7759107718327507E-2</v>
      </c>
      <c r="X75" s="236" t="s">
        <v>145</v>
      </c>
      <c r="Y75" s="236" t="s">
        <v>9</v>
      </c>
      <c r="AC75" s="236" t="s">
        <v>163</v>
      </c>
      <c r="AD75" s="236" t="str">
        <f t="shared" si="0"/>
        <v>TRA_Tru</v>
      </c>
      <c r="AE75" s="236" t="str">
        <f t="shared" si="0"/>
        <v>WH14_15</v>
      </c>
      <c r="AF75" s="236">
        <f>[2]attached_energy_demand_split!D53</f>
        <v>2.443722308467574E-2</v>
      </c>
      <c r="AG75" s="236" t="s">
        <v>145</v>
      </c>
      <c r="AH75" s="236" t="s">
        <v>15</v>
      </c>
      <c r="AL75" s="236" t="s">
        <v>163</v>
      </c>
      <c r="AM75" s="236" t="str">
        <f t="shared" si="1"/>
        <v>TRA_Tru</v>
      </c>
      <c r="AN75" s="236" t="str">
        <f t="shared" si="1"/>
        <v>WH14_15</v>
      </c>
      <c r="AO75" s="236">
        <f>[2]attached_energy_demand_summariz!B50</f>
        <v>2.5296656553616542E-2</v>
      </c>
      <c r="AP75" s="236" t="s">
        <v>145</v>
      </c>
      <c r="AQ75" s="236" t="s">
        <v>12</v>
      </c>
      <c r="AU75" s="236" t="s">
        <v>163</v>
      </c>
      <c r="AV75" s="236" t="str">
        <f t="shared" si="2"/>
        <v>TRA_Tru</v>
      </c>
      <c r="AW75" s="236" t="str">
        <f t="shared" si="2"/>
        <v>WH14_15</v>
      </c>
      <c r="AX75" s="236">
        <f>[2]attached_energy_demand_summariz!F50</f>
        <v>2.3154616299008286E-2</v>
      </c>
      <c r="AY75" s="236" t="s">
        <v>145</v>
      </c>
      <c r="AZ75" s="236" t="s">
        <v>11</v>
      </c>
      <c r="BD75" s="236" t="s">
        <v>163</v>
      </c>
      <c r="BE75" s="236" t="str">
        <f t="shared" si="3"/>
        <v>TRA_Tru</v>
      </c>
      <c r="BF75" s="236" t="str">
        <f t="shared" si="3"/>
        <v>WH14_15</v>
      </c>
      <c r="BG75" s="236">
        <f t="shared" si="6"/>
        <v>2.5296656553616542E-2</v>
      </c>
      <c r="BH75" s="236" t="s">
        <v>145</v>
      </c>
      <c r="BI75" s="236" t="s">
        <v>13</v>
      </c>
      <c r="BM75" s="236" t="s">
        <v>163</v>
      </c>
      <c r="BN75" s="236" t="str">
        <f t="shared" si="4"/>
        <v>TRA_Tru</v>
      </c>
      <c r="BO75" s="236" t="str">
        <f t="shared" si="4"/>
        <v>WH14_15</v>
      </c>
      <c r="BP75" s="236">
        <f>[2]attached_energy_demand_summariz!J50</f>
        <v>2.8663230035719474E-2</v>
      </c>
      <c r="BQ75" s="236" t="s">
        <v>145</v>
      </c>
      <c r="BR75" s="236" t="s">
        <v>10</v>
      </c>
    </row>
    <row r="76" spans="2:70">
      <c r="B76" s="90" t="s">
        <v>163</v>
      </c>
      <c r="C76" t="s">
        <v>181</v>
      </c>
      <c r="D76" s="96" t="s">
        <v>172</v>
      </c>
      <c r="E76" s="96">
        <v>9.0182648401826507E-3</v>
      </c>
      <c r="F76" s="90" t="s">
        <v>145</v>
      </c>
      <c r="K76" s="236" t="s">
        <v>163</v>
      </c>
      <c r="L76" s="236" t="str">
        <f t="shared" si="7"/>
        <v>TRA_Tru</v>
      </c>
      <c r="M76" s="236" t="s">
        <v>604</v>
      </c>
      <c r="N76" s="236">
        <f>[2]attached_energy_demand_split!D22</f>
        <v>2.2805879354489168E-2</v>
      </c>
      <c r="O76" s="236" t="s">
        <v>145</v>
      </c>
      <c r="P76" s="236" t="s">
        <v>14</v>
      </c>
      <c r="T76" s="236" t="s">
        <v>163</v>
      </c>
      <c r="U76" s="236" t="str">
        <f t="shared" si="5"/>
        <v>TRA_Tru</v>
      </c>
      <c r="V76" s="236" t="str">
        <f t="shared" si="5"/>
        <v>WH16_17</v>
      </c>
      <c r="W76" s="236">
        <f>[2]attached_energy_demand_split!D84</f>
        <v>2.7022500142114415E-2</v>
      </c>
      <c r="X76" s="236" t="s">
        <v>145</v>
      </c>
      <c r="Y76" s="236" t="s">
        <v>9</v>
      </c>
      <c r="AC76" s="236" t="s">
        <v>163</v>
      </c>
      <c r="AD76" s="236" t="str">
        <f t="shared" si="0"/>
        <v>TRA_Tru</v>
      </c>
      <c r="AE76" s="236" t="str">
        <f t="shared" si="0"/>
        <v>WH16_17</v>
      </c>
      <c r="AF76" s="236">
        <f>[2]attached_energy_demand_split!D55</f>
        <v>2.5705527690156708E-2</v>
      </c>
      <c r="AG76" s="236" t="s">
        <v>145</v>
      </c>
      <c r="AH76" s="236" t="s">
        <v>15</v>
      </c>
      <c r="AL76" s="236" t="s">
        <v>163</v>
      </c>
      <c r="AM76" s="236" t="str">
        <f t="shared" si="1"/>
        <v>TRA_Tru</v>
      </c>
      <c r="AN76" s="236" t="str">
        <f t="shared" si="1"/>
        <v>WH16_17</v>
      </c>
      <c r="AO76" s="236">
        <f>[2]attached_energy_demand_summariz!B51</f>
        <v>2.5303534826348534E-2</v>
      </c>
      <c r="AP76" s="236" t="s">
        <v>145</v>
      </c>
      <c r="AQ76" s="236" t="s">
        <v>12</v>
      </c>
      <c r="AU76" s="236" t="s">
        <v>163</v>
      </c>
      <c r="AV76" s="236" t="str">
        <f t="shared" si="2"/>
        <v>TRA_Tru</v>
      </c>
      <c r="AW76" s="236" t="str">
        <f t="shared" si="2"/>
        <v>WH16_17</v>
      </c>
      <c r="AX76" s="236">
        <f>[2]attached_energy_demand_summariz!F51</f>
        <v>2.335857026371211E-2</v>
      </c>
      <c r="AY76" s="236" t="s">
        <v>145</v>
      </c>
      <c r="AZ76" s="236" t="s">
        <v>11</v>
      </c>
      <c r="BD76" s="236" t="s">
        <v>163</v>
      </c>
      <c r="BE76" s="236" t="str">
        <f t="shared" si="3"/>
        <v>TRA_Tru</v>
      </c>
      <c r="BF76" s="236" t="str">
        <f t="shared" si="3"/>
        <v>WH16_17</v>
      </c>
      <c r="BG76" s="236">
        <f t="shared" si="6"/>
        <v>2.5303534826348534E-2</v>
      </c>
      <c r="BH76" s="236" t="s">
        <v>145</v>
      </c>
      <c r="BI76" s="236" t="s">
        <v>13</v>
      </c>
      <c r="BM76" s="236" t="s">
        <v>163</v>
      </c>
      <c r="BN76" s="236" t="str">
        <f t="shared" si="4"/>
        <v>TRA_Tru</v>
      </c>
      <c r="BO76" s="236" t="str">
        <f t="shared" si="4"/>
        <v>WH16_17</v>
      </c>
      <c r="BP76" s="236">
        <f>[2]attached_energy_demand_summariz!J51</f>
        <v>2.7625196681270267E-2</v>
      </c>
      <c r="BQ76" s="236" t="s">
        <v>145</v>
      </c>
      <c r="BR76" s="236" t="s">
        <v>10</v>
      </c>
    </row>
    <row r="77" spans="2:70">
      <c r="B77" s="90" t="s">
        <v>163</v>
      </c>
      <c r="C77" t="s">
        <v>181</v>
      </c>
      <c r="D77" s="96" t="s">
        <v>173</v>
      </c>
      <c r="E77" s="96">
        <v>0.13812785388127899</v>
      </c>
      <c r="F77" s="90" t="s">
        <v>145</v>
      </c>
      <c r="K77" s="236" t="s">
        <v>163</v>
      </c>
      <c r="L77" s="236" t="str">
        <f t="shared" si="7"/>
        <v>TRA_Tru</v>
      </c>
      <c r="M77" s="236" t="s">
        <v>605</v>
      </c>
      <c r="N77" s="236">
        <f>[2]attached_energy_demand_split!D24</f>
        <v>2.2833551053567526E-2</v>
      </c>
      <c r="O77" s="236" t="s">
        <v>145</v>
      </c>
      <c r="P77" s="236" t="s">
        <v>14</v>
      </c>
      <c r="T77" s="236" t="s">
        <v>163</v>
      </c>
      <c r="U77" s="236" t="str">
        <f t="shared" si="5"/>
        <v>TRA_Tru</v>
      </c>
      <c r="V77" s="236" t="str">
        <f t="shared" si="5"/>
        <v>WH18_19</v>
      </c>
      <c r="W77" s="236">
        <f>[2]attached_energy_demand_split!D86</f>
        <v>2.6751794466061383E-2</v>
      </c>
      <c r="X77" s="236" t="s">
        <v>145</v>
      </c>
      <c r="Y77" s="236" t="s">
        <v>9</v>
      </c>
      <c r="AC77" s="236" t="s">
        <v>163</v>
      </c>
      <c r="AD77" s="236" t="str">
        <f t="shared" si="0"/>
        <v>TRA_Tru</v>
      </c>
      <c r="AE77" s="236" t="str">
        <f t="shared" si="0"/>
        <v>WH18_19</v>
      </c>
      <c r="AF77" s="236">
        <f>[2]attached_energy_demand_split!D57</f>
        <v>2.5592794365341641E-2</v>
      </c>
      <c r="AG77" s="236" t="s">
        <v>145</v>
      </c>
      <c r="AH77" s="236" t="s">
        <v>15</v>
      </c>
      <c r="AL77" s="236" t="s">
        <v>163</v>
      </c>
      <c r="AM77" s="236" t="str">
        <f t="shared" si="1"/>
        <v>TRA_Tru</v>
      </c>
      <c r="AN77" s="236" t="str">
        <f t="shared" si="1"/>
        <v>WH18_19</v>
      </c>
      <c r="AO77" s="236">
        <f>[2]attached_energy_demand_summariz!B52</f>
        <v>2.4969586031286229E-2</v>
      </c>
      <c r="AP77" s="236" t="s">
        <v>145</v>
      </c>
      <c r="AQ77" s="236" t="s">
        <v>12</v>
      </c>
      <c r="AU77" s="236" t="s">
        <v>163</v>
      </c>
      <c r="AV77" s="236" t="str">
        <f t="shared" si="2"/>
        <v>TRA_Tru</v>
      </c>
      <c r="AW77" s="236" t="str">
        <f t="shared" si="2"/>
        <v>WH18_19</v>
      </c>
      <c r="AX77" s="236">
        <f>[2]attached_energy_demand_summariz!F52</f>
        <v>2.3127630615324031E-2</v>
      </c>
      <c r="AY77" s="236" t="s">
        <v>145</v>
      </c>
      <c r="AZ77" s="236" t="s">
        <v>11</v>
      </c>
      <c r="BD77" s="236" t="s">
        <v>163</v>
      </c>
      <c r="BE77" s="236" t="str">
        <f t="shared" si="3"/>
        <v>TRA_Tru</v>
      </c>
      <c r="BF77" s="236" t="str">
        <f t="shared" si="3"/>
        <v>WH18_19</v>
      </c>
      <c r="BG77" s="236">
        <f t="shared" si="6"/>
        <v>2.4969586031286229E-2</v>
      </c>
      <c r="BH77" s="236" t="s">
        <v>145</v>
      </c>
      <c r="BI77" s="236" t="s">
        <v>13</v>
      </c>
      <c r="BM77" s="236" t="s">
        <v>163</v>
      </c>
      <c r="BN77" s="236" t="str">
        <f t="shared" si="4"/>
        <v>TRA_Tru</v>
      </c>
      <c r="BO77" s="236" t="str">
        <f t="shared" si="4"/>
        <v>WH18_19</v>
      </c>
      <c r="BP77" s="236">
        <f>[2]attached_energy_demand_summariz!J52</f>
        <v>2.6542159656136554E-2</v>
      </c>
      <c r="BQ77" s="236" t="s">
        <v>145</v>
      </c>
      <c r="BR77" s="236" t="s">
        <v>10</v>
      </c>
    </row>
    <row r="78" spans="2:70">
      <c r="B78" s="90" t="s">
        <v>163</v>
      </c>
      <c r="C78" t="s">
        <v>181</v>
      </c>
      <c r="D78" s="96" t="s">
        <v>174</v>
      </c>
      <c r="E78" s="96">
        <v>0.150684931506849</v>
      </c>
      <c r="F78" s="90" t="s">
        <v>145</v>
      </c>
      <c r="K78" s="236" t="s">
        <v>163</v>
      </c>
      <c r="L78" s="236" t="str">
        <f t="shared" si="7"/>
        <v>TRA_Tru</v>
      </c>
      <c r="M78" s="236" t="s">
        <v>606</v>
      </c>
      <c r="N78" s="236">
        <f>[2]attached_energy_demand_split!D26</f>
        <v>2.2715455782190419E-2</v>
      </c>
      <c r="O78" s="236" t="s">
        <v>145</v>
      </c>
      <c r="P78" s="236" t="s">
        <v>14</v>
      </c>
      <c r="T78" s="236" t="s">
        <v>163</v>
      </c>
      <c r="U78" s="236" t="str">
        <f t="shared" si="5"/>
        <v>TRA_Tru</v>
      </c>
      <c r="V78" s="236" t="str">
        <f t="shared" si="5"/>
        <v>WH20_21</v>
      </c>
      <c r="W78" s="236">
        <f>[2]attached_energy_demand_split!D88</f>
        <v>2.8393351379152599E-2</v>
      </c>
      <c r="X78" s="236" t="s">
        <v>145</v>
      </c>
      <c r="Y78" s="236" t="s">
        <v>9</v>
      </c>
      <c r="AC78" s="236" t="s">
        <v>163</v>
      </c>
      <c r="AD78" s="236" t="str">
        <f t="shared" si="0"/>
        <v>TRA_Tru</v>
      </c>
      <c r="AE78" s="236" t="str">
        <f t="shared" si="0"/>
        <v>WH20_21</v>
      </c>
      <c r="AF78" s="236">
        <f>[2]attached_energy_demand_split!D59</f>
        <v>2.5128096357010504E-2</v>
      </c>
      <c r="AG78" s="236" t="s">
        <v>145</v>
      </c>
      <c r="AH78" s="236" t="s">
        <v>15</v>
      </c>
      <c r="AL78" s="236" t="s">
        <v>163</v>
      </c>
      <c r="AM78" s="236" t="str">
        <f t="shared" si="1"/>
        <v>TRA_Tru</v>
      </c>
      <c r="AN78" s="236" t="str">
        <f t="shared" si="1"/>
        <v>WH20_21</v>
      </c>
      <c r="AO78" s="236">
        <f>[2]attached_energy_demand_summariz!B53</f>
        <v>2.5193666776947114E-2</v>
      </c>
      <c r="AP78" s="236" t="s">
        <v>145</v>
      </c>
      <c r="AQ78" s="236" t="s">
        <v>12</v>
      </c>
      <c r="AU78" s="236" t="s">
        <v>163</v>
      </c>
      <c r="AV78" s="236" t="str">
        <f t="shared" si="2"/>
        <v>TRA_Tru</v>
      </c>
      <c r="AW78" s="236" t="str">
        <f t="shared" si="2"/>
        <v>WH20_21</v>
      </c>
      <c r="AX78" s="236">
        <f>[2]attached_energy_demand_summariz!F53</f>
        <v>2.3066922677741498E-2</v>
      </c>
      <c r="AY78" s="236" t="s">
        <v>145</v>
      </c>
      <c r="AZ78" s="236" t="s">
        <v>11</v>
      </c>
      <c r="BD78" s="236" t="s">
        <v>163</v>
      </c>
      <c r="BE78" s="236" t="str">
        <f t="shared" si="3"/>
        <v>TRA_Tru</v>
      </c>
      <c r="BF78" s="236" t="str">
        <f t="shared" si="3"/>
        <v>WH20_21</v>
      </c>
      <c r="BG78" s="236">
        <f t="shared" si="6"/>
        <v>2.5193666776947114E-2</v>
      </c>
      <c r="BH78" s="236" t="s">
        <v>145</v>
      </c>
      <c r="BI78" s="236" t="s">
        <v>13</v>
      </c>
      <c r="BM78" s="236" t="s">
        <v>163</v>
      </c>
      <c r="BN78" s="236" t="str">
        <f t="shared" si="4"/>
        <v>TRA_Tru</v>
      </c>
      <c r="BO78" s="236" t="str">
        <f t="shared" si="4"/>
        <v>WH20_21</v>
      </c>
      <c r="BP78" s="236">
        <f>[2]attached_energy_demand_summariz!J53</f>
        <v>2.6664507688640544E-2</v>
      </c>
      <c r="BQ78" s="236" t="s">
        <v>145</v>
      </c>
      <c r="BR78" s="236" t="s">
        <v>10</v>
      </c>
    </row>
    <row r="79" spans="2:70">
      <c r="B79" s="100" t="s">
        <v>163</v>
      </c>
      <c r="C79" t="s">
        <v>181</v>
      </c>
      <c r="D79" s="101" t="s">
        <v>175</v>
      </c>
      <c r="E79" s="101">
        <v>1.25570776255708E-2</v>
      </c>
      <c r="F79" s="102" t="s">
        <v>145</v>
      </c>
      <c r="K79" s="386" t="s">
        <v>163</v>
      </c>
      <c r="L79" s="236" t="str">
        <f t="shared" si="7"/>
        <v>TRA_Tru</v>
      </c>
      <c r="M79" s="236" t="s">
        <v>607</v>
      </c>
      <c r="N79" s="236">
        <f>[2]attached_energy_demand_split!D28</f>
        <v>2.2889826289936879E-2</v>
      </c>
      <c r="O79" s="236" t="s">
        <v>145</v>
      </c>
      <c r="P79" s="236" t="s">
        <v>14</v>
      </c>
      <c r="T79" s="236" t="s">
        <v>163</v>
      </c>
      <c r="U79" s="236" t="str">
        <f t="shared" si="5"/>
        <v>TRA_Tru</v>
      </c>
      <c r="V79" s="236" t="str">
        <f t="shared" si="5"/>
        <v>WH22_23</v>
      </c>
      <c r="W79" s="236">
        <f>[2]attached_energy_demand_split!D90</f>
        <v>2.8309781661700797E-2</v>
      </c>
      <c r="X79" s="236" t="s">
        <v>145</v>
      </c>
      <c r="Y79" s="236" t="s">
        <v>9</v>
      </c>
      <c r="AC79" s="236" t="s">
        <v>163</v>
      </c>
      <c r="AD79" s="236" t="str">
        <f t="shared" si="0"/>
        <v>TRA_Tru</v>
      </c>
      <c r="AE79" s="236" t="str">
        <f t="shared" si="0"/>
        <v>WH22_23</v>
      </c>
      <c r="AF79" s="236">
        <f>[2]attached_energy_demand_split!D61</f>
        <v>2.5492073877533841E-2</v>
      </c>
      <c r="AG79" s="236" t="s">
        <v>145</v>
      </c>
      <c r="AH79" s="236" t="s">
        <v>15</v>
      </c>
      <c r="AL79" s="236" t="s">
        <v>163</v>
      </c>
      <c r="AM79" s="236" t="str">
        <f t="shared" si="1"/>
        <v>TRA_Tru</v>
      </c>
      <c r="AN79" s="236" t="str">
        <f t="shared" si="1"/>
        <v>WH22_23</v>
      </c>
      <c r="AO79" s="236">
        <f>[2]attached_energy_demand_summariz!B54</f>
        <v>2.5793097568826008E-2</v>
      </c>
      <c r="AP79" s="236" t="s">
        <v>145</v>
      </c>
      <c r="AQ79" s="236" t="s">
        <v>12</v>
      </c>
      <c r="AU79" s="236" t="s">
        <v>163</v>
      </c>
      <c r="AV79" s="236" t="str">
        <f t="shared" si="2"/>
        <v>TRA_Tru</v>
      </c>
      <c r="AW79" s="236" t="str">
        <f t="shared" si="2"/>
        <v>WH22_23</v>
      </c>
      <c r="AX79" s="236">
        <f>[2]attached_energy_demand_summariz!F54</f>
        <v>2.4658149421792279E-2</v>
      </c>
      <c r="AY79" s="236" t="s">
        <v>145</v>
      </c>
      <c r="AZ79" s="236" t="s">
        <v>11</v>
      </c>
      <c r="BD79" s="236" t="s">
        <v>163</v>
      </c>
      <c r="BE79" s="236" t="str">
        <f t="shared" si="3"/>
        <v>TRA_Tru</v>
      </c>
      <c r="BF79" s="236" t="str">
        <f t="shared" si="3"/>
        <v>WH22_23</v>
      </c>
      <c r="BG79" s="236">
        <f t="shared" si="6"/>
        <v>2.5793097568826008E-2</v>
      </c>
      <c r="BH79" s="236" t="s">
        <v>145</v>
      </c>
      <c r="BI79" s="236" t="s">
        <v>13</v>
      </c>
      <c r="BM79" s="236" t="s">
        <v>163</v>
      </c>
      <c r="BN79" s="236" t="str">
        <f t="shared" si="4"/>
        <v>TRA_Tru</v>
      </c>
      <c r="BO79" s="236" t="str">
        <f t="shared" si="4"/>
        <v>WH22_23</v>
      </c>
      <c r="BP79" s="236">
        <f>[2]attached_energy_demand_summariz!J54</f>
        <v>2.7615656593166251E-2</v>
      </c>
      <c r="BQ79" s="236" t="s">
        <v>145</v>
      </c>
      <c r="BR79" s="236" t="s">
        <v>10</v>
      </c>
    </row>
    <row r="80" spans="2:70">
      <c r="B80" s="90" t="s">
        <v>163</v>
      </c>
      <c r="C80" t="s">
        <v>182</v>
      </c>
      <c r="D80" s="96" t="s">
        <v>164</v>
      </c>
      <c r="E80" s="96">
        <v>9.4178082191780796E-2</v>
      </c>
      <c r="F80" s="90" t="s">
        <v>145</v>
      </c>
      <c r="K80" s="236" t="s">
        <v>163</v>
      </c>
      <c r="L80" s="236" t="str">
        <f>C10</f>
        <v>TRA_Mot</v>
      </c>
      <c r="M80" s="236" t="s">
        <v>560</v>
      </c>
      <c r="N80" s="236">
        <f t="shared" ref="N80:N143" si="8">N32</f>
        <v>2.0724659037165537E-2</v>
      </c>
      <c r="O80" s="236" t="s">
        <v>145</v>
      </c>
      <c r="P80" s="236" t="s">
        <v>14</v>
      </c>
      <c r="T80" s="236" t="s">
        <v>163</v>
      </c>
      <c r="U80" s="236" t="str">
        <f t="shared" ref="U80:V112" si="9">L80</f>
        <v>TRA_Mot</v>
      </c>
      <c r="V80" s="236" t="str">
        <f t="shared" si="9"/>
        <v>RH0_1</v>
      </c>
      <c r="W80" s="236">
        <f t="shared" ref="W80:W143" si="10">W32</f>
        <v>2.1114941725154532E-2</v>
      </c>
      <c r="X80" s="236" t="s">
        <v>145</v>
      </c>
      <c r="Y80" s="236" t="s">
        <v>9</v>
      </c>
      <c r="AC80" s="236" t="s">
        <v>163</v>
      </c>
      <c r="AD80" s="236" t="str">
        <f t="shared" ref="AD80:AE111" si="11">U80</f>
        <v>TRA_Mot</v>
      </c>
      <c r="AE80" s="236" t="str">
        <f t="shared" si="11"/>
        <v>RH0_1</v>
      </c>
      <c r="AF80" s="236">
        <f t="shared" ref="AF80:AF143" si="12">AF32</f>
        <v>2.1558860771218834E-2</v>
      </c>
      <c r="AG80" s="236" t="s">
        <v>145</v>
      </c>
      <c r="AH80" s="236" t="s">
        <v>15</v>
      </c>
      <c r="AL80" s="236" t="s">
        <v>163</v>
      </c>
      <c r="AM80" s="236" t="str">
        <f t="shared" ref="AM80:AN111" si="13">AD80</f>
        <v>TRA_Mot</v>
      </c>
      <c r="AN80" s="236" t="str">
        <f t="shared" si="13"/>
        <v>RH0_1</v>
      </c>
      <c r="AO80" s="236">
        <f t="shared" ref="AO80:AO143" si="14">AO32</f>
        <v>2.1100281615679766E-2</v>
      </c>
      <c r="AP80" s="236" t="s">
        <v>145</v>
      </c>
      <c r="AQ80" s="236" t="s">
        <v>12</v>
      </c>
      <c r="AU80" s="236" t="s">
        <v>163</v>
      </c>
      <c r="AV80" s="236" t="str">
        <f t="shared" ref="AV80:AW111" si="15">AM80</f>
        <v>TRA_Mot</v>
      </c>
      <c r="AW80" s="236" t="str">
        <f t="shared" si="15"/>
        <v>RH0_1</v>
      </c>
      <c r="AX80" s="236">
        <f t="shared" ref="AX80:AX143" si="16">AX32</f>
        <v>2.1655345397811724E-2</v>
      </c>
      <c r="AY80" s="236" t="s">
        <v>145</v>
      </c>
      <c r="AZ80" s="236" t="s">
        <v>11</v>
      </c>
      <c r="BD80" s="236" t="s">
        <v>163</v>
      </c>
      <c r="BE80" s="236" t="str">
        <f t="shared" ref="BE80:BF111" si="17">AV80</f>
        <v>TRA_Mot</v>
      </c>
      <c r="BF80" s="236" t="str">
        <f t="shared" si="17"/>
        <v>RH0_1</v>
      </c>
      <c r="BG80" s="236">
        <f t="shared" si="6"/>
        <v>2.1100281615679766E-2</v>
      </c>
      <c r="BH80" s="236" t="s">
        <v>145</v>
      </c>
      <c r="BI80" s="236" t="s">
        <v>13</v>
      </c>
      <c r="BM80" s="236" t="s">
        <v>163</v>
      </c>
      <c r="BN80" s="236" t="str">
        <f t="shared" ref="BN80:BO111" si="18">BE80</f>
        <v>TRA_Mot</v>
      </c>
      <c r="BO80" s="236" t="str">
        <f t="shared" si="18"/>
        <v>RH0_1</v>
      </c>
      <c r="BP80" s="236">
        <f t="shared" ref="BP80:BP143" si="19">AX80</f>
        <v>2.1655345397811724E-2</v>
      </c>
      <c r="BQ80" s="236" t="s">
        <v>145</v>
      </c>
      <c r="BR80" s="236" t="s">
        <v>10</v>
      </c>
    </row>
    <row r="81" spans="2:70">
      <c r="B81" s="90" t="s">
        <v>163</v>
      </c>
      <c r="C81" t="s">
        <v>182</v>
      </c>
      <c r="D81" s="96" t="s">
        <v>165</v>
      </c>
      <c r="E81" s="96">
        <v>0.102739726027397</v>
      </c>
      <c r="F81" s="90" t="s">
        <v>145</v>
      </c>
      <c r="K81" s="236" t="s">
        <v>163</v>
      </c>
      <c r="L81" s="236" t="str">
        <f t="shared" ref="L81:L127" si="20">L80</f>
        <v>TRA_Mot</v>
      </c>
      <c r="M81" s="236" t="s">
        <v>561</v>
      </c>
      <c r="N81" s="236">
        <f t="shared" si="8"/>
        <v>2.0606913950845532E-2</v>
      </c>
      <c r="O81" s="236" t="s">
        <v>145</v>
      </c>
      <c r="P81" s="236" t="s">
        <v>14</v>
      </c>
      <c r="T81" s="236" t="s">
        <v>163</v>
      </c>
      <c r="U81" s="236" t="str">
        <f t="shared" si="9"/>
        <v>TRA_Mot</v>
      </c>
      <c r="V81" s="236" t="str">
        <f t="shared" si="9"/>
        <v>RH2_3</v>
      </c>
      <c r="W81" s="236">
        <f t="shared" si="10"/>
        <v>1.9269377650938974E-2</v>
      </c>
      <c r="X81" s="236" t="s">
        <v>145</v>
      </c>
      <c r="Y81" s="236" t="s">
        <v>9</v>
      </c>
      <c r="AC81" s="236" t="s">
        <v>163</v>
      </c>
      <c r="AD81" s="236" t="str">
        <f t="shared" si="11"/>
        <v>TRA_Mot</v>
      </c>
      <c r="AE81" s="236" t="str">
        <f t="shared" si="11"/>
        <v>RH2_3</v>
      </c>
      <c r="AF81" s="236">
        <f t="shared" si="12"/>
        <v>2.1716461727874961E-2</v>
      </c>
      <c r="AG81" s="236" t="s">
        <v>145</v>
      </c>
      <c r="AH81" s="236" t="s">
        <v>15</v>
      </c>
      <c r="AL81" s="236" t="s">
        <v>163</v>
      </c>
      <c r="AM81" s="236" t="str">
        <f t="shared" si="13"/>
        <v>TRA_Mot</v>
      </c>
      <c r="AN81" s="236" t="str">
        <f t="shared" si="13"/>
        <v>RH2_3</v>
      </c>
      <c r="AO81" s="236">
        <f t="shared" si="14"/>
        <v>2.0204463474633838E-2</v>
      </c>
      <c r="AP81" s="236" t="s">
        <v>145</v>
      </c>
      <c r="AQ81" s="236" t="s">
        <v>12</v>
      </c>
      <c r="AU81" s="236" t="s">
        <v>163</v>
      </c>
      <c r="AV81" s="236" t="str">
        <f t="shared" si="15"/>
        <v>TRA_Mot</v>
      </c>
      <c r="AW81" s="236" t="str">
        <f t="shared" si="15"/>
        <v>RH2_3</v>
      </c>
      <c r="AX81" s="236">
        <f t="shared" si="16"/>
        <v>1.9761792817229871E-2</v>
      </c>
      <c r="AY81" s="236" t="s">
        <v>145</v>
      </c>
      <c r="AZ81" s="236" t="s">
        <v>11</v>
      </c>
      <c r="BD81" s="236" t="s">
        <v>163</v>
      </c>
      <c r="BE81" s="236" t="str">
        <f t="shared" si="17"/>
        <v>TRA_Mot</v>
      </c>
      <c r="BF81" s="236" t="str">
        <f t="shared" si="17"/>
        <v>RH2_3</v>
      </c>
      <c r="BG81" s="236">
        <f t="shared" si="6"/>
        <v>2.0204463474633838E-2</v>
      </c>
      <c r="BH81" s="236" t="s">
        <v>145</v>
      </c>
      <c r="BI81" s="236" t="s">
        <v>13</v>
      </c>
      <c r="BM81" s="236" t="s">
        <v>163</v>
      </c>
      <c r="BN81" s="236" t="str">
        <f t="shared" si="18"/>
        <v>TRA_Mot</v>
      </c>
      <c r="BO81" s="236" t="str">
        <f t="shared" si="18"/>
        <v>RH2_3</v>
      </c>
      <c r="BP81" s="236">
        <f t="shared" si="19"/>
        <v>1.9761792817229871E-2</v>
      </c>
      <c r="BQ81" s="236" t="s">
        <v>145</v>
      </c>
      <c r="BR81" s="236" t="s">
        <v>10</v>
      </c>
    </row>
    <row r="82" spans="2:70">
      <c r="B82" s="90" t="s">
        <v>163</v>
      </c>
      <c r="C82" t="s">
        <v>182</v>
      </c>
      <c r="D82" s="96" t="s">
        <v>166</v>
      </c>
      <c r="E82" s="96">
        <v>8.5616438356164396E-3</v>
      </c>
      <c r="F82" s="90" t="s">
        <v>145</v>
      </c>
      <c r="K82" s="236" t="s">
        <v>163</v>
      </c>
      <c r="L82" s="236" t="str">
        <f t="shared" si="20"/>
        <v>TRA_Mot</v>
      </c>
      <c r="M82" s="236" t="s">
        <v>562</v>
      </c>
      <c r="N82" s="236">
        <f t="shared" si="8"/>
        <v>1.9908743871061466E-2</v>
      </c>
      <c r="O82" s="236" t="s">
        <v>145</v>
      </c>
      <c r="P82" s="236" t="s">
        <v>14</v>
      </c>
      <c r="T82" s="236" t="s">
        <v>163</v>
      </c>
      <c r="U82" s="236" t="str">
        <f t="shared" si="9"/>
        <v>TRA_Mot</v>
      </c>
      <c r="V82" s="236" t="str">
        <f t="shared" si="9"/>
        <v>RH4_5</v>
      </c>
      <c r="W82" s="236">
        <f t="shared" si="10"/>
        <v>1.8553891573515724E-2</v>
      </c>
      <c r="X82" s="236" t="s">
        <v>145</v>
      </c>
      <c r="Y82" s="236" t="s">
        <v>9</v>
      </c>
      <c r="AC82" s="236" t="s">
        <v>163</v>
      </c>
      <c r="AD82" s="236" t="str">
        <f t="shared" si="11"/>
        <v>TRA_Mot</v>
      </c>
      <c r="AE82" s="236" t="str">
        <f t="shared" si="11"/>
        <v>RH4_5</v>
      </c>
      <c r="AF82" s="236">
        <f t="shared" si="12"/>
        <v>2.1041033024000365E-2</v>
      </c>
      <c r="AG82" s="236" t="s">
        <v>145</v>
      </c>
      <c r="AH82" s="236" t="s">
        <v>15</v>
      </c>
      <c r="AL82" s="236" t="s">
        <v>163</v>
      </c>
      <c r="AM82" s="236" t="str">
        <f t="shared" si="13"/>
        <v>TRA_Mot</v>
      </c>
      <c r="AN82" s="236" t="str">
        <f t="shared" si="13"/>
        <v>RH4_5</v>
      </c>
      <c r="AO82" s="236">
        <f t="shared" si="14"/>
        <v>1.9159866676335777E-2</v>
      </c>
      <c r="AP82" s="236" t="s">
        <v>145</v>
      </c>
      <c r="AQ82" s="236" t="s">
        <v>12</v>
      </c>
      <c r="AU82" s="236" t="s">
        <v>163</v>
      </c>
      <c r="AV82" s="236" t="str">
        <f t="shared" si="15"/>
        <v>TRA_Mot</v>
      </c>
      <c r="AW82" s="236" t="str">
        <f t="shared" si="15"/>
        <v>RH4_5</v>
      </c>
      <c r="AX82" s="236">
        <f t="shared" si="16"/>
        <v>1.7601494690120366E-2</v>
      </c>
      <c r="AY82" s="236" t="s">
        <v>145</v>
      </c>
      <c r="AZ82" s="236" t="s">
        <v>11</v>
      </c>
      <c r="BD82" s="236" t="s">
        <v>163</v>
      </c>
      <c r="BE82" s="236" t="str">
        <f t="shared" si="17"/>
        <v>TRA_Mot</v>
      </c>
      <c r="BF82" s="236" t="str">
        <f t="shared" si="17"/>
        <v>RH4_5</v>
      </c>
      <c r="BG82" s="236">
        <f t="shared" si="6"/>
        <v>1.9159866676335777E-2</v>
      </c>
      <c r="BH82" s="236" t="s">
        <v>145</v>
      </c>
      <c r="BI82" s="236" t="s">
        <v>13</v>
      </c>
      <c r="BM82" s="236" t="s">
        <v>163</v>
      </c>
      <c r="BN82" s="236" t="str">
        <f t="shared" si="18"/>
        <v>TRA_Mot</v>
      </c>
      <c r="BO82" s="236" t="str">
        <f t="shared" si="18"/>
        <v>RH4_5</v>
      </c>
      <c r="BP82" s="236">
        <f t="shared" si="19"/>
        <v>1.7601494690120366E-2</v>
      </c>
      <c r="BQ82" s="236" t="s">
        <v>145</v>
      </c>
      <c r="BR82" s="236" t="s">
        <v>10</v>
      </c>
    </row>
    <row r="83" spans="2:70">
      <c r="B83" s="97" t="s">
        <v>163</v>
      </c>
      <c r="C83" t="s">
        <v>182</v>
      </c>
      <c r="D83" s="96" t="s">
        <v>167</v>
      </c>
      <c r="E83" s="96">
        <v>0.12682648401826499</v>
      </c>
      <c r="F83" s="90" t="s">
        <v>145</v>
      </c>
      <c r="K83" s="386" t="s">
        <v>163</v>
      </c>
      <c r="L83" s="236" t="str">
        <f t="shared" si="20"/>
        <v>TRA_Mot</v>
      </c>
      <c r="M83" s="236" t="s">
        <v>563</v>
      </c>
      <c r="N83" s="236">
        <f t="shared" si="8"/>
        <v>1.9131142691048007E-2</v>
      </c>
      <c r="O83" s="236" t="s">
        <v>145</v>
      </c>
      <c r="P83" s="236" t="s">
        <v>14</v>
      </c>
      <c r="T83" s="236" t="s">
        <v>163</v>
      </c>
      <c r="U83" s="236" t="str">
        <f t="shared" si="9"/>
        <v>TRA_Mot</v>
      </c>
      <c r="V83" s="236" t="str">
        <f t="shared" si="9"/>
        <v>RH6_7</v>
      </c>
      <c r="W83" s="236">
        <f t="shared" si="10"/>
        <v>1.8803352118699587E-2</v>
      </c>
      <c r="X83" s="236" t="s">
        <v>145</v>
      </c>
      <c r="Y83" s="236" t="s">
        <v>9</v>
      </c>
      <c r="AC83" s="236" t="s">
        <v>163</v>
      </c>
      <c r="AD83" s="236" t="str">
        <f t="shared" si="11"/>
        <v>TRA_Mot</v>
      </c>
      <c r="AE83" s="236" t="str">
        <f t="shared" si="11"/>
        <v>RH6_7</v>
      </c>
      <c r="AF83" s="236">
        <f t="shared" si="12"/>
        <v>1.8623642385664267E-2</v>
      </c>
      <c r="AG83" s="236" t="s">
        <v>145</v>
      </c>
      <c r="AH83" s="236" t="s">
        <v>15</v>
      </c>
      <c r="AL83" s="236" t="s">
        <v>163</v>
      </c>
      <c r="AM83" s="236" t="str">
        <f t="shared" si="13"/>
        <v>TRA_Mot</v>
      </c>
      <c r="AN83" s="236" t="str">
        <f t="shared" si="13"/>
        <v>RH6_7</v>
      </c>
      <c r="AO83" s="236">
        <f t="shared" si="14"/>
        <v>1.8319027581294868E-2</v>
      </c>
      <c r="AP83" s="236" t="s">
        <v>145</v>
      </c>
      <c r="AQ83" s="236" t="s">
        <v>12</v>
      </c>
      <c r="AU83" s="236" t="s">
        <v>163</v>
      </c>
      <c r="AV83" s="236" t="str">
        <f t="shared" si="15"/>
        <v>TRA_Mot</v>
      </c>
      <c r="AW83" s="236" t="str">
        <f t="shared" si="15"/>
        <v>RH6_7</v>
      </c>
      <c r="AX83" s="236">
        <f t="shared" si="16"/>
        <v>1.6744293447780733E-2</v>
      </c>
      <c r="AY83" s="236" t="s">
        <v>145</v>
      </c>
      <c r="AZ83" s="236" t="s">
        <v>11</v>
      </c>
      <c r="BD83" s="236" t="s">
        <v>163</v>
      </c>
      <c r="BE83" s="236" t="str">
        <f t="shared" si="17"/>
        <v>TRA_Mot</v>
      </c>
      <c r="BF83" s="236" t="str">
        <f t="shared" si="17"/>
        <v>RH6_7</v>
      </c>
      <c r="BG83" s="236">
        <f t="shared" si="6"/>
        <v>1.8319027581294868E-2</v>
      </c>
      <c r="BH83" s="236" t="s">
        <v>145</v>
      </c>
      <c r="BI83" s="236" t="s">
        <v>13</v>
      </c>
      <c r="BM83" s="236" t="s">
        <v>163</v>
      </c>
      <c r="BN83" s="236" t="str">
        <f t="shared" si="18"/>
        <v>TRA_Mot</v>
      </c>
      <c r="BO83" s="236" t="str">
        <f t="shared" si="18"/>
        <v>RH6_7</v>
      </c>
      <c r="BP83" s="236">
        <f t="shared" si="19"/>
        <v>1.6744293447780733E-2</v>
      </c>
      <c r="BQ83" s="236" t="s">
        <v>145</v>
      </c>
      <c r="BR83" s="236" t="s">
        <v>10</v>
      </c>
    </row>
    <row r="84" spans="2:70">
      <c r="B84" s="90" t="s">
        <v>163</v>
      </c>
      <c r="C84" t="s">
        <v>182</v>
      </c>
      <c r="D84" s="96" t="s">
        <v>168</v>
      </c>
      <c r="E84" s="96">
        <v>0.13835616438356199</v>
      </c>
      <c r="F84" s="90" t="s">
        <v>145</v>
      </c>
      <c r="K84" s="236" t="s">
        <v>163</v>
      </c>
      <c r="L84" s="236" t="str">
        <f t="shared" si="20"/>
        <v>TRA_Mot</v>
      </c>
      <c r="M84" s="236" t="s">
        <v>564</v>
      </c>
      <c r="N84" s="236">
        <f t="shared" si="8"/>
        <v>1.8830899452683077E-2</v>
      </c>
      <c r="O84" s="236" t="s">
        <v>145</v>
      </c>
      <c r="P84" s="236" t="s">
        <v>14</v>
      </c>
      <c r="T84" s="236" t="s">
        <v>163</v>
      </c>
      <c r="U84" s="236" t="str">
        <f t="shared" si="9"/>
        <v>TRA_Mot</v>
      </c>
      <c r="V84" s="236" t="str">
        <f t="shared" si="9"/>
        <v>RH8_9</v>
      </c>
      <c r="W84" s="236">
        <f t="shared" si="10"/>
        <v>2.0275784295644878E-2</v>
      </c>
      <c r="X84" s="236" t="s">
        <v>145</v>
      </c>
      <c r="Y84" s="236" t="s">
        <v>9</v>
      </c>
      <c r="AC84" s="236" t="s">
        <v>163</v>
      </c>
      <c r="AD84" s="236" t="str">
        <f t="shared" si="11"/>
        <v>TRA_Mot</v>
      </c>
      <c r="AE84" s="236" t="str">
        <f t="shared" si="11"/>
        <v>RH8_9</v>
      </c>
      <c r="AF84" s="236">
        <f t="shared" si="12"/>
        <v>1.7156934758240105E-2</v>
      </c>
      <c r="AG84" s="236" t="s">
        <v>145</v>
      </c>
      <c r="AH84" s="236" t="s">
        <v>15</v>
      </c>
      <c r="AL84" s="236" t="s">
        <v>163</v>
      </c>
      <c r="AM84" s="236" t="str">
        <f t="shared" si="13"/>
        <v>TRA_Mot</v>
      </c>
      <c r="AN84" s="236" t="str">
        <f t="shared" si="13"/>
        <v>RH8_9</v>
      </c>
      <c r="AO84" s="236">
        <f t="shared" si="14"/>
        <v>1.8367232972075154E-2</v>
      </c>
      <c r="AP84" s="236" t="s">
        <v>145</v>
      </c>
      <c r="AQ84" s="236" t="s">
        <v>12</v>
      </c>
      <c r="AU84" s="236" t="s">
        <v>163</v>
      </c>
      <c r="AV84" s="236" t="str">
        <f t="shared" si="15"/>
        <v>TRA_Mot</v>
      </c>
      <c r="AW84" s="236" t="str">
        <f t="shared" si="15"/>
        <v>RH8_9</v>
      </c>
      <c r="AX84" s="236">
        <f t="shared" si="16"/>
        <v>1.6887841722384569E-2</v>
      </c>
      <c r="AY84" s="236" t="s">
        <v>145</v>
      </c>
      <c r="AZ84" s="236" t="s">
        <v>11</v>
      </c>
      <c r="BD84" s="236" t="s">
        <v>163</v>
      </c>
      <c r="BE84" s="236" t="str">
        <f t="shared" si="17"/>
        <v>TRA_Mot</v>
      </c>
      <c r="BF84" s="236" t="str">
        <f t="shared" si="17"/>
        <v>RH8_9</v>
      </c>
      <c r="BG84" s="236">
        <f t="shared" si="6"/>
        <v>1.8367232972075154E-2</v>
      </c>
      <c r="BH84" s="236" t="s">
        <v>145</v>
      </c>
      <c r="BI84" s="236" t="s">
        <v>13</v>
      </c>
      <c r="BM84" s="236" t="s">
        <v>163</v>
      </c>
      <c r="BN84" s="236" t="str">
        <f t="shared" si="18"/>
        <v>TRA_Mot</v>
      </c>
      <c r="BO84" s="236" t="str">
        <f t="shared" si="18"/>
        <v>RH8_9</v>
      </c>
      <c r="BP84" s="236">
        <f t="shared" si="19"/>
        <v>1.6887841722384569E-2</v>
      </c>
      <c r="BQ84" s="236" t="s">
        <v>145</v>
      </c>
      <c r="BR84" s="236" t="s">
        <v>10</v>
      </c>
    </row>
    <row r="85" spans="2:70">
      <c r="B85" s="90" t="s">
        <v>163</v>
      </c>
      <c r="C85" t="s">
        <v>182</v>
      </c>
      <c r="D85" s="96" t="s">
        <v>169</v>
      </c>
      <c r="E85" s="96">
        <v>1.15296803652968E-2</v>
      </c>
      <c r="F85" s="90" t="s">
        <v>145</v>
      </c>
      <c r="K85" s="236" t="s">
        <v>163</v>
      </c>
      <c r="L85" s="236" t="str">
        <f t="shared" si="20"/>
        <v>TRA_Mot</v>
      </c>
      <c r="M85" s="236" t="s">
        <v>565</v>
      </c>
      <c r="N85" s="236">
        <f t="shared" si="8"/>
        <v>1.8892209620715375E-2</v>
      </c>
      <c r="O85" s="236" t="s">
        <v>145</v>
      </c>
      <c r="P85" s="236" t="s">
        <v>14</v>
      </c>
      <c r="T85" s="236" t="s">
        <v>163</v>
      </c>
      <c r="U85" s="236" t="str">
        <f t="shared" si="9"/>
        <v>TRA_Mot</v>
      </c>
      <c r="V85" s="236" t="str">
        <f t="shared" si="9"/>
        <v>RH10_11</v>
      </c>
      <c r="W85" s="236">
        <f t="shared" si="10"/>
        <v>2.2672709406807174E-2</v>
      </c>
      <c r="X85" s="236" t="s">
        <v>145</v>
      </c>
      <c r="Y85" s="236" t="s">
        <v>9</v>
      </c>
      <c r="AC85" s="236" t="s">
        <v>163</v>
      </c>
      <c r="AD85" s="236" t="str">
        <f t="shared" si="11"/>
        <v>TRA_Mot</v>
      </c>
      <c r="AE85" s="236" t="str">
        <f t="shared" si="11"/>
        <v>RH10_11</v>
      </c>
      <c r="AF85" s="236">
        <f t="shared" si="12"/>
        <v>1.6996069788382029E-2</v>
      </c>
      <c r="AG85" s="236" t="s">
        <v>145</v>
      </c>
      <c r="AH85" s="236" t="s">
        <v>15</v>
      </c>
      <c r="AL85" s="236" t="s">
        <v>163</v>
      </c>
      <c r="AM85" s="236" t="str">
        <f t="shared" si="13"/>
        <v>TRA_Mot</v>
      </c>
      <c r="AN85" s="236" t="str">
        <f t="shared" si="13"/>
        <v>RH10_11</v>
      </c>
      <c r="AO85" s="236">
        <f t="shared" si="14"/>
        <v>1.9516123374229442E-2</v>
      </c>
      <c r="AP85" s="236" t="s">
        <v>145</v>
      </c>
      <c r="AQ85" s="236" t="s">
        <v>12</v>
      </c>
      <c r="AU85" s="236" t="s">
        <v>163</v>
      </c>
      <c r="AV85" s="236" t="str">
        <f t="shared" si="15"/>
        <v>TRA_Mot</v>
      </c>
      <c r="AW85" s="236" t="str">
        <f t="shared" si="15"/>
        <v>RH10_11</v>
      </c>
      <c r="AX85" s="236">
        <f t="shared" si="16"/>
        <v>1.8742267418083269E-2</v>
      </c>
      <c r="AY85" s="236" t="s">
        <v>145</v>
      </c>
      <c r="AZ85" s="236" t="s">
        <v>11</v>
      </c>
      <c r="BD85" s="236" t="s">
        <v>163</v>
      </c>
      <c r="BE85" s="236" t="str">
        <f t="shared" si="17"/>
        <v>TRA_Mot</v>
      </c>
      <c r="BF85" s="236" t="str">
        <f t="shared" si="17"/>
        <v>RH10_11</v>
      </c>
      <c r="BG85" s="236">
        <f t="shared" si="6"/>
        <v>1.9516123374229442E-2</v>
      </c>
      <c r="BH85" s="236" t="s">
        <v>145</v>
      </c>
      <c r="BI85" s="236" t="s">
        <v>13</v>
      </c>
      <c r="BM85" s="236" t="s">
        <v>163</v>
      </c>
      <c r="BN85" s="236" t="str">
        <f t="shared" si="18"/>
        <v>TRA_Mot</v>
      </c>
      <c r="BO85" s="236" t="str">
        <f t="shared" si="18"/>
        <v>RH10_11</v>
      </c>
      <c r="BP85" s="236">
        <f t="shared" si="19"/>
        <v>1.8742267418083269E-2</v>
      </c>
      <c r="BQ85" s="236" t="s">
        <v>145</v>
      </c>
      <c r="BR85" s="236" t="s">
        <v>10</v>
      </c>
    </row>
    <row r="86" spans="2:70">
      <c r="B86" s="90" t="s">
        <v>163</v>
      </c>
      <c r="C86" t="s">
        <v>182</v>
      </c>
      <c r="D86" s="96" t="s">
        <v>170</v>
      </c>
      <c r="E86" s="96">
        <v>9.9200913242009095E-2</v>
      </c>
      <c r="F86" s="90" t="s">
        <v>145</v>
      </c>
      <c r="K86" s="236" t="s">
        <v>163</v>
      </c>
      <c r="L86" s="236" t="str">
        <f t="shared" si="20"/>
        <v>TRA_Mot</v>
      </c>
      <c r="M86" s="236" t="s">
        <v>566</v>
      </c>
      <c r="N86" s="236">
        <f t="shared" si="8"/>
        <v>1.9735672875253105E-2</v>
      </c>
      <c r="O86" s="236" t="s">
        <v>145</v>
      </c>
      <c r="P86" s="236" t="s">
        <v>14</v>
      </c>
      <c r="T86" s="236" t="s">
        <v>163</v>
      </c>
      <c r="U86" s="236" t="str">
        <f t="shared" si="9"/>
        <v>TRA_Mot</v>
      </c>
      <c r="V86" s="236" t="str">
        <f t="shared" si="9"/>
        <v>RH12_13</v>
      </c>
      <c r="W86" s="236">
        <f t="shared" si="10"/>
        <v>2.2708461324058286E-2</v>
      </c>
      <c r="X86" s="236" t="s">
        <v>145</v>
      </c>
      <c r="Y86" s="236" t="s">
        <v>9</v>
      </c>
      <c r="AC86" s="236" t="s">
        <v>163</v>
      </c>
      <c r="AD86" s="236" t="str">
        <f t="shared" si="11"/>
        <v>TRA_Mot</v>
      </c>
      <c r="AE86" s="236" t="str">
        <f t="shared" si="11"/>
        <v>RH12_13</v>
      </c>
      <c r="AF86" s="236">
        <f t="shared" si="12"/>
        <v>1.819002194214913E-2</v>
      </c>
      <c r="AG86" s="236" t="s">
        <v>145</v>
      </c>
      <c r="AH86" s="236" t="s">
        <v>15</v>
      </c>
      <c r="AL86" s="236" t="s">
        <v>163</v>
      </c>
      <c r="AM86" s="236" t="str">
        <f t="shared" si="13"/>
        <v>TRA_Mot</v>
      </c>
      <c r="AN86" s="236" t="str">
        <f t="shared" si="13"/>
        <v>RH12_13</v>
      </c>
      <c r="AO86" s="236">
        <f t="shared" si="14"/>
        <v>2.0392977411634552E-2</v>
      </c>
      <c r="AP86" s="236" t="s">
        <v>145</v>
      </c>
      <c r="AQ86" s="236" t="s">
        <v>12</v>
      </c>
      <c r="AU86" s="236" t="s">
        <v>163</v>
      </c>
      <c r="AV86" s="236" t="str">
        <f t="shared" si="15"/>
        <v>TRA_Mot</v>
      </c>
      <c r="AW86" s="236" t="str">
        <f t="shared" si="15"/>
        <v>RH12_13</v>
      </c>
      <c r="AX86" s="236">
        <f t="shared" si="16"/>
        <v>2.0376651224340393E-2</v>
      </c>
      <c r="AY86" s="236" t="s">
        <v>145</v>
      </c>
      <c r="AZ86" s="236" t="s">
        <v>11</v>
      </c>
      <c r="BD86" s="236" t="s">
        <v>163</v>
      </c>
      <c r="BE86" s="236" t="str">
        <f t="shared" si="17"/>
        <v>TRA_Mot</v>
      </c>
      <c r="BF86" s="236" t="str">
        <f t="shared" si="17"/>
        <v>RH12_13</v>
      </c>
      <c r="BG86" s="236">
        <f t="shared" si="6"/>
        <v>2.0392977411634552E-2</v>
      </c>
      <c r="BH86" s="236" t="s">
        <v>145</v>
      </c>
      <c r="BI86" s="236" t="s">
        <v>13</v>
      </c>
      <c r="BM86" s="236" t="s">
        <v>163</v>
      </c>
      <c r="BN86" s="236" t="str">
        <f t="shared" si="18"/>
        <v>TRA_Mot</v>
      </c>
      <c r="BO86" s="236" t="str">
        <f t="shared" si="18"/>
        <v>RH12_13</v>
      </c>
      <c r="BP86" s="236">
        <f t="shared" si="19"/>
        <v>2.0376651224340393E-2</v>
      </c>
      <c r="BQ86" s="236" t="s">
        <v>145</v>
      </c>
      <c r="BR86" s="236" t="s">
        <v>10</v>
      </c>
    </row>
    <row r="87" spans="2:70">
      <c r="B87" s="97" t="s">
        <v>163</v>
      </c>
      <c r="C87" t="s">
        <v>182</v>
      </c>
      <c r="D87" s="96" t="s">
        <v>171</v>
      </c>
      <c r="E87" s="96">
        <v>0.108219178082192</v>
      </c>
      <c r="F87" s="90" t="s">
        <v>145</v>
      </c>
      <c r="K87" s="386" t="s">
        <v>163</v>
      </c>
      <c r="L87" s="236" t="str">
        <f t="shared" si="20"/>
        <v>TRA_Mot</v>
      </c>
      <c r="M87" s="236" t="s">
        <v>567</v>
      </c>
      <c r="N87" s="236">
        <f t="shared" si="8"/>
        <v>2.0535190266484385E-2</v>
      </c>
      <c r="O87" s="236" t="s">
        <v>145</v>
      </c>
      <c r="P87" s="236" t="s">
        <v>14</v>
      </c>
      <c r="T87" s="236" t="s">
        <v>163</v>
      </c>
      <c r="U87" s="236" t="str">
        <f t="shared" si="9"/>
        <v>TRA_Mot</v>
      </c>
      <c r="V87" s="236" t="str">
        <f t="shared" si="9"/>
        <v>RH14_15</v>
      </c>
      <c r="W87" s="236">
        <f t="shared" si="10"/>
        <v>2.2052829918983639E-2</v>
      </c>
      <c r="X87" s="236" t="s">
        <v>145</v>
      </c>
      <c r="Y87" s="236" t="s">
        <v>9</v>
      </c>
      <c r="AC87" s="236" t="s">
        <v>163</v>
      </c>
      <c r="AD87" s="236" t="str">
        <f t="shared" si="11"/>
        <v>TRA_Mot</v>
      </c>
      <c r="AE87" s="236" t="str">
        <f t="shared" si="11"/>
        <v>RH14_15</v>
      </c>
      <c r="AF87" s="236">
        <f t="shared" si="12"/>
        <v>2.0967491974570172E-2</v>
      </c>
      <c r="AG87" s="236" t="s">
        <v>145</v>
      </c>
      <c r="AH87" s="236" t="s">
        <v>15</v>
      </c>
      <c r="AL87" s="236" t="s">
        <v>163</v>
      </c>
      <c r="AM87" s="236" t="str">
        <f t="shared" si="13"/>
        <v>TRA_Mot</v>
      </c>
      <c r="AN87" s="236" t="str">
        <f t="shared" si="13"/>
        <v>RH14_15</v>
      </c>
      <c r="AO87" s="236">
        <f t="shared" si="14"/>
        <v>2.1041702332658754E-2</v>
      </c>
      <c r="AP87" s="236" t="s">
        <v>145</v>
      </c>
      <c r="AQ87" s="236" t="s">
        <v>12</v>
      </c>
      <c r="AU87" s="236" t="s">
        <v>163</v>
      </c>
      <c r="AV87" s="236" t="str">
        <f t="shared" si="15"/>
        <v>TRA_Mot</v>
      </c>
      <c r="AW87" s="236" t="str">
        <f t="shared" si="15"/>
        <v>RH14_15</v>
      </c>
      <c r="AX87" s="236">
        <f t="shared" si="16"/>
        <v>2.0778238730769082E-2</v>
      </c>
      <c r="AY87" s="236" t="s">
        <v>145</v>
      </c>
      <c r="AZ87" s="236" t="s">
        <v>11</v>
      </c>
      <c r="BD87" s="236" t="s">
        <v>163</v>
      </c>
      <c r="BE87" s="236" t="str">
        <f t="shared" si="17"/>
        <v>TRA_Mot</v>
      </c>
      <c r="BF87" s="236" t="str">
        <f t="shared" si="17"/>
        <v>RH14_15</v>
      </c>
      <c r="BG87" s="236">
        <f t="shared" si="6"/>
        <v>2.1041702332658754E-2</v>
      </c>
      <c r="BH87" s="236" t="s">
        <v>145</v>
      </c>
      <c r="BI87" s="236" t="s">
        <v>13</v>
      </c>
      <c r="BM87" s="236" t="s">
        <v>163</v>
      </c>
      <c r="BN87" s="236" t="str">
        <f t="shared" si="18"/>
        <v>TRA_Mot</v>
      </c>
      <c r="BO87" s="236" t="str">
        <f t="shared" si="18"/>
        <v>RH14_15</v>
      </c>
      <c r="BP87" s="236">
        <f t="shared" si="19"/>
        <v>2.0778238730769082E-2</v>
      </c>
      <c r="BQ87" s="236" t="s">
        <v>145</v>
      </c>
      <c r="BR87" s="236" t="s">
        <v>10</v>
      </c>
    </row>
    <row r="88" spans="2:70">
      <c r="B88" s="90" t="s">
        <v>163</v>
      </c>
      <c r="C88" t="s">
        <v>182</v>
      </c>
      <c r="D88" s="96" t="s">
        <v>172</v>
      </c>
      <c r="E88" s="96">
        <v>9.0182648401826507E-3</v>
      </c>
      <c r="F88" s="90" t="s">
        <v>145</v>
      </c>
      <c r="K88" s="236" t="s">
        <v>163</v>
      </c>
      <c r="L88" s="236" t="str">
        <f t="shared" si="20"/>
        <v>TRA_Mot</v>
      </c>
      <c r="M88" s="236" t="s">
        <v>568</v>
      </c>
      <c r="N88" s="236">
        <f t="shared" si="8"/>
        <v>2.0896719862378399E-2</v>
      </c>
      <c r="O88" s="236" t="s">
        <v>145</v>
      </c>
      <c r="P88" s="236" t="s">
        <v>14</v>
      </c>
      <c r="T88" s="236" t="s">
        <v>163</v>
      </c>
      <c r="U88" s="236" t="str">
        <f t="shared" si="9"/>
        <v>TRA_Mot</v>
      </c>
      <c r="V88" s="236" t="str">
        <f t="shared" si="9"/>
        <v>RH16_17</v>
      </c>
      <c r="W88" s="236">
        <f t="shared" si="10"/>
        <v>2.1192518819202082E-2</v>
      </c>
      <c r="X88" s="236" t="s">
        <v>145</v>
      </c>
      <c r="Y88" s="236" t="s">
        <v>9</v>
      </c>
      <c r="AC88" s="236" t="s">
        <v>163</v>
      </c>
      <c r="AD88" s="236" t="str">
        <f t="shared" si="11"/>
        <v>TRA_Mot</v>
      </c>
      <c r="AE88" s="236" t="str">
        <f t="shared" si="11"/>
        <v>RH16_17</v>
      </c>
      <c r="AF88" s="236">
        <f t="shared" si="12"/>
        <v>2.1896382103851374E-2</v>
      </c>
      <c r="AG88" s="236" t="s">
        <v>145</v>
      </c>
      <c r="AH88" s="236" t="s">
        <v>15</v>
      </c>
      <c r="AL88" s="236" t="s">
        <v>163</v>
      </c>
      <c r="AM88" s="236" t="str">
        <f t="shared" si="13"/>
        <v>TRA_Mot</v>
      </c>
      <c r="AN88" s="236" t="str">
        <f t="shared" si="13"/>
        <v>RH16_17</v>
      </c>
      <c r="AO88" s="236">
        <f t="shared" si="14"/>
        <v>2.1031470252881344E-2</v>
      </c>
      <c r="AP88" s="236" t="s">
        <v>145</v>
      </c>
      <c r="AQ88" s="236" t="s">
        <v>12</v>
      </c>
      <c r="AU88" s="236" t="s">
        <v>163</v>
      </c>
      <c r="AV88" s="236" t="str">
        <f t="shared" si="15"/>
        <v>TRA_Mot</v>
      </c>
      <c r="AW88" s="236" t="str">
        <f t="shared" si="15"/>
        <v>RH16_17</v>
      </c>
      <c r="AX88" s="236">
        <f t="shared" si="16"/>
        <v>2.069190075933651E-2</v>
      </c>
      <c r="AY88" s="236" t="s">
        <v>145</v>
      </c>
      <c r="AZ88" s="236" t="s">
        <v>11</v>
      </c>
      <c r="BD88" s="236" t="s">
        <v>163</v>
      </c>
      <c r="BE88" s="236" t="str">
        <f t="shared" si="17"/>
        <v>TRA_Mot</v>
      </c>
      <c r="BF88" s="236" t="str">
        <f t="shared" si="17"/>
        <v>RH16_17</v>
      </c>
      <c r="BG88" s="236">
        <f t="shared" si="6"/>
        <v>2.1031470252881344E-2</v>
      </c>
      <c r="BH88" s="236" t="s">
        <v>145</v>
      </c>
      <c r="BI88" s="236" t="s">
        <v>13</v>
      </c>
      <c r="BM88" s="236" t="s">
        <v>163</v>
      </c>
      <c r="BN88" s="236" t="str">
        <f t="shared" si="18"/>
        <v>TRA_Mot</v>
      </c>
      <c r="BO88" s="236" t="str">
        <f t="shared" si="18"/>
        <v>RH16_17</v>
      </c>
      <c r="BP88" s="236">
        <f t="shared" si="19"/>
        <v>2.069190075933651E-2</v>
      </c>
      <c r="BQ88" s="236" t="s">
        <v>145</v>
      </c>
      <c r="BR88" s="236" t="s">
        <v>10</v>
      </c>
    </row>
    <row r="89" spans="2:70">
      <c r="B89" s="90" t="s">
        <v>163</v>
      </c>
      <c r="C89" t="s">
        <v>182</v>
      </c>
      <c r="D89" s="96" t="s">
        <v>173</v>
      </c>
      <c r="E89" s="96">
        <v>0.13812785388127899</v>
      </c>
      <c r="F89" s="90" t="s">
        <v>145</v>
      </c>
      <c r="K89" s="236" t="s">
        <v>163</v>
      </c>
      <c r="L89" s="236" t="str">
        <f t="shared" si="20"/>
        <v>TRA_Mot</v>
      </c>
      <c r="M89" s="236" t="s">
        <v>569</v>
      </c>
      <c r="N89" s="236">
        <f t="shared" si="8"/>
        <v>2.0865770170115663E-2</v>
      </c>
      <c r="O89" s="236" t="s">
        <v>145</v>
      </c>
      <c r="P89" s="236" t="s">
        <v>14</v>
      </c>
      <c r="T89" s="236" t="s">
        <v>163</v>
      </c>
      <c r="U89" s="236" t="str">
        <f t="shared" si="9"/>
        <v>TRA_Mot</v>
      </c>
      <c r="V89" s="236" t="str">
        <f t="shared" si="9"/>
        <v>RH18_19</v>
      </c>
      <c r="W89" s="236">
        <f t="shared" si="10"/>
        <v>2.113446835673238E-2</v>
      </c>
      <c r="X89" s="236" t="s">
        <v>145</v>
      </c>
      <c r="Y89" s="236" t="s">
        <v>9</v>
      </c>
      <c r="AC89" s="236" t="s">
        <v>163</v>
      </c>
      <c r="AD89" s="236" t="str">
        <f t="shared" si="11"/>
        <v>TRA_Mot</v>
      </c>
      <c r="AE89" s="236" t="str">
        <f t="shared" si="11"/>
        <v>RH18_19</v>
      </c>
      <c r="AF89" s="236">
        <f t="shared" si="12"/>
        <v>2.17155355129377E-2</v>
      </c>
      <c r="AG89" s="236" t="s">
        <v>145</v>
      </c>
      <c r="AH89" s="236" t="s">
        <v>15</v>
      </c>
      <c r="AL89" s="236" t="s">
        <v>163</v>
      </c>
      <c r="AM89" s="236" t="str">
        <f t="shared" si="13"/>
        <v>TRA_Mot</v>
      </c>
      <c r="AN89" s="236" t="str">
        <f t="shared" si="13"/>
        <v>RH18_19</v>
      </c>
      <c r="AO89" s="236">
        <f t="shared" si="14"/>
        <v>2.0772466684862177E-2</v>
      </c>
      <c r="AP89" s="236" t="s">
        <v>145</v>
      </c>
      <c r="AQ89" s="236" t="s">
        <v>12</v>
      </c>
      <c r="AU89" s="236" t="s">
        <v>163</v>
      </c>
      <c r="AV89" s="236" t="str">
        <f t="shared" si="15"/>
        <v>TRA_Mot</v>
      </c>
      <c r="AW89" s="236" t="str">
        <f t="shared" si="15"/>
        <v>RH18_19</v>
      </c>
      <c r="AX89" s="236">
        <f t="shared" si="16"/>
        <v>2.0434688956400562E-2</v>
      </c>
      <c r="AY89" s="236" t="s">
        <v>145</v>
      </c>
      <c r="AZ89" s="236" t="s">
        <v>11</v>
      </c>
      <c r="BD89" s="236" t="s">
        <v>163</v>
      </c>
      <c r="BE89" s="236" t="str">
        <f t="shared" si="17"/>
        <v>TRA_Mot</v>
      </c>
      <c r="BF89" s="236" t="str">
        <f t="shared" si="17"/>
        <v>RH18_19</v>
      </c>
      <c r="BG89" s="236">
        <f t="shared" si="6"/>
        <v>2.0772466684862177E-2</v>
      </c>
      <c r="BH89" s="236" t="s">
        <v>145</v>
      </c>
      <c r="BI89" s="236" t="s">
        <v>13</v>
      </c>
      <c r="BM89" s="236" t="s">
        <v>163</v>
      </c>
      <c r="BN89" s="236" t="str">
        <f t="shared" si="18"/>
        <v>TRA_Mot</v>
      </c>
      <c r="BO89" s="236" t="str">
        <f t="shared" si="18"/>
        <v>RH18_19</v>
      </c>
      <c r="BP89" s="236">
        <f t="shared" si="19"/>
        <v>2.0434688956400562E-2</v>
      </c>
      <c r="BQ89" s="236" t="s">
        <v>145</v>
      </c>
      <c r="BR89" s="236" t="s">
        <v>10</v>
      </c>
    </row>
    <row r="90" spans="2:70">
      <c r="B90" s="90" t="s">
        <v>163</v>
      </c>
      <c r="C90" t="s">
        <v>182</v>
      </c>
      <c r="D90" s="96" t="s">
        <v>174</v>
      </c>
      <c r="E90" s="96">
        <v>0.150684931506849</v>
      </c>
      <c r="F90" s="90" t="s">
        <v>145</v>
      </c>
      <c r="K90" s="236" t="s">
        <v>163</v>
      </c>
      <c r="L90" s="236" t="str">
        <f t="shared" si="20"/>
        <v>TRA_Mot</v>
      </c>
      <c r="M90" s="236" t="s">
        <v>570</v>
      </c>
      <c r="N90" s="236">
        <f t="shared" si="8"/>
        <v>2.0818280069585193E-2</v>
      </c>
      <c r="O90" s="236" t="s">
        <v>145</v>
      </c>
      <c r="P90" s="236" t="s">
        <v>14</v>
      </c>
      <c r="T90" s="236" t="s">
        <v>163</v>
      </c>
      <c r="U90" s="236" t="str">
        <f t="shared" si="9"/>
        <v>TRA_Mot</v>
      </c>
      <c r="V90" s="236" t="str">
        <f t="shared" si="9"/>
        <v>RH20_21</v>
      </c>
      <c r="W90" s="236">
        <f t="shared" si="10"/>
        <v>2.1601590955728663E-2</v>
      </c>
      <c r="X90" s="236" t="s">
        <v>145</v>
      </c>
      <c r="Y90" s="236" t="s">
        <v>9</v>
      </c>
      <c r="AC90" s="236" t="s">
        <v>163</v>
      </c>
      <c r="AD90" s="236" t="str">
        <f t="shared" si="11"/>
        <v>TRA_Mot</v>
      </c>
      <c r="AE90" s="236" t="str">
        <f t="shared" si="11"/>
        <v>RH20_21</v>
      </c>
      <c r="AF90" s="236">
        <f t="shared" si="12"/>
        <v>2.125351672873059E-2</v>
      </c>
      <c r="AG90" s="236" t="s">
        <v>145</v>
      </c>
      <c r="AH90" s="236" t="s">
        <v>15</v>
      </c>
      <c r="AL90" s="236" t="s">
        <v>163</v>
      </c>
      <c r="AM90" s="236" t="str">
        <f t="shared" si="13"/>
        <v>TRA_Mot</v>
      </c>
      <c r="AN90" s="236" t="str">
        <f t="shared" si="13"/>
        <v>RH20_21</v>
      </c>
      <c r="AO90" s="236">
        <f t="shared" si="14"/>
        <v>2.0871709048996441E-2</v>
      </c>
      <c r="AP90" s="236" t="s">
        <v>145</v>
      </c>
      <c r="AQ90" s="236" t="s">
        <v>12</v>
      </c>
      <c r="AU90" s="236" t="s">
        <v>163</v>
      </c>
      <c r="AV90" s="236" t="str">
        <f t="shared" si="15"/>
        <v>TRA_Mot</v>
      </c>
      <c r="AW90" s="236" t="str">
        <f t="shared" si="15"/>
        <v>RH20_21</v>
      </c>
      <c r="AX90" s="236">
        <f t="shared" si="16"/>
        <v>2.0802231271115697E-2</v>
      </c>
      <c r="AY90" s="236" t="s">
        <v>145</v>
      </c>
      <c r="AZ90" s="236" t="s">
        <v>11</v>
      </c>
      <c r="BD90" s="236" t="s">
        <v>163</v>
      </c>
      <c r="BE90" s="236" t="str">
        <f t="shared" si="17"/>
        <v>TRA_Mot</v>
      </c>
      <c r="BF90" s="236" t="str">
        <f t="shared" si="17"/>
        <v>RH20_21</v>
      </c>
      <c r="BG90" s="236">
        <f t="shared" si="6"/>
        <v>2.0871709048996441E-2</v>
      </c>
      <c r="BH90" s="236" t="s">
        <v>145</v>
      </c>
      <c r="BI90" s="236" t="s">
        <v>13</v>
      </c>
      <c r="BM90" s="236" t="s">
        <v>163</v>
      </c>
      <c r="BN90" s="236" t="str">
        <f t="shared" si="18"/>
        <v>TRA_Mot</v>
      </c>
      <c r="BO90" s="236" t="str">
        <f t="shared" si="18"/>
        <v>RH20_21</v>
      </c>
      <c r="BP90" s="236">
        <f t="shared" si="19"/>
        <v>2.0802231271115697E-2</v>
      </c>
      <c r="BQ90" s="236" t="s">
        <v>145</v>
      </c>
      <c r="BR90" s="236" t="s">
        <v>10</v>
      </c>
    </row>
    <row r="91" spans="2:70">
      <c r="B91" s="100" t="s">
        <v>163</v>
      </c>
      <c r="C91" t="s">
        <v>182</v>
      </c>
      <c r="D91" s="101" t="s">
        <v>175</v>
      </c>
      <c r="E91" s="101">
        <v>1.25570776255708E-2</v>
      </c>
      <c r="F91" s="102" t="s">
        <v>145</v>
      </c>
      <c r="K91" s="386" t="s">
        <v>163</v>
      </c>
      <c r="L91" s="236" t="str">
        <f t="shared" si="20"/>
        <v>TRA_Mot</v>
      </c>
      <c r="M91" s="236" t="s">
        <v>571</v>
      </c>
      <c r="N91" s="236">
        <f t="shared" si="8"/>
        <v>2.0930934511467787E-2</v>
      </c>
      <c r="O91" s="236" t="s">
        <v>145</v>
      </c>
      <c r="P91" s="236" t="s">
        <v>14</v>
      </c>
      <c r="T91" s="236" t="s">
        <v>163</v>
      </c>
      <c r="U91" s="236" t="str">
        <f t="shared" si="9"/>
        <v>TRA_Mot</v>
      </c>
      <c r="V91" s="236" t="str">
        <f t="shared" si="9"/>
        <v>RH22_23</v>
      </c>
      <c r="W91" s="236">
        <f t="shared" si="10"/>
        <v>2.1772678636596807E-2</v>
      </c>
      <c r="X91" s="236" t="s">
        <v>145</v>
      </c>
      <c r="Y91" s="236" t="s">
        <v>9</v>
      </c>
      <c r="AC91" s="236" t="s">
        <v>163</v>
      </c>
      <c r="AD91" s="236" t="str">
        <f t="shared" si="11"/>
        <v>TRA_Mot</v>
      </c>
      <c r="AE91" s="236" t="str">
        <f t="shared" si="11"/>
        <v>RH22_23</v>
      </c>
      <c r="AF91" s="236">
        <f t="shared" si="12"/>
        <v>2.1019278776313481E-2</v>
      </c>
      <c r="AG91" s="236" t="s">
        <v>145</v>
      </c>
      <c r="AH91" s="236" t="s">
        <v>15</v>
      </c>
      <c r="AL91" s="236" t="s">
        <v>163</v>
      </c>
      <c r="AM91" s="236" t="str">
        <f t="shared" si="13"/>
        <v>TRA_Mot</v>
      </c>
      <c r="AN91" s="236" t="str">
        <f t="shared" si="13"/>
        <v>RH22_23</v>
      </c>
      <c r="AO91" s="236">
        <f t="shared" si="14"/>
        <v>2.1048829860768167E-2</v>
      </c>
      <c r="AP91" s="236" t="s">
        <v>145</v>
      </c>
      <c r="AQ91" s="236" t="s">
        <v>12</v>
      </c>
      <c r="AU91" s="236" t="s">
        <v>163</v>
      </c>
      <c r="AV91" s="236" t="str">
        <f t="shared" si="15"/>
        <v>TRA_Mot</v>
      </c>
      <c r="AW91" s="236" t="str">
        <f t="shared" si="15"/>
        <v>RH22_23</v>
      </c>
      <c r="AX91" s="236">
        <f t="shared" si="16"/>
        <v>2.1165643317772861E-2</v>
      </c>
      <c r="AY91" s="236" t="s">
        <v>145</v>
      </c>
      <c r="AZ91" s="236" t="s">
        <v>11</v>
      </c>
      <c r="BD91" s="236" t="s">
        <v>163</v>
      </c>
      <c r="BE91" s="236" t="str">
        <f t="shared" si="17"/>
        <v>TRA_Mot</v>
      </c>
      <c r="BF91" s="236" t="str">
        <f t="shared" si="17"/>
        <v>RH22_23</v>
      </c>
      <c r="BG91" s="236">
        <f t="shared" si="6"/>
        <v>2.1048829860768167E-2</v>
      </c>
      <c r="BH91" s="236" t="s">
        <v>145</v>
      </c>
      <c r="BI91" s="236" t="s">
        <v>13</v>
      </c>
      <c r="BM91" s="236" t="s">
        <v>163</v>
      </c>
      <c r="BN91" s="236" t="str">
        <f t="shared" si="18"/>
        <v>TRA_Mot</v>
      </c>
      <c r="BO91" s="236" t="str">
        <f t="shared" si="18"/>
        <v>RH22_23</v>
      </c>
      <c r="BP91" s="236">
        <f t="shared" si="19"/>
        <v>2.1165643317772861E-2</v>
      </c>
      <c r="BQ91" s="236" t="s">
        <v>145</v>
      </c>
      <c r="BR91" s="236" t="s">
        <v>10</v>
      </c>
    </row>
    <row r="92" spans="2:70">
      <c r="B92" s="90" t="s">
        <v>163</v>
      </c>
      <c r="C92" t="s">
        <v>183</v>
      </c>
      <c r="D92" s="96" t="s">
        <v>164</v>
      </c>
      <c r="E92" s="96">
        <v>9.4178082191780796E-2</v>
      </c>
      <c r="F92" s="90" t="s">
        <v>145</v>
      </c>
      <c r="K92" s="236" t="s">
        <v>163</v>
      </c>
      <c r="L92" s="236" t="str">
        <f t="shared" si="20"/>
        <v>TRA_Mot</v>
      </c>
      <c r="M92" s="236" t="s">
        <v>572</v>
      </c>
      <c r="N92" s="236">
        <f t="shared" si="8"/>
        <v>2.1693465806133724E-2</v>
      </c>
      <c r="O92" s="236" t="s">
        <v>145</v>
      </c>
      <c r="P92" s="236" t="s">
        <v>14</v>
      </c>
      <c r="T92" s="236" t="s">
        <v>163</v>
      </c>
      <c r="U92" s="236" t="str">
        <f t="shared" si="9"/>
        <v>TRA_Mot</v>
      </c>
      <c r="V92" s="236" t="str">
        <f t="shared" si="9"/>
        <v>SH0_1</v>
      </c>
      <c r="W92" s="236">
        <f t="shared" si="10"/>
        <v>1.7447761885412263E-2</v>
      </c>
      <c r="X92" s="236" t="s">
        <v>145</v>
      </c>
      <c r="Y92" s="236" t="s">
        <v>9</v>
      </c>
      <c r="AC92" s="236" t="s">
        <v>163</v>
      </c>
      <c r="AD92" s="236" t="str">
        <f t="shared" si="11"/>
        <v>TRA_Mot</v>
      </c>
      <c r="AE92" s="236" t="str">
        <f t="shared" si="11"/>
        <v>SH0_1</v>
      </c>
      <c r="AF92" s="236">
        <f t="shared" si="12"/>
        <v>2.0811553801596969E-2</v>
      </c>
      <c r="AG92" s="236" t="s">
        <v>145</v>
      </c>
      <c r="AH92" s="236" t="s">
        <v>15</v>
      </c>
      <c r="AL92" s="236" t="s">
        <v>163</v>
      </c>
      <c r="AM92" s="236" t="str">
        <f t="shared" si="13"/>
        <v>TRA_Mot</v>
      </c>
      <c r="AN92" s="236" t="str">
        <f t="shared" si="13"/>
        <v>SH0_1</v>
      </c>
      <c r="AO92" s="236">
        <f t="shared" si="14"/>
        <v>2.0289589930703667E-2</v>
      </c>
      <c r="AP92" s="236" t="s">
        <v>145</v>
      </c>
      <c r="AQ92" s="236" t="s">
        <v>12</v>
      </c>
      <c r="AU92" s="236" t="s">
        <v>163</v>
      </c>
      <c r="AV92" s="236" t="str">
        <f t="shared" si="15"/>
        <v>TRA_Mot</v>
      </c>
      <c r="AW92" s="236" t="str">
        <f t="shared" si="15"/>
        <v>SH0_1</v>
      </c>
      <c r="AX92" s="236">
        <f t="shared" si="16"/>
        <v>2.3539997538016236E-2</v>
      </c>
      <c r="AY92" s="236" t="s">
        <v>145</v>
      </c>
      <c r="AZ92" s="236" t="s">
        <v>11</v>
      </c>
      <c r="BD92" s="236" t="s">
        <v>163</v>
      </c>
      <c r="BE92" s="236" t="str">
        <f t="shared" si="17"/>
        <v>TRA_Mot</v>
      </c>
      <c r="BF92" s="236" t="str">
        <f t="shared" si="17"/>
        <v>SH0_1</v>
      </c>
      <c r="BG92" s="236">
        <f t="shared" si="6"/>
        <v>2.0289589930703667E-2</v>
      </c>
      <c r="BH92" s="236" t="s">
        <v>145</v>
      </c>
      <c r="BI92" s="236" t="s">
        <v>13</v>
      </c>
      <c r="BM92" s="236" t="s">
        <v>163</v>
      </c>
      <c r="BN92" s="236" t="str">
        <f t="shared" si="18"/>
        <v>TRA_Mot</v>
      </c>
      <c r="BO92" s="236" t="str">
        <f t="shared" si="18"/>
        <v>SH0_1</v>
      </c>
      <c r="BP92" s="236">
        <f t="shared" si="19"/>
        <v>2.3539997538016236E-2</v>
      </c>
      <c r="BQ92" s="236" t="s">
        <v>145</v>
      </c>
      <c r="BR92" s="236" t="s">
        <v>10</v>
      </c>
    </row>
    <row r="93" spans="2:70">
      <c r="B93" s="90" t="s">
        <v>163</v>
      </c>
      <c r="C93" t="s">
        <v>183</v>
      </c>
      <c r="D93" s="96" t="s">
        <v>165</v>
      </c>
      <c r="E93" s="96">
        <v>0.102739726027397</v>
      </c>
      <c r="F93" s="90" t="s">
        <v>145</v>
      </c>
      <c r="K93" s="236" t="s">
        <v>163</v>
      </c>
      <c r="L93" s="236" t="str">
        <f t="shared" si="20"/>
        <v>TRA_Mot</v>
      </c>
      <c r="M93" s="236" t="s">
        <v>573</v>
      </c>
      <c r="N93" s="236">
        <f t="shared" si="8"/>
        <v>2.1091629448540879E-2</v>
      </c>
      <c r="O93" s="236" t="s">
        <v>145</v>
      </c>
      <c r="P93" s="236" t="s">
        <v>14</v>
      </c>
      <c r="T93" s="236" t="s">
        <v>163</v>
      </c>
      <c r="U93" s="236" t="str">
        <f t="shared" si="9"/>
        <v>TRA_Mot</v>
      </c>
      <c r="V93" s="236" t="str">
        <f t="shared" si="9"/>
        <v>SH2_3</v>
      </c>
      <c r="W93" s="236">
        <f t="shared" si="10"/>
        <v>1.5245791875989748E-2</v>
      </c>
      <c r="X93" s="236" t="s">
        <v>145</v>
      </c>
      <c r="Y93" s="236" t="s">
        <v>9</v>
      </c>
      <c r="AC93" s="236" t="s">
        <v>163</v>
      </c>
      <c r="AD93" s="236" t="str">
        <f t="shared" si="11"/>
        <v>TRA_Mot</v>
      </c>
      <c r="AE93" s="236" t="str">
        <f t="shared" si="11"/>
        <v>SH2_3</v>
      </c>
      <c r="AF93" s="236">
        <f t="shared" si="12"/>
        <v>2.0179629923972452E-2</v>
      </c>
      <c r="AG93" s="236" t="s">
        <v>145</v>
      </c>
      <c r="AH93" s="236" t="s">
        <v>15</v>
      </c>
      <c r="AL93" s="236" t="s">
        <v>163</v>
      </c>
      <c r="AM93" s="236" t="str">
        <f t="shared" si="13"/>
        <v>TRA_Mot</v>
      </c>
      <c r="AN93" s="236" t="str">
        <f t="shared" si="13"/>
        <v>SH2_3</v>
      </c>
      <c r="AO93" s="236">
        <f t="shared" si="14"/>
        <v>1.8870656882657717E-2</v>
      </c>
      <c r="AP93" s="236" t="s">
        <v>145</v>
      </c>
      <c r="AQ93" s="236" t="s">
        <v>12</v>
      </c>
      <c r="AU93" s="236" t="s">
        <v>163</v>
      </c>
      <c r="AV93" s="236" t="str">
        <f t="shared" si="15"/>
        <v>TRA_Mot</v>
      </c>
      <c r="AW93" s="236" t="str">
        <f t="shared" si="15"/>
        <v>SH2_3</v>
      </c>
      <c r="AX93" s="236">
        <f t="shared" si="16"/>
        <v>2.1308543326801641E-2</v>
      </c>
      <c r="AY93" s="236" t="s">
        <v>145</v>
      </c>
      <c r="AZ93" s="236" t="s">
        <v>11</v>
      </c>
      <c r="BD93" s="236" t="s">
        <v>163</v>
      </c>
      <c r="BE93" s="236" t="str">
        <f t="shared" si="17"/>
        <v>TRA_Mot</v>
      </c>
      <c r="BF93" s="236" t="str">
        <f t="shared" si="17"/>
        <v>SH2_3</v>
      </c>
      <c r="BG93" s="236">
        <f t="shared" si="6"/>
        <v>1.8870656882657717E-2</v>
      </c>
      <c r="BH93" s="236" t="s">
        <v>145</v>
      </c>
      <c r="BI93" s="236" t="s">
        <v>13</v>
      </c>
      <c r="BM93" s="236" t="s">
        <v>163</v>
      </c>
      <c r="BN93" s="236" t="str">
        <f t="shared" si="18"/>
        <v>TRA_Mot</v>
      </c>
      <c r="BO93" s="236" t="str">
        <f t="shared" si="18"/>
        <v>SH2_3</v>
      </c>
      <c r="BP93" s="236">
        <f t="shared" si="19"/>
        <v>2.1308543326801641E-2</v>
      </c>
      <c r="BQ93" s="236" t="s">
        <v>145</v>
      </c>
      <c r="BR93" s="236" t="s">
        <v>10</v>
      </c>
    </row>
    <row r="94" spans="2:70">
      <c r="B94" s="90" t="s">
        <v>163</v>
      </c>
      <c r="C94" t="s">
        <v>183</v>
      </c>
      <c r="D94" s="96" t="s">
        <v>166</v>
      </c>
      <c r="E94" s="96">
        <v>8.5616438356164396E-3</v>
      </c>
      <c r="F94" s="90" t="s">
        <v>145</v>
      </c>
      <c r="K94" s="236" t="s">
        <v>163</v>
      </c>
      <c r="L94" s="236" t="str">
        <f t="shared" si="20"/>
        <v>TRA_Mot</v>
      </c>
      <c r="M94" s="236" t="s">
        <v>574</v>
      </c>
      <c r="N94" s="236">
        <f t="shared" si="8"/>
        <v>2.0288554911757406E-2</v>
      </c>
      <c r="O94" s="236" t="s">
        <v>145</v>
      </c>
      <c r="P94" s="236" t="s">
        <v>14</v>
      </c>
      <c r="T94" s="236" t="s">
        <v>163</v>
      </c>
      <c r="U94" s="236" t="str">
        <f t="shared" si="9"/>
        <v>TRA_Mot</v>
      </c>
      <c r="V94" s="236" t="str">
        <f t="shared" si="9"/>
        <v>SH4_5</v>
      </c>
      <c r="W94" s="236">
        <f t="shared" si="10"/>
        <v>1.4014785059643245E-2</v>
      </c>
      <c r="X94" s="236" t="s">
        <v>145</v>
      </c>
      <c r="Y94" s="236" t="s">
        <v>9</v>
      </c>
      <c r="AC94" s="236" t="s">
        <v>163</v>
      </c>
      <c r="AD94" s="236" t="str">
        <f t="shared" si="11"/>
        <v>TRA_Mot</v>
      </c>
      <c r="AE94" s="236" t="str">
        <f t="shared" si="11"/>
        <v>SH4_5</v>
      </c>
      <c r="AF94" s="236">
        <f t="shared" si="12"/>
        <v>1.9614839522066274E-2</v>
      </c>
      <c r="AG94" s="236" t="s">
        <v>145</v>
      </c>
      <c r="AH94" s="236" t="s">
        <v>15</v>
      </c>
      <c r="AL94" s="236" t="s">
        <v>163</v>
      </c>
      <c r="AM94" s="236" t="str">
        <f t="shared" si="13"/>
        <v>TRA_Mot</v>
      </c>
      <c r="AN94" s="236" t="str">
        <f t="shared" si="13"/>
        <v>SH4_5</v>
      </c>
      <c r="AO94" s="236">
        <f t="shared" si="14"/>
        <v>1.7500502969475973E-2</v>
      </c>
      <c r="AP94" s="236" t="s">
        <v>145</v>
      </c>
      <c r="AQ94" s="236" t="s">
        <v>12</v>
      </c>
      <c r="AU94" s="236" t="s">
        <v>163</v>
      </c>
      <c r="AV94" s="236" t="str">
        <f t="shared" si="15"/>
        <v>TRA_Mot</v>
      </c>
      <c r="AW94" s="236" t="str">
        <f t="shared" si="15"/>
        <v>SH4_5</v>
      </c>
      <c r="AX94" s="236">
        <f t="shared" si="16"/>
        <v>1.8479363931276277E-2</v>
      </c>
      <c r="AY94" s="236" t="s">
        <v>145</v>
      </c>
      <c r="AZ94" s="236" t="s">
        <v>11</v>
      </c>
      <c r="BD94" s="236" t="s">
        <v>163</v>
      </c>
      <c r="BE94" s="236" t="str">
        <f t="shared" si="17"/>
        <v>TRA_Mot</v>
      </c>
      <c r="BF94" s="236" t="str">
        <f t="shared" si="17"/>
        <v>SH4_5</v>
      </c>
      <c r="BG94" s="236">
        <f t="shared" si="6"/>
        <v>1.7500502969475973E-2</v>
      </c>
      <c r="BH94" s="236" t="s">
        <v>145</v>
      </c>
      <c r="BI94" s="236" t="s">
        <v>13</v>
      </c>
      <c r="BM94" s="236" t="s">
        <v>163</v>
      </c>
      <c r="BN94" s="236" t="str">
        <f t="shared" si="18"/>
        <v>TRA_Mot</v>
      </c>
      <c r="BO94" s="236" t="str">
        <f t="shared" si="18"/>
        <v>SH4_5</v>
      </c>
      <c r="BP94" s="236">
        <f t="shared" si="19"/>
        <v>1.8479363931276277E-2</v>
      </c>
      <c r="BQ94" s="236" t="s">
        <v>145</v>
      </c>
      <c r="BR94" s="236" t="s">
        <v>10</v>
      </c>
    </row>
    <row r="95" spans="2:70">
      <c r="B95" s="97" t="s">
        <v>163</v>
      </c>
      <c r="C95" t="s">
        <v>183</v>
      </c>
      <c r="D95" s="96" t="s">
        <v>167</v>
      </c>
      <c r="E95" s="96">
        <v>0.12682648401826499</v>
      </c>
      <c r="F95" s="90" t="s">
        <v>145</v>
      </c>
      <c r="K95" s="386" t="s">
        <v>163</v>
      </c>
      <c r="L95" s="236" t="str">
        <f t="shared" si="20"/>
        <v>TRA_Mot</v>
      </c>
      <c r="M95" s="236" t="s">
        <v>575</v>
      </c>
      <c r="N95" s="236">
        <f t="shared" si="8"/>
        <v>1.9232236416978313E-2</v>
      </c>
      <c r="O95" s="236" t="s">
        <v>145</v>
      </c>
      <c r="P95" s="236" t="s">
        <v>14</v>
      </c>
      <c r="T95" s="236" t="s">
        <v>163</v>
      </c>
      <c r="U95" s="236" t="str">
        <f t="shared" si="9"/>
        <v>TRA_Mot</v>
      </c>
      <c r="V95" s="236" t="str">
        <f t="shared" si="9"/>
        <v>SH6_7</v>
      </c>
      <c r="W95" s="236">
        <f t="shared" si="10"/>
        <v>1.3860443209600209E-2</v>
      </c>
      <c r="X95" s="236" t="s">
        <v>145</v>
      </c>
      <c r="Y95" s="236" t="s">
        <v>9</v>
      </c>
      <c r="AC95" s="236" t="s">
        <v>163</v>
      </c>
      <c r="AD95" s="236" t="str">
        <f t="shared" si="11"/>
        <v>TRA_Mot</v>
      </c>
      <c r="AE95" s="236" t="str">
        <f t="shared" si="11"/>
        <v>SH6_7</v>
      </c>
      <c r="AF95" s="236">
        <f t="shared" si="12"/>
        <v>1.7278998108464394E-2</v>
      </c>
      <c r="AG95" s="236" t="s">
        <v>145</v>
      </c>
      <c r="AH95" s="236" t="s">
        <v>15</v>
      </c>
      <c r="AL95" s="236" t="s">
        <v>163</v>
      </c>
      <c r="AM95" s="236" t="str">
        <f t="shared" si="13"/>
        <v>TRA_Mot</v>
      </c>
      <c r="AN95" s="236" t="str">
        <f t="shared" si="13"/>
        <v>SH6_7</v>
      </c>
      <c r="AO95" s="236">
        <f t="shared" si="14"/>
        <v>1.6421193779789026E-2</v>
      </c>
      <c r="AP95" s="236" t="s">
        <v>145</v>
      </c>
      <c r="AQ95" s="236" t="s">
        <v>12</v>
      </c>
      <c r="AU95" s="236" t="s">
        <v>163</v>
      </c>
      <c r="AV95" s="236" t="str">
        <f t="shared" si="15"/>
        <v>TRA_Mot</v>
      </c>
      <c r="AW95" s="236" t="str">
        <f t="shared" si="15"/>
        <v>SH6_7</v>
      </c>
      <c r="AX95" s="236">
        <f t="shared" si="16"/>
        <v>1.7199621712887928E-2</v>
      </c>
      <c r="AY95" s="236" t="s">
        <v>145</v>
      </c>
      <c r="AZ95" s="236" t="s">
        <v>11</v>
      </c>
      <c r="BD95" s="236" t="s">
        <v>163</v>
      </c>
      <c r="BE95" s="236" t="str">
        <f t="shared" si="17"/>
        <v>TRA_Mot</v>
      </c>
      <c r="BF95" s="236" t="str">
        <f t="shared" si="17"/>
        <v>SH6_7</v>
      </c>
      <c r="BG95" s="236">
        <f t="shared" si="6"/>
        <v>1.6421193779789026E-2</v>
      </c>
      <c r="BH95" s="236" t="s">
        <v>145</v>
      </c>
      <c r="BI95" s="236" t="s">
        <v>13</v>
      </c>
      <c r="BM95" s="236" t="s">
        <v>163</v>
      </c>
      <c r="BN95" s="236" t="str">
        <f t="shared" si="18"/>
        <v>TRA_Mot</v>
      </c>
      <c r="BO95" s="236" t="str">
        <f t="shared" si="18"/>
        <v>SH6_7</v>
      </c>
      <c r="BP95" s="236">
        <f t="shared" si="19"/>
        <v>1.7199621712887928E-2</v>
      </c>
      <c r="BQ95" s="236" t="s">
        <v>145</v>
      </c>
      <c r="BR95" s="236" t="s">
        <v>10</v>
      </c>
    </row>
    <row r="96" spans="2:70">
      <c r="B96" s="90" t="s">
        <v>163</v>
      </c>
      <c r="C96" t="s">
        <v>183</v>
      </c>
      <c r="D96" s="96" t="s">
        <v>168</v>
      </c>
      <c r="E96" s="96">
        <v>0.13835616438356199</v>
      </c>
      <c r="F96" s="90" t="s">
        <v>145</v>
      </c>
      <c r="K96" s="236" t="s">
        <v>163</v>
      </c>
      <c r="L96" s="236" t="str">
        <f t="shared" si="20"/>
        <v>TRA_Mot</v>
      </c>
      <c r="M96" s="236" t="s">
        <v>576</v>
      </c>
      <c r="N96" s="236">
        <f t="shared" si="8"/>
        <v>1.8748507011425081E-2</v>
      </c>
      <c r="O96" s="236" t="s">
        <v>145</v>
      </c>
      <c r="P96" s="236" t="s">
        <v>14</v>
      </c>
      <c r="T96" s="236" t="s">
        <v>163</v>
      </c>
      <c r="U96" s="236" t="str">
        <f t="shared" si="9"/>
        <v>TRA_Mot</v>
      </c>
      <c r="V96" s="236" t="str">
        <f t="shared" si="9"/>
        <v>SH8_9</v>
      </c>
      <c r="W96" s="236">
        <f t="shared" si="10"/>
        <v>1.4755107179350496E-2</v>
      </c>
      <c r="X96" s="236" t="s">
        <v>145</v>
      </c>
      <c r="Y96" s="236" t="s">
        <v>9</v>
      </c>
      <c r="AC96" s="236" t="s">
        <v>163</v>
      </c>
      <c r="AD96" s="236" t="str">
        <f t="shared" si="11"/>
        <v>TRA_Mot</v>
      </c>
      <c r="AE96" s="236" t="str">
        <f t="shared" si="11"/>
        <v>SH8_9</v>
      </c>
      <c r="AF96" s="236">
        <f t="shared" si="12"/>
        <v>1.5588699261442313E-2</v>
      </c>
      <c r="AG96" s="236" t="s">
        <v>145</v>
      </c>
      <c r="AH96" s="236" t="s">
        <v>15</v>
      </c>
      <c r="AL96" s="236" t="s">
        <v>163</v>
      </c>
      <c r="AM96" s="236" t="str">
        <f t="shared" si="13"/>
        <v>TRA_Mot</v>
      </c>
      <c r="AN96" s="236" t="str">
        <f t="shared" si="13"/>
        <v>SH8_9</v>
      </c>
      <c r="AO96" s="236">
        <f t="shared" si="14"/>
        <v>1.6139842957734477E-2</v>
      </c>
      <c r="AP96" s="236" t="s">
        <v>145</v>
      </c>
      <c r="AQ96" s="236" t="s">
        <v>12</v>
      </c>
      <c r="AU96" s="236" t="s">
        <v>163</v>
      </c>
      <c r="AV96" s="236" t="str">
        <f t="shared" si="15"/>
        <v>TRA_Mot</v>
      </c>
      <c r="AW96" s="236" t="str">
        <f t="shared" si="15"/>
        <v>SH8_9</v>
      </c>
      <c r="AX96" s="236">
        <f t="shared" si="16"/>
        <v>1.7030245273226989E-2</v>
      </c>
      <c r="AY96" s="236" t="s">
        <v>145</v>
      </c>
      <c r="AZ96" s="236" t="s">
        <v>11</v>
      </c>
      <c r="BD96" s="236" t="s">
        <v>163</v>
      </c>
      <c r="BE96" s="236" t="str">
        <f t="shared" si="17"/>
        <v>TRA_Mot</v>
      </c>
      <c r="BF96" s="236" t="str">
        <f t="shared" si="17"/>
        <v>SH8_9</v>
      </c>
      <c r="BG96" s="236">
        <f t="shared" si="6"/>
        <v>1.6139842957734477E-2</v>
      </c>
      <c r="BH96" s="236" t="s">
        <v>145</v>
      </c>
      <c r="BI96" s="236" t="s">
        <v>13</v>
      </c>
      <c r="BM96" s="236" t="s">
        <v>163</v>
      </c>
      <c r="BN96" s="236" t="str">
        <f t="shared" si="18"/>
        <v>TRA_Mot</v>
      </c>
      <c r="BO96" s="236" t="str">
        <f t="shared" si="18"/>
        <v>SH8_9</v>
      </c>
      <c r="BP96" s="236">
        <f t="shared" si="19"/>
        <v>1.7030245273226989E-2</v>
      </c>
      <c r="BQ96" s="236" t="s">
        <v>145</v>
      </c>
      <c r="BR96" s="236" t="s">
        <v>10</v>
      </c>
    </row>
    <row r="97" spans="2:70">
      <c r="B97" s="90" t="s">
        <v>163</v>
      </c>
      <c r="C97" t="s">
        <v>183</v>
      </c>
      <c r="D97" s="96" t="s">
        <v>169</v>
      </c>
      <c r="E97" s="96">
        <v>1.15296803652968E-2</v>
      </c>
      <c r="F97" s="90" t="s">
        <v>145</v>
      </c>
      <c r="K97" s="236" t="s">
        <v>163</v>
      </c>
      <c r="L97" s="236" t="str">
        <f t="shared" si="20"/>
        <v>TRA_Mot</v>
      </c>
      <c r="M97" s="236" t="s">
        <v>577</v>
      </c>
      <c r="N97" s="236">
        <f t="shared" si="8"/>
        <v>1.8678047240008381E-2</v>
      </c>
      <c r="O97" s="236" t="s">
        <v>145</v>
      </c>
      <c r="P97" s="236" t="s">
        <v>14</v>
      </c>
      <c r="T97" s="236" t="s">
        <v>163</v>
      </c>
      <c r="U97" s="236" t="str">
        <f t="shared" si="9"/>
        <v>TRA_Mot</v>
      </c>
      <c r="V97" s="236" t="str">
        <f t="shared" si="9"/>
        <v>SH10_11</v>
      </c>
      <c r="W97" s="236">
        <f t="shared" si="10"/>
        <v>1.7186661643030239E-2</v>
      </c>
      <c r="X97" s="236" t="s">
        <v>145</v>
      </c>
      <c r="Y97" s="236" t="s">
        <v>9</v>
      </c>
      <c r="AC97" s="236" t="s">
        <v>163</v>
      </c>
      <c r="AD97" s="236" t="str">
        <f t="shared" si="11"/>
        <v>TRA_Mot</v>
      </c>
      <c r="AE97" s="236" t="str">
        <f t="shared" si="11"/>
        <v>SH10_11</v>
      </c>
      <c r="AF97" s="236">
        <f t="shared" si="12"/>
        <v>1.5097315695768238E-2</v>
      </c>
      <c r="AG97" s="236" t="s">
        <v>145</v>
      </c>
      <c r="AH97" s="236" t="s">
        <v>15</v>
      </c>
      <c r="AL97" s="236" t="s">
        <v>163</v>
      </c>
      <c r="AM97" s="236" t="str">
        <f t="shared" si="13"/>
        <v>TRA_Mot</v>
      </c>
      <c r="AN97" s="236" t="str">
        <f t="shared" si="13"/>
        <v>SH10_11</v>
      </c>
      <c r="AO97" s="236">
        <f t="shared" si="14"/>
        <v>1.7129545746942351E-2</v>
      </c>
      <c r="AP97" s="236" t="s">
        <v>145</v>
      </c>
      <c r="AQ97" s="236" t="s">
        <v>12</v>
      </c>
      <c r="AU97" s="236" t="s">
        <v>163</v>
      </c>
      <c r="AV97" s="236" t="str">
        <f t="shared" si="15"/>
        <v>TRA_Mot</v>
      </c>
      <c r="AW97" s="236" t="str">
        <f t="shared" si="15"/>
        <v>SH10_11</v>
      </c>
      <c r="AX97" s="236">
        <f t="shared" si="16"/>
        <v>1.8714885138756153E-2</v>
      </c>
      <c r="AY97" s="236" t="s">
        <v>145</v>
      </c>
      <c r="AZ97" s="236" t="s">
        <v>11</v>
      </c>
      <c r="BD97" s="236" t="s">
        <v>163</v>
      </c>
      <c r="BE97" s="236" t="str">
        <f t="shared" si="17"/>
        <v>TRA_Mot</v>
      </c>
      <c r="BF97" s="236" t="str">
        <f t="shared" si="17"/>
        <v>SH10_11</v>
      </c>
      <c r="BG97" s="236">
        <f t="shared" ref="BG97:BG160" si="21">AO97</f>
        <v>1.7129545746942351E-2</v>
      </c>
      <c r="BH97" s="236" t="s">
        <v>145</v>
      </c>
      <c r="BI97" s="236" t="s">
        <v>13</v>
      </c>
      <c r="BM97" s="236" t="s">
        <v>163</v>
      </c>
      <c r="BN97" s="236" t="str">
        <f t="shared" si="18"/>
        <v>TRA_Mot</v>
      </c>
      <c r="BO97" s="236" t="str">
        <f t="shared" si="18"/>
        <v>SH10_11</v>
      </c>
      <c r="BP97" s="236">
        <f t="shared" si="19"/>
        <v>1.8714885138756153E-2</v>
      </c>
      <c r="BQ97" s="236" t="s">
        <v>145</v>
      </c>
      <c r="BR97" s="236" t="s">
        <v>10</v>
      </c>
    </row>
    <row r="98" spans="2:70">
      <c r="B98" s="90" t="s">
        <v>163</v>
      </c>
      <c r="C98" t="s">
        <v>183</v>
      </c>
      <c r="D98" s="96" t="s">
        <v>170</v>
      </c>
      <c r="E98" s="96">
        <v>9.9200913242009095E-2</v>
      </c>
      <c r="F98" s="90" t="s">
        <v>145</v>
      </c>
      <c r="K98" s="236" t="s">
        <v>163</v>
      </c>
      <c r="L98" s="236" t="str">
        <f t="shared" si="20"/>
        <v>TRA_Mot</v>
      </c>
      <c r="M98" s="236" t="s">
        <v>578</v>
      </c>
      <c r="N98" s="236">
        <f t="shared" si="8"/>
        <v>1.9354324184005747E-2</v>
      </c>
      <c r="O98" s="236" t="s">
        <v>145</v>
      </c>
      <c r="P98" s="236" t="s">
        <v>14</v>
      </c>
      <c r="T98" s="236" t="s">
        <v>163</v>
      </c>
      <c r="U98" s="236" t="str">
        <f t="shared" si="9"/>
        <v>TRA_Mot</v>
      </c>
      <c r="V98" s="236" t="str">
        <f t="shared" si="9"/>
        <v>SH12_13</v>
      </c>
      <c r="W98" s="236">
        <f t="shared" si="10"/>
        <v>1.8532966353609626E-2</v>
      </c>
      <c r="X98" s="236" t="s">
        <v>145</v>
      </c>
      <c r="Y98" s="236" t="s">
        <v>9</v>
      </c>
      <c r="AC98" s="236" t="s">
        <v>163</v>
      </c>
      <c r="AD98" s="236" t="str">
        <f t="shared" si="11"/>
        <v>TRA_Mot</v>
      </c>
      <c r="AE98" s="236" t="str">
        <f t="shared" si="11"/>
        <v>SH12_13</v>
      </c>
      <c r="AF98" s="236">
        <f t="shared" si="12"/>
        <v>1.571627190629124E-2</v>
      </c>
      <c r="AG98" s="236" t="s">
        <v>145</v>
      </c>
      <c r="AH98" s="236" t="s">
        <v>15</v>
      </c>
      <c r="AL98" s="236" t="s">
        <v>163</v>
      </c>
      <c r="AM98" s="236" t="str">
        <f t="shared" si="13"/>
        <v>TRA_Mot</v>
      </c>
      <c r="AN98" s="236" t="str">
        <f t="shared" si="13"/>
        <v>SH12_13</v>
      </c>
      <c r="AO98" s="236">
        <f t="shared" si="14"/>
        <v>1.8490958581669839E-2</v>
      </c>
      <c r="AP98" s="236" t="s">
        <v>145</v>
      </c>
      <c r="AQ98" s="236" t="s">
        <v>12</v>
      </c>
      <c r="AU98" s="236" t="s">
        <v>163</v>
      </c>
      <c r="AV98" s="236" t="str">
        <f t="shared" si="15"/>
        <v>TRA_Mot</v>
      </c>
      <c r="AW98" s="236" t="str">
        <f t="shared" si="15"/>
        <v>SH12_13</v>
      </c>
      <c r="AX98" s="236">
        <f t="shared" si="16"/>
        <v>2.1343557408040538E-2</v>
      </c>
      <c r="AY98" s="236" t="s">
        <v>145</v>
      </c>
      <c r="AZ98" s="236" t="s">
        <v>11</v>
      </c>
      <c r="BD98" s="236" t="s">
        <v>163</v>
      </c>
      <c r="BE98" s="236" t="str">
        <f t="shared" si="17"/>
        <v>TRA_Mot</v>
      </c>
      <c r="BF98" s="236" t="str">
        <f t="shared" si="17"/>
        <v>SH12_13</v>
      </c>
      <c r="BG98" s="236">
        <f t="shared" si="21"/>
        <v>1.8490958581669839E-2</v>
      </c>
      <c r="BH98" s="236" t="s">
        <v>145</v>
      </c>
      <c r="BI98" s="236" t="s">
        <v>13</v>
      </c>
      <c r="BM98" s="236" t="s">
        <v>163</v>
      </c>
      <c r="BN98" s="236" t="str">
        <f t="shared" si="18"/>
        <v>TRA_Mot</v>
      </c>
      <c r="BO98" s="236" t="str">
        <f t="shared" si="18"/>
        <v>SH12_13</v>
      </c>
      <c r="BP98" s="236">
        <f t="shared" si="19"/>
        <v>2.1343557408040538E-2</v>
      </c>
      <c r="BQ98" s="236" t="s">
        <v>145</v>
      </c>
      <c r="BR98" s="236" t="s">
        <v>10</v>
      </c>
    </row>
    <row r="99" spans="2:70">
      <c r="B99" s="97" t="s">
        <v>163</v>
      </c>
      <c r="C99" t="s">
        <v>183</v>
      </c>
      <c r="D99" s="96" t="s">
        <v>171</v>
      </c>
      <c r="E99" s="96">
        <v>0.108219178082192</v>
      </c>
      <c r="F99" s="90" t="s">
        <v>145</v>
      </c>
      <c r="K99" s="386" t="s">
        <v>163</v>
      </c>
      <c r="L99" s="236" t="str">
        <f t="shared" si="20"/>
        <v>TRA_Mot</v>
      </c>
      <c r="M99" s="236" t="s">
        <v>579</v>
      </c>
      <c r="N99" s="236">
        <f t="shared" si="8"/>
        <v>2.04723701496402E-2</v>
      </c>
      <c r="O99" s="236" t="s">
        <v>145</v>
      </c>
      <c r="P99" s="236" t="s">
        <v>14</v>
      </c>
      <c r="T99" s="236" t="s">
        <v>163</v>
      </c>
      <c r="U99" s="236" t="str">
        <f t="shared" si="9"/>
        <v>TRA_Mot</v>
      </c>
      <c r="V99" s="236" t="str">
        <f t="shared" si="9"/>
        <v>SH14_15</v>
      </c>
      <c r="W99" s="236">
        <f t="shared" si="10"/>
        <v>1.8944606533826285E-2</v>
      </c>
      <c r="X99" s="236" t="s">
        <v>145</v>
      </c>
      <c r="Y99" s="236" t="s">
        <v>9</v>
      </c>
      <c r="AC99" s="236" t="s">
        <v>163</v>
      </c>
      <c r="AD99" s="236" t="str">
        <f t="shared" si="11"/>
        <v>TRA_Mot</v>
      </c>
      <c r="AE99" s="236" t="str">
        <f t="shared" si="11"/>
        <v>SH14_15</v>
      </c>
      <c r="AF99" s="236">
        <f t="shared" si="12"/>
        <v>1.8169486482091383E-2</v>
      </c>
      <c r="AG99" s="236" t="s">
        <v>145</v>
      </c>
      <c r="AH99" s="236" t="s">
        <v>15</v>
      </c>
      <c r="AL99" s="236" t="s">
        <v>163</v>
      </c>
      <c r="AM99" s="236" t="str">
        <f t="shared" si="13"/>
        <v>TRA_Mot</v>
      </c>
      <c r="AN99" s="236" t="str">
        <f t="shared" si="13"/>
        <v>SH14_15</v>
      </c>
      <c r="AO99" s="236">
        <f t="shared" si="14"/>
        <v>1.9740368004096027E-2</v>
      </c>
      <c r="AP99" s="236" t="s">
        <v>145</v>
      </c>
      <c r="AQ99" s="236" t="s">
        <v>12</v>
      </c>
      <c r="AU99" s="236" t="s">
        <v>163</v>
      </c>
      <c r="AV99" s="236" t="str">
        <f t="shared" si="15"/>
        <v>TRA_Mot</v>
      </c>
      <c r="AW99" s="236" t="str">
        <f t="shared" si="15"/>
        <v>SH14_15</v>
      </c>
      <c r="AX99" s="236">
        <f t="shared" si="16"/>
        <v>2.2952067498314008E-2</v>
      </c>
      <c r="AY99" s="236" t="s">
        <v>145</v>
      </c>
      <c r="AZ99" s="236" t="s">
        <v>11</v>
      </c>
      <c r="BD99" s="236" t="s">
        <v>163</v>
      </c>
      <c r="BE99" s="236" t="str">
        <f t="shared" si="17"/>
        <v>TRA_Mot</v>
      </c>
      <c r="BF99" s="236" t="str">
        <f t="shared" si="17"/>
        <v>SH14_15</v>
      </c>
      <c r="BG99" s="236">
        <f t="shared" si="21"/>
        <v>1.9740368004096027E-2</v>
      </c>
      <c r="BH99" s="236" t="s">
        <v>145</v>
      </c>
      <c r="BI99" s="236" t="s">
        <v>13</v>
      </c>
      <c r="BM99" s="236" t="s">
        <v>163</v>
      </c>
      <c r="BN99" s="236" t="str">
        <f t="shared" si="18"/>
        <v>TRA_Mot</v>
      </c>
      <c r="BO99" s="236" t="str">
        <f t="shared" si="18"/>
        <v>SH14_15</v>
      </c>
      <c r="BP99" s="236">
        <f t="shared" si="19"/>
        <v>2.2952067498314008E-2</v>
      </c>
      <c r="BQ99" s="236" t="s">
        <v>145</v>
      </c>
      <c r="BR99" s="236" t="s">
        <v>10</v>
      </c>
    </row>
    <row r="100" spans="2:70">
      <c r="B100" s="90" t="s">
        <v>163</v>
      </c>
      <c r="C100" t="s">
        <v>183</v>
      </c>
      <c r="D100" s="96" t="s">
        <v>172</v>
      </c>
      <c r="E100" s="96">
        <v>9.0182648401826507E-3</v>
      </c>
      <c r="F100" s="90" t="s">
        <v>145</v>
      </c>
      <c r="K100" s="236" t="s">
        <v>163</v>
      </c>
      <c r="L100" s="236" t="str">
        <f t="shared" si="20"/>
        <v>TRA_Mot</v>
      </c>
      <c r="M100" s="236" t="s">
        <v>580</v>
      </c>
      <c r="N100" s="236">
        <f t="shared" si="8"/>
        <v>2.1278922422278038E-2</v>
      </c>
      <c r="O100" s="236" t="s">
        <v>145</v>
      </c>
      <c r="P100" s="236" t="s">
        <v>14</v>
      </c>
      <c r="T100" s="236" t="s">
        <v>163</v>
      </c>
      <c r="U100" s="236" t="str">
        <f t="shared" si="9"/>
        <v>TRA_Mot</v>
      </c>
      <c r="V100" s="236" t="str">
        <f t="shared" si="9"/>
        <v>SH16_17</v>
      </c>
      <c r="W100" s="236">
        <f t="shared" si="10"/>
        <v>1.8793864020136643E-2</v>
      </c>
      <c r="X100" s="236" t="s">
        <v>145</v>
      </c>
      <c r="Y100" s="236" t="s">
        <v>9</v>
      </c>
      <c r="AC100" s="236" t="s">
        <v>163</v>
      </c>
      <c r="AD100" s="236" t="str">
        <f t="shared" si="11"/>
        <v>TRA_Mot</v>
      </c>
      <c r="AE100" s="236" t="str">
        <f t="shared" si="11"/>
        <v>SH16_17</v>
      </c>
      <c r="AF100" s="236">
        <f t="shared" si="12"/>
        <v>1.9938803009038802E-2</v>
      </c>
      <c r="AG100" s="236" t="s">
        <v>145</v>
      </c>
      <c r="AH100" s="236" t="s">
        <v>15</v>
      </c>
      <c r="AL100" s="236" t="s">
        <v>163</v>
      </c>
      <c r="AM100" s="236" t="str">
        <f t="shared" si="13"/>
        <v>TRA_Mot</v>
      </c>
      <c r="AN100" s="236" t="str">
        <f t="shared" si="13"/>
        <v>SH16_17</v>
      </c>
      <c r="AO100" s="236">
        <f t="shared" si="14"/>
        <v>2.0420539746597716E-2</v>
      </c>
      <c r="AP100" s="236" t="s">
        <v>145</v>
      </c>
      <c r="AQ100" s="236" t="s">
        <v>12</v>
      </c>
      <c r="AU100" s="236" t="s">
        <v>163</v>
      </c>
      <c r="AV100" s="236" t="str">
        <f t="shared" si="15"/>
        <v>TRA_Mot</v>
      </c>
      <c r="AW100" s="236" t="str">
        <f t="shared" si="15"/>
        <v>SH16_17</v>
      </c>
      <c r="AX100" s="236">
        <f t="shared" si="16"/>
        <v>2.3710445910745781E-2</v>
      </c>
      <c r="AY100" s="236" t="s">
        <v>145</v>
      </c>
      <c r="AZ100" s="236" t="s">
        <v>11</v>
      </c>
      <c r="BD100" s="236" t="s">
        <v>163</v>
      </c>
      <c r="BE100" s="236" t="str">
        <f t="shared" si="17"/>
        <v>TRA_Mot</v>
      </c>
      <c r="BF100" s="236" t="str">
        <f t="shared" si="17"/>
        <v>SH16_17</v>
      </c>
      <c r="BG100" s="236">
        <f t="shared" si="21"/>
        <v>2.0420539746597716E-2</v>
      </c>
      <c r="BH100" s="236" t="s">
        <v>145</v>
      </c>
      <c r="BI100" s="236" t="s">
        <v>13</v>
      </c>
      <c r="BM100" s="236" t="s">
        <v>163</v>
      </c>
      <c r="BN100" s="236" t="str">
        <f t="shared" si="18"/>
        <v>TRA_Mot</v>
      </c>
      <c r="BO100" s="236" t="str">
        <f t="shared" si="18"/>
        <v>SH16_17</v>
      </c>
      <c r="BP100" s="236">
        <f t="shared" si="19"/>
        <v>2.3710445910745781E-2</v>
      </c>
      <c r="BQ100" s="236" t="s">
        <v>145</v>
      </c>
      <c r="BR100" s="236" t="s">
        <v>10</v>
      </c>
    </row>
    <row r="101" spans="2:70">
      <c r="B101" s="90" t="s">
        <v>163</v>
      </c>
      <c r="C101" t="s">
        <v>183</v>
      </c>
      <c r="D101" s="96" t="s">
        <v>173</v>
      </c>
      <c r="E101" s="96">
        <v>0.13812785388127899</v>
      </c>
      <c r="F101" s="90" t="s">
        <v>145</v>
      </c>
      <c r="K101" s="236" t="s">
        <v>163</v>
      </c>
      <c r="L101" s="236" t="str">
        <f t="shared" si="20"/>
        <v>TRA_Mot</v>
      </c>
      <c r="M101" s="236" t="s">
        <v>581</v>
      </c>
      <c r="N101" s="236">
        <f t="shared" si="8"/>
        <v>2.1738834728832659E-2</v>
      </c>
      <c r="O101" s="236" t="s">
        <v>145</v>
      </c>
      <c r="P101" s="236" t="s">
        <v>14</v>
      </c>
      <c r="T101" s="236" t="s">
        <v>163</v>
      </c>
      <c r="U101" s="236" t="str">
        <f t="shared" si="9"/>
        <v>TRA_Mot</v>
      </c>
      <c r="V101" s="236" t="str">
        <f t="shared" si="9"/>
        <v>SH18_19</v>
      </c>
      <c r="W101" s="236">
        <f t="shared" si="10"/>
        <v>1.8929321241404354E-2</v>
      </c>
      <c r="X101" s="236" t="s">
        <v>145</v>
      </c>
      <c r="Y101" s="236" t="s">
        <v>9</v>
      </c>
      <c r="AC101" s="236" t="s">
        <v>163</v>
      </c>
      <c r="AD101" s="236" t="str">
        <f t="shared" si="11"/>
        <v>TRA_Mot</v>
      </c>
      <c r="AE101" s="236" t="str">
        <f t="shared" si="11"/>
        <v>SH18_19</v>
      </c>
      <c r="AF101" s="236">
        <f t="shared" si="12"/>
        <v>2.0595183179265363E-2</v>
      </c>
      <c r="AG101" s="236" t="s">
        <v>145</v>
      </c>
      <c r="AH101" s="236" t="s">
        <v>15</v>
      </c>
      <c r="AL101" s="236" t="s">
        <v>163</v>
      </c>
      <c r="AM101" s="236" t="str">
        <f t="shared" si="13"/>
        <v>TRA_Mot</v>
      </c>
      <c r="AN101" s="236" t="str">
        <f t="shared" si="13"/>
        <v>SH18_19</v>
      </c>
      <c r="AO101" s="236">
        <f t="shared" si="14"/>
        <v>2.0691065361099072E-2</v>
      </c>
      <c r="AP101" s="236" t="s">
        <v>145</v>
      </c>
      <c r="AQ101" s="236" t="s">
        <v>12</v>
      </c>
      <c r="AU101" s="236" t="s">
        <v>163</v>
      </c>
      <c r="AV101" s="236" t="str">
        <f t="shared" si="15"/>
        <v>TRA_Mot</v>
      </c>
      <c r="AW101" s="236" t="str">
        <f t="shared" si="15"/>
        <v>SH18_19</v>
      </c>
      <c r="AX101" s="236">
        <f t="shared" si="16"/>
        <v>2.3993761170789621E-2</v>
      </c>
      <c r="AY101" s="236" t="s">
        <v>145</v>
      </c>
      <c r="AZ101" s="236" t="s">
        <v>11</v>
      </c>
      <c r="BD101" s="236" t="s">
        <v>163</v>
      </c>
      <c r="BE101" s="236" t="str">
        <f t="shared" si="17"/>
        <v>TRA_Mot</v>
      </c>
      <c r="BF101" s="236" t="str">
        <f t="shared" si="17"/>
        <v>SH18_19</v>
      </c>
      <c r="BG101" s="236">
        <f t="shared" si="21"/>
        <v>2.0691065361099072E-2</v>
      </c>
      <c r="BH101" s="236" t="s">
        <v>145</v>
      </c>
      <c r="BI101" s="236" t="s">
        <v>13</v>
      </c>
      <c r="BM101" s="236" t="s">
        <v>163</v>
      </c>
      <c r="BN101" s="236" t="str">
        <f t="shared" si="18"/>
        <v>TRA_Mot</v>
      </c>
      <c r="BO101" s="236" t="str">
        <f t="shared" si="18"/>
        <v>SH18_19</v>
      </c>
      <c r="BP101" s="236">
        <f t="shared" si="19"/>
        <v>2.3993761170789621E-2</v>
      </c>
      <c r="BQ101" s="236" t="s">
        <v>145</v>
      </c>
      <c r="BR101" s="236" t="s">
        <v>10</v>
      </c>
    </row>
    <row r="102" spans="2:70">
      <c r="B102" s="90" t="s">
        <v>163</v>
      </c>
      <c r="C102" t="s">
        <v>183</v>
      </c>
      <c r="D102" s="96" t="s">
        <v>174</v>
      </c>
      <c r="E102" s="96">
        <v>0.150684931506849</v>
      </c>
      <c r="F102" s="90" t="s">
        <v>145</v>
      </c>
      <c r="K102" s="236" t="s">
        <v>163</v>
      </c>
      <c r="L102" s="236" t="str">
        <f t="shared" si="20"/>
        <v>TRA_Mot</v>
      </c>
      <c r="M102" s="236" t="s">
        <v>582</v>
      </c>
      <c r="N102" s="236">
        <f t="shared" si="8"/>
        <v>2.1955425621837409E-2</v>
      </c>
      <c r="O102" s="236" t="s">
        <v>145</v>
      </c>
      <c r="P102" s="236" t="s">
        <v>14</v>
      </c>
      <c r="T102" s="236" t="s">
        <v>163</v>
      </c>
      <c r="U102" s="236" t="str">
        <f t="shared" si="9"/>
        <v>TRA_Mot</v>
      </c>
      <c r="V102" s="236" t="str">
        <f t="shared" si="9"/>
        <v>SH20_21</v>
      </c>
      <c r="W102" s="236">
        <f t="shared" si="10"/>
        <v>1.9094689273807391E-2</v>
      </c>
      <c r="X102" s="236" t="s">
        <v>145</v>
      </c>
      <c r="Y102" s="236" t="s">
        <v>9</v>
      </c>
      <c r="AC102" s="236" t="s">
        <v>163</v>
      </c>
      <c r="AD102" s="236" t="str">
        <f t="shared" si="11"/>
        <v>TRA_Mot</v>
      </c>
      <c r="AE102" s="236" t="str">
        <f t="shared" si="11"/>
        <v>SH20_21</v>
      </c>
      <c r="AF102" s="236">
        <f t="shared" si="12"/>
        <v>2.072737788773538E-2</v>
      </c>
      <c r="AG102" s="236" t="s">
        <v>145</v>
      </c>
      <c r="AH102" s="236" t="s">
        <v>15</v>
      </c>
      <c r="AL102" s="236" t="s">
        <v>163</v>
      </c>
      <c r="AM102" s="236" t="str">
        <f t="shared" si="13"/>
        <v>TRA_Mot</v>
      </c>
      <c r="AN102" s="236" t="str">
        <f t="shared" si="13"/>
        <v>SH20_21</v>
      </c>
      <c r="AO102" s="236">
        <f t="shared" si="14"/>
        <v>2.0963163706567377E-2</v>
      </c>
      <c r="AP102" s="236" t="s">
        <v>145</v>
      </c>
      <c r="AQ102" s="236" t="s">
        <v>12</v>
      </c>
      <c r="AU102" s="236" t="s">
        <v>163</v>
      </c>
      <c r="AV102" s="236" t="str">
        <f t="shared" si="15"/>
        <v>TRA_Mot</v>
      </c>
      <c r="AW102" s="236" t="str">
        <f t="shared" si="15"/>
        <v>SH20_21</v>
      </c>
      <c r="AX102" s="236">
        <f t="shared" si="16"/>
        <v>2.4474825275343066E-2</v>
      </c>
      <c r="AY102" s="236" t="s">
        <v>145</v>
      </c>
      <c r="AZ102" s="236" t="s">
        <v>11</v>
      </c>
      <c r="BD102" s="236" t="s">
        <v>163</v>
      </c>
      <c r="BE102" s="236" t="str">
        <f t="shared" si="17"/>
        <v>TRA_Mot</v>
      </c>
      <c r="BF102" s="236" t="str">
        <f t="shared" si="17"/>
        <v>SH20_21</v>
      </c>
      <c r="BG102" s="236">
        <f t="shared" si="21"/>
        <v>2.0963163706567377E-2</v>
      </c>
      <c r="BH102" s="236" t="s">
        <v>145</v>
      </c>
      <c r="BI102" s="236" t="s">
        <v>13</v>
      </c>
      <c r="BM102" s="236" t="s">
        <v>163</v>
      </c>
      <c r="BN102" s="236" t="str">
        <f t="shared" si="18"/>
        <v>TRA_Mot</v>
      </c>
      <c r="BO102" s="236" t="str">
        <f t="shared" si="18"/>
        <v>SH20_21</v>
      </c>
      <c r="BP102" s="236">
        <f t="shared" si="19"/>
        <v>2.4474825275343066E-2</v>
      </c>
      <c r="BQ102" s="236" t="s">
        <v>145</v>
      </c>
      <c r="BR102" s="236" t="s">
        <v>10</v>
      </c>
    </row>
    <row r="103" spans="2:70">
      <c r="B103" s="100" t="s">
        <v>163</v>
      </c>
      <c r="C103" t="s">
        <v>183</v>
      </c>
      <c r="D103" s="101" t="s">
        <v>175</v>
      </c>
      <c r="E103" s="101">
        <v>1.25570776255708E-2</v>
      </c>
      <c r="F103" s="102" t="s">
        <v>145</v>
      </c>
      <c r="K103" s="386" t="s">
        <v>163</v>
      </c>
      <c r="L103" s="236" t="str">
        <f t="shared" si="20"/>
        <v>TRA_Mot</v>
      </c>
      <c r="M103" s="236" t="s">
        <v>583</v>
      </c>
      <c r="N103" s="236">
        <f t="shared" si="8"/>
        <v>2.2121564224819278E-2</v>
      </c>
      <c r="O103" s="236" t="s">
        <v>145</v>
      </c>
      <c r="P103" s="236" t="s">
        <v>14</v>
      </c>
      <c r="T103" s="236" t="s">
        <v>163</v>
      </c>
      <c r="U103" s="236" t="str">
        <f t="shared" si="9"/>
        <v>TRA_Mot</v>
      </c>
      <c r="V103" s="236" t="str">
        <f t="shared" si="9"/>
        <v>SH22_23</v>
      </c>
      <c r="W103" s="236">
        <f t="shared" si="10"/>
        <v>1.8346618081740273E-2</v>
      </c>
      <c r="X103" s="236" t="s">
        <v>145</v>
      </c>
      <c r="Y103" s="236" t="s">
        <v>9</v>
      </c>
      <c r="AC103" s="236" t="s">
        <v>163</v>
      </c>
      <c r="AD103" s="236" t="str">
        <f t="shared" si="11"/>
        <v>TRA_Mot</v>
      </c>
      <c r="AE103" s="236" t="str">
        <f t="shared" si="11"/>
        <v>SH22_23</v>
      </c>
      <c r="AF103" s="236">
        <f t="shared" si="12"/>
        <v>2.0715755098724264E-2</v>
      </c>
      <c r="AG103" s="236" t="s">
        <v>145</v>
      </c>
      <c r="AH103" s="236" t="s">
        <v>15</v>
      </c>
      <c r="AL103" s="236" t="s">
        <v>163</v>
      </c>
      <c r="AM103" s="236" t="str">
        <f t="shared" si="13"/>
        <v>TRA_Mot</v>
      </c>
      <c r="AN103" s="236" t="str">
        <f t="shared" si="13"/>
        <v>SH22_23</v>
      </c>
      <c r="AO103" s="236">
        <f t="shared" si="14"/>
        <v>2.0777824886439967E-2</v>
      </c>
      <c r="AP103" s="236" t="s">
        <v>145</v>
      </c>
      <c r="AQ103" s="236" t="s">
        <v>12</v>
      </c>
      <c r="AU103" s="236" t="s">
        <v>163</v>
      </c>
      <c r="AV103" s="236" t="str">
        <f t="shared" si="15"/>
        <v>TRA_Mot</v>
      </c>
      <c r="AW103" s="236" t="str">
        <f t="shared" si="15"/>
        <v>SH22_23</v>
      </c>
      <c r="AX103" s="236">
        <f t="shared" si="16"/>
        <v>2.4137396684056157E-2</v>
      </c>
      <c r="AY103" s="236" t="s">
        <v>145</v>
      </c>
      <c r="AZ103" s="236" t="s">
        <v>11</v>
      </c>
      <c r="BD103" s="236" t="s">
        <v>163</v>
      </c>
      <c r="BE103" s="236" t="str">
        <f t="shared" si="17"/>
        <v>TRA_Mot</v>
      </c>
      <c r="BF103" s="236" t="str">
        <f t="shared" si="17"/>
        <v>SH22_23</v>
      </c>
      <c r="BG103" s="236">
        <f t="shared" si="21"/>
        <v>2.0777824886439967E-2</v>
      </c>
      <c r="BH103" s="236" t="s">
        <v>145</v>
      </c>
      <c r="BI103" s="236" t="s">
        <v>13</v>
      </c>
      <c r="BM103" s="236" t="s">
        <v>163</v>
      </c>
      <c r="BN103" s="236" t="str">
        <f t="shared" si="18"/>
        <v>TRA_Mot</v>
      </c>
      <c r="BO103" s="236" t="str">
        <f t="shared" si="18"/>
        <v>SH22_23</v>
      </c>
      <c r="BP103" s="236">
        <f t="shared" si="19"/>
        <v>2.4137396684056157E-2</v>
      </c>
      <c r="BQ103" s="236" t="s">
        <v>145</v>
      </c>
      <c r="BR103" s="236" t="s">
        <v>10</v>
      </c>
    </row>
    <row r="104" spans="2:70">
      <c r="B104" s="90" t="s">
        <v>163</v>
      </c>
      <c r="C104" t="s">
        <v>184</v>
      </c>
      <c r="D104" s="96" t="s">
        <v>164</v>
      </c>
      <c r="E104" s="96">
        <v>9.4178082191780796E-2</v>
      </c>
      <c r="F104" s="90" t="s">
        <v>145</v>
      </c>
      <c r="K104" s="236" t="s">
        <v>163</v>
      </c>
      <c r="L104" s="236" t="str">
        <f t="shared" si="20"/>
        <v>TRA_Mot</v>
      </c>
      <c r="M104" s="236" t="s">
        <v>584</v>
      </c>
      <c r="N104" s="236">
        <f t="shared" si="8"/>
        <v>2.1393493175585778E-2</v>
      </c>
      <c r="O104" s="236" t="s">
        <v>145</v>
      </c>
      <c r="P104" s="236" t="s">
        <v>14</v>
      </c>
      <c r="T104" s="236" t="s">
        <v>163</v>
      </c>
      <c r="U104" s="236" t="str">
        <f t="shared" si="9"/>
        <v>TRA_Mot</v>
      </c>
      <c r="V104" s="236" t="str">
        <f t="shared" si="9"/>
        <v>FH0_1</v>
      </c>
      <c r="W104" s="236">
        <f t="shared" si="10"/>
        <v>1.8990015108719439E-2</v>
      </c>
      <c r="X104" s="236" t="s">
        <v>145</v>
      </c>
      <c r="Y104" s="236" t="s">
        <v>9</v>
      </c>
      <c r="AC104" s="236" t="s">
        <v>163</v>
      </c>
      <c r="AD104" s="236" t="str">
        <f t="shared" si="11"/>
        <v>TRA_Mot</v>
      </c>
      <c r="AE104" s="236" t="str">
        <f t="shared" si="11"/>
        <v>FH0_1</v>
      </c>
      <c r="AF104" s="236">
        <f t="shared" si="12"/>
        <v>2.2537708837248212E-2</v>
      </c>
      <c r="AG104" s="236" t="s">
        <v>145</v>
      </c>
      <c r="AH104" s="236" t="s">
        <v>15</v>
      </c>
      <c r="AL104" s="236" t="s">
        <v>163</v>
      </c>
      <c r="AM104" s="236" t="str">
        <f t="shared" si="13"/>
        <v>TRA_Mot</v>
      </c>
      <c r="AN104" s="236" t="str">
        <f t="shared" si="13"/>
        <v>FH0_1</v>
      </c>
      <c r="AO104" s="236">
        <f t="shared" si="14"/>
        <v>2.0828129338260011E-2</v>
      </c>
      <c r="AP104" s="236" t="s">
        <v>145</v>
      </c>
      <c r="AQ104" s="236" t="s">
        <v>12</v>
      </c>
      <c r="AU104" s="236" t="s">
        <v>163</v>
      </c>
      <c r="AV104" s="236" t="str">
        <f t="shared" si="15"/>
        <v>TRA_Mot</v>
      </c>
      <c r="AW104" s="236" t="str">
        <f t="shared" si="15"/>
        <v>FH0_1</v>
      </c>
      <c r="AX104" s="236">
        <f t="shared" si="16"/>
        <v>2.2215848571404177E-2</v>
      </c>
      <c r="AY104" s="236" t="s">
        <v>145</v>
      </c>
      <c r="AZ104" s="236" t="s">
        <v>11</v>
      </c>
      <c r="BD104" s="236" t="s">
        <v>163</v>
      </c>
      <c r="BE104" s="236" t="str">
        <f t="shared" si="17"/>
        <v>TRA_Mot</v>
      </c>
      <c r="BF104" s="236" t="str">
        <f t="shared" si="17"/>
        <v>FH0_1</v>
      </c>
      <c r="BG104" s="236">
        <f t="shared" si="21"/>
        <v>2.0828129338260011E-2</v>
      </c>
      <c r="BH104" s="236" t="s">
        <v>145</v>
      </c>
      <c r="BI104" s="236" t="s">
        <v>13</v>
      </c>
      <c r="BM104" s="236" t="s">
        <v>163</v>
      </c>
      <c r="BN104" s="236" t="str">
        <f t="shared" si="18"/>
        <v>TRA_Mot</v>
      </c>
      <c r="BO104" s="236" t="str">
        <f t="shared" si="18"/>
        <v>FH0_1</v>
      </c>
      <c r="BP104" s="236">
        <f t="shared" si="19"/>
        <v>2.2215848571404177E-2</v>
      </c>
      <c r="BQ104" s="236" t="s">
        <v>145</v>
      </c>
      <c r="BR104" s="236" t="s">
        <v>10</v>
      </c>
    </row>
    <row r="105" spans="2:70">
      <c r="B105" s="90" t="s">
        <v>163</v>
      </c>
      <c r="C105" t="s">
        <v>184</v>
      </c>
      <c r="D105" s="96" t="s">
        <v>165</v>
      </c>
      <c r="E105" s="96">
        <v>0.102739726027397</v>
      </c>
      <c r="F105" s="90" t="s">
        <v>145</v>
      </c>
      <c r="K105" s="236" t="s">
        <v>163</v>
      </c>
      <c r="L105" s="236" t="str">
        <f t="shared" si="20"/>
        <v>TRA_Mot</v>
      </c>
      <c r="M105" s="236" t="s">
        <v>585</v>
      </c>
      <c r="N105" s="236">
        <f t="shared" si="8"/>
        <v>2.1029674486330027E-2</v>
      </c>
      <c r="O105" s="236" t="s">
        <v>145</v>
      </c>
      <c r="P105" s="236" t="s">
        <v>14</v>
      </c>
      <c r="T105" s="236" t="s">
        <v>163</v>
      </c>
      <c r="U105" s="236" t="str">
        <f t="shared" si="9"/>
        <v>TRA_Mot</v>
      </c>
      <c r="V105" s="236" t="str">
        <f t="shared" si="9"/>
        <v>FH2_3</v>
      </c>
      <c r="W105" s="236">
        <f t="shared" si="10"/>
        <v>1.6657232708453359E-2</v>
      </c>
      <c r="X105" s="236" t="s">
        <v>145</v>
      </c>
      <c r="Y105" s="236" t="s">
        <v>9</v>
      </c>
      <c r="AC105" s="236" t="s">
        <v>163</v>
      </c>
      <c r="AD105" s="236" t="str">
        <f t="shared" si="11"/>
        <v>TRA_Mot</v>
      </c>
      <c r="AE105" s="236" t="str">
        <f t="shared" si="11"/>
        <v>FH2_3</v>
      </c>
      <c r="AF105" s="236">
        <f t="shared" si="12"/>
        <v>2.2471121655479022E-2</v>
      </c>
      <c r="AG105" s="236" t="s">
        <v>145</v>
      </c>
      <c r="AH105" s="236" t="s">
        <v>15</v>
      </c>
      <c r="AL105" s="236" t="s">
        <v>163</v>
      </c>
      <c r="AM105" s="236" t="str">
        <f t="shared" si="13"/>
        <v>TRA_Mot</v>
      </c>
      <c r="AN105" s="236" t="str">
        <f t="shared" si="13"/>
        <v>FH2_3</v>
      </c>
      <c r="AO105" s="236">
        <f t="shared" si="14"/>
        <v>1.9692259466378176E-2</v>
      </c>
      <c r="AP105" s="236" t="s">
        <v>145</v>
      </c>
      <c r="AQ105" s="236" t="s">
        <v>12</v>
      </c>
      <c r="AU105" s="236" t="s">
        <v>163</v>
      </c>
      <c r="AV105" s="236" t="str">
        <f t="shared" si="15"/>
        <v>TRA_Mot</v>
      </c>
      <c r="AW105" s="236" t="str">
        <f t="shared" si="15"/>
        <v>FH2_3</v>
      </c>
      <c r="AX105" s="236">
        <f t="shared" si="16"/>
        <v>2.0067201648247365E-2</v>
      </c>
      <c r="AY105" s="236" t="s">
        <v>145</v>
      </c>
      <c r="AZ105" s="236" t="s">
        <v>11</v>
      </c>
      <c r="BD105" s="236" t="s">
        <v>163</v>
      </c>
      <c r="BE105" s="236" t="str">
        <f t="shared" si="17"/>
        <v>TRA_Mot</v>
      </c>
      <c r="BF105" s="236" t="str">
        <f t="shared" si="17"/>
        <v>FH2_3</v>
      </c>
      <c r="BG105" s="236">
        <f t="shared" si="21"/>
        <v>1.9692259466378176E-2</v>
      </c>
      <c r="BH105" s="236" t="s">
        <v>145</v>
      </c>
      <c r="BI105" s="236" t="s">
        <v>13</v>
      </c>
      <c r="BM105" s="236" t="s">
        <v>163</v>
      </c>
      <c r="BN105" s="236" t="str">
        <f t="shared" si="18"/>
        <v>TRA_Mot</v>
      </c>
      <c r="BO105" s="236" t="str">
        <f t="shared" si="18"/>
        <v>FH2_3</v>
      </c>
      <c r="BP105" s="236">
        <f t="shared" si="19"/>
        <v>2.0067201648247365E-2</v>
      </c>
      <c r="BQ105" s="236" t="s">
        <v>145</v>
      </c>
      <c r="BR105" s="236" t="s">
        <v>10</v>
      </c>
    </row>
    <row r="106" spans="2:70">
      <c r="B106" s="90" t="s">
        <v>163</v>
      </c>
      <c r="C106" t="s">
        <v>184</v>
      </c>
      <c r="D106" s="96" t="s">
        <v>166</v>
      </c>
      <c r="E106" s="96">
        <v>8.5616438356164396E-3</v>
      </c>
      <c r="F106" s="90" t="s">
        <v>145</v>
      </c>
      <c r="K106" s="236" t="s">
        <v>163</v>
      </c>
      <c r="L106" s="236" t="str">
        <f t="shared" si="20"/>
        <v>TRA_Mot</v>
      </c>
      <c r="M106" s="236" t="s">
        <v>586</v>
      </c>
      <c r="N106" s="236">
        <f t="shared" si="8"/>
        <v>2.0111670111358421E-2</v>
      </c>
      <c r="O106" s="236" t="s">
        <v>145</v>
      </c>
      <c r="P106" s="236" t="s">
        <v>14</v>
      </c>
      <c r="T106" s="236" t="s">
        <v>163</v>
      </c>
      <c r="U106" s="236" t="str">
        <f t="shared" si="9"/>
        <v>TRA_Mot</v>
      </c>
      <c r="V106" s="236" t="str">
        <f t="shared" si="9"/>
        <v>FH4_5</v>
      </c>
      <c r="W106" s="236">
        <f t="shared" si="10"/>
        <v>1.5829045235448858E-2</v>
      </c>
      <c r="X106" s="236" t="s">
        <v>145</v>
      </c>
      <c r="Y106" s="236" t="s">
        <v>9</v>
      </c>
      <c r="AC106" s="236" t="s">
        <v>163</v>
      </c>
      <c r="AD106" s="236" t="str">
        <f t="shared" si="11"/>
        <v>TRA_Mot</v>
      </c>
      <c r="AE106" s="236" t="str">
        <f t="shared" si="11"/>
        <v>FH4_5</v>
      </c>
      <c r="AF106" s="236">
        <f t="shared" si="12"/>
        <v>2.0924688349934103E-2</v>
      </c>
      <c r="AG106" s="236" t="s">
        <v>145</v>
      </c>
      <c r="AH106" s="236" t="s">
        <v>15</v>
      </c>
      <c r="AL106" s="236" t="s">
        <v>163</v>
      </c>
      <c r="AM106" s="236" t="str">
        <f t="shared" si="13"/>
        <v>TRA_Mot</v>
      </c>
      <c r="AN106" s="236" t="str">
        <f t="shared" si="13"/>
        <v>FH4_5</v>
      </c>
      <c r="AO106" s="236">
        <f t="shared" si="14"/>
        <v>1.8540401370121914E-2</v>
      </c>
      <c r="AP106" s="236" t="s">
        <v>145</v>
      </c>
      <c r="AQ106" s="236" t="s">
        <v>12</v>
      </c>
      <c r="AU106" s="236" t="s">
        <v>163</v>
      </c>
      <c r="AV106" s="236" t="str">
        <f t="shared" si="15"/>
        <v>TRA_Mot</v>
      </c>
      <c r="AW106" s="236" t="str">
        <f t="shared" si="15"/>
        <v>FH4_5</v>
      </c>
      <c r="AX106" s="236">
        <f t="shared" si="16"/>
        <v>1.7787724329452501E-2</v>
      </c>
      <c r="AY106" s="236" t="s">
        <v>145</v>
      </c>
      <c r="AZ106" s="236" t="s">
        <v>11</v>
      </c>
      <c r="BD106" s="236" t="s">
        <v>163</v>
      </c>
      <c r="BE106" s="236" t="str">
        <f t="shared" si="17"/>
        <v>TRA_Mot</v>
      </c>
      <c r="BF106" s="236" t="str">
        <f t="shared" si="17"/>
        <v>FH4_5</v>
      </c>
      <c r="BG106" s="236">
        <f t="shared" si="21"/>
        <v>1.8540401370121914E-2</v>
      </c>
      <c r="BH106" s="236" t="s">
        <v>145</v>
      </c>
      <c r="BI106" s="236" t="s">
        <v>13</v>
      </c>
      <c r="BM106" s="236" t="s">
        <v>163</v>
      </c>
      <c r="BN106" s="236" t="str">
        <f t="shared" si="18"/>
        <v>TRA_Mot</v>
      </c>
      <c r="BO106" s="236" t="str">
        <f t="shared" si="18"/>
        <v>FH4_5</v>
      </c>
      <c r="BP106" s="236">
        <f t="shared" si="19"/>
        <v>1.7787724329452501E-2</v>
      </c>
      <c r="BQ106" s="236" t="s">
        <v>145</v>
      </c>
      <c r="BR106" s="236" t="s">
        <v>10</v>
      </c>
    </row>
    <row r="107" spans="2:70">
      <c r="B107" s="97" t="s">
        <v>163</v>
      </c>
      <c r="C107" t="s">
        <v>184</v>
      </c>
      <c r="D107" s="96" t="s">
        <v>167</v>
      </c>
      <c r="E107" s="96">
        <v>0.12682648401826499</v>
      </c>
      <c r="F107" s="90" t="s">
        <v>145</v>
      </c>
      <c r="K107" s="386" t="s">
        <v>163</v>
      </c>
      <c r="L107" s="236" t="str">
        <f t="shared" si="20"/>
        <v>TRA_Mot</v>
      </c>
      <c r="M107" s="236" t="s">
        <v>587</v>
      </c>
      <c r="N107" s="236">
        <f t="shared" si="8"/>
        <v>1.9209922204757826E-2</v>
      </c>
      <c r="O107" s="236" t="s">
        <v>145</v>
      </c>
      <c r="P107" s="236" t="s">
        <v>14</v>
      </c>
      <c r="T107" s="236" t="s">
        <v>163</v>
      </c>
      <c r="U107" s="236" t="str">
        <f t="shared" si="9"/>
        <v>TRA_Mot</v>
      </c>
      <c r="V107" s="236" t="str">
        <f t="shared" si="9"/>
        <v>FH6_7</v>
      </c>
      <c r="W107" s="236">
        <f t="shared" si="10"/>
        <v>1.590246212487445E-2</v>
      </c>
      <c r="X107" s="236" t="s">
        <v>145</v>
      </c>
      <c r="Y107" s="236" t="s">
        <v>9</v>
      </c>
      <c r="AC107" s="236" t="s">
        <v>163</v>
      </c>
      <c r="AD107" s="236" t="str">
        <f t="shared" si="11"/>
        <v>TRA_Mot</v>
      </c>
      <c r="AE107" s="236" t="str">
        <f t="shared" si="11"/>
        <v>FH6_7</v>
      </c>
      <c r="AF107" s="236">
        <f t="shared" si="12"/>
        <v>1.8408075869719209E-2</v>
      </c>
      <c r="AG107" s="236" t="s">
        <v>145</v>
      </c>
      <c r="AH107" s="236" t="s">
        <v>15</v>
      </c>
      <c r="AL107" s="236" t="s">
        <v>163</v>
      </c>
      <c r="AM107" s="236" t="str">
        <f t="shared" si="13"/>
        <v>TRA_Mot</v>
      </c>
      <c r="AN107" s="236" t="str">
        <f t="shared" si="13"/>
        <v>FH6_7</v>
      </c>
      <c r="AO107" s="236">
        <f t="shared" si="14"/>
        <v>1.7590353092763786E-2</v>
      </c>
      <c r="AP107" s="236" t="s">
        <v>145</v>
      </c>
      <c r="AQ107" s="236" t="s">
        <v>12</v>
      </c>
      <c r="AU107" s="236" t="s">
        <v>163</v>
      </c>
      <c r="AV107" s="236" t="str">
        <f t="shared" si="15"/>
        <v>TRA_Mot</v>
      </c>
      <c r="AW107" s="236" t="str">
        <f t="shared" si="15"/>
        <v>FH6_7</v>
      </c>
      <c r="AX107" s="236">
        <f t="shared" si="16"/>
        <v>1.6594507840248664E-2</v>
      </c>
      <c r="AY107" s="236" t="s">
        <v>145</v>
      </c>
      <c r="AZ107" s="236" t="s">
        <v>11</v>
      </c>
      <c r="BD107" s="236" t="s">
        <v>163</v>
      </c>
      <c r="BE107" s="236" t="str">
        <f t="shared" si="17"/>
        <v>TRA_Mot</v>
      </c>
      <c r="BF107" s="236" t="str">
        <f t="shared" si="17"/>
        <v>FH6_7</v>
      </c>
      <c r="BG107" s="236">
        <f t="shared" si="21"/>
        <v>1.7590353092763786E-2</v>
      </c>
      <c r="BH107" s="236" t="s">
        <v>145</v>
      </c>
      <c r="BI107" s="236" t="s">
        <v>13</v>
      </c>
      <c r="BM107" s="236" t="s">
        <v>163</v>
      </c>
      <c r="BN107" s="236" t="str">
        <f t="shared" si="18"/>
        <v>TRA_Mot</v>
      </c>
      <c r="BO107" s="236" t="str">
        <f t="shared" si="18"/>
        <v>FH6_7</v>
      </c>
      <c r="BP107" s="236">
        <f t="shared" si="19"/>
        <v>1.6594507840248664E-2</v>
      </c>
      <c r="BQ107" s="236" t="s">
        <v>145</v>
      </c>
      <c r="BR107" s="236" t="s">
        <v>10</v>
      </c>
    </row>
    <row r="108" spans="2:70">
      <c r="B108" s="90" t="s">
        <v>163</v>
      </c>
      <c r="C108" t="s">
        <v>184</v>
      </c>
      <c r="D108" s="96" t="s">
        <v>168</v>
      </c>
      <c r="E108" s="96">
        <v>0.13835616438356199</v>
      </c>
      <c r="F108" s="90" t="s">
        <v>145</v>
      </c>
      <c r="K108" s="236" t="s">
        <v>163</v>
      </c>
      <c r="L108" s="236" t="str">
        <f t="shared" si="20"/>
        <v>TRA_Mot</v>
      </c>
      <c r="M108" s="236" t="s">
        <v>588</v>
      </c>
      <c r="N108" s="236">
        <f t="shared" si="8"/>
        <v>1.8841834190357041E-2</v>
      </c>
      <c r="O108" s="236" t="s">
        <v>145</v>
      </c>
      <c r="P108" s="236" t="s">
        <v>14</v>
      </c>
      <c r="T108" s="236" t="s">
        <v>163</v>
      </c>
      <c r="U108" s="236" t="str">
        <f t="shared" si="9"/>
        <v>TRA_Mot</v>
      </c>
      <c r="V108" s="236" t="str">
        <f t="shared" si="9"/>
        <v>FH8_9</v>
      </c>
      <c r="W108" s="236">
        <f t="shared" si="10"/>
        <v>1.7105236665912595E-2</v>
      </c>
      <c r="X108" s="236" t="s">
        <v>145</v>
      </c>
      <c r="Y108" s="236" t="s">
        <v>9</v>
      </c>
      <c r="AC108" s="236" t="s">
        <v>163</v>
      </c>
      <c r="AD108" s="236" t="str">
        <f t="shared" si="11"/>
        <v>TRA_Mot</v>
      </c>
      <c r="AE108" s="236" t="str">
        <f t="shared" si="11"/>
        <v>FH8_9</v>
      </c>
      <c r="AF108" s="236">
        <f t="shared" si="12"/>
        <v>1.6970320419525779E-2</v>
      </c>
      <c r="AG108" s="236" t="s">
        <v>145</v>
      </c>
      <c r="AH108" s="236" t="s">
        <v>15</v>
      </c>
      <c r="AL108" s="236" t="s">
        <v>163</v>
      </c>
      <c r="AM108" s="236" t="str">
        <f t="shared" si="13"/>
        <v>TRA_Mot</v>
      </c>
      <c r="AN108" s="236" t="str">
        <f t="shared" si="13"/>
        <v>FH8_9</v>
      </c>
      <c r="AO108" s="236">
        <f t="shared" si="14"/>
        <v>1.7469867163884722E-2</v>
      </c>
      <c r="AP108" s="236" t="s">
        <v>145</v>
      </c>
      <c r="AQ108" s="236" t="s">
        <v>12</v>
      </c>
      <c r="AU108" s="236" t="s">
        <v>163</v>
      </c>
      <c r="AV108" s="236" t="str">
        <f t="shared" si="15"/>
        <v>TRA_Mot</v>
      </c>
      <c r="AW108" s="236" t="str">
        <f t="shared" si="15"/>
        <v>FH8_9</v>
      </c>
      <c r="AX108" s="236">
        <f t="shared" si="16"/>
        <v>1.6512257912117322E-2</v>
      </c>
      <c r="AY108" s="236" t="s">
        <v>145</v>
      </c>
      <c r="AZ108" s="236" t="s">
        <v>11</v>
      </c>
      <c r="BD108" s="236" t="s">
        <v>163</v>
      </c>
      <c r="BE108" s="236" t="str">
        <f t="shared" si="17"/>
        <v>TRA_Mot</v>
      </c>
      <c r="BF108" s="236" t="str">
        <f t="shared" si="17"/>
        <v>FH8_9</v>
      </c>
      <c r="BG108" s="236">
        <f t="shared" si="21"/>
        <v>1.7469867163884722E-2</v>
      </c>
      <c r="BH108" s="236" t="s">
        <v>145</v>
      </c>
      <c r="BI108" s="236" t="s">
        <v>13</v>
      </c>
      <c r="BM108" s="236" t="s">
        <v>163</v>
      </c>
      <c r="BN108" s="236" t="str">
        <f t="shared" si="18"/>
        <v>TRA_Mot</v>
      </c>
      <c r="BO108" s="236" t="str">
        <f t="shared" si="18"/>
        <v>FH8_9</v>
      </c>
      <c r="BP108" s="236">
        <f t="shared" si="19"/>
        <v>1.6512257912117322E-2</v>
      </c>
      <c r="BQ108" s="236" t="s">
        <v>145</v>
      </c>
      <c r="BR108" s="236" t="s">
        <v>10</v>
      </c>
    </row>
    <row r="109" spans="2:70">
      <c r="B109" s="90" t="s">
        <v>163</v>
      </c>
      <c r="C109" t="s">
        <v>184</v>
      </c>
      <c r="D109" s="96" t="s">
        <v>169</v>
      </c>
      <c r="E109" s="96">
        <v>1.15296803652968E-2</v>
      </c>
      <c r="F109" s="90" t="s">
        <v>145</v>
      </c>
      <c r="K109" s="236" t="s">
        <v>163</v>
      </c>
      <c r="L109" s="236" t="str">
        <f t="shared" si="20"/>
        <v>TRA_Mot</v>
      </c>
      <c r="M109" s="236" t="s">
        <v>589</v>
      </c>
      <c r="N109" s="236">
        <f t="shared" si="8"/>
        <v>1.8935669933152932E-2</v>
      </c>
      <c r="O109" s="236" t="s">
        <v>145</v>
      </c>
      <c r="P109" s="236" t="s">
        <v>14</v>
      </c>
      <c r="T109" s="236" t="s">
        <v>163</v>
      </c>
      <c r="U109" s="236" t="str">
        <f t="shared" si="9"/>
        <v>TRA_Mot</v>
      </c>
      <c r="V109" s="236" t="str">
        <f t="shared" si="9"/>
        <v>FH10_11</v>
      </c>
      <c r="W109" s="236">
        <f t="shared" si="10"/>
        <v>1.9822516118854855E-2</v>
      </c>
      <c r="X109" s="236" t="s">
        <v>145</v>
      </c>
      <c r="Y109" s="236" t="s">
        <v>9</v>
      </c>
      <c r="AC109" s="236" t="s">
        <v>163</v>
      </c>
      <c r="AD109" s="236" t="str">
        <f t="shared" si="11"/>
        <v>TRA_Mot</v>
      </c>
      <c r="AE109" s="236" t="str">
        <f t="shared" si="11"/>
        <v>FH10_11</v>
      </c>
      <c r="AF109" s="236">
        <f t="shared" si="12"/>
        <v>1.6672348011768142E-2</v>
      </c>
      <c r="AG109" s="236" t="s">
        <v>145</v>
      </c>
      <c r="AH109" s="236" t="s">
        <v>15</v>
      </c>
      <c r="AL109" s="236" t="s">
        <v>163</v>
      </c>
      <c r="AM109" s="236" t="str">
        <f t="shared" si="13"/>
        <v>TRA_Mot</v>
      </c>
      <c r="AN109" s="236" t="str">
        <f t="shared" si="13"/>
        <v>FH10_11</v>
      </c>
      <c r="AO109" s="236">
        <f t="shared" si="14"/>
        <v>1.8548115811417278E-2</v>
      </c>
      <c r="AP109" s="236" t="s">
        <v>145</v>
      </c>
      <c r="AQ109" s="236" t="s">
        <v>12</v>
      </c>
      <c r="AU109" s="236" t="s">
        <v>163</v>
      </c>
      <c r="AV109" s="236" t="str">
        <f t="shared" si="15"/>
        <v>TRA_Mot</v>
      </c>
      <c r="AW109" s="236" t="str">
        <f t="shared" si="15"/>
        <v>FH10_11</v>
      </c>
      <c r="AX109" s="236">
        <f t="shared" si="16"/>
        <v>1.8253662687717338E-2</v>
      </c>
      <c r="AY109" s="236" t="s">
        <v>145</v>
      </c>
      <c r="AZ109" s="236" t="s">
        <v>11</v>
      </c>
      <c r="BD109" s="236" t="s">
        <v>163</v>
      </c>
      <c r="BE109" s="236" t="str">
        <f t="shared" si="17"/>
        <v>TRA_Mot</v>
      </c>
      <c r="BF109" s="236" t="str">
        <f t="shared" si="17"/>
        <v>FH10_11</v>
      </c>
      <c r="BG109" s="236">
        <f t="shared" si="21"/>
        <v>1.8548115811417278E-2</v>
      </c>
      <c r="BH109" s="236" t="s">
        <v>145</v>
      </c>
      <c r="BI109" s="236" t="s">
        <v>13</v>
      </c>
      <c r="BM109" s="236" t="s">
        <v>163</v>
      </c>
      <c r="BN109" s="236" t="str">
        <f t="shared" si="18"/>
        <v>TRA_Mot</v>
      </c>
      <c r="BO109" s="236" t="str">
        <f t="shared" si="18"/>
        <v>FH10_11</v>
      </c>
      <c r="BP109" s="236">
        <f t="shared" si="19"/>
        <v>1.8253662687717338E-2</v>
      </c>
      <c r="BQ109" s="236" t="s">
        <v>145</v>
      </c>
      <c r="BR109" s="236" t="s">
        <v>10</v>
      </c>
    </row>
    <row r="110" spans="2:70">
      <c r="B110" s="90" t="s">
        <v>163</v>
      </c>
      <c r="C110" t="s">
        <v>184</v>
      </c>
      <c r="D110" s="96" t="s">
        <v>170</v>
      </c>
      <c r="E110" s="96">
        <v>9.9200913242009095E-2</v>
      </c>
      <c r="F110" s="90" t="s">
        <v>145</v>
      </c>
      <c r="K110" s="236" t="s">
        <v>163</v>
      </c>
      <c r="L110" s="236" t="str">
        <f t="shared" si="20"/>
        <v>TRA_Mot</v>
      </c>
      <c r="M110" s="236" t="s">
        <v>590</v>
      </c>
      <c r="N110" s="236">
        <f t="shared" si="8"/>
        <v>1.9884706900704735E-2</v>
      </c>
      <c r="O110" s="236" t="s">
        <v>145</v>
      </c>
      <c r="P110" s="236" t="s">
        <v>14</v>
      </c>
      <c r="T110" s="236" t="s">
        <v>163</v>
      </c>
      <c r="U110" s="236" t="str">
        <f t="shared" si="9"/>
        <v>TRA_Mot</v>
      </c>
      <c r="V110" s="236" t="str">
        <f t="shared" si="9"/>
        <v>FH12_13</v>
      </c>
      <c r="W110" s="236">
        <f t="shared" si="10"/>
        <v>2.0576715213032504E-2</v>
      </c>
      <c r="X110" s="236" t="s">
        <v>145</v>
      </c>
      <c r="Y110" s="236" t="s">
        <v>9</v>
      </c>
      <c r="AC110" s="236" t="s">
        <v>163</v>
      </c>
      <c r="AD110" s="236" t="str">
        <f t="shared" si="11"/>
        <v>TRA_Mot</v>
      </c>
      <c r="AE110" s="236" t="str">
        <f t="shared" si="11"/>
        <v>FH12_13</v>
      </c>
      <c r="AF110" s="236">
        <f t="shared" si="12"/>
        <v>1.7899394766943112E-2</v>
      </c>
      <c r="AG110" s="236" t="s">
        <v>145</v>
      </c>
      <c r="AH110" s="236" t="s">
        <v>15</v>
      </c>
      <c r="AL110" s="236" t="s">
        <v>163</v>
      </c>
      <c r="AM110" s="236" t="str">
        <f t="shared" si="13"/>
        <v>TRA_Mot</v>
      </c>
      <c r="AN110" s="236" t="str">
        <f t="shared" si="13"/>
        <v>FH12_13</v>
      </c>
      <c r="AO110" s="236">
        <f t="shared" si="14"/>
        <v>1.9734637777557382E-2</v>
      </c>
      <c r="AP110" s="236" t="s">
        <v>145</v>
      </c>
      <c r="AQ110" s="236" t="s">
        <v>12</v>
      </c>
      <c r="AU110" s="236" t="s">
        <v>163</v>
      </c>
      <c r="AV110" s="236" t="str">
        <f t="shared" si="15"/>
        <v>TRA_Mot</v>
      </c>
      <c r="AW110" s="236" t="str">
        <f t="shared" si="15"/>
        <v>FH12_13</v>
      </c>
      <c r="AX110" s="236">
        <f t="shared" si="16"/>
        <v>2.0262699404647935E-2</v>
      </c>
      <c r="AY110" s="236" t="s">
        <v>145</v>
      </c>
      <c r="AZ110" s="236" t="s">
        <v>11</v>
      </c>
      <c r="BD110" s="236" t="s">
        <v>163</v>
      </c>
      <c r="BE110" s="236" t="str">
        <f t="shared" si="17"/>
        <v>TRA_Mot</v>
      </c>
      <c r="BF110" s="236" t="str">
        <f t="shared" si="17"/>
        <v>FH12_13</v>
      </c>
      <c r="BG110" s="236">
        <f t="shared" si="21"/>
        <v>1.9734637777557382E-2</v>
      </c>
      <c r="BH110" s="236" t="s">
        <v>145</v>
      </c>
      <c r="BI110" s="236" t="s">
        <v>13</v>
      </c>
      <c r="BM110" s="236" t="s">
        <v>163</v>
      </c>
      <c r="BN110" s="236" t="str">
        <f t="shared" si="18"/>
        <v>TRA_Mot</v>
      </c>
      <c r="BO110" s="236" t="str">
        <f t="shared" si="18"/>
        <v>FH12_13</v>
      </c>
      <c r="BP110" s="236">
        <f t="shared" si="19"/>
        <v>2.0262699404647935E-2</v>
      </c>
      <c r="BQ110" s="236" t="s">
        <v>145</v>
      </c>
      <c r="BR110" s="236" t="s">
        <v>10</v>
      </c>
    </row>
    <row r="111" spans="2:70">
      <c r="B111" s="97" t="s">
        <v>163</v>
      </c>
      <c r="C111" t="s">
        <v>184</v>
      </c>
      <c r="D111" s="96" t="s">
        <v>171</v>
      </c>
      <c r="E111" s="96">
        <v>0.108219178082192</v>
      </c>
      <c r="F111" s="90" t="s">
        <v>145</v>
      </c>
      <c r="K111" s="386" t="s">
        <v>163</v>
      </c>
      <c r="L111" s="236" t="str">
        <f t="shared" si="20"/>
        <v>TRA_Mot</v>
      </c>
      <c r="M111" s="236" t="s">
        <v>591</v>
      </c>
      <c r="N111" s="236">
        <f t="shared" si="8"/>
        <v>2.0838990619720756E-2</v>
      </c>
      <c r="O111" s="236" t="s">
        <v>145</v>
      </c>
      <c r="P111" s="236" t="s">
        <v>14</v>
      </c>
      <c r="T111" s="236" t="s">
        <v>163</v>
      </c>
      <c r="U111" s="236" t="str">
        <f t="shared" si="9"/>
        <v>TRA_Mot</v>
      </c>
      <c r="V111" s="236" t="str">
        <f t="shared" si="9"/>
        <v>FH14_15</v>
      </c>
      <c r="W111" s="236">
        <f t="shared" si="10"/>
        <v>2.0134412075970921E-2</v>
      </c>
      <c r="X111" s="236" t="s">
        <v>145</v>
      </c>
      <c r="Y111" s="236" t="s">
        <v>9</v>
      </c>
      <c r="AC111" s="236" t="s">
        <v>163</v>
      </c>
      <c r="AD111" s="236" t="str">
        <f t="shared" si="11"/>
        <v>TRA_Mot</v>
      </c>
      <c r="AE111" s="236" t="str">
        <f t="shared" si="11"/>
        <v>FH14_15</v>
      </c>
      <c r="AF111" s="236">
        <f t="shared" si="12"/>
        <v>2.0753023425021548E-2</v>
      </c>
      <c r="AG111" s="236" t="s">
        <v>145</v>
      </c>
      <c r="AH111" s="236" t="s">
        <v>15</v>
      </c>
      <c r="AL111" s="236" t="s">
        <v>163</v>
      </c>
      <c r="AM111" s="236" t="str">
        <f t="shared" si="13"/>
        <v>TRA_Mot</v>
      </c>
      <c r="AN111" s="236" t="str">
        <f t="shared" si="13"/>
        <v>FH14_15</v>
      </c>
      <c r="AO111" s="236">
        <f t="shared" si="14"/>
        <v>2.062125446774131E-2</v>
      </c>
      <c r="AP111" s="236" t="s">
        <v>145</v>
      </c>
      <c r="AQ111" s="236" t="s">
        <v>12</v>
      </c>
      <c r="AU111" s="236" t="s">
        <v>163</v>
      </c>
      <c r="AV111" s="236" t="str">
        <f t="shared" si="15"/>
        <v>TRA_Mot</v>
      </c>
      <c r="AW111" s="236" t="str">
        <f t="shared" si="15"/>
        <v>FH14_15</v>
      </c>
      <c r="AX111" s="236">
        <f t="shared" si="16"/>
        <v>2.1172817979268704E-2</v>
      </c>
      <c r="AY111" s="236" t="s">
        <v>145</v>
      </c>
      <c r="AZ111" s="236" t="s">
        <v>11</v>
      </c>
      <c r="BD111" s="236" t="s">
        <v>163</v>
      </c>
      <c r="BE111" s="236" t="str">
        <f t="shared" si="17"/>
        <v>TRA_Mot</v>
      </c>
      <c r="BF111" s="236" t="str">
        <f t="shared" si="17"/>
        <v>FH14_15</v>
      </c>
      <c r="BG111" s="236">
        <f t="shared" si="21"/>
        <v>2.062125446774131E-2</v>
      </c>
      <c r="BH111" s="236" t="s">
        <v>145</v>
      </c>
      <c r="BI111" s="236" t="s">
        <v>13</v>
      </c>
      <c r="BM111" s="236" t="s">
        <v>163</v>
      </c>
      <c r="BN111" s="236" t="str">
        <f t="shared" si="18"/>
        <v>TRA_Mot</v>
      </c>
      <c r="BO111" s="236" t="str">
        <f t="shared" si="18"/>
        <v>FH14_15</v>
      </c>
      <c r="BP111" s="236">
        <f t="shared" si="19"/>
        <v>2.1172817979268704E-2</v>
      </c>
      <c r="BQ111" s="236" t="s">
        <v>145</v>
      </c>
      <c r="BR111" s="236" t="s">
        <v>10</v>
      </c>
    </row>
    <row r="112" spans="2:70">
      <c r="B112" s="90" t="s">
        <v>163</v>
      </c>
      <c r="C112" t="s">
        <v>184</v>
      </c>
      <c r="D112" s="96" t="s">
        <v>172</v>
      </c>
      <c r="E112" s="96">
        <v>9.0182648401826507E-3</v>
      </c>
      <c r="F112" s="90" t="s">
        <v>145</v>
      </c>
      <c r="K112" s="236" t="s">
        <v>163</v>
      </c>
      <c r="L112" s="236" t="str">
        <f t="shared" si="20"/>
        <v>TRA_Mot</v>
      </c>
      <c r="M112" s="236" t="s">
        <v>592</v>
      </c>
      <c r="N112" s="236">
        <f t="shared" si="8"/>
        <v>2.1159581881884614E-2</v>
      </c>
      <c r="O112" s="236" t="s">
        <v>145</v>
      </c>
      <c r="P112" s="236" t="s">
        <v>14</v>
      </c>
      <c r="T112" s="236" t="s">
        <v>163</v>
      </c>
      <c r="U112" s="236" t="str">
        <f t="shared" si="9"/>
        <v>TRA_Mot</v>
      </c>
      <c r="V112" s="236" t="str">
        <f t="shared" si="9"/>
        <v>FH16_17</v>
      </c>
      <c r="W112" s="236">
        <f t="shared" si="10"/>
        <v>1.9900470527556027E-2</v>
      </c>
      <c r="X112" s="236" t="s">
        <v>145</v>
      </c>
      <c r="Y112" s="236" t="s">
        <v>9</v>
      </c>
      <c r="AC112" s="236" t="s">
        <v>163</v>
      </c>
      <c r="AD112" s="236" t="str">
        <f t="shared" ref="AD112:AE127" si="22">U112</f>
        <v>TRA_Mot</v>
      </c>
      <c r="AE112" s="236" t="str">
        <f t="shared" si="22"/>
        <v>FH16_17</v>
      </c>
      <c r="AF112" s="236">
        <f t="shared" si="12"/>
        <v>2.1834856434323043E-2</v>
      </c>
      <c r="AG112" s="236" t="s">
        <v>145</v>
      </c>
      <c r="AH112" s="236" t="s">
        <v>15</v>
      </c>
      <c r="AL112" s="236" t="s">
        <v>163</v>
      </c>
      <c r="AM112" s="236" t="str">
        <f t="shared" ref="AM112:AN127" si="23">AD112</f>
        <v>TRA_Mot</v>
      </c>
      <c r="AN112" s="236" t="str">
        <f t="shared" si="23"/>
        <v>FH16_17</v>
      </c>
      <c r="AO112" s="236">
        <f t="shared" si="14"/>
        <v>2.0861762903381702E-2</v>
      </c>
      <c r="AP112" s="236" t="s">
        <v>145</v>
      </c>
      <c r="AQ112" s="236" t="s">
        <v>12</v>
      </c>
      <c r="AU112" s="236" t="s">
        <v>163</v>
      </c>
      <c r="AV112" s="236" t="str">
        <f t="shared" ref="AV112:AW127" si="24">AM112</f>
        <v>TRA_Mot</v>
      </c>
      <c r="AW112" s="236" t="str">
        <f t="shared" si="24"/>
        <v>FH16_17</v>
      </c>
      <c r="AX112" s="236">
        <f t="shared" si="16"/>
        <v>2.13427940914599E-2</v>
      </c>
      <c r="AY112" s="236" t="s">
        <v>145</v>
      </c>
      <c r="AZ112" s="236" t="s">
        <v>11</v>
      </c>
      <c r="BD112" s="236" t="s">
        <v>163</v>
      </c>
      <c r="BE112" s="236" t="str">
        <f t="shared" ref="BE112:BF127" si="25">AV112</f>
        <v>TRA_Mot</v>
      </c>
      <c r="BF112" s="236" t="str">
        <f t="shared" si="25"/>
        <v>FH16_17</v>
      </c>
      <c r="BG112" s="236">
        <f t="shared" si="21"/>
        <v>2.0861762903381702E-2</v>
      </c>
      <c r="BH112" s="236" t="s">
        <v>145</v>
      </c>
      <c r="BI112" s="236" t="s">
        <v>13</v>
      </c>
      <c r="BM112" s="236" t="s">
        <v>163</v>
      </c>
      <c r="BN112" s="236" t="str">
        <f t="shared" ref="BN112:BO127" si="26">BE112</f>
        <v>TRA_Mot</v>
      </c>
      <c r="BO112" s="236" t="str">
        <f t="shared" si="26"/>
        <v>FH16_17</v>
      </c>
      <c r="BP112" s="236">
        <f t="shared" si="19"/>
        <v>2.13427940914599E-2</v>
      </c>
      <c r="BQ112" s="236" t="s">
        <v>145</v>
      </c>
      <c r="BR112" s="236" t="s">
        <v>10</v>
      </c>
    </row>
    <row r="113" spans="2:70">
      <c r="B113" s="90" t="s">
        <v>163</v>
      </c>
      <c r="C113" t="s">
        <v>184</v>
      </c>
      <c r="D113" s="96" t="s">
        <v>173</v>
      </c>
      <c r="E113" s="96">
        <v>0.13812785388127899</v>
      </c>
      <c r="F113" s="90" t="s">
        <v>145</v>
      </c>
      <c r="K113" s="236" t="s">
        <v>163</v>
      </c>
      <c r="L113" s="236" t="str">
        <f t="shared" si="20"/>
        <v>TRA_Mot</v>
      </c>
      <c r="M113" s="236" t="s">
        <v>593</v>
      </c>
      <c r="N113" s="236">
        <f t="shared" si="8"/>
        <v>2.1224678540757162E-2</v>
      </c>
      <c r="O113" s="236" t="s">
        <v>145</v>
      </c>
      <c r="P113" s="236" t="s">
        <v>14</v>
      </c>
      <c r="T113" s="236" t="s">
        <v>163</v>
      </c>
      <c r="U113" s="236" t="str">
        <f t="shared" ref="U113:V128" si="27">L113</f>
        <v>TRA_Mot</v>
      </c>
      <c r="V113" s="236" t="str">
        <f t="shared" si="27"/>
        <v>FH18_19</v>
      </c>
      <c r="W113" s="236">
        <f t="shared" si="10"/>
        <v>2.0107856361090009E-2</v>
      </c>
      <c r="X113" s="236" t="s">
        <v>145</v>
      </c>
      <c r="Y113" s="236" t="s">
        <v>9</v>
      </c>
      <c r="AC113" s="236" t="s">
        <v>163</v>
      </c>
      <c r="AD113" s="236" t="str">
        <f t="shared" si="22"/>
        <v>TRA_Mot</v>
      </c>
      <c r="AE113" s="236" t="str">
        <f t="shared" si="22"/>
        <v>FH18_19</v>
      </c>
      <c r="AF113" s="236">
        <f t="shared" si="12"/>
        <v>2.1851663341138666E-2</v>
      </c>
      <c r="AG113" s="236" t="s">
        <v>145</v>
      </c>
      <c r="AH113" s="236" t="s">
        <v>15</v>
      </c>
      <c r="AL113" s="236" t="s">
        <v>163</v>
      </c>
      <c r="AM113" s="236" t="str">
        <f t="shared" si="23"/>
        <v>TRA_Mot</v>
      </c>
      <c r="AN113" s="236" t="str">
        <f t="shared" si="23"/>
        <v>FH18_19</v>
      </c>
      <c r="AO113" s="236">
        <f t="shared" si="14"/>
        <v>2.0787222764254057E-2</v>
      </c>
      <c r="AP113" s="236" t="s">
        <v>145</v>
      </c>
      <c r="AQ113" s="236" t="s">
        <v>12</v>
      </c>
      <c r="AU113" s="236" t="s">
        <v>163</v>
      </c>
      <c r="AV113" s="236" t="str">
        <f t="shared" si="24"/>
        <v>TRA_Mot</v>
      </c>
      <c r="AW113" s="236" t="str">
        <f t="shared" si="24"/>
        <v>FH18_19</v>
      </c>
      <c r="AX113" s="236">
        <f t="shared" si="16"/>
        <v>2.1302546509601013E-2</v>
      </c>
      <c r="AY113" s="236" t="s">
        <v>145</v>
      </c>
      <c r="AZ113" s="236" t="s">
        <v>11</v>
      </c>
      <c r="BD113" s="236" t="s">
        <v>163</v>
      </c>
      <c r="BE113" s="236" t="str">
        <f t="shared" si="25"/>
        <v>TRA_Mot</v>
      </c>
      <c r="BF113" s="236" t="str">
        <f t="shared" si="25"/>
        <v>FH18_19</v>
      </c>
      <c r="BG113" s="236">
        <f t="shared" si="21"/>
        <v>2.0787222764254057E-2</v>
      </c>
      <c r="BH113" s="236" t="s">
        <v>145</v>
      </c>
      <c r="BI113" s="236" t="s">
        <v>13</v>
      </c>
      <c r="BM113" s="236" t="s">
        <v>163</v>
      </c>
      <c r="BN113" s="236" t="str">
        <f t="shared" si="26"/>
        <v>TRA_Mot</v>
      </c>
      <c r="BO113" s="236" t="str">
        <f t="shared" si="26"/>
        <v>FH18_19</v>
      </c>
      <c r="BP113" s="236">
        <f t="shared" si="19"/>
        <v>2.1302546509601013E-2</v>
      </c>
      <c r="BQ113" s="236" t="s">
        <v>145</v>
      </c>
      <c r="BR113" s="236" t="s">
        <v>10</v>
      </c>
    </row>
    <row r="114" spans="2:70">
      <c r="B114" s="90" t="s">
        <v>163</v>
      </c>
      <c r="C114" t="s">
        <v>184</v>
      </c>
      <c r="D114" s="96" t="s">
        <v>174</v>
      </c>
      <c r="E114" s="96">
        <v>0.150684931506849</v>
      </c>
      <c r="F114" s="90" t="s">
        <v>145</v>
      </c>
      <c r="K114" s="236" t="s">
        <v>163</v>
      </c>
      <c r="L114" s="236" t="str">
        <f t="shared" si="20"/>
        <v>TRA_Mot</v>
      </c>
      <c r="M114" s="236" t="s">
        <v>594</v>
      </c>
      <c r="N114" s="236">
        <f t="shared" si="8"/>
        <v>2.1196759693815032E-2</v>
      </c>
      <c r="O114" s="236" t="s">
        <v>145</v>
      </c>
      <c r="P114" s="236" t="s">
        <v>14</v>
      </c>
      <c r="T114" s="236" t="s">
        <v>163</v>
      </c>
      <c r="U114" s="236" t="str">
        <f t="shared" si="27"/>
        <v>TRA_Mot</v>
      </c>
      <c r="V114" s="236" t="str">
        <f t="shared" si="27"/>
        <v>FH20_21</v>
      </c>
      <c r="W114" s="236">
        <f t="shared" si="10"/>
        <v>2.0969036728827523E-2</v>
      </c>
      <c r="X114" s="236" t="s">
        <v>145</v>
      </c>
      <c r="Y114" s="236" t="s">
        <v>9</v>
      </c>
      <c r="AC114" s="236" t="s">
        <v>163</v>
      </c>
      <c r="AD114" s="236" t="str">
        <f t="shared" si="22"/>
        <v>TRA_Mot</v>
      </c>
      <c r="AE114" s="236" t="str">
        <f t="shared" si="22"/>
        <v>FH20_21</v>
      </c>
      <c r="AF114" s="236">
        <f t="shared" si="12"/>
        <v>2.157042975296812E-2</v>
      </c>
      <c r="AG114" s="236" t="s">
        <v>145</v>
      </c>
      <c r="AH114" s="236" t="s">
        <v>15</v>
      </c>
      <c r="AL114" s="236" t="s">
        <v>163</v>
      </c>
      <c r="AM114" s="236" t="str">
        <f t="shared" si="23"/>
        <v>TRA_Mot</v>
      </c>
      <c r="AN114" s="236" t="str">
        <f t="shared" si="23"/>
        <v>FH20_21</v>
      </c>
      <c r="AO114" s="236">
        <f t="shared" si="14"/>
        <v>2.0999926566056218E-2</v>
      </c>
      <c r="AP114" s="236" t="s">
        <v>145</v>
      </c>
      <c r="AQ114" s="236" t="s">
        <v>12</v>
      </c>
      <c r="AU114" s="236" t="s">
        <v>163</v>
      </c>
      <c r="AV114" s="236" t="str">
        <f t="shared" si="24"/>
        <v>TRA_Mot</v>
      </c>
      <c r="AW114" s="236" t="str">
        <f t="shared" si="24"/>
        <v>FH20_21</v>
      </c>
      <c r="AX114" s="236">
        <f t="shared" si="16"/>
        <v>2.172914857240358E-2</v>
      </c>
      <c r="AY114" s="236" t="s">
        <v>145</v>
      </c>
      <c r="AZ114" s="236" t="s">
        <v>11</v>
      </c>
      <c r="BD114" s="236" t="s">
        <v>163</v>
      </c>
      <c r="BE114" s="236" t="str">
        <f t="shared" si="25"/>
        <v>TRA_Mot</v>
      </c>
      <c r="BF114" s="236" t="str">
        <f t="shared" si="25"/>
        <v>FH20_21</v>
      </c>
      <c r="BG114" s="236">
        <f t="shared" si="21"/>
        <v>2.0999926566056218E-2</v>
      </c>
      <c r="BH114" s="236" t="s">
        <v>145</v>
      </c>
      <c r="BI114" s="236" t="s">
        <v>13</v>
      </c>
      <c r="BM114" s="236" t="s">
        <v>163</v>
      </c>
      <c r="BN114" s="236" t="str">
        <f t="shared" si="26"/>
        <v>TRA_Mot</v>
      </c>
      <c r="BO114" s="236" t="str">
        <f t="shared" si="26"/>
        <v>FH20_21</v>
      </c>
      <c r="BP114" s="236">
        <f t="shared" si="19"/>
        <v>2.172914857240358E-2</v>
      </c>
      <c r="BQ114" s="236" t="s">
        <v>145</v>
      </c>
      <c r="BR114" s="236" t="s">
        <v>10</v>
      </c>
    </row>
    <row r="115" spans="2:70">
      <c r="B115" s="100" t="s">
        <v>163</v>
      </c>
      <c r="C115" t="s">
        <v>184</v>
      </c>
      <c r="D115" s="101" t="s">
        <v>175</v>
      </c>
      <c r="E115" s="101">
        <v>1.25570776255708E-2</v>
      </c>
      <c r="F115" s="102" t="s">
        <v>145</v>
      </c>
      <c r="K115" s="386" t="s">
        <v>163</v>
      </c>
      <c r="L115" s="236" t="str">
        <f t="shared" si="20"/>
        <v>TRA_Mot</v>
      </c>
      <c r="M115" s="236" t="s">
        <v>595</v>
      </c>
      <c r="N115" s="236">
        <f t="shared" si="8"/>
        <v>2.1378603635991075E-2</v>
      </c>
      <c r="O115" s="236" t="s">
        <v>145</v>
      </c>
      <c r="P115" s="236" t="s">
        <v>14</v>
      </c>
      <c r="T115" s="236" t="s">
        <v>163</v>
      </c>
      <c r="U115" s="236" t="str">
        <f t="shared" si="27"/>
        <v>TRA_Mot</v>
      </c>
      <c r="V115" s="236" t="str">
        <f t="shared" si="27"/>
        <v>FH22_23</v>
      </c>
      <c r="W115" s="236">
        <f t="shared" si="10"/>
        <v>2.0691198572281522E-2</v>
      </c>
      <c r="X115" s="236" t="s">
        <v>145</v>
      </c>
      <c r="Y115" s="236" t="s">
        <v>9</v>
      </c>
      <c r="AC115" s="236" t="s">
        <v>163</v>
      </c>
      <c r="AD115" s="236" t="str">
        <f t="shared" si="22"/>
        <v>TRA_Mot</v>
      </c>
      <c r="AE115" s="236" t="str">
        <f t="shared" si="22"/>
        <v>FH22_23</v>
      </c>
      <c r="AF115" s="236">
        <f t="shared" si="12"/>
        <v>2.1709141168517694E-2</v>
      </c>
      <c r="AG115" s="236" t="s">
        <v>145</v>
      </c>
      <c r="AH115" s="236" t="s">
        <v>15</v>
      </c>
      <c r="AL115" s="236" t="s">
        <v>163</v>
      </c>
      <c r="AM115" s="236" t="str">
        <f t="shared" si="23"/>
        <v>TRA_Mot</v>
      </c>
      <c r="AN115" s="236" t="str">
        <f t="shared" si="23"/>
        <v>FH22_23</v>
      </c>
      <c r="AO115" s="236">
        <f t="shared" si="14"/>
        <v>2.1207571541905425E-2</v>
      </c>
      <c r="AP115" s="236" t="s">
        <v>145</v>
      </c>
      <c r="AQ115" s="236" t="s">
        <v>12</v>
      </c>
      <c r="AU115" s="236" t="s">
        <v>163</v>
      </c>
      <c r="AV115" s="236" t="str">
        <f t="shared" si="24"/>
        <v>TRA_Mot</v>
      </c>
      <c r="AW115" s="236" t="str">
        <f t="shared" si="24"/>
        <v>FH22_23</v>
      </c>
      <c r="AX115" s="236">
        <f t="shared" si="16"/>
        <v>2.255459586083617E-2</v>
      </c>
      <c r="AY115" s="236" t="s">
        <v>145</v>
      </c>
      <c r="AZ115" s="236" t="s">
        <v>11</v>
      </c>
      <c r="BD115" s="236" t="s">
        <v>163</v>
      </c>
      <c r="BE115" s="236" t="str">
        <f t="shared" si="25"/>
        <v>TRA_Mot</v>
      </c>
      <c r="BF115" s="236" t="str">
        <f t="shared" si="25"/>
        <v>FH22_23</v>
      </c>
      <c r="BG115" s="236">
        <f t="shared" si="21"/>
        <v>2.1207571541905425E-2</v>
      </c>
      <c r="BH115" s="236" t="s">
        <v>145</v>
      </c>
      <c r="BI115" s="236" t="s">
        <v>13</v>
      </c>
      <c r="BM115" s="236" t="s">
        <v>163</v>
      </c>
      <c r="BN115" s="236" t="str">
        <f t="shared" si="26"/>
        <v>TRA_Mot</v>
      </c>
      <c r="BO115" s="236" t="str">
        <f t="shared" si="26"/>
        <v>FH22_23</v>
      </c>
      <c r="BP115" s="236">
        <f t="shared" si="19"/>
        <v>2.255459586083617E-2</v>
      </c>
      <c r="BQ115" s="236" t="s">
        <v>145</v>
      </c>
      <c r="BR115" s="236" t="s">
        <v>10</v>
      </c>
    </row>
    <row r="116" spans="2:70">
      <c r="B116" s="90" t="s">
        <v>163</v>
      </c>
      <c r="C116" t="s">
        <v>185</v>
      </c>
      <c r="D116" s="96" t="s">
        <v>164</v>
      </c>
      <c r="E116" s="96">
        <v>9.4178082191780796E-2</v>
      </c>
      <c r="F116" s="90" t="s">
        <v>145</v>
      </c>
      <c r="K116" s="236" t="s">
        <v>163</v>
      </c>
      <c r="L116" s="236" t="str">
        <f t="shared" si="20"/>
        <v>TRA_Mot</v>
      </c>
      <c r="M116" s="236" t="s">
        <v>596</v>
      </c>
      <c r="N116" s="236">
        <f t="shared" si="8"/>
        <v>2.3300094813820355E-2</v>
      </c>
      <c r="O116" s="236" t="s">
        <v>145</v>
      </c>
      <c r="P116" s="236" t="s">
        <v>14</v>
      </c>
      <c r="T116" s="236" t="s">
        <v>163</v>
      </c>
      <c r="U116" s="236" t="str">
        <f t="shared" si="27"/>
        <v>TRA_Mot</v>
      </c>
      <c r="V116" s="236" t="str">
        <f t="shared" si="27"/>
        <v>WH0_1</v>
      </c>
      <c r="W116" s="236">
        <f t="shared" si="10"/>
        <v>2.7052832396289028E-2</v>
      </c>
      <c r="X116" s="236" t="s">
        <v>145</v>
      </c>
      <c r="Y116" s="236" t="s">
        <v>9</v>
      </c>
      <c r="AC116" s="236" t="s">
        <v>163</v>
      </c>
      <c r="AD116" s="236" t="str">
        <f t="shared" si="22"/>
        <v>TRA_Mot</v>
      </c>
      <c r="AE116" s="236" t="str">
        <f t="shared" si="22"/>
        <v>WH0_1</v>
      </c>
      <c r="AF116" s="236">
        <f t="shared" si="12"/>
        <v>2.6977531248366181E-2</v>
      </c>
      <c r="AG116" s="236" t="s">
        <v>145</v>
      </c>
      <c r="AH116" s="236" t="s">
        <v>15</v>
      </c>
      <c r="AL116" s="236" t="s">
        <v>163</v>
      </c>
      <c r="AM116" s="236" t="str">
        <f t="shared" si="23"/>
        <v>TRA_Mot</v>
      </c>
      <c r="AN116" s="236" t="str">
        <f t="shared" si="23"/>
        <v>WH0_1</v>
      </c>
      <c r="AO116" s="236">
        <f t="shared" si="14"/>
        <v>2.6007960145311419E-2</v>
      </c>
      <c r="AP116" s="236" t="s">
        <v>145</v>
      </c>
      <c r="AQ116" s="236" t="s">
        <v>12</v>
      </c>
      <c r="AU116" s="236" t="s">
        <v>163</v>
      </c>
      <c r="AV116" s="236" t="str">
        <f t="shared" si="24"/>
        <v>TRA_Mot</v>
      </c>
      <c r="AW116" s="236" t="str">
        <f t="shared" si="24"/>
        <v>WH0_1</v>
      </c>
      <c r="AX116" s="236">
        <f t="shared" si="16"/>
        <v>2.5192013319288074E-2</v>
      </c>
      <c r="AY116" s="236" t="s">
        <v>145</v>
      </c>
      <c r="AZ116" s="236" t="s">
        <v>11</v>
      </c>
      <c r="BD116" s="236" t="s">
        <v>163</v>
      </c>
      <c r="BE116" s="236" t="str">
        <f t="shared" si="25"/>
        <v>TRA_Mot</v>
      </c>
      <c r="BF116" s="236" t="str">
        <f t="shared" si="25"/>
        <v>WH0_1</v>
      </c>
      <c r="BG116" s="236">
        <f t="shared" si="21"/>
        <v>2.6007960145311419E-2</v>
      </c>
      <c r="BH116" s="236" t="s">
        <v>145</v>
      </c>
      <c r="BI116" s="236" t="s">
        <v>13</v>
      </c>
      <c r="BM116" s="236" t="s">
        <v>163</v>
      </c>
      <c r="BN116" s="236" t="str">
        <f t="shared" si="26"/>
        <v>TRA_Mot</v>
      </c>
      <c r="BO116" s="236" t="str">
        <f t="shared" si="26"/>
        <v>WH0_1</v>
      </c>
      <c r="BP116" s="236">
        <f t="shared" si="19"/>
        <v>2.5192013319288074E-2</v>
      </c>
      <c r="BQ116" s="236" t="s">
        <v>145</v>
      </c>
      <c r="BR116" s="236" t="s">
        <v>10</v>
      </c>
    </row>
    <row r="117" spans="2:70">
      <c r="B117" s="90" t="s">
        <v>163</v>
      </c>
      <c r="C117" t="s">
        <v>185</v>
      </c>
      <c r="D117" s="96" t="s">
        <v>165</v>
      </c>
      <c r="E117" s="96">
        <v>0.102739726027397</v>
      </c>
      <c r="F117" s="90" t="s">
        <v>145</v>
      </c>
      <c r="K117" s="236" t="s">
        <v>163</v>
      </c>
      <c r="L117" s="236" t="str">
        <f t="shared" si="20"/>
        <v>TRA_Mot</v>
      </c>
      <c r="M117" s="236" t="s">
        <v>597</v>
      </c>
      <c r="N117" s="236">
        <f t="shared" si="8"/>
        <v>2.2949279837092943E-2</v>
      </c>
      <c r="O117" s="236" t="s">
        <v>145</v>
      </c>
      <c r="P117" s="236" t="s">
        <v>14</v>
      </c>
      <c r="T117" s="236" t="s">
        <v>163</v>
      </c>
      <c r="U117" s="236" t="str">
        <f t="shared" si="27"/>
        <v>TRA_Mot</v>
      </c>
      <c r="V117" s="236" t="str">
        <f t="shared" si="27"/>
        <v>WH2_3</v>
      </c>
      <c r="W117" s="236">
        <f t="shared" si="10"/>
        <v>2.5013577036882978E-2</v>
      </c>
      <c r="X117" s="236" t="s">
        <v>145</v>
      </c>
      <c r="Y117" s="236" t="s">
        <v>9</v>
      </c>
      <c r="AC117" s="236" t="s">
        <v>163</v>
      </c>
      <c r="AD117" s="236" t="str">
        <f t="shared" si="22"/>
        <v>TRA_Mot</v>
      </c>
      <c r="AE117" s="236" t="str">
        <f t="shared" si="22"/>
        <v>WH2_3</v>
      </c>
      <c r="AF117" s="236">
        <f t="shared" si="12"/>
        <v>2.6652958693425988E-2</v>
      </c>
      <c r="AG117" s="236" t="s">
        <v>145</v>
      </c>
      <c r="AH117" s="236" t="s">
        <v>15</v>
      </c>
      <c r="AL117" s="236" t="s">
        <v>163</v>
      </c>
      <c r="AM117" s="236" t="str">
        <f t="shared" si="23"/>
        <v>TRA_Mot</v>
      </c>
      <c r="AN117" s="236" t="str">
        <f t="shared" si="23"/>
        <v>WH2_3</v>
      </c>
      <c r="AO117" s="236">
        <f t="shared" si="14"/>
        <v>2.5282231921475835E-2</v>
      </c>
      <c r="AP117" s="236" t="s">
        <v>145</v>
      </c>
      <c r="AQ117" s="236" t="s">
        <v>12</v>
      </c>
      <c r="AU117" s="236" t="s">
        <v>163</v>
      </c>
      <c r="AV117" s="236" t="str">
        <f t="shared" si="24"/>
        <v>TRA_Mot</v>
      </c>
      <c r="AW117" s="236" t="str">
        <f t="shared" si="24"/>
        <v>WH2_3</v>
      </c>
      <c r="AX117" s="236">
        <f t="shared" si="16"/>
        <v>2.4011456297412508E-2</v>
      </c>
      <c r="AY117" s="236" t="s">
        <v>145</v>
      </c>
      <c r="AZ117" s="236" t="s">
        <v>11</v>
      </c>
      <c r="BD117" s="236" t="s">
        <v>163</v>
      </c>
      <c r="BE117" s="236" t="str">
        <f t="shared" si="25"/>
        <v>TRA_Mot</v>
      </c>
      <c r="BF117" s="236" t="str">
        <f t="shared" si="25"/>
        <v>WH2_3</v>
      </c>
      <c r="BG117" s="236">
        <f t="shared" si="21"/>
        <v>2.5282231921475835E-2</v>
      </c>
      <c r="BH117" s="236" t="s">
        <v>145</v>
      </c>
      <c r="BI117" s="236" t="s">
        <v>13</v>
      </c>
      <c r="BM117" s="236" t="s">
        <v>163</v>
      </c>
      <c r="BN117" s="236" t="str">
        <f t="shared" si="26"/>
        <v>TRA_Mot</v>
      </c>
      <c r="BO117" s="236" t="str">
        <f t="shared" si="26"/>
        <v>WH2_3</v>
      </c>
      <c r="BP117" s="236">
        <f t="shared" si="19"/>
        <v>2.4011456297412508E-2</v>
      </c>
      <c r="BQ117" s="236" t="s">
        <v>145</v>
      </c>
      <c r="BR117" s="236" t="s">
        <v>10</v>
      </c>
    </row>
    <row r="118" spans="2:70">
      <c r="B118" s="90" t="s">
        <v>163</v>
      </c>
      <c r="C118" t="s">
        <v>185</v>
      </c>
      <c r="D118" s="96" t="s">
        <v>166</v>
      </c>
      <c r="E118" s="96">
        <v>8.5616438356164396E-3</v>
      </c>
      <c r="F118" s="90" t="s">
        <v>145</v>
      </c>
      <c r="K118" s="236" t="s">
        <v>163</v>
      </c>
      <c r="L118" s="236" t="str">
        <f t="shared" si="20"/>
        <v>TRA_Mot</v>
      </c>
      <c r="M118" s="236" t="s">
        <v>598</v>
      </c>
      <c r="N118" s="236">
        <f t="shared" si="8"/>
        <v>2.2222380945545704E-2</v>
      </c>
      <c r="O118" s="236" t="s">
        <v>145</v>
      </c>
      <c r="P118" s="236" t="s">
        <v>14</v>
      </c>
      <c r="T118" s="236" t="s">
        <v>163</v>
      </c>
      <c r="U118" s="236" t="str">
        <f t="shared" si="27"/>
        <v>TRA_Mot</v>
      </c>
      <c r="V118" s="236" t="str">
        <f t="shared" si="27"/>
        <v>WH4_5</v>
      </c>
      <c r="W118" s="236">
        <f t="shared" si="10"/>
        <v>2.3696203770169025E-2</v>
      </c>
      <c r="X118" s="236" t="s">
        <v>145</v>
      </c>
      <c r="Y118" s="236" t="s">
        <v>9</v>
      </c>
      <c r="AC118" s="236" t="s">
        <v>163</v>
      </c>
      <c r="AD118" s="236" t="str">
        <f t="shared" si="22"/>
        <v>TRA_Mot</v>
      </c>
      <c r="AE118" s="236" t="str">
        <f t="shared" si="22"/>
        <v>WH4_5</v>
      </c>
      <c r="AF118" s="236">
        <f t="shared" si="12"/>
        <v>2.4917071568632491E-2</v>
      </c>
      <c r="AG118" s="236" t="s">
        <v>145</v>
      </c>
      <c r="AH118" s="236" t="s">
        <v>15</v>
      </c>
      <c r="AL118" s="236" t="s">
        <v>163</v>
      </c>
      <c r="AM118" s="236" t="str">
        <f t="shared" si="23"/>
        <v>TRA_Mot</v>
      </c>
      <c r="AN118" s="236" t="str">
        <f t="shared" si="23"/>
        <v>WH4_5</v>
      </c>
      <c r="AO118" s="236">
        <f t="shared" si="14"/>
        <v>2.3916599319823553E-2</v>
      </c>
      <c r="AP118" s="236" t="s">
        <v>145</v>
      </c>
      <c r="AQ118" s="236" t="s">
        <v>12</v>
      </c>
      <c r="AU118" s="236" t="s">
        <v>163</v>
      </c>
      <c r="AV118" s="236" t="str">
        <f t="shared" si="24"/>
        <v>TRA_Mot</v>
      </c>
      <c r="AW118" s="236" t="str">
        <f t="shared" si="24"/>
        <v>WH4_5</v>
      </c>
      <c r="AX118" s="236">
        <f t="shared" si="16"/>
        <v>2.1583935635486006E-2</v>
      </c>
      <c r="AY118" s="236" t="s">
        <v>145</v>
      </c>
      <c r="AZ118" s="236" t="s">
        <v>11</v>
      </c>
      <c r="BD118" s="236" t="s">
        <v>163</v>
      </c>
      <c r="BE118" s="236" t="str">
        <f t="shared" si="25"/>
        <v>TRA_Mot</v>
      </c>
      <c r="BF118" s="236" t="str">
        <f t="shared" si="25"/>
        <v>WH4_5</v>
      </c>
      <c r="BG118" s="236">
        <f t="shared" si="21"/>
        <v>2.3916599319823553E-2</v>
      </c>
      <c r="BH118" s="236" t="s">
        <v>145</v>
      </c>
      <c r="BI118" s="236" t="s">
        <v>13</v>
      </c>
      <c r="BM118" s="236" t="s">
        <v>163</v>
      </c>
      <c r="BN118" s="236" t="str">
        <f t="shared" si="26"/>
        <v>TRA_Mot</v>
      </c>
      <c r="BO118" s="236" t="str">
        <f t="shared" si="26"/>
        <v>WH4_5</v>
      </c>
      <c r="BP118" s="236">
        <f t="shared" si="19"/>
        <v>2.1583935635486006E-2</v>
      </c>
      <c r="BQ118" s="236" t="s">
        <v>145</v>
      </c>
      <c r="BR118" s="236" t="s">
        <v>10</v>
      </c>
    </row>
    <row r="119" spans="2:70">
      <c r="B119" s="97" t="s">
        <v>163</v>
      </c>
      <c r="C119" t="s">
        <v>185</v>
      </c>
      <c r="D119" s="96" t="s">
        <v>167</v>
      </c>
      <c r="E119" s="96">
        <v>0.12682648401826499</v>
      </c>
      <c r="F119" s="90" t="s">
        <v>145</v>
      </c>
      <c r="K119" s="386" t="s">
        <v>163</v>
      </c>
      <c r="L119" s="236" t="str">
        <f t="shared" si="20"/>
        <v>TRA_Mot</v>
      </c>
      <c r="M119" s="236" t="s">
        <v>599</v>
      </c>
      <c r="N119" s="236">
        <f t="shared" si="8"/>
        <v>2.1258522050921807E-2</v>
      </c>
      <c r="O119" s="236" t="s">
        <v>145</v>
      </c>
      <c r="P119" s="236" t="s">
        <v>14</v>
      </c>
      <c r="T119" s="236" t="s">
        <v>163</v>
      </c>
      <c r="U119" s="236" t="str">
        <f t="shared" si="27"/>
        <v>TRA_Mot</v>
      </c>
      <c r="V119" s="236" t="str">
        <f t="shared" si="27"/>
        <v>WH6_7</v>
      </c>
      <c r="W119" s="236">
        <f t="shared" si="10"/>
        <v>2.3554467401049717E-2</v>
      </c>
      <c r="X119" s="236" t="s">
        <v>145</v>
      </c>
      <c r="Y119" s="236" t="s">
        <v>9</v>
      </c>
      <c r="AC119" s="236" t="s">
        <v>163</v>
      </c>
      <c r="AD119" s="236" t="str">
        <f t="shared" si="22"/>
        <v>TRA_Mot</v>
      </c>
      <c r="AE119" s="236" t="str">
        <f t="shared" si="22"/>
        <v>WH6_7</v>
      </c>
      <c r="AF119" s="236">
        <f t="shared" si="12"/>
        <v>2.2314948777941768E-2</v>
      </c>
      <c r="AG119" s="236" t="s">
        <v>145</v>
      </c>
      <c r="AH119" s="236" t="s">
        <v>15</v>
      </c>
      <c r="AL119" s="236" t="s">
        <v>163</v>
      </c>
      <c r="AM119" s="236" t="str">
        <f t="shared" si="23"/>
        <v>TRA_Mot</v>
      </c>
      <c r="AN119" s="236" t="str">
        <f t="shared" si="23"/>
        <v>WH6_7</v>
      </c>
      <c r="AO119" s="236">
        <f t="shared" si="14"/>
        <v>2.2630890443310306E-2</v>
      </c>
      <c r="AP119" s="236" t="s">
        <v>145</v>
      </c>
      <c r="AQ119" s="236" t="s">
        <v>12</v>
      </c>
      <c r="AU119" s="236" t="s">
        <v>163</v>
      </c>
      <c r="AV119" s="236" t="str">
        <f t="shared" si="24"/>
        <v>TRA_Mot</v>
      </c>
      <c r="AW119" s="236" t="str">
        <f t="shared" si="24"/>
        <v>WH6_7</v>
      </c>
      <c r="AX119" s="236">
        <f t="shared" si="16"/>
        <v>1.956645749960171E-2</v>
      </c>
      <c r="AY119" s="236" t="s">
        <v>145</v>
      </c>
      <c r="AZ119" s="236" t="s">
        <v>11</v>
      </c>
      <c r="BD119" s="236" t="s">
        <v>163</v>
      </c>
      <c r="BE119" s="236" t="str">
        <f t="shared" si="25"/>
        <v>TRA_Mot</v>
      </c>
      <c r="BF119" s="236" t="str">
        <f t="shared" si="25"/>
        <v>WH6_7</v>
      </c>
      <c r="BG119" s="236">
        <f t="shared" si="21"/>
        <v>2.2630890443310306E-2</v>
      </c>
      <c r="BH119" s="236" t="s">
        <v>145</v>
      </c>
      <c r="BI119" s="236" t="s">
        <v>13</v>
      </c>
      <c r="BM119" s="236" t="s">
        <v>163</v>
      </c>
      <c r="BN119" s="236" t="str">
        <f t="shared" si="26"/>
        <v>TRA_Mot</v>
      </c>
      <c r="BO119" s="236" t="str">
        <f t="shared" si="26"/>
        <v>WH6_7</v>
      </c>
      <c r="BP119" s="236">
        <f t="shared" si="19"/>
        <v>1.956645749960171E-2</v>
      </c>
      <c r="BQ119" s="236" t="s">
        <v>145</v>
      </c>
      <c r="BR119" s="236" t="s">
        <v>10</v>
      </c>
    </row>
    <row r="120" spans="2:70">
      <c r="B120" s="90" t="s">
        <v>163</v>
      </c>
      <c r="C120" t="s">
        <v>185</v>
      </c>
      <c r="D120" s="96" t="s">
        <v>168</v>
      </c>
      <c r="E120" s="96">
        <v>0.13835616438356199</v>
      </c>
      <c r="F120" s="90" t="s">
        <v>145</v>
      </c>
      <c r="K120" s="236" t="s">
        <v>163</v>
      </c>
      <c r="L120" s="236" t="str">
        <f t="shared" si="20"/>
        <v>TRA_Mot</v>
      </c>
      <c r="M120" s="236" t="s">
        <v>600</v>
      </c>
      <c r="N120" s="236">
        <f t="shared" si="8"/>
        <v>2.0781130887542472E-2</v>
      </c>
      <c r="O120" s="236" t="s">
        <v>145</v>
      </c>
      <c r="P120" s="236" t="s">
        <v>14</v>
      </c>
      <c r="T120" s="236" t="s">
        <v>163</v>
      </c>
      <c r="U120" s="236" t="str">
        <f t="shared" si="27"/>
        <v>TRA_Mot</v>
      </c>
      <c r="V120" s="236" t="str">
        <f t="shared" si="27"/>
        <v>WH8_9</v>
      </c>
      <c r="W120" s="236">
        <f t="shared" si="10"/>
        <v>2.4300205766701756E-2</v>
      </c>
      <c r="X120" s="236" t="s">
        <v>145</v>
      </c>
      <c r="Y120" s="236" t="s">
        <v>9</v>
      </c>
      <c r="AC120" s="236" t="s">
        <v>163</v>
      </c>
      <c r="AD120" s="236" t="str">
        <f t="shared" si="22"/>
        <v>TRA_Mot</v>
      </c>
      <c r="AE120" s="236" t="str">
        <f t="shared" si="22"/>
        <v>WH8_9</v>
      </c>
      <c r="AF120" s="236">
        <f t="shared" si="12"/>
        <v>2.0694579381969672E-2</v>
      </c>
      <c r="AG120" s="236" t="s">
        <v>145</v>
      </c>
      <c r="AH120" s="236" t="s">
        <v>15</v>
      </c>
      <c r="AL120" s="236" t="s">
        <v>163</v>
      </c>
      <c r="AM120" s="236" t="str">
        <f t="shared" si="23"/>
        <v>TRA_Mot</v>
      </c>
      <c r="AN120" s="236" t="str">
        <f t="shared" si="23"/>
        <v>WH8_9</v>
      </c>
      <c r="AO120" s="236">
        <f t="shared" si="14"/>
        <v>2.2198516505466385E-2</v>
      </c>
      <c r="AP120" s="236" t="s">
        <v>145</v>
      </c>
      <c r="AQ120" s="236" t="s">
        <v>12</v>
      </c>
      <c r="AU120" s="236" t="s">
        <v>163</v>
      </c>
      <c r="AV120" s="236" t="str">
        <f t="shared" si="24"/>
        <v>TRA_Mot</v>
      </c>
      <c r="AW120" s="236" t="str">
        <f t="shared" si="24"/>
        <v>WH8_9</v>
      </c>
      <c r="AX120" s="236">
        <f t="shared" si="16"/>
        <v>1.8926889835118442E-2</v>
      </c>
      <c r="AY120" s="236" t="s">
        <v>145</v>
      </c>
      <c r="AZ120" s="236" t="s">
        <v>11</v>
      </c>
      <c r="BD120" s="236" t="s">
        <v>163</v>
      </c>
      <c r="BE120" s="236" t="str">
        <f t="shared" si="25"/>
        <v>TRA_Mot</v>
      </c>
      <c r="BF120" s="236" t="str">
        <f t="shared" si="25"/>
        <v>WH8_9</v>
      </c>
      <c r="BG120" s="236">
        <f t="shared" si="21"/>
        <v>2.2198516505466385E-2</v>
      </c>
      <c r="BH120" s="236" t="s">
        <v>145</v>
      </c>
      <c r="BI120" s="236" t="s">
        <v>13</v>
      </c>
      <c r="BM120" s="236" t="s">
        <v>163</v>
      </c>
      <c r="BN120" s="236" t="str">
        <f t="shared" si="26"/>
        <v>TRA_Mot</v>
      </c>
      <c r="BO120" s="236" t="str">
        <f t="shared" si="26"/>
        <v>WH8_9</v>
      </c>
      <c r="BP120" s="236">
        <f t="shared" si="19"/>
        <v>1.8926889835118442E-2</v>
      </c>
      <c r="BQ120" s="236" t="s">
        <v>145</v>
      </c>
      <c r="BR120" s="236" t="s">
        <v>10</v>
      </c>
    </row>
    <row r="121" spans="2:70">
      <c r="B121" s="90" t="s">
        <v>163</v>
      </c>
      <c r="C121" t="s">
        <v>185</v>
      </c>
      <c r="D121" s="96" t="s">
        <v>169</v>
      </c>
      <c r="E121" s="96">
        <v>1.15296803652968E-2</v>
      </c>
      <c r="F121" s="90" t="s">
        <v>145</v>
      </c>
      <c r="K121" s="236" t="s">
        <v>163</v>
      </c>
      <c r="L121" s="236" t="str">
        <f t="shared" si="20"/>
        <v>TRA_Mot</v>
      </c>
      <c r="M121" s="236" t="s">
        <v>601</v>
      </c>
      <c r="N121" s="236">
        <f t="shared" si="8"/>
        <v>2.0724743126449289E-2</v>
      </c>
      <c r="O121" s="236" t="s">
        <v>145</v>
      </c>
      <c r="P121" s="236" t="s">
        <v>14</v>
      </c>
      <c r="T121" s="236" t="s">
        <v>163</v>
      </c>
      <c r="U121" s="236" t="str">
        <f t="shared" si="27"/>
        <v>TRA_Mot</v>
      </c>
      <c r="V121" s="236" t="str">
        <f t="shared" si="27"/>
        <v>WH10_11</v>
      </c>
      <c r="W121" s="236">
        <f t="shared" si="10"/>
        <v>2.6960606459662702E-2</v>
      </c>
      <c r="X121" s="236" t="s">
        <v>145</v>
      </c>
      <c r="Y121" s="236" t="s">
        <v>9</v>
      </c>
      <c r="AC121" s="236" t="s">
        <v>163</v>
      </c>
      <c r="AD121" s="236" t="str">
        <f t="shared" si="22"/>
        <v>TRA_Mot</v>
      </c>
      <c r="AE121" s="236" t="str">
        <f t="shared" si="22"/>
        <v>WH10_11</v>
      </c>
      <c r="AF121" s="236">
        <f t="shared" si="12"/>
        <v>2.0337356222063653E-2</v>
      </c>
      <c r="AG121" s="236" t="s">
        <v>145</v>
      </c>
      <c r="AH121" s="236" t="s">
        <v>15</v>
      </c>
      <c r="AL121" s="236" t="s">
        <v>163</v>
      </c>
      <c r="AM121" s="236" t="str">
        <f t="shared" si="23"/>
        <v>TRA_Mot</v>
      </c>
      <c r="AN121" s="236" t="str">
        <f t="shared" si="23"/>
        <v>WH10_11</v>
      </c>
      <c r="AO121" s="236">
        <f t="shared" si="14"/>
        <v>2.289443174741624E-2</v>
      </c>
      <c r="AP121" s="236" t="s">
        <v>145</v>
      </c>
      <c r="AQ121" s="236" t="s">
        <v>12</v>
      </c>
      <c r="AU121" s="236" t="s">
        <v>163</v>
      </c>
      <c r="AV121" s="236" t="str">
        <f t="shared" si="24"/>
        <v>TRA_Mot</v>
      </c>
      <c r="AW121" s="236" t="str">
        <f t="shared" si="24"/>
        <v>WH10_11</v>
      </c>
      <c r="AX121" s="236">
        <f t="shared" si="16"/>
        <v>1.9316772940714252E-2</v>
      </c>
      <c r="AY121" s="236" t="s">
        <v>145</v>
      </c>
      <c r="AZ121" s="236" t="s">
        <v>11</v>
      </c>
      <c r="BD121" s="236" t="s">
        <v>163</v>
      </c>
      <c r="BE121" s="236" t="str">
        <f t="shared" si="25"/>
        <v>TRA_Mot</v>
      </c>
      <c r="BF121" s="236" t="str">
        <f t="shared" si="25"/>
        <v>WH10_11</v>
      </c>
      <c r="BG121" s="236">
        <f t="shared" si="21"/>
        <v>2.289443174741624E-2</v>
      </c>
      <c r="BH121" s="236" t="s">
        <v>145</v>
      </c>
      <c r="BI121" s="236" t="s">
        <v>13</v>
      </c>
      <c r="BM121" s="236" t="s">
        <v>163</v>
      </c>
      <c r="BN121" s="236" t="str">
        <f t="shared" si="26"/>
        <v>TRA_Mot</v>
      </c>
      <c r="BO121" s="236" t="str">
        <f t="shared" si="26"/>
        <v>WH10_11</v>
      </c>
      <c r="BP121" s="236">
        <f t="shared" si="19"/>
        <v>1.9316772940714252E-2</v>
      </c>
      <c r="BQ121" s="236" t="s">
        <v>145</v>
      </c>
      <c r="BR121" s="236" t="s">
        <v>10</v>
      </c>
    </row>
    <row r="122" spans="2:70">
      <c r="B122" s="90" t="s">
        <v>163</v>
      </c>
      <c r="C122" t="s">
        <v>185</v>
      </c>
      <c r="D122" s="96" t="s">
        <v>170</v>
      </c>
      <c r="E122" s="96">
        <v>9.9200913242009095E-2</v>
      </c>
      <c r="F122" s="90" t="s">
        <v>145</v>
      </c>
      <c r="K122" s="236" t="s">
        <v>163</v>
      </c>
      <c r="L122" s="236" t="str">
        <f t="shared" si="20"/>
        <v>TRA_Mot</v>
      </c>
      <c r="M122" s="236" t="s">
        <v>602</v>
      </c>
      <c r="N122" s="236">
        <f t="shared" si="8"/>
        <v>2.1313426308615869E-2</v>
      </c>
      <c r="O122" s="236" t="s">
        <v>145</v>
      </c>
      <c r="P122" s="236" t="s">
        <v>14</v>
      </c>
      <c r="T122" s="236" t="s">
        <v>163</v>
      </c>
      <c r="U122" s="236" t="str">
        <f t="shared" si="27"/>
        <v>TRA_Mot</v>
      </c>
      <c r="V122" s="236" t="str">
        <f t="shared" si="27"/>
        <v>WH12_13</v>
      </c>
      <c r="W122" s="236">
        <f t="shared" si="10"/>
        <v>2.8194153221252558E-2</v>
      </c>
      <c r="X122" s="236" t="s">
        <v>145</v>
      </c>
      <c r="Y122" s="236" t="s">
        <v>9</v>
      </c>
      <c r="AC122" s="236" t="s">
        <v>163</v>
      </c>
      <c r="AD122" s="236" t="str">
        <f t="shared" si="22"/>
        <v>TRA_Mot</v>
      </c>
      <c r="AE122" s="236" t="str">
        <f t="shared" si="22"/>
        <v>WH12_13</v>
      </c>
      <c r="AF122" s="236">
        <f t="shared" si="12"/>
        <v>2.1577923329904772E-2</v>
      </c>
      <c r="AG122" s="236" t="s">
        <v>145</v>
      </c>
      <c r="AH122" s="236" t="s">
        <v>15</v>
      </c>
      <c r="AL122" s="236" t="s">
        <v>163</v>
      </c>
      <c r="AM122" s="236" t="str">
        <f t="shared" si="23"/>
        <v>TRA_Mot</v>
      </c>
      <c r="AN122" s="236" t="str">
        <f t="shared" si="23"/>
        <v>WH12_13</v>
      </c>
      <c r="AO122" s="236">
        <f t="shared" si="14"/>
        <v>2.436992205662647E-2</v>
      </c>
      <c r="AP122" s="236" t="s">
        <v>145</v>
      </c>
      <c r="AQ122" s="236" t="s">
        <v>12</v>
      </c>
      <c r="AU122" s="236" t="s">
        <v>163</v>
      </c>
      <c r="AV122" s="236" t="str">
        <f t="shared" si="24"/>
        <v>TRA_Mot</v>
      </c>
      <c r="AW122" s="236" t="str">
        <f t="shared" si="24"/>
        <v>WH12_13</v>
      </c>
      <c r="AX122" s="236">
        <f t="shared" si="16"/>
        <v>2.1713679165996778E-2</v>
      </c>
      <c r="AY122" s="236" t="s">
        <v>145</v>
      </c>
      <c r="AZ122" s="236" t="s">
        <v>11</v>
      </c>
      <c r="BD122" s="236" t="s">
        <v>163</v>
      </c>
      <c r="BE122" s="236" t="str">
        <f t="shared" si="25"/>
        <v>TRA_Mot</v>
      </c>
      <c r="BF122" s="236" t="str">
        <f t="shared" si="25"/>
        <v>WH12_13</v>
      </c>
      <c r="BG122" s="236">
        <f t="shared" si="21"/>
        <v>2.436992205662647E-2</v>
      </c>
      <c r="BH122" s="236" t="s">
        <v>145</v>
      </c>
      <c r="BI122" s="236" t="s">
        <v>13</v>
      </c>
      <c r="BM122" s="236" t="s">
        <v>163</v>
      </c>
      <c r="BN122" s="236" t="str">
        <f t="shared" si="26"/>
        <v>TRA_Mot</v>
      </c>
      <c r="BO122" s="236" t="str">
        <f t="shared" si="26"/>
        <v>WH12_13</v>
      </c>
      <c r="BP122" s="236">
        <f t="shared" si="19"/>
        <v>2.1713679165996778E-2</v>
      </c>
      <c r="BQ122" s="236" t="s">
        <v>145</v>
      </c>
      <c r="BR122" s="236" t="s">
        <v>10</v>
      </c>
    </row>
    <row r="123" spans="2:70">
      <c r="B123" s="97" t="s">
        <v>163</v>
      </c>
      <c r="C123" t="s">
        <v>185</v>
      </c>
      <c r="D123" s="96" t="s">
        <v>171</v>
      </c>
      <c r="E123" s="96">
        <v>0.108219178082192</v>
      </c>
      <c r="F123" s="90" t="s">
        <v>145</v>
      </c>
      <c r="K123" s="386" t="s">
        <v>163</v>
      </c>
      <c r="L123" s="236" t="str">
        <f t="shared" si="20"/>
        <v>TRA_Mot</v>
      </c>
      <c r="M123" s="236" t="s">
        <v>603</v>
      </c>
      <c r="N123" s="236">
        <f t="shared" si="8"/>
        <v>2.2469105630351725E-2</v>
      </c>
      <c r="O123" s="236" t="s">
        <v>145</v>
      </c>
      <c r="P123" s="236" t="s">
        <v>14</v>
      </c>
      <c r="T123" s="236" t="s">
        <v>163</v>
      </c>
      <c r="U123" s="236" t="str">
        <f t="shared" si="27"/>
        <v>TRA_Mot</v>
      </c>
      <c r="V123" s="236" t="str">
        <f t="shared" si="27"/>
        <v>WH14_15</v>
      </c>
      <c r="W123" s="236">
        <f t="shared" si="10"/>
        <v>2.7759107718327507E-2</v>
      </c>
      <c r="X123" s="236" t="s">
        <v>145</v>
      </c>
      <c r="Y123" s="236" t="s">
        <v>9</v>
      </c>
      <c r="AC123" s="236" t="s">
        <v>163</v>
      </c>
      <c r="AD123" s="236" t="str">
        <f t="shared" si="22"/>
        <v>TRA_Mot</v>
      </c>
      <c r="AE123" s="236" t="str">
        <f t="shared" si="22"/>
        <v>WH14_15</v>
      </c>
      <c r="AF123" s="236">
        <f t="shared" si="12"/>
        <v>2.443722308467574E-2</v>
      </c>
      <c r="AG123" s="236" t="s">
        <v>145</v>
      </c>
      <c r="AH123" s="236" t="s">
        <v>15</v>
      </c>
      <c r="AL123" s="236" t="s">
        <v>163</v>
      </c>
      <c r="AM123" s="236" t="str">
        <f t="shared" si="23"/>
        <v>TRA_Mot</v>
      </c>
      <c r="AN123" s="236" t="str">
        <f t="shared" si="23"/>
        <v>WH14_15</v>
      </c>
      <c r="AO123" s="236">
        <f t="shared" si="14"/>
        <v>2.5296656553616542E-2</v>
      </c>
      <c r="AP123" s="236" t="s">
        <v>145</v>
      </c>
      <c r="AQ123" s="236" t="s">
        <v>12</v>
      </c>
      <c r="AU123" s="236" t="s">
        <v>163</v>
      </c>
      <c r="AV123" s="236" t="str">
        <f t="shared" si="24"/>
        <v>TRA_Mot</v>
      </c>
      <c r="AW123" s="236" t="str">
        <f t="shared" si="24"/>
        <v>WH14_15</v>
      </c>
      <c r="AX123" s="236">
        <f t="shared" si="16"/>
        <v>2.3154616299008286E-2</v>
      </c>
      <c r="AY123" s="236" t="s">
        <v>145</v>
      </c>
      <c r="AZ123" s="236" t="s">
        <v>11</v>
      </c>
      <c r="BD123" s="236" t="s">
        <v>163</v>
      </c>
      <c r="BE123" s="236" t="str">
        <f t="shared" si="25"/>
        <v>TRA_Mot</v>
      </c>
      <c r="BF123" s="236" t="str">
        <f t="shared" si="25"/>
        <v>WH14_15</v>
      </c>
      <c r="BG123" s="236">
        <f t="shared" si="21"/>
        <v>2.5296656553616542E-2</v>
      </c>
      <c r="BH123" s="236" t="s">
        <v>145</v>
      </c>
      <c r="BI123" s="236" t="s">
        <v>13</v>
      </c>
      <c r="BM123" s="236" t="s">
        <v>163</v>
      </c>
      <c r="BN123" s="236" t="str">
        <f t="shared" si="26"/>
        <v>TRA_Mot</v>
      </c>
      <c r="BO123" s="236" t="str">
        <f t="shared" si="26"/>
        <v>WH14_15</v>
      </c>
      <c r="BP123" s="236">
        <f t="shared" si="19"/>
        <v>2.3154616299008286E-2</v>
      </c>
      <c r="BQ123" s="236" t="s">
        <v>145</v>
      </c>
      <c r="BR123" s="236" t="s">
        <v>10</v>
      </c>
    </row>
    <row r="124" spans="2:70">
      <c r="B124" s="90" t="s">
        <v>163</v>
      </c>
      <c r="C124" t="s">
        <v>185</v>
      </c>
      <c r="D124" s="96" t="s">
        <v>172</v>
      </c>
      <c r="E124" s="96">
        <v>9.0182648401826507E-3</v>
      </c>
      <c r="F124" s="90" t="s">
        <v>145</v>
      </c>
      <c r="K124" s="236" t="s">
        <v>163</v>
      </c>
      <c r="L124" s="236" t="str">
        <f t="shared" si="20"/>
        <v>TRA_Mot</v>
      </c>
      <c r="M124" s="236" t="s">
        <v>604</v>
      </c>
      <c r="N124" s="236">
        <f t="shared" si="8"/>
        <v>2.2805879354489168E-2</v>
      </c>
      <c r="O124" s="236" t="s">
        <v>145</v>
      </c>
      <c r="P124" s="236" t="s">
        <v>14</v>
      </c>
      <c r="T124" s="236" t="s">
        <v>163</v>
      </c>
      <c r="U124" s="236" t="str">
        <f t="shared" si="27"/>
        <v>TRA_Mot</v>
      </c>
      <c r="V124" s="236" t="str">
        <f t="shared" si="27"/>
        <v>WH16_17</v>
      </c>
      <c r="W124" s="236">
        <f t="shared" si="10"/>
        <v>2.7022500142114415E-2</v>
      </c>
      <c r="X124" s="236" t="s">
        <v>145</v>
      </c>
      <c r="Y124" s="236" t="s">
        <v>9</v>
      </c>
      <c r="AC124" s="236" t="s">
        <v>163</v>
      </c>
      <c r="AD124" s="236" t="str">
        <f t="shared" si="22"/>
        <v>TRA_Mot</v>
      </c>
      <c r="AE124" s="236" t="str">
        <f t="shared" si="22"/>
        <v>WH16_17</v>
      </c>
      <c r="AF124" s="236">
        <f t="shared" si="12"/>
        <v>2.5705527690156708E-2</v>
      </c>
      <c r="AG124" s="236" t="s">
        <v>145</v>
      </c>
      <c r="AH124" s="236" t="s">
        <v>15</v>
      </c>
      <c r="AL124" s="236" t="s">
        <v>163</v>
      </c>
      <c r="AM124" s="236" t="str">
        <f t="shared" si="23"/>
        <v>TRA_Mot</v>
      </c>
      <c r="AN124" s="236" t="str">
        <f t="shared" si="23"/>
        <v>WH16_17</v>
      </c>
      <c r="AO124" s="236">
        <f t="shared" si="14"/>
        <v>2.5303534826348534E-2</v>
      </c>
      <c r="AP124" s="236" t="s">
        <v>145</v>
      </c>
      <c r="AQ124" s="236" t="s">
        <v>12</v>
      </c>
      <c r="AU124" s="236" t="s">
        <v>163</v>
      </c>
      <c r="AV124" s="236" t="str">
        <f t="shared" si="24"/>
        <v>TRA_Mot</v>
      </c>
      <c r="AW124" s="236" t="str">
        <f t="shared" si="24"/>
        <v>WH16_17</v>
      </c>
      <c r="AX124" s="236">
        <f t="shared" si="16"/>
        <v>2.335857026371211E-2</v>
      </c>
      <c r="AY124" s="236" t="s">
        <v>145</v>
      </c>
      <c r="AZ124" s="236" t="s">
        <v>11</v>
      </c>
      <c r="BD124" s="236" t="s">
        <v>163</v>
      </c>
      <c r="BE124" s="236" t="str">
        <f t="shared" si="25"/>
        <v>TRA_Mot</v>
      </c>
      <c r="BF124" s="236" t="str">
        <f t="shared" si="25"/>
        <v>WH16_17</v>
      </c>
      <c r="BG124" s="236">
        <f t="shared" si="21"/>
        <v>2.5303534826348534E-2</v>
      </c>
      <c r="BH124" s="236" t="s">
        <v>145</v>
      </c>
      <c r="BI124" s="236" t="s">
        <v>13</v>
      </c>
      <c r="BM124" s="236" t="s">
        <v>163</v>
      </c>
      <c r="BN124" s="236" t="str">
        <f t="shared" si="26"/>
        <v>TRA_Mot</v>
      </c>
      <c r="BO124" s="236" t="str">
        <f t="shared" si="26"/>
        <v>WH16_17</v>
      </c>
      <c r="BP124" s="236">
        <f t="shared" si="19"/>
        <v>2.335857026371211E-2</v>
      </c>
      <c r="BQ124" s="236" t="s">
        <v>145</v>
      </c>
      <c r="BR124" s="236" t="s">
        <v>10</v>
      </c>
    </row>
    <row r="125" spans="2:70">
      <c r="B125" s="90" t="s">
        <v>163</v>
      </c>
      <c r="C125" t="s">
        <v>185</v>
      </c>
      <c r="D125" s="96" t="s">
        <v>173</v>
      </c>
      <c r="E125" s="96">
        <v>0.13812785388127899</v>
      </c>
      <c r="F125" s="90" t="s">
        <v>145</v>
      </c>
      <c r="K125" s="236" t="s">
        <v>163</v>
      </c>
      <c r="L125" s="236" t="str">
        <f t="shared" si="20"/>
        <v>TRA_Mot</v>
      </c>
      <c r="M125" s="236" t="s">
        <v>605</v>
      </c>
      <c r="N125" s="236">
        <f t="shared" si="8"/>
        <v>2.2833551053567526E-2</v>
      </c>
      <c r="O125" s="236" t="s">
        <v>145</v>
      </c>
      <c r="P125" s="236" t="s">
        <v>14</v>
      </c>
      <c r="T125" s="236" t="s">
        <v>163</v>
      </c>
      <c r="U125" s="236" t="str">
        <f t="shared" si="27"/>
        <v>TRA_Mot</v>
      </c>
      <c r="V125" s="236" t="str">
        <f t="shared" si="27"/>
        <v>WH18_19</v>
      </c>
      <c r="W125" s="236">
        <f t="shared" si="10"/>
        <v>2.6751794466061383E-2</v>
      </c>
      <c r="X125" s="236" t="s">
        <v>145</v>
      </c>
      <c r="Y125" s="236" t="s">
        <v>9</v>
      </c>
      <c r="AC125" s="236" t="s">
        <v>163</v>
      </c>
      <c r="AD125" s="236" t="str">
        <f t="shared" si="22"/>
        <v>TRA_Mot</v>
      </c>
      <c r="AE125" s="236" t="str">
        <f t="shared" si="22"/>
        <v>WH18_19</v>
      </c>
      <c r="AF125" s="236">
        <f t="shared" si="12"/>
        <v>2.5592794365341641E-2</v>
      </c>
      <c r="AG125" s="236" t="s">
        <v>145</v>
      </c>
      <c r="AH125" s="236" t="s">
        <v>15</v>
      </c>
      <c r="AL125" s="236" t="s">
        <v>163</v>
      </c>
      <c r="AM125" s="236" t="str">
        <f t="shared" si="23"/>
        <v>TRA_Mot</v>
      </c>
      <c r="AN125" s="236" t="str">
        <f t="shared" si="23"/>
        <v>WH18_19</v>
      </c>
      <c r="AO125" s="236">
        <f t="shared" si="14"/>
        <v>2.4969586031286229E-2</v>
      </c>
      <c r="AP125" s="236" t="s">
        <v>145</v>
      </c>
      <c r="AQ125" s="236" t="s">
        <v>12</v>
      </c>
      <c r="AU125" s="236" t="s">
        <v>163</v>
      </c>
      <c r="AV125" s="236" t="str">
        <f t="shared" si="24"/>
        <v>TRA_Mot</v>
      </c>
      <c r="AW125" s="236" t="str">
        <f t="shared" si="24"/>
        <v>WH18_19</v>
      </c>
      <c r="AX125" s="236">
        <f t="shared" si="16"/>
        <v>2.3127630615324031E-2</v>
      </c>
      <c r="AY125" s="236" t="s">
        <v>145</v>
      </c>
      <c r="AZ125" s="236" t="s">
        <v>11</v>
      </c>
      <c r="BD125" s="236" t="s">
        <v>163</v>
      </c>
      <c r="BE125" s="236" t="str">
        <f t="shared" si="25"/>
        <v>TRA_Mot</v>
      </c>
      <c r="BF125" s="236" t="str">
        <f t="shared" si="25"/>
        <v>WH18_19</v>
      </c>
      <c r="BG125" s="236">
        <f t="shared" si="21"/>
        <v>2.4969586031286229E-2</v>
      </c>
      <c r="BH125" s="236" t="s">
        <v>145</v>
      </c>
      <c r="BI125" s="236" t="s">
        <v>13</v>
      </c>
      <c r="BM125" s="236" t="s">
        <v>163</v>
      </c>
      <c r="BN125" s="236" t="str">
        <f t="shared" si="26"/>
        <v>TRA_Mot</v>
      </c>
      <c r="BO125" s="236" t="str">
        <f t="shared" si="26"/>
        <v>WH18_19</v>
      </c>
      <c r="BP125" s="236">
        <f t="shared" si="19"/>
        <v>2.3127630615324031E-2</v>
      </c>
      <c r="BQ125" s="236" t="s">
        <v>145</v>
      </c>
      <c r="BR125" s="236" t="s">
        <v>10</v>
      </c>
    </row>
    <row r="126" spans="2:70">
      <c r="B126" s="90" t="s">
        <v>163</v>
      </c>
      <c r="C126" t="s">
        <v>185</v>
      </c>
      <c r="D126" s="96" t="s">
        <v>174</v>
      </c>
      <c r="E126" s="96">
        <v>0.150684931506849</v>
      </c>
      <c r="F126" s="90" t="s">
        <v>145</v>
      </c>
      <c r="K126" s="236" t="s">
        <v>163</v>
      </c>
      <c r="L126" s="236" t="str">
        <f t="shared" si="20"/>
        <v>TRA_Mot</v>
      </c>
      <c r="M126" s="236" t="s">
        <v>606</v>
      </c>
      <c r="N126" s="236">
        <f t="shared" si="8"/>
        <v>2.2715455782190419E-2</v>
      </c>
      <c r="O126" s="236" t="s">
        <v>145</v>
      </c>
      <c r="P126" s="236" t="s">
        <v>14</v>
      </c>
      <c r="T126" s="236" t="s">
        <v>163</v>
      </c>
      <c r="U126" s="236" t="str">
        <f t="shared" si="27"/>
        <v>TRA_Mot</v>
      </c>
      <c r="V126" s="236" t="str">
        <f t="shared" si="27"/>
        <v>WH20_21</v>
      </c>
      <c r="W126" s="236">
        <f t="shared" si="10"/>
        <v>2.8393351379152599E-2</v>
      </c>
      <c r="X126" s="236" t="s">
        <v>145</v>
      </c>
      <c r="Y126" s="236" t="s">
        <v>9</v>
      </c>
      <c r="AC126" s="236" t="s">
        <v>163</v>
      </c>
      <c r="AD126" s="236" t="str">
        <f t="shared" si="22"/>
        <v>TRA_Mot</v>
      </c>
      <c r="AE126" s="236" t="str">
        <f t="shared" si="22"/>
        <v>WH20_21</v>
      </c>
      <c r="AF126" s="236">
        <f t="shared" si="12"/>
        <v>2.5128096357010504E-2</v>
      </c>
      <c r="AG126" s="236" t="s">
        <v>145</v>
      </c>
      <c r="AH126" s="236" t="s">
        <v>15</v>
      </c>
      <c r="AL126" s="236" t="s">
        <v>163</v>
      </c>
      <c r="AM126" s="236" t="str">
        <f t="shared" si="23"/>
        <v>TRA_Mot</v>
      </c>
      <c r="AN126" s="236" t="str">
        <f t="shared" si="23"/>
        <v>WH20_21</v>
      </c>
      <c r="AO126" s="236">
        <f t="shared" si="14"/>
        <v>2.5193666776947114E-2</v>
      </c>
      <c r="AP126" s="236" t="s">
        <v>145</v>
      </c>
      <c r="AQ126" s="236" t="s">
        <v>12</v>
      </c>
      <c r="AU126" s="236" t="s">
        <v>163</v>
      </c>
      <c r="AV126" s="236" t="str">
        <f t="shared" si="24"/>
        <v>TRA_Mot</v>
      </c>
      <c r="AW126" s="236" t="str">
        <f t="shared" si="24"/>
        <v>WH20_21</v>
      </c>
      <c r="AX126" s="236">
        <f t="shared" si="16"/>
        <v>2.3066922677741498E-2</v>
      </c>
      <c r="AY126" s="236" t="s">
        <v>145</v>
      </c>
      <c r="AZ126" s="236" t="s">
        <v>11</v>
      </c>
      <c r="BD126" s="236" t="s">
        <v>163</v>
      </c>
      <c r="BE126" s="236" t="str">
        <f t="shared" si="25"/>
        <v>TRA_Mot</v>
      </c>
      <c r="BF126" s="236" t="str">
        <f t="shared" si="25"/>
        <v>WH20_21</v>
      </c>
      <c r="BG126" s="236">
        <f t="shared" si="21"/>
        <v>2.5193666776947114E-2</v>
      </c>
      <c r="BH126" s="236" t="s">
        <v>145</v>
      </c>
      <c r="BI126" s="236" t="s">
        <v>13</v>
      </c>
      <c r="BM126" s="236" t="s">
        <v>163</v>
      </c>
      <c r="BN126" s="236" t="str">
        <f t="shared" si="26"/>
        <v>TRA_Mot</v>
      </c>
      <c r="BO126" s="236" t="str">
        <f t="shared" si="26"/>
        <v>WH20_21</v>
      </c>
      <c r="BP126" s="236">
        <f t="shared" si="19"/>
        <v>2.3066922677741498E-2</v>
      </c>
      <c r="BQ126" s="236" t="s">
        <v>145</v>
      </c>
      <c r="BR126" s="236" t="s">
        <v>10</v>
      </c>
    </row>
    <row r="127" spans="2:70">
      <c r="B127" s="100" t="s">
        <v>163</v>
      </c>
      <c r="C127" t="s">
        <v>185</v>
      </c>
      <c r="D127" s="101" t="s">
        <v>175</v>
      </c>
      <c r="E127" s="101">
        <v>1.25570776255708E-2</v>
      </c>
      <c r="F127" s="102" t="s">
        <v>145</v>
      </c>
      <c r="K127" s="386" t="s">
        <v>163</v>
      </c>
      <c r="L127" s="236" t="str">
        <f t="shared" si="20"/>
        <v>TRA_Mot</v>
      </c>
      <c r="M127" s="236" t="s">
        <v>607</v>
      </c>
      <c r="N127" s="236">
        <f t="shared" si="8"/>
        <v>2.2889826289936879E-2</v>
      </c>
      <c r="O127" s="236" t="s">
        <v>145</v>
      </c>
      <c r="P127" s="236" t="s">
        <v>14</v>
      </c>
      <c r="T127" s="236" t="s">
        <v>163</v>
      </c>
      <c r="U127" s="236" t="str">
        <f t="shared" si="27"/>
        <v>TRA_Mot</v>
      </c>
      <c r="V127" s="236" t="str">
        <f t="shared" si="27"/>
        <v>WH22_23</v>
      </c>
      <c r="W127" s="236">
        <f t="shared" si="10"/>
        <v>2.8309781661700797E-2</v>
      </c>
      <c r="X127" s="236" t="s">
        <v>145</v>
      </c>
      <c r="Y127" s="236" t="s">
        <v>9</v>
      </c>
      <c r="AC127" s="236" t="s">
        <v>163</v>
      </c>
      <c r="AD127" s="236" t="str">
        <f t="shared" si="22"/>
        <v>TRA_Mot</v>
      </c>
      <c r="AE127" s="236" t="str">
        <f t="shared" si="22"/>
        <v>WH22_23</v>
      </c>
      <c r="AF127" s="236">
        <f t="shared" si="12"/>
        <v>2.5492073877533841E-2</v>
      </c>
      <c r="AG127" s="236" t="s">
        <v>145</v>
      </c>
      <c r="AH127" s="236" t="s">
        <v>15</v>
      </c>
      <c r="AL127" s="236" t="s">
        <v>163</v>
      </c>
      <c r="AM127" s="236" t="str">
        <f t="shared" si="23"/>
        <v>TRA_Mot</v>
      </c>
      <c r="AN127" s="236" t="str">
        <f t="shared" si="23"/>
        <v>WH22_23</v>
      </c>
      <c r="AO127" s="236">
        <f t="shared" si="14"/>
        <v>2.5793097568826008E-2</v>
      </c>
      <c r="AP127" s="236" t="s">
        <v>145</v>
      </c>
      <c r="AQ127" s="236" t="s">
        <v>12</v>
      </c>
      <c r="AU127" s="236" t="s">
        <v>163</v>
      </c>
      <c r="AV127" s="236" t="str">
        <f t="shared" si="24"/>
        <v>TRA_Mot</v>
      </c>
      <c r="AW127" s="236" t="str">
        <f t="shared" si="24"/>
        <v>WH22_23</v>
      </c>
      <c r="AX127" s="236">
        <f t="shared" si="16"/>
        <v>2.4658149421792279E-2</v>
      </c>
      <c r="AY127" s="236" t="s">
        <v>145</v>
      </c>
      <c r="AZ127" s="236" t="s">
        <v>11</v>
      </c>
      <c r="BD127" s="236" t="s">
        <v>163</v>
      </c>
      <c r="BE127" s="236" t="str">
        <f t="shared" si="25"/>
        <v>TRA_Mot</v>
      </c>
      <c r="BF127" s="236" t="str">
        <f t="shared" si="25"/>
        <v>WH22_23</v>
      </c>
      <c r="BG127" s="236">
        <f t="shared" si="21"/>
        <v>2.5793097568826008E-2</v>
      </c>
      <c r="BH127" s="236" t="s">
        <v>145</v>
      </c>
      <c r="BI127" s="236" t="s">
        <v>13</v>
      </c>
      <c r="BM127" s="236" t="s">
        <v>163</v>
      </c>
      <c r="BN127" s="236" t="str">
        <f t="shared" si="26"/>
        <v>TRA_Mot</v>
      </c>
      <c r="BO127" s="236" t="str">
        <f t="shared" si="26"/>
        <v>WH22_23</v>
      </c>
      <c r="BP127" s="236">
        <f t="shared" si="19"/>
        <v>2.4658149421792279E-2</v>
      </c>
      <c r="BQ127" s="236" t="s">
        <v>145</v>
      </c>
      <c r="BR127" s="236" t="s">
        <v>10</v>
      </c>
    </row>
    <row r="128" spans="2:70">
      <c r="B128" s="90" t="s">
        <v>163</v>
      </c>
      <c r="C128" t="s">
        <v>186</v>
      </c>
      <c r="D128" s="96" t="s">
        <v>164</v>
      </c>
      <c r="E128" s="96">
        <v>9.4178082191780796E-2</v>
      </c>
      <c r="F128" s="90" t="s">
        <v>145</v>
      </c>
      <c r="K128" s="236" t="s">
        <v>163</v>
      </c>
      <c r="L128" s="236" t="str">
        <f>C11</f>
        <v>TRA_Bus</v>
      </c>
      <c r="M128" s="236" t="str">
        <f t="shared" ref="M128:M191" si="28">M80</f>
        <v>RH0_1</v>
      </c>
      <c r="N128" s="236">
        <f t="shared" si="8"/>
        <v>2.0724659037165537E-2</v>
      </c>
      <c r="O128" s="236" t="s">
        <v>145</v>
      </c>
      <c r="P128" s="236" t="s">
        <v>14</v>
      </c>
      <c r="T128" s="236" t="s">
        <v>163</v>
      </c>
      <c r="U128" s="236" t="str">
        <f t="shared" si="27"/>
        <v>TRA_Bus</v>
      </c>
      <c r="V128" s="236" t="str">
        <f t="shared" si="27"/>
        <v>RH0_1</v>
      </c>
      <c r="W128" s="236">
        <f t="shared" si="10"/>
        <v>2.1114941725154532E-2</v>
      </c>
      <c r="X128" s="236" t="s">
        <v>145</v>
      </c>
      <c r="Y128" s="236" t="s">
        <v>9</v>
      </c>
      <c r="AC128" s="236" t="s">
        <v>163</v>
      </c>
      <c r="AD128" s="236" t="str">
        <f t="shared" ref="AD128:AE175" si="29">U128</f>
        <v>TRA_Bus</v>
      </c>
      <c r="AE128" s="236" t="str">
        <f t="shared" si="29"/>
        <v>RH0_1</v>
      </c>
      <c r="AF128" s="236">
        <f t="shared" si="12"/>
        <v>2.1558860771218834E-2</v>
      </c>
      <c r="AG128" s="236" t="s">
        <v>145</v>
      </c>
      <c r="AH128" s="236" t="s">
        <v>15</v>
      </c>
      <c r="AL128" s="236" t="s">
        <v>163</v>
      </c>
      <c r="AM128" s="236" t="str">
        <f t="shared" ref="AM128:AN175" si="30">AD128</f>
        <v>TRA_Bus</v>
      </c>
      <c r="AN128" s="236" t="str">
        <f t="shared" si="30"/>
        <v>RH0_1</v>
      </c>
      <c r="AO128" s="236">
        <f t="shared" si="14"/>
        <v>2.1100281615679766E-2</v>
      </c>
      <c r="AP128" s="236" t="s">
        <v>145</v>
      </c>
      <c r="AQ128" s="236" t="s">
        <v>12</v>
      </c>
      <c r="AU128" s="236" t="s">
        <v>163</v>
      </c>
      <c r="AV128" s="236" t="str">
        <f t="shared" ref="AV128:AW175" si="31">AM128</f>
        <v>TRA_Bus</v>
      </c>
      <c r="AW128" s="236" t="str">
        <f t="shared" si="31"/>
        <v>RH0_1</v>
      </c>
      <c r="AX128" s="236">
        <f t="shared" si="16"/>
        <v>2.1655345397811724E-2</v>
      </c>
      <c r="AY128" s="236" t="s">
        <v>145</v>
      </c>
      <c r="AZ128" s="236" t="s">
        <v>11</v>
      </c>
      <c r="BD128" s="236" t="s">
        <v>163</v>
      </c>
      <c r="BE128" s="236" t="str">
        <f t="shared" ref="BE128:BF175" si="32">AV128</f>
        <v>TRA_Bus</v>
      </c>
      <c r="BF128" s="236" t="str">
        <f t="shared" si="32"/>
        <v>RH0_1</v>
      </c>
      <c r="BG128" s="236">
        <f t="shared" si="21"/>
        <v>2.1100281615679766E-2</v>
      </c>
      <c r="BH128" s="236" t="s">
        <v>145</v>
      </c>
      <c r="BI128" s="236" t="s">
        <v>13</v>
      </c>
      <c r="BM128" s="236" t="s">
        <v>163</v>
      </c>
      <c r="BN128" s="236" t="str">
        <f t="shared" ref="BN128:BO175" si="33">BE128</f>
        <v>TRA_Bus</v>
      </c>
      <c r="BO128" s="236" t="str">
        <f t="shared" si="33"/>
        <v>RH0_1</v>
      </c>
      <c r="BP128" s="236">
        <f t="shared" si="19"/>
        <v>2.1655345397811724E-2</v>
      </c>
      <c r="BQ128" s="236" t="s">
        <v>145</v>
      </c>
      <c r="BR128" s="236" t="s">
        <v>10</v>
      </c>
    </row>
    <row r="129" spans="2:70">
      <c r="B129" s="90" t="s">
        <v>163</v>
      </c>
      <c r="C129" t="s">
        <v>186</v>
      </c>
      <c r="D129" s="96" t="s">
        <v>165</v>
      </c>
      <c r="E129" s="96">
        <v>0.102739726027397</v>
      </c>
      <c r="F129" s="90" t="s">
        <v>145</v>
      </c>
      <c r="K129" s="236" t="s">
        <v>163</v>
      </c>
      <c r="L129" s="236" t="str">
        <f t="shared" ref="L129:L175" si="34">L128</f>
        <v>TRA_Bus</v>
      </c>
      <c r="M129" s="236" t="str">
        <f t="shared" si="28"/>
        <v>RH2_3</v>
      </c>
      <c r="N129" s="236">
        <f t="shared" si="8"/>
        <v>2.0606913950845532E-2</v>
      </c>
      <c r="O129" s="236" t="s">
        <v>145</v>
      </c>
      <c r="P129" s="236" t="s">
        <v>14</v>
      </c>
      <c r="T129" s="236" t="s">
        <v>163</v>
      </c>
      <c r="U129" s="236" t="str">
        <f t="shared" ref="U129:V175" si="35">L129</f>
        <v>TRA_Bus</v>
      </c>
      <c r="V129" s="236" t="str">
        <f t="shared" si="35"/>
        <v>RH2_3</v>
      </c>
      <c r="W129" s="236">
        <f t="shared" si="10"/>
        <v>1.9269377650938974E-2</v>
      </c>
      <c r="X129" s="236" t="s">
        <v>145</v>
      </c>
      <c r="Y129" s="236" t="s">
        <v>9</v>
      </c>
      <c r="AC129" s="236" t="s">
        <v>163</v>
      </c>
      <c r="AD129" s="236" t="str">
        <f t="shared" si="29"/>
        <v>TRA_Bus</v>
      </c>
      <c r="AE129" s="236" t="str">
        <f t="shared" si="29"/>
        <v>RH2_3</v>
      </c>
      <c r="AF129" s="236">
        <f t="shared" si="12"/>
        <v>2.1716461727874961E-2</v>
      </c>
      <c r="AG129" s="236" t="s">
        <v>145</v>
      </c>
      <c r="AH129" s="236" t="s">
        <v>15</v>
      </c>
      <c r="AL129" s="236" t="s">
        <v>163</v>
      </c>
      <c r="AM129" s="236" t="str">
        <f t="shared" si="30"/>
        <v>TRA_Bus</v>
      </c>
      <c r="AN129" s="236" t="str">
        <f t="shared" si="30"/>
        <v>RH2_3</v>
      </c>
      <c r="AO129" s="236">
        <f t="shared" si="14"/>
        <v>2.0204463474633838E-2</v>
      </c>
      <c r="AP129" s="236" t="s">
        <v>145</v>
      </c>
      <c r="AQ129" s="236" t="s">
        <v>12</v>
      </c>
      <c r="AU129" s="236" t="s">
        <v>163</v>
      </c>
      <c r="AV129" s="236" t="str">
        <f t="shared" si="31"/>
        <v>TRA_Bus</v>
      </c>
      <c r="AW129" s="236" t="str">
        <f t="shared" si="31"/>
        <v>RH2_3</v>
      </c>
      <c r="AX129" s="236">
        <f t="shared" si="16"/>
        <v>1.9761792817229871E-2</v>
      </c>
      <c r="AY129" s="236" t="s">
        <v>145</v>
      </c>
      <c r="AZ129" s="236" t="s">
        <v>11</v>
      </c>
      <c r="BD129" s="236" t="s">
        <v>163</v>
      </c>
      <c r="BE129" s="236" t="str">
        <f t="shared" si="32"/>
        <v>TRA_Bus</v>
      </c>
      <c r="BF129" s="236" t="str">
        <f t="shared" si="32"/>
        <v>RH2_3</v>
      </c>
      <c r="BG129" s="236">
        <f t="shared" si="21"/>
        <v>2.0204463474633838E-2</v>
      </c>
      <c r="BH129" s="236" t="s">
        <v>145</v>
      </c>
      <c r="BI129" s="236" t="s">
        <v>13</v>
      </c>
      <c r="BM129" s="236" t="s">
        <v>163</v>
      </c>
      <c r="BN129" s="236" t="str">
        <f t="shared" si="33"/>
        <v>TRA_Bus</v>
      </c>
      <c r="BO129" s="236" t="str">
        <f t="shared" si="33"/>
        <v>RH2_3</v>
      </c>
      <c r="BP129" s="236">
        <f t="shared" si="19"/>
        <v>1.9761792817229871E-2</v>
      </c>
      <c r="BQ129" s="236" t="s">
        <v>145</v>
      </c>
      <c r="BR129" s="236" t="s">
        <v>10</v>
      </c>
    </row>
    <row r="130" spans="2:70">
      <c r="B130" s="90" t="s">
        <v>163</v>
      </c>
      <c r="C130" t="s">
        <v>186</v>
      </c>
      <c r="D130" s="96" t="s">
        <v>166</v>
      </c>
      <c r="E130" s="96">
        <v>8.5616438356164396E-3</v>
      </c>
      <c r="F130" s="90" t="s">
        <v>145</v>
      </c>
      <c r="K130" s="236" t="s">
        <v>163</v>
      </c>
      <c r="L130" s="236" t="str">
        <f t="shared" si="34"/>
        <v>TRA_Bus</v>
      </c>
      <c r="M130" s="236" t="str">
        <f t="shared" si="28"/>
        <v>RH4_5</v>
      </c>
      <c r="N130" s="236">
        <f t="shared" si="8"/>
        <v>1.9908743871061466E-2</v>
      </c>
      <c r="O130" s="236" t="s">
        <v>145</v>
      </c>
      <c r="P130" s="236" t="s">
        <v>14</v>
      </c>
      <c r="T130" s="236" t="s">
        <v>163</v>
      </c>
      <c r="U130" s="236" t="str">
        <f t="shared" si="35"/>
        <v>TRA_Bus</v>
      </c>
      <c r="V130" s="236" t="str">
        <f t="shared" si="35"/>
        <v>RH4_5</v>
      </c>
      <c r="W130" s="236">
        <f t="shared" si="10"/>
        <v>1.8553891573515724E-2</v>
      </c>
      <c r="X130" s="236" t="s">
        <v>145</v>
      </c>
      <c r="Y130" s="236" t="s">
        <v>9</v>
      </c>
      <c r="AC130" s="236" t="s">
        <v>163</v>
      </c>
      <c r="AD130" s="236" t="str">
        <f t="shared" si="29"/>
        <v>TRA_Bus</v>
      </c>
      <c r="AE130" s="236" t="str">
        <f t="shared" si="29"/>
        <v>RH4_5</v>
      </c>
      <c r="AF130" s="236">
        <f t="shared" si="12"/>
        <v>2.1041033024000365E-2</v>
      </c>
      <c r="AG130" s="236" t="s">
        <v>145</v>
      </c>
      <c r="AH130" s="236" t="s">
        <v>15</v>
      </c>
      <c r="AL130" s="236" t="s">
        <v>163</v>
      </c>
      <c r="AM130" s="236" t="str">
        <f t="shared" si="30"/>
        <v>TRA_Bus</v>
      </c>
      <c r="AN130" s="236" t="str">
        <f t="shared" si="30"/>
        <v>RH4_5</v>
      </c>
      <c r="AO130" s="236">
        <f t="shared" si="14"/>
        <v>1.9159866676335777E-2</v>
      </c>
      <c r="AP130" s="236" t="s">
        <v>145</v>
      </c>
      <c r="AQ130" s="236" t="s">
        <v>12</v>
      </c>
      <c r="AU130" s="236" t="s">
        <v>163</v>
      </c>
      <c r="AV130" s="236" t="str">
        <f t="shared" si="31"/>
        <v>TRA_Bus</v>
      </c>
      <c r="AW130" s="236" t="str">
        <f t="shared" si="31"/>
        <v>RH4_5</v>
      </c>
      <c r="AX130" s="236">
        <f t="shared" si="16"/>
        <v>1.7601494690120366E-2</v>
      </c>
      <c r="AY130" s="236" t="s">
        <v>145</v>
      </c>
      <c r="AZ130" s="236" t="s">
        <v>11</v>
      </c>
      <c r="BD130" s="236" t="s">
        <v>163</v>
      </c>
      <c r="BE130" s="236" t="str">
        <f t="shared" si="32"/>
        <v>TRA_Bus</v>
      </c>
      <c r="BF130" s="236" t="str">
        <f t="shared" si="32"/>
        <v>RH4_5</v>
      </c>
      <c r="BG130" s="236">
        <f t="shared" si="21"/>
        <v>1.9159866676335777E-2</v>
      </c>
      <c r="BH130" s="236" t="s">
        <v>145</v>
      </c>
      <c r="BI130" s="236" t="s">
        <v>13</v>
      </c>
      <c r="BM130" s="236" t="s">
        <v>163</v>
      </c>
      <c r="BN130" s="236" t="str">
        <f t="shared" si="33"/>
        <v>TRA_Bus</v>
      </c>
      <c r="BO130" s="236" t="str">
        <f t="shared" si="33"/>
        <v>RH4_5</v>
      </c>
      <c r="BP130" s="236">
        <f t="shared" si="19"/>
        <v>1.7601494690120366E-2</v>
      </c>
      <c r="BQ130" s="236" t="s">
        <v>145</v>
      </c>
      <c r="BR130" s="236" t="s">
        <v>10</v>
      </c>
    </row>
    <row r="131" spans="2:70">
      <c r="B131" s="97" t="s">
        <v>163</v>
      </c>
      <c r="C131" t="s">
        <v>186</v>
      </c>
      <c r="D131" s="96" t="s">
        <v>167</v>
      </c>
      <c r="E131" s="96">
        <v>0.12682648401826499</v>
      </c>
      <c r="F131" s="90" t="s">
        <v>145</v>
      </c>
      <c r="K131" s="386" t="s">
        <v>163</v>
      </c>
      <c r="L131" s="236" t="str">
        <f t="shared" si="34"/>
        <v>TRA_Bus</v>
      </c>
      <c r="M131" s="236" t="str">
        <f t="shared" si="28"/>
        <v>RH6_7</v>
      </c>
      <c r="N131" s="236">
        <f t="shared" si="8"/>
        <v>1.9131142691048007E-2</v>
      </c>
      <c r="O131" s="236" t="s">
        <v>145</v>
      </c>
      <c r="P131" s="236" t="s">
        <v>14</v>
      </c>
      <c r="T131" s="236" t="s">
        <v>163</v>
      </c>
      <c r="U131" s="236" t="str">
        <f t="shared" si="35"/>
        <v>TRA_Bus</v>
      </c>
      <c r="V131" s="236" t="str">
        <f t="shared" si="35"/>
        <v>RH6_7</v>
      </c>
      <c r="W131" s="236">
        <f t="shared" si="10"/>
        <v>1.8803352118699587E-2</v>
      </c>
      <c r="X131" s="236" t="s">
        <v>145</v>
      </c>
      <c r="Y131" s="236" t="s">
        <v>9</v>
      </c>
      <c r="AC131" s="236" t="s">
        <v>163</v>
      </c>
      <c r="AD131" s="236" t="str">
        <f t="shared" si="29"/>
        <v>TRA_Bus</v>
      </c>
      <c r="AE131" s="236" t="str">
        <f t="shared" si="29"/>
        <v>RH6_7</v>
      </c>
      <c r="AF131" s="236">
        <f t="shared" si="12"/>
        <v>1.8623642385664267E-2</v>
      </c>
      <c r="AG131" s="236" t="s">
        <v>145</v>
      </c>
      <c r="AH131" s="236" t="s">
        <v>15</v>
      </c>
      <c r="AL131" s="236" t="s">
        <v>163</v>
      </c>
      <c r="AM131" s="236" t="str">
        <f t="shared" si="30"/>
        <v>TRA_Bus</v>
      </c>
      <c r="AN131" s="236" t="str">
        <f t="shared" si="30"/>
        <v>RH6_7</v>
      </c>
      <c r="AO131" s="236">
        <f t="shared" si="14"/>
        <v>1.8319027581294868E-2</v>
      </c>
      <c r="AP131" s="236" t="s">
        <v>145</v>
      </c>
      <c r="AQ131" s="236" t="s">
        <v>12</v>
      </c>
      <c r="AU131" s="236" t="s">
        <v>163</v>
      </c>
      <c r="AV131" s="236" t="str">
        <f t="shared" si="31"/>
        <v>TRA_Bus</v>
      </c>
      <c r="AW131" s="236" t="str">
        <f t="shared" si="31"/>
        <v>RH6_7</v>
      </c>
      <c r="AX131" s="236">
        <f t="shared" si="16"/>
        <v>1.6744293447780733E-2</v>
      </c>
      <c r="AY131" s="236" t="s">
        <v>145</v>
      </c>
      <c r="AZ131" s="236" t="s">
        <v>11</v>
      </c>
      <c r="BD131" s="236" t="s">
        <v>163</v>
      </c>
      <c r="BE131" s="236" t="str">
        <f t="shared" si="32"/>
        <v>TRA_Bus</v>
      </c>
      <c r="BF131" s="236" t="str">
        <f t="shared" si="32"/>
        <v>RH6_7</v>
      </c>
      <c r="BG131" s="236">
        <f t="shared" si="21"/>
        <v>1.8319027581294868E-2</v>
      </c>
      <c r="BH131" s="236" t="s">
        <v>145</v>
      </c>
      <c r="BI131" s="236" t="s">
        <v>13</v>
      </c>
      <c r="BM131" s="236" t="s">
        <v>163</v>
      </c>
      <c r="BN131" s="236" t="str">
        <f t="shared" si="33"/>
        <v>TRA_Bus</v>
      </c>
      <c r="BO131" s="236" t="str">
        <f t="shared" si="33"/>
        <v>RH6_7</v>
      </c>
      <c r="BP131" s="236">
        <f t="shared" si="19"/>
        <v>1.6744293447780733E-2</v>
      </c>
      <c r="BQ131" s="236" t="s">
        <v>145</v>
      </c>
      <c r="BR131" s="236" t="s">
        <v>10</v>
      </c>
    </row>
    <row r="132" spans="2:70">
      <c r="B132" s="90" t="s">
        <v>163</v>
      </c>
      <c r="C132" t="s">
        <v>186</v>
      </c>
      <c r="D132" s="96" t="s">
        <v>168</v>
      </c>
      <c r="E132" s="96">
        <v>0.13835616438356199</v>
      </c>
      <c r="F132" s="90" t="s">
        <v>145</v>
      </c>
      <c r="K132" s="236" t="s">
        <v>163</v>
      </c>
      <c r="L132" s="236" t="str">
        <f t="shared" si="34"/>
        <v>TRA_Bus</v>
      </c>
      <c r="M132" s="236" t="str">
        <f t="shared" si="28"/>
        <v>RH8_9</v>
      </c>
      <c r="N132" s="236">
        <f t="shared" si="8"/>
        <v>1.8830899452683077E-2</v>
      </c>
      <c r="O132" s="236" t="s">
        <v>145</v>
      </c>
      <c r="P132" s="236" t="s">
        <v>14</v>
      </c>
      <c r="T132" s="236" t="s">
        <v>163</v>
      </c>
      <c r="U132" s="236" t="str">
        <f t="shared" si="35"/>
        <v>TRA_Bus</v>
      </c>
      <c r="V132" s="236" t="str">
        <f t="shared" si="35"/>
        <v>RH8_9</v>
      </c>
      <c r="W132" s="236">
        <f t="shared" si="10"/>
        <v>2.0275784295644878E-2</v>
      </c>
      <c r="X132" s="236" t="s">
        <v>145</v>
      </c>
      <c r="Y132" s="236" t="s">
        <v>9</v>
      </c>
      <c r="AC132" s="236" t="s">
        <v>163</v>
      </c>
      <c r="AD132" s="236" t="str">
        <f t="shared" si="29"/>
        <v>TRA_Bus</v>
      </c>
      <c r="AE132" s="236" t="str">
        <f t="shared" si="29"/>
        <v>RH8_9</v>
      </c>
      <c r="AF132" s="236">
        <f t="shared" si="12"/>
        <v>1.7156934758240105E-2</v>
      </c>
      <c r="AG132" s="236" t="s">
        <v>145</v>
      </c>
      <c r="AH132" s="236" t="s">
        <v>15</v>
      </c>
      <c r="AL132" s="236" t="s">
        <v>163</v>
      </c>
      <c r="AM132" s="236" t="str">
        <f t="shared" si="30"/>
        <v>TRA_Bus</v>
      </c>
      <c r="AN132" s="236" t="str">
        <f t="shared" si="30"/>
        <v>RH8_9</v>
      </c>
      <c r="AO132" s="236">
        <f t="shared" si="14"/>
        <v>1.8367232972075154E-2</v>
      </c>
      <c r="AP132" s="236" t="s">
        <v>145</v>
      </c>
      <c r="AQ132" s="236" t="s">
        <v>12</v>
      </c>
      <c r="AU132" s="236" t="s">
        <v>163</v>
      </c>
      <c r="AV132" s="236" t="str">
        <f t="shared" si="31"/>
        <v>TRA_Bus</v>
      </c>
      <c r="AW132" s="236" t="str">
        <f t="shared" si="31"/>
        <v>RH8_9</v>
      </c>
      <c r="AX132" s="236">
        <f t="shared" si="16"/>
        <v>1.6887841722384569E-2</v>
      </c>
      <c r="AY132" s="236" t="s">
        <v>145</v>
      </c>
      <c r="AZ132" s="236" t="s">
        <v>11</v>
      </c>
      <c r="BD132" s="236" t="s">
        <v>163</v>
      </c>
      <c r="BE132" s="236" t="str">
        <f t="shared" si="32"/>
        <v>TRA_Bus</v>
      </c>
      <c r="BF132" s="236" t="str">
        <f t="shared" si="32"/>
        <v>RH8_9</v>
      </c>
      <c r="BG132" s="236">
        <f t="shared" si="21"/>
        <v>1.8367232972075154E-2</v>
      </c>
      <c r="BH132" s="236" t="s">
        <v>145</v>
      </c>
      <c r="BI132" s="236" t="s">
        <v>13</v>
      </c>
      <c r="BM132" s="236" t="s">
        <v>163</v>
      </c>
      <c r="BN132" s="236" t="str">
        <f t="shared" si="33"/>
        <v>TRA_Bus</v>
      </c>
      <c r="BO132" s="236" t="str">
        <f t="shared" si="33"/>
        <v>RH8_9</v>
      </c>
      <c r="BP132" s="236">
        <f t="shared" si="19"/>
        <v>1.6887841722384569E-2</v>
      </c>
      <c r="BQ132" s="236" t="s">
        <v>145</v>
      </c>
      <c r="BR132" s="236" t="s">
        <v>10</v>
      </c>
    </row>
    <row r="133" spans="2:70">
      <c r="B133" s="90" t="s">
        <v>163</v>
      </c>
      <c r="C133" t="s">
        <v>186</v>
      </c>
      <c r="D133" s="96" t="s">
        <v>169</v>
      </c>
      <c r="E133" s="96">
        <v>1.15296803652968E-2</v>
      </c>
      <c r="F133" s="90" t="s">
        <v>145</v>
      </c>
      <c r="K133" s="236" t="s">
        <v>163</v>
      </c>
      <c r="L133" s="236" t="str">
        <f t="shared" si="34"/>
        <v>TRA_Bus</v>
      </c>
      <c r="M133" s="236" t="str">
        <f t="shared" si="28"/>
        <v>RH10_11</v>
      </c>
      <c r="N133" s="236">
        <f t="shared" si="8"/>
        <v>1.8892209620715375E-2</v>
      </c>
      <c r="O133" s="236" t="s">
        <v>145</v>
      </c>
      <c r="P133" s="236" t="s">
        <v>14</v>
      </c>
      <c r="T133" s="236" t="s">
        <v>163</v>
      </c>
      <c r="U133" s="236" t="str">
        <f t="shared" si="35"/>
        <v>TRA_Bus</v>
      </c>
      <c r="V133" s="236" t="str">
        <f t="shared" si="35"/>
        <v>RH10_11</v>
      </c>
      <c r="W133" s="236">
        <f t="shared" si="10"/>
        <v>2.2672709406807174E-2</v>
      </c>
      <c r="X133" s="236" t="s">
        <v>145</v>
      </c>
      <c r="Y133" s="236" t="s">
        <v>9</v>
      </c>
      <c r="AC133" s="236" t="s">
        <v>163</v>
      </c>
      <c r="AD133" s="236" t="str">
        <f t="shared" si="29"/>
        <v>TRA_Bus</v>
      </c>
      <c r="AE133" s="236" t="str">
        <f t="shared" si="29"/>
        <v>RH10_11</v>
      </c>
      <c r="AF133" s="236">
        <f t="shared" si="12"/>
        <v>1.6996069788382029E-2</v>
      </c>
      <c r="AG133" s="236" t="s">
        <v>145</v>
      </c>
      <c r="AH133" s="236" t="s">
        <v>15</v>
      </c>
      <c r="AL133" s="236" t="s">
        <v>163</v>
      </c>
      <c r="AM133" s="236" t="str">
        <f t="shared" si="30"/>
        <v>TRA_Bus</v>
      </c>
      <c r="AN133" s="236" t="str">
        <f t="shared" si="30"/>
        <v>RH10_11</v>
      </c>
      <c r="AO133" s="236">
        <f t="shared" si="14"/>
        <v>1.9516123374229442E-2</v>
      </c>
      <c r="AP133" s="236" t="s">
        <v>145</v>
      </c>
      <c r="AQ133" s="236" t="s">
        <v>12</v>
      </c>
      <c r="AU133" s="236" t="s">
        <v>163</v>
      </c>
      <c r="AV133" s="236" t="str">
        <f t="shared" si="31"/>
        <v>TRA_Bus</v>
      </c>
      <c r="AW133" s="236" t="str">
        <f t="shared" si="31"/>
        <v>RH10_11</v>
      </c>
      <c r="AX133" s="236">
        <f t="shared" si="16"/>
        <v>1.8742267418083269E-2</v>
      </c>
      <c r="AY133" s="236" t="s">
        <v>145</v>
      </c>
      <c r="AZ133" s="236" t="s">
        <v>11</v>
      </c>
      <c r="BD133" s="236" t="s">
        <v>163</v>
      </c>
      <c r="BE133" s="236" t="str">
        <f t="shared" si="32"/>
        <v>TRA_Bus</v>
      </c>
      <c r="BF133" s="236" t="str">
        <f t="shared" si="32"/>
        <v>RH10_11</v>
      </c>
      <c r="BG133" s="236">
        <f t="shared" si="21"/>
        <v>1.9516123374229442E-2</v>
      </c>
      <c r="BH133" s="236" t="s">
        <v>145</v>
      </c>
      <c r="BI133" s="236" t="s">
        <v>13</v>
      </c>
      <c r="BM133" s="236" t="s">
        <v>163</v>
      </c>
      <c r="BN133" s="236" t="str">
        <f t="shared" si="33"/>
        <v>TRA_Bus</v>
      </c>
      <c r="BO133" s="236" t="str">
        <f t="shared" si="33"/>
        <v>RH10_11</v>
      </c>
      <c r="BP133" s="236">
        <f t="shared" si="19"/>
        <v>1.8742267418083269E-2</v>
      </c>
      <c r="BQ133" s="236" t="s">
        <v>145</v>
      </c>
      <c r="BR133" s="236" t="s">
        <v>10</v>
      </c>
    </row>
    <row r="134" spans="2:70">
      <c r="B134" s="90" t="s">
        <v>163</v>
      </c>
      <c r="C134" t="s">
        <v>186</v>
      </c>
      <c r="D134" s="96" t="s">
        <v>170</v>
      </c>
      <c r="E134" s="96">
        <v>9.9200913242009095E-2</v>
      </c>
      <c r="F134" s="90" t="s">
        <v>145</v>
      </c>
      <c r="K134" s="236" t="s">
        <v>163</v>
      </c>
      <c r="L134" s="236" t="str">
        <f t="shared" si="34"/>
        <v>TRA_Bus</v>
      </c>
      <c r="M134" s="236" t="str">
        <f t="shared" si="28"/>
        <v>RH12_13</v>
      </c>
      <c r="N134" s="236">
        <f t="shared" si="8"/>
        <v>1.9735672875253105E-2</v>
      </c>
      <c r="O134" s="236" t="s">
        <v>145</v>
      </c>
      <c r="P134" s="236" t="s">
        <v>14</v>
      </c>
      <c r="T134" s="236" t="s">
        <v>163</v>
      </c>
      <c r="U134" s="236" t="str">
        <f t="shared" si="35"/>
        <v>TRA_Bus</v>
      </c>
      <c r="V134" s="236" t="str">
        <f t="shared" si="35"/>
        <v>RH12_13</v>
      </c>
      <c r="W134" s="236">
        <f t="shared" si="10"/>
        <v>2.2708461324058286E-2</v>
      </c>
      <c r="X134" s="236" t="s">
        <v>145</v>
      </c>
      <c r="Y134" s="236" t="s">
        <v>9</v>
      </c>
      <c r="AC134" s="236" t="s">
        <v>163</v>
      </c>
      <c r="AD134" s="236" t="str">
        <f t="shared" si="29"/>
        <v>TRA_Bus</v>
      </c>
      <c r="AE134" s="236" t="str">
        <f t="shared" si="29"/>
        <v>RH12_13</v>
      </c>
      <c r="AF134" s="236">
        <f t="shared" si="12"/>
        <v>1.819002194214913E-2</v>
      </c>
      <c r="AG134" s="236" t="s">
        <v>145</v>
      </c>
      <c r="AH134" s="236" t="s">
        <v>15</v>
      </c>
      <c r="AL134" s="236" t="s">
        <v>163</v>
      </c>
      <c r="AM134" s="236" t="str">
        <f t="shared" si="30"/>
        <v>TRA_Bus</v>
      </c>
      <c r="AN134" s="236" t="str">
        <f t="shared" si="30"/>
        <v>RH12_13</v>
      </c>
      <c r="AO134" s="236">
        <f t="shared" si="14"/>
        <v>2.0392977411634552E-2</v>
      </c>
      <c r="AP134" s="236" t="s">
        <v>145</v>
      </c>
      <c r="AQ134" s="236" t="s">
        <v>12</v>
      </c>
      <c r="AU134" s="236" t="s">
        <v>163</v>
      </c>
      <c r="AV134" s="236" t="str">
        <f t="shared" si="31"/>
        <v>TRA_Bus</v>
      </c>
      <c r="AW134" s="236" t="str">
        <f t="shared" si="31"/>
        <v>RH12_13</v>
      </c>
      <c r="AX134" s="236">
        <f t="shared" si="16"/>
        <v>2.0376651224340393E-2</v>
      </c>
      <c r="AY134" s="236" t="s">
        <v>145</v>
      </c>
      <c r="AZ134" s="236" t="s">
        <v>11</v>
      </c>
      <c r="BD134" s="236" t="s">
        <v>163</v>
      </c>
      <c r="BE134" s="236" t="str">
        <f t="shared" si="32"/>
        <v>TRA_Bus</v>
      </c>
      <c r="BF134" s="236" t="str">
        <f t="shared" si="32"/>
        <v>RH12_13</v>
      </c>
      <c r="BG134" s="236">
        <f t="shared" si="21"/>
        <v>2.0392977411634552E-2</v>
      </c>
      <c r="BH134" s="236" t="s">
        <v>145</v>
      </c>
      <c r="BI134" s="236" t="s">
        <v>13</v>
      </c>
      <c r="BM134" s="236" t="s">
        <v>163</v>
      </c>
      <c r="BN134" s="236" t="str">
        <f t="shared" si="33"/>
        <v>TRA_Bus</v>
      </c>
      <c r="BO134" s="236" t="str">
        <f t="shared" si="33"/>
        <v>RH12_13</v>
      </c>
      <c r="BP134" s="236">
        <f t="shared" si="19"/>
        <v>2.0376651224340393E-2</v>
      </c>
      <c r="BQ134" s="236" t="s">
        <v>145</v>
      </c>
      <c r="BR134" s="236" t="s">
        <v>10</v>
      </c>
    </row>
    <row r="135" spans="2:70">
      <c r="B135" s="97" t="s">
        <v>163</v>
      </c>
      <c r="C135" t="s">
        <v>186</v>
      </c>
      <c r="D135" s="96" t="s">
        <v>171</v>
      </c>
      <c r="E135" s="96">
        <v>0.108219178082192</v>
      </c>
      <c r="F135" s="90" t="s">
        <v>145</v>
      </c>
      <c r="K135" s="386" t="s">
        <v>163</v>
      </c>
      <c r="L135" s="236" t="str">
        <f t="shared" si="34"/>
        <v>TRA_Bus</v>
      </c>
      <c r="M135" s="236" t="str">
        <f t="shared" si="28"/>
        <v>RH14_15</v>
      </c>
      <c r="N135" s="236">
        <f t="shared" si="8"/>
        <v>2.0535190266484385E-2</v>
      </c>
      <c r="O135" s="236" t="s">
        <v>145</v>
      </c>
      <c r="P135" s="236" t="s">
        <v>14</v>
      </c>
      <c r="T135" s="236" t="s">
        <v>163</v>
      </c>
      <c r="U135" s="236" t="str">
        <f t="shared" si="35"/>
        <v>TRA_Bus</v>
      </c>
      <c r="V135" s="236" t="str">
        <f t="shared" si="35"/>
        <v>RH14_15</v>
      </c>
      <c r="W135" s="236">
        <f t="shared" si="10"/>
        <v>2.2052829918983639E-2</v>
      </c>
      <c r="X135" s="236" t="s">
        <v>145</v>
      </c>
      <c r="Y135" s="236" t="s">
        <v>9</v>
      </c>
      <c r="AC135" s="236" t="s">
        <v>163</v>
      </c>
      <c r="AD135" s="236" t="str">
        <f t="shared" si="29"/>
        <v>TRA_Bus</v>
      </c>
      <c r="AE135" s="236" t="str">
        <f t="shared" si="29"/>
        <v>RH14_15</v>
      </c>
      <c r="AF135" s="236">
        <f t="shared" si="12"/>
        <v>2.0967491974570172E-2</v>
      </c>
      <c r="AG135" s="236" t="s">
        <v>145</v>
      </c>
      <c r="AH135" s="236" t="s">
        <v>15</v>
      </c>
      <c r="AL135" s="236" t="s">
        <v>163</v>
      </c>
      <c r="AM135" s="236" t="str">
        <f t="shared" si="30"/>
        <v>TRA_Bus</v>
      </c>
      <c r="AN135" s="236" t="str">
        <f t="shared" si="30"/>
        <v>RH14_15</v>
      </c>
      <c r="AO135" s="236">
        <f t="shared" si="14"/>
        <v>2.1041702332658754E-2</v>
      </c>
      <c r="AP135" s="236" t="s">
        <v>145</v>
      </c>
      <c r="AQ135" s="236" t="s">
        <v>12</v>
      </c>
      <c r="AU135" s="236" t="s">
        <v>163</v>
      </c>
      <c r="AV135" s="236" t="str">
        <f t="shared" si="31"/>
        <v>TRA_Bus</v>
      </c>
      <c r="AW135" s="236" t="str">
        <f t="shared" si="31"/>
        <v>RH14_15</v>
      </c>
      <c r="AX135" s="236">
        <f t="shared" si="16"/>
        <v>2.0778238730769082E-2</v>
      </c>
      <c r="AY135" s="236" t="s">
        <v>145</v>
      </c>
      <c r="AZ135" s="236" t="s">
        <v>11</v>
      </c>
      <c r="BD135" s="236" t="s">
        <v>163</v>
      </c>
      <c r="BE135" s="236" t="str">
        <f t="shared" si="32"/>
        <v>TRA_Bus</v>
      </c>
      <c r="BF135" s="236" t="str">
        <f t="shared" si="32"/>
        <v>RH14_15</v>
      </c>
      <c r="BG135" s="236">
        <f t="shared" si="21"/>
        <v>2.1041702332658754E-2</v>
      </c>
      <c r="BH135" s="236" t="s">
        <v>145</v>
      </c>
      <c r="BI135" s="236" t="s">
        <v>13</v>
      </c>
      <c r="BM135" s="236" t="s">
        <v>163</v>
      </c>
      <c r="BN135" s="236" t="str">
        <f t="shared" si="33"/>
        <v>TRA_Bus</v>
      </c>
      <c r="BO135" s="236" t="str">
        <f t="shared" si="33"/>
        <v>RH14_15</v>
      </c>
      <c r="BP135" s="236">
        <f t="shared" si="19"/>
        <v>2.0778238730769082E-2</v>
      </c>
      <c r="BQ135" s="236" t="s">
        <v>145</v>
      </c>
      <c r="BR135" s="236" t="s">
        <v>10</v>
      </c>
    </row>
    <row r="136" spans="2:70">
      <c r="B136" s="90" t="s">
        <v>163</v>
      </c>
      <c r="C136" t="s">
        <v>186</v>
      </c>
      <c r="D136" s="96" t="s">
        <v>172</v>
      </c>
      <c r="E136" s="96">
        <v>9.0182648401826507E-3</v>
      </c>
      <c r="F136" s="90" t="s">
        <v>145</v>
      </c>
      <c r="K136" s="236" t="s">
        <v>163</v>
      </c>
      <c r="L136" s="236" t="str">
        <f t="shared" si="34"/>
        <v>TRA_Bus</v>
      </c>
      <c r="M136" s="236" t="str">
        <f t="shared" si="28"/>
        <v>RH16_17</v>
      </c>
      <c r="N136" s="236">
        <f t="shared" si="8"/>
        <v>2.0896719862378399E-2</v>
      </c>
      <c r="O136" s="236" t="s">
        <v>145</v>
      </c>
      <c r="P136" s="236" t="s">
        <v>14</v>
      </c>
      <c r="T136" s="236" t="s">
        <v>163</v>
      </c>
      <c r="U136" s="236" t="str">
        <f t="shared" si="35"/>
        <v>TRA_Bus</v>
      </c>
      <c r="V136" s="236" t="str">
        <f t="shared" si="35"/>
        <v>RH16_17</v>
      </c>
      <c r="W136" s="236">
        <f t="shared" si="10"/>
        <v>2.1192518819202082E-2</v>
      </c>
      <c r="X136" s="236" t="s">
        <v>145</v>
      </c>
      <c r="Y136" s="236" t="s">
        <v>9</v>
      </c>
      <c r="AC136" s="236" t="s">
        <v>163</v>
      </c>
      <c r="AD136" s="236" t="str">
        <f t="shared" si="29"/>
        <v>TRA_Bus</v>
      </c>
      <c r="AE136" s="236" t="str">
        <f t="shared" si="29"/>
        <v>RH16_17</v>
      </c>
      <c r="AF136" s="236">
        <f t="shared" si="12"/>
        <v>2.1896382103851374E-2</v>
      </c>
      <c r="AG136" s="236" t="s">
        <v>145</v>
      </c>
      <c r="AH136" s="236" t="s">
        <v>15</v>
      </c>
      <c r="AL136" s="236" t="s">
        <v>163</v>
      </c>
      <c r="AM136" s="236" t="str">
        <f t="shared" si="30"/>
        <v>TRA_Bus</v>
      </c>
      <c r="AN136" s="236" t="str">
        <f t="shared" si="30"/>
        <v>RH16_17</v>
      </c>
      <c r="AO136" s="236">
        <f t="shared" si="14"/>
        <v>2.1031470252881344E-2</v>
      </c>
      <c r="AP136" s="236" t="s">
        <v>145</v>
      </c>
      <c r="AQ136" s="236" t="s">
        <v>12</v>
      </c>
      <c r="AU136" s="236" t="s">
        <v>163</v>
      </c>
      <c r="AV136" s="236" t="str">
        <f t="shared" si="31"/>
        <v>TRA_Bus</v>
      </c>
      <c r="AW136" s="236" t="str">
        <f t="shared" si="31"/>
        <v>RH16_17</v>
      </c>
      <c r="AX136" s="236">
        <f t="shared" si="16"/>
        <v>2.069190075933651E-2</v>
      </c>
      <c r="AY136" s="236" t="s">
        <v>145</v>
      </c>
      <c r="AZ136" s="236" t="s">
        <v>11</v>
      </c>
      <c r="BD136" s="236" t="s">
        <v>163</v>
      </c>
      <c r="BE136" s="236" t="str">
        <f t="shared" si="32"/>
        <v>TRA_Bus</v>
      </c>
      <c r="BF136" s="236" t="str">
        <f t="shared" si="32"/>
        <v>RH16_17</v>
      </c>
      <c r="BG136" s="236">
        <f t="shared" si="21"/>
        <v>2.1031470252881344E-2</v>
      </c>
      <c r="BH136" s="236" t="s">
        <v>145</v>
      </c>
      <c r="BI136" s="236" t="s">
        <v>13</v>
      </c>
      <c r="BM136" s="236" t="s">
        <v>163</v>
      </c>
      <c r="BN136" s="236" t="str">
        <f t="shared" si="33"/>
        <v>TRA_Bus</v>
      </c>
      <c r="BO136" s="236" t="str">
        <f t="shared" si="33"/>
        <v>RH16_17</v>
      </c>
      <c r="BP136" s="236">
        <f t="shared" si="19"/>
        <v>2.069190075933651E-2</v>
      </c>
      <c r="BQ136" s="236" t="s">
        <v>145</v>
      </c>
      <c r="BR136" s="236" t="s">
        <v>10</v>
      </c>
    </row>
    <row r="137" spans="2:70">
      <c r="B137" s="90" t="s">
        <v>163</v>
      </c>
      <c r="C137" t="s">
        <v>186</v>
      </c>
      <c r="D137" s="96" t="s">
        <v>173</v>
      </c>
      <c r="E137" s="96">
        <v>0.13812785388127899</v>
      </c>
      <c r="F137" s="90" t="s">
        <v>145</v>
      </c>
      <c r="K137" s="236" t="s">
        <v>163</v>
      </c>
      <c r="L137" s="236" t="str">
        <f t="shared" si="34"/>
        <v>TRA_Bus</v>
      </c>
      <c r="M137" s="236" t="str">
        <f t="shared" si="28"/>
        <v>RH18_19</v>
      </c>
      <c r="N137" s="236">
        <f t="shared" si="8"/>
        <v>2.0865770170115663E-2</v>
      </c>
      <c r="O137" s="236" t="s">
        <v>145</v>
      </c>
      <c r="P137" s="236" t="s">
        <v>14</v>
      </c>
      <c r="T137" s="236" t="s">
        <v>163</v>
      </c>
      <c r="U137" s="236" t="str">
        <f t="shared" si="35"/>
        <v>TRA_Bus</v>
      </c>
      <c r="V137" s="236" t="str">
        <f t="shared" si="35"/>
        <v>RH18_19</v>
      </c>
      <c r="W137" s="236">
        <f t="shared" si="10"/>
        <v>2.113446835673238E-2</v>
      </c>
      <c r="X137" s="236" t="s">
        <v>145</v>
      </c>
      <c r="Y137" s="236" t="s">
        <v>9</v>
      </c>
      <c r="AC137" s="236" t="s">
        <v>163</v>
      </c>
      <c r="AD137" s="236" t="str">
        <f t="shared" si="29"/>
        <v>TRA_Bus</v>
      </c>
      <c r="AE137" s="236" t="str">
        <f t="shared" si="29"/>
        <v>RH18_19</v>
      </c>
      <c r="AF137" s="236">
        <f t="shared" si="12"/>
        <v>2.17155355129377E-2</v>
      </c>
      <c r="AG137" s="236" t="s">
        <v>145</v>
      </c>
      <c r="AH137" s="236" t="s">
        <v>15</v>
      </c>
      <c r="AL137" s="236" t="s">
        <v>163</v>
      </c>
      <c r="AM137" s="236" t="str">
        <f t="shared" si="30"/>
        <v>TRA_Bus</v>
      </c>
      <c r="AN137" s="236" t="str">
        <f t="shared" si="30"/>
        <v>RH18_19</v>
      </c>
      <c r="AO137" s="236">
        <f t="shared" si="14"/>
        <v>2.0772466684862177E-2</v>
      </c>
      <c r="AP137" s="236" t="s">
        <v>145</v>
      </c>
      <c r="AQ137" s="236" t="s">
        <v>12</v>
      </c>
      <c r="AU137" s="236" t="s">
        <v>163</v>
      </c>
      <c r="AV137" s="236" t="str">
        <f t="shared" si="31"/>
        <v>TRA_Bus</v>
      </c>
      <c r="AW137" s="236" t="str">
        <f t="shared" si="31"/>
        <v>RH18_19</v>
      </c>
      <c r="AX137" s="236">
        <f t="shared" si="16"/>
        <v>2.0434688956400562E-2</v>
      </c>
      <c r="AY137" s="236" t="s">
        <v>145</v>
      </c>
      <c r="AZ137" s="236" t="s">
        <v>11</v>
      </c>
      <c r="BD137" s="236" t="s">
        <v>163</v>
      </c>
      <c r="BE137" s="236" t="str">
        <f t="shared" si="32"/>
        <v>TRA_Bus</v>
      </c>
      <c r="BF137" s="236" t="str">
        <f t="shared" si="32"/>
        <v>RH18_19</v>
      </c>
      <c r="BG137" s="236">
        <f t="shared" si="21"/>
        <v>2.0772466684862177E-2</v>
      </c>
      <c r="BH137" s="236" t="s">
        <v>145</v>
      </c>
      <c r="BI137" s="236" t="s">
        <v>13</v>
      </c>
      <c r="BM137" s="236" t="s">
        <v>163</v>
      </c>
      <c r="BN137" s="236" t="str">
        <f t="shared" si="33"/>
        <v>TRA_Bus</v>
      </c>
      <c r="BO137" s="236" t="str">
        <f t="shared" si="33"/>
        <v>RH18_19</v>
      </c>
      <c r="BP137" s="236">
        <f t="shared" si="19"/>
        <v>2.0434688956400562E-2</v>
      </c>
      <c r="BQ137" s="236" t="s">
        <v>145</v>
      </c>
      <c r="BR137" s="236" t="s">
        <v>10</v>
      </c>
    </row>
    <row r="138" spans="2:70">
      <c r="B138" s="90" t="s">
        <v>163</v>
      </c>
      <c r="C138" t="s">
        <v>186</v>
      </c>
      <c r="D138" s="96" t="s">
        <v>174</v>
      </c>
      <c r="E138" s="96">
        <v>0.150684931506849</v>
      </c>
      <c r="F138" s="90" t="s">
        <v>145</v>
      </c>
      <c r="K138" s="236" t="s">
        <v>163</v>
      </c>
      <c r="L138" s="236" t="str">
        <f t="shared" si="34"/>
        <v>TRA_Bus</v>
      </c>
      <c r="M138" s="236" t="str">
        <f t="shared" si="28"/>
        <v>RH20_21</v>
      </c>
      <c r="N138" s="236">
        <f t="shared" si="8"/>
        <v>2.0818280069585193E-2</v>
      </c>
      <c r="O138" s="236" t="s">
        <v>145</v>
      </c>
      <c r="P138" s="236" t="s">
        <v>14</v>
      </c>
      <c r="T138" s="236" t="s">
        <v>163</v>
      </c>
      <c r="U138" s="236" t="str">
        <f t="shared" si="35"/>
        <v>TRA_Bus</v>
      </c>
      <c r="V138" s="236" t="str">
        <f t="shared" si="35"/>
        <v>RH20_21</v>
      </c>
      <c r="W138" s="236">
        <f t="shared" si="10"/>
        <v>2.1601590955728663E-2</v>
      </c>
      <c r="X138" s="236" t="s">
        <v>145</v>
      </c>
      <c r="Y138" s="236" t="s">
        <v>9</v>
      </c>
      <c r="AC138" s="236" t="s">
        <v>163</v>
      </c>
      <c r="AD138" s="236" t="str">
        <f t="shared" si="29"/>
        <v>TRA_Bus</v>
      </c>
      <c r="AE138" s="236" t="str">
        <f t="shared" si="29"/>
        <v>RH20_21</v>
      </c>
      <c r="AF138" s="236">
        <f t="shared" si="12"/>
        <v>2.125351672873059E-2</v>
      </c>
      <c r="AG138" s="236" t="s">
        <v>145</v>
      </c>
      <c r="AH138" s="236" t="s">
        <v>15</v>
      </c>
      <c r="AL138" s="236" t="s">
        <v>163</v>
      </c>
      <c r="AM138" s="236" t="str">
        <f t="shared" si="30"/>
        <v>TRA_Bus</v>
      </c>
      <c r="AN138" s="236" t="str">
        <f t="shared" si="30"/>
        <v>RH20_21</v>
      </c>
      <c r="AO138" s="236">
        <f t="shared" si="14"/>
        <v>2.0871709048996441E-2</v>
      </c>
      <c r="AP138" s="236" t="s">
        <v>145</v>
      </c>
      <c r="AQ138" s="236" t="s">
        <v>12</v>
      </c>
      <c r="AU138" s="236" t="s">
        <v>163</v>
      </c>
      <c r="AV138" s="236" t="str">
        <f t="shared" si="31"/>
        <v>TRA_Bus</v>
      </c>
      <c r="AW138" s="236" t="str">
        <f t="shared" si="31"/>
        <v>RH20_21</v>
      </c>
      <c r="AX138" s="236">
        <f t="shared" si="16"/>
        <v>2.0802231271115697E-2</v>
      </c>
      <c r="AY138" s="236" t="s">
        <v>145</v>
      </c>
      <c r="AZ138" s="236" t="s">
        <v>11</v>
      </c>
      <c r="BD138" s="236" t="s">
        <v>163</v>
      </c>
      <c r="BE138" s="236" t="str">
        <f t="shared" si="32"/>
        <v>TRA_Bus</v>
      </c>
      <c r="BF138" s="236" t="str">
        <f t="shared" si="32"/>
        <v>RH20_21</v>
      </c>
      <c r="BG138" s="236">
        <f t="shared" si="21"/>
        <v>2.0871709048996441E-2</v>
      </c>
      <c r="BH138" s="236" t="s">
        <v>145</v>
      </c>
      <c r="BI138" s="236" t="s">
        <v>13</v>
      </c>
      <c r="BM138" s="236" t="s">
        <v>163</v>
      </c>
      <c r="BN138" s="236" t="str">
        <f t="shared" si="33"/>
        <v>TRA_Bus</v>
      </c>
      <c r="BO138" s="236" t="str">
        <f t="shared" si="33"/>
        <v>RH20_21</v>
      </c>
      <c r="BP138" s="236">
        <f t="shared" si="19"/>
        <v>2.0802231271115697E-2</v>
      </c>
      <c r="BQ138" s="236" t="s">
        <v>145</v>
      </c>
      <c r="BR138" s="236" t="s">
        <v>10</v>
      </c>
    </row>
    <row r="139" spans="2:70">
      <c r="B139" s="100" t="s">
        <v>163</v>
      </c>
      <c r="C139" t="s">
        <v>186</v>
      </c>
      <c r="D139" s="101" t="s">
        <v>175</v>
      </c>
      <c r="E139" s="101">
        <v>1.25570776255708E-2</v>
      </c>
      <c r="F139" s="102" t="s">
        <v>145</v>
      </c>
      <c r="K139" s="386" t="s">
        <v>163</v>
      </c>
      <c r="L139" s="236" t="str">
        <f t="shared" si="34"/>
        <v>TRA_Bus</v>
      </c>
      <c r="M139" s="236" t="str">
        <f t="shared" si="28"/>
        <v>RH22_23</v>
      </c>
      <c r="N139" s="236">
        <f t="shared" si="8"/>
        <v>2.0930934511467787E-2</v>
      </c>
      <c r="O139" s="236" t="s">
        <v>145</v>
      </c>
      <c r="P139" s="236" t="s">
        <v>14</v>
      </c>
      <c r="T139" s="236" t="s">
        <v>163</v>
      </c>
      <c r="U139" s="236" t="str">
        <f t="shared" si="35"/>
        <v>TRA_Bus</v>
      </c>
      <c r="V139" s="236" t="str">
        <f t="shared" si="35"/>
        <v>RH22_23</v>
      </c>
      <c r="W139" s="236">
        <f t="shared" si="10"/>
        <v>2.1772678636596807E-2</v>
      </c>
      <c r="X139" s="236" t="s">
        <v>145</v>
      </c>
      <c r="Y139" s="236" t="s">
        <v>9</v>
      </c>
      <c r="AC139" s="236" t="s">
        <v>163</v>
      </c>
      <c r="AD139" s="236" t="str">
        <f t="shared" si="29"/>
        <v>TRA_Bus</v>
      </c>
      <c r="AE139" s="236" t="str">
        <f t="shared" si="29"/>
        <v>RH22_23</v>
      </c>
      <c r="AF139" s="236">
        <f t="shared" si="12"/>
        <v>2.1019278776313481E-2</v>
      </c>
      <c r="AG139" s="236" t="s">
        <v>145</v>
      </c>
      <c r="AH139" s="236" t="s">
        <v>15</v>
      </c>
      <c r="AL139" s="236" t="s">
        <v>163</v>
      </c>
      <c r="AM139" s="236" t="str">
        <f t="shared" si="30"/>
        <v>TRA_Bus</v>
      </c>
      <c r="AN139" s="236" t="str">
        <f t="shared" si="30"/>
        <v>RH22_23</v>
      </c>
      <c r="AO139" s="236">
        <f t="shared" si="14"/>
        <v>2.1048829860768167E-2</v>
      </c>
      <c r="AP139" s="236" t="s">
        <v>145</v>
      </c>
      <c r="AQ139" s="236" t="s">
        <v>12</v>
      </c>
      <c r="AU139" s="236" t="s">
        <v>163</v>
      </c>
      <c r="AV139" s="236" t="str">
        <f t="shared" si="31"/>
        <v>TRA_Bus</v>
      </c>
      <c r="AW139" s="236" t="str">
        <f t="shared" si="31"/>
        <v>RH22_23</v>
      </c>
      <c r="AX139" s="236">
        <f t="shared" si="16"/>
        <v>2.1165643317772861E-2</v>
      </c>
      <c r="AY139" s="236" t="s">
        <v>145</v>
      </c>
      <c r="AZ139" s="236" t="s">
        <v>11</v>
      </c>
      <c r="BD139" s="236" t="s">
        <v>163</v>
      </c>
      <c r="BE139" s="236" t="str">
        <f t="shared" si="32"/>
        <v>TRA_Bus</v>
      </c>
      <c r="BF139" s="236" t="str">
        <f t="shared" si="32"/>
        <v>RH22_23</v>
      </c>
      <c r="BG139" s="236">
        <f t="shared" si="21"/>
        <v>2.1048829860768167E-2</v>
      </c>
      <c r="BH139" s="236" t="s">
        <v>145</v>
      </c>
      <c r="BI139" s="236" t="s">
        <v>13</v>
      </c>
      <c r="BM139" s="236" t="s">
        <v>163</v>
      </c>
      <c r="BN139" s="236" t="str">
        <f t="shared" si="33"/>
        <v>TRA_Bus</v>
      </c>
      <c r="BO139" s="236" t="str">
        <f t="shared" si="33"/>
        <v>RH22_23</v>
      </c>
      <c r="BP139" s="236">
        <f t="shared" si="19"/>
        <v>2.1165643317772861E-2</v>
      </c>
      <c r="BQ139" s="236" t="s">
        <v>145</v>
      </c>
      <c r="BR139" s="236" t="s">
        <v>10</v>
      </c>
    </row>
    <row r="140" spans="2:70">
      <c r="B140" s="90" t="s">
        <v>163</v>
      </c>
      <c r="C140" t="s">
        <v>187</v>
      </c>
      <c r="D140" s="96" t="s">
        <v>164</v>
      </c>
      <c r="E140" s="96">
        <v>9.4178082191780796E-2</v>
      </c>
      <c r="F140" s="90" t="s">
        <v>145</v>
      </c>
      <c r="K140" s="236" t="s">
        <v>163</v>
      </c>
      <c r="L140" s="236" t="str">
        <f t="shared" si="34"/>
        <v>TRA_Bus</v>
      </c>
      <c r="M140" s="236" t="str">
        <f t="shared" si="28"/>
        <v>SH0_1</v>
      </c>
      <c r="N140" s="236">
        <f t="shared" si="8"/>
        <v>2.1693465806133724E-2</v>
      </c>
      <c r="O140" s="236" t="s">
        <v>145</v>
      </c>
      <c r="P140" s="236" t="s">
        <v>14</v>
      </c>
      <c r="T140" s="236" t="s">
        <v>163</v>
      </c>
      <c r="U140" s="236" t="str">
        <f t="shared" si="35"/>
        <v>TRA_Bus</v>
      </c>
      <c r="V140" s="236" t="str">
        <f t="shared" si="35"/>
        <v>SH0_1</v>
      </c>
      <c r="W140" s="236">
        <f t="shared" si="10"/>
        <v>1.7447761885412263E-2</v>
      </c>
      <c r="X140" s="236" t="s">
        <v>145</v>
      </c>
      <c r="Y140" s="236" t="s">
        <v>9</v>
      </c>
      <c r="AC140" s="236" t="s">
        <v>163</v>
      </c>
      <c r="AD140" s="236" t="str">
        <f t="shared" si="29"/>
        <v>TRA_Bus</v>
      </c>
      <c r="AE140" s="236" t="str">
        <f t="shared" si="29"/>
        <v>SH0_1</v>
      </c>
      <c r="AF140" s="236">
        <f t="shared" si="12"/>
        <v>2.0811553801596969E-2</v>
      </c>
      <c r="AG140" s="236" t="s">
        <v>145</v>
      </c>
      <c r="AH140" s="236" t="s">
        <v>15</v>
      </c>
      <c r="AL140" s="236" t="s">
        <v>163</v>
      </c>
      <c r="AM140" s="236" t="str">
        <f t="shared" si="30"/>
        <v>TRA_Bus</v>
      </c>
      <c r="AN140" s="236" t="str">
        <f t="shared" si="30"/>
        <v>SH0_1</v>
      </c>
      <c r="AO140" s="236">
        <f t="shared" si="14"/>
        <v>2.0289589930703667E-2</v>
      </c>
      <c r="AP140" s="236" t="s">
        <v>145</v>
      </c>
      <c r="AQ140" s="236" t="s">
        <v>12</v>
      </c>
      <c r="AU140" s="236" t="s">
        <v>163</v>
      </c>
      <c r="AV140" s="236" t="str">
        <f t="shared" si="31"/>
        <v>TRA_Bus</v>
      </c>
      <c r="AW140" s="236" t="str">
        <f t="shared" si="31"/>
        <v>SH0_1</v>
      </c>
      <c r="AX140" s="236">
        <f t="shared" si="16"/>
        <v>2.3539997538016236E-2</v>
      </c>
      <c r="AY140" s="236" t="s">
        <v>145</v>
      </c>
      <c r="AZ140" s="236" t="s">
        <v>11</v>
      </c>
      <c r="BD140" s="236" t="s">
        <v>163</v>
      </c>
      <c r="BE140" s="236" t="str">
        <f t="shared" si="32"/>
        <v>TRA_Bus</v>
      </c>
      <c r="BF140" s="236" t="str">
        <f t="shared" si="32"/>
        <v>SH0_1</v>
      </c>
      <c r="BG140" s="236">
        <f t="shared" si="21"/>
        <v>2.0289589930703667E-2</v>
      </c>
      <c r="BH140" s="236" t="s">
        <v>145</v>
      </c>
      <c r="BI140" s="236" t="s">
        <v>13</v>
      </c>
      <c r="BM140" s="236" t="s">
        <v>163</v>
      </c>
      <c r="BN140" s="236" t="str">
        <f t="shared" si="33"/>
        <v>TRA_Bus</v>
      </c>
      <c r="BO140" s="236" t="str">
        <f t="shared" si="33"/>
        <v>SH0_1</v>
      </c>
      <c r="BP140" s="236">
        <f t="shared" si="19"/>
        <v>2.3539997538016236E-2</v>
      </c>
      <c r="BQ140" s="236" t="s">
        <v>145</v>
      </c>
      <c r="BR140" s="236" t="s">
        <v>10</v>
      </c>
    </row>
    <row r="141" spans="2:70">
      <c r="B141" s="90" t="s">
        <v>163</v>
      </c>
      <c r="C141" t="s">
        <v>187</v>
      </c>
      <c r="D141" s="96" t="s">
        <v>165</v>
      </c>
      <c r="E141" s="96">
        <v>0.102739726027397</v>
      </c>
      <c r="F141" s="90" t="s">
        <v>145</v>
      </c>
      <c r="K141" s="236" t="s">
        <v>163</v>
      </c>
      <c r="L141" s="236" t="str">
        <f t="shared" si="34"/>
        <v>TRA_Bus</v>
      </c>
      <c r="M141" s="236" t="str">
        <f t="shared" si="28"/>
        <v>SH2_3</v>
      </c>
      <c r="N141" s="236">
        <f t="shared" si="8"/>
        <v>2.1091629448540879E-2</v>
      </c>
      <c r="O141" s="236" t="s">
        <v>145</v>
      </c>
      <c r="P141" s="236" t="s">
        <v>14</v>
      </c>
      <c r="T141" s="236" t="s">
        <v>163</v>
      </c>
      <c r="U141" s="236" t="str">
        <f t="shared" si="35"/>
        <v>TRA_Bus</v>
      </c>
      <c r="V141" s="236" t="str">
        <f t="shared" si="35"/>
        <v>SH2_3</v>
      </c>
      <c r="W141" s="236">
        <f t="shared" si="10"/>
        <v>1.5245791875989748E-2</v>
      </c>
      <c r="X141" s="236" t="s">
        <v>145</v>
      </c>
      <c r="Y141" s="236" t="s">
        <v>9</v>
      </c>
      <c r="AC141" s="236" t="s">
        <v>163</v>
      </c>
      <c r="AD141" s="236" t="str">
        <f t="shared" si="29"/>
        <v>TRA_Bus</v>
      </c>
      <c r="AE141" s="236" t="str">
        <f t="shared" si="29"/>
        <v>SH2_3</v>
      </c>
      <c r="AF141" s="236">
        <f t="shared" si="12"/>
        <v>2.0179629923972452E-2</v>
      </c>
      <c r="AG141" s="236" t="s">
        <v>145</v>
      </c>
      <c r="AH141" s="236" t="s">
        <v>15</v>
      </c>
      <c r="AL141" s="236" t="s">
        <v>163</v>
      </c>
      <c r="AM141" s="236" t="str">
        <f t="shared" si="30"/>
        <v>TRA_Bus</v>
      </c>
      <c r="AN141" s="236" t="str">
        <f t="shared" si="30"/>
        <v>SH2_3</v>
      </c>
      <c r="AO141" s="236">
        <f t="shared" si="14"/>
        <v>1.8870656882657717E-2</v>
      </c>
      <c r="AP141" s="236" t="s">
        <v>145</v>
      </c>
      <c r="AQ141" s="236" t="s">
        <v>12</v>
      </c>
      <c r="AU141" s="236" t="s">
        <v>163</v>
      </c>
      <c r="AV141" s="236" t="str">
        <f t="shared" si="31"/>
        <v>TRA_Bus</v>
      </c>
      <c r="AW141" s="236" t="str">
        <f t="shared" si="31"/>
        <v>SH2_3</v>
      </c>
      <c r="AX141" s="236">
        <f t="shared" si="16"/>
        <v>2.1308543326801641E-2</v>
      </c>
      <c r="AY141" s="236" t="s">
        <v>145</v>
      </c>
      <c r="AZ141" s="236" t="s">
        <v>11</v>
      </c>
      <c r="BD141" s="236" t="s">
        <v>163</v>
      </c>
      <c r="BE141" s="236" t="str">
        <f t="shared" si="32"/>
        <v>TRA_Bus</v>
      </c>
      <c r="BF141" s="236" t="str">
        <f t="shared" si="32"/>
        <v>SH2_3</v>
      </c>
      <c r="BG141" s="236">
        <f t="shared" si="21"/>
        <v>1.8870656882657717E-2</v>
      </c>
      <c r="BH141" s="236" t="s">
        <v>145</v>
      </c>
      <c r="BI141" s="236" t="s">
        <v>13</v>
      </c>
      <c r="BM141" s="236" t="s">
        <v>163</v>
      </c>
      <c r="BN141" s="236" t="str">
        <f t="shared" si="33"/>
        <v>TRA_Bus</v>
      </c>
      <c r="BO141" s="236" t="str">
        <f t="shared" si="33"/>
        <v>SH2_3</v>
      </c>
      <c r="BP141" s="236">
        <f t="shared" si="19"/>
        <v>2.1308543326801641E-2</v>
      </c>
      <c r="BQ141" s="236" t="s">
        <v>145</v>
      </c>
      <c r="BR141" s="236" t="s">
        <v>10</v>
      </c>
    </row>
    <row r="142" spans="2:70">
      <c r="B142" s="90" t="s">
        <v>163</v>
      </c>
      <c r="C142" t="s">
        <v>187</v>
      </c>
      <c r="D142" s="96" t="s">
        <v>166</v>
      </c>
      <c r="E142" s="96">
        <v>8.5616438356164396E-3</v>
      </c>
      <c r="F142" s="90" t="s">
        <v>145</v>
      </c>
      <c r="K142" s="236" t="s">
        <v>163</v>
      </c>
      <c r="L142" s="236" t="str">
        <f t="shared" si="34"/>
        <v>TRA_Bus</v>
      </c>
      <c r="M142" s="236" t="str">
        <f t="shared" si="28"/>
        <v>SH4_5</v>
      </c>
      <c r="N142" s="236">
        <f t="shared" si="8"/>
        <v>2.0288554911757406E-2</v>
      </c>
      <c r="O142" s="236" t="s">
        <v>145</v>
      </c>
      <c r="P142" s="236" t="s">
        <v>14</v>
      </c>
      <c r="T142" s="236" t="s">
        <v>163</v>
      </c>
      <c r="U142" s="236" t="str">
        <f t="shared" si="35"/>
        <v>TRA_Bus</v>
      </c>
      <c r="V142" s="236" t="str">
        <f t="shared" si="35"/>
        <v>SH4_5</v>
      </c>
      <c r="W142" s="236">
        <f t="shared" si="10"/>
        <v>1.4014785059643245E-2</v>
      </c>
      <c r="X142" s="236" t="s">
        <v>145</v>
      </c>
      <c r="Y142" s="236" t="s">
        <v>9</v>
      </c>
      <c r="AC142" s="236" t="s">
        <v>163</v>
      </c>
      <c r="AD142" s="236" t="str">
        <f t="shared" si="29"/>
        <v>TRA_Bus</v>
      </c>
      <c r="AE142" s="236" t="str">
        <f t="shared" si="29"/>
        <v>SH4_5</v>
      </c>
      <c r="AF142" s="236">
        <f t="shared" si="12"/>
        <v>1.9614839522066274E-2</v>
      </c>
      <c r="AG142" s="236" t="s">
        <v>145</v>
      </c>
      <c r="AH142" s="236" t="s">
        <v>15</v>
      </c>
      <c r="AL142" s="236" t="s">
        <v>163</v>
      </c>
      <c r="AM142" s="236" t="str">
        <f t="shared" si="30"/>
        <v>TRA_Bus</v>
      </c>
      <c r="AN142" s="236" t="str">
        <f t="shared" si="30"/>
        <v>SH4_5</v>
      </c>
      <c r="AO142" s="236">
        <f t="shared" si="14"/>
        <v>1.7500502969475973E-2</v>
      </c>
      <c r="AP142" s="236" t="s">
        <v>145</v>
      </c>
      <c r="AQ142" s="236" t="s">
        <v>12</v>
      </c>
      <c r="AU142" s="236" t="s">
        <v>163</v>
      </c>
      <c r="AV142" s="236" t="str">
        <f t="shared" si="31"/>
        <v>TRA_Bus</v>
      </c>
      <c r="AW142" s="236" t="str">
        <f t="shared" si="31"/>
        <v>SH4_5</v>
      </c>
      <c r="AX142" s="236">
        <f t="shared" si="16"/>
        <v>1.8479363931276277E-2</v>
      </c>
      <c r="AY142" s="236" t="s">
        <v>145</v>
      </c>
      <c r="AZ142" s="236" t="s">
        <v>11</v>
      </c>
      <c r="BD142" s="236" t="s">
        <v>163</v>
      </c>
      <c r="BE142" s="236" t="str">
        <f t="shared" si="32"/>
        <v>TRA_Bus</v>
      </c>
      <c r="BF142" s="236" t="str">
        <f t="shared" si="32"/>
        <v>SH4_5</v>
      </c>
      <c r="BG142" s="236">
        <f t="shared" si="21"/>
        <v>1.7500502969475973E-2</v>
      </c>
      <c r="BH142" s="236" t="s">
        <v>145</v>
      </c>
      <c r="BI142" s="236" t="s">
        <v>13</v>
      </c>
      <c r="BM142" s="236" t="s">
        <v>163</v>
      </c>
      <c r="BN142" s="236" t="str">
        <f t="shared" si="33"/>
        <v>TRA_Bus</v>
      </c>
      <c r="BO142" s="236" t="str">
        <f t="shared" si="33"/>
        <v>SH4_5</v>
      </c>
      <c r="BP142" s="236">
        <f t="shared" si="19"/>
        <v>1.8479363931276277E-2</v>
      </c>
      <c r="BQ142" s="236" t="s">
        <v>145</v>
      </c>
      <c r="BR142" s="236" t="s">
        <v>10</v>
      </c>
    </row>
    <row r="143" spans="2:70">
      <c r="B143" s="97" t="s">
        <v>163</v>
      </c>
      <c r="C143" t="s">
        <v>187</v>
      </c>
      <c r="D143" s="96" t="s">
        <v>167</v>
      </c>
      <c r="E143" s="96">
        <v>0.12682648401826499</v>
      </c>
      <c r="F143" s="90" t="s">
        <v>145</v>
      </c>
      <c r="K143" s="386" t="s">
        <v>163</v>
      </c>
      <c r="L143" s="236" t="str">
        <f t="shared" si="34"/>
        <v>TRA_Bus</v>
      </c>
      <c r="M143" s="236" t="str">
        <f t="shared" si="28"/>
        <v>SH6_7</v>
      </c>
      <c r="N143" s="236">
        <f t="shared" si="8"/>
        <v>1.9232236416978313E-2</v>
      </c>
      <c r="O143" s="236" t="s">
        <v>145</v>
      </c>
      <c r="P143" s="236" t="s">
        <v>14</v>
      </c>
      <c r="T143" s="236" t="s">
        <v>163</v>
      </c>
      <c r="U143" s="236" t="str">
        <f t="shared" si="35"/>
        <v>TRA_Bus</v>
      </c>
      <c r="V143" s="236" t="str">
        <f t="shared" si="35"/>
        <v>SH6_7</v>
      </c>
      <c r="W143" s="236">
        <f t="shared" si="10"/>
        <v>1.3860443209600209E-2</v>
      </c>
      <c r="X143" s="236" t="s">
        <v>145</v>
      </c>
      <c r="Y143" s="236" t="s">
        <v>9</v>
      </c>
      <c r="AC143" s="236" t="s">
        <v>163</v>
      </c>
      <c r="AD143" s="236" t="str">
        <f t="shared" si="29"/>
        <v>TRA_Bus</v>
      </c>
      <c r="AE143" s="236" t="str">
        <f t="shared" si="29"/>
        <v>SH6_7</v>
      </c>
      <c r="AF143" s="236">
        <f t="shared" si="12"/>
        <v>1.7278998108464394E-2</v>
      </c>
      <c r="AG143" s="236" t="s">
        <v>145</v>
      </c>
      <c r="AH143" s="236" t="s">
        <v>15</v>
      </c>
      <c r="AL143" s="236" t="s">
        <v>163</v>
      </c>
      <c r="AM143" s="236" t="str">
        <f t="shared" si="30"/>
        <v>TRA_Bus</v>
      </c>
      <c r="AN143" s="236" t="str">
        <f t="shared" si="30"/>
        <v>SH6_7</v>
      </c>
      <c r="AO143" s="236">
        <f t="shared" si="14"/>
        <v>1.6421193779789026E-2</v>
      </c>
      <c r="AP143" s="236" t="s">
        <v>145</v>
      </c>
      <c r="AQ143" s="236" t="s">
        <v>12</v>
      </c>
      <c r="AU143" s="236" t="s">
        <v>163</v>
      </c>
      <c r="AV143" s="236" t="str">
        <f t="shared" si="31"/>
        <v>TRA_Bus</v>
      </c>
      <c r="AW143" s="236" t="str">
        <f t="shared" si="31"/>
        <v>SH6_7</v>
      </c>
      <c r="AX143" s="236">
        <f t="shared" si="16"/>
        <v>1.7199621712887928E-2</v>
      </c>
      <c r="AY143" s="236" t="s">
        <v>145</v>
      </c>
      <c r="AZ143" s="236" t="s">
        <v>11</v>
      </c>
      <c r="BD143" s="236" t="s">
        <v>163</v>
      </c>
      <c r="BE143" s="236" t="str">
        <f t="shared" si="32"/>
        <v>TRA_Bus</v>
      </c>
      <c r="BF143" s="236" t="str">
        <f t="shared" si="32"/>
        <v>SH6_7</v>
      </c>
      <c r="BG143" s="236">
        <f t="shared" si="21"/>
        <v>1.6421193779789026E-2</v>
      </c>
      <c r="BH143" s="236" t="s">
        <v>145</v>
      </c>
      <c r="BI143" s="236" t="s">
        <v>13</v>
      </c>
      <c r="BM143" s="236" t="s">
        <v>163</v>
      </c>
      <c r="BN143" s="236" t="str">
        <f t="shared" si="33"/>
        <v>TRA_Bus</v>
      </c>
      <c r="BO143" s="236" t="str">
        <f t="shared" si="33"/>
        <v>SH6_7</v>
      </c>
      <c r="BP143" s="236">
        <f t="shared" si="19"/>
        <v>1.7199621712887928E-2</v>
      </c>
      <c r="BQ143" s="236" t="s">
        <v>145</v>
      </c>
      <c r="BR143" s="236" t="s">
        <v>10</v>
      </c>
    </row>
    <row r="144" spans="2:70">
      <c r="B144" s="90" t="s">
        <v>163</v>
      </c>
      <c r="C144" t="s">
        <v>187</v>
      </c>
      <c r="D144" s="96" t="s">
        <v>168</v>
      </c>
      <c r="E144" s="96">
        <v>0.13835616438356199</v>
      </c>
      <c r="F144" s="90" t="s">
        <v>145</v>
      </c>
      <c r="K144" s="236" t="s">
        <v>163</v>
      </c>
      <c r="L144" s="236" t="str">
        <f t="shared" si="34"/>
        <v>TRA_Bus</v>
      </c>
      <c r="M144" s="236" t="str">
        <f t="shared" si="28"/>
        <v>SH8_9</v>
      </c>
      <c r="N144" s="236">
        <f t="shared" ref="N144:N207" si="36">N96</f>
        <v>1.8748507011425081E-2</v>
      </c>
      <c r="O144" s="236" t="s">
        <v>145</v>
      </c>
      <c r="P144" s="236" t="s">
        <v>14</v>
      </c>
      <c r="T144" s="236" t="s">
        <v>163</v>
      </c>
      <c r="U144" s="236" t="str">
        <f t="shared" si="35"/>
        <v>TRA_Bus</v>
      </c>
      <c r="V144" s="236" t="str">
        <f t="shared" si="35"/>
        <v>SH8_9</v>
      </c>
      <c r="W144" s="236">
        <f t="shared" ref="W144:W207" si="37">W96</f>
        <v>1.4755107179350496E-2</v>
      </c>
      <c r="X144" s="236" t="s">
        <v>145</v>
      </c>
      <c r="Y144" s="236" t="s">
        <v>9</v>
      </c>
      <c r="AC144" s="236" t="s">
        <v>163</v>
      </c>
      <c r="AD144" s="236" t="str">
        <f t="shared" si="29"/>
        <v>TRA_Bus</v>
      </c>
      <c r="AE144" s="236" t="str">
        <f t="shared" si="29"/>
        <v>SH8_9</v>
      </c>
      <c r="AF144" s="236">
        <f t="shared" ref="AF144:AF207" si="38">AF96</f>
        <v>1.5588699261442313E-2</v>
      </c>
      <c r="AG144" s="236" t="s">
        <v>145</v>
      </c>
      <c r="AH144" s="236" t="s">
        <v>15</v>
      </c>
      <c r="AL144" s="236" t="s">
        <v>163</v>
      </c>
      <c r="AM144" s="236" t="str">
        <f t="shared" si="30"/>
        <v>TRA_Bus</v>
      </c>
      <c r="AN144" s="236" t="str">
        <f t="shared" si="30"/>
        <v>SH8_9</v>
      </c>
      <c r="AO144" s="236">
        <f t="shared" ref="AO144:AO207" si="39">AO96</f>
        <v>1.6139842957734477E-2</v>
      </c>
      <c r="AP144" s="236" t="s">
        <v>145</v>
      </c>
      <c r="AQ144" s="236" t="s">
        <v>12</v>
      </c>
      <c r="AU144" s="236" t="s">
        <v>163</v>
      </c>
      <c r="AV144" s="236" t="str">
        <f t="shared" si="31"/>
        <v>TRA_Bus</v>
      </c>
      <c r="AW144" s="236" t="str">
        <f t="shared" si="31"/>
        <v>SH8_9</v>
      </c>
      <c r="AX144" s="236">
        <f t="shared" ref="AX144:AX207" si="40">AX96</f>
        <v>1.7030245273226989E-2</v>
      </c>
      <c r="AY144" s="236" t="s">
        <v>145</v>
      </c>
      <c r="AZ144" s="236" t="s">
        <v>11</v>
      </c>
      <c r="BD144" s="236" t="s">
        <v>163</v>
      </c>
      <c r="BE144" s="236" t="str">
        <f t="shared" si="32"/>
        <v>TRA_Bus</v>
      </c>
      <c r="BF144" s="236" t="str">
        <f t="shared" si="32"/>
        <v>SH8_9</v>
      </c>
      <c r="BG144" s="236">
        <f t="shared" si="21"/>
        <v>1.6139842957734477E-2</v>
      </c>
      <c r="BH144" s="236" t="s">
        <v>145</v>
      </c>
      <c r="BI144" s="236" t="s">
        <v>13</v>
      </c>
      <c r="BM144" s="236" t="s">
        <v>163</v>
      </c>
      <c r="BN144" s="236" t="str">
        <f t="shared" si="33"/>
        <v>TRA_Bus</v>
      </c>
      <c r="BO144" s="236" t="str">
        <f t="shared" si="33"/>
        <v>SH8_9</v>
      </c>
      <c r="BP144" s="236">
        <f t="shared" ref="BP144:BP207" si="41">AX144</f>
        <v>1.7030245273226989E-2</v>
      </c>
      <c r="BQ144" s="236" t="s">
        <v>145</v>
      </c>
      <c r="BR144" s="236" t="s">
        <v>10</v>
      </c>
    </row>
    <row r="145" spans="2:70">
      <c r="B145" s="90" t="s">
        <v>163</v>
      </c>
      <c r="C145" t="s">
        <v>187</v>
      </c>
      <c r="D145" s="96" t="s">
        <v>169</v>
      </c>
      <c r="E145" s="96">
        <v>1.15296803652968E-2</v>
      </c>
      <c r="F145" s="90" t="s">
        <v>145</v>
      </c>
      <c r="K145" s="236" t="s">
        <v>163</v>
      </c>
      <c r="L145" s="236" t="str">
        <f t="shared" si="34"/>
        <v>TRA_Bus</v>
      </c>
      <c r="M145" s="236" t="str">
        <f t="shared" si="28"/>
        <v>SH10_11</v>
      </c>
      <c r="N145" s="236">
        <f t="shared" si="36"/>
        <v>1.8678047240008381E-2</v>
      </c>
      <c r="O145" s="236" t="s">
        <v>145</v>
      </c>
      <c r="P145" s="236" t="s">
        <v>14</v>
      </c>
      <c r="T145" s="236" t="s">
        <v>163</v>
      </c>
      <c r="U145" s="236" t="str">
        <f t="shared" si="35"/>
        <v>TRA_Bus</v>
      </c>
      <c r="V145" s="236" t="str">
        <f t="shared" si="35"/>
        <v>SH10_11</v>
      </c>
      <c r="W145" s="236">
        <f t="shared" si="37"/>
        <v>1.7186661643030239E-2</v>
      </c>
      <c r="X145" s="236" t="s">
        <v>145</v>
      </c>
      <c r="Y145" s="236" t="s">
        <v>9</v>
      </c>
      <c r="AC145" s="236" t="s">
        <v>163</v>
      </c>
      <c r="AD145" s="236" t="str">
        <f t="shared" si="29"/>
        <v>TRA_Bus</v>
      </c>
      <c r="AE145" s="236" t="str">
        <f t="shared" si="29"/>
        <v>SH10_11</v>
      </c>
      <c r="AF145" s="236">
        <f t="shared" si="38"/>
        <v>1.5097315695768238E-2</v>
      </c>
      <c r="AG145" s="236" t="s">
        <v>145</v>
      </c>
      <c r="AH145" s="236" t="s">
        <v>15</v>
      </c>
      <c r="AL145" s="236" t="s">
        <v>163</v>
      </c>
      <c r="AM145" s="236" t="str">
        <f t="shared" si="30"/>
        <v>TRA_Bus</v>
      </c>
      <c r="AN145" s="236" t="str">
        <f t="shared" si="30"/>
        <v>SH10_11</v>
      </c>
      <c r="AO145" s="236">
        <f t="shared" si="39"/>
        <v>1.7129545746942351E-2</v>
      </c>
      <c r="AP145" s="236" t="s">
        <v>145</v>
      </c>
      <c r="AQ145" s="236" t="s">
        <v>12</v>
      </c>
      <c r="AU145" s="236" t="s">
        <v>163</v>
      </c>
      <c r="AV145" s="236" t="str">
        <f t="shared" si="31"/>
        <v>TRA_Bus</v>
      </c>
      <c r="AW145" s="236" t="str">
        <f t="shared" si="31"/>
        <v>SH10_11</v>
      </c>
      <c r="AX145" s="236">
        <f t="shared" si="40"/>
        <v>1.8714885138756153E-2</v>
      </c>
      <c r="AY145" s="236" t="s">
        <v>145</v>
      </c>
      <c r="AZ145" s="236" t="s">
        <v>11</v>
      </c>
      <c r="BD145" s="236" t="s">
        <v>163</v>
      </c>
      <c r="BE145" s="236" t="str">
        <f t="shared" si="32"/>
        <v>TRA_Bus</v>
      </c>
      <c r="BF145" s="236" t="str">
        <f t="shared" si="32"/>
        <v>SH10_11</v>
      </c>
      <c r="BG145" s="236">
        <f t="shared" si="21"/>
        <v>1.7129545746942351E-2</v>
      </c>
      <c r="BH145" s="236" t="s">
        <v>145</v>
      </c>
      <c r="BI145" s="236" t="s">
        <v>13</v>
      </c>
      <c r="BM145" s="236" t="s">
        <v>163</v>
      </c>
      <c r="BN145" s="236" t="str">
        <f t="shared" si="33"/>
        <v>TRA_Bus</v>
      </c>
      <c r="BO145" s="236" t="str">
        <f t="shared" si="33"/>
        <v>SH10_11</v>
      </c>
      <c r="BP145" s="236">
        <f t="shared" si="41"/>
        <v>1.8714885138756153E-2</v>
      </c>
      <c r="BQ145" s="236" t="s">
        <v>145</v>
      </c>
      <c r="BR145" s="236" t="s">
        <v>10</v>
      </c>
    </row>
    <row r="146" spans="2:70">
      <c r="B146" s="90" t="s">
        <v>163</v>
      </c>
      <c r="C146" t="s">
        <v>187</v>
      </c>
      <c r="D146" s="96" t="s">
        <v>170</v>
      </c>
      <c r="E146" s="96">
        <v>9.9200913242009095E-2</v>
      </c>
      <c r="F146" s="90" t="s">
        <v>145</v>
      </c>
      <c r="K146" s="236" t="s">
        <v>163</v>
      </c>
      <c r="L146" s="236" t="str">
        <f t="shared" si="34"/>
        <v>TRA_Bus</v>
      </c>
      <c r="M146" s="236" t="str">
        <f t="shared" si="28"/>
        <v>SH12_13</v>
      </c>
      <c r="N146" s="236">
        <f t="shared" si="36"/>
        <v>1.9354324184005747E-2</v>
      </c>
      <c r="O146" s="236" t="s">
        <v>145</v>
      </c>
      <c r="P146" s="236" t="s">
        <v>14</v>
      </c>
      <c r="T146" s="236" t="s">
        <v>163</v>
      </c>
      <c r="U146" s="236" t="str">
        <f t="shared" si="35"/>
        <v>TRA_Bus</v>
      </c>
      <c r="V146" s="236" t="str">
        <f t="shared" si="35"/>
        <v>SH12_13</v>
      </c>
      <c r="W146" s="236">
        <f t="shared" si="37"/>
        <v>1.8532966353609626E-2</v>
      </c>
      <c r="X146" s="236" t="s">
        <v>145</v>
      </c>
      <c r="Y146" s="236" t="s">
        <v>9</v>
      </c>
      <c r="AC146" s="236" t="s">
        <v>163</v>
      </c>
      <c r="AD146" s="236" t="str">
        <f t="shared" si="29"/>
        <v>TRA_Bus</v>
      </c>
      <c r="AE146" s="236" t="str">
        <f t="shared" si="29"/>
        <v>SH12_13</v>
      </c>
      <c r="AF146" s="236">
        <f t="shared" si="38"/>
        <v>1.571627190629124E-2</v>
      </c>
      <c r="AG146" s="236" t="s">
        <v>145</v>
      </c>
      <c r="AH146" s="236" t="s">
        <v>15</v>
      </c>
      <c r="AL146" s="236" t="s">
        <v>163</v>
      </c>
      <c r="AM146" s="236" t="str">
        <f t="shared" si="30"/>
        <v>TRA_Bus</v>
      </c>
      <c r="AN146" s="236" t="str">
        <f t="shared" si="30"/>
        <v>SH12_13</v>
      </c>
      <c r="AO146" s="236">
        <f t="shared" si="39"/>
        <v>1.8490958581669839E-2</v>
      </c>
      <c r="AP146" s="236" t="s">
        <v>145</v>
      </c>
      <c r="AQ146" s="236" t="s">
        <v>12</v>
      </c>
      <c r="AU146" s="236" t="s">
        <v>163</v>
      </c>
      <c r="AV146" s="236" t="str">
        <f t="shared" si="31"/>
        <v>TRA_Bus</v>
      </c>
      <c r="AW146" s="236" t="str">
        <f t="shared" si="31"/>
        <v>SH12_13</v>
      </c>
      <c r="AX146" s="236">
        <f t="shared" si="40"/>
        <v>2.1343557408040538E-2</v>
      </c>
      <c r="AY146" s="236" t="s">
        <v>145</v>
      </c>
      <c r="AZ146" s="236" t="s">
        <v>11</v>
      </c>
      <c r="BD146" s="236" t="s">
        <v>163</v>
      </c>
      <c r="BE146" s="236" t="str">
        <f t="shared" si="32"/>
        <v>TRA_Bus</v>
      </c>
      <c r="BF146" s="236" t="str">
        <f t="shared" si="32"/>
        <v>SH12_13</v>
      </c>
      <c r="BG146" s="236">
        <f t="shared" si="21"/>
        <v>1.8490958581669839E-2</v>
      </c>
      <c r="BH146" s="236" t="s">
        <v>145</v>
      </c>
      <c r="BI146" s="236" t="s">
        <v>13</v>
      </c>
      <c r="BM146" s="236" t="s">
        <v>163</v>
      </c>
      <c r="BN146" s="236" t="str">
        <f t="shared" si="33"/>
        <v>TRA_Bus</v>
      </c>
      <c r="BO146" s="236" t="str">
        <f t="shared" si="33"/>
        <v>SH12_13</v>
      </c>
      <c r="BP146" s="236">
        <f t="shared" si="41"/>
        <v>2.1343557408040538E-2</v>
      </c>
      <c r="BQ146" s="236" t="s">
        <v>145</v>
      </c>
      <c r="BR146" s="236" t="s">
        <v>10</v>
      </c>
    </row>
    <row r="147" spans="2:70">
      <c r="B147" s="97" t="s">
        <v>163</v>
      </c>
      <c r="C147" t="s">
        <v>187</v>
      </c>
      <c r="D147" s="96" t="s">
        <v>171</v>
      </c>
      <c r="E147" s="96">
        <v>0.108219178082192</v>
      </c>
      <c r="F147" s="90" t="s">
        <v>145</v>
      </c>
      <c r="K147" s="386" t="s">
        <v>163</v>
      </c>
      <c r="L147" s="236" t="str">
        <f t="shared" si="34"/>
        <v>TRA_Bus</v>
      </c>
      <c r="M147" s="236" t="str">
        <f t="shared" si="28"/>
        <v>SH14_15</v>
      </c>
      <c r="N147" s="236">
        <f t="shared" si="36"/>
        <v>2.04723701496402E-2</v>
      </c>
      <c r="O147" s="236" t="s">
        <v>145</v>
      </c>
      <c r="P147" s="236" t="s">
        <v>14</v>
      </c>
      <c r="T147" s="236" t="s">
        <v>163</v>
      </c>
      <c r="U147" s="236" t="str">
        <f t="shared" si="35"/>
        <v>TRA_Bus</v>
      </c>
      <c r="V147" s="236" t="str">
        <f t="shared" si="35"/>
        <v>SH14_15</v>
      </c>
      <c r="W147" s="236">
        <f t="shared" si="37"/>
        <v>1.8944606533826285E-2</v>
      </c>
      <c r="X147" s="236" t="s">
        <v>145</v>
      </c>
      <c r="Y147" s="236" t="s">
        <v>9</v>
      </c>
      <c r="AC147" s="236" t="s">
        <v>163</v>
      </c>
      <c r="AD147" s="236" t="str">
        <f t="shared" si="29"/>
        <v>TRA_Bus</v>
      </c>
      <c r="AE147" s="236" t="str">
        <f t="shared" si="29"/>
        <v>SH14_15</v>
      </c>
      <c r="AF147" s="236">
        <f t="shared" si="38"/>
        <v>1.8169486482091383E-2</v>
      </c>
      <c r="AG147" s="236" t="s">
        <v>145</v>
      </c>
      <c r="AH147" s="236" t="s">
        <v>15</v>
      </c>
      <c r="AL147" s="236" t="s">
        <v>163</v>
      </c>
      <c r="AM147" s="236" t="str">
        <f t="shared" si="30"/>
        <v>TRA_Bus</v>
      </c>
      <c r="AN147" s="236" t="str">
        <f t="shared" si="30"/>
        <v>SH14_15</v>
      </c>
      <c r="AO147" s="236">
        <f t="shared" si="39"/>
        <v>1.9740368004096027E-2</v>
      </c>
      <c r="AP147" s="236" t="s">
        <v>145</v>
      </c>
      <c r="AQ147" s="236" t="s">
        <v>12</v>
      </c>
      <c r="AU147" s="236" t="s">
        <v>163</v>
      </c>
      <c r="AV147" s="236" t="str">
        <f t="shared" si="31"/>
        <v>TRA_Bus</v>
      </c>
      <c r="AW147" s="236" t="str">
        <f t="shared" si="31"/>
        <v>SH14_15</v>
      </c>
      <c r="AX147" s="236">
        <f t="shared" si="40"/>
        <v>2.2952067498314008E-2</v>
      </c>
      <c r="AY147" s="236" t="s">
        <v>145</v>
      </c>
      <c r="AZ147" s="236" t="s">
        <v>11</v>
      </c>
      <c r="BD147" s="236" t="s">
        <v>163</v>
      </c>
      <c r="BE147" s="236" t="str">
        <f t="shared" si="32"/>
        <v>TRA_Bus</v>
      </c>
      <c r="BF147" s="236" t="str">
        <f t="shared" si="32"/>
        <v>SH14_15</v>
      </c>
      <c r="BG147" s="236">
        <f t="shared" si="21"/>
        <v>1.9740368004096027E-2</v>
      </c>
      <c r="BH147" s="236" t="s">
        <v>145</v>
      </c>
      <c r="BI147" s="236" t="s">
        <v>13</v>
      </c>
      <c r="BM147" s="236" t="s">
        <v>163</v>
      </c>
      <c r="BN147" s="236" t="str">
        <f t="shared" si="33"/>
        <v>TRA_Bus</v>
      </c>
      <c r="BO147" s="236" t="str">
        <f t="shared" si="33"/>
        <v>SH14_15</v>
      </c>
      <c r="BP147" s="236">
        <f t="shared" si="41"/>
        <v>2.2952067498314008E-2</v>
      </c>
      <c r="BQ147" s="236" t="s">
        <v>145</v>
      </c>
      <c r="BR147" s="236" t="s">
        <v>10</v>
      </c>
    </row>
    <row r="148" spans="2:70">
      <c r="B148" s="90" t="s">
        <v>163</v>
      </c>
      <c r="C148" t="s">
        <v>187</v>
      </c>
      <c r="D148" s="96" t="s">
        <v>172</v>
      </c>
      <c r="E148" s="96">
        <v>9.0182648401826507E-3</v>
      </c>
      <c r="F148" s="90" t="s">
        <v>145</v>
      </c>
      <c r="K148" s="236" t="s">
        <v>163</v>
      </c>
      <c r="L148" s="236" t="str">
        <f t="shared" si="34"/>
        <v>TRA_Bus</v>
      </c>
      <c r="M148" s="236" t="str">
        <f t="shared" si="28"/>
        <v>SH16_17</v>
      </c>
      <c r="N148" s="236">
        <f t="shared" si="36"/>
        <v>2.1278922422278038E-2</v>
      </c>
      <c r="O148" s="236" t="s">
        <v>145</v>
      </c>
      <c r="P148" s="236" t="s">
        <v>14</v>
      </c>
      <c r="T148" s="236" t="s">
        <v>163</v>
      </c>
      <c r="U148" s="236" t="str">
        <f t="shared" si="35"/>
        <v>TRA_Bus</v>
      </c>
      <c r="V148" s="236" t="str">
        <f t="shared" si="35"/>
        <v>SH16_17</v>
      </c>
      <c r="W148" s="236">
        <f t="shared" si="37"/>
        <v>1.8793864020136643E-2</v>
      </c>
      <c r="X148" s="236" t="s">
        <v>145</v>
      </c>
      <c r="Y148" s="236" t="s">
        <v>9</v>
      </c>
      <c r="AC148" s="236" t="s">
        <v>163</v>
      </c>
      <c r="AD148" s="236" t="str">
        <f t="shared" si="29"/>
        <v>TRA_Bus</v>
      </c>
      <c r="AE148" s="236" t="str">
        <f t="shared" si="29"/>
        <v>SH16_17</v>
      </c>
      <c r="AF148" s="236">
        <f t="shared" si="38"/>
        <v>1.9938803009038802E-2</v>
      </c>
      <c r="AG148" s="236" t="s">
        <v>145</v>
      </c>
      <c r="AH148" s="236" t="s">
        <v>15</v>
      </c>
      <c r="AL148" s="236" t="s">
        <v>163</v>
      </c>
      <c r="AM148" s="236" t="str">
        <f t="shared" si="30"/>
        <v>TRA_Bus</v>
      </c>
      <c r="AN148" s="236" t="str">
        <f t="shared" si="30"/>
        <v>SH16_17</v>
      </c>
      <c r="AO148" s="236">
        <f t="shared" si="39"/>
        <v>2.0420539746597716E-2</v>
      </c>
      <c r="AP148" s="236" t="s">
        <v>145</v>
      </c>
      <c r="AQ148" s="236" t="s">
        <v>12</v>
      </c>
      <c r="AU148" s="236" t="s">
        <v>163</v>
      </c>
      <c r="AV148" s="236" t="str">
        <f t="shared" si="31"/>
        <v>TRA_Bus</v>
      </c>
      <c r="AW148" s="236" t="str">
        <f t="shared" si="31"/>
        <v>SH16_17</v>
      </c>
      <c r="AX148" s="236">
        <f t="shared" si="40"/>
        <v>2.3710445910745781E-2</v>
      </c>
      <c r="AY148" s="236" t="s">
        <v>145</v>
      </c>
      <c r="AZ148" s="236" t="s">
        <v>11</v>
      </c>
      <c r="BD148" s="236" t="s">
        <v>163</v>
      </c>
      <c r="BE148" s="236" t="str">
        <f t="shared" si="32"/>
        <v>TRA_Bus</v>
      </c>
      <c r="BF148" s="236" t="str">
        <f t="shared" si="32"/>
        <v>SH16_17</v>
      </c>
      <c r="BG148" s="236">
        <f t="shared" si="21"/>
        <v>2.0420539746597716E-2</v>
      </c>
      <c r="BH148" s="236" t="s">
        <v>145</v>
      </c>
      <c r="BI148" s="236" t="s">
        <v>13</v>
      </c>
      <c r="BM148" s="236" t="s">
        <v>163</v>
      </c>
      <c r="BN148" s="236" t="str">
        <f t="shared" si="33"/>
        <v>TRA_Bus</v>
      </c>
      <c r="BO148" s="236" t="str">
        <f t="shared" si="33"/>
        <v>SH16_17</v>
      </c>
      <c r="BP148" s="236">
        <f t="shared" si="41"/>
        <v>2.3710445910745781E-2</v>
      </c>
      <c r="BQ148" s="236" t="s">
        <v>145</v>
      </c>
      <c r="BR148" s="236" t="s">
        <v>10</v>
      </c>
    </row>
    <row r="149" spans="2:70">
      <c r="B149" s="90" t="s">
        <v>163</v>
      </c>
      <c r="C149" t="s">
        <v>187</v>
      </c>
      <c r="D149" s="96" t="s">
        <v>173</v>
      </c>
      <c r="E149" s="96">
        <v>0.13812785388127899</v>
      </c>
      <c r="F149" s="90" t="s">
        <v>145</v>
      </c>
      <c r="K149" s="236" t="s">
        <v>163</v>
      </c>
      <c r="L149" s="236" t="str">
        <f t="shared" si="34"/>
        <v>TRA_Bus</v>
      </c>
      <c r="M149" s="236" t="str">
        <f t="shared" si="28"/>
        <v>SH18_19</v>
      </c>
      <c r="N149" s="236">
        <f t="shared" si="36"/>
        <v>2.1738834728832659E-2</v>
      </c>
      <c r="O149" s="236" t="s">
        <v>145</v>
      </c>
      <c r="P149" s="236" t="s">
        <v>14</v>
      </c>
      <c r="T149" s="236" t="s">
        <v>163</v>
      </c>
      <c r="U149" s="236" t="str">
        <f t="shared" si="35"/>
        <v>TRA_Bus</v>
      </c>
      <c r="V149" s="236" t="str">
        <f t="shared" si="35"/>
        <v>SH18_19</v>
      </c>
      <c r="W149" s="236">
        <f t="shared" si="37"/>
        <v>1.8929321241404354E-2</v>
      </c>
      <c r="X149" s="236" t="s">
        <v>145</v>
      </c>
      <c r="Y149" s="236" t="s">
        <v>9</v>
      </c>
      <c r="AC149" s="236" t="s">
        <v>163</v>
      </c>
      <c r="AD149" s="236" t="str">
        <f t="shared" si="29"/>
        <v>TRA_Bus</v>
      </c>
      <c r="AE149" s="236" t="str">
        <f t="shared" si="29"/>
        <v>SH18_19</v>
      </c>
      <c r="AF149" s="236">
        <f t="shared" si="38"/>
        <v>2.0595183179265363E-2</v>
      </c>
      <c r="AG149" s="236" t="s">
        <v>145</v>
      </c>
      <c r="AH149" s="236" t="s">
        <v>15</v>
      </c>
      <c r="AL149" s="236" t="s">
        <v>163</v>
      </c>
      <c r="AM149" s="236" t="str">
        <f t="shared" si="30"/>
        <v>TRA_Bus</v>
      </c>
      <c r="AN149" s="236" t="str">
        <f t="shared" si="30"/>
        <v>SH18_19</v>
      </c>
      <c r="AO149" s="236">
        <f t="shared" si="39"/>
        <v>2.0691065361099072E-2</v>
      </c>
      <c r="AP149" s="236" t="s">
        <v>145</v>
      </c>
      <c r="AQ149" s="236" t="s">
        <v>12</v>
      </c>
      <c r="AU149" s="236" t="s">
        <v>163</v>
      </c>
      <c r="AV149" s="236" t="str">
        <f t="shared" si="31"/>
        <v>TRA_Bus</v>
      </c>
      <c r="AW149" s="236" t="str">
        <f t="shared" si="31"/>
        <v>SH18_19</v>
      </c>
      <c r="AX149" s="236">
        <f t="shared" si="40"/>
        <v>2.3993761170789621E-2</v>
      </c>
      <c r="AY149" s="236" t="s">
        <v>145</v>
      </c>
      <c r="AZ149" s="236" t="s">
        <v>11</v>
      </c>
      <c r="BD149" s="236" t="s">
        <v>163</v>
      </c>
      <c r="BE149" s="236" t="str">
        <f t="shared" si="32"/>
        <v>TRA_Bus</v>
      </c>
      <c r="BF149" s="236" t="str">
        <f t="shared" si="32"/>
        <v>SH18_19</v>
      </c>
      <c r="BG149" s="236">
        <f t="shared" si="21"/>
        <v>2.0691065361099072E-2</v>
      </c>
      <c r="BH149" s="236" t="s">
        <v>145</v>
      </c>
      <c r="BI149" s="236" t="s">
        <v>13</v>
      </c>
      <c r="BM149" s="236" t="s">
        <v>163</v>
      </c>
      <c r="BN149" s="236" t="str">
        <f t="shared" si="33"/>
        <v>TRA_Bus</v>
      </c>
      <c r="BO149" s="236" t="str">
        <f t="shared" si="33"/>
        <v>SH18_19</v>
      </c>
      <c r="BP149" s="236">
        <f t="shared" si="41"/>
        <v>2.3993761170789621E-2</v>
      </c>
      <c r="BQ149" s="236" t="s">
        <v>145</v>
      </c>
      <c r="BR149" s="236" t="s">
        <v>10</v>
      </c>
    </row>
    <row r="150" spans="2:70">
      <c r="B150" s="90" t="s">
        <v>163</v>
      </c>
      <c r="C150" t="s">
        <v>187</v>
      </c>
      <c r="D150" s="96" t="s">
        <v>174</v>
      </c>
      <c r="E150" s="96">
        <v>0.150684931506849</v>
      </c>
      <c r="F150" s="90" t="s">
        <v>145</v>
      </c>
      <c r="K150" s="236" t="s">
        <v>163</v>
      </c>
      <c r="L150" s="236" t="str">
        <f t="shared" si="34"/>
        <v>TRA_Bus</v>
      </c>
      <c r="M150" s="236" t="str">
        <f t="shared" si="28"/>
        <v>SH20_21</v>
      </c>
      <c r="N150" s="236">
        <f t="shared" si="36"/>
        <v>2.1955425621837409E-2</v>
      </c>
      <c r="O150" s="236" t="s">
        <v>145</v>
      </c>
      <c r="P150" s="236" t="s">
        <v>14</v>
      </c>
      <c r="T150" s="236" t="s">
        <v>163</v>
      </c>
      <c r="U150" s="236" t="str">
        <f t="shared" si="35"/>
        <v>TRA_Bus</v>
      </c>
      <c r="V150" s="236" t="str">
        <f t="shared" si="35"/>
        <v>SH20_21</v>
      </c>
      <c r="W150" s="236">
        <f t="shared" si="37"/>
        <v>1.9094689273807391E-2</v>
      </c>
      <c r="X150" s="236" t="s">
        <v>145</v>
      </c>
      <c r="Y150" s="236" t="s">
        <v>9</v>
      </c>
      <c r="AC150" s="236" t="s">
        <v>163</v>
      </c>
      <c r="AD150" s="236" t="str">
        <f t="shared" si="29"/>
        <v>TRA_Bus</v>
      </c>
      <c r="AE150" s="236" t="str">
        <f t="shared" si="29"/>
        <v>SH20_21</v>
      </c>
      <c r="AF150" s="236">
        <f t="shared" si="38"/>
        <v>2.072737788773538E-2</v>
      </c>
      <c r="AG150" s="236" t="s">
        <v>145</v>
      </c>
      <c r="AH150" s="236" t="s">
        <v>15</v>
      </c>
      <c r="AL150" s="236" t="s">
        <v>163</v>
      </c>
      <c r="AM150" s="236" t="str">
        <f t="shared" si="30"/>
        <v>TRA_Bus</v>
      </c>
      <c r="AN150" s="236" t="str">
        <f t="shared" si="30"/>
        <v>SH20_21</v>
      </c>
      <c r="AO150" s="236">
        <f t="shared" si="39"/>
        <v>2.0963163706567377E-2</v>
      </c>
      <c r="AP150" s="236" t="s">
        <v>145</v>
      </c>
      <c r="AQ150" s="236" t="s">
        <v>12</v>
      </c>
      <c r="AU150" s="236" t="s">
        <v>163</v>
      </c>
      <c r="AV150" s="236" t="str">
        <f t="shared" si="31"/>
        <v>TRA_Bus</v>
      </c>
      <c r="AW150" s="236" t="str">
        <f t="shared" si="31"/>
        <v>SH20_21</v>
      </c>
      <c r="AX150" s="236">
        <f t="shared" si="40"/>
        <v>2.4474825275343066E-2</v>
      </c>
      <c r="AY150" s="236" t="s">
        <v>145</v>
      </c>
      <c r="AZ150" s="236" t="s">
        <v>11</v>
      </c>
      <c r="BD150" s="236" t="s">
        <v>163</v>
      </c>
      <c r="BE150" s="236" t="str">
        <f t="shared" si="32"/>
        <v>TRA_Bus</v>
      </c>
      <c r="BF150" s="236" t="str">
        <f t="shared" si="32"/>
        <v>SH20_21</v>
      </c>
      <c r="BG150" s="236">
        <f t="shared" si="21"/>
        <v>2.0963163706567377E-2</v>
      </c>
      <c r="BH150" s="236" t="s">
        <v>145</v>
      </c>
      <c r="BI150" s="236" t="s">
        <v>13</v>
      </c>
      <c r="BM150" s="236" t="s">
        <v>163</v>
      </c>
      <c r="BN150" s="236" t="str">
        <f t="shared" si="33"/>
        <v>TRA_Bus</v>
      </c>
      <c r="BO150" s="236" t="str">
        <f t="shared" si="33"/>
        <v>SH20_21</v>
      </c>
      <c r="BP150" s="236">
        <f t="shared" si="41"/>
        <v>2.4474825275343066E-2</v>
      </c>
      <c r="BQ150" s="236" t="s">
        <v>145</v>
      </c>
      <c r="BR150" s="236" t="s">
        <v>10</v>
      </c>
    </row>
    <row r="151" spans="2:70">
      <c r="B151" s="100" t="s">
        <v>163</v>
      </c>
      <c r="C151" t="s">
        <v>187</v>
      </c>
      <c r="D151" s="101" t="s">
        <v>175</v>
      </c>
      <c r="E151" s="101">
        <v>1.25570776255708E-2</v>
      </c>
      <c r="F151" s="102" t="s">
        <v>145</v>
      </c>
      <c r="K151" s="386" t="s">
        <v>163</v>
      </c>
      <c r="L151" s="236" t="str">
        <f t="shared" si="34"/>
        <v>TRA_Bus</v>
      </c>
      <c r="M151" s="236" t="str">
        <f t="shared" si="28"/>
        <v>SH22_23</v>
      </c>
      <c r="N151" s="236">
        <f t="shared" si="36"/>
        <v>2.2121564224819278E-2</v>
      </c>
      <c r="O151" s="236" t="s">
        <v>145</v>
      </c>
      <c r="P151" s="236" t="s">
        <v>14</v>
      </c>
      <c r="T151" s="236" t="s">
        <v>163</v>
      </c>
      <c r="U151" s="236" t="str">
        <f t="shared" si="35"/>
        <v>TRA_Bus</v>
      </c>
      <c r="V151" s="236" t="str">
        <f t="shared" si="35"/>
        <v>SH22_23</v>
      </c>
      <c r="W151" s="236">
        <f t="shared" si="37"/>
        <v>1.8346618081740273E-2</v>
      </c>
      <c r="X151" s="236" t="s">
        <v>145</v>
      </c>
      <c r="Y151" s="236" t="s">
        <v>9</v>
      </c>
      <c r="AC151" s="236" t="s">
        <v>163</v>
      </c>
      <c r="AD151" s="236" t="str">
        <f t="shared" si="29"/>
        <v>TRA_Bus</v>
      </c>
      <c r="AE151" s="236" t="str">
        <f t="shared" si="29"/>
        <v>SH22_23</v>
      </c>
      <c r="AF151" s="236">
        <f t="shared" si="38"/>
        <v>2.0715755098724264E-2</v>
      </c>
      <c r="AG151" s="236" t="s">
        <v>145</v>
      </c>
      <c r="AH151" s="236" t="s">
        <v>15</v>
      </c>
      <c r="AL151" s="236" t="s">
        <v>163</v>
      </c>
      <c r="AM151" s="236" t="str">
        <f t="shared" si="30"/>
        <v>TRA_Bus</v>
      </c>
      <c r="AN151" s="236" t="str">
        <f t="shared" si="30"/>
        <v>SH22_23</v>
      </c>
      <c r="AO151" s="236">
        <f t="shared" si="39"/>
        <v>2.0777824886439967E-2</v>
      </c>
      <c r="AP151" s="236" t="s">
        <v>145</v>
      </c>
      <c r="AQ151" s="236" t="s">
        <v>12</v>
      </c>
      <c r="AU151" s="236" t="s">
        <v>163</v>
      </c>
      <c r="AV151" s="236" t="str">
        <f t="shared" si="31"/>
        <v>TRA_Bus</v>
      </c>
      <c r="AW151" s="236" t="str">
        <f t="shared" si="31"/>
        <v>SH22_23</v>
      </c>
      <c r="AX151" s="236">
        <f t="shared" si="40"/>
        <v>2.4137396684056157E-2</v>
      </c>
      <c r="AY151" s="236" t="s">
        <v>145</v>
      </c>
      <c r="AZ151" s="236" t="s">
        <v>11</v>
      </c>
      <c r="BD151" s="236" t="s">
        <v>163</v>
      </c>
      <c r="BE151" s="236" t="str">
        <f t="shared" si="32"/>
        <v>TRA_Bus</v>
      </c>
      <c r="BF151" s="236" t="str">
        <f t="shared" si="32"/>
        <v>SH22_23</v>
      </c>
      <c r="BG151" s="236">
        <f t="shared" si="21"/>
        <v>2.0777824886439967E-2</v>
      </c>
      <c r="BH151" s="236" t="s">
        <v>145</v>
      </c>
      <c r="BI151" s="236" t="s">
        <v>13</v>
      </c>
      <c r="BM151" s="236" t="s">
        <v>163</v>
      </c>
      <c r="BN151" s="236" t="str">
        <f t="shared" si="33"/>
        <v>TRA_Bus</v>
      </c>
      <c r="BO151" s="236" t="str">
        <f t="shared" si="33"/>
        <v>SH22_23</v>
      </c>
      <c r="BP151" s="236">
        <f t="shared" si="41"/>
        <v>2.4137396684056157E-2</v>
      </c>
      <c r="BQ151" s="236" t="s">
        <v>145</v>
      </c>
      <c r="BR151" s="236" t="s">
        <v>10</v>
      </c>
    </row>
    <row r="152" spans="2:70">
      <c r="K152" s="236" t="s">
        <v>163</v>
      </c>
      <c r="L152" s="236" t="str">
        <f t="shared" si="34"/>
        <v>TRA_Bus</v>
      </c>
      <c r="M152" s="236" t="str">
        <f t="shared" si="28"/>
        <v>FH0_1</v>
      </c>
      <c r="N152" s="236">
        <f t="shared" si="36"/>
        <v>2.1393493175585778E-2</v>
      </c>
      <c r="O152" s="236" t="s">
        <v>145</v>
      </c>
      <c r="P152" s="236" t="s">
        <v>14</v>
      </c>
      <c r="T152" s="236" t="s">
        <v>163</v>
      </c>
      <c r="U152" s="236" t="str">
        <f t="shared" si="35"/>
        <v>TRA_Bus</v>
      </c>
      <c r="V152" s="236" t="str">
        <f t="shared" si="35"/>
        <v>FH0_1</v>
      </c>
      <c r="W152" s="236">
        <f t="shared" si="37"/>
        <v>1.8990015108719439E-2</v>
      </c>
      <c r="X152" s="236" t="s">
        <v>145</v>
      </c>
      <c r="Y152" s="236" t="s">
        <v>9</v>
      </c>
      <c r="AC152" s="236" t="s">
        <v>163</v>
      </c>
      <c r="AD152" s="236" t="str">
        <f t="shared" si="29"/>
        <v>TRA_Bus</v>
      </c>
      <c r="AE152" s="236" t="str">
        <f t="shared" si="29"/>
        <v>FH0_1</v>
      </c>
      <c r="AF152" s="236">
        <f t="shared" si="38"/>
        <v>2.2537708837248212E-2</v>
      </c>
      <c r="AG152" s="236" t="s">
        <v>145</v>
      </c>
      <c r="AH152" s="236" t="s">
        <v>15</v>
      </c>
      <c r="AL152" s="236" t="s">
        <v>163</v>
      </c>
      <c r="AM152" s="236" t="str">
        <f t="shared" si="30"/>
        <v>TRA_Bus</v>
      </c>
      <c r="AN152" s="236" t="str">
        <f t="shared" si="30"/>
        <v>FH0_1</v>
      </c>
      <c r="AO152" s="236">
        <f t="shared" si="39"/>
        <v>2.0828129338260011E-2</v>
      </c>
      <c r="AP152" s="236" t="s">
        <v>145</v>
      </c>
      <c r="AQ152" s="236" t="s">
        <v>12</v>
      </c>
      <c r="AU152" s="236" t="s">
        <v>163</v>
      </c>
      <c r="AV152" s="236" t="str">
        <f t="shared" si="31"/>
        <v>TRA_Bus</v>
      </c>
      <c r="AW152" s="236" t="str">
        <f t="shared" si="31"/>
        <v>FH0_1</v>
      </c>
      <c r="AX152" s="236">
        <f t="shared" si="40"/>
        <v>2.2215848571404177E-2</v>
      </c>
      <c r="AY152" s="236" t="s">
        <v>145</v>
      </c>
      <c r="AZ152" s="236" t="s">
        <v>11</v>
      </c>
      <c r="BD152" s="236" t="s">
        <v>163</v>
      </c>
      <c r="BE152" s="236" t="str">
        <f t="shared" si="32"/>
        <v>TRA_Bus</v>
      </c>
      <c r="BF152" s="236" t="str">
        <f t="shared" si="32"/>
        <v>FH0_1</v>
      </c>
      <c r="BG152" s="236">
        <f t="shared" si="21"/>
        <v>2.0828129338260011E-2</v>
      </c>
      <c r="BH152" s="236" t="s">
        <v>145</v>
      </c>
      <c r="BI152" s="236" t="s">
        <v>13</v>
      </c>
      <c r="BM152" s="236" t="s">
        <v>163</v>
      </c>
      <c r="BN152" s="236" t="str">
        <f t="shared" si="33"/>
        <v>TRA_Bus</v>
      </c>
      <c r="BO152" s="236" t="str">
        <f t="shared" si="33"/>
        <v>FH0_1</v>
      </c>
      <c r="BP152" s="236">
        <f t="shared" si="41"/>
        <v>2.2215848571404177E-2</v>
      </c>
      <c r="BQ152" s="236" t="s">
        <v>145</v>
      </c>
      <c r="BR152" s="236" t="s">
        <v>10</v>
      </c>
    </row>
    <row r="153" spans="2:70">
      <c r="K153" s="236" t="s">
        <v>163</v>
      </c>
      <c r="L153" s="236" t="str">
        <f t="shared" si="34"/>
        <v>TRA_Bus</v>
      </c>
      <c r="M153" s="236" t="str">
        <f t="shared" si="28"/>
        <v>FH2_3</v>
      </c>
      <c r="N153" s="236">
        <f t="shared" si="36"/>
        <v>2.1029674486330027E-2</v>
      </c>
      <c r="O153" s="236" t="s">
        <v>145</v>
      </c>
      <c r="P153" s="236" t="s">
        <v>14</v>
      </c>
      <c r="T153" s="236" t="s">
        <v>163</v>
      </c>
      <c r="U153" s="236" t="str">
        <f t="shared" si="35"/>
        <v>TRA_Bus</v>
      </c>
      <c r="V153" s="236" t="str">
        <f t="shared" si="35"/>
        <v>FH2_3</v>
      </c>
      <c r="W153" s="236">
        <f t="shared" si="37"/>
        <v>1.6657232708453359E-2</v>
      </c>
      <c r="X153" s="236" t="s">
        <v>145</v>
      </c>
      <c r="Y153" s="236" t="s">
        <v>9</v>
      </c>
      <c r="AC153" s="236" t="s">
        <v>163</v>
      </c>
      <c r="AD153" s="236" t="str">
        <f t="shared" si="29"/>
        <v>TRA_Bus</v>
      </c>
      <c r="AE153" s="236" t="str">
        <f t="shared" si="29"/>
        <v>FH2_3</v>
      </c>
      <c r="AF153" s="236">
        <f t="shared" si="38"/>
        <v>2.2471121655479022E-2</v>
      </c>
      <c r="AG153" s="236" t="s">
        <v>145</v>
      </c>
      <c r="AH153" s="236" t="s">
        <v>15</v>
      </c>
      <c r="AL153" s="236" t="s">
        <v>163</v>
      </c>
      <c r="AM153" s="236" t="str">
        <f t="shared" si="30"/>
        <v>TRA_Bus</v>
      </c>
      <c r="AN153" s="236" t="str">
        <f t="shared" si="30"/>
        <v>FH2_3</v>
      </c>
      <c r="AO153" s="236">
        <f t="shared" si="39"/>
        <v>1.9692259466378176E-2</v>
      </c>
      <c r="AP153" s="236" t="s">
        <v>145</v>
      </c>
      <c r="AQ153" s="236" t="s">
        <v>12</v>
      </c>
      <c r="AU153" s="236" t="s">
        <v>163</v>
      </c>
      <c r="AV153" s="236" t="str">
        <f t="shared" si="31"/>
        <v>TRA_Bus</v>
      </c>
      <c r="AW153" s="236" t="str">
        <f t="shared" si="31"/>
        <v>FH2_3</v>
      </c>
      <c r="AX153" s="236">
        <f t="shared" si="40"/>
        <v>2.0067201648247365E-2</v>
      </c>
      <c r="AY153" s="236" t="s">
        <v>145</v>
      </c>
      <c r="AZ153" s="236" t="s">
        <v>11</v>
      </c>
      <c r="BD153" s="236" t="s">
        <v>163</v>
      </c>
      <c r="BE153" s="236" t="str">
        <f t="shared" si="32"/>
        <v>TRA_Bus</v>
      </c>
      <c r="BF153" s="236" t="str">
        <f t="shared" si="32"/>
        <v>FH2_3</v>
      </c>
      <c r="BG153" s="236">
        <f t="shared" si="21"/>
        <v>1.9692259466378176E-2</v>
      </c>
      <c r="BH153" s="236" t="s">
        <v>145</v>
      </c>
      <c r="BI153" s="236" t="s">
        <v>13</v>
      </c>
      <c r="BM153" s="236" t="s">
        <v>163</v>
      </c>
      <c r="BN153" s="236" t="str">
        <f t="shared" si="33"/>
        <v>TRA_Bus</v>
      </c>
      <c r="BO153" s="236" t="str">
        <f t="shared" si="33"/>
        <v>FH2_3</v>
      </c>
      <c r="BP153" s="236">
        <f t="shared" si="41"/>
        <v>2.0067201648247365E-2</v>
      </c>
      <c r="BQ153" s="236" t="s">
        <v>145</v>
      </c>
      <c r="BR153" s="236" t="s">
        <v>10</v>
      </c>
    </row>
    <row r="154" spans="2:70">
      <c r="K154" s="236" t="s">
        <v>163</v>
      </c>
      <c r="L154" s="236" t="str">
        <f t="shared" si="34"/>
        <v>TRA_Bus</v>
      </c>
      <c r="M154" s="236" t="str">
        <f t="shared" si="28"/>
        <v>FH4_5</v>
      </c>
      <c r="N154" s="236">
        <f t="shared" si="36"/>
        <v>2.0111670111358421E-2</v>
      </c>
      <c r="O154" s="236" t="s">
        <v>145</v>
      </c>
      <c r="P154" s="236" t="s">
        <v>14</v>
      </c>
      <c r="T154" s="236" t="s">
        <v>163</v>
      </c>
      <c r="U154" s="236" t="str">
        <f t="shared" si="35"/>
        <v>TRA_Bus</v>
      </c>
      <c r="V154" s="236" t="str">
        <f t="shared" si="35"/>
        <v>FH4_5</v>
      </c>
      <c r="W154" s="236">
        <f t="shared" si="37"/>
        <v>1.5829045235448858E-2</v>
      </c>
      <c r="X154" s="236" t="s">
        <v>145</v>
      </c>
      <c r="Y154" s="236" t="s">
        <v>9</v>
      </c>
      <c r="AC154" s="236" t="s">
        <v>163</v>
      </c>
      <c r="AD154" s="236" t="str">
        <f t="shared" si="29"/>
        <v>TRA_Bus</v>
      </c>
      <c r="AE154" s="236" t="str">
        <f t="shared" si="29"/>
        <v>FH4_5</v>
      </c>
      <c r="AF154" s="236">
        <f t="shared" si="38"/>
        <v>2.0924688349934103E-2</v>
      </c>
      <c r="AG154" s="236" t="s">
        <v>145</v>
      </c>
      <c r="AH154" s="236" t="s">
        <v>15</v>
      </c>
      <c r="AL154" s="236" t="s">
        <v>163</v>
      </c>
      <c r="AM154" s="236" t="str">
        <f t="shared" si="30"/>
        <v>TRA_Bus</v>
      </c>
      <c r="AN154" s="236" t="str">
        <f t="shared" si="30"/>
        <v>FH4_5</v>
      </c>
      <c r="AO154" s="236">
        <f t="shared" si="39"/>
        <v>1.8540401370121914E-2</v>
      </c>
      <c r="AP154" s="236" t="s">
        <v>145</v>
      </c>
      <c r="AQ154" s="236" t="s">
        <v>12</v>
      </c>
      <c r="AU154" s="236" t="s">
        <v>163</v>
      </c>
      <c r="AV154" s="236" t="str">
        <f t="shared" si="31"/>
        <v>TRA_Bus</v>
      </c>
      <c r="AW154" s="236" t="str">
        <f t="shared" si="31"/>
        <v>FH4_5</v>
      </c>
      <c r="AX154" s="236">
        <f t="shared" si="40"/>
        <v>1.7787724329452501E-2</v>
      </c>
      <c r="AY154" s="236" t="s">
        <v>145</v>
      </c>
      <c r="AZ154" s="236" t="s">
        <v>11</v>
      </c>
      <c r="BD154" s="236" t="s">
        <v>163</v>
      </c>
      <c r="BE154" s="236" t="str">
        <f t="shared" si="32"/>
        <v>TRA_Bus</v>
      </c>
      <c r="BF154" s="236" t="str">
        <f t="shared" si="32"/>
        <v>FH4_5</v>
      </c>
      <c r="BG154" s="236">
        <f t="shared" si="21"/>
        <v>1.8540401370121914E-2</v>
      </c>
      <c r="BH154" s="236" t="s">
        <v>145</v>
      </c>
      <c r="BI154" s="236" t="s">
        <v>13</v>
      </c>
      <c r="BM154" s="236" t="s">
        <v>163</v>
      </c>
      <c r="BN154" s="236" t="str">
        <f t="shared" si="33"/>
        <v>TRA_Bus</v>
      </c>
      <c r="BO154" s="236" t="str">
        <f t="shared" si="33"/>
        <v>FH4_5</v>
      </c>
      <c r="BP154" s="236">
        <f t="shared" si="41"/>
        <v>1.7787724329452501E-2</v>
      </c>
      <c r="BQ154" s="236" t="s">
        <v>145</v>
      </c>
      <c r="BR154" s="236" t="s">
        <v>10</v>
      </c>
    </row>
    <row r="155" spans="2:70">
      <c r="K155" s="386" t="s">
        <v>163</v>
      </c>
      <c r="L155" s="236" t="str">
        <f t="shared" si="34"/>
        <v>TRA_Bus</v>
      </c>
      <c r="M155" s="236" t="str">
        <f t="shared" si="28"/>
        <v>FH6_7</v>
      </c>
      <c r="N155" s="236">
        <f t="shared" si="36"/>
        <v>1.9209922204757826E-2</v>
      </c>
      <c r="O155" s="236" t="s">
        <v>145</v>
      </c>
      <c r="P155" s="236" t="s">
        <v>14</v>
      </c>
      <c r="T155" s="236" t="s">
        <v>163</v>
      </c>
      <c r="U155" s="236" t="str">
        <f t="shared" si="35"/>
        <v>TRA_Bus</v>
      </c>
      <c r="V155" s="236" t="str">
        <f t="shared" si="35"/>
        <v>FH6_7</v>
      </c>
      <c r="W155" s="236">
        <f t="shared" si="37"/>
        <v>1.590246212487445E-2</v>
      </c>
      <c r="X155" s="236" t="s">
        <v>145</v>
      </c>
      <c r="Y155" s="236" t="s">
        <v>9</v>
      </c>
      <c r="AC155" s="236" t="s">
        <v>163</v>
      </c>
      <c r="AD155" s="236" t="str">
        <f t="shared" si="29"/>
        <v>TRA_Bus</v>
      </c>
      <c r="AE155" s="236" t="str">
        <f t="shared" si="29"/>
        <v>FH6_7</v>
      </c>
      <c r="AF155" s="236">
        <f t="shared" si="38"/>
        <v>1.8408075869719209E-2</v>
      </c>
      <c r="AG155" s="236" t="s">
        <v>145</v>
      </c>
      <c r="AH155" s="236" t="s">
        <v>15</v>
      </c>
      <c r="AL155" s="236" t="s">
        <v>163</v>
      </c>
      <c r="AM155" s="236" t="str">
        <f t="shared" si="30"/>
        <v>TRA_Bus</v>
      </c>
      <c r="AN155" s="236" t="str">
        <f t="shared" si="30"/>
        <v>FH6_7</v>
      </c>
      <c r="AO155" s="236">
        <f t="shared" si="39"/>
        <v>1.7590353092763786E-2</v>
      </c>
      <c r="AP155" s="236" t="s">
        <v>145</v>
      </c>
      <c r="AQ155" s="236" t="s">
        <v>12</v>
      </c>
      <c r="AU155" s="236" t="s">
        <v>163</v>
      </c>
      <c r="AV155" s="236" t="str">
        <f t="shared" si="31"/>
        <v>TRA_Bus</v>
      </c>
      <c r="AW155" s="236" t="str">
        <f t="shared" si="31"/>
        <v>FH6_7</v>
      </c>
      <c r="AX155" s="236">
        <f t="shared" si="40"/>
        <v>1.6594507840248664E-2</v>
      </c>
      <c r="AY155" s="236" t="s">
        <v>145</v>
      </c>
      <c r="AZ155" s="236" t="s">
        <v>11</v>
      </c>
      <c r="BD155" s="236" t="s">
        <v>163</v>
      </c>
      <c r="BE155" s="236" t="str">
        <f t="shared" si="32"/>
        <v>TRA_Bus</v>
      </c>
      <c r="BF155" s="236" t="str">
        <f t="shared" si="32"/>
        <v>FH6_7</v>
      </c>
      <c r="BG155" s="236">
        <f t="shared" si="21"/>
        <v>1.7590353092763786E-2</v>
      </c>
      <c r="BH155" s="236" t="s">
        <v>145</v>
      </c>
      <c r="BI155" s="236" t="s">
        <v>13</v>
      </c>
      <c r="BM155" s="236" t="s">
        <v>163</v>
      </c>
      <c r="BN155" s="236" t="str">
        <f t="shared" si="33"/>
        <v>TRA_Bus</v>
      </c>
      <c r="BO155" s="236" t="str">
        <f t="shared" si="33"/>
        <v>FH6_7</v>
      </c>
      <c r="BP155" s="236">
        <f t="shared" si="41"/>
        <v>1.6594507840248664E-2</v>
      </c>
      <c r="BQ155" s="236" t="s">
        <v>145</v>
      </c>
      <c r="BR155" s="236" t="s">
        <v>10</v>
      </c>
    </row>
    <row r="156" spans="2:70">
      <c r="K156" s="236" t="s">
        <v>163</v>
      </c>
      <c r="L156" s="236" t="str">
        <f t="shared" si="34"/>
        <v>TRA_Bus</v>
      </c>
      <c r="M156" s="236" t="str">
        <f t="shared" si="28"/>
        <v>FH8_9</v>
      </c>
      <c r="N156" s="236">
        <f t="shared" si="36"/>
        <v>1.8841834190357041E-2</v>
      </c>
      <c r="O156" s="236" t="s">
        <v>145</v>
      </c>
      <c r="P156" s="236" t="s">
        <v>14</v>
      </c>
      <c r="T156" s="236" t="s">
        <v>163</v>
      </c>
      <c r="U156" s="236" t="str">
        <f t="shared" si="35"/>
        <v>TRA_Bus</v>
      </c>
      <c r="V156" s="236" t="str">
        <f t="shared" si="35"/>
        <v>FH8_9</v>
      </c>
      <c r="W156" s="236">
        <f t="shared" si="37"/>
        <v>1.7105236665912595E-2</v>
      </c>
      <c r="X156" s="236" t="s">
        <v>145</v>
      </c>
      <c r="Y156" s="236" t="s">
        <v>9</v>
      </c>
      <c r="AC156" s="236" t="s">
        <v>163</v>
      </c>
      <c r="AD156" s="236" t="str">
        <f t="shared" si="29"/>
        <v>TRA_Bus</v>
      </c>
      <c r="AE156" s="236" t="str">
        <f t="shared" si="29"/>
        <v>FH8_9</v>
      </c>
      <c r="AF156" s="236">
        <f t="shared" si="38"/>
        <v>1.6970320419525779E-2</v>
      </c>
      <c r="AG156" s="236" t="s">
        <v>145</v>
      </c>
      <c r="AH156" s="236" t="s">
        <v>15</v>
      </c>
      <c r="AL156" s="236" t="s">
        <v>163</v>
      </c>
      <c r="AM156" s="236" t="str">
        <f t="shared" si="30"/>
        <v>TRA_Bus</v>
      </c>
      <c r="AN156" s="236" t="str">
        <f t="shared" si="30"/>
        <v>FH8_9</v>
      </c>
      <c r="AO156" s="236">
        <f t="shared" si="39"/>
        <v>1.7469867163884722E-2</v>
      </c>
      <c r="AP156" s="236" t="s">
        <v>145</v>
      </c>
      <c r="AQ156" s="236" t="s">
        <v>12</v>
      </c>
      <c r="AU156" s="236" t="s">
        <v>163</v>
      </c>
      <c r="AV156" s="236" t="str">
        <f t="shared" si="31"/>
        <v>TRA_Bus</v>
      </c>
      <c r="AW156" s="236" t="str">
        <f t="shared" si="31"/>
        <v>FH8_9</v>
      </c>
      <c r="AX156" s="236">
        <f t="shared" si="40"/>
        <v>1.6512257912117322E-2</v>
      </c>
      <c r="AY156" s="236" t="s">
        <v>145</v>
      </c>
      <c r="AZ156" s="236" t="s">
        <v>11</v>
      </c>
      <c r="BD156" s="236" t="s">
        <v>163</v>
      </c>
      <c r="BE156" s="236" t="str">
        <f t="shared" si="32"/>
        <v>TRA_Bus</v>
      </c>
      <c r="BF156" s="236" t="str">
        <f t="shared" si="32"/>
        <v>FH8_9</v>
      </c>
      <c r="BG156" s="236">
        <f t="shared" si="21"/>
        <v>1.7469867163884722E-2</v>
      </c>
      <c r="BH156" s="236" t="s">
        <v>145</v>
      </c>
      <c r="BI156" s="236" t="s">
        <v>13</v>
      </c>
      <c r="BM156" s="236" t="s">
        <v>163</v>
      </c>
      <c r="BN156" s="236" t="str">
        <f t="shared" si="33"/>
        <v>TRA_Bus</v>
      </c>
      <c r="BO156" s="236" t="str">
        <f t="shared" si="33"/>
        <v>FH8_9</v>
      </c>
      <c r="BP156" s="236">
        <f t="shared" si="41"/>
        <v>1.6512257912117322E-2</v>
      </c>
      <c r="BQ156" s="236" t="s">
        <v>145</v>
      </c>
      <c r="BR156" s="236" t="s">
        <v>10</v>
      </c>
    </row>
    <row r="157" spans="2:70">
      <c r="K157" s="236" t="s">
        <v>163</v>
      </c>
      <c r="L157" s="236" t="str">
        <f t="shared" si="34"/>
        <v>TRA_Bus</v>
      </c>
      <c r="M157" s="236" t="str">
        <f t="shared" si="28"/>
        <v>FH10_11</v>
      </c>
      <c r="N157" s="236">
        <f t="shared" si="36"/>
        <v>1.8935669933152932E-2</v>
      </c>
      <c r="O157" s="236" t="s">
        <v>145</v>
      </c>
      <c r="P157" s="236" t="s">
        <v>14</v>
      </c>
      <c r="T157" s="236" t="s">
        <v>163</v>
      </c>
      <c r="U157" s="236" t="str">
        <f t="shared" si="35"/>
        <v>TRA_Bus</v>
      </c>
      <c r="V157" s="236" t="str">
        <f t="shared" si="35"/>
        <v>FH10_11</v>
      </c>
      <c r="W157" s="236">
        <f t="shared" si="37"/>
        <v>1.9822516118854855E-2</v>
      </c>
      <c r="X157" s="236" t="s">
        <v>145</v>
      </c>
      <c r="Y157" s="236" t="s">
        <v>9</v>
      </c>
      <c r="AC157" s="236" t="s">
        <v>163</v>
      </c>
      <c r="AD157" s="236" t="str">
        <f t="shared" si="29"/>
        <v>TRA_Bus</v>
      </c>
      <c r="AE157" s="236" t="str">
        <f t="shared" si="29"/>
        <v>FH10_11</v>
      </c>
      <c r="AF157" s="236">
        <f t="shared" si="38"/>
        <v>1.6672348011768142E-2</v>
      </c>
      <c r="AG157" s="236" t="s">
        <v>145</v>
      </c>
      <c r="AH157" s="236" t="s">
        <v>15</v>
      </c>
      <c r="AL157" s="236" t="s">
        <v>163</v>
      </c>
      <c r="AM157" s="236" t="str">
        <f t="shared" si="30"/>
        <v>TRA_Bus</v>
      </c>
      <c r="AN157" s="236" t="str">
        <f t="shared" si="30"/>
        <v>FH10_11</v>
      </c>
      <c r="AO157" s="236">
        <f t="shared" si="39"/>
        <v>1.8548115811417278E-2</v>
      </c>
      <c r="AP157" s="236" t="s">
        <v>145</v>
      </c>
      <c r="AQ157" s="236" t="s">
        <v>12</v>
      </c>
      <c r="AU157" s="236" t="s">
        <v>163</v>
      </c>
      <c r="AV157" s="236" t="str">
        <f t="shared" si="31"/>
        <v>TRA_Bus</v>
      </c>
      <c r="AW157" s="236" t="str">
        <f t="shared" si="31"/>
        <v>FH10_11</v>
      </c>
      <c r="AX157" s="236">
        <f t="shared" si="40"/>
        <v>1.8253662687717338E-2</v>
      </c>
      <c r="AY157" s="236" t="s">
        <v>145</v>
      </c>
      <c r="AZ157" s="236" t="s">
        <v>11</v>
      </c>
      <c r="BD157" s="236" t="s">
        <v>163</v>
      </c>
      <c r="BE157" s="236" t="str">
        <f t="shared" si="32"/>
        <v>TRA_Bus</v>
      </c>
      <c r="BF157" s="236" t="str">
        <f t="shared" si="32"/>
        <v>FH10_11</v>
      </c>
      <c r="BG157" s="236">
        <f t="shared" si="21"/>
        <v>1.8548115811417278E-2</v>
      </c>
      <c r="BH157" s="236" t="s">
        <v>145</v>
      </c>
      <c r="BI157" s="236" t="s">
        <v>13</v>
      </c>
      <c r="BM157" s="236" t="s">
        <v>163</v>
      </c>
      <c r="BN157" s="236" t="str">
        <f t="shared" si="33"/>
        <v>TRA_Bus</v>
      </c>
      <c r="BO157" s="236" t="str">
        <f t="shared" si="33"/>
        <v>FH10_11</v>
      </c>
      <c r="BP157" s="236">
        <f t="shared" si="41"/>
        <v>1.8253662687717338E-2</v>
      </c>
      <c r="BQ157" s="236" t="s">
        <v>145</v>
      </c>
      <c r="BR157" s="236" t="s">
        <v>10</v>
      </c>
    </row>
    <row r="158" spans="2:70">
      <c r="K158" s="236" t="s">
        <v>163</v>
      </c>
      <c r="L158" s="236" t="str">
        <f t="shared" si="34"/>
        <v>TRA_Bus</v>
      </c>
      <c r="M158" s="236" t="str">
        <f t="shared" si="28"/>
        <v>FH12_13</v>
      </c>
      <c r="N158" s="236">
        <f t="shared" si="36"/>
        <v>1.9884706900704735E-2</v>
      </c>
      <c r="O158" s="236" t="s">
        <v>145</v>
      </c>
      <c r="P158" s="236" t="s">
        <v>14</v>
      </c>
      <c r="T158" s="236" t="s">
        <v>163</v>
      </c>
      <c r="U158" s="236" t="str">
        <f t="shared" si="35"/>
        <v>TRA_Bus</v>
      </c>
      <c r="V158" s="236" t="str">
        <f t="shared" si="35"/>
        <v>FH12_13</v>
      </c>
      <c r="W158" s="236">
        <f t="shared" si="37"/>
        <v>2.0576715213032504E-2</v>
      </c>
      <c r="X158" s="236" t="s">
        <v>145</v>
      </c>
      <c r="Y158" s="236" t="s">
        <v>9</v>
      </c>
      <c r="AC158" s="236" t="s">
        <v>163</v>
      </c>
      <c r="AD158" s="236" t="str">
        <f t="shared" si="29"/>
        <v>TRA_Bus</v>
      </c>
      <c r="AE158" s="236" t="str">
        <f t="shared" si="29"/>
        <v>FH12_13</v>
      </c>
      <c r="AF158" s="236">
        <f t="shared" si="38"/>
        <v>1.7899394766943112E-2</v>
      </c>
      <c r="AG158" s="236" t="s">
        <v>145</v>
      </c>
      <c r="AH158" s="236" t="s">
        <v>15</v>
      </c>
      <c r="AL158" s="236" t="s">
        <v>163</v>
      </c>
      <c r="AM158" s="236" t="str">
        <f t="shared" si="30"/>
        <v>TRA_Bus</v>
      </c>
      <c r="AN158" s="236" t="str">
        <f t="shared" si="30"/>
        <v>FH12_13</v>
      </c>
      <c r="AO158" s="236">
        <f t="shared" si="39"/>
        <v>1.9734637777557382E-2</v>
      </c>
      <c r="AP158" s="236" t="s">
        <v>145</v>
      </c>
      <c r="AQ158" s="236" t="s">
        <v>12</v>
      </c>
      <c r="AU158" s="236" t="s">
        <v>163</v>
      </c>
      <c r="AV158" s="236" t="str">
        <f t="shared" si="31"/>
        <v>TRA_Bus</v>
      </c>
      <c r="AW158" s="236" t="str">
        <f t="shared" si="31"/>
        <v>FH12_13</v>
      </c>
      <c r="AX158" s="236">
        <f t="shared" si="40"/>
        <v>2.0262699404647935E-2</v>
      </c>
      <c r="AY158" s="236" t="s">
        <v>145</v>
      </c>
      <c r="AZ158" s="236" t="s">
        <v>11</v>
      </c>
      <c r="BD158" s="236" t="s">
        <v>163</v>
      </c>
      <c r="BE158" s="236" t="str">
        <f t="shared" si="32"/>
        <v>TRA_Bus</v>
      </c>
      <c r="BF158" s="236" t="str">
        <f t="shared" si="32"/>
        <v>FH12_13</v>
      </c>
      <c r="BG158" s="236">
        <f t="shared" si="21"/>
        <v>1.9734637777557382E-2</v>
      </c>
      <c r="BH158" s="236" t="s">
        <v>145</v>
      </c>
      <c r="BI158" s="236" t="s">
        <v>13</v>
      </c>
      <c r="BM158" s="236" t="s">
        <v>163</v>
      </c>
      <c r="BN158" s="236" t="str">
        <f t="shared" si="33"/>
        <v>TRA_Bus</v>
      </c>
      <c r="BO158" s="236" t="str">
        <f t="shared" si="33"/>
        <v>FH12_13</v>
      </c>
      <c r="BP158" s="236">
        <f t="shared" si="41"/>
        <v>2.0262699404647935E-2</v>
      </c>
      <c r="BQ158" s="236" t="s">
        <v>145</v>
      </c>
      <c r="BR158" s="236" t="s">
        <v>10</v>
      </c>
    </row>
    <row r="159" spans="2:70">
      <c r="K159" s="386" t="s">
        <v>163</v>
      </c>
      <c r="L159" s="236" t="str">
        <f t="shared" si="34"/>
        <v>TRA_Bus</v>
      </c>
      <c r="M159" s="236" t="str">
        <f t="shared" si="28"/>
        <v>FH14_15</v>
      </c>
      <c r="N159" s="236">
        <f t="shared" si="36"/>
        <v>2.0838990619720756E-2</v>
      </c>
      <c r="O159" s="236" t="s">
        <v>145</v>
      </c>
      <c r="P159" s="236" t="s">
        <v>14</v>
      </c>
      <c r="T159" s="236" t="s">
        <v>163</v>
      </c>
      <c r="U159" s="236" t="str">
        <f t="shared" si="35"/>
        <v>TRA_Bus</v>
      </c>
      <c r="V159" s="236" t="str">
        <f t="shared" si="35"/>
        <v>FH14_15</v>
      </c>
      <c r="W159" s="236">
        <f t="shared" si="37"/>
        <v>2.0134412075970921E-2</v>
      </c>
      <c r="X159" s="236" t="s">
        <v>145</v>
      </c>
      <c r="Y159" s="236" t="s">
        <v>9</v>
      </c>
      <c r="AC159" s="236" t="s">
        <v>163</v>
      </c>
      <c r="AD159" s="236" t="str">
        <f t="shared" si="29"/>
        <v>TRA_Bus</v>
      </c>
      <c r="AE159" s="236" t="str">
        <f t="shared" si="29"/>
        <v>FH14_15</v>
      </c>
      <c r="AF159" s="236">
        <f t="shared" si="38"/>
        <v>2.0753023425021548E-2</v>
      </c>
      <c r="AG159" s="236" t="s">
        <v>145</v>
      </c>
      <c r="AH159" s="236" t="s">
        <v>15</v>
      </c>
      <c r="AL159" s="236" t="s">
        <v>163</v>
      </c>
      <c r="AM159" s="236" t="str">
        <f t="shared" si="30"/>
        <v>TRA_Bus</v>
      </c>
      <c r="AN159" s="236" t="str">
        <f t="shared" si="30"/>
        <v>FH14_15</v>
      </c>
      <c r="AO159" s="236">
        <f t="shared" si="39"/>
        <v>2.062125446774131E-2</v>
      </c>
      <c r="AP159" s="236" t="s">
        <v>145</v>
      </c>
      <c r="AQ159" s="236" t="s">
        <v>12</v>
      </c>
      <c r="AU159" s="236" t="s">
        <v>163</v>
      </c>
      <c r="AV159" s="236" t="str">
        <f t="shared" si="31"/>
        <v>TRA_Bus</v>
      </c>
      <c r="AW159" s="236" t="str">
        <f t="shared" si="31"/>
        <v>FH14_15</v>
      </c>
      <c r="AX159" s="236">
        <f t="shared" si="40"/>
        <v>2.1172817979268704E-2</v>
      </c>
      <c r="AY159" s="236" t="s">
        <v>145</v>
      </c>
      <c r="AZ159" s="236" t="s">
        <v>11</v>
      </c>
      <c r="BD159" s="236" t="s">
        <v>163</v>
      </c>
      <c r="BE159" s="236" t="str">
        <f t="shared" si="32"/>
        <v>TRA_Bus</v>
      </c>
      <c r="BF159" s="236" t="str">
        <f t="shared" si="32"/>
        <v>FH14_15</v>
      </c>
      <c r="BG159" s="236">
        <f t="shared" si="21"/>
        <v>2.062125446774131E-2</v>
      </c>
      <c r="BH159" s="236" t="s">
        <v>145</v>
      </c>
      <c r="BI159" s="236" t="s">
        <v>13</v>
      </c>
      <c r="BM159" s="236" t="s">
        <v>163</v>
      </c>
      <c r="BN159" s="236" t="str">
        <f t="shared" si="33"/>
        <v>TRA_Bus</v>
      </c>
      <c r="BO159" s="236" t="str">
        <f t="shared" si="33"/>
        <v>FH14_15</v>
      </c>
      <c r="BP159" s="236">
        <f t="shared" si="41"/>
        <v>2.1172817979268704E-2</v>
      </c>
      <c r="BQ159" s="236" t="s">
        <v>145</v>
      </c>
      <c r="BR159" s="236" t="s">
        <v>10</v>
      </c>
    </row>
    <row r="160" spans="2:70">
      <c r="K160" s="236" t="s">
        <v>163</v>
      </c>
      <c r="L160" s="236" t="str">
        <f t="shared" si="34"/>
        <v>TRA_Bus</v>
      </c>
      <c r="M160" s="236" t="str">
        <f t="shared" si="28"/>
        <v>FH16_17</v>
      </c>
      <c r="N160" s="236">
        <f t="shared" si="36"/>
        <v>2.1159581881884614E-2</v>
      </c>
      <c r="O160" s="236" t="s">
        <v>145</v>
      </c>
      <c r="P160" s="236" t="s">
        <v>14</v>
      </c>
      <c r="T160" s="236" t="s">
        <v>163</v>
      </c>
      <c r="U160" s="236" t="str">
        <f t="shared" si="35"/>
        <v>TRA_Bus</v>
      </c>
      <c r="V160" s="236" t="str">
        <f t="shared" si="35"/>
        <v>FH16_17</v>
      </c>
      <c r="W160" s="236">
        <f t="shared" si="37"/>
        <v>1.9900470527556027E-2</v>
      </c>
      <c r="X160" s="236" t="s">
        <v>145</v>
      </c>
      <c r="Y160" s="236" t="s">
        <v>9</v>
      </c>
      <c r="AC160" s="236" t="s">
        <v>163</v>
      </c>
      <c r="AD160" s="236" t="str">
        <f t="shared" si="29"/>
        <v>TRA_Bus</v>
      </c>
      <c r="AE160" s="236" t="str">
        <f t="shared" si="29"/>
        <v>FH16_17</v>
      </c>
      <c r="AF160" s="236">
        <f t="shared" si="38"/>
        <v>2.1834856434323043E-2</v>
      </c>
      <c r="AG160" s="236" t="s">
        <v>145</v>
      </c>
      <c r="AH160" s="236" t="s">
        <v>15</v>
      </c>
      <c r="AL160" s="236" t="s">
        <v>163</v>
      </c>
      <c r="AM160" s="236" t="str">
        <f t="shared" si="30"/>
        <v>TRA_Bus</v>
      </c>
      <c r="AN160" s="236" t="str">
        <f t="shared" si="30"/>
        <v>FH16_17</v>
      </c>
      <c r="AO160" s="236">
        <f t="shared" si="39"/>
        <v>2.0861762903381702E-2</v>
      </c>
      <c r="AP160" s="236" t="s">
        <v>145</v>
      </c>
      <c r="AQ160" s="236" t="s">
        <v>12</v>
      </c>
      <c r="AU160" s="236" t="s">
        <v>163</v>
      </c>
      <c r="AV160" s="236" t="str">
        <f t="shared" si="31"/>
        <v>TRA_Bus</v>
      </c>
      <c r="AW160" s="236" t="str">
        <f t="shared" si="31"/>
        <v>FH16_17</v>
      </c>
      <c r="AX160" s="236">
        <f t="shared" si="40"/>
        <v>2.13427940914599E-2</v>
      </c>
      <c r="AY160" s="236" t="s">
        <v>145</v>
      </c>
      <c r="AZ160" s="236" t="s">
        <v>11</v>
      </c>
      <c r="BD160" s="236" t="s">
        <v>163</v>
      </c>
      <c r="BE160" s="236" t="str">
        <f t="shared" si="32"/>
        <v>TRA_Bus</v>
      </c>
      <c r="BF160" s="236" t="str">
        <f t="shared" si="32"/>
        <v>FH16_17</v>
      </c>
      <c r="BG160" s="236">
        <f t="shared" si="21"/>
        <v>2.0861762903381702E-2</v>
      </c>
      <c r="BH160" s="236" t="s">
        <v>145</v>
      </c>
      <c r="BI160" s="236" t="s">
        <v>13</v>
      </c>
      <c r="BM160" s="236" t="s">
        <v>163</v>
      </c>
      <c r="BN160" s="236" t="str">
        <f t="shared" si="33"/>
        <v>TRA_Bus</v>
      </c>
      <c r="BO160" s="236" t="str">
        <f t="shared" si="33"/>
        <v>FH16_17</v>
      </c>
      <c r="BP160" s="236">
        <f t="shared" si="41"/>
        <v>2.13427940914599E-2</v>
      </c>
      <c r="BQ160" s="236" t="s">
        <v>145</v>
      </c>
      <c r="BR160" s="236" t="s">
        <v>10</v>
      </c>
    </row>
    <row r="161" spans="11:70">
      <c r="K161" s="236" t="s">
        <v>163</v>
      </c>
      <c r="L161" s="236" t="str">
        <f t="shared" si="34"/>
        <v>TRA_Bus</v>
      </c>
      <c r="M161" s="236" t="str">
        <f t="shared" si="28"/>
        <v>FH18_19</v>
      </c>
      <c r="N161" s="236">
        <f t="shared" si="36"/>
        <v>2.1224678540757162E-2</v>
      </c>
      <c r="O161" s="236" t="s">
        <v>145</v>
      </c>
      <c r="P161" s="236" t="s">
        <v>14</v>
      </c>
      <c r="T161" s="236" t="s">
        <v>163</v>
      </c>
      <c r="U161" s="236" t="str">
        <f t="shared" si="35"/>
        <v>TRA_Bus</v>
      </c>
      <c r="V161" s="236" t="str">
        <f t="shared" si="35"/>
        <v>FH18_19</v>
      </c>
      <c r="W161" s="236">
        <f t="shared" si="37"/>
        <v>2.0107856361090009E-2</v>
      </c>
      <c r="X161" s="236" t="s">
        <v>145</v>
      </c>
      <c r="Y161" s="236" t="s">
        <v>9</v>
      </c>
      <c r="AC161" s="236" t="s">
        <v>163</v>
      </c>
      <c r="AD161" s="236" t="str">
        <f t="shared" si="29"/>
        <v>TRA_Bus</v>
      </c>
      <c r="AE161" s="236" t="str">
        <f t="shared" si="29"/>
        <v>FH18_19</v>
      </c>
      <c r="AF161" s="236">
        <f t="shared" si="38"/>
        <v>2.1851663341138666E-2</v>
      </c>
      <c r="AG161" s="236" t="s">
        <v>145</v>
      </c>
      <c r="AH161" s="236" t="s">
        <v>15</v>
      </c>
      <c r="AL161" s="236" t="s">
        <v>163</v>
      </c>
      <c r="AM161" s="236" t="str">
        <f t="shared" si="30"/>
        <v>TRA_Bus</v>
      </c>
      <c r="AN161" s="236" t="str">
        <f t="shared" si="30"/>
        <v>FH18_19</v>
      </c>
      <c r="AO161" s="236">
        <f t="shared" si="39"/>
        <v>2.0787222764254057E-2</v>
      </c>
      <c r="AP161" s="236" t="s">
        <v>145</v>
      </c>
      <c r="AQ161" s="236" t="s">
        <v>12</v>
      </c>
      <c r="AU161" s="236" t="s">
        <v>163</v>
      </c>
      <c r="AV161" s="236" t="str">
        <f t="shared" si="31"/>
        <v>TRA_Bus</v>
      </c>
      <c r="AW161" s="236" t="str">
        <f t="shared" si="31"/>
        <v>FH18_19</v>
      </c>
      <c r="AX161" s="236">
        <f t="shared" si="40"/>
        <v>2.1302546509601013E-2</v>
      </c>
      <c r="AY161" s="236" t="s">
        <v>145</v>
      </c>
      <c r="AZ161" s="236" t="s">
        <v>11</v>
      </c>
      <c r="BD161" s="236" t="s">
        <v>163</v>
      </c>
      <c r="BE161" s="236" t="str">
        <f t="shared" si="32"/>
        <v>TRA_Bus</v>
      </c>
      <c r="BF161" s="236" t="str">
        <f t="shared" si="32"/>
        <v>FH18_19</v>
      </c>
      <c r="BG161" s="236">
        <f t="shared" ref="BG161:BG224" si="42">AO161</f>
        <v>2.0787222764254057E-2</v>
      </c>
      <c r="BH161" s="236" t="s">
        <v>145</v>
      </c>
      <c r="BI161" s="236" t="s">
        <v>13</v>
      </c>
      <c r="BM161" s="236" t="s">
        <v>163</v>
      </c>
      <c r="BN161" s="236" t="str">
        <f t="shared" si="33"/>
        <v>TRA_Bus</v>
      </c>
      <c r="BO161" s="236" t="str">
        <f t="shared" si="33"/>
        <v>FH18_19</v>
      </c>
      <c r="BP161" s="236">
        <f t="shared" si="41"/>
        <v>2.1302546509601013E-2</v>
      </c>
      <c r="BQ161" s="236" t="s">
        <v>145</v>
      </c>
      <c r="BR161" s="236" t="s">
        <v>10</v>
      </c>
    </row>
    <row r="162" spans="11:70">
      <c r="K162" s="236" t="s">
        <v>163</v>
      </c>
      <c r="L162" s="236" t="str">
        <f t="shared" si="34"/>
        <v>TRA_Bus</v>
      </c>
      <c r="M162" s="236" t="str">
        <f t="shared" si="28"/>
        <v>FH20_21</v>
      </c>
      <c r="N162" s="236">
        <f t="shared" si="36"/>
        <v>2.1196759693815032E-2</v>
      </c>
      <c r="O162" s="236" t="s">
        <v>145</v>
      </c>
      <c r="P162" s="236" t="s">
        <v>14</v>
      </c>
      <c r="T162" s="236" t="s">
        <v>163</v>
      </c>
      <c r="U162" s="236" t="str">
        <f t="shared" si="35"/>
        <v>TRA_Bus</v>
      </c>
      <c r="V162" s="236" t="str">
        <f t="shared" si="35"/>
        <v>FH20_21</v>
      </c>
      <c r="W162" s="236">
        <f t="shared" si="37"/>
        <v>2.0969036728827523E-2</v>
      </c>
      <c r="X162" s="236" t="s">
        <v>145</v>
      </c>
      <c r="Y162" s="236" t="s">
        <v>9</v>
      </c>
      <c r="AC162" s="236" t="s">
        <v>163</v>
      </c>
      <c r="AD162" s="236" t="str">
        <f t="shared" si="29"/>
        <v>TRA_Bus</v>
      </c>
      <c r="AE162" s="236" t="str">
        <f t="shared" si="29"/>
        <v>FH20_21</v>
      </c>
      <c r="AF162" s="236">
        <f t="shared" si="38"/>
        <v>2.157042975296812E-2</v>
      </c>
      <c r="AG162" s="236" t="s">
        <v>145</v>
      </c>
      <c r="AH162" s="236" t="s">
        <v>15</v>
      </c>
      <c r="AL162" s="236" t="s">
        <v>163</v>
      </c>
      <c r="AM162" s="236" t="str">
        <f t="shared" si="30"/>
        <v>TRA_Bus</v>
      </c>
      <c r="AN162" s="236" t="str">
        <f t="shared" si="30"/>
        <v>FH20_21</v>
      </c>
      <c r="AO162" s="236">
        <f t="shared" si="39"/>
        <v>2.0999926566056218E-2</v>
      </c>
      <c r="AP162" s="236" t="s">
        <v>145</v>
      </c>
      <c r="AQ162" s="236" t="s">
        <v>12</v>
      </c>
      <c r="AU162" s="236" t="s">
        <v>163</v>
      </c>
      <c r="AV162" s="236" t="str">
        <f t="shared" si="31"/>
        <v>TRA_Bus</v>
      </c>
      <c r="AW162" s="236" t="str">
        <f t="shared" si="31"/>
        <v>FH20_21</v>
      </c>
      <c r="AX162" s="236">
        <f t="shared" si="40"/>
        <v>2.172914857240358E-2</v>
      </c>
      <c r="AY162" s="236" t="s">
        <v>145</v>
      </c>
      <c r="AZ162" s="236" t="s">
        <v>11</v>
      </c>
      <c r="BD162" s="236" t="s">
        <v>163</v>
      </c>
      <c r="BE162" s="236" t="str">
        <f t="shared" si="32"/>
        <v>TRA_Bus</v>
      </c>
      <c r="BF162" s="236" t="str">
        <f t="shared" si="32"/>
        <v>FH20_21</v>
      </c>
      <c r="BG162" s="236">
        <f t="shared" si="42"/>
        <v>2.0999926566056218E-2</v>
      </c>
      <c r="BH162" s="236" t="s">
        <v>145</v>
      </c>
      <c r="BI162" s="236" t="s">
        <v>13</v>
      </c>
      <c r="BM162" s="236" t="s">
        <v>163</v>
      </c>
      <c r="BN162" s="236" t="str">
        <f t="shared" si="33"/>
        <v>TRA_Bus</v>
      </c>
      <c r="BO162" s="236" t="str">
        <f t="shared" si="33"/>
        <v>FH20_21</v>
      </c>
      <c r="BP162" s="236">
        <f t="shared" si="41"/>
        <v>2.172914857240358E-2</v>
      </c>
      <c r="BQ162" s="236" t="s">
        <v>145</v>
      </c>
      <c r="BR162" s="236" t="s">
        <v>10</v>
      </c>
    </row>
    <row r="163" spans="11:70">
      <c r="K163" s="386" t="s">
        <v>163</v>
      </c>
      <c r="L163" s="236" t="str">
        <f t="shared" si="34"/>
        <v>TRA_Bus</v>
      </c>
      <c r="M163" s="236" t="str">
        <f t="shared" si="28"/>
        <v>FH22_23</v>
      </c>
      <c r="N163" s="236">
        <f t="shared" si="36"/>
        <v>2.1378603635991075E-2</v>
      </c>
      <c r="O163" s="236" t="s">
        <v>145</v>
      </c>
      <c r="P163" s="236" t="s">
        <v>14</v>
      </c>
      <c r="T163" s="236" t="s">
        <v>163</v>
      </c>
      <c r="U163" s="236" t="str">
        <f t="shared" si="35"/>
        <v>TRA_Bus</v>
      </c>
      <c r="V163" s="236" t="str">
        <f t="shared" si="35"/>
        <v>FH22_23</v>
      </c>
      <c r="W163" s="236">
        <f t="shared" si="37"/>
        <v>2.0691198572281522E-2</v>
      </c>
      <c r="X163" s="236" t="s">
        <v>145</v>
      </c>
      <c r="Y163" s="236" t="s">
        <v>9</v>
      </c>
      <c r="AC163" s="236" t="s">
        <v>163</v>
      </c>
      <c r="AD163" s="236" t="str">
        <f t="shared" si="29"/>
        <v>TRA_Bus</v>
      </c>
      <c r="AE163" s="236" t="str">
        <f t="shared" si="29"/>
        <v>FH22_23</v>
      </c>
      <c r="AF163" s="236">
        <f t="shared" si="38"/>
        <v>2.1709141168517694E-2</v>
      </c>
      <c r="AG163" s="236" t="s">
        <v>145</v>
      </c>
      <c r="AH163" s="236" t="s">
        <v>15</v>
      </c>
      <c r="AL163" s="236" t="s">
        <v>163</v>
      </c>
      <c r="AM163" s="236" t="str">
        <f t="shared" si="30"/>
        <v>TRA_Bus</v>
      </c>
      <c r="AN163" s="236" t="str">
        <f t="shared" si="30"/>
        <v>FH22_23</v>
      </c>
      <c r="AO163" s="236">
        <f t="shared" si="39"/>
        <v>2.1207571541905425E-2</v>
      </c>
      <c r="AP163" s="236" t="s">
        <v>145</v>
      </c>
      <c r="AQ163" s="236" t="s">
        <v>12</v>
      </c>
      <c r="AU163" s="236" t="s">
        <v>163</v>
      </c>
      <c r="AV163" s="236" t="str">
        <f t="shared" si="31"/>
        <v>TRA_Bus</v>
      </c>
      <c r="AW163" s="236" t="str">
        <f t="shared" si="31"/>
        <v>FH22_23</v>
      </c>
      <c r="AX163" s="236">
        <f t="shared" si="40"/>
        <v>2.255459586083617E-2</v>
      </c>
      <c r="AY163" s="236" t="s">
        <v>145</v>
      </c>
      <c r="AZ163" s="236" t="s">
        <v>11</v>
      </c>
      <c r="BD163" s="236" t="s">
        <v>163</v>
      </c>
      <c r="BE163" s="236" t="str">
        <f t="shared" si="32"/>
        <v>TRA_Bus</v>
      </c>
      <c r="BF163" s="236" t="str">
        <f t="shared" si="32"/>
        <v>FH22_23</v>
      </c>
      <c r="BG163" s="236">
        <f t="shared" si="42"/>
        <v>2.1207571541905425E-2</v>
      </c>
      <c r="BH163" s="236" t="s">
        <v>145</v>
      </c>
      <c r="BI163" s="236" t="s">
        <v>13</v>
      </c>
      <c r="BM163" s="236" t="s">
        <v>163</v>
      </c>
      <c r="BN163" s="236" t="str">
        <f t="shared" si="33"/>
        <v>TRA_Bus</v>
      </c>
      <c r="BO163" s="236" t="str">
        <f t="shared" si="33"/>
        <v>FH22_23</v>
      </c>
      <c r="BP163" s="236">
        <f t="shared" si="41"/>
        <v>2.255459586083617E-2</v>
      </c>
      <c r="BQ163" s="236" t="s">
        <v>145</v>
      </c>
      <c r="BR163" s="236" t="s">
        <v>10</v>
      </c>
    </row>
    <row r="164" spans="11:70">
      <c r="K164" s="236" t="s">
        <v>163</v>
      </c>
      <c r="L164" s="236" t="str">
        <f t="shared" si="34"/>
        <v>TRA_Bus</v>
      </c>
      <c r="M164" s="236" t="str">
        <f t="shared" si="28"/>
        <v>WH0_1</v>
      </c>
      <c r="N164" s="236">
        <f t="shared" si="36"/>
        <v>2.3300094813820355E-2</v>
      </c>
      <c r="O164" s="236" t="s">
        <v>145</v>
      </c>
      <c r="P164" s="236" t="s">
        <v>14</v>
      </c>
      <c r="T164" s="236" t="s">
        <v>163</v>
      </c>
      <c r="U164" s="236" t="str">
        <f t="shared" si="35"/>
        <v>TRA_Bus</v>
      </c>
      <c r="V164" s="236" t="str">
        <f t="shared" si="35"/>
        <v>WH0_1</v>
      </c>
      <c r="W164" s="236">
        <f t="shared" si="37"/>
        <v>2.7052832396289028E-2</v>
      </c>
      <c r="X164" s="236" t="s">
        <v>145</v>
      </c>
      <c r="Y164" s="236" t="s">
        <v>9</v>
      </c>
      <c r="AC164" s="236" t="s">
        <v>163</v>
      </c>
      <c r="AD164" s="236" t="str">
        <f t="shared" si="29"/>
        <v>TRA_Bus</v>
      </c>
      <c r="AE164" s="236" t="str">
        <f t="shared" si="29"/>
        <v>WH0_1</v>
      </c>
      <c r="AF164" s="236">
        <f t="shared" si="38"/>
        <v>2.6977531248366181E-2</v>
      </c>
      <c r="AG164" s="236" t="s">
        <v>145</v>
      </c>
      <c r="AH164" s="236" t="s">
        <v>15</v>
      </c>
      <c r="AL164" s="236" t="s">
        <v>163</v>
      </c>
      <c r="AM164" s="236" t="str">
        <f t="shared" si="30"/>
        <v>TRA_Bus</v>
      </c>
      <c r="AN164" s="236" t="str">
        <f t="shared" si="30"/>
        <v>WH0_1</v>
      </c>
      <c r="AO164" s="236">
        <f t="shared" si="39"/>
        <v>2.6007960145311419E-2</v>
      </c>
      <c r="AP164" s="236" t="s">
        <v>145</v>
      </c>
      <c r="AQ164" s="236" t="s">
        <v>12</v>
      </c>
      <c r="AU164" s="236" t="s">
        <v>163</v>
      </c>
      <c r="AV164" s="236" t="str">
        <f t="shared" si="31"/>
        <v>TRA_Bus</v>
      </c>
      <c r="AW164" s="236" t="str">
        <f t="shared" si="31"/>
        <v>WH0_1</v>
      </c>
      <c r="AX164" s="236">
        <f t="shared" si="40"/>
        <v>2.5192013319288074E-2</v>
      </c>
      <c r="AY164" s="236" t="s">
        <v>145</v>
      </c>
      <c r="AZ164" s="236" t="s">
        <v>11</v>
      </c>
      <c r="BD164" s="236" t="s">
        <v>163</v>
      </c>
      <c r="BE164" s="236" t="str">
        <f t="shared" si="32"/>
        <v>TRA_Bus</v>
      </c>
      <c r="BF164" s="236" t="str">
        <f t="shared" si="32"/>
        <v>WH0_1</v>
      </c>
      <c r="BG164" s="236">
        <f t="shared" si="42"/>
        <v>2.6007960145311419E-2</v>
      </c>
      <c r="BH164" s="236" t="s">
        <v>145</v>
      </c>
      <c r="BI164" s="236" t="s">
        <v>13</v>
      </c>
      <c r="BM164" s="236" t="s">
        <v>163</v>
      </c>
      <c r="BN164" s="236" t="str">
        <f t="shared" si="33"/>
        <v>TRA_Bus</v>
      </c>
      <c r="BO164" s="236" t="str">
        <f t="shared" si="33"/>
        <v>WH0_1</v>
      </c>
      <c r="BP164" s="236">
        <f t="shared" si="41"/>
        <v>2.5192013319288074E-2</v>
      </c>
      <c r="BQ164" s="236" t="s">
        <v>145</v>
      </c>
      <c r="BR164" s="236" t="s">
        <v>10</v>
      </c>
    </row>
    <row r="165" spans="11:70">
      <c r="K165" s="236" t="s">
        <v>163</v>
      </c>
      <c r="L165" s="236" t="str">
        <f t="shared" si="34"/>
        <v>TRA_Bus</v>
      </c>
      <c r="M165" s="236" t="str">
        <f t="shared" si="28"/>
        <v>WH2_3</v>
      </c>
      <c r="N165" s="236">
        <f t="shared" si="36"/>
        <v>2.2949279837092943E-2</v>
      </c>
      <c r="O165" s="236" t="s">
        <v>145</v>
      </c>
      <c r="P165" s="236" t="s">
        <v>14</v>
      </c>
      <c r="T165" s="236" t="s">
        <v>163</v>
      </c>
      <c r="U165" s="236" t="str">
        <f t="shared" si="35"/>
        <v>TRA_Bus</v>
      </c>
      <c r="V165" s="236" t="str">
        <f t="shared" si="35"/>
        <v>WH2_3</v>
      </c>
      <c r="W165" s="236">
        <f t="shared" si="37"/>
        <v>2.5013577036882978E-2</v>
      </c>
      <c r="X165" s="236" t="s">
        <v>145</v>
      </c>
      <c r="Y165" s="236" t="s">
        <v>9</v>
      </c>
      <c r="AC165" s="236" t="s">
        <v>163</v>
      </c>
      <c r="AD165" s="236" t="str">
        <f t="shared" si="29"/>
        <v>TRA_Bus</v>
      </c>
      <c r="AE165" s="236" t="str">
        <f t="shared" si="29"/>
        <v>WH2_3</v>
      </c>
      <c r="AF165" s="236">
        <f t="shared" si="38"/>
        <v>2.6652958693425988E-2</v>
      </c>
      <c r="AG165" s="236" t="s">
        <v>145</v>
      </c>
      <c r="AH165" s="236" t="s">
        <v>15</v>
      </c>
      <c r="AL165" s="236" t="s">
        <v>163</v>
      </c>
      <c r="AM165" s="236" t="str">
        <f t="shared" si="30"/>
        <v>TRA_Bus</v>
      </c>
      <c r="AN165" s="236" t="str">
        <f t="shared" si="30"/>
        <v>WH2_3</v>
      </c>
      <c r="AO165" s="236">
        <f t="shared" si="39"/>
        <v>2.5282231921475835E-2</v>
      </c>
      <c r="AP165" s="236" t="s">
        <v>145</v>
      </c>
      <c r="AQ165" s="236" t="s">
        <v>12</v>
      </c>
      <c r="AU165" s="236" t="s">
        <v>163</v>
      </c>
      <c r="AV165" s="236" t="str">
        <f t="shared" si="31"/>
        <v>TRA_Bus</v>
      </c>
      <c r="AW165" s="236" t="str">
        <f t="shared" si="31"/>
        <v>WH2_3</v>
      </c>
      <c r="AX165" s="236">
        <f t="shared" si="40"/>
        <v>2.4011456297412508E-2</v>
      </c>
      <c r="AY165" s="236" t="s">
        <v>145</v>
      </c>
      <c r="AZ165" s="236" t="s">
        <v>11</v>
      </c>
      <c r="BD165" s="236" t="s">
        <v>163</v>
      </c>
      <c r="BE165" s="236" t="str">
        <f t="shared" si="32"/>
        <v>TRA_Bus</v>
      </c>
      <c r="BF165" s="236" t="str">
        <f t="shared" si="32"/>
        <v>WH2_3</v>
      </c>
      <c r="BG165" s="236">
        <f t="shared" si="42"/>
        <v>2.5282231921475835E-2</v>
      </c>
      <c r="BH165" s="236" t="s">
        <v>145</v>
      </c>
      <c r="BI165" s="236" t="s">
        <v>13</v>
      </c>
      <c r="BM165" s="236" t="s">
        <v>163</v>
      </c>
      <c r="BN165" s="236" t="str">
        <f t="shared" si="33"/>
        <v>TRA_Bus</v>
      </c>
      <c r="BO165" s="236" t="str">
        <f t="shared" si="33"/>
        <v>WH2_3</v>
      </c>
      <c r="BP165" s="236">
        <f t="shared" si="41"/>
        <v>2.4011456297412508E-2</v>
      </c>
      <c r="BQ165" s="236" t="s">
        <v>145</v>
      </c>
      <c r="BR165" s="236" t="s">
        <v>10</v>
      </c>
    </row>
    <row r="166" spans="11:70">
      <c r="K166" s="236" t="s">
        <v>163</v>
      </c>
      <c r="L166" s="236" t="str">
        <f t="shared" si="34"/>
        <v>TRA_Bus</v>
      </c>
      <c r="M166" s="236" t="str">
        <f t="shared" si="28"/>
        <v>WH4_5</v>
      </c>
      <c r="N166" s="236">
        <f t="shared" si="36"/>
        <v>2.2222380945545704E-2</v>
      </c>
      <c r="O166" s="236" t="s">
        <v>145</v>
      </c>
      <c r="P166" s="236" t="s">
        <v>14</v>
      </c>
      <c r="T166" s="236" t="s">
        <v>163</v>
      </c>
      <c r="U166" s="236" t="str">
        <f t="shared" si="35"/>
        <v>TRA_Bus</v>
      </c>
      <c r="V166" s="236" t="str">
        <f t="shared" si="35"/>
        <v>WH4_5</v>
      </c>
      <c r="W166" s="236">
        <f t="shared" si="37"/>
        <v>2.3696203770169025E-2</v>
      </c>
      <c r="X166" s="236" t="s">
        <v>145</v>
      </c>
      <c r="Y166" s="236" t="s">
        <v>9</v>
      </c>
      <c r="AC166" s="236" t="s">
        <v>163</v>
      </c>
      <c r="AD166" s="236" t="str">
        <f t="shared" si="29"/>
        <v>TRA_Bus</v>
      </c>
      <c r="AE166" s="236" t="str">
        <f t="shared" si="29"/>
        <v>WH4_5</v>
      </c>
      <c r="AF166" s="236">
        <f t="shared" si="38"/>
        <v>2.4917071568632491E-2</v>
      </c>
      <c r="AG166" s="236" t="s">
        <v>145</v>
      </c>
      <c r="AH166" s="236" t="s">
        <v>15</v>
      </c>
      <c r="AL166" s="236" t="s">
        <v>163</v>
      </c>
      <c r="AM166" s="236" t="str">
        <f t="shared" si="30"/>
        <v>TRA_Bus</v>
      </c>
      <c r="AN166" s="236" t="str">
        <f t="shared" si="30"/>
        <v>WH4_5</v>
      </c>
      <c r="AO166" s="236">
        <f t="shared" si="39"/>
        <v>2.3916599319823553E-2</v>
      </c>
      <c r="AP166" s="236" t="s">
        <v>145</v>
      </c>
      <c r="AQ166" s="236" t="s">
        <v>12</v>
      </c>
      <c r="AU166" s="236" t="s">
        <v>163</v>
      </c>
      <c r="AV166" s="236" t="str">
        <f t="shared" si="31"/>
        <v>TRA_Bus</v>
      </c>
      <c r="AW166" s="236" t="str">
        <f t="shared" si="31"/>
        <v>WH4_5</v>
      </c>
      <c r="AX166" s="236">
        <f t="shared" si="40"/>
        <v>2.1583935635486006E-2</v>
      </c>
      <c r="AY166" s="236" t="s">
        <v>145</v>
      </c>
      <c r="AZ166" s="236" t="s">
        <v>11</v>
      </c>
      <c r="BD166" s="236" t="s">
        <v>163</v>
      </c>
      <c r="BE166" s="236" t="str">
        <f t="shared" si="32"/>
        <v>TRA_Bus</v>
      </c>
      <c r="BF166" s="236" t="str">
        <f t="shared" si="32"/>
        <v>WH4_5</v>
      </c>
      <c r="BG166" s="236">
        <f t="shared" si="42"/>
        <v>2.3916599319823553E-2</v>
      </c>
      <c r="BH166" s="236" t="s">
        <v>145</v>
      </c>
      <c r="BI166" s="236" t="s">
        <v>13</v>
      </c>
      <c r="BM166" s="236" t="s">
        <v>163</v>
      </c>
      <c r="BN166" s="236" t="str">
        <f t="shared" si="33"/>
        <v>TRA_Bus</v>
      </c>
      <c r="BO166" s="236" t="str">
        <f t="shared" si="33"/>
        <v>WH4_5</v>
      </c>
      <c r="BP166" s="236">
        <f t="shared" si="41"/>
        <v>2.1583935635486006E-2</v>
      </c>
      <c r="BQ166" s="236" t="s">
        <v>145</v>
      </c>
      <c r="BR166" s="236" t="s">
        <v>10</v>
      </c>
    </row>
    <row r="167" spans="11:70">
      <c r="K167" s="386" t="s">
        <v>163</v>
      </c>
      <c r="L167" s="236" t="str">
        <f t="shared" si="34"/>
        <v>TRA_Bus</v>
      </c>
      <c r="M167" s="236" t="str">
        <f t="shared" si="28"/>
        <v>WH6_7</v>
      </c>
      <c r="N167" s="236">
        <f t="shared" si="36"/>
        <v>2.1258522050921807E-2</v>
      </c>
      <c r="O167" s="236" t="s">
        <v>145</v>
      </c>
      <c r="P167" s="236" t="s">
        <v>14</v>
      </c>
      <c r="T167" s="236" t="s">
        <v>163</v>
      </c>
      <c r="U167" s="236" t="str">
        <f t="shared" si="35"/>
        <v>TRA_Bus</v>
      </c>
      <c r="V167" s="236" t="str">
        <f t="shared" si="35"/>
        <v>WH6_7</v>
      </c>
      <c r="W167" s="236">
        <f t="shared" si="37"/>
        <v>2.3554467401049717E-2</v>
      </c>
      <c r="X167" s="236" t="s">
        <v>145</v>
      </c>
      <c r="Y167" s="236" t="s">
        <v>9</v>
      </c>
      <c r="AC167" s="236" t="s">
        <v>163</v>
      </c>
      <c r="AD167" s="236" t="str">
        <f t="shared" si="29"/>
        <v>TRA_Bus</v>
      </c>
      <c r="AE167" s="236" t="str">
        <f t="shared" si="29"/>
        <v>WH6_7</v>
      </c>
      <c r="AF167" s="236">
        <f t="shared" si="38"/>
        <v>2.2314948777941768E-2</v>
      </c>
      <c r="AG167" s="236" t="s">
        <v>145</v>
      </c>
      <c r="AH167" s="236" t="s">
        <v>15</v>
      </c>
      <c r="AL167" s="236" t="s">
        <v>163</v>
      </c>
      <c r="AM167" s="236" t="str">
        <f t="shared" si="30"/>
        <v>TRA_Bus</v>
      </c>
      <c r="AN167" s="236" t="str">
        <f t="shared" si="30"/>
        <v>WH6_7</v>
      </c>
      <c r="AO167" s="236">
        <f t="shared" si="39"/>
        <v>2.2630890443310306E-2</v>
      </c>
      <c r="AP167" s="236" t="s">
        <v>145</v>
      </c>
      <c r="AQ167" s="236" t="s">
        <v>12</v>
      </c>
      <c r="AU167" s="236" t="s">
        <v>163</v>
      </c>
      <c r="AV167" s="236" t="str">
        <f t="shared" si="31"/>
        <v>TRA_Bus</v>
      </c>
      <c r="AW167" s="236" t="str">
        <f t="shared" si="31"/>
        <v>WH6_7</v>
      </c>
      <c r="AX167" s="236">
        <f t="shared" si="40"/>
        <v>1.956645749960171E-2</v>
      </c>
      <c r="AY167" s="236" t="s">
        <v>145</v>
      </c>
      <c r="AZ167" s="236" t="s">
        <v>11</v>
      </c>
      <c r="BD167" s="236" t="s">
        <v>163</v>
      </c>
      <c r="BE167" s="236" t="str">
        <f t="shared" si="32"/>
        <v>TRA_Bus</v>
      </c>
      <c r="BF167" s="236" t="str">
        <f t="shared" si="32"/>
        <v>WH6_7</v>
      </c>
      <c r="BG167" s="236">
        <f t="shared" si="42"/>
        <v>2.2630890443310306E-2</v>
      </c>
      <c r="BH167" s="236" t="s">
        <v>145</v>
      </c>
      <c r="BI167" s="236" t="s">
        <v>13</v>
      </c>
      <c r="BM167" s="236" t="s">
        <v>163</v>
      </c>
      <c r="BN167" s="236" t="str">
        <f t="shared" si="33"/>
        <v>TRA_Bus</v>
      </c>
      <c r="BO167" s="236" t="str">
        <f t="shared" si="33"/>
        <v>WH6_7</v>
      </c>
      <c r="BP167" s="236">
        <f t="shared" si="41"/>
        <v>1.956645749960171E-2</v>
      </c>
      <c r="BQ167" s="236" t="s">
        <v>145</v>
      </c>
      <c r="BR167" s="236" t="s">
        <v>10</v>
      </c>
    </row>
    <row r="168" spans="11:70">
      <c r="K168" s="236" t="s">
        <v>163</v>
      </c>
      <c r="L168" s="236" t="str">
        <f t="shared" si="34"/>
        <v>TRA_Bus</v>
      </c>
      <c r="M168" s="236" t="str">
        <f t="shared" si="28"/>
        <v>WH8_9</v>
      </c>
      <c r="N168" s="236">
        <f t="shared" si="36"/>
        <v>2.0781130887542472E-2</v>
      </c>
      <c r="O168" s="236" t="s">
        <v>145</v>
      </c>
      <c r="P168" s="236" t="s">
        <v>14</v>
      </c>
      <c r="T168" s="236" t="s">
        <v>163</v>
      </c>
      <c r="U168" s="236" t="str">
        <f t="shared" si="35"/>
        <v>TRA_Bus</v>
      </c>
      <c r="V168" s="236" t="str">
        <f t="shared" si="35"/>
        <v>WH8_9</v>
      </c>
      <c r="W168" s="236">
        <f t="shared" si="37"/>
        <v>2.4300205766701756E-2</v>
      </c>
      <c r="X168" s="236" t="s">
        <v>145</v>
      </c>
      <c r="Y168" s="236" t="s">
        <v>9</v>
      </c>
      <c r="AC168" s="236" t="s">
        <v>163</v>
      </c>
      <c r="AD168" s="236" t="str">
        <f t="shared" si="29"/>
        <v>TRA_Bus</v>
      </c>
      <c r="AE168" s="236" t="str">
        <f t="shared" si="29"/>
        <v>WH8_9</v>
      </c>
      <c r="AF168" s="236">
        <f t="shared" si="38"/>
        <v>2.0694579381969672E-2</v>
      </c>
      <c r="AG168" s="236" t="s">
        <v>145</v>
      </c>
      <c r="AH168" s="236" t="s">
        <v>15</v>
      </c>
      <c r="AL168" s="236" t="s">
        <v>163</v>
      </c>
      <c r="AM168" s="236" t="str">
        <f t="shared" si="30"/>
        <v>TRA_Bus</v>
      </c>
      <c r="AN168" s="236" t="str">
        <f t="shared" si="30"/>
        <v>WH8_9</v>
      </c>
      <c r="AO168" s="236">
        <f t="shared" si="39"/>
        <v>2.2198516505466385E-2</v>
      </c>
      <c r="AP168" s="236" t="s">
        <v>145</v>
      </c>
      <c r="AQ168" s="236" t="s">
        <v>12</v>
      </c>
      <c r="AU168" s="236" t="s">
        <v>163</v>
      </c>
      <c r="AV168" s="236" t="str">
        <f t="shared" si="31"/>
        <v>TRA_Bus</v>
      </c>
      <c r="AW168" s="236" t="str">
        <f t="shared" si="31"/>
        <v>WH8_9</v>
      </c>
      <c r="AX168" s="236">
        <f t="shared" si="40"/>
        <v>1.8926889835118442E-2</v>
      </c>
      <c r="AY168" s="236" t="s">
        <v>145</v>
      </c>
      <c r="AZ168" s="236" t="s">
        <v>11</v>
      </c>
      <c r="BD168" s="236" t="s">
        <v>163</v>
      </c>
      <c r="BE168" s="236" t="str">
        <f t="shared" si="32"/>
        <v>TRA_Bus</v>
      </c>
      <c r="BF168" s="236" t="str">
        <f t="shared" si="32"/>
        <v>WH8_9</v>
      </c>
      <c r="BG168" s="236">
        <f t="shared" si="42"/>
        <v>2.2198516505466385E-2</v>
      </c>
      <c r="BH168" s="236" t="s">
        <v>145</v>
      </c>
      <c r="BI168" s="236" t="s">
        <v>13</v>
      </c>
      <c r="BM168" s="236" t="s">
        <v>163</v>
      </c>
      <c r="BN168" s="236" t="str">
        <f t="shared" si="33"/>
        <v>TRA_Bus</v>
      </c>
      <c r="BO168" s="236" t="str">
        <f t="shared" si="33"/>
        <v>WH8_9</v>
      </c>
      <c r="BP168" s="236">
        <f t="shared" si="41"/>
        <v>1.8926889835118442E-2</v>
      </c>
      <c r="BQ168" s="236" t="s">
        <v>145</v>
      </c>
      <c r="BR168" s="236" t="s">
        <v>10</v>
      </c>
    </row>
    <row r="169" spans="11:70">
      <c r="K169" s="236" t="s">
        <v>163</v>
      </c>
      <c r="L169" s="236" t="str">
        <f t="shared" si="34"/>
        <v>TRA_Bus</v>
      </c>
      <c r="M169" s="236" t="str">
        <f t="shared" si="28"/>
        <v>WH10_11</v>
      </c>
      <c r="N169" s="236">
        <f t="shared" si="36"/>
        <v>2.0724743126449289E-2</v>
      </c>
      <c r="O169" s="236" t="s">
        <v>145</v>
      </c>
      <c r="P169" s="236" t="s">
        <v>14</v>
      </c>
      <c r="T169" s="236" t="s">
        <v>163</v>
      </c>
      <c r="U169" s="236" t="str">
        <f t="shared" si="35"/>
        <v>TRA_Bus</v>
      </c>
      <c r="V169" s="236" t="str">
        <f t="shared" si="35"/>
        <v>WH10_11</v>
      </c>
      <c r="W169" s="236">
        <f t="shared" si="37"/>
        <v>2.6960606459662702E-2</v>
      </c>
      <c r="X169" s="236" t="s">
        <v>145</v>
      </c>
      <c r="Y169" s="236" t="s">
        <v>9</v>
      </c>
      <c r="AC169" s="236" t="s">
        <v>163</v>
      </c>
      <c r="AD169" s="236" t="str">
        <f t="shared" si="29"/>
        <v>TRA_Bus</v>
      </c>
      <c r="AE169" s="236" t="str">
        <f t="shared" si="29"/>
        <v>WH10_11</v>
      </c>
      <c r="AF169" s="236">
        <f t="shared" si="38"/>
        <v>2.0337356222063653E-2</v>
      </c>
      <c r="AG169" s="236" t="s">
        <v>145</v>
      </c>
      <c r="AH169" s="236" t="s">
        <v>15</v>
      </c>
      <c r="AL169" s="236" t="s">
        <v>163</v>
      </c>
      <c r="AM169" s="236" t="str">
        <f t="shared" si="30"/>
        <v>TRA_Bus</v>
      </c>
      <c r="AN169" s="236" t="str">
        <f t="shared" si="30"/>
        <v>WH10_11</v>
      </c>
      <c r="AO169" s="236">
        <f t="shared" si="39"/>
        <v>2.289443174741624E-2</v>
      </c>
      <c r="AP169" s="236" t="s">
        <v>145</v>
      </c>
      <c r="AQ169" s="236" t="s">
        <v>12</v>
      </c>
      <c r="AU169" s="236" t="s">
        <v>163</v>
      </c>
      <c r="AV169" s="236" t="str">
        <f t="shared" si="31"/>
        <v>TRA_Bus</v>
      </c>
      <c r="AW169" s="236" t="str">
        <f t="shared" si="31"/>
        <v>WH10_11</v>
      </c>
      <c r="AX169" s="236">
        <f t="shared" si="40"/>
        <v>1.9316772940714252E-2</v>
      </c>
      <c r="AY169" s="236" t="s">
        <v>145</v>
      </c>
      <c r="AZ169" s="236" t="s">
        <v>11</v>
      </c>
      <c r="BD169" s="236" t="s">
        <v>163</v>
      </c>
      <c r="BE169" s="236" t="str">
        <f t="shared" si="32"/>
        <v>TRA_Bus</v>
      </c>
      <c r="BF169" s="236" t="str">
        <f t="shared" si="32"/>
        <v>WH10_11</v>
      </c>
      <c r="BG169" s="236">
        <f t="shared" si="42"/>
        <v>2.289443174741624E-2</v>
      </c>
      <c r="BH169" s="236" t="s">
        <v>145</v>
      </c>
      <c r="BI169" s="236" t="s">
        <v>13</v>
      </c>
      <c r="BM169" s="236" t="s">
        <v>163</v>
      </c>
      <c r="BN169" s="236" t="str">
        <f t="shared" si="33"/>
        <v>TRA_Bus</v>
      </c>
      <c r="BO169" s="236" t="str">
        <f t="shared" si="33"/>
        <v>WH10_11</v>
      </c>
      <c r="BP169" s="236">
        <f t="shared" si="41"/>
        <v>1.9316772940714252E-2</v>
      </c>
      <c r="BQ169" s="236" t="s">
        <v>145</v>
      </c>
      <c r="BR169" s="236" t="s">
        <v>10</v>
      </c>
    </row>
    <row r="170" spans="11:70">
      <c r="K170" s="236" t="s">
        <v>163</v>
      </c>
      <c r="L170" s="236" t="str">
        <f t="shared" si="34"/>
        <v>TRA_Bus</v>
      </c>
      <c r="M170" s="236" t="str">
        <f t="shared" si="28"/>
        <v>WH12_13</v>
      </c>
      <c r="N170" s="236">
        <f t="shared" si="36"/>
        <v>2.1313426308615869E-2</v>
      </c>
      <c r="O170" s="236" t="s">
        <v>145</v>
      </c>
      <c r="P170" s="236" t="s">
        <v>14</v>
      </c>
      <c r="T170" s="236" t="s">
        <v>163</v>
      </c>
      <c r="U170" s="236" t="str">
        <f t="shared" si="35"/>
        <v>TRA_Bus</v>
      </c>
      <c r="V170" s="236" t="str">
        <f t="shared" si="35"/>
        <v>WH12_13</v>
      </c>
      <c r="W170" s="236">
        <f t="shared" si="37"/>
        <v>2.8194153221252558E-2</v>
      </c>
      <c r="X170" s="236" t="s">
        <v>145</v>
      </c>
      <c r="Y170" s="236" t="s">
        <v>9</v>
      </c>
      <c r="AC170" s="236" t="s">
        <v>163</v>
      </c>
      <c r="AD170" s="236" t="str">
        <f t="shared" si="29"/>
        <v>TRA_Bus</v>
      </c>
      <c r="AE170" s="236" t="str">
        <f t="shared" si="29"/>
        <v>WH12_13</v>
      </c>
      <c r="AF170" s="236">
        <f t="shared" si="38"/>
        <v>2.1577923329904772E-2</v>
      </c>
      <c r="AG170" s="236" t="s">
        <v>145</v>
      </c>
      <c r="AH170" s="236" t="s">
        <v>15</v>
      </c>
      <c r="AL170" s="236" t="s">
        <v>163</v>
      </c>
      <c r="AM170" s="236" t="str">
        <f t="shared" si="30"/>
        <v>TRA_Bus</v>
      </c>
      <c r="AN170" s="236" t="str">
        <f t="shared" si="30"/>
        <v>WH12_13</v>
      </c>
      <c r="AO170" s="236">
        <f t="shared" si="39"/>
        <v>2.436992205662647E-2</v>
      </c>
      <c r="AP170" s="236" t="s">
        <v>145</v>
      </c>
      <c r="AQ170" s="236" t="s">
        <v>12</v>
      </c>
      <c r="AU170" s="236" t="s">
        <v>163</v>
      </c>
      <c r="AV170" s="236" t="str">
        <f t="shared" si="31"/>
        <v>TRA_Bus</v>
      </c>
      <c r="AW170" s="236" t="str">
        <f t="shared" si="31"/>
        <v>WH12_13</v>
      </c>
      <c r="AX170" s="236">
        <f t="shared" si="40"/>
        <v>2.1713679165996778E-2</v>
      </c>
      <c r="AY170" s="236" t="s">
        <v>145</v>
      </c>
      <c r="AZ170" s="236" t="s">
        <v>11</v>
      </c>
      <c r="BD170" s="236" t="s">
        <v>163</v>
      </c>
      <c r="BE170" s="236" t="str">
        <f t="shared" si="32"/>
        <v>TRA_Bus</v>
      </c>
      <c r="BF170" s="236" t="str">
        <f t="shared" si="32"/>
        <v>WH12_13</v>
      </c>
      <c r="BG170" s="236">
        <f t="shared" si="42"/>
        <v>2.436992205662647E-2</v>
      </c>
      <c r="BH170" s="236" t="s">
        <v>145</v>
      </c>
      <c r="BI170" s="236" t="s">
        <v>13</v>
      </c>
      <c r="BM170" s="236" t="s">
        <v>163</v>
      </c>
      <c r="BN170" s="236" t="str">
        <f t="shared" si="33"/>
        <v>TRA_Bus</v>
      </c>
      <c r="BO170" s="236" t="str">
        <f t="shared" si="33"/>
        <v>WH12_13</v>
      </c>
      <c r="BP170" s="236">
        <f t="shared" si="41"/>
        <v>2.1713679165996778E-2</v>
      </c>
      <c r="BQ170" s="236" t="s">
        <v>145</v>
      </c>
      <c r="BR170" s="236" t="s">
        <v>10</v>
      </c>
    </row>
    <row r="171" spans="11:70">
      <c r="K171" s="386" t="s">
        <v>163</v>
      </c>
      <c r="L171" s="236" t="str">
        <f t="shared" si="34"/>
        <v>TRA_Bus</v>
      </c>
      <c r="M171" s="236" t="str">
        <f t="shared" si="28"/>
        <v>WH14_15</v>
      </c>
      <c r="N171" s="236">
        <f t="shared" si="36"/>
        <v>2.2469105630351725E-2</v>
      </c>
      <c r="O171" s="236" t="s">
        <v>145</v>
      </c>
      <c r="P171" s="236" t="s">
        <v>14</v>
      </c>
      <c r="T171" s="236" t="s">
        <v>163</v>
      </c>
      <c r="U171" s="236" t="str">
        <f t="shared" si="35"/>
        <v>TRA_Bus</v>
      </c>
      <c r="V171" s="236" t="str">
        <f t="shared" si="35"/>
        <v>WH14_15</v>
      </c>
      <c r="W171" s="236">
        <f t="shared" si="37"/>
        <v>2.7759107718327507E-2</v>
      </c>
      <c r="X171" s="236" t="s">
        <v>145</v>
      </c>
      <c r="Y171" s="236" t="s">
        <v>9</v>
      </c>
      <c r="AC171" s="236" t="s">
        <v>163</v>
      </c>
      <c r="AD171" s="236" t="str">
        <f t="shared" si="29"/>
        <v>TRA_Bus</v>
      </c>
      <c r="AE171" s="236" t="str">
        <f t="shared" si="29"/>
        <v>WH14_15</v>
      </c>
      <c r="AF171" s="236">
        <f t="shared" si="38"/>
        <v>2.443722308467574E-2</v>
      </c>
      <c r="AG171" s="236" t="s">
        <v>145</v>
      </c>
      <c r="AH171" s="236" t="s">
        <v>15</v>
      </c>
      <c r="AL171" s="236" t="s">
        <v>163</v>
      </c>
      <c r="AM171" s="236" t="str">
        <f t="shared" si="30"/>
        <v>TRA_Bus</v>
      </c>
      <c r="AN171" s="236" t="str">
        <f t="shared" si="30"/>
        <v>WH14_15</v>
      </c>
      <c r="AO171" s="236">
        <f t="shared" si="39"/>
        <v>2.5296656553616542E-2</v>
      </c>
      <c r="AP171" s="236" t="s">
        <v>145</v>
      </c>
      <c r="AQ171" s="236" t="s">
        <v>12</v>
      </c>
      <c r="AU171" s="236" t="s">
        <v>163</v>
      </c>
      <c r="AV171" s="236" t="str">
        <f t="shared" si="31"/>
        <v>TRA_Bus</v>
      </c>
      <c r="AW171" s="236" t="str">
        <f t="shared" si="31"/>
        <v>WH14_15</v>
      </c>
      <c r="AX171" s="236">
        <f t="shared" si="40"/>
        <v>2.3154616299008286E-2</v>
      </c>
      <c r="AY171" s="236" t="s">
        <v>145</v>
      </c>
      <c r="AZ171" s="236" t="s">
        <v>11</v>
      </c>
      <c r="BD171" s="236" t="s">
        <v>163</v>
      </c>
      <c r="BE171" s="236" t="str">
        <f t="shared" si="32"/>
        <v>TRA_Bus</v>
      </c>
      <c r="BF171" s="236" t="str">
        <f t="shared" si="32"/>
        <v>WH14_15</v>
      </c>
      <c r="BG171" s="236">
        <f t="shared" si="42"/>
        <v>2.5296656553616542E-2</v>
      </c>
      <c r="BH171" s="236" t="s">
        <v>145</v>
      </c>
      <c r="BI171" s="236" t="s">
        <v>13</v>
      </c>
      <c r="BM171" s="236" t="s">
        <v>163</v>
      </c>
      <c r="BN171" s="236" t="str">
        <f t="shared" si="33"/>
        <v>TRA_Bus</v>
      </c>
      <c r="BO171" s="236" t="str">
        <f t="shared" si="33"/>
        <v>WH14_15</v>
      </c>
      <c r="BP171" s="236">
        <f t="shared" si="41"/>
        <v>2.3154616299008286E-2</v>
      </c>
      <c r="BQ171" s="236" t="s">
        <v>145</v>
      </c>
      <c r="BR171" s="236" t="s">
        <v>10</v>
      </c>
    </row>
    <row r="172" spans="11:70">
      <c r="K172" s="236" t="s">
        <v>163</v>
      </c>
      <c r="L172" s="236" t="str">
        <f t="shared" si="34"/>
        <v>TRA_Bus</v>
      </c>
      <c r="M172" s="236" t="str">
        <f t="shared" si="28"/>
        <v>WH16_17</v>
      </c>
      <c r="N172" s="236">
        <f t="shared" si="36"/>
        <v>2.2805879354489168E-2</v>
      </c>
      <c r="O172" s="236" t="s">
        <v>145</v>
      </c>
      <c r="P172" s="236" t="s">
        <v>14</v>
      </c>
      <c r="T172" s="236" t="s">
        <v>163</v>
      </c>
      <c r="U172" s="236" t="str">
        <f t="shared" si="35"/>
        <v>TRA_Bus</v>
      </c>
      <c r="V172" s="236" t="str">
        <f t="shared" si="35"/>
        <v>WH16_17</v>
      </c>
      <c r="W172" s="236">
        <f t="shared" si="37"/>
        <v>2.7022500142114415E-2</v>
      </c>
      <c r="X172" s="236" t="s">
        <v>145</v>
      </c>
      <c r="Y172" s="236" t="s">
        <v>9</v>
      </c>
      <c r="AC172" s="236" t="s">
        <v>163</v>
      </c>
      <c r="AD172" s="236" t="str">
        <f t="shared" si="29"/>
        <v>TRA_Bus</v>
      </c>
      <c r="AE172" s="236" t="str">
        <f t="shared" si="29"/>
        <v>WH16_17</v>
      </c>
      <c r="AF172" s="236">
        <f t="shared" si="38"/>
        <v>2.5705527690156708E-2</v>
      </c>
      <c r="AG172" s="236" t="s">
        <v>145</v>
      </c>
      <c r="AH172" s="236" t="s">
        <v>15</v>
      </c>
      <c r="AL172" s="236" t="s">
        <v>163</v>
      </c>
      <c r="AM172" s="236" t="str">
        <f t="shared" si="30"/>
        <v>TRA_Bus</v>
      </c>
      <c r="AN172" s="236" t="str">
        <f t="shared" si="30"/>
        <v>WH16_17</v>
      </c>
      <c r="AO172" s="236">
        <f t="shared" si="39"/>
        <v>2.5303534826348534E-2</v>
      </c>
      <c r="AP172" s="236" t="s">
        <v>145</v>
      </c>
      <c r="AQ172" s="236" t="s">
        <v>12</v>
      </c>
      <c r="AU172" s="236" t="s">
        <v>163</v>
      </c>
      <c r="AV172" s="236" t="str">
        <f t="shared" si="31"/>
        <v>TRA_Bus</v>
      </c>
      <c r="AW172" s="236" t="str">
        <f t="shared" si="31"/>
        <v>WH16_17</v>
      </c>
      <c r="AX172" s="236">
        <f t="shared" si="40"/>
        <v>2.335857026371211E-2</v>
      </c>
      <c r="AY172" s="236" t="s">
        <v>145</v>
      </c>
      <c r="AZ172" s="236" t="s">
        <v>11</v>
      </c>
      <c r="BD172" s="236" t="s">
        <v>163</v>
      </c>
      <c r="BE172" s="236" t="str">
        <f t="shared" si="32"/>
        <v>TRA_Bus</v>
      </c>
      <c r="BF172" s="236" t="str">
        <f t="shared" si="32"/>
        <v>WH16_17</v>
      </c>
      <c r="BG172" s="236">
        <f t="shared" si="42"/>
        <v>2.5303534826348534E-2</v>
      </c>
      <c r="BH172" s="236" t="s">
        <v>145</v>
      </c>
      <c r="BI172" s="236" t="s">
        <v>13</v>
      </c>
      <c r="BM172" s="236" t="s">
        <v>163</v>
      </c>
      <c r="BN172" s="236" t="str">
        <f t="shared" si="33"/>
        <v>TRA_Bus</v>
      </c>
      <c r="BO172" s="236" t="str">
        <f t="shared" si="33"/>
        <v>WH16_17</v>
      </c>
      <c r="BP172" s="236">
        <f t="shared" si="41"/>
        <v>2.335857026371211E-2</v>
      </c>
      <c r="BQ172" s="236" t="s">
        <v>145</v>
      </c>
      <c r="BR172" s="236" t="s">
        <v>10</v>
      </c>
    </row>
    <row r="173" spans="11:70">
      <c r="K173" s="236" t="s">
        <v>163</v>
      </c>
      <c r="L173" s="236" t="str">
        <f t="shared" si="34"/>
        <v>TRA_Bus</v>
      </c>
      <c r="M173" s="236" t="str">
        <f t="shared" si="28"/>
        <v>WH18_19</v>
      </c>
      <c r="N173" s="236">
        <f t="shared" si="36"/>
        <v>2.2833551053567526E-2</v>
      </c>
      <c r="O173" s="236" t="s">
        <v>145</v>
      </c>
      <c r="P173" s="236" t="s">
        <v>14</v>
      </c>
      <c r="T173" s="236" t="s">
        <v>163</v>
      </c>
      <c r="U173" s="236" t="str">
        <f t="shared" si="35"/>
        <v>TRA_Bus</v>
      </c>
      <c r="V173" s="236" t="str">
        <f t="shared" si="35"/>
        <v>WH18_19</v>
      </c>
      <c r="W173" s="236">
        <f t="shared" si="37"/>
        <v>2.6751794466061383E-2</v>
      </c>
      <c r="X173" s="236" t="s">
        <v>145</v>
      </c>
      <c r="Y173" s="236" t="s">
        <v>9</v>
      </c>
      <c r="AC173" s="236" t="s">
        <v>163</v>
      </c>
      <c r="AD173" s="236" t="str">
        <f t="shared" si="29"/>
        <v>TRA_Bus</v>
      </c>
      <c r="AE173" s="236" t="str">
        <f t="shared" si="29"/>
        <v>WH18_19</v>
      </c>
      <c r="AF173" s="236">
        <f t="shared" si="38"/>
        <v>2.5592794365341641E-2</v>
      </c>
      <c r="AG173" s="236" t="s">
        <v>145</v>
      </c>
      <c r="AH173" s="236" t="s">
        <v>15</v>
      </c>
      <c r="AL173" s="236" t="s">
        <v>163</v>
      </c>
      <c r="AM173" s="236" t="str">
        <f t="shared" si="30"/>
        <v>TRA_Bus</v>
      </c>
      <c r="AN173" s="236" t="str">
        <f t="shared" si="30"/>
        <v>WH18_19</v>
      </c>
      <c r="AO173" s="236">
        <f t="shared" si="39"/>
        <v>2.4969586031286229E-2</v>
      </c>
      <c r="AP173" s="236" t="s">
        <v>145</v>
      </c>
      <c r="AQ173" s="236" t="s">
        <v>12</v>
      </c>
      <c r="AU173" s="236" t="s">
        <v>163</v>
      </c>
      <c r="AV173" s="236" t="str">
        <f t="shared" si="31"/>
        <v>TRA_Bus</v>
      </c>
      <c r="AW173" s="236" t="str">
        <f t="shared" si="31"/>
        <v>WH18_19</v>
      </c>
      <c r="AX173" s="236">
        <f t="shared" si="40"/>
        <v>2.3127630615324031E-2</v>
      </c>
      <c r="AY173" s="236" t="s">
        <v>145</v>
      </c>
      <c r="AZ173" s="236" t="s">
        <v>11</v>
      </c>
      <c r="BD173" s="236" t="s">
        <v>163</v>
      </c>
      <c r="BE173" s="236" t="str">
        <f t="shared" si="32"/>
        <v>TRA_Bus</v>
      </c>
      <c r="BF173" s="236" t="str">
        <f t="shared" si="32"/>
        <v>WH18_19</v>
      </c>
      <c r="BG173" s="236">
        <f t="shared" si="42"/>
        <v>2.4969586031286229E-2</v>
      </c>
      <c r="BH173" s="236" t="s">
        <v>145</v>
      </c>
      <c r="BI173" s="236" t="s">
        <v>13</v>
      </c>
      <c r="BM173" s="236" t="s">
        <v>163</v>
      </c>
      <c r="BN173" s="236" t="str">
        <f t="shared" si="33"/>
        <v>TRA_Bus</v>
      </c>
      <c r="BO173" s="236" t="str">
        <f t="shared" si="33"/>
        <v>WH18_19</v>
      </c>
      <c r="BP173" s="236">
        <f t="shared" si="41"/>
        <v>2.3127630615324031E-2</v>
      </c>
      <c r="BQ173" s="236" t="s">
        <v>145</v>
      </c>
      <c r="BR173" s="236" t="s">
        <v>10</v>
      </c>
    </row>
    <row r="174" spans="11:70">
      <c r="K174" s="236" t="s">
        <v>163</v>
      </c>
      <c r="L174" s="236" t="str">
        <f t="shared" si="34"/>
        <v>TRA_Bus</v>
      </c>
      <c r="M174" s="236" t="str">
        <f t="shared" si="28"/>
        <v>WH20_21</v>
      </c>
      <c r="N174" s="236">
        <f t="shared" si="36"/>
        <v>2.2715455782190419E-2</v>
      </c>
      <c r="O174" s="236" t="s">
        <v>145</v>
      </c>
      <c r="P174" s="236" t="s">
        <v>14</v>
      </c>
      <c r="T174" s="236" t="s">
        <v>163</v>
      </c>
      <c r="U174" s="236" t="str">
        <f t="shared" si="35"/>
        <v>TRA_Bus</v>
      </c>
      <c r="V174" s="236" t="str">
        <f t="shared" si="35"/>
        <v>WH20_21</v>
      </c>
      <c r="W174" s="236">
        <f t="shared" si="37"/>
        <v>2.8393351379152599E-2</v>
      </c>
      <c r="X174" s="236" t="s">
        <v>145</v>
      </c>
      <c r="Y174" s="236" t="s">
        <v>9</v>
      </c>
      <c r="AC174" s="236" t="s">
        <v>163</v>
      </c>
      <c r="AD174" s="236" t="str">
        <f t="shared" si="29"/>
        <v>TRA_Bus</v>
      </c>
      <c r="AE174" s="236" t="str">
        <f t="shared" si="29"/>
        <v>WH20_21</v>
      </c>
      <c r="AF174" s="236">
        <f t="shared" si="38"/>
        <v>2.5128096357010504E-2</v>
      </c>
      <c r="AG174" s="236" t="s">
        <v>145</v>
      </c>
      <c r="AH174" s="236" t="s">
        <v>15</v>
      </c>
      <c r="AL174" s="236" t="s">
        <v>163</v>
      </c>
      <c r="AM174" s="236" t="str">
        <f t="shared" si="30"/>
        <v>TRA_Bus</v>
      </c>
      <c r="AN174" s="236" t="str">
        <f t="shared" si="30"/>
        <v>WH20_21</v>
      </c>
      <c r="AO174" s="236">
        <f t="shared" si="39"/>
        <v>2.5193666776947114E-2</v>
      </c>
      <c r="AP174" s="236" t="s">
        <v>145</v>
      </c>
      <c r="AQ174" s="236" t="s">
        <v>12</v>
      </c>
      <c r="AU174" s="236" t="s">
        <v>163</v>
      </c>
      <c r="AV174" s="236" t="str">
        <f t="shared" si="31"/>
        <v>TRA_Bus</v>
      </c>
      <c r="AW174" s="236" t="str">
        <f t="shared" si="31"/>
        <v>WH20_21</v>
      </c>
      <c r="AX174" s="236">
        <f t="shared" si="40"/>
        <v>2.3066922677741498E-2</v>
      </c>
      <c r="AY174" s="236" t="s">
        <v>145</v>
      </c>
      <c r="AZ174" s="236" t="s">
        <v>11</v>
      </c>
      <c r="BD174" s="236" t="s">
        <v>163</v>
      </c>
      <c r="BE174" s="236" t="str">
        <f t="shared" si="32"/>
        <v>TRA_Bus</v>
      </c>
      <c r="BF174" s="236" t="str">
        <f t="shared" si="32"/>
        <v>WH20_21</v>
      </c>
      <c r="BG174" s="236">
        <f t="shared" si="42"/>
        <v>2.5193666776947114E-2</v>
      </c>
      <c r="BH174" s="236" t="s">
        <v>145</v>
      </c>
      <c r="BI174" s="236" t="s">
        <v>13</v>
      </c>
      <c r="BM174" s="236" t="s">
        <v>163</v>
      </c>
      <c r="BN174" s="236" t="str">
        <f t="shared" si="33"/>
        <v>TRA_Bus</v>
      </c>
      <c r="BO174" s="236" t="str">
        <f t="shared" si="33"/>
        <v>WH20_21</v>
      </c>
      <c r="BP174" s="236">
        <f t="shared" si="41"/>
        <v>2.3066922677741498E-2</v>
      </c>
      <c r="BQ174" s="236" t="s">
        <v>145</v>
      </c>
      <c r="BR174" s="236" t="s">
        <v>10</v>
      </c>
    </row>
    <row r="175" spans="11:70">
      <c r="K175" s="386" t="s">
        <v>163</v>
      </c>
      <c r="L175" s="236" t="str">
        <f t="shared" si="34"/>
        <v>TRA_Bus</v>
      </c>
      <c r="M175" s="236" t="str">
        <f t="shared" si="28"/>
        <v>WH22_23</v>
      </c>
      <c r="N175" s="236">
        <f t="shared" si="36"/>
        <v>2.2889826289936879E-2</v>
      </c>
      <c r="O175" s="236" t="s">
        <v>145</v>
      </c>
      <c r="P175" s="236" t="s">
        <v>14</v>
      </c>
      <c r="T175" s="236" t="s">
        <v>163</v>
      </c>
      <c r="U175" s="236" t="str">
        <f t="shared" si="35"/>
        <v>TRA_Bus</v>
      </c>
      <c r="V175" s="236" t="str">
        <f t="shared" si="35"/>
        <v>WH22_23</v>
      </c>
      <c r="W175" s="236">
        <f t="shared" si="37"/>
        <v>2.8309781661700797E-2</v>
      </c>
      <c r="X175" s="236" t="s">
        <v>145</v>
      </c>
      <c r="Y175" s="236" t="s">
        <v>9</v>
      </c>
      <c r="AC175" s="236" t="s">
        <v>163</v>
      </c>
      <c r="AD175" s="236" t="str">
        <f t="shared" si="29"/>
        <v>TRA_Bus</v>
      </c>
      <c r="AE175" s="236" t="str">
        <f t="shared" si="29"/>
        <v>WH22_23</v>
      </c>
      <c r="AF175" s="236">
        <f t="shared" si="38"/>
        <v>2.5492073877533841E-2</v>
      </c>
      <c r="AG175" s="236" t="s">
        <v>145</v>
      </c>
      <c r="AH175" s="236" t="s">
        <v>15</v>
      </c>
      <c r="AL175" s="236" t="s">
        <v>163</v>
      </c>
      <c r="AM175" s="236" t="str">
        <f t="shared" si="30"/>
        <v>TRA_Bus</v>
      </c>
      <c r="AN175" s="236" t="str">
        <f t="shared" si="30"/>
        <v>WH22_23</v>
      </c>
      <c r="AO175" s="236">
        <f t="shared" si="39"/>
        <v>2.5793097568826008E-2</v>
      </c>
      <c r="AP175" s="236" t="s">
        <v>145</v>
      </c>
      <c r="AQ175" s="236" t="s">
        <v>12</v>
      </c>
      <c r="AU175" s="236" t="s">
        <v>163</v>
      </c>
      <c r="AV175" s="236" t="str">
        <f t="shared" si="31"/>
        <v>TRA_Bus</v>
      </c>
      <c r="AW175" s="236" t="str">
        <f t="shared" si="31"/>
        <v>WH22_23</v>
      </c>
      <c r="AX175" s="236">
        <f t="shared" si="40"/>
        <v>2.4658149421792279E-2</v>
      </c>
      <c r="AY175" s="236" t="s">
        <v>145</v>
      </c>
      <c r="AZ175" s="236" t="s">
        <v>11</v>
      </c>
      <c r="BD175" s="236" t="s">
        <v>163</v>
      </c>
      <c r="BE175" s="236" t="str">
        <f t="shared" si="32"/>
        <v>TRA_Bus</v>
      </c>
      <c r="BF175" s="236" t="str">
        <f t="shared" si="32"/>
        <v>WH22_23</v>
      </c>
      <c r="BG175" s="236">
        <f t="shared" si="42"/>
        <v>2.5793097568826008E-2</v>
      </c>
      <c r="BH175" s="236" t="s">
        <v>145</v>
      </c>
      <c r="BI175" s="236" t="s">
        <v>13</v>
      </c>
      <c r="BM175" s="236" t="s">
        <v>163</v>
      </c>
      <c r="BN175" s="236" t="str">
        <f t="shared" si="33"/>
        <v>TRA_Bus</v>
      </c>
      <c r="BO175" s="236" t="str">
        <f t="shared" si="33"/>
        <v>WH22_23</v>
      </c>
      <c r="BP175" s="236">
        <f t="shared" si="41"/>
        <v>2.4658149421792279E-2</v>
      </c>
      <c r="BQ175" s="236" t="s">
        <v>145</v>
      </c>
      <c r="BR175" s="236" t="s">
        <v>10</v>
      </c>
    </row>
    <row r="176" spans="11:70">
      <c r="K176" s="236" t="s">
        <v>163</v>
      </c>
      <c r="L176" s="236" t="str">
        <f>C12</f>
        <v>TRA_Car</v>
      </c>
      <c r="M176" s="236" t="str">
        <f t="shared" si="28"/>
        <v>RH0_1</v>
      </c>
      <c r="N176" s="236">
        <f t="shared" si="36"/>
        <v>2.0724659037165537E-2</v>
      </c>
      <c r="O176" s="236" t="s">
        <v>145</v>
      </c>
      <c r="P176" s="236" t="s">
        <v>14</v>
      </c>
      <c r="T176" s="236" t="s">
        <v>163</v>
      </c>
      <c r="U176" s="236" t="str">
        <f t="shared" ref="U176:V208" si="43">L176</f>
        <v>TRA_Car</v>
      </c>
      <c r="V176" s="236" t="str">
        <f t="shared" si="43"/>
        <v>RH0_1</v>
      </c>
      <c r="W176" s="236">
        <f t="shared" si="37"/>
        <v>2.1114941725154532E-2</v>
      </c>
      <c r="X176" s="236" t="s">
        <v>145</v>
      </c>
      <c r="Y176" s="236" t="s">
        <v>9</v>
      </c>
      <c r="AC176" s="236" t="s">
        <v>163</v>
      </c>
      <c r="AD176" s="236" t="str">
        <f t="shared" ref="AD176:AE207" si="44">U176</f>
        <v>TRA_Car</v>
      </c>
      <c r="AE176" s="236" t="str">
        <f t="shared" si="44"/>
        <v>RH0_1</v>
      </c>
      <c r="AF176" s="236">
        <f t="shared" si="38"/>
        <v>2.1558860771218834E-2</v>
      </c>
      <c r="AG176" s="236" t="s">
        <v>145</v>
      </c>
      <c r="AH176" s="236" t="s">
        <v>15</v>
      </c>
      <c r="AL176" s="236" t="s">
        <v>163</v>
      </c>
      <c r="AM176" s="236" t="str">
        <f t="shared" ref="AM176:AN207" si="45">AD176</f>
        <v>TRA_Car</v>
      </c>
      <c r="AN176" s="236" t="str">
        <f t="shared" si="45"/>
        <v>RH0_1</v>
      </c>
      <c r="AO176" s="236">
        <f t="shared" si="39"/>
        <v>2.1100281615679766E-2</v>
      </c>
      <c r="AP176" s="236" t="s">
        <v>145</v>
      </c>
      <c r="AQ176" s="236" t="s">
        <v>12</v>
      </c>
      <c r="AU176" s="236" t="s">
        <v>163</v>
      </c>
      <c r="AV176" s="236" t="str">
        <f t="shared" ref="AV176:AW207" si="46">AM176</f>
        <v>TRA_Car</v>
      </c>
      <c r="AW176" s="236" t="str">
        <f t="shared" si="46"/>
        <v>RH0_1</v>
      </c>
      <c r="AX176" s="236">
        <f t="shared" si="40"/>
        <v>2.1655345397811724E-2</v>
      </c>
      <c r="AY176" s="236" t="s">
        <v>145</v>
      </c>
      <c r="AZ176" s="236" t="s">
        <v>11</v>
      </c>
      <c r="BD176" s="236" t="s">
        <v>163</v>
      </c>
      <c r="BE176" s="236" t="str">
        <f t="shared" ref="BE176:BF207" si="47">AV176</f>
        <v>TRA_Car</v>
      </c>
      <c r="BF176" s="236" t="str">
        <f t="shared" si="47"/>
        <v>RH0_1</v>
      </c>
      <c r="BG176" s="236">
        <f t="shared" si="42"/>
        <v>2.1100281615679766E-2</v>
      </c>
      <c r="BH176" s="236" t="s">
        <v>145</v>
      </c>
      <c r="BI176" s="236" t="s">
        <v>13</v>
      </c>
      <c r="BM176" s="236" t="s">
        <v>163</v>
      </c>
      <c r="BN176" s="236" t="str">
        <f t="shared" ref="BN176:BO207" si="48">BE176</f>
        <v>TRA_Car</v>
      </c>
      <c r="BO176" s="236" t="str">
        <f t="shared" si="48"/>
        <v>RH0_1</v>
      </c>
      <c r="BP176" s="236">
        <f t="shared" si="41"/>
        <v>2.1655345397811724E-2</v>
      </c>
      <c r="BQ176" s="236" t="s">
        <v>145</v>
      </c>
      <c r="BR176" s="236" t="s">
        <v>10</v>
      </c>
    </row>
    <row r="177" spans="11:70">
      <c r="K177" s="236" t="s">
        <v>163</v>
      </c>
      <c r="L177" s="236" t="str">
        <f t="shared" ref="L177:L223" si="49">L176</f>
        <v>TRA_Car</v>
      </c>
      <c r="M177" s="236" t="str">
        <f t="shared" si="28"/>
        <v>RH2_3</v>
      </c>
      <c r="N177" s="236">
        <f t="shared" si="36"/>
        <v>2.0606913950845532E-2</v>
      </c>
      <c r="O177" s="236" t="s">
        <v>145</v>
      </c>
      <c r="P177" s="236" t="s">
        <v>14</v>
      </c>
      <c r="T177" s="236" t="s">
        <v>163</v>
      </c>
      <c r="U177" s="236" t="str">
        <f t="shared" si="43"/>
        <v>TRA_Car</v>
      </c>
      <c r="V177" s="236" t="str">
        <f t="shared" si="43"/>
        <v>RH2_3</v>
      </c>
      <c r="W177" s="236">
        <f t="shared" si="37"/>
        <v>1.9269377650938974E-2</v>
      </c>
      <c r="X177" s="236" t="s">
        <v>145</v>
      </c>
      <c r="Y177" s="236" t="s">
        <v>9</v>
      </c>
      <c r="AC177" s="236" t="s">
        <v>163</v>
      </c>
      <c r="AD177" s="236" t="str">
        <f t="shared" si="44"/>
        <v>TRA_Car</v>
      </c>
      <c r="AE177" s="236" t="str">
        <f t="shared" si="44"/>
        <v>RH2_3</v>
      </c>
      <c r="AF177" s="236">
        <f t="shared" si="38"/>
        <v>2.1716461727874961E-2</v>
      </c>
      <c r="AG177" s="236" t="s">
        <v>145</v>
      </c>
      <c r="AH177" s="236" t="s">
        <v>15</v>
      </c>
      <c r="AL177" s="236" t="s">
        <v>163</v>
      </c>
      <c r="AM177" s="236" t="str">
        <f t="shared" si="45"/>
        <v>TRA_Car</v>
      </c>
      <c r="AN177" s="236" t="str">
        <f t="shared" si="45"/>
        <v>RH2_3</v>
      </c>
      <c r="AO177" s="236">
        <f t="shared" si="39"/>
        <v>2.0204463474633838E-2</v>
      </c>
      <c r="AP177" s="236" t="s">
        <v>145</v>
      </c>
      <c r="AQ177" s="236" t="s">
        <v>12</v>
      </c>
      <c r="AU177" s="236" t="s">
        <v>163</v>
      </c>
      <c r="AV177" s="236" t="str">
        <f t="shared" si="46"/>
        <v>TRA_Car</v>
      </c>
      <c r="AW177" s="236" t="str">
        <f t="shared" si="46"/>
        <v>RH2_3</v>
      </c>
      <c r="AX177" s="236">
        <f t="shared" si="40"/>
        <v>1.9761792817229871E-2</v>
      </c>
      <c r="AY177" s="236" t="s">
        <v>145</v>
      </c>
      <c r="AZ177" s="236" t="s">
        <v>11</v>
      </c>
      <c r="BD177" s="236" t="s">
        <v>163</v>
      </c>
      <c r="BE177" s="236" t="str">
        <f t="shared" si="47"/>
        <v>TRA_Car</v>
      </c>
      <c r="BF177" s="236" t="str">
        <f t="shared" si="47"/>
        <v>RH2_3</v>
      </c>
      <c r="BG177" s="236">
        <f t="shared" si="42"/>
        <v>2.0204463474633838E-2</v>
      </c>
      <c r="BH177" s="236" t="s">
        <v>145</v>
      </c>
      <c r="BI177" s="236" t="s">
        <v>13</v>
      </c>
      <c r="BM177" s="236" t="s">
        <v>163</v>
      </c>
      <c r="BN177" s="236" t="str">
        <f t="shared" si="48"/>
        <v>TRA_Car</v>
      </c>
      <c r="BO177" s="236" t="str">
        <f t="shared" si="48"/>
        <v>RH2_3</v>
      </c>
      <c r="BP177" s="236">
        <f t="shared" si="41"/>
        <v>1.9761792817229871E-2</v>
      </c>
      <c r="BQ177" s="236" t="s">
        <v>145</v>
      </c>
      <c r="BR177" s="236" t="s">
        <v>10</v>
      </c>
    </row>
    <row r="178" spans="11:70">
      <c r="K178" s="236" t="s">
        <v>163</v>
      </c>
      <c r="L178" s="236" t="str">
        <f t="shared" si="49"/>
        <v>TRA_Car</v>
      </c>
      <c r="M178" s="236" t="str">
        <f t="shared" si="28"/>
        <v>RH4_5</v>
      </c>
      <c r="N178" s="236">
        <f t="shared" si="36"/>
        <v>1.9908743871061466E-2</v>
      </c>
      <c r="O178" s="236" t="s">
        <v>145</v>
      </c>
      <c r="P178" s="236" t="s">
        <v>14</v>
      </c>
      <c r="T178" s="236" t="s">
        <v>163</v>
      </c>
      <c r="U178" s="236" t="str">
        <f t="shared" si="43"/>
        <v>TRA_Car</v>
      </c>
      <c r="V178" s="236" t="str">
        <f t="shared" si="43"/>
        <v>RH4_5</v>
      </c>
      <c r="W178" s="236">
        <f t="shared" si="37"/>
        <v>1.8553891573515724E-2</v>
      </c>
      <c r="X178" s="236" t="s">
        <v>145</v>
      </c>
      <c r="Y178" s="236" t="s">
        <v>9</v>
      </c>
      <c r="AC178" s="236" t="s">
        <v>163</v>
      </c>
      <c r="AD178" s="236" t="str">
        <f t="shared" si="44"/>
        <v>TRA_Car</v>
      </c>
      <c r="AE178" s="236" t="str">
        <f t="shared" si="44"/>
        <v>RH4_5</v>
      </c>
      <c r="AF178" s="236">
        <f t="shared" si="38"/>
        <v>2.1041033024000365E-2</v>
      </c>
      <c r="AG178" s="236" t="s">
        <v>145</v>
      </c>
      <c r="AH178" s="236" t="s">
        <v>15</v>
      </c>
      <c r="AL178" s="236" t="s">
        <v>163</v>
      </c>
      <c r="AM178" s="236" t="str">
        <f t="shared" si="45"/>
        <v>TRA_Car</v>
      </c>
      <c r="AN178" s="236" t="str">
        <f t="shared" si="45"/>
        <v>RH4_5</v>
      </c>
      <c r="AO178" s="236">
        <f t="shared" si="39"/>
        <v>1.9159866676335777E-2</v>
      </c>
      <c r="AP178" s="236" t="s">
        <v>145</v>
      </c>
      <c r="AQ178" s="236" t="s">
        <v>12</v>
      </c>
      <c r="AU178" s="236" t="s">
        <v>163</v>
      </c>
      <c r="AV178" s="236" t="str">
        <f t="shared" si="46"/>
        <v>TRA_Car</v>
      </c>
      <c r="AW178" s="236" t="str">
        <f t="shared" si="46"/>
        <v>RH4_5</v>
      </c>
      <c r="AX178" s="236">
        <f t="shared" si="40"/>
        <v>1.7601494690120366E-2</v>
      </c>
      <c r="AY178" s="236" t="s">
        <v>145</v>
      </c>
      <c r="AZ178" s="236" t="s">
        <v>11</v>
      </c>
      <c r="BD178" s="236" t="s">
        <v>163</v>
      </c>
      <c r="BE178" s="236" t="str">
        <f t="shared" si="47"/>
        <v>TRA_Car</v>
      </c>
      <c r="BF178" s="236" t="str">
        <f t="shared" si="47"/>
        <v>RH4_5</v>
      </c>
      <c r="BG178" s="236">
        <f t="shared" si="42"/>
        <v>1.9159866676335777E-2</v>
      </c>
      <c r="BH178" s="236" t="s">
        <v>145</v>
      </c>
      <c r="BI178" s="236" t="s">
        <v>13</v>
      </c>
      <c r="BM178" s="236" t="s">
        <v>163</v>
      </c>
      <c r="BN178" s="236" t="str">
        <f t="shared" si="48"/>
        <v>TRA_Car</v>
      </c>
      <c r="BO178" s="236" t="str">
        <f t="shared" si="48"/>
        <v>RH4_5</v>
      </c>
      <c r="BP178" s="236">
        <f t="shared" si="41"/>
        <v>1.7601494690120366E-2</v>
      </c>
      <c r="BQ178" s="236" t="s">
        <v>145</v>
      </c>
      <c r="BR178" s="236" t="s">
        <v>10</v>
      </c>
    </row>
    <row r="179" spans="11:70">
      <c r="K179" s="386" t="s">
        <v>163</v>
      </c>
      <c r="L179" s="236" t="str">
        <f t="shared" si="49"/>
        <v>TRA_Car</v>
      </c>
      <c r="M179" s="236" t="str">
        <f t="shared" si="28"/>
        <v>RH6_7</v>
      </c>
      <c r="N179" s="236">
        <f t="shared" si="36"/>
        <v>1.9131142691048007E-2</v>
      </c>
      <c r="O179" s="236" t="s">
        <v>145</v>
      </c>
      <c r="P179" s="236" t="s">
        <v>14</v>
      </c>
      <c r="T179" s="236" t="s">
        <v>163</v>
      </c>
      <c r="U179" s="236" t="str">
        <f t="shared" si="43"/>
        <v>TRA_Car</v>
      </c>
      <c r="V179" s="236" t="str">
        <f t="shared" si="43"/>
        <v>RH6_7</v>
      </c>
      <c r="W179" s="236">
        <f t="shared" si="37"/>
        <v>1.8803352118699587E-2</v>
      </c>
      <c r="X179" s="236" t="s">
        <v>145</v>
      </c>
      <c r="Y179" s="236" t="s">
        <v>9</v>
      </c>
      <c r="AC179" s="236" t="s">
        <v>163</v>
      </c>
      <c r="AD179" s="236" t="str">
        <f t="shared" si="44"/>
        <v>TRA_Car</v>
      </c>
      <c r="AE179" s="236" t="str">
        <f t="shared" si="44"/>
        <v>RH6_7</v>
      </c>
      <c r="AF179" s="236">
        <f t="shared" si="38"/>
        <v>1.8623642385664267E-2</v>
      </c>
      <c r="AG179" s="236" t="s">
        <v>145</v>
      </c>
      <c r="AH179" s="236" t="s">
        <v>15</v>
      </c>
      <c r="AL179" s="236" t="s">
        <v>163</v>
      </c>
      <c r="AM179" s="236" t="str">
        <f t="shared" si="45"/>
        <v>TRA_Car</v>
      </c>
      <c r="AN179" s="236" t="str">
        <f t="shared" si="45"/>
        <v>RH6_7</v>
      </c>
      <c r="AO179" s="236">
        <f t="shared" si="39"/>
        <v>1.8319027581294868E-2</v>
      </c>
      <c r="AP179" s="236" t="s">
        <v>145</v>
      </c>
      <c r="AQ179" s="236" t="s">
        <v>12</v>
      </c>
      <c r="AU179" s="236" t="s">
        <v>163</v>
      </c>
      <c r="AV179" s="236" t="str">
        <f t="shared" si="46"/>
        <v>TRA_Car</v>
      </c>
      <c r="AW179" s="236" t="str">
        <f t="shared" si="46"/>
        <v>RH6_7</v>
      </c>
      <c r="AX179" s="236">
        <f t="shared" si="40"/>
        <v>1.6744293447780733E-2</v>
      </c>
      <c r="AY179" s="236" t="s">
        <v>145</v>
      </c>
      <c r="AZ179" s="236" t="s">
        <v>11</v>
      </c>
      <c r="BD179" s="236" t="s">
        <v>163</v>
      </c>
      <c r="BE179" s="236" t="str">
        <f t="shared" si="47"/>
        <v>TRA_Car</v>
      </c>
      <c r="BF179" s="236" t="str">
        <f t="shared" si="47"/>
        <v>RH6_7</v>
      </c>
      <c r="BG179" s="236">
        <f t="shared" si="42"/>
        <v>1.8319027581294868E-2</v>
      </c>
      <c r="BH179" s="236" t="s">
        <v>145</v>
      </c>
      <c r="BI179" s="236" t="s">
        <v>13</v>
      </c>
      <c r="BM179" s="236" t="s">
        <v>163</v>
      </c>
      <c r="BN179" s="236" t="str">
        <f t="shared" si="48"/>
        <v>TRA_Car</v>
      </c>
      <c r="BO179" s="236" t="str">
        <f t="shared" si="48"/>
        <v>RH6_7</v>
      </c>
      <c r="BP179" s="236">
        <f t="shared" si="41"/>
        <v>1.6744293447780733E-2</v>
      </c>
      <c r="BQ179" s="236" t="s">
        <v>145</v>
      </c>
      <c r="BR179" s="236" t="s">
        <v>10</v>
      </c>
    </row>
    <row r="180" spans="11:70">
      <c r="K180" s="236" t="s">
        <v>163</v>
      </c>
      <c r="L180" s="236" t="str">
        <f t="shared" si="49"/>
        <v>TRA_Car</v>
      </c>
      <c r="M180" s="236" t="str">
        <f t="shared" si="28"/>
        <v>RH8_9</v>
      </c>
      <c r="N180" s="236">
        <f t="shared" si="36"/>
        <v>1.8830899452683077E-2</v>
      </c>
      <c r="O180" s="236" t="s">
        <v>145</v>
      </c>
      <c r="P180" s="236" t="s">
        <v>14</v>
      </c>
      <c r="T180" s="236" t="s">
        <v>163</v>
      </c>
      <c r="U180" s="236" t="str">
        <f t="shared" si="43"/>
        <v>TRA_Car</v>
      </c>
      <c r="V180" s="236" t="str">
        <f t="shared" si="43"/>
        <v>RH8_9</v>
      </c>
      <c r="W180" s="236">
        <f t="shared" si="37"/>
        <v>2.0275784295644878E-2</v>
      </c>
      <c r="X180" s="236" t="s">
        <v>145</v>
      </c>
      <c r="Y180" s="236" t="s">
        <v>9</v>
      </c>
      <c r="AC180" s="236" t="s">
        <v>163</v>
      </c>
      <c r="AD180" s="236" t="str">
        <f t="shared" si="44"/>
        <v>TRA_Car</v>
      </c>
      <c r="AE180" s="236" t="str">
        <f t="shared" si="44"/>
        <v>RH8_9</v>
      </c>
      <c r="AF180" s="236">
        <f t="shared" si="38"/>
        <v>1.7156934758240105E-2</v>
      </c>
      <c r="AG180" s="236" t="s">
        <v>145</v>
      </c>
      <c r="AH180" s="236" t="s">
        <v>15</v>
      </c>
      <c r="AL180" s="236" t="s">
        <v>163</v>
      </c>
      <c r="AM180" s="236" t="str">
        <f t="shared" si="45"/>
        <v>TRA_Car</v>
      </c>
      <c r="AN180" s="236" t="str">
        <f t="shared" si="45"/>
        <v>RH8_9</v>
      </c>
      <c r="AO180" s="236">
        <f t="shared" si="39"/>
        <v>1.8367232972075154E-2</v>
      </c>
      <c r="AP180" s="236" t="s">
        <v>145</v>
      </c>
      <c r="AQ180" s="236" t="s">
        <v>12</v>
      </c>
      <c r="AU180" s="236" t="s">
        <v>163</v>
      </c>
      <c r="AV180" s="236" t="str">
        <f t="shared" si="46"/>
        <v>TRA_Car</v>
      </c>
      <c r="AW180" s="236" t="str">
        <f t="shared" si="46"/>
        <v>RH8_9</v>
      </c>
      <c r="AX180" s="236">
        <f t="shared" si="40"/>
        <v>1.6887841722384569E-2</v>
      </c>
      <c r="AY180" s="236" t="s">
        <v>145</v>
      </c>
      <c r="AZ180" s="236" t="s">
        <v>11</v>
      </c>
      <c r="BD180" s="236" t="s">
        <v>163</v>
      </c>
      <c r="BE180" s="236" t="str">
        <f t="shared" si="47"/>
        <v>TRA_Car</v>
      </c>
      <c r="BF180" s="236" t="str">
        <f t="shared" si="47"/>
        <v>RH8_9</v>
      </c>
      <c r="BG180" s="236">
        <f t="shared" si="42"/>
        <v>1.8367232972075154E-2</v>
      </c>
      <c r="BH180" s="236" t="s">
        <v>145</v>
      </c>
      <c r="BI180" s="236" t="s">
        <v>13</v>
      </c>
      <c r="BM180" s="236" t="s">
        <v>163</v>
      </c>
      <c r="BN180" s="236" t="str">
        <f t="shared" si="48"/>
        <v>TRA_Car</v>
      </c>
      <c r="BO180" s="236" t="str">
        <f t="shared" si="48"/>
        <v>RH8_9</v>
      </c>
      <c r="BP180" s="236">
        <f t="shared" si="41"/>
        <v>1.6887841722384569E-2</v>
      </c>
      <c r="BQ180" s="236" t="s">
        <v>145</v>
      </c>
      <c r="BR180" s="236" t="s">
        <v>10</v>
      </c>
    </row>
    <row r="181" spans="11:70">
      <c r="K181" s="236" t="s">
        <v>163</v>
      </c>
      <c r="L181" s="236" t="str">
        <f t="shared" si="49"/>
        <v>TRA_Car</v>
      </c>
      <c r="M181" s="236" t="str">
        <f t="shared" si="28"/>
        <v>RH10_11</v>
      </c>
      <c r="N181" s="236">
        <f t="shared" si="36"/>
        <v>1.8892209620715375E-2</v>
      </c>
      <c r="O181" s="236" t="s">
        <v>145</v>
      </c>
      <c r="P181" s="236" t="s">
        <v>14</v>
      </c>
      <c r="T181" s="236" t="s">
        <v>163</v>
      </c>
      <c r="U181" s="236" t="str">
        <f t="shared" si="43"/>
        <v>TRA_Car</v>
      </c>
      <c r="V181" s="236" t="str">
        <f t="shared" si="43"/>
        <v>RH10_11</v>
      </c>
      <c r="W181" s="236">
        <f t="shared" si="37"/>
        <v>2.2672709406807174E-2</v>
      </c>
      <c r="X181" s="236" t="s">
        <v>145</v>
      </c>
      <c r="Y181" s="236" t="s">
        <v>9</v>
      </c>
      <c r="AC181" s="236" t="s">
        <v>163</v>
      </c>
      <c r="AD181" s="236" t="str">
        <f t="shared" si="44"/>
        <v>TRA_Car</v>
      </c>
      <c r="AE181" s="236" t="str">
        <f t="shared" si="44"/>
        <v>RH10_11</v>
      </c>
      <c r="AF181" s="236">
        <f t="shared" si="38"/>
        <v>1.6996069788382029E-2</v>
      </c>
      <c r="AG181" s="236" t="s">
        <v>145</v>
      </c>
      <c r="AH181" s="236" t="s">
        <v>15</v>
      </c>
      <c r="AL181" s="236" t="s">
        <v>163</v>
      </c>
      <c r="AM181" s="236" t="str">
        <f t="shared" si="45"/>
        <v>TRA_Car</v>
      </c>
      <c r="AN181" s="236" t="str">
        <f t="shared" si="45"/>
        <v>RH10_11</v>
      </c>
      <c r="AO181" s="236">
        <f t="shared" si="39"/>
        <v>1.9516123374229442E-2</v>
      </c>
      <c r="AP181" s="236" t="s">
        <v>145</v>
      </c>
      <c r="AQ181" s="236" t="s">
        <v>12</v>
      </c>
      <c r="AU181" s="236" t="s">
        <v>163</v>
      </c>
      <c r="AV181" s="236" t="str">
        <f t="shared" si="46"/>
        <v>TRA_Car</v>
      </c>
      <c r="AW181" s="236" t="str">
        <f t="shared" si="46"/>
        <v>RH10_11</v>
      </c>
      <c r="AX181" s="236">
        <f t="shared" si="40"/>
        <v>1.8742267418083269E-2</v>
      </c>
      <c r="AY181" s="236" t="s">
        <v>145</v>
      </c>
      <c r="AZ181" s="236" t="s">
        <v>11</v>
      </c>
      <c r="BD181" s="236" t="s">
        <v>163</v>
      </c>
      <c r="BE181" s="236" t="str">
        <f t="shared" si="47"/>
        <v>TRA_Car</v>
      </c>
      <c r="BF181" s="236" t="str">
        <f t="shared" si="47"/>
        <v>RH10_11</v>
      </c>
      <c r="BG181" s="236">
        <f t="shared" si="42"/>
        <v>1.9516123374229442E-2</v>
      </c>
      <c r="BH181" s="236" t="s">
        <v>145</v>
      </c>
      <c r="BI181" s="236" t="s">
        <v>13</v>
      </c>
      <c r="BM181" s="236" t="s">
        <v>163</v>
      </c>
      <c r="BN181" s="236" t="str">
        <f t="shared" si="48"/>
        <v>TRA_Car</v>
      </c>
      <c r="BO181" s="236" t="str">
        <f t="shared" si="48"/>
        <v>RH10_11</v>
      </c>
      <c r="BP181" s="236">
        <f t="shared" si="41"/>
        <v>1.8742267418083269E-2</v>
      </c>
      <c r="BQ181" s="236" t="s">
        <v>145</v>
      </c>
      <c r="BR181" s="236" t="s">
        <v>10</v>
      </c>
    </row>
    <row r="182" spans="11:70">
      <c r="K182" s="236" t="s">
        <v>163</v>
      </c>
      <c r="L182" s="236" t="str">
        <f t="shared" si="49"/>
        <v>TRA_Car</v>
      </c>
      <c r="M182" s="236" t="str">
        <f t="shared" si="28"/>
        <v>RH12_13</v>
      </c>
      <c r="N182" s="236">
        <f t="shared" si="36"/>
        <v>1.9735672875253105E-2</v>
      </c>
      <c r="O182" s="236" t="s">
        <v>145</v>
      </c>
      <c r="P182" s="236" t="s">
        <v>14</v>
      </c>
      <c r="T182" s="236" t="s">
        <v>163</v>
      </c>
      <c r="U182" s="236" t="str">
        <f t="shared" si="43"/>
        <v>TRA_Car</v>
      </c>
      <c r="V182" s="236" t="str">
        <f t="shared" si="43"/>
        <v>RH12_13</v>
      </c>
      <c r="W182" s="236">
        <f t="shared" si="37"/>
        <v>2.2708461324058286E-2</v>
      </c>
      <c r="X182" s="236" t="s">
        <v>145</v>
      </c>
      <c r="Y182" s="236" t="s">
        <v>9</v>
      </c>
      <c r="AC182" s="236" t="s">
        <v>163</v>
      </c>
      <c r="AD182" s="236" t="str">
        <f t="shared" si="44"/>
        <v>TRA_Car</v>
      </c>
      <c r="AE182" s="236" t="str">
        <f t="shared" si="44"/>
        <v>RH12_13</v>
      </c>
      <c r="AF182" s="236">
        <f t="shared" si="38"/>
        <v>1.819002194214913E-2</v>
      </c>
      <c r="AG182" s="236" t="s">
        <v>145</v>
      </c>
      <c r="AH182" s="236" t="s">
        <v>15</v>
      </c>
      <c r="AL182" s="236" t="s">
        <v>163</v>
      </c>
      <c r="AM182" s="236" t="str">
        <f t="shared" si="45"/>
        <v>TRA_Car</v>
      </c>
      <c r="AN182" s="236" t="str">
        <f t="shared" si="45"/>
        <v>RH12_13</v>
      </c>
      <c r="AO182" s="236">
        <f t="shared" si="39"/>
        <v>2.0392977411634552E-2</v>
      </c>
      <c r="AP182" s="236" t="s">
        <v>145</v>
      </c>
      <c r="AQ182" s="236" t="s">
        <v>12</v>
      </c>
      <c r="AU182" s="236" t="s">
        <v>163</v>
      </c>
      <c r="AV182" s="236" t="str">
        <f t="shared" si="46"/>
        <v>TRA_Car</v>
      </c>
      <c r="AW182" s="236" t="str">
        <f t="shared" si="46"/>
        <v>RH12_13</v>
      </c>
      <c r="AX182" s="236">
        <f t="shared" si="40"/>
        <v>2.0376651224340393E-2</v>
      </c>
      <c r="AY182" s="236" t="s">
        <v>145</v>
      </c>
      <c r="AZ182" s="236" t="s">
        <v>11</v>
      </c>
      <c r="BD182" s="236" t="s">
        <v>163</v>
      </c>
      <c r="BE182" s="236" t="str">
        <f t="shared" si="47"/>
        <v>TRA_Car</v>
      </c>
      <c r="BF182" s="236" t="str">
        <f t="shared" si="47"/>
        <v>RH12_13</v>
      </c>
      <c r="BG182" s="236">
        <f t="shared" si="42"/>
        <v>2.0392977411634552E-2</v>
      </c>
      <c r="BH182" s="236" t="s">
        <v>145</v>
      </c>
      <c r="BI182" s="236" t="s">
        <v>13</v>
      </c>
      <c r="BM182" s="236" t="s">
        <v>163</v>
      </c>
      <c r="BN182" s="236" t="str">
        <f t="shared" si="48"/>
        <v>TRA_Car</v>
      </c>
      <c r="BO182" s="236" t="str">
        <f t="shared" si="48"/>
        <v>RH12_13</v>
      </c>
      <c r="BP182" s="236">
        <f t="shared" si="41"/>
        <v>2.0376651224340393E-2</v>
      </c>
      <c r="BQ182" s="236" t="s">
        <v>145</v>
      </c>
      <c r="BR182" s="236" t="s">
        <v>10</v>
      </c>
    </row>
    <row r="183" spans="11:70">
      <c r="K183" s="386" t="s">
        <v>163</v>
      </c>
      <c r="L183" s="236" t="str">
        <f t="shared" si="49"/>
        <v>TRA_Car</v>
      </c>
      <c r="M183" s="236" t="str">
        <f t="shared" si="28"/>
        <v>RH14_15</v>
      </c>
      <c r="N183" s="236">
        <f t="shared" si="36"/>
        <v>2.0535190266484385E-2</v>
      </c>
      <c r="O183" s="236" t="s">
        <v>145</v>
      </c>
      <c r="P183" s="236" t="s">
        <v>14</v>
      </c>
      <c r="T183" s="236" t="s">
        <v>163</v>
      </c>
      <c r="U183" s="236" t="str">
        <f t="shared" si="43"/>
        <v>TRA_Car</v>
      </c>
      <c r="V183" s="236" t="str">
        <f t="shared" si="43"/>
        <v>RH14_15</v>
      </c>
      <c r="W183" s="236">
        <f t="shared" si="37"/>
        <v>2.2052829918983639E-2</v>
      </c>
      <c r="X183" s="236" t="s">
        <v>145</v>
      </c>
      <c r="Y183" s="236" t="s">
        <v>9</v>
      </c>
      <c r="AC183" s="236" t="s">
        <v>163</v>
      </c>
      <c r="AD183" s="236" t="str">
        <f t="shared" si="44"/>
        <v>TRA_Car</v>
      </c>
      <c r="AE183" s="236" t="str">
        <f t="shared" si="44"/>
        <v>RH14_15</v>
      </c>
      <c r="AF183" s="236">
        <f t="shared" si="38"/>
        <v>2.0967491974570172E-2</v>
      </c>
      <c r="AG183" s="236" t="s">
        <v>145</v>
      </c>
      <c r="AH183" s="236" t="s">
        <v>15</v>
      </c>
      <c r="AL183" s="236" t="s">
        <v>163</v>
      </c>
      <c r="AM183" s="236" t="str">
        <f t="shared" si="45"/>
        <v>TRA_Car</v>
      </c>
      <c r="AN183" s="236" t="str">
        <f t="shared" si="45"/>
        <v>RH14_15</v>
      </c>
      <c r="AO183" s="236">
        <f t="shared" si="39"/>
        <v>2.1041702332658754E-2</v>
      </c>
      <c r="AP183" s="236" t="s">
        <v>145</v>
      </c>
      <c r="AQ183" s="236" t="s">
        <v>12</v>
      </c>
      <c r="AU183" s="236" t="s">
        <v>163</v>
      </c>
      <c r="AV183" s="236" t="str">
        <f t="shared" si="46"/>
        <v>TRA_Car</v>
      </c>
      <c r="AW183" s="236" t="str">
        <f t="shared" si="46"/>
        <v>RH14_15</v>
      </c>
      <c r="AX183" s="236">
        <f t="shared" si="40"/>
        <v>2.0778238730769082E-2</v>
      </c>
      <c r="AY183" s="236" t="s">
        <v>145</v>
      </c>
      <c r="AZ183" s="236" t="s">
        <v>11</v>
      </c>
      <c r="BD183" s="236" t="s">
        <v>163</v>
      </c>
      <c r="BE183" s="236" t="str">
        <f t="shared" si="47"/>
        <v>TRA_Car</v>
      </c>
      <c r="BF183" s="236" t="str">
        <f t="shared" si="47"/>
        <v>RH14_15</v>
      </c>
      <c r="BG183" s="236">
        <f t="shared" si="42"/>
        <v>2.1041702332658754E-2</v>
      </c>
      <c r="BH183" s="236" t="s">
        <v>145</v>
      </c>
      <c r="BI183" s="236" t="s">
        <v>13</v>
      </c>
      <c r="BM183" s="236" t="s">
        <v>163</v>
      </c>
      <c r="BN183" s="236" t="str">
        <f t="shared" si="48"/>
        <v>TRA_Car</v>
      </c>
      <c r="BO183" s="236" t="str">
        <f t="shared" si="48"/>
        <v>RH14_15</v>
      </c>
      <c r="BP183" s="236">
        <f t="shared" si="41"/>
        <v>2.0778238730769082E-2</v>
      </c>
      <c r="BQ183" s="236" t="s">
        <v>145</v>
      </c>
      <c r="BR183" s="236" t="s">
        <v>10</v>
      </c>
    </row>
    <row r="184" spans="11:70">
      <c r="K184" s="236" t="s">
        <v>163</v>
      </c>
      <c r="L184" s="236" t="str">
        <f t="shared" si="49"/>
        <v>TRA_Car</v>
      </c>
      <c r="M184" s="236" t="str">
        <f t="shared" si="28"/>
        <v>RH16_17</v>
      </c>
      <c r="N184" s="236">
        <f t="shared" si="36"/>
        <v>2.0896719862378399E-2</v>
      </c>
      <c r="O184" s="236" t="s">
        <v>145</v>
      </c>
      <c r="P184" s="236" t="s">
        <v>14</v>
      </c>
      <c r="T184" s="236" t="s">
        <v>163</v>
      </c>
      <c r="U184" s="236" t="str">
        <f t="shared" si="43"/>
        <v>TRA_Car</v>
      </c>
      <c r="V184" s="236" t="str">
        <f t="shared" si="43"/>
        <v>RH16_17</v>
      </c>
      <c r="W184" s="236">
        <f t="shared" si="37"/>
        <v>2.1192518819202082E-2</v>
      </c>
      <c r="X184" s="236" t="s">
        <v>145</v>
      </c>
      <c r="Y184" s="236" t="s">
        <v>9</v>
      </c>
      <c r="AC184" s="236" t="s">
        <v>163</v>
      </c>
      <c r="AD184" s="236" t="str">
        <f t="shared" si="44"/>
        <v>TRA_Car</v>
      </c>
      <c r="AE184" s="236" t="str">
        <f t="shared" si="44"/>
        <v>RH16_17</v>
      </c>
      <c r="AF184" s="236">
        <f t="shared" si="38"/>
        <v>2.1896382103851374E-2</v>
      </c>
      <c r="AG184" s="236" t="s">
        <v>145</v>
      </c>
      <c r="AH184" s="236" t="s">
        <v>15</v>
      </c>
      <c r="AL184" s="236" t="s">
        <v>163</v>
      </c>
      <c r="AM184" s="236" t="str">
        <f t="shared" si="45"/>
        <v>TRA_Car</v>
      </c>
      <c r="AN184" s="236" t="str">
        <f t="shared" si="45"/>
        <v>RH16_17</v>
      </c>
      <c r="AO184" s="236">
        <f t="shared" si="39"/>
        <v>2.1031470252881344E-2</v>
      </c>
      <c r="AP184" s="236" t="s">
        <v>145</v>
      </c>
      <c r="AQ184" s="236" t="s">
        <v>12</v>
      </c>
      <c r="AU184" s="236" t="s">
        <v>163</v>
      </c>
      <c r="AV184" s="236" t="str">
        <f t="shared" si="46"/>
        <v>TRA_Car</v>
      </c>
      <c r="AW184" s="236" t="str">
        <f t="shared" si="46"/>
        <v>RH16_17</v>
      </c>
      <c r="AX184" s="236">
        <f t="shared" si="40"/>
        <v>2.069190075933651E-2</v>
      </c>
      <c r="AY184" s="236" t="s">
        <v>145</v>
      </c>
      <c r="AZ184" s="236" t="s">
        <v>11</v>
      </c>
      <c r="BD184" s="236" t="s">
        <v>163</v>
      </c>
      <c r="BE184" s="236" t="str">
        <f t="shared" si="47"/>
        <v>TRA_Car</v>
      </c>
      <c r="BF184" s="236" t="str">
        <f t="shared" si="47"/>
        <v>RH16_17</v>
      </c>
      <c r="BG184" s="236">
        <f t="shared" si="42"/>
        <v>2.1031470252881344E-2</v>
      </c>
      <c r="BH184" s="236" t="s">
        <v>145</v>
      </c>
      <c r="BI184" s="236" t="s">
        <v>13</v>
      </c>
      <c r="BM184" s="236" t="s">
        <v>163</v>
      </c>
      <c r="BN184" s="236" t="str">
        <f t="shared" si="48"/>
        <v>TRA_Car</v>
      </c>
      <c r="BO184" s="236" t="str">
        <f t="shared" si="48"/>
        <v>RH16_17</v>
      </c>
      <c r="BP184" s="236">
        <f t="shared" si="41"/>
        <v>2.069190075933651E-2</v>
      </c>
      <c r="BQ184" s="236" t="s">
        <v>145</v>
      </c>
      <c r="BR184" s="236" t="s">
        <v>10</v>
      </c>
    </row>
    <row r="185" spans="11:70">
      <c r="K185" s="236" t="s">
        <v>163</v>
      </c>
      <c r="L185" s="236" t="str">
        <f t="shared" si="49"/>
        <v>TRA_Car</v>
      </c>
      <c r="M185" s="236" t="str">
        <f t="shared" si="28"/>
        <v>RH18_19</v>
      </c>
      <c r="N185" s="236">
        <f t="shared" si="36"/>
        <v>2.0865770170115663E-2</v>
      </c>
      <c r="O185" s="236" t="s">
        <v>145</v>
      </c>
      <c r="P185" s="236" t="s">
        <v>14</v>
      </c>
      <c r="T185" s="236" t="s">
        <v>163</v>
      </c>
      <c r="U185" s="236" t="str">
        <f t="shared" si="43"/>
        <v>TRA_Car</v>
      </c>
      <c r="V185" s="236" t="str">
        <f t="shared" si="43"/>
        <v>RH18_19</v>
      </c>
      <c r="W185" s="236">
        <f t="shared" si="37"/>
        <v>2.113446835673238E-2</v>
      </c>
      <c r="X185" s="236" t="s">
        <v>145</v>
      </c>
      <c r="Y185" s="236" t="s">
        <v>9</v>
      </c>
      <c r="AC185" s="236" t="s">
        <v>163</v>
      </c>
      <c r="AD185" s="236" t="str">
        <f t="shared" si="44"/>
        <v>TRA_Car</v>
      </c>
      <c r="AE185" s="236" t="str">
        <f t="shared" si="44"/>
        <v>RH18_19</v>
      </c>
      <c r="AF185" s="236">
        <f t="shared" si="38"/>
        <v>2.17155355129377E-2</v>
      </c>
      <c r="AG185" s="236" t="s">
        <v>145</v>
      </c>
      <c r="AH185" s="236" t="s">
        <v>15</v>
      </c>
      <c r="AL185" s="236" t="s">
        <v>163</v>
      </c>
      <c r="AM185" s="236" t="str">
        <f t="shared" si="45"/>
        <v>TRA_Car</v>
      </c>
      <c r="AN185" s="236" t="str">
        <f t="shared" si="45"/>
        <v>RH18_19</v>
      </c>
      <c r="AO185" s="236">
        <f t="shared" si="39"/>
        <v>2.0772466684862177E-2</v>
      </c>
      <c r="AP185" s="236" t="s">
        <v>145</v>
      </c>
      <c r="AQ185" s="236" t="s">
        <v>12</v>
      </c>
      <c r="AU185" s="236" t="s">
        <v>163</v>
      </c>
      <c r="AV185" s="236" t="str">
        <f t="shared" si="46"/>
        <v>TRA_Car</v>
      </c>
      <c r="AW185" s="236" t="str">
        <f t="shared" si="46"/>
        <v>RH18_19</v>
      </c>
      <c r="AX185" s="236">
        <f t="shared" si="40"/>
        <v>2.0434688956400562E-2</v>
      </c>
      <c r="AY185" s="236" t="s">
        <v>145</v>
      </c>
      <c r="AZ185" s="236" t="s">
        <v>11</v>
      </c>
      <c r="BD185" s="236" t="s">
        <v>163</v>
      </c>
      <c r="BE185" s="236" t="str">
        <f t="shared" si="47"/>
        <v>TRA_Car</v>
      </c>
      <c r="BF185" s="236" t="str">
        <f t="shared" si="47"/>
        <v>RH18_19</v>
      </c>
      <c r="BG185" s="236">
        <f t="shared" si="42"/>
        <v>2.0772466684862177E-2</v>
      </c>
      <c r="BH185" s="236" t="s">
        <v>145</v>
      </c>
      <c r="BI185" s="236" t="s">
        <v>13</v>
      </c>
      <c r="BM185" s="236" t="s">
        <v>163</v>
      </c>
      <c r="BN185" s="236" t="str">
        <f t="shared" si="48"/>
        <v>TRA_Car</v>
      </c>
      <c r="BO185" s="236" t="str">
        <f t="shared" si="48"/>
        <v>RH18_19</v>
      </c>
      <c r="BP185" s="236">
        <f t="shared" si="41"/>
        <v>2.0434688956400562E-2</v>
      </c>
      <c r="BQ185" s="236" t="s">
        <v>145</v>
      </c>
      <c r="BR185" s="236" t="s">
        <v>10</v>
      </c>
    </row>
    <row r="186" spans="11:70">
      <c r="K186" s="236" t="s">
        <v>163</v>
      </c>
      <c r="L186" s="236" t="str">
        <f t="shared" si="49"/>
        <v>TRA_Car</v>
      </c>
      <c r="M186" s="236" t="str">
        <f t="shared" si="28"/>
        <v>RH20_21</v>
      </c>
      <c r="N186" s="236">
        <f t="shared" si="36"/>
        <v>2.0818280069585193E-2</v>
      </c>
      <c r="O186" s="236" t="s">
        <v>145</v>
      </c>
      <c r="P186" s="236" t="s">
        <v>14</v>
      </c>
      <c r="T186" s="236" t="s">
        <v>163</v>
      </c>
      <c r="U186" s="236" t="str">
        <f t="shared" si="43"/>
        <v>TRA_Car</v>
      </c>
      <c r="V186" s="236" t="str">
        <f t="shared" si="43"/>
        <v>RH20_21</v>
      </c>
      <c r="W186" s="236">
        <f t="shared" si="37"/>
        <v>2.1601590955728663E-2</v>
      </c>
      <c r="X186" s="236" t="s">
        <v>145</v>
      </c>
      <c r="Y186" s="236" t="s">
        <v>9</v>
      </c>
      <c r="AC186" s="236" t="s">
        <v>163</v>
      </c>
      <c r="AD186" s="236" t="str">
        <f t="shared" si="44"/>
        <v>TRA_Car</v>
      </c>
      <c r="AE186" s="236" t="str">
        <f t="shared" si="44"/>
        <v>RH20_21</v>
      </c>
      <c r="AF186" s="236">
        <f t="shared" si="38"/>
        <v>2.125351672873059E-2</v>
      </c>
      <c r="AG186" s="236" t="s">
        <v>145</v>
      </c>
      <c r="AH186" s="236" t="s">
        <v>15</v>
      </c>
      <c r="AL186" s="236" t="s">
        <v>163</v>
      </c>
      <c r="AM186" s="236" t="str">
        <f t="shared" si="45"/>
        <v>TRA_Car</v>
      </c>
      <c r="AN186" s="236" t="str">
        <f t="shared" si="45"/>
        <v>RH20_21</v>
      </c>
      <c r="AO186" s="236">
        <f t="shared" si="39"/>
        <v>2.0871709048996441E-2</v>
      </c>
      <c r="AP186" s="236" t="s">
        <v>145</v>
      </c>
      <c r="AQ186" s="236" t="s">
        <v>12</v>
      </c>
      <c r="AU186" s="236" t="s">
        <v>163</v>
      </c>
      <c r="AV186" s="236" t="str">
        <f t="shared" si="46"/>
        <v>TRA_Car</v>
      </c>
      <c r="AW186" s="236" t="str">
        <f t="shared" si="46"/>
        <v>RH20_21</v>
      </c>
      <c r="AX186" s="236">
        <f t="shared" si="40"/>
        <v>2.0802231271115697E-2</v>
      </c>
      <c r="AY186" s="236" t="s">
        <v>145</v>
      </c>
      <c r="AZ186" s="236" t="s">
        <v>11</v>
      </c>
      <c r="BD186" s="236" t="s">
        <v>163</v>
      </c>
      <c r="BE186" s="236" t="str">
        <f t="shared" si="47"/>
        <v>TRA_Car</v>
      </c>
      <c r="BF186" s="236" t="str">
        <f t="shared" si="47"/>
        <v>RH20_21</v>
      </c>
      <c r="BG186" s="236">
        <f t="shared" si="42"/>
        <v>2.0871709048996441E-2</v>
      </c>
      <c r="BH186" s="236" t="s">
        <v>145</v>
      </c>
      <c r="BI186" s="236" t="s">
        <v>13</v>
      </c>
      <c r="BM186" s="236" t="s">
        <v>163</v>
      </c>
      <c r="BN186" s="236" t="str">
        <f t="shared" si="48"/>
        <v>TRA_Car</v>
      </c>
      <c r="BO186" s="236" t="str">
        <f t="shared" si="48"/>
        <v>RH20_21</v>
      </c>
      <c r="BP186" s="236">
        <f t="shared" si="41"/>
        <v>2.0802231271115697E-2</v>
      </c>
      <c r="BQ186" s="236" t="s">
        <v>145</v>
      </c>
      <c r="BR186" s="236" t="s">
        <v>10</v>
      </c>
    </row>
    <row r="187" spans="11:70">
      <c r="K187" s="386" t="s">
        <v>163</v>
      </c>
      <c r="L187" s="236" t="str">
        <f t="shared" si="49"/>
        <v>TRA_Car</v>
      </c>
      <c r="M187" s="236" t="str">
        <f t="shared" si="28"/>
        <v>RH22_23</v>
      </c>
      <c r="N187" s="236">
        <f t="shared" si="36"/>
        <v>2.0930934511467787E-2</v>
      </c>
      <c r="O187" s="236" t="s">
        <v>145</v>
      </c>
      <c r="P187" s="236" t="s">
        <v>14</v>
      </c>
      <c r="T187" s="236" t="s">
        <v>163</v>
      </c>
      <c r="U187" s="236" t="str">
        <f t="shared" si="43"/>
        <v>TRA_Car</v>
      </c>
      <c r="V187" s="236" t="str">
        <f t="shared" si="43"/>
        <v>RH22_23</v>
      </c>
      <c r="W187" s="236">
        <f t="shared" si="37"/>
        <v>2.1772678636596807E-2</v>
      </c>
      <c r="X187" s="236" t="s">
        <v>145</v>
      </c>
      <c r="Y187" s="236" t="s">
        <v>9</v>
      </c>
      <c r="AC187" s="236" t="s">
        <v>163</v>
      </c>
      <c r="AD187" s="236" t="str">
        <f t="shared" si="44"/>
        <v>TRA_Car</v>
      </c>
      <c r="AE187" s="236" t="str">
        <f t="shared" si="44"/>
        <v>RH22_23</v>
      </c>
      <c r="AF187" s="236">
        <f t="shared" si="38"/>
        <v>2.1019278776313481E-2</v>
      </c>
      <c r="AG187" s="236" t="s">
        <v>145</v>
      </c>
      <c r="AH187" s="236" t="s">
        <v>15</v>
      </c>
      <c r="AL187" s="236" t="s">
        <v>163</v>
      </c>
      <c r="AM187" s="236" t="str">
        <f t="shared" si="45"/>
        <v>TRA_Car</v>
      </c>
      <c r="AN187" s="236" t="str">
        <f t="shared" si="45"/>
        <v>RH22_23</v>
      </c>
      <c r="AO187" s="236">
        <f t="shared" si="39"/>
        <v>2.1048829860768167E-2</v>
      </c>
      <c r="AP187" s="236" t="s">
        <v>145</v>
      </c>
      <c r="AQ187" s="236" t="s">
        <v>12</v>
      </c>
      <c r="AU187" s="236" t="s">
        <v>163</v>
      </c>
      <c r="AV187" s="236" t="str">
        <f t="shared" si="46"/>
        <v>TRA_Car</v>
      </c>
      <c r="AW187" s="236" t="str">
        <f t="shared" si="46"/>
        <v>RH22_23</v>
      </c>
      <c r="AX187" s="236">
        <f t="shared" si="40"/>
        <v>2.1165643317772861E-2</v>
      </c>
      <c r="AY187" s="236" t="s">
        <v>145</v>
      </c>
      <c r="AZ187" s="236" t="s">
        <v>11</v>
      </c>
      <c r="BD187" s="236" t="s">
        <v>163</v>
      </c>
      <c r="BE187" s="236" t="str">
        <f t="shared" si="47"/>
        <v>TRA_Car</v>
      </c>
      <c r="BF187" s="236" t="str">
        <f t="shared" si="47"/>
        <v>RH22_23</v>
      </c>
      <c r="BG187" s="236">
        <f t="shared" si="42"/>
        <v>2.1048829860768167E-2</v>
      </c>
      <c r="BH187" s="236" t="s">
        <v>145</v>
      </c>
      <c r="BI187" s="236" t="s">
        <v>13</v>
      </c>
      <c r="BM187" s="236" t="s">
        <v>163</v>
      </c>
      <c r="BN187" s="236" t="str">
        <f t="shared" si="48"/>
        <v>TRA_Car</v>
      </c>
      <c r="BO187" s="236" t="str">
        <f t="shared" si="48"/>
        <v>RH22_23</v>
      </c>
      <c r="BP187" s="236">
        <f t="shared" si="41"/>
        <v>2.1165643317772861E-2</v>
      </c>
      <c r="BQ187" s="236" t="s">
        <v>145</v>
      </c>
      <c r="BR187" s="236" t="s">
        <v>10</v>
      </c>
    </row>
    <row r="188" spans="11:70">
      <c r="K188" s="236" t="s">
        <v>163</v>
      </c>
      <c r="L188" s="236" t="str">
        <f t="shared" si="49"/>
        <v>TRA_Car</v>
      </c>
      <c r="M188" s="236" t="str">
        <f t="shared" si="28"/>
        <v>SH0_1</v>
      </c>
      <c r="N188" s="236">
        <f t="shared" si="36"/>
        <v>2.1693465806133724E-2</v>
      </c>
      <c r="O188" s="236" t="s">
        <v>145</v>
      </c>
      <c r="P188" s="236" t="s">
        <v>14</v>
      </c>
      <c r="T188" s="236" t="s">
        <v>163</v>
      </c>
      <c r="U188" s="236" t="str">
        <f t="shared" si="43"/>
        <v>TRA_Car</v>
      </c>
      <c r="V188" s="236" t="str">
        <f t="shared" si="43"/>
        <v>SH0_1</v>
      </c>
      <c r="W188" s="236">
        <f t="shared" si="37"/>
        <v>1.7447761885412263E-2</v>
      </c>
      <c r="X188" s="236" t="s">
        <v>145</v>
      </c>
      <c r="Y188" s="236" t="s">
        <v>9</v>
      </c>
      <c r="AC188" s="236" t="s">
        <v>163</v>
      </c>
      <c r="AD188" s="236" t="str">
        <f t="shared" si="44"/>
        <v>TRA_Car</v>
      </c>
      <c r="AE188" s="236" t="str">
        <f t="shared" si="44"/>
        <v>SH0_1</v>
      </c>
      <c r="AF188" s="236">
        <f t="shared" si="38"/>
        <v>2.0811553801596969E-2</v>
      </c>
      <c r="AG188" s="236" t="s">
        <v>145</v>
      </c>
      <c r="AH188" s="236" t="s">
        <v>15</v>
      </c>
      <c r="AL188" s="236" t="s">
        <v>163</v>
      </c>
      <c r="AM188" s="236" t="str">
        <f t="shared" si="45"/>
        <v>TRA_Car</v>
      </c>
      <c r="AN188" s="236" t="str">
        <f t="shared" si="45"/>
        <v>SH0_1</v>
      </c>
      <c r="AO188" s="236">
        <f t="shared" si="39"/>
        <v>2.0289589930703667E-2</v>
      </c>
      <c r="AP188" s="236" t="s">
        <v>145</v>
      </c>
      <c r="AQ188" s="236" t="s">
        <v>12</v>
      </c>
      <c r="AU188" s="236" t="s">
        <v>163</v>
      </c>
      <c r="AV188" s="236" t="str">
        <f t="shared" si="46"/>
        <v>TRA_Car</v>
      </c>
      <c r="AW188" s="236" t="str">
        <f t="shared" si="46"/>
        <v>SH0_1</v>
      </c>
      <c r="AX188" s="236">
        <f t="shared" si="40"/>
        <v>2.3539997538016236E-2</v>
      </c>
      <c r="AY188" s="236" t="s">
        <v>145</v>
      </c>
      <c r="AZ188" s="236" t="s">
        <v>11</v>
      </c>
      <c r="BD188" s="236" t="s">
        <v>163</v>
      </c>
      <c r="BE188" s="236" t="str">
        <f t="shared" si="47"/>
        <v>TRA_Car</v>
      </c>
      <c r="BF188" s="236" t="str">
        <f t="shared" si="47"/>
        <v>SH0_1</v>
      </c>
      <c r="BG188" s="236">
        <f t="shared" si="42"/>
        <v>2.0289589930703667E-2</v>
      </c>
      <c r="BH188" s="236" t="s">
        <v>145</v>
      </c>
      <c r="BI188" s="236" t="s">
        <v>13</v>
      </c>
      <c r="BM188" s="236" t="s">
        <v>163</v>
      </c>
      <c r="BN188" s="236" t="str">
        <f t="shared" si="48"/>
        <v>TRA_Car</v>
      </c>
      <c r="BO188" s="236" t="str">
        <f t="shared" si="48"/>
        <v>SH0_1</v>
      </c>
      <c r="BP188" s="236">
        <f t="shared" si="41"/>
        <v>2.3539997538016236E-2</v>
      </c>
      <c r="BQ188" s="236" t="s">
        <v>145</v>
      </c>
      <c r="BR188" s="236" t="s">
        <v>10</v>
      </c>
    </row>
    <row r="189" spans="11:70">
      <c r="K189" s="236" t="s">
        <v>163</v>
      </c>
      <c r="L189" s="236" t="str">
        <f t="shared" si="49"/>
        <v>TRA_Car</v>
      </c>
      <c r="M189" s="236" t="str">
        <f t="shared" si="28"/>
        <v>SH2_3</v>
      </c>
      <c r="N189" s="236">
        <f t="shared" si="36"/>
        <v>2.1091629448540879E-2</v>
      </c>
      <c r="O189" s="236" t="s">
        <v>145</v>
      </c>
      <c r="P189" s="236" t="s">
        <v>14</v>
      </c>
      <c r="T189" s="236" t="s">
        <v>163</v>
      </c>
      <c r="U189" s="236" t="str">
        <f t="shared" si="43"/>
        <v>TRA_Car</v>
      </c>
      <c r="V189" s="236" t="str">
        <f t="shared" si="43"/>
        <v>SH2_3</v>
      </c>
      <c r="W189" s="236">
        <f t="shared" si="37"/>
        <v>1.5245791875989748E-2</v>
      </c>
      <c r="X189" s="236" t="s">
        <v>145</v>
      </c>
      <c r="Y189" s="236" t="s">
        <v>9</v>
      </c>
      <c r="AC189" s="236" t="s">
        <v>163</v>
      </c>
      <c r="AD189" s="236" t="str">
        <f t="shared" si="44"/>
        <v>TRA_Car</v>
      </c>
      <c r="AE189" s="236" t="str">
        <f t="shared" si="44"/>
        <v>SH2_3</v>
      </c>
      <c r="AF189" s="236">
        <f t="shared" si="38"/>
        <v>2.0179629923972452E-2</v>
      </c>
      <c r="AG189" s="236" t="s">
        <v>145</v>
      </c>
      <c r="AH189" s="236" t="s">
        <v>15</v>
      </c>
      <c r="AL189" s="236" t="s">
        <v>163</v>
      </c>
      <c r="AM189" s="236" t="str">
        <f t="shared" si="45"/>
        <v>TRA_Car</v>
      </c>
      <c r="AN189" s="236" t="str">
        <f t="shared" si="45"/>
        <v>SH2_3</v>
      </c>
      <c r="AO189" s="236">
        <f t="shared" si="39"/>
        <v>1.8870656882657717E-2</v>
      </c>
      <c r="AP189" s="236" t="s">
        <v>145</v>
      </c>
      <c r="AQ189" s="236" t="s">
        <v>12</v>
      </c>
      <c r="AU189" s="236" t="s">
        <v>163</v>
      </c>
      <c r="AV189" s="236" t="str">
        <f t="shared" si="46"/>
        <v>TRA_Car</v>
      </c>
      <c r="AW189" s="236" t="str">
        <f t="shared" si="46"/>
        <v>SH2_3</v>
      </c>
      <c r="AX189" s="236">
        <f t="shared" si="40"/>
        <v>2.1308543326801641E-2</v>
      </c>
      <c r="AY189" s="236" t="s">
        <v>145</v>
      </c>
      <c r="AZ189" s="236" t="s">
        <v>11</v>
      </c>
      <c r="BD189" s="236" t="s">
        <v>163</v>
      </c>
      <c r="BE189" s="236" t="str">
        <f t="shared" si="47"/>
        <v>TRA_Car</v>
      </c>
      <c r="BF189" s="236" t="str">
        <f t="shared" si="47"/>
        <v>SH2_3</v>
      </c>
      <c r="BG189" s="236">
        <f t="shared" si="42"/>
        <v>1.8870656882657717E-2</v>
      </c>
      <c r="BH189" s="236" t="s">
        <v>145</v>
      </c>
      <c r="BI189" s="236" t="s">
        <v>13</v>
      </c>
      <c r="BM189" s="236" t="s">
        <v>163</v>
      </c>
      <c r="BN189" s="236" t="str">
        <f t="shared" si="48"/>
        <v>TRA_Car</v>
      </c>
      <c r="BO189" s="236" t="str">
        <f t="shared" si="48"/>
        <v>SH2_3</v>
      </c>
      <c r="BP189" s="236">
        <f t="shared" si="41"/>
        <v>2.1308543326801641E-2</v>
      </c>
      <c r="BQ189" s="236" t="s">
        <v>145</v>
      </c>
      <c r="BR189" s="236" t="s">
        <v>10</v>
      </c>
    </row>
    <row r="190" spans="11:70">
      <c r="K190" s="236" t="s">
        <v>163</v>
      </c>
      <c r="L190" s="236" t="str">
        <f t="shared" si="49"/>
        <v>TRA_Car</v>
      </c>
      <c r="M190" s="236" t="str">
        <f t="shared" si="28"/>
        <v>SH4_5</v>
      </c>
      <c r="N190" s="236">
        <f t="shared" si="36"/>
        <v>2.0288554911757406E-2</v>
      </c>
      <c r="O190" s="236" t="s">
        <v>145</v>
      </c>
      <c r="P190" s="236" t="s">
        <v>14</v>
      </c>
      <c r="T190" s="236" t="s">
        <v>163</v>
      </c>
      <c r="U190" s="236" t="str">
        <f t="shared" si="43"/>
        <v>TRA_Car</v>
      </c>
      <c r="V190" s="236" t="str">
        <f t="shared" si="43"/>
        <v>SH4_5</v>
      </c>
      <c r="W190" s="236">
        <f t="shared" si="37"/>
        <v>1.4014785059643245E-2</v>
      </c>
      <c r="X190" s="236" t="s">
        <v>145</v>
      </c>
      <c r="Y190" s="236" t="s">
        <v>9</v>
      </c>
      <c r="AC190" s="236" t="s">
        <v>163</v>
      </c>
      <c r="AD190" s="236" t="str">
        <f t="shared" si="44"/>
        <v>TRA_Car</v>
      </c>
      <c r="AE190" s="236" t="str">
        <f t="shared" si="44"/>
        <v>SH4_5</v>
      </c>
      <c r="AF190" s="236">
        <f t="shared" si="38"/>
        <v>1.9614839522066274E-2</v>
      </c>
      <c r="AG190" s="236" t="s">
        <v>145</v>
      </c>
      <c r="AH190" s="236" t="s">
        <v>15</v>
      </c>
      <c r="AL190" s="236" t="s">
        <v>163</v>
      </c>
      <c r="AM190" s="236" t="str">
        <f t="shared" si="45"/>
        <v>TRA_Car</v>
      </c>
      <c r="AN190" s="236" t="str">
        <f t="shared" si="45"/>
        <v>SH4_5</v>
      </c>
      <c r="AO190" s="236">
        <f t="shared" si="39"/>
        <v>1.7500502969475973E-2</v>
      </c>
      <c r="AP190" s="236" t="s">
        <v>145</v>
      </c>
      <c r="AQ190" s="236" t="s">
        <v>12</v>
      </c>
      <c r="AU190" s="236" t="s">
        <v>163</v>
      </c>
      <c r="AV190" s="236" t="str">
        <f t="shared" si="46"/>
        <v>TRA_Car</v>
      </c>
      <c r="AW190" s="236" t="str">
        <f t="shared" si="46"/>
        <v>SH4_5</v>
      </c>
      <c r="AX190" s="236">
        <f t="shared" si="40"/>
        <v>1.8479363931276277E-2</v>
      </c>
      <c r="AY190" s="236" t="s">
        <v>145</v>
      </c>
      <c r="AZ190" s="236" t="s">
        <v>11</v>
      </c>
      <c r="BD190" s="236" t="s">
        <v>163</v>
      </c>
      <c r="BE190" s="236" t="str">
        <f t="shared" si="47"/>
        <v>TRA_Car</v>
      </c>
      <c r="BF190" s="236" t="str">
        <f t="shared" si="47"/>
        <v>SH4_5</v>
      </c>
      <c r="BG190" s="236">
        <f t="shared" si="42"/>
        <v>1.7500502969475973E-2</v>
      </c>
      <c r="BH190" s="236" t="s">
        <v>145</v>
      </c>
      <c r="BI190" s="236" t="s">
        <v>13</v>
      </c>
      <c r="BM190" s="236" t="s">
        <v>163</v>
      </c>
      <c r="BN190" s="236" t="str">
        <f t="shared" si="48"/>
        <v>TRA_Car</v>
      </c>
      <c r="BO190" s="236" t="str">
        <f t="shared" si="48"/>
        <v>SH4_5</v>
      </c>
      <c r="BP190" s="236">
        <f t="shared" si="41"/>
        <v>1.8479363931276277E-2</v>
      </c>
      <c r="BQ190" s="236" t="s">
        <v>145</v>
      </c>
      <c r="BR190" s="236" t="s">
        <v>10</v>
      </c>
    </row>
    <row r="191" spans="11:70">
      <c r="K191" s="386" t="s">
        <v>163</v>
      </c>
      <c r="L191" s="236" t="str">
        <f t="shared" si="49"/>
        <v>TRA_Car</v>
      </c>
      <c r="M191" s="236" t="str">
        <f t="shared" si="28"/>
        <v>SH6_7</v>
      </c>
      <c r="N191" s="236">
        <f t="shared" si="36"/>
        <v>1.9232236416978313E-2</v>
      </c>
      <c r="O191" s="236" t="s">
        <v>145</v>
      </c>
      <c r="P191" s="236" t="s">
        <v>14</v>
      </c>
      <c r="T191" s="236" t="s">
        <v>163</v>
      </c>
      <c r="U191" s="236" t="str">
        <f t="shared" si="43"/>
        <v>TRA_Car</v>
      </c>
      <c r="V191" s="236" t="str">
        <f t="shared" si="43"/>
        <v>SH6_7</v>
      </c>
      <c r="W191" s="236">
        <f t="shared" si="37"/>
        <v>1.3860443209600209E-2</v>
      </c>
      <c r="X191" s="236" t="s">
        <v>145</v>
      </c>
      <c r="Y191" s="236" t="s">
        <v>9</v>
      </c>
      <c r="AC191" s="236" t="s">
        <v>163</v>
      </c>
      <c r="AD191" s="236" t="str">
        <f t="shared" si="44"/>
        <v>TRA_Car</v>
      </c>
      <c r="AE191" s="236" t="str">
        <f t="shared" si="44"/>
        <v>SH6_7</v>
      </c>
      <c r="AF191" s="236">
        <f t="shared" si="38"/>
        <v>1.7278998108464394E-2</v>
      </c>
      <c r="AG191" s="236" t="s">
        <v>145</v>
      </c>
      <c r="AH191" s="236" t="s">
        <v>15</v>
      </c>
      <c r="AL191" s="236" t="s">
        <v>163</v>
      </c>
      <c r="AM191" s="236" t="str">
        <f t="shared" si="45"/>
        <v>TRA_Car</v>
      </c>
      <c r="AN191" s="236" t="str">
        <f t="shared" si="45"/>
        <v>SH6_7</v>
      </c>
      <c r="AO191" s="236">
        <f t="shared" si="39"/>
        <v>1.6421193779789026E-2</v>
      </c>
      <c r="AP191" s="236" t="s">
        <v>145</v>
      </c>
      <c r="AQ191" s="236" t="s">
        <v>12</v>
      </c>
      <c r="AU191" s="236" t="s">
        <v>163</v>
      </c>
      <c r="AV191" s="236" t="str">
        <f t="shared" si="46"/>
        <v>TRA_Car</v>
      </c>
      <c r="AW191" s="236" t="str">
        <f t="shared" si="46"/>
        <v>SH6_7</v>
      </c>
      <c r="AX191" s="236">
        <f t="shared" si="40"/>
        <v>1.7199621712887928E-2</v>
      </c>
      <c r="AY191" s="236" t="s">
        <v>145</v>
      </c>
      <c r="AZ191" s="236" t="s">
        <v>11</v>
      </c>
      <c r="BD191" s="236" t="s">
        <v>163</v>
      </c>
      <c r="BE191" s="236" t="str">
        <f t="shared" si="47"/>
        <v>TRA_Car</v>
      </c>
      <c r="BF191" s="236" t="str">
        <f t="shared" si="47"/>
        <v>SH6_7</v>
      </c>
      <c r="BG191" s="236">
        <f t="shared" si="42"/>
        <v>1.6421193779789026E-2</v>
      </c>
      <c r="BH191" s="236" t="s">
        <v>145</v>
      </c>
      <c r="BI191" s="236" t="s">
        <v>13</v>
      </c>
      <c r="BM191" s="236" t="s">
        <v>163</v>
      </c>
      <c r="BN191" s="236" t="str">
        <f t="shared" si="48"/>
        <v>TRA_Car</v>
      </c>
      <c r="BO191" s="236" t="str">
        <f t="shared" si="48"/>
        <v>SH6_7</v>
      </c>
      <c r="BP191" s="236">
        <f t="shared" si="41"/>
        <v>1.7199621712887928E-2</v>
      </c>
      <c r="BQ191" s="236" t="s">
        <v>145</v>
      </c>
      <c r="BR191" s="236" t="s">
        <v>10</v>
      </c>
    </row>
    <row r="192" spans="11:70">
      <c r="K192" s="236" t="s">
        <v>163</v>
      </c>
      <c r="L192" s="236" t="str">
        <f t="shared" si="49"/>
        <v>TRA_Car</v>
      </c>
      <c r="M192" s="236" t="str">
        <f t="shared" ref="M192:M255" si="50">M144</f>
        <v>SH8_9</v>
      </c>
      <c r="N192" s="236">
        <f t="shared" si="36"/>
        <v>1.8748507011425081E-2</v>
      </c>
      <c r="O192" s="236" t="s">
        <v>145</v>
      </c>
      <c r="P192" s="236" t="s">
        <v>14</v>
      </c>
      <c r="T192" s="236" t="s">
        <v>163</v>
      </c>
      <c r="U192" s="236" t="str">
        <f t="shared" si="43"/>
        <v>TRA_Car</v>
      </c>
      <c r="V192" s="236" t="str">
        <f t="shared" si="43"/>
        <v>SH8_9</v>
      </c>
      <c r="W192" s="236">
        <f t="shared" si="37"/>
        <v>1.4755107179350496E-2</v>
      </c>
      <c r="X192" s="236" t="s">
        <v>145</v>
      </c>
      <c r="Y192" s="236" t="s">
        <v>9</v>
      </c>
      <c r="AC192" s="236" t="s">
        <v>163</v>
      </c>
      <c r="AD192" s="236" t="str">
        <f t="shared" si="44"/>
        <v>TRA_Car</v>
      </c>
      <c r="AE192" s="236" t="str">
        <f t="shared" si="44"/>
        <v>SH8_9</v>
      </c>
      <c r="AF192" s="236">
        <f t="shared" si="38"/>
        <v>1.5588699261442313E-2</v>
      </c>
      <c r="AG192" s="236" t="s">
        <v>145</v>
      </c>
      <c r="AH192" s="236" t="s">
        <v>15</v>
      </c>
      <c r="AL192" s="236" t="s">
        <v>163</v>
      </c>
      <c r="AM192" s="236" t="str">
        <f t="shared" si="45"/>
        <v>TRA_Car</v>
      </c>
      <c r="AN192" s="236" t="str">
        <f t="shared" si="45"/>
        <v>SH8_9</v>
      </c>
      <c r="AO192" s="236">
        <f t="shared" si="39"/>
        <v>1.6139842957734477E-2</v>
      </c>
      <c r="AP192" s="236" t="s">
        <v>145</v>
      </c>
      <c r="AQ192" s="236" t="s">
        <v>12</v>
      </c>
      <c r="AU192" s="236" t="s">
        <v>163</v>
      </c>
      <c r="AV192" s="236" t="str">
        <f t="shared" si="46"/>
        <v>TRA_Car</v>
      </c>
      <c r="AW192" s="236" t="str">
        <f t="shared" si="46"/>
        <v>SH8_9</v>
      </c>
      <c r="AX192" s="236">
        <f t="shared" si="40"/>
        <v>1.7030245273226989E-2</v>
      </c>
      <c r="AY192" s="236" t="s">
        <v>145</v>
      </c>
      <c r="AZ192" s="236" t="s">
        <v>11</v>
      </c>
      <c r="BD192" s="236" t="s">
        <v>163</v>
      </c>
      <c r="BE192" s="236" t="str">
        <f t="shared" si="47"/>
        <v>TRA_Car</v>
      </c>
      <c r="BF192" s="236" t="str">
        <f t="shared" si="47"/>
        <v>SH8_9</v>
      </c>
      <c r="BG192" s="236">
        <f t="shared" si="42"/>
        <v>1.6139842957734477E-2</v>
      </c>
      <c r="BH192" s="236" t="s">
        <v>145</v>
      </c>
      <c r="BI192" s="236" t="s">
        <v>13</v>
      </c>
      <c r="BM192" s="236" t="s">
        <v>163</v>
      </c>
      <c r="BN192" s="236" t="str">
        <f t="shared" si="48"/>
        <v>TRA_Car</v>
      </c>
      <c r="BO192" s="236" t="str">
        <f t="shared" si="48"/>
        <v>SH8_9</v>
      </c>
      <c r="BP192" s="236">
        <f t="shared" si="41"/>
        <v>1.7030245273226989E-2</v>
      </c>
      <c r="BQ192" s="236" t="s">
        <v>145</v>
      </c>
      <c r="BR192" s="236" t="s">
        <v>10</v>
      </c>
    </row>
    <row r="193" spans="11:70">
      <c r="K193" s="236" t="s">
        <v>163</v>
      </c>
      <c r="L193" s="236" t="str">
        <f t="shared" si="49"/>
        <v>TRA_Car</v>
      </c>
      <c r="M193" s="236" t="str">
        <f t="shared" si="50"/>
        <v>SH10_11</v>
      </c>
      <c r="N193" s="236">
        <f t="shared" si="36"/>
        <v>1.8678047240008381E-2</v>
      </c>
      <c r="O193" s="236" t="s">
        <v>145</v>
      </c>
      <c r="P193" s="236" t="s">
        <v>14</v>
      </c>
      <c r="T193" s="236" t="s">
        <v>163</v>
      </c>
      <c r="U193" s="236" t="str">
        <f t="shared" si="43"/>
        <v>TRA_Car</v>
      </c>
      <c r="V193" s="236" t="str">
        <f t="shared" si="43"/>
        <v>SH10_11</v>
      </c>
      <c r="W193" s="236">
        <f t="shared" si="37"/>
        <v>1.7186661643030239E-2</v>
      </c>
      <c r="X193" s="236" t="s">
        <v>145</v>
      </c>
      <c r="Y193" s="236" t="s">
        <v>9</v>
      </c>
      <c r="AC193" s="236" t="s">
        <v>163</v>
      </c>
      <c r="AD193" s="236" t="str">
        <f t="shared" si="44"/>
        <v>TRA_Car</v>
      </c>
      <c r="AE193" s="236" t="str">
        <f t="shared" si="44"/>
        <v>SH10_11</v>
      </c>
      <c r="AF193" s="236">
        <f t="shared" si="38"/>
        <v>1.5097315695768238E-2</v>
      </c>
      <c r="AG193" s="236" t="s">
        <v>145</v>
      </c>
      <c r="AH193" s="236" t="s">
        <v>15</v>
      </c>
      <c r="AL193" s="236" t="s">
        <v>163</v>
      </c>
      <c r="AM193" s="236" t="str">
        <f t="shared" si="45"/>
        <v>TRA_Car</v>
      </c>
      <c r="AN193" s="236" t="str">
        <f t="shared" si="45"/>
        <v>SH10_11</v>
      </c>
      <c r="AO193" s="236">
        <f t="shared" si="39"/>
        <v>1.7129545746942351E-2</v>
      </c>
      <c r="AP193" s="236" t="s">
        <v>145</v>
      </c>
      <c r="AQ193" s="236" t="s">
        <v>12</v>
      </c>
      <c r="AU193" s="236" t="s">
        <v>163</v>
      </c>
      <c r="AV193" s="236" t="str">
        <f t="shared" si="46"/>
        <v>TRA_Car</v>
      </c>
      <c r="AW193" s="236" t="str">
        <f t="shared" si="46"/>
        <v>SH10_11</v>
      </c>
      <c r="AX193" s="236">
        <f t="shared" si="40"/>
        <v>1.8714885138756153E-2</v>
      </c>
      <c r="AY193" s="236" t="s">
        <v>145</v>
      </c>
      <c r="AZ193" s="236" t="s">
        <v>11</v>
      </c>
      <c r="BD193" s="236" t="s">
        <v>163</v>
      </c>
      <c r="BE193" s="236" t="str">
        <f t="shared" si="47"/>
        <v>TRA_Car</v>
      </c>
      <c r="BF193" s="236" t="str">
        <f t="shared" si="47"/>
        <v>SH10_11</v>
      </c>
      <c r="BG193" s="236">
        <f t="shared" si="42"/>
        <v>1.7129545746942351E-2</v>
      </c>
      <c r="BH193" s="236" t="s">
        <v>145</v>
      </c>
      <c r="BI193" s="236" t="s">
        <v>13</v>
      </c>
      <c r="BM193" s="236" t="s">
        <v>163</v>
      </c>
      <c r="BN193" s="236" t="str">
        <f t="shared" si="48"/>
        <v>TRA_Car</v>
      </c>
      <c r="BO193" s="236" t="str">
        <f t="shared" si="48"/>
        <v>SH10_11</v>
      </c>
      <c r="BP193" s="236">
        <f t="shared" si="41"/>
        <v>1.8714885138756153E-2</v>
      </c>
      <c r="BQ193" s="236" t="s">
        <v>145</v>
      </c>
      <c r="BR193" s="236" t="s">
        <v>10</v>
      </c>
    </row>
    <row r="194" spans="11:70">
      <c r="K194" s="236" t="s">
        <v>163</v>
      </c>
      <c r="L194" s="236" t="str">
        <f t="shared" si="49"/>
        <v>TRA_Car</v>
      </c>
      <c r="M194" s="236" t="str">
        <f t="shared" si="50"/>
        <v>SH12_13</v>
      </c>
      <c r="N194" s="236">
        <f t="shared" si="36"/>
        <v>1.9354324184005747E-2</v>
      </c>
      <c r="O194" s="236" t="s">
        <v>145</v>
      </c>
      <c r="P194" s="236" t="s">
        <v>14</v>
      </c>
      <c r="T194" s="236" t="s">
        <v>163</v>
      </c>
      <c r="U194" s="236" t="str">
        <f t="shared" si="43"/>
        <v>TRA_Car</v>
      </c>
      <c r="V194" s="236" t="str">
        <f t="shared" si="43"/>
        <v>SH12_13</v>
      </c>
      <c r="W194" s="236">
        <f t="shared" si="37"/>
        <v>1.8532966353609626E-2</v>
      </c>
      <c r="X194" s="236" t="s">
        <v>145</v>
      </c>
      <c r="Y194" s="236" t="s">
        <v>9</v>
      </c>
      <c r="AC194" s="236" t="s">
        <v>163</v>
      </c>
      <c r="AD194" s="236" t="str">
        <f t="shared" si="44"/>
        <v>TRA_Car</v>
      </c>
      <c r="AE194" s="236" t="str">
        <f t="shared" si="44"/>
        <v>SH12_13</v>
      </c>
      <c r="AF194" s="236">
        <f t="shared" si="38"/>
        <v>1.571627190629124E-2</v>
      </c>
      <c r="AG194" s="236" t="s">
        <v>145</v>
      </c>
      <c r="AH194" s="236" t="s">
        <v>15</v>
      </c>
      <c r="AL194" s="236" t="s">
        <v>163</v>
      </c>
      <c r="AM194" s="236" t="str">
        <f t="shared" si="45"/>
        <v>TRA_Car</v>
      </c>
      <c r="AN194" s="236" t="str">
        <f t="shared" si="45"/>
        <v>SH12_13</v>
      </c>
      <c r="AO194" s="236">
        <f t="shared" si="39"/>
        <v>1.8490958581669839E-2</v>
      </c>
      <c r="AP194" s="236" t="s">
        <v>145</v>
      </c>
      <c r="AQ194" s="236" t="s">
        <v>12</v>
      </c>
      <c r="AU194" s="236" t="s">
        <v>163</v>
      </c>
      <c r="AV194" s="236" t="str">
        <f t="shared" si="46"/>
        <v>TRA_Car</v>
      </c>
      <c r="AW194" s="236" t="str">
        <f t="shared" si="46"/>
        <v>SH12_13</v>
      </c>
      <c r="AX194" s="236">
        <f t="shared" si="40"/>
        <v>2.1343557408040538E-2</v>
      </c>
      <c r="AY194" s="236" t="s">
        <v>145</v>
      </c>
      <c r="AZ194" s="236" t="s">
        <v>11</v>
      </c>
      <c r="BD194" s="236" t="s">
        <v>163</v>
      </c>
      <c r="BE194" s="236" t="str">
        <f t="shared" si="47"/>
        <v>TRA_Car</v>
      </c>
      <c r="BF194" s="236" t="str">
        <f t="shared" si="47"/>
        <v>SH12_13</v>
      </c>
      <c r="BG194" s="236">
        <f t="shared" si="42"/>
        <v>1.8490958581669839E-2</v>
      </c>
      <c r="BH194" s="236" t="s">
        <v>145</v>
      </c>
      <c r="BI194" s="236" t="s">
        <v>13</v>
      </c>
      <c r="BM194" s="236" t="s">
        <v>163</v>
      </c>
      <c r="BN194" s="236" t="str">
        <f t="shared" si="48"/>
        <v>TRA_Car</v>
      </c>
      <c r="BO194" s="236" t="str">
        <f t="shared" si="48"/>
        <v>SH12_13</v>
      </c>
      <c r="BP194" s="236">
        <f t="shared" si="41"/>
        <v>2.1343557408040538E-2</v>
      </c>
      <c r="BQ194" s="236" t="s">
        <v>145</v>
      </c>
      <c r="BR194" s="236" t="s">
        <v>10</v>
      </c>
    </row>
    <row r="195" spans="11:70">
      <c r="K195" s="386" t="s">
        <v>163</v>
      </c>
      <c r="L195" s="236" t="str">
        <f t="shared" si="49"/>
        <v>TRA_Car</v>
      </c>
      <c r="M195" s="236" t="str">
        <f t="shared" si="50"/>
        <v>SH14_15</v>
      </c>
      <c r="N195" s="236">
        <f t="shared" si="36"/>
        <v>2.04723701496402E-2</v>
      </c>
      <c r="O195" s="236" t="s">
        <v>145</v>
      </c>
      <c r="P195" s="236" t="s">
        <v>14</v>
      </c>
      <c r="T195" s="236" t="s">
        <v>163</v>
      </c>
      <c r="U195" s="236" t="str">
        <f t="shared" si="43"/>
        <v>TRA_Car</v>
      </c>
      <c r="V195" s="236" t="str">
        <f t="shared" si="43"/>
        <v>SH14_15</v>
      </c>
      <c r="W195" s="236">
        <f t="shared" si="37"/>
        <v>1.8944606533826285E-2</v>
      </c>
      <c r="X195" s="236" t="s">
        <v>145</v>
      </c>
      <c r="Y195" s="236" t="s">
        <v>9</v>
      </c>
      <c r="AC195" s="236" t="s">
        <v>163</v>
      </c>
      <c r="AD195" s="236" t="str">
        <f t="shared" si="44"/>
        <v>TRA_Car</v>
      </c>
      <c r="AE195" s="236" t="str">
        <f t="shared" si="44"/>
        <v>SH14_15</v>
      </c>
      <c r="AF195" s="236">
        <f t="shared" si="38"/>
        <v>1.8169486482091383E-2</v>
      </c>
      <c r="AG195" s="236" t="s">
        <v>145</v>
      </c>
      <c r="AH195" s="236" t="s">
        <v>15</v>
      </c>
      <c r="AL195" s="236" t="s">
        <v>163</v>
      </c>
      <c r="AM195" s="236" t="str">
        <f t="shared" si="45"/>
        <v>TRA_Car</v>
      </c>
      <c r="AN195" s="236" t="str">
        <f t="shared" si="45"/>
        <v>SH14_15</v>
      </c>
      <c r="AO195" s="236">
        <f t="shared" si="39"/>
        <v>1.9740368004096027E-2</v>
      </c>
      <c r="AP195" s="236" t="s">
        <v>145</v>
      </c>
      <c r="AQ195" s="236" t="s">
        <v>12</v>
      </c>
      <c r="AU195" s="236" t="s">
        <v>163</v>
      </c>
      <c r="AV195" s="236" t="str">
        <f t="shared" si="46"/>
        <v>TRA_Car</v>
      </c>
      <c r="AW195" s="236" t="str">
        <f t="shared" si="46"/>
        <v>SH14_15</v>
      </c>
      <c r="AX195" s="236">
        <f t="shared" si="40"/>
        <v>2.2952067498314008E-2</v>
      </c>
      <c r="AY195" s="236" t="s">
        <v>145</v>
      </c>
      <c r="AZ195" s="236" t="s">
        <v>11</v>
      </c>
      <c r="BD195" s="236" t="s">
        <v>163</v>
      </c>
      <c r="BE195" s="236" t="str">
        <f t="shared" si="47"/>
        <v>TRA_Car</v>
      </c>
      <c r="BF195" s="236" t="str">
        <f t="shared" si="47"/>
        <v>SH14_15</v>
      </c>
      <c r="BG195" s="236">
        <f t="shared" si="42"/>
        <v>1.9740368004096027E-2</v>
      </c>
      <c r="BH195" s="236" t="s">
        <v>145</v>
      </c>
      <c r="BI195" s="236" t="s">
        <v>13</v>
      </c>
      <c r="BM195" s="236" t="s">
        <v>163</v>
      </c>
      <c r="BN195" s="236" t="str">
        <f t="shared" si="48"/>
        <v>TRA_Car</v>
      </c>
      <c r="BO195" s="236" t="str">
        <f t="shared" si="48"/>
        <v>SH14_15</v>
      </c>
      <c r="BP195" s="236">
        <f t="shared" si="41"/>
        <v>2.2952067498314008E-2</v>
      </c>
      <c r="BQ195" s="236" t="s">
        <v>145</v>
      </c>
      <c r="BR195" s="236" t="s">
        <v>10</v>
      </c>
    </row>
    <row r="196" spans="11:70">
      <c r="K196" s="236" t="s">
        <v>163</v>
      </c>
      <c r="L196" s="236" t="str">
        <f t="shared" si="49"/>
        <v>TRA_Car</v>
      </c>
      <c r="M196" s="236" t="str">
        <f t="shared" si="50"/>
        <v>SH16_17</v>
      </c>
      <c r="N196" s="236">
        <f t="shared" si="36"/>
        <v>2.1278922422278038E-2</v>
      </c>
      <c r="O196" s="236" t="s">
        <v>145</v>
      </c>
      <c r="P196" s="236" t="s">
        <v>14</v>
      </c>
      <c r="T196" s="236" t="s">
        <v>163</v>
      </c>
      <c r="U196" s="236" t="str">
        <f t="shared" si="43"/>
        <v>TRA_Car</v>
      </c>
      <c r="V196" s="236" t="str">
        <f t="shared" si="43"/>
        <v>SH16_17</v>
      </c>
      <c r="W196" s="236">
        <f t="shared" si="37"/>
        <v>1.8793864020136643E-2</v>
      </c>
      <c r="X196" s="236" t="s">
        <v>145</v>
      </c>
      <c r="Y196" s="236" t="s">
        <v>9</v>
      </c>
      <c r="AC196" s="236" t="s">
        <v>163</v>
      </c>
      <c r="AD196" s="236" t="str">
        <f t="shared" si="44"/>
        <v>TRA_Car</v>
      </c>
      <c r="AE196" s="236" t="str">
        <f t="shared" si="44"/>
        <v>SH16_17</v>
      </c>
      <c r="AF196" s="236">
        <f t="shared" si="38"/>
        <v>1.9938803009038802E-2</v>
      </c>
      <c r="AG196" s="236" t="s">
        <v>145</v>
      </c>
      <c r="AH196" s="236" t="s">
        <v>15</v>
      </c>
      <c r="AL196" s="236" t="s">
        <v>163</v>
      </c>
      <c r="AM196" s="236" t="str">
        <f t="shared" si="45"/>
        <v>TRA_Car</v>
      </c>
      <c r="AN196" s="236" t="str">
        <f t="shared" si="45"/>
        <v>SH16_17</v>
      </c>
      <c r="AO196" s="236">
        <f t="shared" si="39"/>
        <v>2.0420539746597716E-2</v>
      </c>
      <c r="AP196" s="236" t="s">
        <v>145</v>
      </c>
      <c r="AQ196" s="236" t="s">
        <v>12</v>
      </c>
      <c r="AU196" s="236" t="s">
        <v>163</v>
      </c>
      <c r="AV196" s="236" t="str">
        <f t="shared" si="46"/>
        <v>TRA_Car</v>
      </c>
      <c r="AW196" s="236" t="str">
        <f t="shared" si="46"/>
        <v>SH16_17</v>
      </c>
      <c r="AX196" s="236">
        <f t="shared" si="40"/>
        <v>2.3710445910745781E-2</v>
      </c>
      <c r="AY196" s="236" t="s">
        <v>145</v>
      </c>
      <c r="AZ196" s="236" t="s">
        <v>11</v>
      </c>
      <c r="BD196" s="236" t="s">
        <v>163</v>
      </c>
      <c r="BE196" s="236" t="str">
        <f t="shared" si="47"/>
        <v>TRA_Car</v>
      </c>
      <c r="BF196" s="236" t="str">
        <f t="shared" si="47"/>
        <v>SH16_17</v>
      </c>
      <c r="BG196" s="236">
        <f t="shared" si="42"/>
        <v>2.0420539746597716E-2</v>
      </c>
      <c r="BH196" s="236" t="s">
        <v>145</v>
      </c>
      <c r="BI196" s="236" t="s">
        <v>13</v>
      </c>
      <c r="BM196" s="236" t="s">
        <v>163</v>
      </c>
      <c r="BN196" s="236" t="str">
        <f t="shared" si="48"/>
        <v>TRA_Car</v>
      </c>
      <c r="BO196" s="236" t="str">
        <f t="shared" si="48"/>
        <v>SH16_17</v>
      </c>
      <c r="BP196" s="236">
        <f t="shared" si="41"/>
        <v>2.3710445910745781E-2</v>
      </c>
      <c r="BQ196" s="236" t="s">
        <v>145</v>
      </c>
      <c r="BR196" s="236" t="s">
        <v>10</v>
      </c>
    </row>
    <row r="197" spans="11:70">
      <c r="K197" s="236" t="s">
        <v>163</v>
      </c>
      <c r="L197" s="236" t="str">
        <f t="shared" si="49"/>
        <v>TRA_Car</v>
      </c>
      <c r="M197" s="236" t="str">
        <f t="shared" si="50"/>
        <v>SH18_19</v>
      </c>
      <c r="N197" s="236">
        <f t="shared" si="36"/>
        <v>2.1738834728832659E-2</v>
      </c>
      <c r="O197" s="236" t="s">
        <v>145</v>
      </c>
      <c r="P197" s="236" t="s">
        <v>14</v>
      </c>
      <c r="T197" s="236" t="s">
        <v>163</v>
      </c>
      <c r="U197" s="236" t="str">
        <f t="shared" si="43"/>
        <v>TRA_Car</v>
      </c>
      <c r="V197" s="236" t="str">
        <f t="shared" si="43"/>
        <v>SH18_19</v>
      </c>
      <c r="W197" s="236">
        <f t="shared" si="37"/>
        <v>1.8929321241404354E-2</v>
      </c>
      <c r="X197" s="236" t="s">
        <v>145</v>
      </c>
      <c r="Y197" s="236" t="s">
        <v>9</v>
      </c>
      <c r="AC197" s="236" t="s">
        <v>163</v>
      </c>
      <c r="AD197" s="236" t="str">
        <f t="shared" si="44"/>
        <v>TRA_Car</v>
      </c>
      <c r="AE197" s="236" t="str">
        <f t="shared" si="44"/>
        <v>SH18_19</v>
      </c>
      <c r="AF197" s="236">
        <f t="shared" si="38"/>
        <v>2.0595183179265363E-2</v>
      </c>
      <c r="AG197" s="236" t="s">
        <v>145</v>
      </c>
      <c r="AH197" s="236" t="s">
        <v>15</v>
      </c>
      <c r="AL197" s="236" t="s">
        <v>163</v>
      </c>
      <c r="AM197" s="236" t="str">
        <f t="shared" si="45"/>
        <v>TRA_Car</v>
      </c>
      <c r="AN197" s="236" t="str">
        <f t="shared" si="45"/>
        <v>SH18_19</v>
      </c>
      <c r="AO197" s="236">
        <f t="shared" si="39"/>
        <v>2.0691065361099072E-2</v>
      </c>
      <c r="AP197" s="236" t="s">
        <v>145</v>
      </c>
      <c r="AQ197" s="236" t="s">
        <v>12</v>
      </c>
      <c r="AU197" s="236" t="s">
        <v>163</v>
      </c>
      <c r="AV197" s="236" t="str">
        <f t="shared" si="46"/>
        <v>TRA_Car</v>
      </c>
      <c r="AW197" s="236" t="str">
        <f t="shared" si="46"/>
        <v>SH18_19</v>
      </c>
      <c r="AX197" s="236">
        <f t="shared" si="40"/>
        <v>2.3993761170789621E-2</v>
      </c>
      <c r="AY197" s="236" t="s">
        <v>145</v>
      </c>
      <c r="AZ197" s="236" t="s">
        <v>11</v>
      </c>
      <c r="BD197" s="236" t="s">
        <v>163</v>
      </c>
      <c r="BE197" s="236" t="str">
        <f t="shared" si="47"/>
        <v>TRA_Car</v>
      </c>
      <c r="BF197" s="236" t="str">
        <f t="shared" si="47"/>
        <v>SH18_19</v>
      </c>
      <c r="BG197" s="236">
        <f t="shared" si="42"/>
        <v>2.0691065361099072E-2</v>
      </c>
      <c r="BH197" s="236" t="s">
        <v>145</v>
      </c>
      <c r="BI197" s="236" t="s">
        <v>13</v>
      </c>
      <c r="BM197" s="236" t="s">
        <v>163</v>
      </c>
      <c r="BN197" s="236" t="str">
        <f t="shared" si="48"/>
        <v>TRA_Car</v>
      </c>
      <c r="BO197" s="236" t="str">
        <f t="shared" si="48"/>
        <v>SH18_19</v>
      </c>
      <c r="BP197" s="236">
        <f t="shared" si="41"/>
        <v>2.3993761170789621E-2</v>
      </c>
      <c r="BQ197" s="236" t="s">
        <v>145</v>
      </c>
      <c r="BR197" s="236" t="s">
        <v>10</v>
      </c>
    </row>
    <row r="198" spans="11:70">
      <c r="K198" s="236" t="s">
        <v>163</v>
      </c>
      <c r="L198" s="236" t="str">
        <f t="shared" si="49"/>
        <v>TRA_Car</v>
      </c>
      <c r="M198" s="236" t="str">
        <f t="shared" si="50"/>
        <v>SH20_21</v>
      </c>
      <c r="N198" s="236">
        <f t="shared" si="36"/>
        <v>2.1955425621837409E-2</v>
      </c>
      <c r="O198" s="236" t="s">
        <v>145</v>
      </c>
      <c r="P198" s="236" t="s">
        <v>14</v>
      </c>
      <c r="T198" s="236" t="s">
        <v>163</v>
      </c>
      <c r="U198" s="236" t="str">
        <f t="shared" si="43"/>
        <v>TRA_Car</v>
      </c>
      <c r="V198" s="236" t="str">
        <f t="shared" si="43"/>
        <v>SH20_21</v>
      </c>
      <c r="W198" s="236">
        <f t="shared" si="37"/>
        <v>1.9094689273807391E-2</v>
      </c>
      <c r="X198" s="236" t="s">
        <v>145</v>
      </c>
      <c r="Y198" s="236" t="s">
        <v>9</v>
      </c>
      <c r="AC198" s="236" t="s">
        <v>163</v>
      </c>
      <c r="AD198" s="236" t="str">
        <f t="shared" si="44"/>
        <v>TRA_Car</v>
      </c>
      <c r="AE198" s="236" t="str">
        <f t="shared" si="44"/>
        <v>SH20_21</v>
      </c>
      <c r="AF198" s="236">
        <f t="shared" si="38"/>
        <v>2.072737788773538E-2</v>
      </c>
      <c r="AG198" s="236" t="s">
        <v>145</v>
      </c>
      <c r="AH198" s="236" t="s">
        <v>15</v>
      </c>
      <c r="AL198" s="236" t="s">
        <v>163</v>
      </c>
      <c r="AM198" s="236" t="str">
        <f t="shared" si="45"/>
        <v>TRA_Car</v>
      </c>
      <c r="AN198" s="236" t="str">
        <f t="shared" si="45"/>
        <v>SH20_21</v>
      </c>
      <c r="AO198" s="236">
        <f t="shared" si="39"/>
        <v>2.0963163706567377E-2</v>
      </c>
      <c r="AP198" s="236" t="s">
        <v>145</v>
      </c>
      <c r="AQ198" s="236" t="s">
        <v>12</v>
      </c>
      <c r="AU198" s="236" t="s">
        <v>163</v>
      </c>
      <c r="AV198" s="236" t="str">
        <f t="shared" si="46"/>
        <v>TRA_Car</v>
      </c>
      <c r="AW198" s="236" t="str">
        <f t="shared" si="46"/>
        <v>SH20_21</v>
      </c>
      <c r="AX198" s="236">
        <f t="shared" si="40"/>
        <v>2.4474825275343066E-2</v>
      </c>
      <c r="AY198" s="236" t="s">
        <v>145</v>
      </c>
      <c r="AZ198" s="236" t="s">
        <v>11</v>
      </c>
      <c r="BD198" s="236" t="s">
        <v>163</v>
      </c>
      <c r="BE198" s="236" t="str">
        <f t="shared" si="47"/>
        <v>TRA_Car</v>
      </c>
      <c r="BF198" s="236" t="str">
        <f t="shared" si="47"/>
        <v>SH20_21</v>
      </c>
      <c r="BG198" s="236">
        <f t="shared" si="42"/>
        <v>2.0963163706567377E-2</v>
      </c>
      <c r="BH198" s="236" t="s">
        <v>145</v>
      </c>
      <c r="BI198" s="236" t="s">
        <v>13</v>
      </c>
      <c r="BM198" s="236" t="s">
        <v>163</v>
      </c>
      <c r="BN198" s="236" t="str">
        <f t="shared" si="48"/>
        <v>TRA_Car</v>
      </c>
      <c r="BO198" s="236" t="str">
        <f t="shared" si="48"/>
        <v>SH20_21</v>
      </c>
      <c r="BP198" s="236">
        <f t="shared" si="41"/>
        <v>2.4474825275343066E-2</v>
      </c>
      <c r="BQ198" s="236" t="s">
        <v>145</v>
      </c>
      <c r="BR198" s="236" t="s">
        <v>10</v>
      </c>
    </row>
    <row r="199" spans="11:70">
      <c r="K199" s="386" t="s">
        <v>163</v>
      </c>
      <c r="L199" s="236" t="str">
        <f t="shared" si="49"/>
        <v>TRA_Car</v>
      </c>
      <c r="M199" s="236" t="str">
        <f t="shared" si="50"/>
        <v>SH22_23</v>
      </c>
      <c r="N199" s="236">
        <f t="shared" si="36"/>
        <v>2.2121564224819278E-2</v>
      </c>
      <c r="O199" s="236" t="s">
        <v>145</v>
      </c>
      <c r="P199" s="236" t="s">
        <v>14</v>
      </c>
      <c r="T199" s="236" t="s">
        <v>163</v>
      </c>
      <c r="U199" s="236" t="str">
        <f t="shared" si="43"/>
        <v>TRA_Car</v>
      </c>
      <c r="V199" s="236" t="str">
        <f t="shared" si="43"/>
        <v>SH22_23</v>
      </c>
      <c r="W199" s="236">
        <f t="shared" si="37"/>
        <v>1.8346618081740273E-2</v>
      </c>
      <c r="X199" s="236" t="s">
        <v>145</v>
      </c>
      <c r="Y199" s="236" t="s">
        <v>9</v>
      </c>
      <c r="AC199" s="236" t="s">
        <v>163</v>
      </c>
      <c r="AD199" s="236" t="str">
        <f t="shared" si="44"/>
        <v>TRA_Car</v>
      </c>
      <c r="AE199" s="236" t="str">
        <f t="shared" si="44"/>
        <v>SH22_23</v>
      </c>
      <c r="AF199" s="236">
        <f t="shared" si="38"/>
        <v>2.0715755098724264E-2</v>
      </c>
      <c r="AG199" s="236" t="s">
        <v>145</v>
      </c>
      <c r="AH199" s="236" t="s">
        <v>15</v>
      </c>
      <c r="AL199" s="236" t="s">
        <v>163</v>
      </c>
      <c r="AM199" s="236" t="str">
        <f t="shared" si="45"/>
        <v>TRA_Car</v>
      </c>
      <c r="AN199" s="236" t="str">
        <f t="shared" si="45"/>
        <v>SH22_23</v>
      </c>
      <c r="AO199" s="236">
        <f t="shared" si="39"/>
        <v>2.0777824886439967E-2</v>
      </c>
      <c r="AP199" s="236" t="s">
        <v>145</v>
      </c>
      <c r="AQ199" s="236" t="s">
        <v>12</v>
      </c>
      <c r="AU199" s="236" t="s">
        <v>163</v>
      </c>
      <c r="AV199" s="236" t="str">
        <f t="shared" si="46"/>
        <v>TRA_Car</v>
      </c>
      <c r="AW199" s="236" t="str">
        <f t="shared" si="46"/>
        <v>SH22_23</v>
      </c>
      <c r="AX199" s="236">
        <f t="shared" si="40"/>
        <v>2.4137396684056157E-2</v>
      </c>
      <c r="AY199" s="236" t="s">
        <v>145</v>
      </c>
      <c r="AZ199" s="236" t="s">
        <v>11</v>
      </c>
      <c r="BD199" s="236" t="s">
        <v>163</v>
      </c>
      <c r="BE199" s="236" t="str">
        <f t="shared" si="47"/>
        <v>TRA_Car</v>
      </c>
      <c r="BF199" s="236" t="str">
        <f t="shared" si="47"/>
        <v>SH22_23</v>
      </c>
      <c r="BG199" s="236">
        <f t="shared" si="42"/>
        <v>2.0777824886439967E-2</v>
      </c>
      <c r="BH199" s="236" t="s">
        <v>145</v>
      </c>
      <c r="BI199" s="236" t="s">
        <v>13</v>
      </c>
      <c r="BM199" s="236" t="s">
        <v>163</v>
      </c>
      <c r="BN199" s="236" t="str">
        <f t="shared" si="48"/>
        <v>TRA_Car</v>
      </c>
      <c r="BO199" s="236" t="str">
        <f t="shared" si="48"/>
        <v>SH22_23</v>
      </c>
      <c r="BP199" s="236">
        <f t="shared" si="41"/>
        <v>2.4137396684056157E-2</v>
      </c>
      <c r="BQ199" s="236" t="s">
        <v>145</v>
      </c>
      <c r="BR199" s="236" t="s">
        <v>10</v>
      </c>
    </row>
    <row r="200" spans="11:70">
      <c r="K200" s="236" t="s">
        <v>163</v>
      </c>
      <c r="L200" s="236" t="str">
        <f t="shared" si="49"/>
        <v>TRA_Car</v>
      </c>
      <c r="M200" s="236" t="str">
        <f t="shared" si="50"/>
        <v>FH0_1</v>
      </c>
      <c r="N200" s="236">
        <f t="shared" si="36"/>
        <v>2.1393493175585778E-2</v>
      </c>
      <c r="O200" s="236" t="s">
        <v>145</v>
      </c>
      <c r="P200" s="236" t="s">
        <v>14</v>
      </c>
      <c r="T200" s="236" t="s">
        <v>163</v>
      </c>
      <c r="U200" s="236" t="str">
        <f t="shared" si="43"/>
        <v>TRA_Car</v>
      </c>
      <c r="V200" s="236" t="str">
        <f t="shared" si="43"/>
        <v>FH0_1</v>
      </c>
      <c r="W200" s="236">
        <f t="shared" si="37"/>
        <v>1.8990015108719439E-2</v>
      </c>
      <c r="X200" s="236" t="s">
        <v>145</v>
      </c>
      <c r="Y200" s="236" t="s">
        <v>9</v>
      </c>
      <c r="AC200" s="236" t="s">
        <v>163</v>
      </c>
      <c r="AD200" s="236" t="str">
        <f t="shared" si="44"/>
        <v>TRA_Car</v>
      </c>
      <c r="AE200" s="236" t="str">
        <f t="shared" si="44"/>
        <v>FH0_1</v>
      </c>
      <c r="AF200" s="236">
        <f t="shared" si="38"/>
        <v>2.2537708837248212E-2</v>
      </c>
      <c r="AG200" s="236" t="s">
        <v>145</v>
      </c>
      <c r="AH200" s="236" t="s">
        <v>15</v>
      </c>
      <c r="AL200" s="236" t="s">
        <v>163</v>
      </c>
      <c r="AM200" s="236" t="str">
        <f t="shared" si="45"/>
        <v>TRA_Car</v>
      </c>
      <c r="AN200" s="236" t="str">
        <f t="shared" si="45"/>
        <v>FH0_1</v>
      </c>
      <c r="AO200" s="236">
        <f t="shared" si="39"/>
        <v>2.0828129338260011E-2</v>
      </c>
      <c r="AP200" s="236" t="s">
        <v>145</v>
      </c>
      <c r="AQ200" s="236" t="s">
        <v>12</v>
      </c>
      <c r="AU200" s="236" t="s">
        <v>163</v>
      </c>
      <c r="AV200" s="236" t="str">
        <f t="shared" si="46"/>
        <v>TRA_Car</v>
      </c>
      <c r="AW200" s="236" t="str">
        <f t="shared" si="46"/>
        <v>FH0_1</v>
      </c>
      <c r="AX200" s="236">
        <f t="shared" si="40"/>
        <v>2.2215848571404177E-2</v>
      </c>
      <c r="AY200" s="236" t="s">
        <v>145</v>
      </c>
      <c r="AZ200" s="236" t="s">
        <v>11</v>
      </c>
      <c r="BD200" s="236" t="s">
        <v>163</v>
      </c>
      <c r="BE200" s="236" t="str">
        <f t="shared" si="47"/>
        <v>TRA_Car</v>
      </c>
      <c r="BF200" s="236" t="str">
        <f t="shared" si="47"/>
        <v>FH0_1</v>
      </c>
      <c r="BG200" s="236">
        <f t="shared" si="42"/>
        <v>2.0828129338260011E-2</v>
      </c>
      <c r="BH200" s="236" t="s">
        <v>145</v>
      </c>
      <c r="BI200" s="236" t="s">
        <v>13</v>
      </c>
      <c r="BM200" s="236" t="s">
        <v>163</v>
      </c>
      <c r="BN200" s="236" t="str">
        <f t="shared" si="48"/>
        <v>TRA_Car</v>
      </c>
      <c r="BO200" s="236" t="str">
        <f t="shared" si="48"/>
        <v>FH0_1</v>
      </c>
      <c r="BP200" s="236">
        <f t="shared" si="41"/>
        <v>2.2215848571404177E-2</v>
      </c>
      <c r="BQ200" s="236" t="s">
        <v>145</v>
      </c>
      <c r="BR200" s="236" t="s">
        <v>10</v>
      </c>
    </row>
    <row r="201" spans="11:70">
      <c r="K201" s="236" t="s">
        <v>163</v>
      </c>
      <c r="L201" s="236" t="str">
        <f t="shared" si="49"/>
        <v>TRA_Car</v>
      </c>
      <c r="M201" s="236" t="str">
        <f t="shared" si="50"/>
        <v>FH2_3</v>
      </c>
      <c r="N201" s="236">
        <f t="shared" si="36"/>
        <v>2.1029674486330027E-2</v>
      </c>
      <c r="O201" s="236" t="s">
        <v>145</v>
      </c>
      <c r="P201" s="236" t="s">
        <v>14</v>
      </c>
      <c r="T201" s="236" t="s">
        <v>163</v>
      </c>
      <c r="U201" s="236" t="str">
        <f t="shared" si="43"/>
        <v>TRA_Car</v>
      </c>
      <c r="V201" s="236" t="str">
        <f t="shared" si="43"/>
        <v>FH2_3</v>
      </c>
      <c r="W201" s="236">
        <f t="shared" si="37"/>
        <v>1.6657232708453359E-2</v>
      </c>
      <c r="X201" s="236" t="s">
        <v>145</v>
      </c>
      <c r="Y201" s="236" t="s">
        <v>9</v>
      </c>
      <c r="AC201" s="236" t="s">
        <v>163</v>
      </c>
      <c r="AD201" s="236" t="str">
        <f t="shared" si="44"/>
        <v>TRA_Car</v>
      </c>
      <c r="AE201" s="236" t="str">
        <f t="shared" si="44"/>
        <v>FH2_3</v>
      </c>
      <c r="AF201" s="236">
        <f t="shared" si="38"/>
        <v>2.2471121655479022E-2</v>
      </c>
      <c r="AG201" s="236" t="s">
        <v>145</v>
      </c>
      <c r="AH201" s="236" t="s">
        <v>15</v>
      </c>
      <c r="AL201" s="236" t="s">
        <v>163</v>
      </c>
      <c r="AM201" s="236" t="str">
        <f t="shared" si="45"/>
        <v>TRA_Car</v>
      </c>
      <c r="AN201" s="236" t="str">
        <f t="shared" si="45"/>
        <v>FH2_3</v>
      </c>
      <c r="AO201" s="236">
        <f t="shared" si="39"/>
        <v>1.9692259466378176E-2</v>
      </c>
      <c r="AP201" s="236" t="s">
        <v>145</v>
      </c>
      <c r="AQ201" s="236" t="s">
        <v>12</v>
      </c>
      <c r="AU201" s="236" t="s">
        <v>163</v>
      </c>
      <c r="AV201" s="236" t="str">
        <f t="shared" si="46"/>
        <v>TRA_Car</v>
      </c>
      <c r="AW201" s="236" t="str">
        <f t="shared" si="46"/>
        <v>FH2_3</v>
      </c>
      <c r="AX201" s="236">
        <f t="shared" si="40"/>
        <v>2.0067201648247365E-2</v>
      </c>
      <c r="AY201" s="236" t="s">
        <v>145</v>
      </c>
      <c r="AZ201" s="236" t="s">
        <v>11</v>
      </c>
      <c r="BD201" s="236" t="s">
        <v>163</v>
      </c>
      <c r="BE201" s="236" t="str">
        <f t="shared" si="47"/>
        <v>TRA_Car</v>
      </c>
      <c r="BF201" s="236" t="str">
        <f t="shared" si="47"/>
        <v>FH2_3</v>
      </c>
      <c r="BG201" s="236">
        <f t="shared" si="42"/>
        <v>1.9692259466378176E-2</v>
      </c>
      <c r="BH201" s="236" t="s">
        <v>145</v>
      </c>
      <c r="BI201" s="236" t="s">
        <v>13</v>
      </c>
      <c r="BM201" s="236" t="s">
        <v>163</v>
      </c>
      <c r="BN201" s="236" t="str">
        <f t="shared" si="48"/>
        <v>TRA_Car</v>
      </c>
      <c r="BO201" s="236" t="str">
        <f t="shared" si="48"/>
        <v>FH2_3</v>
      </c>
      <c r="BP201" s="236">
        <f t="shared" si="41"/>
        <v>2.0067201648247365E-2</v>
      </c>
      <c r="BQ201" s="236" t="s">
        <v>145</v>
      </c>
      <c r="BR201" s="236" t="s">
        <v>10</v>
      </c>
    </row>
    <row r="202" spans="11:70">
      <c r="K202" s="236" t="s">
        <v>163</v>
      </c>
      <c r="L202" s="236" t="str">
        <f t="shared" si="49"/>
        <v>TRA_Car</v>
      </c>
      <c r="M202" s="236" t="str">
        <f t="shared" si="50"/>
        <v>FH4_5</v>
      </c>
      <c r="N202" s="236">
        <f t="shared" si="36"/>
        <v>2.0111670111358421E-2</v>
      </c>
      <c r="O202" s="236" t="s">
        <v>145</v>
      </c>
      <c r="P202" s="236" t="s">
        <v>14</v>
      </c>
      <c r="T202" s="236" t="s">
        <v>163</v>
      </c>
      <c r="U202" s="236" t="str">
        <f t="shared" si="43"/>
        <v>TRA_Car</v>
      </c>
      <c r="V202" s="236" t="str">
        <f t="shared" si="43"/>
        <v>FH4_5</v>
      </c>
      <c r="W202" s="236">
        <f t="shared" si="37"/>
        <v>1.5829045235448858E-2</v>
      </c>
      <c r="X202" s="236" t="s">
        <v>145</v>
      </c>
      <c r="Y202" s="236" t="s">
        <v>9</v>
      </c>
      <c r="AC202" s="236" t="s">
        <v>163</v>
      </c>
      <c r="AD202" s="236" t="str">
        <f t="shared" si="44"/>
        <v>TRA_Car</v>
      </c>
      <c r="AE202" s="236" t="str">
        <f t="shared" si="44"/>
        <v>FH4_5</v>
      </c>
      <c r="AF202" s="236">
        <f t="shared" si="38"/>
        <v>2.0924688349934103E-2</v>
      </c>
      <c r="AG202" s="236" t="s">
        <v>145</v>
      </c>
      <c r="AH202" s="236" t="s">
        <v>15</v>
      </c>
      <c r="AL202" s="236" t="s">
        <v>163</v>
      </c>
      <c r="AM202" s="236" t="str">
        <f t="shared" si="45"/>
        <v>TRA_Car</v>
      </c>
      <c r="AN202" s="236" t="str">
        <f t="shared" si="45"/>
        <v>FH4_5</v>
      </c>
      <c r="AO202" s="236">
        <f t="shared" si="39"/>
        <v>1.8540401370121914E-2</v>
      </c>
      <c r="AP202" s="236" t="s">
        <v>145</v>
      </c>
      <c r="AQ202" s="236" t="s">
        <v>12</v>
      </c>
      <c r="AU202" s="236" t="s">
        <v>163</v>
      </c>
      <c r="AV202" s="236" t="str">
        <f t="shared" si="46"/>
        <v>TRA_Car</v>
      </c>
      <c r="AW202" s="236" t="str">
        <f t="shared" si="46"/>
        <v>FH4_5</v>
      </c>
      <c r="AX202" s="236">
        <f t="shared" si="40"/>
        <v>1.7787724329452501E-2</v>
      </c>
      <c r="AY202" s="236" t="s">
        <v>145</v>
      </c>
      <c r="AZ202" s="236" t="s">
        <v>11</v>
      </c>
      <c r="BD202" s="236" t="s">
        <v>163</v>
      </c>
      <c r="BE202" s="236" t="str">
        <f t="shared" si="47"/>
        <v>TRA_Car</v>
      </c>
      <c r="BF202" s="236" t="str">
        <f t="shared" si="47"/>
        <v>FH4_5</v>
      </c>
      <c r="BG202" s="236">
        <f t="shared" si="42"/>
        <v>1.8540401370121914E-2</v>
      </c>
      <c r="BH202" s="236" t="s">
        <v>145</v>
      </c>
      <c r="BI202" s="236" t="s">
        <v>13</v>
      </c>
      <c r="BM202" s="236" t="s">
        <v>163</v>
      </c>
      <c r="BN202" s="236" t="str">
        <f t="shared" si="48"/>
        <v>TRA_Car</v>
      </c>
      <c r="BO202" s="236" t="str">
        <f t="shared" si="48"/>
        <v>FH4_5</v>
      </c>
      <c r="BP202" s="236">
        <f t="shared" si="41"/>
        <v>1.7787724329452501E-2</v>
      </c>
      <c r="BQ202" s="236" t="s">
        <v>145</v>
      </c>
      <c r="BR202" s="236" t="s">
        <v>10</v>
      </c>
    </row>
    <row r="203" spans="11:70">
      <c r="K203" s="386" t="s">
        <v>163</v>
      </c>
      <c r="L203" s="236" t="str">
        <f t="shared" si="49"/>
        <v>TRA_Car</v>
      </c>
      <c r="M203" s="236" t="str">
        <f t="shared" si="50"/>
        <v>FH6_7</v>
      </c>
      <c r="N203" s="236">
        <f t="shared" si="36"/>
        <v>1.9209922204757826E-2</v>
      </c>
      <c r="O203" s="236" t="s">
        <v>145</v>
      </c>
      <c r="P203" s="236" t="s">
        <v>14</v>
      </c>
      <c r="T203" s="236" t="s">
        <v>163</v>
      </c>
      <c r="U203" s="236" t="str">
        <f t="shared" si="43"/>
        <v>TRA_Car</v>
      </c>
      <c r="V203" s="236" t="str">
        <f t="shared" si="43"/>
        <v>FH6_7</v>
      </c>
      <c r="W203" s="236">
        <f t="shared" si="37"/>
        <v>1.590246212487445E-2</v>
      </c>
      <c r="X203" s="236" t="s">
        <v>145</v>
      </c>
      <c r="Y203" s="236" t="s">
        <v>9</v>
      </c>
      <c r="AC203" s="236" t="s">
        <v>163</v>
      </c>
      <c r="AD203" s="236" t="str">
        <f t="shared" si="44"/>
        <v>TRA_Car</v>
      </c>
      <c r="AE203" s="236" t="str">
        <f t="shared" si="44"/>
        <v>FH6_7</v>
      </c>
      <c r="AF203" s="236">
        <f t="shared" si="38"/>
        <v>1.8408075869719209E-2</v>
      </c>
      <c r="AG203" s="236" t="s">
        <v>145</v>
      </c>
      <c r="AH203" s="236" t="s">
        <v>15</v>
      </c>
      <c r="AL203" s="236" t="s">
        <v>163</v>
      </c>
      <c r="AM203" s="236" t="str">
        <f t="shared" si="45"/>
        <v>TRA_Car</v>
      </c>
      <c r="AN203" s="236" t="str">
        <f t="shared" si="45"/>
        <v>FH6_7</v>
      </c>
      <c r="AO203" s="236">
        <f t="shared" si="39"/>
        <v>1.7590353092763786E-2</v>
      </c>
      <c r="AP203" s="236" t="s">
        <v>145</v>
      </c>
      <c r="AQ203" s="236" t="s">
        <v>12</v>
      </c>
      <c r="AU203" s="236" t="s">
        <v>163</v>
      </c>
      <c r="AV203" s="236" t="str">
        <f t="shared" si="46"/>
        <v>TRA_Car</v>
      </c>
      <c r="AW203" s="236" t="str">
        <f t="shared" si="46"/>
        <v>FH6_7</v>
      </c>
      <c r="AX203" s="236">
        <f t="shared" si="40"/>
        <v>1.6594507840248664E-2</v>
      </c>
      <c r="AY203" s="236" t="s">
        <v>145</v>
      </c>
      <c r="AZ203" s="236" t="s">
        <v>11</v>
      </c>
      <c r="BD203" s="236" t="s">
        <v>163</v>
      </c>
      <c r="BE203" s="236" t="str">
        <f t="shared" si="47"/>
        <v>TRA_Car</v>
      </c>
      <c r="BF203" s="236" t="str">
        <f t="shared" si="47"/>
        <v>FH6_7</v>
      </c>
      <c r="BG203" s="236">
        <f t="shared" si="42"/>
        <v>1.7590353092763786E-2</v>
      </c>
      <c r="BH203" s="236" t="s">
        <v>145</v>
      </c>
      <c r="BI203" s="236" t="s">
        <v>13</v>
      </c>
      <c r="BM203" s="236" t="s">
        <v>163</v>
      </c>
      <c r="BN203" s="236" t="str">
        <f t="shared" si="48"/>
        <v>TRA_Car</v>
      </c>
      <c r="BO203" s="236" t="str">
        <f t="shared" si="48"/>
        <v>FH6_7</v>
      </c>
      <c r="BP203" s="236">
        <f t="shared" si="41"/>
        <v>1.6594507840248664E-2</v>
      </c>
      <c r="BQ203" s="236" t="s">
        <v>145</v>
      </c>
      <c r="BR203" s="236" t="s">
        <v>10</v>
      </c>
    </row>
    <row r="204" spans="11:70">
      <c r="K204" s="236" t="s">
        <v>163</v>
      </c>
      <c r="L204" s="236" t="str">
        <f t="shared" si="49"/>
        <v>TRA_Car</v>
      </c>
      <c r="M204" s="236" t="str">
        <f t="shared" si="50"/>
        <v>FH8_9</v>
      </c>
      <c r="N204" s="236">
        <f t="shared" si="36"/>
        <v>1.8841834190357041E-2</v>
      </c>
      <c r="O204" s="236" t="s">
        <v>145</v>
      </c>
      <c r="P204" s="236" t="s">
        <v>14</v>
      </c>
      <c r="T204" s="236" t="s">
        <v>163</v>
      </c>
      <c r="U204" s="236" t="str">
        <f t="shared" si="43"/>
        <v>TRA_Car</v>
      </c>
      <c r="V204" s="236" t="str">
        <f t="shared" si="43"/>
        <v>FH8_9</v>
      </c>
      <c r="W204" s="236">
        <f t="shared" si="37"/>
        <v>1.7105236665912595E-2</v>
      </c>
      <c r="X204" s="236" t="s">
        <v>145</v>
      </c>
      <c r="Y204" s="236" t="s">
        <v>9</v>
      </c>
      <c r="AC204" s="236" t="s">
        <v>163</v>
      </c>
      <c r="AD204" s="236" t="str">
        <f t="shared" si="44"/>
        <v>TRA_Car</v>
      </c>
      <c r="AE204" s="236" t="str">
        <f t="shared" si="44"/>
        <v>FH8_9</v>
      </c>
      <c r="AF204" s="236">
        <f t="shared" si="38"/>
        <v>1.6970320419525779E-2</v>
      </c>
      <c r="AG204" s="236" t="s">
        <v>145</v>
      </c>
      <c r="AH204" s="236" t="s">
        <v>15</v>
      </c>
      <c r="AL204" s="236" t="s">
        <v>163</v>
      </c>
      <c r="AM204" s="236" t="str">
        <f t="shared" si="45"/>
        <v>TRA_Car</v>
      </c>
      <c r="AN204" s="236" t="str">
        <f t="shared" si="45"/>
        <v>FH8_9</v>
      </c>
      <c r="AO204" s="236">
        <f t="shared" si="39"/>
        <v>1.7469867163884722E-2</v>
      </c>
      <c r="AP204" s="236" t="s">
        <v>145</v>
      </c>
      <c r="AQ204" s="236" t="s">
        <v>12</v>
      </c>
      <c r="AU204" s="236" t="s">
        <v>163</v>
      </c>
      <c r="AV204" s="236" t="str">
        <f t="shared" si="46"/>
        <v>TRA_Car</v>
      </c>
      <c r="AW204" s="236" t="str">
        <f t="shared" si="46"/>
        <v>FH8_9</v>
      </c>
      <c r="AX204" s="236">
        <f t="shared" si="40"/>
        <v>1.6512257912117322E-2</v>
      </c>
      <c r="AY204" s="236" t="s">
        <v>145</v>
      </c>
      <c r="AZ204" s="236" t="s">
        <v>11</v>
      </c>
      <c r="BD204" s="236" t="s">
        <v>163</v>
      </c>
      <c r="BE204" s="236" t="str">
        <f t="shared" si="47"/>
        <v>TRA_Car</v>
      </c>
      <c r="BF204" s="236" t="str">
        <f t="shared" si="47"/>
        <v>FH8_9</v>
      </c>
      <c r="BG204" s="236">
        <f t="shared" si="42"/>
        <v>1.7469867163884722E-2</v>
      </c>
      <c r="BH204" s="236" t="s">
        <v>145</v>
      </c>
      <c r="BI204" s="236" t="s">
        <v>13</v>
      </c>
      <c r="BM204" s="236" t="s">
        <v>163</v>
      </c>
      <c r="BN204" s="236" t="str">
        <f t="shared" si="48"/>
        <v>TRA_Car</v>
      </c>
      <c r="BO204" s="236" t="str">
        <f t="shared" si="48"/>
        <v>FH8_9</v>
      </c>
      <c r="BP204" s="236">
        <f t="shared" si="41"/>
        <v>1.6512257912117322E-2</v>
      </c>
      <c r="BQ204" s="236" t="s">
        <v>145</v>
      </c>
      <c r="BR204" s="236" t="s">
        <v>10</v>
      </c>
    </row>
    <row r="205" spans="11:70">
      <c r="K205" s="236" t="s">
        <v>163</v>
      </c>
      <c r="L205" s="236" t="str">
        <f t="shared" si="49"/>
        <v>TRA_Car</v>
      </c>
      <c r="M205" s="236" t="str">
        <f t="shared" si="50"/>
        <v>FH10_11</v>
      </c>
      <c r="N205" s="236">
        <f t="shared" si="36"/>
        <v>1.8935669933152932E-2</v>
      </c>
      <c r="O205" s="236" t="s">
        <v>145</v>
      </c>
      <c r="P205" s="236" t="s">
        <v>14</v>
      </c>
      <c r="T205" s="236" t="s">
        <v>163</v>
      </c>
      <c r="U205" s="236" t="str">
        <f t="shared" si="43"/>
        <v>TRA_Car</v>
      </c>
      <c r="V205" s="236" t="str">
        <f t="shared" si="43"/>
        <v>FH10_11</v>
      </c>
      <c r="W205" s="236">
        <f t="shared" si="37"/>
        <v>1.9822516118854855E-2</v>
      </c>
      <c r="X205" s="236" t="s">
        <v>145</v>
      </c>
      <c r="Y205" s="236" t="s">
        <v>9</v>
      </c>
      <c r="AC205" s="236" t="s">
        <v>163</v>
      </c>
      <c r="AD205" s="236" t="str">
        <f t="shared" si="44"/>
        <v>TRA_Car</v>
      </c>
      <c r="AE205" s="236" t="str">
        <f t="shared" si="44"/>
        <v>FH10_11</v>
      </c>
      <c r="AF205" s="236">
        <f t="shared" si="38"/>
        <v>1.6672348011768142E-2</v>
      </c>
      <c r="AG205" s="236" t="s">
        <v>145</v>
      </c>
      <c r="AH205" s="236" t="s">
        <v>15</v>
      </c>
      <c r="AL205" s="236" t="s">
        <v>163</v>
      </c>
      <c r="AM205" s="236" t="str">
        <f t="shared" si="45"/>
        <v>TRA_Car</v>
      </c>
      <c r="AN205" s="236" t="str">
        <f t="shared" si="45"/>
        <v>FH10_11</v>
      </c>
      <c r="AO205" s="236">
        <f t="shared" si="39"/>
        <v>1.8548115811417278E-2</v>
      </c>
      <c r="AP205" s="236" t="s">
        <v>145</v>
      </c>
      <c r="AQ205" s="236" t="s">
        <v>12</v>
      </c>
      <c r="AU205" s="236" t="s">
        <v>163</v>
      </c>
      <c r="AV205" s="236" t="str">
        <f t="shared" si="46"/>
        <v>TRA_Car</v>
      </c>
      <c r="AW205" s="236" t="str">
        <f t="shared" si="46"/>
        <v>FH10_11</v>
      </c>
      <c r="AX205" s="236">
        <f t="shared" si="40"/>
        <v>1.8253662687717338E-2</v>
      </c>
      <c r="AY205" s="236" t="s">
        <v>145</v>
      </c>
      <c r="AZ205" s="236" t="s">
        <v>11</v>
      </c>
      <c r="BD205" s="236" t="s">
        <v>163</v>
      </c>
      <c r="BE205" s="236" t="str">
        <f t="shared" si="47"/>
        <v>TRA_Car</v>
      </c>
      <c r="BF205" s="236" t="str">
        <f t="shared" si="47"/>
        <v>FH10_11</v>
      </c>
      <c r="BG205" s="236">
        <f t="shared" si="42"/>
        <v>1.8548115811417278E-2</v>
      </c>
      <c r="BH205" s="236" t="s">
        <v>145</v>
      </c>
      <c r="BI205" s="236" t="s">
        <v>13</v>
      </c>
      <c r="BM205" s="236" t="s">
        <v>163</v>
      </c>
      <c r="BN205" s="236" t="str">
        <f t="shared" si="48"/>
        <v>TRA_Car</v>
      </c>
      <c r="BO205" s="236" t="str">
        <f t="shared" si="48"/>
        <v>FH10_11</v>
      </c>
      <c r="BP205" s="236">
        <f t="shared" si="41"/>
        <v>1.8253662687717338E-2</v>
      </c>
      <c r="BQ205" s="236" t="s">
        <v>145</v>
      </c>
      <c r="BR205" s="236" t="s">
        <v>10</v>
      </c>
    </row>
    <row r="206" spans="11:70">
      <c r="K206" s="236" t="s">
        <v>163</v>
      </c>
      <c r="L206" s="236" t="str">
        <f t="shared" si="49"/>
        <v>TRA_Car</v>
      </c>
      <c r="M206" s="236" t="str">
        <f t="shared" si="50"/>
        <v>FH12_13</v>
      </c>
      <c r="N206" s="236">
        <f t="shared" si="36"/>
        <v>1.9884706900704735E-2</v>
      </c>
      <c r="O206" s="236" t="s">
        <v>145</v>
      </c>
      <c r="P206" s="236" t="s">
        <v>14</v>
      </c>
      <c r="T206" s="236" t="s">
        <v>163</v>
      </c>
      <c r="U206" s="236" t="str">
        <f t="shared" si="43"/>
        <v>TRA_Car</v>
      </c>
      <c r="V206" s="236" t="str">
        <f t="shared" si="43"/>
        <v>FH12_13</v>
      </c>
      <c r="W206" s="236">
        <f t="shared" si="37"/>
        <v>2.0576715213032504E-2</v>
      </c>
      <c r="X206" s="236" t="s">
        <v>145</v>
      </c>
      <c r="Y206" s="236" t="s">
        <v>9</v>
      </c>
      <c r="AC206" s="236" t="s">
        <v>163</v>
      </c>
      <c r="AD206" s="236" t="str">
        <f t="shared" si="44"/>
        <v>TRA_Car</v>
      </c>
      <c r="AE206" s="236" t="str">
        <f t="shared" si="44"/>
        <v>FH12_13</v>
      </c>
      <c r="AF206" s="236">
        <f t="shared" si="38"/>
        <v>1.7899394766943112E-2</v>
      </c>
      <c r="AG206" s="236" t="s">
        <v>145</v>
      </c>
      <c r="AH206" s="236" t="s">
        <v>15</v>
      </c>
      <c r="AL206" s="236" t="s">
        <v>163</v>
      </c>
      <c r="AM206" s="236" t="str">
        <f t="shared" si="45"/>
        <v>TRA_Car</v>
      </c>
      <c r="AN206" s="236" t="str">
        <f t="shared" si="45"/>
        <v>FH12_13</v>
      </c>
      <c r="AO206" s="236">
        <f t="shared" si="39"/>
        <v>1.9734637777557382E-2</v>
      </c>
      <c r="AP206" s="236" t="s">
        <v>145</v>
      </c>
      <c r="AQ206" s="236" t="s">
        <v>12</v>
      </c>
      <c r="AU206" s="236" t="s">
        <v>163</v>
      </c>
      <c r="AV206" s="236" t="str">
        <f t="shared" si="46"/>
        <v>TRA_Car</v>
      </c>
      <c r="AW206" s="236" t="str">
        <f t="shared" si="46"/>
        <v>FH12_13</v>
      </c>
      <c r="AX206" s="236">
        <f t="shared" si="40"/>
        <v>2.0262699404647935E-2</v>
      </c>
      <c r="AY206" s="236" t="s">
        <v>145</v>
      </c>
      <c r="AZ206" s="236" t="s">
        <v>11</v>
      </c>
      <c r="BD206" s="236" t="s">
        <v>163</v>
      </c>
      <c r="BE206" s="236" t="str">
        <f t="shared" si="47"/>
        <v>TRA_Car</v>
      </c>
      <c r="BF206" s="236" t="str">
        <f t="shared" si="47"/>
        <v>FH12_13</v>
      </c>
      <c r="BG206" s="236">
        <f t="shared" si="42"/>
        <v>1.9734637777557382E-2</v>
      </c>
      <c r="BH206" s="236" t="s">
        <v>145</v>
      </c>
      <c r="BI206" s="236" t="s">
        <v>13</v>
      </c>
      <c r="BM206" s="236" t="s">
        <v>163</v>
      </c>
      <c r="BN206" s="236" t="str">
        <f t="shared" si="48"/>
        <v>TRA_Car</v>
      </c>
      <c r="BO206" s="236" t="str">
        <f t="shared" si="48"/>
        <v>FH12_13</v>
      </c>
      <c r="BP206" s="236">
        <f t="shared" si="41"/>
        <v>2.0262699404647935E-2</v>
      </c>
      <c r="BQ206" s="236" t="s">
        <v>145</v>
      </c>
      <c r="BR206" s="236" t="s">
        <v>10</v>
      </c>
    </row>
    <row r="207" spans="11:70">
      <c r="K207" s="386" t="s">
        <v>163</v>
      </c>
      <c r="L207" s="236" t="str">
        <f t="shared" si="49"/>
        <v>TRA_Car</v>
      </c>
      <c r="M207" s="236" t="str">
        <f t="shared" si="50"/>
        <v>FH14_15</v>
      </c>
      <c r="N207" s="236">
        <f t="shared" si="36"/>
        <v>2.0838990619720756E-2</v>
      </c>
      <c r="O207" s="236" t="s">
        <v>145</v>
      </c>
      <c r="P207" s="236" t="s">
        <v>14</v>
      </c>
      <c r="T207" s="236" t="s">
        <v>163</v>
      </c>
      <c r="U207" s="236" t="str">
        <f t="shared" si="43"/>
        <v>TRA_Car</v>
      </c>
      <c r="V207" s="236" t="str">
        <f t="shared" si="43"/>
        <v>FH14_15</v>
      </c>
      <c r="W207" s="236">
        <f t="shared" si="37"/>
        <v>2.0134412075970921E-2</v>
      </c>
      <c r="X207" s="236" t="s">
        <v>145</v>
      </c>
      <c r="Y207" s="236" t="s">
        <v>9</v>
      </c>
      <c r="AC207" s="236" t="s">
        <v>163</v>
      </c>
      <c r="AD207" s="236" t="str">
        <f t="shared" si="44"/>
        <v>TRA_Car</v>
      </c>
      <c r="AE207" s="236" t="str">
        <f t="shared" si="44"/>
        <v>FH14_15</v>
      </c>
      <c r="AF207" s="236">
        <f t="shared" si="38"/>
        <v>2.0753023425021548E-2</v>
      </c>
      <c r="AG207" s="236" t="s">
        <v>145</v>
      </c>
      <c r="AH207" s="236" t="s">
        <v>15</v>
      </c>
      <c r="AL207" s="236" t="s">
        <v>163</v>
      </c>
      <c r="AM207" s="236" t="str">
        <f t="shared" si="45"/>
        <v>TRA_Car</v>
      </c>
      <c r="AN207" s="236" t="str">
        <f t="shared" si="45"/>
        <v>FH14_15</v>
      </c>
      <c r="AO207" s="236">
        <f t="shared" si="39"/>
        <v>2.062125446774131E-2</v>
      </c>
      <c r="AP207" s="236" t="s">
        <v>145</v>
      </c>
      <c r="AQ207" s="236" t="s">
        <v>12</v>
      </c>
      <c r="AU207" s="236" t="s">
        <v>163</v>
      </c>
      <c r="AV207" s="236" t="str">
        <f t="shared" si="46"/>
        <v>TRA_Car</v>
      </c>
      <c r="AW207" s="236" t="str">
        <f t="shared" si="46"/>
        <v>FH14_15</v>
      </c>
      <c r="AX207" s="236">
        <f t="shared" si="40"/>
        <v>2.1172817979268704E-2</v>
      </c>
      <c r="AY207" s="236" t="s">
        <v>145</v>
      </c>
      <c r="AZ207" s="236" t="s">
        <v>11</v>
      </c>
      <c r="BD207" s="236" t="s">
        <v>163</v>
      </c>
      <c r="BE207" s="236" t="str">
        <f t="shared" si="47"/>
        <v>TRA_Car</v>
      </c>
      <c r="BF207" s="236" t="str">
        <f t="shared" si="47"/>
        <v>FH14_15</v>
      </c>
      <c r="BG207" s="236">
        <f t="shared" si="42"/>
        <v>2.062125446774131E-2</v>
      </c>
      <c r="BH207" s="236" t="s">
        <v>145</v>
      </c>
      <c r="BI207" s="236" t="s">
        <v>13</v>
      </c>
      <c r="BM207" s="236" t="s">
        <v>163</v>
      </c>
      <c r="BN207" s="236" t="str">
        <f t="shared" si="48"/>
        <v>TRA_Car</v>
      </c>
      <c r="BO207" s="236" t="str">
        <f t="shared" si="48"/>
        <v>FH14_15</v>
      </c>
      <c r="BP207" s="236">
        <f t="shared" si="41"/>
        <v>2.1172817979268704E-2</v>
      </c>
      <c r="BQ207" s="236" t="s">
        <v>145</v>
      </c>
      <c r="BR207" s="236" t="s">
        <v>10</v>
      </c>
    </row>
    <row r="208" spans="11:70">
      <c r="K208" s="236" t="s">
        <v>163</v>
      </c>
      <c r="L208" s="236" t="str">
        <f t="shared" si="49"/>
        <v>TRA_Car</v>
      </c>
      <c r="M208" s="236" t="str">
        <f t="shared" si="50"/>
        <v>FH16_17</v>
      </c>
      <c r="N208" s="236">
        <f t="shared" ref="N208:N271" si="51">N160</f>
        <v>2.1159581881884614E-2</v>
      </c>
      <c r="O208" s="236" t="s">
        <v>145</v>
      </c>
      <c r="P208" s="236" t="s">
        <v>14</v>
      </c>
      <c r="T208" s="236" t="s">
        <v>163</v>
      </c>
      <c r="U208" s="236" t="str">
        <f t="shared" si="43"/>
        <v>TRA_Car</v>
      </c>
      <c r="V208" s="236" t="str">
        <f t="shared" si="43"/>
        <v>FH16_17</v>
      </c>
      <c r="W208" s="236">
        <f t="shared" ref="W208:W271" si="52">W160</f>
        <v>1.9900470527556027E-2</v>
      </c>
      <c r="X208" s="236" t="s">
        <v>145</v>
      </c>
      <c r="Y208" s="236" t="s">
        <v>9</v>
      </c>
      <c r="AC208" s="236" t="s">
        <v>163</v>
      </c>
      <c r="AD208" s="236" t="str">
        <f t="shared" ref="AD208:AE223" si="53">U208</f>
        <v>TRA_Car</v>
      </c>
      <c r="AE208" s="236" t="str">
        <f t="shared" si="53"/>
        <v>FH16_17</v>
      </c>
      <c r="AF208" s="236">
        <f t="shared" ref="AF208:AF271" si="54">AF160</f>
        <v>2.1834856434323043E-2</v>
      </c>
      <c r="AG208" s="236" t="s">
        <v>145</v>
      </c>
      <c r="AH208" s="236" t="s">
        <v>15</v>
      </c>
      <c r="AL208" s="236" t="s">
        <v>163</v>
      </c>
      <c r="AM208" s="236" t="str">
        <f t="shared" ref="AM208:AN223" si="55">AD208</f>
        <v>TRA_Car</v>
      </c>
      <c r="AN208" s="236" t="str">
        <f t="shared" si="55"/>
        <v>FH16_17</v>
      </c>
      <c r="AO208" s="236">
        <f t="shared" ref="AO208:AO271" si="56">AO160</f>
        <v>2.0861762903381702E-2</v>
      </c>
      <c r="AP208" s="236" t="s">
        <v>145</v>
      </c>
      <c r="AQ208" s="236" t="s">
        <v>12</v>
      </c>
      <c r="AU208" s="236" t="s">
        <v>163</v>
      </c>
      <c r="AV208" s="236" t="str">
        <f t="shared" ref="AV208:AW223" si="57">AM208</f>
        <v>TRA_Car</v>
      </c>
      <c r="AW208" s="236" t="str">
        <f t="shared" si="57"/>
        <v>FH16_17</v>
      </c>
      <c r="AX208" s="236">
        <f t="shared" ref="AX208:AX271" si="58">AX160</f>
        <v>2.13427940914599E-2</v>
      </c>
      <c r="AY208" s="236" t="s">
        <v>145</v>
      </c>
      <c r="AZ208" s="236" t="s">
        <v>11</v>
      </c>
      <c r="BD208" s="236" t="s">
        <v>163</v>
      </c>
      <c r="BE208" s="236" t="str">
        <f t="shared" ref="BE208:BF223" si="59">AV208</f>
        <v>TRA_Car</v>
      </c>
      <c r="BF208" s="236" t="str">
        <f t="shared" si="59"/>
        <v>FH16_17</v>
      </c>
      <c r="BG208" s="236">
        <f t="shared" si="42"/>
        <v>2.0861762903381702E-2</v>
      </c>
      <c r="BH208" s="236" t="s">
        <v>145</v>
      </c>
      <c r="BI208" s="236" t="s">
        <v>13</v>
      </c>
      <c r="BM208" s="236" t="s">
        <v>163</v>
      </c>
      <c r="BN208" s="236" t="str">
        <f t="shared" ref="BN208:BO223" si="60">BE208</f>
        <v>TRA_Car</v>
      </c>
      <c r="BO208" s="236" t="str">
        <f t="shared" si="60"/>
        <v>FH16_17</v>
      </c>
      <c r="BP208" s="236">
        <f t="shared" ref="BP208:BP271" si="61">AX208</f>
        <v>2.13427940914599E-2</v>
      </c>
      <c r="BQ208" s="236" t="s">
        <v>145</v>
      </c>
      <c r="BR208" s="236" t="s">
        <v>10</v>
      </c>
    </row>
    <row r="209" spans="11:70">
      <c r="K209" s="236" t="s">
        <v>163</v>
      </c>
      <c r="L209" s="236" t="str">
        <f t="shared" si="49"/>
        <v>TRA_Car</v>
      </c>
      <c r="M209" s="236" t="str">
        <f t="shared" si="50"/>
        <v>FH18_19</v>
      </c>
      <c r="N209" s="236">
        <f t="shared" si="51"/>
        <v>2.1224678540757162E-2</v>
      </c>
      <c r="O209" s="236" t="s">
        <v>145</v>
      </c>
      <c r="P209" s="236" t="s">
        <v>14</v>
      </c>
      <c r="T209" s="236" t="s">
        <v>163</v>
      </c>
      <c r="U209" s="236" t="str">
        <f t="shared" ref="U209:V224" si="62">L209</f>
        <v>TRA_Car</v>
      </c>
      <c r="V209" s="236" t="str">
        <f t="shared" si="62"/>
        <v>FH18_19</v>
      </c>
      <c r="W209" s="236">
        <f t="shared" si="52"/>
        <v>2.0107856361090009E-2</v>
      </c>
      <c r="X209" s="236" t="s">
        <v>145</v>
      </c>
      <c r="Y209" s="236" t="s">
        <v>9</v>
      </c>
      <c r="AC209" s="236" t="s">
        <v>163</v>
      </c>
      <c r="AD209" s="236" t="str">
        <f t="shared" si="53"/>
        <v>TRA_Car</v>
      </c>
      <c r="AE209" s="236" t="str">
        <f t="shared" si="53"/>
        <v>FH18_19</v>
      </c>
      <c r="AF209" s="236">
        <f t="shared" si="54"/>
        <v>2.1851663341138666E-2</v>
      </c>
      <c r="AG209" s="236" t="s">
        <v>145</v>
      </c>
      <c r="AH209" s="236" t="s">
        <v>15</v>
      </c>
      <c r="AL209" s="236" t="s">
        <v>163</v>
      </c>
      <c r="AM209" s="236" t="str">
        <f t="shared" si="55"/>
        <v>TRA_Car</v>
      </c>
      <c r="AN209" s="236" t="str">
        <f t="shared" si="55"/>
        <v>FH18_19</v>
      </c>
      <c r="AO209" s="236">
        <f t="shared" si="56"/>
        <v>2.0787222764254057E-2</v>
      </c>
      <c r="AP209" s="236" t="s">
        <v>145</v>
      </c>
      <c r="AQ209" s="236" t="s">
        <v>12</v>
      </c>
      <c r="AU209" s="236" t="s">
        <v>163</v>
      </c>
      <c r="AV209" s="236" t="str">
        <f t="shared" si="57"/>
        <v>TRA_Car</v>
      </c>
      <c r="AW209" s="236" t="str">
        <f t="shared" si="57"/>
        <v>FH18_19</v>
      </c>
      <c r="AX209" s="236">
        <f t="shared" si="58"/>
        <v>2.1302546509601013E-2</v>
      </c>
      <c r="AY209" s="236" t="s">
        <v>145</v>
      </c>
      <c r="AZ209" s="236" t="s">
        <v>11</v>
      </c>
      <c r="BD209" s="236" t="s">
        <v>163</v>
      </c>
      <c r="BE209" s="236" t="str">
        <f t="shared" si="59"/>
        <v>TRA_Car</v>
      </c>
      <c r="BF209" s="236" t="str">
        <f t="shared" si="59"/>
        <v>FH18_19</v>
      </c>
      <c r="BG209" s="236">
        <f t="shared" si="42"/>
        <v>2.0787222764254057E-2</v>
      </c>
      <c r="BH209" s="236" t="s">
        <v>145</v>
      </c>
      <c r="BI209" s="236" t="s">
        <v>13</v>
      </c>
      <c r="BM209" s="236" t="s">
        <v>163</v>
      </c>
      <c r="BN209" s="236" t="str">
        <f t="shared" si="60"/>
        <v>TRA_Car</v>
      </c>
      <c r="BO209" s="236" t="str">
        <f t="shared" si="60"/>
        <v>FH18_19</v>
      </c>
      <c r="BP209" s="236">
        <f t="shared" si="61"/>
        <v>2.1302546509601013E-2</v>
      </c>
      <c r="BQ209" s="236" t="s">
        <v>145</v>
      </c>
      <c r="BR209" s="236" t="s">
        <v>10</v>
      </c>
    </row>
    <row r="210" spans="11:70">
      <c r="K210" s="236" t="s">
        <v>163</v>
      </c>
      <c r="L210" s="236" t="str">
        <f t="shared" si="49"/>
        <v>TRA_Car</v>
      </c>
      <c r="M210" s="236" t="str">
        <f t="shared" si="50"/>
        <v>FH20_21</v>
      </c>
      <c r="N210" s="236">
        <f t="shared" si="51"/>
        <v>2.1196759693815032E-2</v>
      </c>
      <c r="O210" s="236" t="s">
        <v>145</v>
      </c>
      <c r="P210" s="236" t="s">
        <v>14</v>
      </c>
      <c r="T210" s="236" t="s">
        <v>163</v>
      </c>
      <c r="U210" s="236" t="str">
        <f t="shared" si="62"/>
        <v>TRA_Car</v>
      </c>
      <c r="V210" s="236" t="str">
        <f t="shared" si="62"/>
        <v>FH20_21</v>
      </c>
      <c r="W210" s="236">
        <f t="shared" si="52"/>
        <v>2.0969036728827523E-2</v>
      </c>
      <c r="X210" s="236" t="s">
        <v>145</v>
      </c>
      <c r="Y210" s="236" t="s">
        <v>9</v>
      </c>
      <c r="AC210" s="236" t="s">
        <v>163</v>
      </c>
      <c r="AD210" s="236" t="str">
        <f t="shared" si="53"/>
        <v>TRA_Car</v>
      </c>
      <c r="AE210" s="236" t="str">
        <f t="shared" si="53"/>
        <v>FH20_21</v>
      </c>
      <c r="AF210" s="236">
        <f t="shared" si="54"/>
        <v>2.157042975296812E-2</v>
      </c>
      <c r="AG210" s="236" t="s">
        <v>145</v>
      </c>
      <c r="AH210" s="236" t="s">
        <v>15</v>
      </c>
      <c r="AL210" s="236" t="s">
        <v>163</v>
      </c>
      <c r="AM210" s="236" t="str">
        <f t="shared" si="55"/>
        <v>TRA_Car</v>
      </c>
      <c r="AN210" s="236" t="str">
        <f t="shared" si="55"/>
        <v>FH20_21</v>
      </c>
      <c r="AO210" s="236">
        <f t="shared" si="56"/>
        <v>2.0999926566056218E-2</v>
      </c>
      <c r="AP210" s="236" t="s">
        <v>145</v>
      </c>
      <c r="AQ210" s="236" t="s">
        <v>12</v>
      </c>
      <c r="AU210" s="236" t="s">
        <v>163</v>
      </c>
      <c r="AV210" s="236" t="str">
        <f t="shared" si="57"/>
        <v>TRA_Car</v>
      </c>
      <c r="AW210" s="236" t="str">
        <f t="shared" si="57"/>
        <v>FH20_21</v>
      </c>
      <c r="AX210" s="236">
        <f t="shared" si="58"/>
        <v>2.172914857240358E-2</v>
      </c>
      <c r="AY210" s="236" t="s">
        <v>145</v>
      </c>
      <c r="AZ210" s="236" t="s">
        <v>11</v>
      </c>
      <c r="BD210" s="236" t="s">
        <v>163</v>
      </c>
      <c r="BE210" s="236" t="str">
        <f t="shared" si="59"/>
        <v>TRA_Car</v>
      </c>
      <c r="BF210" s="236" t="str">
        <f t="shared" si="59"/>
        <v>FH20_21</v>
      </c>
      <c r="BG210" s="236">
        <f t="shared" si="42"/>
        <v>2.0999926566056218E-2</v>
      </c>
      <c r="BH210" s="236" t="s">
        <v>145</v>
      </c>
      <c r="BI210" s="236" t="s">
        <v>13</v>
      </c>
      <c r="BM210" s="236" t="s">
        <v>163</v>
      </c>
      <c r="BN210" s="236" t="str">
        <f t="shared" si="60"/>
        <v>TRA_Car</v>
      </c>
      <c r="BO210" s="236" t="str">
        <f t="shared" si="60"/>
        <v>FH20_21</v>
      </c>
      <c r="BP210" s="236">
        <f t="shared" si="61"/>
        <v>2.172914857240358E-2</v>
      </c>
      <c r="BQ210" s="236" t="s">
        <v>145</v>
      </c>
      <c r="BR210" s="236" t="s">
        <v>10</v>
      </c>
    </row>
    <row r="211" spans="11:70">
      <c r="K211" s="386" t="s">
        <v>163</v>
      </c>
      <c r="L211" s="236" t="str">
        <f t="shared" si="49"/>
        <v>TRA_Car</v>
      </c>
      <c r="M211" s="236" t="str">
        <f t="shared" si="50"/>
        <v>FH22_23</v>
      </c>
      <c r="N211" s="236">
        <f t="shared" si="51"/>
        <v>2.1378603635991075E-2</v>
      </c>
      <c r="O211" s="236" t="s">
        <v>145</v>
      </c>
      <c r="P211" s="236" t="s">
        <v>14</v>
      </c>
      <c r="T211" s="236" t="s">
        <v>163</v>
      </c>
      <c r="U211" s="236" t="str">
        <f t="shared" si="62"/>
        <v>TRA_Car</v>
      </c>
      <c r="V211" s="236" t="str">
        <f t="shared" si="62"/>
        <v>FH22_23</v>
      </c>
      <c r="W211" s="236">
        <f t="shared" si="52"/>
        <v>2.0691198572281522E-2</v>
      </c>
      <c r="X211" s="236" t="s">
        <v>145</v>
      </c>
      <c r="Y211" s="236" t="s">
        <v>9</v>
      </c>
      <c r="AC211" s="236" t="s">
        <v>163</v>
      </c>
      <c r="AD211" s="236" t="str">
        <f t="shared" si="53"/>
        <v>TRA_Car</v>
      </c>
      <c r="AE211" s="236" t="str">
        <f t="shared" si="53"/>
        <v>FH22_23</v>
      </c>
      <c r="AF211" s="236">
        <f t="shared" si="54"/>
        <v>2.1709141168517694E-2</v>
      </c>
      <c r="AG211" s="236" t="s">
        <v>145</v>
      </c>
      <c r="AH211" s="236" t="s">
        <v>15</v>
      </c>
      <c r="AL211" s="236" t="s">
        <v>163</v>
      </c>
      <c r="AM211" s="236" t="str">
        <f t="shared" si="55"/>
        <v>TRA_Car</v>
      </c>
      <c r="AN211" s="236" t="str">
        <f t="shared" si="55"/>
        <v>FH22_23</v>
      </c>
      <c r="AO211" s="236">
        <f t="shared" si="56"/>
        <v>2.1207571541905425E-2</v>
      </c>
      <c r="AP211" s="236" t="s">
        <v>145</v>
      </c>
      <c r="AQ211" s="236" t="s">
        <v>12</v>
      </c>
      <c r="AU211" s="236" t="s">
        <v>163</v>
      </c>
      <c r="AV211" s="236" t="str">
        <f t="shared" si="57"/>
        <v>TRA_Car</v>
      </c>
      <c r="AW211" s="236" t="str">
        <f t="shared" si="57"/>
        <v>FH22_23</v>
      </c>
      <c r="AX211" s="236">
        <f t="shared" si="58"/>
        <v>2.255459586083617E-2</v>
      </c>
      <c r="AY211" s="236" t="s">
        <v>145</v>
      </c>
      <c r="AZ211" s="236" t="s">
        <v>11</v>
      </c>
      <c r="BD211" s="236" t="s">
        <v>163</v>
      </c>
      <c r="BE211" s="236" t="str">
        <f t="shared" si="59"/>
        <v>TRA_Car</v>
      </c>
      <c r="BF211" s="236" t="str">
        <f t="shared" si="59"/>
        <v>FH22_23</v>
      </c>
      <c r="BG211" s="236">
        <f t="shared" si="42"/>
        <v>2.1207571541905425E-2</v>
      </c>
      <c r="BH211" s="236" t="s">
        <v>145</v>
      </c>
      <c r="BI211" s="236" t="s">
        <v>13</v>
      </c>
      <c r="BM211" s="236" t="s">
        <v>163</v>
      </c>
      <c r="BN211" s="236" t="str">
        <f t="shared" si="60"/>
        <v>TRA_Car</v>
      </c>
      <c r="BO211" s="236" t="str">
        <f t="shared" si="60"/>
        <v>FH22_23</v>
      </c>
      <c r="BP211" s="236">
        <f t="shared" si="61"/>
        <v>2.255459586083617E-2</v>
      </c>
      <c r="BQ211" s="236" t="s">
        <v>145</v>
      </c>
      <c r="BR211" s="236" t="s">
        <v>10</v>
      </c>
    </row>
    <row r="212" spans="11:70">
      <c r="K212" s="236" t="s">
        <v>163</v>
      </c>
      <c r="L212" s="236" t="str">
        <f t="shared" si="49"/>
        <v>TRA_Car</v>
      </c>
      <c r="M212" s="236" t="str">
        <f t="shared" si="50"/>
        <v>WH0_1</v>
      </c>
      <c r="N212" s="236">
        <f t="shared" si="51"/>
        <v>2.3300094813820355E-2</v>
      </c>
      <c r="O212" s="236" t="s">
        <v>145</v>
      </c>
      <c r="P212" s="236" t="s">
        <v>14</v>
      </c>
      <c r="T212" s="236" t="s">
        <v>163</v>
      </c>
      <c r="U212" s="236" t="str">
        <f t="shared" si="62"/>
        <v>TRA_Car</v>
      </c>
      <c r="V212" s="236" t="str">
        <f t="shared" si="62"/>
        <v>WH0_1</v>
      </c>
      <c r="W212" s="236">
        <f t="shared" si="52"/>
        <v>2.7052832396289028E-2</v>
      </c>
      <c r="X212" s="236" t="s">
        <v>145</v>
      </c>
      <c r="Y212" s="236" t="s">
        <v>9</v>
      </c>
      <c r="AC212" s="236" t="s">
        <v>163</v>
      </c>
      <c r="AD212" s="236" t="str">
        <f t="shared" si="53"/>
        <v>TRA_Car</v>
      </c>
      <c r="AE212" s="236" t="str">
        <f t="shared" si="53"/>
        <v>WH0_1</v>
      </c>
      <c r="AF212" s="236">
        <f t="shared" si="54"/>
        <v>2.6977531248366181E-2</v>
      </c>
      <c r="AG212" s="236" t="s">
        <v>145</v>
      </c>
      <c r="AH212" s="236" t="s">
        <v>15</v>
      </c>
      <c r="AL212" s="236" t="s">
        <v>163</v>
      </c>
      <c r="AM212" s="236" t="str">
        <f t="shared" si="55"/>
        <v>TRA_Car</v>
      </c>
      <c r="AN212" s="236" t="str">
        <f t="shared" si="55"/>
        <v>WH0_1</v>
      </c>
      <c r="AO212" s="236">
        <f t="shared" si="56"/>
        <v>2.6007960145311419E-2</v>
      </c>
      <c r="AP212" s="236" t="s">
        <v>145</v>
      </c>
      <c r="AQ212" s="236" t="s">
        <v>12</v>
      </c>
      <c r="AU212" s="236" t="s">
        <v>163</v>
      </c>
      <c r="AV212" s="236" t="str">
        <f t="shared" si="57"/>
        <v>TRA_Car</v>
      </c>
      <c r="AW212" s="236" t="str">
        <f t="shared" si="57"/>
        <v>WH0_1</v>
      </c>
      <c r="AX212" s="236">
        <f t="shared" si="58"/>
        <v>2.5192013319288074E-2</v>
      </c>
      <c r="AY212" s="236" t="s">
        <v>145</v>
      </c>
      <c r="AZ212" s="236" t="s">
        <v>11</v>
      </c>
      <c r="BD212" s="236" t="s">
        <v>163</v>
      </c>
      <c r="BE212" s="236" t="str">
        <f t="shared" si="59"/>
        <v>TRA_Car</v>
      </c>
      <c r="BF212" s="236" t="str">
        <f t="shared" si="59"/>
        <v>WH0_1</v>
      </c>
      <c r="BG212" s="236">
        <f t="shared" si="42"/>
        <v>2.6007960145311419E-2</v>
      </c>
      <c r="BH212" s="236" t="s">
        <v>145</v>
      </c>
      <c r="BI212" s="236" t="s">
        <v>13</v>
      </c>
      <c r="BM212" s="236" t="s">
        <v>163</v>
      </c>
      <c r="BN212" s="236" t="str">
        <f t="shared" si="60"/>
        <v>TRA_Car</v>
      </c>
      <c r="BO212" s="236" t="str">
        <f t="shared" si="60"/>
        <v>WH0_1</v>
      </c>
      <c r="BP212" s="236">
        <f t="shared" si="61"/>
        <v>2.5192013319288074E-2</v>
      </c>
      <c r="BQ212" s="236" t="s">
        <v>145</v>
      </c>
      <c r="BR212" s="236" t="s">
        <v>10</v>
      </c>
    </row>
    <row r="213" spans="11:70">
      <c r="K213" s="236" t="s">
        <v>163</v>
      </c>
      <c r="L213" s="236" t="str">
        <f t="shared" si="49"/>
        <v>TRA_Car</v>
      </c>
      <c r="M213" s="236" t="str">
        <f t="shared" si="50"/>
        <v>WH2_3</v>
      </c>
      <c r="N213" s="236">
        <f t="shared" si="51"/>
        <v>2.2949279837092943E-2</v>
      </c>
      <c r="O213" s="236" t="s">
        <v>145</v>
      </c>
      <c r="P213" s="236" t="s">
        <v>14</v>
      </c>
      <c r="T213" s="236" t="s">
        <v>163</v>
      </c>
      <c r="U213" s="236" t="str">
        <f t="shared" si="62"/>
        <v>TRA_Car</v>
      </c>
      <c r="V213" s="236" t="str">
        <f t="shared" si="62"/>
        <v>WH2_3</v>
      </c>
      <c r="W213" s="236">
        <f t="shared" si="52"/>
        <v>2.5013577036882978E-2</v>
      </c>
      <c r="X213" s="236" t="s">
        <v>145</v>
      </c>
      <c r="Y213" s="236" t="s">
        <v>9</v>
      </c>
      <c r="AC213" s="236" t="s">
        <v>163</v>
      </c>
      <c r="AD213" s="236" t="str">
        <f t="shared" si="53"/>
        <v>TRA_Car</v>
      </c>
      <c r="AE213" s="236" t="str">
        <f t="shared" si="53"/>
        <v>WH2_3</v>
      </c>
      <c r="AF213" s="236">
        <f t="shared" si="54"/>
        <v>2.6652958693425988E-2</v>
      </c>
      <c r="AG213" s="236" t="s">
        <v>145</v>
      </c>
      <c r="AH213" s="236" t="s">
        <v>15</v>
      </c>
      <c r="AL213" s="236" t="s">
        <v>163</v>
      </c>
      <c r="AM213" s="236" t="str">
        <f t="shared" si="55"/>
        <v>TRA_Car</v>
      </c>
      <c r="AN213" s="236" t="str">
        <f t="shared" si="55"/>
        <v>WH2_3</v>
      </c>
      <c r="AO213" s="236">
        <f t="shared" si="56"/>
        <v>2.5282231921475835E-2</v>
      </c>
      <c r="AP213" s="236" t="s">
        <v>145</v>
      </c>
      <c r="AQ213" s="236" t="s">
        <v>12</v>
      </c>
      <c r="AU213" s="236" t="s">
        <v>163</v>
      </c>
      <c r="AV213" s="236" t="str">
        <f t="shared" si="57"/>
        <v>TRA_Car</v>
      </c>
      <c r="AW213" s="236" t="str">
        <f t="shared" si="57"/>
        <v>WH2_3</v>
      </c>
      <c r="AX213" s="236">
        <f t="shared" si="58"/>
        <v>2.4011456297412508E-2</v>
      </c>
      <c r="AY213" s="236" t="s">
        <v>145</v>
      </c>
      <c r="AZ213" s="236" t="s">
        <v>11</v>
      </c>
      <c r="BD213" s="236" t="s">
        <v>163</v>
      </c>
      <c r="BE213" s="236" t="str">
        <f t="shared" si="59"/>
        <v>TRA_Car</v>
      </c>
      <c r="BF213" s="236" t="str">
        <f t="shared" si="59"/>
        <v>WH2_3</v>
      </c>
      <c r="BG213" s="236">
        <f t="shared" si="42"/>
        <v>2.5282231921475835E-2</v>
      </c>
      <c r="BH213" s="236" t="s">
        <v>145</v>
      </c>
      <c r="BI213" s="236" t="s">
        <v>13</v>
      </c>
      <c r="BM213" s="236" t="s">
        <v>163</v>
      </c>
      <c r="BN213" s="236" t="str">
        <f t="shared" si="60"/>
        <v>TRA_Car</v>
      </c>
      <c r="BO213" s="236" t="str">
        <f t="shared" si="60"/>
        <v>WH2_3</v>
      </c>
      <c r="BP213" s="236">
        <f t="shared" si="61"/>
        <v>2.4011456297412508E-2</v>
      </c>
      <c r="BQ213" s="236" t="s">
        <v>145</v>
      </c>
      <c r="BR213" s="236" t="s">
        <v>10</v>
      </c>
    </row>
    <row r="214" spans="11:70">
      <c r="K214" s="236" t="s">
        <v>163</v>
      </c>
      <c r="L214" s="236" t="str">
        <f t="shared" si="49"/>
        <v>TRA_Car</v>
      </c>
      <c r="M214" s="236" t="str">
        <f t="shared" si="50"/>
        <v>WH4_5</v>
      </c>
      <c r="N214" s="236">
        <f t="shared" si="51"/>
        <v>2.2222380945545704E-2</v>
      </c>
      <c r="O214" s="236" t="s">
        <v>145</v>
      </c>
      <c r="P214" s="236" t="s">
        <v>14</v>
      </c>
      <c r="T214" s="236" t="s">
        <v>163</v>
      </c>
      <c r="U214" s="236" t="str">
        <f t="shared" si="62"/>
        <v>TRA_Car</v>
      </c>
      <c r="V214" s="236" t="str">
        <f t="shared" si="62"/>
        <v>WH4_5</v>
      </c>
      <c r="W214" s="236">
        <f t="shared" si="52"/>
        <v>2.3696203770169025E-2</v>
      </c>
      <c r="X214" s="236" t="s">
        <v>145</v>
      </c>
      <c r="Y214" s="236" t="s">
        <v>9</v>
      </c>
      <c r="AC214" s="236" t="s">
        <v>163</v>
      </c>
      <c r="AD214" s="236" t="str">
        <f t="shared" si="53"/>
        <v>TRA_Car</v>
      </c>
      <c r="AE214" s="236" t="str">
        <f t="shared" si="53"/>
        <v>WH4_5</v>
      </c>
      <c r="AF214" s="236">
        <f t="shared" si="54"/>
        <v>2.4917071568632491E-2</v>
      </c>
      <c r="AG214" s="236" t="s">
        <v>145</v>
      </c>
      <c r="AH214" s="236" t="s">
        <v>15</v>
      </c>
      <c r="AL214" s="236" t="s">
        <v>163</v>
      </c>
      <c r="AM214" s="236" t="str">
        <f t="shared" si="55"/>
        <v>TRA_Car</v>
      </c>
      <c r="AN214" s="236" t="str">
        <f t="shared" si="55"/>
        <v>WH4_5</v>
      </c>
      <c r="AO214" s="236">
        <f t="shared" si="56"/>
        <v>2.3916599319823553E-2</v>
      </c>
      <c r="AP214" s="236" t="s">
        <v>145</v>
      </c>
      <c r="AQ214" s="236" t="s">
        <v>12</v>
      </c>
      <c r="AU214" s="236" t="s">
        <v>163</v>
      </c>
      <c r="AV214" s="236" t="str">
        <f t="shared" si="57"/>
        <v>TRA_Car</v>
      </c>
      <c r="AW214" s="236" t="str">
        <f t="shared" si="57"/>
        <v>WH4_5</v>
      </c>
      <c r="AX214" s="236">
        <f t="shared" si="58"/>
        <v>2.1583935635486006E-2</v>
      </c>
      <c r="AY214" s="236" t="s">
        <v>145</v>
      </c>
      <c r="AZ214" s="236" t="s">
        <v>11</v>
      </c>
      <c r="BD214" s="236" t="s">
        <v>163</v>
      </c>
      <c r="BE214" s="236" t="str">
        <f t="shared" si="59"/>
        <v>TRA_Car</v>
      </c>
      <c r="BF214" s="236" t="str">
        <f t="shared" si="59"/>
        <v>WH4_5</v>
      </c>
      <c r="BG214" s="236">
        <f t="shared" si="42"/>
        <v>2.3916599319823553E-2</v>
      </c>
      <c r="BH214" s="236" t="s">
        <v>145</v>
      </c>
      <c r="BI214" s="236" t="s">
        <v>13</v>
      </c>
      <c r="BM214" s="236" t="s">
        <v>163</v>
      </c>
      <c r="BN214" s="236" t="str">
        <f t="shared" si="60"/>
        <v>TRA_Car</v>
      </c>
      <c r="BO214" s="236" t="str">
        <f t="shared" si="60"/>
        <v>WH4_5</v>
      </c>
      <c r="BP214" s="236">
        <f t="shared" si="61"/>
        <v>2.1583935635486006E-2</v>
      </c>
      <c r="BQ214" s="236" t="s">
        <v>145</v>
      </c>
      <c r="BR214" s="236" t="s">
        <v>10</v>
      </c>
    </row>
    <row r="215" spans="11:70">
      <c r="K215" s="386" t="s">
        <v>163</v>
      </c>
      <c r="L215" s="236" t="str">
        <f t="shared" si="49"/>
        <v>TRA_Car</v>
      </c>
      <c r="M215" s="236" t="str">
        <f t="shared" si="50"/>
        <v>WH6_7</v>
      </c>
      <c r="N215" s="236">
        <f t="shared" si="51"/>
        <v>2.1258522050921807E-2</v>
      </c>
      <c r="O215" s="236" t="s">
        <v>145</v>
      </c>
      <c r="P215" s="236" t="s">
        <v>14</v>
      </c>
      <c r="T215" s="236" t="s">
        <v>163</v>
      </c>
      <c r="U215" s="236" t="str">
        <f t="shared" si="62"/>
        <v>TRA_Car</v>
      </c>
      <c r="V215" s="236" t="str">
        <f t="shared" si="62"/>
        <v>WH6_7</v>
      </c>
      <c r="W215" s="236">
        <f t="shared" si="52"/>
        <v>2.3554467401049717E-2</v>
      </c>
      <c r="X215" s="236" t="s">
        <v>145</v>
      </c>
      <c r="Y215" s="236" t="s">
        <v>9</v>
      </c>
      <c r="AC215" s="236" t="s">
        <v>163</v>
      </c>
      <c r="AD215" s="236" t="str">
        <f t="shared" si="53"/>
        <v>TRA_Car</v>
      </c>
      <c r="AE215" s="236" t="str">
        <f t="shared" si="53"/>
        <v>WH6_7</v>
      </c>
      <c r="AF215" s="236">
        <f t="shared" si="54"/>
        <v>2.2314948777941768E-2</v>
      </c>
      <c r="AG215" s="236" t="s">
        <v>145</v>
      </c>
      <c r="AH215" s="236" t="s">
        <v>15</v>
      </c>
      <c r="AL215" s="236" t="s">
        <v>163</v>
      </c>
      <c r="AM215" s="236" t="str">
        <f t="shared" si="55"/>
        <v>TRA_Car</v>
      </c>
      <c r="AN215" s="236" t="str">
        <f t="shared" si="55"/>
        <v>WH6_7</v>
      </c>
      <c r="AO215" s="236">
        <f t="shared" si="56"/>
        <v>2.2630890443310306E-2</v>
      </c>
      <c r="AP215" s="236" t="s">
        <v>145</v>
      </c>
      <c r="AQ215" s="236" t="s">
        <v>12</v>
      </c>
      <c r="AU215" s="236" t="s">
        <v>163</v>
      </c>
      <c r="AV215" s="236" t="str">
        <f t="shared" si="57"/>
        <v>TRA_Car</v>
      </c>
      <c r="AW215" s="236" t="str">
        <f t="shared" si="57"/>
        <v>WH6_7</v>
      </c>
      <c r="AX215" s="236">
        <f t="shared" si="58"/>
        <v>1.956645749960171E-2</v>
      </c>
      <c r="AY215" s="236" t="s">
        <v>145</v>
      </c>
      <c r="AZ215" s="236" t="s">
        <v>11</v>
      </c>
      <c r="BD215" s="236" t="s">
        <v>163</v>
      </c>
      <c r="BE215" s="236" t="str">
        <f t="shared" si="59"/>
        <v>TRA_Car</v>
      </c>
      <c r="BF215" s="236" t="str">
        <f t="shared" si="59"/>
        <v>WH6_7</v>
      </c>
      <c r="BG215" s="236">
        <f t="shared" si="42"/>
        <v>2.2630890443310306E-2</v>
      </c>
      <c r="BH215" s="236" t="s">
        <v>145</v>
      </c>
      <c r="BI215" s="236" t="s">
        <v>13</v>
      </c>
      <c r="BM215" s="236" t="s">
        <v>163</v>
      </c>
      <c r="BN215" s="236" t="str">
        <f t="shared" si="60"/>
        <v>TRA_Car</v>
      </c>
      <c r="BO215" s="236" t="str">
        <f t="shared" si="60"/>
        <v>WH6_7</v>
      </c>
      <c r="BP215" s="236">
        <f t="shared" si="61"/>
        <v>1.956645749960171E-2</v>
      </c>
      <c r="BQ215" s="236" t="s">
        <v>145</v>
      </c>
      <c r="BR215" s="236" t="s">
        <v>10</v>
      </c>
    </row>
    <row r="216" spans="11:70">
      <c r="K216" s="236" t="s">
        <v>163</v>
      </c>
      <c r="L216" s="236" t="str">
        <f t="shared" si="49"/>
        <v>TRA_Car</v>
      </c>
      <c r="M216" s="236" t="str">
        <f t="shared" si="50"/>
        <v>WH8_9</v>
      </c>
      <c r="N216" s="236">
        <f t="shared" si="51"/>
        <v>2.0781130887542472E-2</v>
      </c>
      <c r="O216" s="236" t="s">
        <v>145</v>
      </c>
      <c r="P216" s="236" t="s">
        <v>14</v>
      </c>
      <c r="T216" s="236" t="s">
        <v>163</v>
      </c>
      <c r="U216" s="236" t="str">
        <f t="shared" si="62"/>
        <v>TRA_Car</v>
      </c>
      <c r="V216" s="236" t="str">
        <f t="shared" si="62"/>
        <v>WH8_9</v>
      </c>
      <c r="W216" s="236">
        <f t="shared" si="52"/>
        <v>2.4300205766701756E-2</v>
      </c>
      <c r="X216" s="236" t="s">
        <v>145</v>
      </c>
      <c r="Y216" s="236" t="s">
        <v>9</v>
      </c>
      <c r="AC216" s="236" t="s">
        <v>163</v>
      </c>
      <c r="AD216" s="236" t="str">
        <f t="shared" si="53"/>
        <v>TRA_Car</v>
      </c>
      <c r="AE216" s="236" t="str">
        <f t="shared" si="53"/>
        <v>WH8_9</v>
      </c>
      <c r="AF216" s="236">
        <f t="shared" si="54"/>
        <v>2.0694579381969672E-2</v>
      </c>
      <c r="AG216" s="236" t="s">
        <v>145</v>
      </c>
      <c r="AH216" s="236" t="s">
        <v>15</v>
      </c>
      <c r="AL216" s="236" t="s">
        <v>163</v>
      </c>
      <c r="AM216" s="236" t="str">
        <f t="shared" si="55"/>
        <v>TRA_Car</v>
      </c>
      <c r="AN216" s="236" t="str">
        <f t="shared" si="55"/>
        <v>WH8_9</v>
      </c>
      <c r="AO216" s="236">
        <f t="shared" si="56"/>
        <v>2.2198516505466385E-2</v>
      </c>
      <c r="AP216" s="236" t="s">
        <v>145</v>
      </c>
      <c r="AQ216" s="236" t="s">
        <v>12</v>
      </c>
      <c r="AU216" s="236" t="s">
        <v>163</v>
      </c>
      <c r="AV216" s="236" t="str">
        <f t="shared" si="57"/>
        <v>TRA_Car</v>
      </c>
      <c r="AW216" s="236" t="str">
        <f t="shared" si="57"/>
        <v>WH8_9</v>
      </c>
      <c r="AX216" s="236">
        <f t="shared" si="58"/>
        <v>1.8926889835118442E-2</v>
      </c>
      <c r="AY216" s="236" t="s">
        <v>145</v>
      </c>
      <c r="AZ216" s="236" t="s">
        <v>11</v>
      </c>
      <c r="BD216" s="236" t="s">
        <v>163</v>
      </c>
      <c r="BE216" s="236" t="str">
        <f t="shared" si="59"/>
        <v>TRA_Car</v>
      </c>
      <c r="BF216" s="236" t="str">
        <f t="shared" si="59"/>
        <v>WH8_9</v>
      </c>
      <c r="BG216" s="236">
        <f t="shared" si="42"/>
        <v>2.2198516505466385E-2</v>
      </c>
      <c r="BH216" s="236" t="s">
        <v>145</v>
      </c>
      <c r="BI216" s="236" t="s">
        <v>13</v>
      </c>
      <c r="BM216" s="236" t="s">
        <v>163</v>
      </c>
      <c r="BN216" s="236" t="str">
        <f t="shared" si="60"/>
        <v>TRA_Car</v>
      </c>
      <c r="BO216" s="236" t="str">
        <f t="shared" si="60"/>
        <v>WH8_9</v>
      </c>
      <c r="BP216" s="236">
        <f t="shared" si="61"/>
        <v>1.8926889835118442E-2</v>
      </c>
      <c r="BQ216" s="236" t="s">
        <v>145</v>
      </c>
      <c r="BR216" s="236" t="s">
        <v>10</v>
      </c>
    </row>
    <row r="217" spans="11:70">
      <c r="K217" s="236" t="s">
        <v>163</v>
      </c>
      <c r="L217" s="236" t="str">
        <f t="shared" si="49"/>
        <v>TRA_Car</v>
      </c>
      <c r="M217" s="236" t="str">
        <f t="shared" si="50"/>
        <v>WH10_11</v>
      </c>
      <c r="N217" s="236">
        <f t="shared" si="51"/>
        <v>2.0724743126449289E-2</v>
      </c>
      <c r="O217" s="236" t="s">
        <v>145</v>
      </c>
      <c r="P217" s="236" t="s">
        <v>14</v>
      </c>
      <c r="T217" s="236" t="s">
        <v>163</v>
      </c>
      <c r="U217" s="236" t="str">
        <f t="shared" si="62"/>
        <v>TRA_Car</v>
      </c>
      <c r="V217" s="236" t="str">
        <f t="shared" si="62"/>
        <v>WH10_11</v>
      </c>
      <c r="W217" s="236">
        <f t="shared" si="52"/>
        <v>2.6960606459662702E-2</v>
      </c>
      <c r="X217" s="236" t="s">
        <v>145</v>
      </c>
      <c r="Y217" s="236" t="s">
        <v>9</v>
      </c>
      <c r="AC217" s="236" t="s">
        <v>163</v>
      </c>
      <c r="AD217" s="236" t="str">
        <f t="shared" si="53"/>
        <v>TRA_Car</v>
      </c>
      <c r="AE217" s="236" t="str">
        <f t="shared" si="53"/>
        <v>WH10_11</v>
      </c>
      <c r="AF217" s="236">
        <f t="shared" si="54"/>
        <v>2.0337356222063653E-2</v>
      </c>
      <c r="AG217" s="236" t="s">
        <v>145</v>
      </c>
      <c r="AH217" s="236" t="s">
        <v>15</v>
      </c>
      <c r="AL217" s="236" t="s">
        <v>163</v>
      </c>
      <c r="AM217" s="236" t="str">
        <f t="shared" si="55"/>
        <v>TRA_Car</v>
      </c>
      <c r="AN217" s="236" t="str">
        <f t="shared" si="55"/>
        <v>WH10_11</v>
      </c>
      <c r="AO217" s="236">
        <f t="shared" si="56"/>
        <v>2.289443174741624E-2</v>
      </c>
      <c r="AP217" s="236" t="s">
        <v>145</v>
      </c>
      <c r="AQ217" s="236" t="s">
        <v>12</v>
      </c>
      <c r="AU217" s="236" t="s">
        <v>163</v>
      </c>
      <c r="AV217" s="236" t="str">
        <f t="shared" si="57"/>
        <v>TRA_Car</v>
      </c>
      <c r="AW217" s="236" t="str">
        <f t="shared" si="57"/>
        <v>WH10_11</v>
      </c>
      <c r="AX217" s="236">
        <f t="shared" si="58"/>
        <v>1.9316772940714252E-2</v>
      </c>
      <c r="AY217" s="236" t="s">
        <v>145</v>
      </c>
      <c r="AZ217" s="236" t="s">
        <v>11</v>
      </c>
      <c r="BD217" s="236" t="s">
        <v>163</v>
      </c>
      <c r="BE217" s="236" t="str">
        <f t="shared" si="59"/>
        <v>TRA_Car</v>
      </c>
      <c r="BF217" s="236" t="str">
        <f t="shared" si="59"/>
        <v>WH10_11</v>
      </c>
      <c r="BG217" s="236">
        <f t="shared" si="42"/>
        <v>2.289443174741624E-2</v>
      </c>
      <c r="BH217" s="236" t="s">
        <v>145</v>
      </c>
      <c r="BI217" s="236" t="s">
        <v>13</v>
      </c>
      <c r="BM217" s="236" t="s">
        <v>163</v>
      </c>
      <c r="BN217" s="236" t="str">
        <f t="shared" si="60"/>
        <v>TRA_Car</v>
      </c>
      <c r="BO217" s="236" t="str">
        <f t="shared" si="60"/>
        <v>WH10_11</v>
      </c>
      <c r="BP217" s="236">
        <f t="shared" si="61"/>
        <v>1.9316772940714252E-2</v>
      </c>
      <c r="BQ217" s="236" t="s">
        <v>145</v>
      </c>
      <c r="BR217" s="236" t="s">
        <v>10</v>
      </c>
    </row>
    <row r="218" spans="11:70">
      <c r="K218" s="236" t="s">
        <v>163</v>
      </c>
      <c r="L218" s="236" t="str">
        <f t="shared" si="49"/>
        <v>TRA_Car</v>
      </c>
      <c r="M218" s="236" t="str">
        <f t="shared" si="50"/>
        <v>WH12_13</v>
      </c>
      <c r="N218" s="236">
        <f t="shared" si="51"/>
        <v>2.1313426308615869E-2</v>
      </c>
      <c r="O218" s="236" t="s">
        <v>145</v>
      </c>
      <c r="P218" s="236" t="s">
        <v>14</v>
      </c>
      <c r="T218" s="236" t="s">
        <v>163</v>
      </c>
      <c r="U218" s="236" t="str">
        <f t="shared" si="62"/>
        <v>TRA_Car</v>
      </c>
      <c r="V218" s="236" t="str">
        <f t="shared" si="62"/>
        <v>WH12_13</v>
      </c>
      <c r="W218" s="236">
        <f t="shared" si="52"/>
        <v>2.8194153221252558E-2</v>
      </c>
      <c r="X218" s="236" t="s">
        <v>145</v>
      </c>
      <c r="Y218" s="236" t="s">
        <v>9</v>
      </c>
      <c r="AC218" s="236" t="s">
        <v>163</v>
      </c>
      <c r="AD218" s="236" t="str">
        <f t="shared" si="53"/>
        <v>TRA_Car</v>
      </c>
      <c r="AE218" s="236" t="str">
        <f t="shared" si="53"/>
        <v>WH12_13</v>
      </c>
      <c r="AF218" s="236">
        <f t="shared" si="54"/>
        <v>2.1577923329904772E-2</v>
      </c>
      <c r="AG218" s="236" t="s">
        <v>145</v>
      </c>
      <c r="AH218" s="236" t="s">
        <v>15</v>
      </c>
      <c r="AL218" s="236" t="s">
        <v>163</v>
      </c>
      <c r="AM218" s="236" t="str">
        <f t="shared" si="55"/>
        <v>TRA_Car</v>
      </c>
      <c r="AN218" s="236" t="str">
        <f t="shared" si="55"/>
        <v>WH12_13</v>
      </c>
      <c r="AO218" s="236">
        <f t="shared" si="56"/>
        <v>2.436992205662647E-2</v>
      </c>
      <c r="AP218" s="236" t="s">
        <v>145</v>
      </c>
      <c r="AQ218" s="236" t="s">
        <v>12</v>
      </c>
      <c r="AU218" s="236" t="s">
        <v>163</v>
      </c>
      <c r="AV218" s="236" t="str">
        <f t="shared" si="57"/>
        <v>TRA_Car</v>
      </c>
      <c r="AW218" s="236" t="str">
        <f t="shared" si="57"/>
        <v>WH12_13</v>
      </c>
      <c r="AX218" s="236">
        <f t="shared" si="58"/>
        <v>2.1713679165996778E-2</v>
      </c>
      <c r="AY218" s="236" t="s">
        <v>145</v>
      </c>
      <c r="AZ218" s="236" t="s">
        <v>11</v>
      </c>
      <c r="BD218" s="236" t="s">
        <v>163</v>
      </c>
      <c r="BE218" s="236" t="str">
        <f t="shared" si="59"/>
        <v>TRA_Car</v>
      </c>
      <c r="BF218" s="236" t="str">
        <f t="shared" si="59"/>
        <v>WH12_13</v>
      </c>
      <c r="BG218" s="236">
        <f t="shared" si="42"/>
        <v>2.436992205662647E-2</v>
      </c>
      <c r="BH218" s="236" t="s">
        <v>145</v>
      </c>
      <c r="BI218" s="236" t="s">
        <v>13</v>
      </c>
      <c r="BM218" s="236" t="s">
        <v>163</v>
      </c>
      <c r="BN218" s="236" t="str">
        <f t="shared" si="60"/>
        <v>TRA_Car</v>
      </c>
      <c r="BO218" s="236" t="str">
        <f t="shared" si="60"/>
        <v>WH12_13</v>
      </c>
      <c r="BP218" s="236">
        <f t="shared" si="61"/>
        <v>2.1713679165996778E-2</v>
      </c>
      <c r="BQ218" s="236" t="s">
        <v>145</v>
      </c>
      <c r="BR218" s="236" t="s">
        <v>10</v>
      </c>
    </row>
    <row r="219" spans="11:70">
      <c r="K219" s="386" t="s">
        <v>163</v>
      </c>
      <c r="L219" s="236" t="str">
        <f t="shared" si="49"/>
        <v>TRA_Car</v>
      </c>
      <c r="M219" s="236" t="str">
        <f t="shared" si="50"/>
        <v>WH14_15</v>
      </c>
      <c r="N219" s="236">
        <f t="shared" si="51"/>
        <v>2.2469105630351725E-2</v>
      </c>
      <c r="O219" s="236" t="s">
        <v>145</v>
      </c>
      <c r="P219" s="236" t="s">
        <v>14</v>
      </c>
      <c r="T219" s="236" t="s">
        <v>163</v>
      </c>
      <c r="U219" s="236" t="str">
        <f t="shared" si="62"/>
        <v>TRA_Car</v>
      </c>
      <c r="V219" s="236" t="str">
        <f t="shared" si="62"/>
        <v>WH14_15</v>
      </c>
      <c r="W219" s="236">
        <f t="shared" si="52"/>
        <v>2.7759107718327507E-2</v>
      </c>
      <c r="X219" s="236" t="s">
        <v>145</v>
      </c>
      <c r="Y219" s="236" t="s">
        <v>9</v>
      </c>
      <c r="AC219" s="236" t="s">
        <v>163</v>
      </c>
      <c r="AD219" s="236" t="str">
        <f t="shared" si="53"/>
        <v>TRA_Car</v>
      </c>
      <c r="AE219" s="236" t="str">
        <f t="shared" si="53"/>
        <v>WH14_15</v>
      </c>
      <c r="AF219" s="236">
        <f t="shared" si="54"/>
        <v>2.443722308467574E-2</v>
      </c>
      <c r="AG219" s="236" t="s">
        <v>145</v>
      </c>
      <c r="AH219" s="236" t="s">
        <v>15</v>
      </c>
      <c r="AL219" s="236" t="s">
        <v>163</v>
      </c>
      <c r="AM219" s="236" t="str">
        <f t="shared" si="55"/>
        <v>TRA_Car</v>
      </c>
      <c r="AN219" s="236" t="str">
        <f t="shared" si="55"/>
        <v>WH14_15</v>
      </c>
      <c r="AO219" s="236">
        <f t="shared" si="56"/>
        <v>2.5296656553616542E-2</v>
      </c>
      <c r="AP219" s="236" t="s">
        <v>145</v>
      </c>
      <c r="AQ219" s="236" t="s">
        <v>12</v>
      </c>
      <c r="AU219" s="236" t="s">
        <v>163</v>
      </c>
      <c r="AV219" s="236" t="str">
        <f t="shared" si="57"/>
        <v>TRA_Car</v>
      </c>
      <c r="AW219" s="236" t="str">
        <f t="shared" si="57"/>
        <v>WH14_15</v>
      </c>
      <c r="AX219" s="236">
        <f t="shared" si="58"/>
        <v>2.3154616299008286E-2</v>
      </c>
      <c r="AY219" s="236" t="s">
        <v>145</v>
      </c>
      <c r="AZ219" s="236" t="s">
        <v>11</v>
      </c>
      <c r="BD219" s="236" t="s">
        <v>163</v>
      </c>
      <c r="BE219" s="236" t="str">
        <f t="shared" si="59"/>
        <v>TRA_Car</v>
      </c>
      <c r="BF219" s="236" t="str">
        <f t="shared" si="59"/>
        <v>WH14_15</v>
      </c>
      <c r="BG219" s="236">
        <f t="shared" si="42"/>
        <v>2.5296656553616542E-2</v>
      </c>
      <c r="BH219" s="236" t="s">
        <v>145</v>
      </c>
      <c r="BI219" s="236" t="s">
        <v>13</v>
      </c>
      <c r="BM219" s="236" t="s">
        <v>163</v>
      </c>
      <c r="BN219" s="236" t="str">
        <f t="shared" si="60"/>
        <v>TRA_Car</v>
      </c>
      <c r="BO219" s="236" t="str">
        <f t="shared" si="60"/>
        <v>WH14_15</v>
      </c>
      <c r="BP219" s="236">
        <f t="shared" si="61"/>
        <v>2.3154616299008286E-2</v>
      </c>
      <c r="BQ219" s="236" t="s">
        <v>145</v>
      </c>
      <c r="BR219" s="236" t="s">
        <v>10</v>
      </c>
    </row>
    <row r="220" spans="11:70">
      <c r="K220" s="236" t="s">
        <v>163</v>
      </c>
      <c r="L220" s="236" t="str">
        <f t="shared" si="49"/>
        <v>TRA_Car</v>
      </c>
      <c r="M220" s="236" t="str">
        <f t="shared" si="50"/>
        <v>WH16_17</v>
      </c>
      <c r="N220" s="236">
        <f t="shared" si="51"/>
        <v>2.2805879354489168E-2</v>
      </c>
      <c r="O220" s="236" t="s">
        <v>145</v>
      </c>
      <c r="P220" s="236" t="s">
        <v>14</v>
      </c>
      <c r="T220" s="236" t="s">
        <v>163</v>
      </c>
      <c r="U220" s="236" t="str">
        <f t="shared" si="62"/>
        <v>TRA_Car</v>
      </c>
      <c r="V220" s="236" t="str">
        <f t="shared" si="62"/>
        <v>WH16_17</v>
      </c>
      <c r="W220" s="236">
        <f t="shared" si="52"/>
        <v>2.7022500142114415E-2</v>
      </c>
      <c r="X220" s="236" t="s">
        <v>145</v>
      </c>
      <c r="Y220" s="236" t="s">
        <v>9</v>
      </c>
      <c r="AC220" s="236" t="s">
        <v>163</v>
      </c>
      <c r="AD220" s="236" t="str">
        <f t="shared" si="53"/>
        <v>TRA_Car</v>
      </c>
      <c r="AE220" s="236" t="str">
        <f t="shared" si="53"/>
        <v>WH16_17</v>
      </c>
      <c r="AF220" s="236">
        <f t="shared" si="54"/>
        <v>2.5705527690156708E-2</v>
      </c>
      <c r="AG220" s="236" t="s">
        <v>145</v>
      </c>
      <c r="AH220" s="236" t="s">
        <v>15</v>
      </c>
      <c r="AL220" s="236" t="s">
        <v>163</v>
      </c>
      <c r="AM220" s="236" t="str">
        <f t="shared" si="55"/>
        <v>TRA_Car</v>
      </c>
      <c r="AN220" s="236" t="str">
        <f t="shared" si="55"/>
        <v>WH16_17</v>
      </c>
      <c r="AO220" s="236">
        <f t="shared" si="56"/>
        <v>2.5303534826348534E-2</v>
      </c>
      <c r="AP220" s="236" t="s">
        <v>145</v>
      </c>
      <c r="AQ220" s="236" t="s">
        <v>12</v>
      </c>
      <c r="AU220" s="236" t="s">
        <v>163</v>
      </c>
      <c r="AV220" s="236" t="str">
        <f t="shared" si="57"/>
        <v>TRA_Car</v>
      </c>
      <c r="AW220" s="236" t="str">
        <f t="shared" si="57"/>
        <v>WH16_17</v>
      </c>
      <c r="AX220" s="236">
        <f t="shared" si="58"/>
        <v>2.335857026371211E-2</v>
      </c>
      <c r="AY220" s="236" t="s">
        <v>145</v>
      </c>
      <c r="AZ220" s="236" t="s">
        <v>11</v>
      </c>
      <c r="BD220" s="236" t="s">
        <v>163</v>
      </c>
      <c r="BE220" s="236" t="str">
        <f t="shared" si="59"/>
        <v>TRA_Car</v>
      </c>
      <c r="BF220" s="236" t="str">
        <f t="shared" si="59"/>
        <v>WH16_17</v>
      </c>
      <c r="BG220" s="236">
        <f t="shared" si="42"/>
        <v>2.5303534826348534E-2</v>
      </c>
      <c r="BH220" s="236" t="s">
        <v>145</v>
      </c>
      <c r="BI220" s="236" t="s">
        <v>13</v>
      </c>
      <c r="BM220" s="236" t="s">
        <v>163</v>
      </c>
      <c r="BN220" s="236" t="str">
        <f t="shared" si="60"/>
        <v>TRA_Car</v>
      </c>
      <c r="BO220" s="236" t="str">
        <f t="shared" si="60"/>
        <v>WH16_17</v>
      </c>
      <c r="BP220" s="236">
        <f t="shared" si="61"/>
        <v>2.335857026371211E-2</v>
      </c>
      <c r="BQ220" s="236" t="s">
        <v>145</v>
      </c>
      <c r="BR220" s="236" t="s">
        <v>10</v>
      </c>
    </row>
    <row r="221" spans="11:70">
      <c r="K221" s="236" t="s">
        <v>163</v>
      </c>
      <c r="L221" s="236" t="str">
        <f t="shared" si="49"/>
        <v>TRA_Car</v>
      </c>
      <c r="M221" s="236" t="str">
        <f t="shared" si="50"/>
        <v>WH18_19</v>
      </c>
      <c r="N221" s="236">
        <f t="shared" si="51"/>
        <v>2.2833551053567526E-2</v>
      </c>
      <c r="O221" s="236" t="s">
        <v>145</v>
      </c>
      <c r="P221" s="236" t="s">
        <v>14</v>
      </c>
      <c r="T221" s="236" t="s">
        <v>163</v>
      </c>
      <c r="U221" s="236" t="str">
        <f t="shared" si="62"/>
        <v>TRA_Car</v>
      </c>
      <c r="V221" s="236" t="str">
        <f t="shared" si="62"/>
        <v>WH18_19</v>
      </c>
      <c r="W221" s="236">
        <f t="shared" si="52"/>
        <v>2.6751794466061383E-2</v>
      </c>
      <c r="X221" s="236" t="s">
        <v>145</v>
      </c>
      <c r="Y221" s="236" t="s">
        <v>9</v>
      </c>
      <c r="AC221" s="236" t="s">
        <v>163</v>
      </c>
      <c r="AD221" s="236" t="str">
        <f t="shared" si="53"/>
        <v>TRA_Car</v>
      </c>
      <c r="AE221" s="236" t="str">
        <f t="shared" si="53"/>
        <v>WH18_19</v>
      </c>
      <c r="AF221" s="236">
        <f t="shared" si="54"/>
        <v>2.5592794365341641E-2</v>
      </c>
      <c r="AG221" s="236" t="s">
        <v>145</v>
      </c>
      <c r="AH221" s="236" t="s">
        <v>15</v>
      </c>
      <c r="AL221" s="236" t="s">
        <v>163</v>
      </c>
      <c r="AM221" s="236" t="str">
        <f t="shared" si="55"/>
        <v>TRA_Car</v>
      </c>
      <c r="AN221" s="236" t="str">
        <f t="shared" si="55"/>
        <v>WH18_19</v>
      </c>
      <c r="AO221" s="236">
        <f t="shared" si="56"/>
        <v>2.4969586031286229E-2</v>
      </c>
      <c r="AP221" s="236" t="s">
        <v>145</v>
      </c>
      <c r="AQ221" s="236" t="s">
        <v>12</v>
      </c>
      <c r="AU221" s="236" t="s">
        <v>163</v>
      </c>
      <c r="AV221" s="236" t="str">
        <f t="shared" si="57"/>
        <v>TRA_Car</v>
      </c>
      <c r="AW221" s="236" t="str">
        <f t="shared" si="57"/>
        <v>WH18_19</v>
      </c>
      <c r="AX221" s="236">
        <f t="shared" si="58"/>
        <v>2.3127630615324031E-2</v>
      </c>
      <c r="AY221" s="236" t="s">
        <v>145</v>
      </c>
      <c r="AZ221" s="236" t="s">
        <v>11</v>
      </c>
      <c r="BD221" s="236" t="s">
        <v>163</v>
      </c>
      <c r="BE221" s="236" t="str">
        <f t="shared" si="59"/>
        <v>TRA_Car</v>
      </c>
      <c r="BF221" s="236" t="str">
        <f t="shared" si="59"/>
        <v>WH18_19</v>
      </c>
      <c r="BG221" s="236">
        <f t="shared" si="42"/>
        <v>2.4969586031286229E-2</v>
      </c>
      <c r="BH221" s="236" t="s">
        <v>145</v>
      </c>
      <c r="BI221" s="236" t="s">
        <v>13</v>
      </c>
      <c r="BM221" s="236" t="s">
        <v>163</v>
      </c>
      <c r="BN221" s="236" t="str">
        <f t="shared" si="60"/>
        <v>TRA_Car</v>
      </c>
      <c r="BO221" s="236" t="str">
        <f t="shared" si="60"/>
        <v>WH18_19</v>
      </c>
      <c r="BP221" s="236">
        <f t="shared" si="61"/>
        <v>2.3127630615324031E-2</v>
      </c>
      <c r="BQ221" s="236" t="s">
        <v>145</v>
      </c>
      <c r="BR221" s="236" t="s">
        <v>10</v>
      </c>
    </row>
    <row r="222" spans="11:70">
      <c r="K222" s="236" t="s">
        <v>163</v>
      </c>
      <c r="L222" s="236" t="str">
        <f t="shared" si="49"/>
        <v>TRA_Car</v>
      </c>
      <c r="M222" s="236" t="str">
        <f t="shared" si="50"/>
        <v>WH20_21</v>
      </c>
      <c r="N222" s="236">
        <f t="shared" si="51"/>
        <v>2.2715455782190419E-2</v>
      </c>
      <c r="O222" s="236" t="s">
        <v>145</v>
      </c>
      <c r="P222" s="236" t="s">
        <v>14</v>
      </c>
      <c r="T222" s="236" t="s">
        <v>163</v>
      </c>
      <c r="U222" s="236" t="str">
        <f t="shared" si="62"/>
        <v>TRA_Car</v>
      </c>
      <c r="V222" s="236" t="str">
        <f t="shared" si="62"/>
        <v>WH20_21</v>
      </c>
      <c r="W222" s="236">
        <f t="shared" si="52"/>
        <v>2.8393351379152599E-2</v>
      </c>
      <c r="X222" s="236" t="s">
        <v>145</v>
      </c>
      <c r="Y222" s="236" t="s">
        <v>9</v>
      </c>
      <c r="AC222" s="236" t="s">
        <v>163</v>
      </c>
      <c r="AD222" s="236" t="str">
        <f t="shared" si="53"/>
        <v>TRA_Car</v>
      </c>
      <c r="AE222" s="236" t="str">
        <f t="shared" si="53"/>
        <v>WH20_21</v>
      </c>
      <c r="AF222" s="236">
        <f t="shared" si="54"/>
        <v>2.5128096357010504E-2</v>
      </c>
      <c r="AG222" s="236" t="s">
        <v>145</v>
      </c>
      <c r="AH222" s="236" t="s">
        <v>15</v>
      </c>
      <c r="AL222" s="236" t="s">
        <v>163</v>
      </c>
      <c r="AM222" s="236" t="str">
        <f t="shared" si="55"/>
        <v>TRA_Car</v>
      </c>
      <c r="AN222" s="236" t="str">
        <f t="shared" si="55"/>
        <v>WH20_21</v>
      </c>
      <c r="AO222" s="236">
        <f t="shared" si="56"/>
        <v>2.5193666776947114E-2</v>
      </c>
      <c r="AP222" s="236" t="s">
        <v>145</v>
      </c>
      <c r="AQ222" s="236" t="s">
        <v>12</v>
      </c>
      <c r="AU222" s="236" t="s">
        <v>163</v>
      </c>
      <c r="AV222" s="236" t="str">
        <f t="shared" si="57"/>
        <v>TRA_Car</v>
      </c>
      <c r="AW222" s="236" t="str">
        <f t="shared" si="57"/>
        <v>WH20_21</v>
      </c>
      <c r="AX222" s="236">
        <f t="shared" si="58"/>
        <v>2.3066922677741498E-2</v>
      </c>
      <c r="AY222" s="236" t="s">
        <v>145</v>
      </c>
      <c r="AZ222" s="236" t="s">
        <v>11</v>
      </c>
      <c r="BD222" s="236" t="s">
        <v>163</v>
      </c>
      <c r="BE222" s="236" t="str">
        <f t="shared" si="59"/>
        <v>TRA_Car</v>
      </c>
      <c r="BF222" s="236" t="str">
        <f t="shared" si="59"/>
        <v>WH20_21</v>
      </c>
      <c r="BG222" s="236">
        <f t="shared" si="42"/>
        <v>2.5193666776947114E-2</v>
      </c>
      <c r="BH222" s="236" t="s">
        <v>145</v>
      </c>
      <c r="BI222" s="236" t="s">
        <v>13</v>
      </c>
      <c r="BM222" s="236" t="s">
        <v>163</v>
      </c>
      <c r="BN222" s="236" t="str">
        <f t="shared" si="60"/>
        <v>TRA_Car</v>
      </c>
      <c r="BO222" s="236" t="str">
        <f t="shared" si="60"/>
        <v>WH20_21</v>
      </c>
      <c r="BP222" s="236">
        <f t="shared" si="61"/>
        <v>2.3066922677741498E-2</v>
      </c>
      <c r="BQ222" s="236" t="s">
        <v>145</v>
      </c>
      <c r="BR222" s="236" t="s">
        <v>10</v>
      </c>
    </row>
    <row r="223" spans="11:70">
      <c r="K223" s="386" t="s">
        <v>163</v>
      </c>
      <c r="L223" s="236" t="str">
        <f t="shared" si="49"/>
        <v>TRA_Car</v>
      </c>
      <c r="M223" s="236" t="str">
        <f t="shared" si="50"/>
        <v>WH22_23</v>
      </c>
      <c r="N223" s="236">
        <f t="shared" si="51"/>
        <v>2.2889826289936879E-2</v>
      </c>
      <c r="O223" s="236" t="s">
        <v>145</v>
      </c>
      <c r="P223" s="236" t="s">
        <v>14</v>
      </c>
      <c r="T223" s="236" t="s">
        <v>163</v>
      </c>
      <c r="U223" s="236" t="str">
        <f t="shared" si="62"/>
        <v>TRA_Car</v>
      </c>
      <c r="V223" s="236" t="str">
        <f t="shared" si="62"/>
        <v>WH22_23</v>
      </c>
      <c r="W223" s="236">
        <f t="shared" si="52"/>
        <v>2.8309781661700797E-2</v>
      </c>
      <c r="X223" s="236" t="s">
        <v>145</v>
      </c>
      <c r="Y223" s="236" t="s">
        <v>9</v>
      </c>
      <c r="AC223" s="236" t="s">
        <v>163</v>
      </c>
      <c r="AD223" s="236" t="str">
        <f t="shared" si="53"/>
        <v>TRA_Car</v>
      </c>
      <c r="AE223" s="236" t="str">
        <f t="shared" si="53"/>
        <v>WH22_23</v>
      </c>
      <c r="AF223" s="236">
        <f t="shared" si="54"/>
        <v>2.5492073877533841E-2</v>
      </c>
      <c r="AG223" s="236" t="s">
        <v>145</v>
      </c>
      <c r="AH223" s="236" t="s">
        <v>15</v>
      </c>
      <c r="AL223" s="236" t="s">
        <v>163</v>
      </c>
      <c r="AM223" s="236" t="str">
        <f t="shared" si="55"/>
        <v>TRA_Car</v>
      </c>
      <c r="AN223" s="236" t="str">
        <f t="shared" si="55"/>
        <v>WH22_23</v>
      </c>
      <c r="AO223" s="236">
        <f t="shared" si="56"/>
        <v>2.5793097568826008E-2</v>
      </c>
      <c r="AP223" s="236" t="s">
        <v>145</v>
      </c>
      <c r="AQ223" s="236" t="s">
        <v>12</v>
      </c>
      <c r="AU223" s="236" t="s">
        <v>163</v>
      </c>
      <c r="AV223" s="236" t="str">
        <f t="shared" si="57"/>
        <v>TRA_Car</v>
      </c>
      <c r="AW223" s="236" t="str">
        <f t="shared" si="57"/>
        <v>WH22_23</v>
      </c>
      <c r="AX223" s="236">
        <f t="shared" si="58"/>
        <v>2.4658149421792279E-2</v>
      </c>
      <c r="AY223" s="236" t="s">
        <v>145</v>
      </c>
      <c r="AZ223" s="236" t="s">
        <v>11</v>
      </c>
      <c r="BD223" s="236" t="s">
        <v>163</v>
      </c>
      <c r="BE223" s="236" t="str">
        <f t="shared" si="59"/>
        <v>TRA_Car</v>
      </c>
      <c r="BF223" s="236" t="str">
        <f t="shared" si="59"/>
        <v>WH22_23</v>
      </c>
      <c r="BG223" s="236">
        <f t="shared" si="42"/>
        <v>2.5793097568826008E-2</v>
      </c>
      <c r="BH223" s="236" t="s">
        <v>145</v>
      </c>
      <c r="BI223" s="236" t="s">
        <v>13</v>
      </c>
      <c r="BM223" s="236" t="s">
        <v>163</v>
      </c>
      <c r="BN223" s="236" t="str">
        <f t="shared" si="60"/>
        <v>TRA_Car</v>
      </c>
      <c r="BO223" s="236" t="str">
        <f t="shared" si="60"/>
        <v>WH22_23</v>
      </c>
      <c r="BP223" s="236">
        <f t="shared" si="61"/>
        <v>2.4658149421792279E-2</v>
      </c>
      <c r="BQ223" s="236" t="s">
        <v>145</v>
      </c>
      <c r="BR223" s="236" t="s">
        <v>10</v>
      </c>
    </row>
    <row r="224" spans="11:70">
      <c r="K224" s="236" t="s">
        <v>163</v>
      </c>
      <c r="L224" s="236" t="str">
        <f>C13</f>
        <v>TAvi_Frt</v>
      </c>
      <c r="M224" s="236" t="str">
        <f t="shared" si="50"/>
        <v>RH0_1</v>
      </c>
      <c r="N224" s="236">
        <f t="shared" si="51"/>
        <v>2.0724659037165537E-2</v>
      </c>
      <c r="O224" s="236" t="s">
        <v>145</v>
      </c>
      <c r="P224" s="236" t="s">
        <v>14</v>
      </c>
      <c r="T224" s="236" t="s">
        <v>163</v>
      </c>
      <c r="U224" s="236" t="str">
        <f t="shared" si="62"/>
        <v>TAvi_Frt</v>
      </c>
      <c r="V224" s="236" t="str">
        <f t="shared" si="62"/>
        <v>RH0_1</v>
      </c>
      <c r="W224" s="236">
        <f t="shared" si="52"/>
        <v>2.1114941725154532E-2</v>
      </c>
      <c r="X224" s="236" t="s">
        <v>145</v>
      </c>
      <c r="Y224" s="236" t="s">
        <v>9</v>
      </c>
      <c r="AC224" s="236" t="s">
        <v>163</v>
      </c>
      <c r="AD224" s="236" t="str">
        <f t="shared" ref="AD224:AE271" si="63">U224</f>
        <v>TAvi_Frt</v>
      </c>
      <c r="AE224" s="236" t="str">
        <f t="shared" si="63"/>
        <v>RH0_1</v>
      </c>
      <c r="AF224" s="236">
        <f t="shared" si="54"/>
        <v>2.1558860771218834E-2</v>
      </c>
      <c r="AG224" s="236" t="s">
        <v>145</v>
      </c>
      <c r="AH224" s="236" t="s">
        <v>15</v>
      </c>
      <c r="AL224" s="236" t="s">
        <v>163</v>
      </c>
      <c r="AM224" s="236" t="str">
        <f t="shared" ref="AM224:AN271" si="64">AD224</f>
        <v>TAvi_Frt</v>
      </c>
      <c r="AN224" s="236" t="str">
        <f t="shared" si="64"/>
        <v>RH0_1</v>
      </c>
      <c r="AO224" s="236">
        <f t="shared" si="56"/>
        <v>2.1100281615679766E-2</v>
      </c>
      <c r="AP224" s="236" t="s">
        <v>145</v>
      </c>
      <c r="AQ224" s="236" t="s">
        <v>12</v>
      </c>
      <c r="AU224" s="236" t="s">
        <v>163</v>
      </c>
      <c r="AV224" s="236" t="str">
        <f t="shared" ref="AV224:AW271" si="65">AM224</f>
        <v>TAvi_Frt</v>
      </c>
      <c r="AW224" s="236" t="str">
        <f t="shared" si="65"/>
        <v>RH0_1</v>
      </c>
      <c r="AX224" s="236">
        <f t="shared" si="58"/>
        <v>2.1655345397811724E-2</v>
      </c>
      <c r="AY224" s="236" t="s">
        <v>145</v>
      </c>
      <c r="AZ224" s="236" t="s">
        <v>11</v>
      </c>
      <c r="BD224" s="236" t="s">
        <v>163</v>
      </c>
      <c r="BE224" s="236" t="str">
        <f t="shared" ref="BE224:BF271" si="66">AV224</f>
        <v>TAvi_Frt</v>
      </c>
      <c r="BF224" s="236" t="str">
        <f t="shared" si="66"/>
        <v>RH0_1</v>
      </c>
      <c r="BG224" s="236">
        <f t="shared" si="42"/>
        <v>2.1100281615679766E-2</v>
      </c>
      <c r="BH224" s="236" t="s">
        <v>145</v>
      </c>
      <c r="BI224" s="236" t="s">
        <v>13</v>
      </c>
      <c r="BM224" s="236" t="s">
        <v>163</v>
      </c>
      <c r="BN224" s="236" t="str">
        <f t="shared" ref="BN224:BO271" si="67">BE224</f>
        <v>TAvi_Frt</v>
      </c>
      <c r="BO224" s="236" t="str">
        <f t="shared" si="67"/>
        <v>RH0_1</v>
      </c>
      <c r="BP224" s="236">
        <f t="shared" si="61"/>
        <v>2.1655345397811724E-2</v>
      </c>
      <c r="BQ224" s="236" t="s">
        <v>145</v>
      </c>
      <c r="BR224" s="236" t="s">
        <v>10</v>
      </c>
    </row>
    <row r="225" spans="11:70">
      <c r="K225" s="236" t="s">
        <v>163</v>
      </c>
      <c r="L225" s="236" t="str">
        <f t="shared" ref="L225:L271" si="68">L224</f>
        <v>TAvi_Frt</v>
      </c>
      <c r="M225" s="236" t="str">
        <f t="shared" si="50"/>
        <v>RH2_3</v>
      </c>
      <c r="N225" s="236">
        <f t="shared" si="51"/>
        <v>2.0606913950845532E-2</v>
      </c>
      <c r="O225" s="236" t="s">
        <v>145</v>
      </c>
      <c r="P225" s="236" t="s">
        <v>14</v>
      </c>
      <c r="T225" s="236" t="s">
        <v>163</v>
      </c>
      <c r="U225" s="236" t="str">
        <f t="shared" ref="U225:V271" si="69">L225</f>
        <v>TAvi_Frt</v>
      </c>
      <c r="V225" s="236" t="str">
        <f t="shared" si="69"/>
        <v>RH2_3</v>
      </c>
      <c r="W225" s="236">
        <f t="shared" si="52"/>
        <v>1.9269377650938974E-2</v>
      </c>
      <c r="X225" s="236" t="s">
        <v>145</v>
      </c>
      <c r="Y225" s="236" t="s">
        <v>9</v>
      </c>
      <c r="AC225" s="236" t="s">
        <v>163</v>
      </c>
      <c r="AD225" s="236" t="str">
        <f t="shared" si="63"/>
        <v>TAvi_Frt</v>
      </c>
      <c r="AE225" s="236" t="str">
        <f t="shared" si="63"/>
        <v>RH2_3</v>
      </c>
      <c r="AF225" s="236">
        <f t="shared" si="54"/>
        <v>2.1716461727874961E-2</v>
      </c>
      <c r="AG225" s="236" t="s">
        <v>145</v>
      </c>
      <c r="AH225" s="236" t="s">
        <v>15</v>
      </c>
      <c r="AL225" s="236" t="s">
        <v>163</v>
      </c>
      <c r="AM225" s="236" t="str">
        <f t="shared" si="64"/>
        <v>TAvi_Frt</v>
      </c>
      <c r="AN225" s="236" t="str">
        <f t="shared" si="64"/>
        <v>RH2_3</v>
      </c>
      <c r="AO225" s="236">
        <f t="shared" si="56"/>
        <v>2.0204463474633838E-2</v>
      </c>
      <c r="AP225" s="236" t="s">
        <v>145</v>
      </c>
      <c r="AQ225" s="236" t="s">
        <v>12</v>
      </c>
      <c r="AU225" s="236" t="s">
        <v>163</v>
      </c>
      <c r="AV225" s="236" t="str">
        <f t="shared" si="65"/>
        <v>TAvi_Frt</v>
      </c>
      <c r="AW225" s="236" t="str">
        <f t="shared" si="65"/>
        <v>RH2_3</v>
      </c>
      <c r="AX225" s="236">
        <f t="shared" si="58"/>
        <v>1.9761792817229871E-2</v>
      </c>
      <c r="AY225" s="236" t="s">
        <v>145</v>
      </c>
      <c r="AZ225" s="236" t="s">
        <v>11</v>
      </c>
      <c r="BD225" s="236" t="s">
        <v>163</v>
      </c>
      <c r="BE225" s="236" t="str">
        <f t="shared" si="66"/>
        <v>TAvi_Frt</v>
      </c>
      <c r="BF225" s="236" t="str">
        <f t="shared" si="66"/>
        <v>RH2_3</v>
      </c>
      <c r="BG225" s="236">
        <f t="shared" ref="BG225:BG288" si="70">AO225</f>
        <v>2.0204463474633838E-2</v>
      </c>
      <c r="BH225" s="236" t="s">
        <v>145</v>
      </c>
      <c r="BI225" s="236" t="s">
        <v>13</v>
      </c>
      <c r="BM225" s="236" t="s">
        <v>163</v>
      </c>
      <c r="BN225" s="236" t="str">
        <f t="shared" si="67"/>
        <v>TAvi_Frt</v>
      </c>
      <c r="BO225" s="236" t="str">
        <f t="shared" si="67"/>
        <v>RH2_3</v>
      </c>
      <c r="BP225" s="236">
        <f t="shared" si="61"/>
        <v>1.9761792817229871E-2</v>
      </c>
      <c r="BQ225" s="236" t="s">
        <v>145</v>
      </c>
      <c r="BR225" s="236" t="s">
        <v>10</v>
      </c>
    </row>
    <row r="226" spans="11:70">
      <c r="K226" s="236" t="s">
        <v>163</v>
      </c>
      <c r="L226" s="236" t="str">
        <f t="shared" si="68"/>
        <v>TAvi_Frt</v>
      </c>
      <c r="M226" s="236" t="str">
        <f t="shared" si="50"/>
        <v>RH4_5</v>
      </c>
      <c r="N226" s="236">
        <f t="shared" si="51"/>
        <v>1.9908743871061466E-2</v>
      </c>
      <c r="O226" s="236" t="s">
        <v>145</v>
      </c>
      <c r="P226" s="236" t="s">
        <v>14</v>
      </c>
      <c r="T226" s="236" t="s">
        <v>163</v>
      </c>
      <c r="U226" s="236" t="str">
        <f t="shared" si="69"/>
        <v>TAvi_Frt</v>
      </c>
      <c r="V226" s="236" t="str">
        <f t="shared" si="69"/>
        <v>RH4_5</v>
      </c>
      <c r="W226" s="236">
        <f t="shared" si="52"/>
        <v>1.8553891573515724E-2</v>
      </c>
      <c r="X226" s="236" t="s">
        <v>145</v>
      </c>
      <c r="Y226" s="236" t="s">
        <v>9</v>
      </c>
      <c r="AC226" s="236" t="s">
        <v>163</v>
      </c>
      <c r="AD226" s="236" t="str">
        <f t="shared" si="63"/>
        <v>TAvi_Frt</v>
      </c>
      <c r="AE226" s="236" t="str">
        <f t="shared" si="63"/>
        <v>RH4_5</v>
      </c>
      <c r="AF226" s="236">
        <f t="shared" si="54"/>
        <v>2.1041033024000365E-2</v>
      </c>
      <c r="AG226" s="236" t="s">
        <v>145</v>
      </c>
      <c r="AH226" s="236" t="s">
        <v>15</v>
      </c>
      <c r="AL226" s="236" t="s">
        <v>163</v>
      </c>
      <c r="AM226" s="236" t="str">
        <f t="shared" si="64"/>
        <v>TAvi_Frt</v>
      </c>
      <c r="AN226" s="236" t="str">
        <f t="shared" si="64"/>
        <v>RH4_5</v>
      </c>
      <c r="AO226" s="236">
        <f t="shared" si="56"/>
        <v>1.9159866676335777E-2</v>
      </c>
      <c r="AP226" s="236" t="s">
        <v>145</v>
      </c>
      <c r="AQ226" s="236" t="s">
        <v>12</v>
      </c>
      <c r="AU226" s="236" t="s">
        <v>163</v>
      </c>
      <c r="AV226" s="236" t="str">
        <f t="shared" si="65"/>
        <v>TAvi_Frt</v>
      </c>
      <c r="AW226" s="236" t="str">
        <f t="shared" si="65"/>
        <v>RH4_5</v>
      </c>
      <c r="AX226" s="236">
        <f t="shared" si="58"/>
        <v>1.7601494690120366E-2</v>
      </c>
      <c r="AY226" s="236" t="s">
        <v>145</v>
      </c>
      <c r="AZ226" s="236" t="s">
        <v>11</v>
      </c>
      <c r="BD226" s="236" t="s">
        <v>163</v>
      </c>
      <c r="BE226" s="236" t="str">
        <f t="shared" si="66"/>
        <v>TAvi_Frt</v>
      </c>
      <c r="BF226" s="236" t="str">
        <f t="shared" si="66"/>
        <v>RH4_5</v>
      </c>
      <c r="BG226" s="236">
        <f t="shared" si="70"/>
        <v>1.9159866676335777E-2</v>
      </c>
      <c r="BH226" s="236" t="s">
        <v>145</v>
      </c>
      <c r="BI226" s="236" t="s">
        <v>13</v>
      </c>
      <c r="BM226" s="236" t="s">
        <v>163</v>
      </c>
      <c r="BN226" s="236" t="str">
        <f t="shared" si="67"/>
        <v>TAvi_Frt</v>
      </c>
      <c r="BO226" s="236" t="str">
        <f t="shared" si="67"/>
        <v>RH4_5</v>
      </c>
      <c r="BP226" s="236">
        <f t="shared" si="61"/>
        <v>1.7601494690120366E-2</v>
      </c>
      <c r="BQ226" s="236" t="s">
        <v>145</v>
      </c>
      <c r="BR226" s="236" t="s">
        <v>10</v>
      </c>
    </row>
    <row r="227" spans="11:70">
      <c r="K227" s="386" t="s">
        <v>163</v>
      </c>
      <c r="L227" s="236" t="str">
        <f t="shared" si="68"/>
        <v>TAvi_Frt</v>
      </c>
      <c r="M227" s="236" t="str">
        <f t="shared" si="50"/>
        <v>RH6_7</v>
      </c>
      <c r="N227" s="236">
        <f t="shared" si="51"/>
        <v>1.9131142691048007E-2</v>
      </c>
      <c r="O227" s="236" t="s">
        <v>145</v>
      </c>
      <c r="P227" s="236" t="s">
        <v>14</v>
      </c>
      <c r="T227" s="236" t="s">
        <v>163</v>
      </c>
      <c r="U227" s="236" t="str">
        <f t="shared" si="69"/>
        <v>TAvi_Frt</v>
      </c>
      <c r="V227" s="236" t="str">
        <f t="shared" si="69"/>
        <v>RH6_7</v>
      </c>
      <c r="W227" s="236">
        <f t="shared" si="52"/>
        <v>1.8803352118699587E-2</v>
      </c>
      <c r="X227" s="236" t="s">
        <v>145</v>
      </c>
      <c r="Y227" s="236" t="s">
        <v>9</v>
      </c>
      <c r="AC227" s="236" t="s">
        <v>163</v>
      </c>
      <c r="AD227" s="236" t="str">
        <f t="shared" si="63"/>
        <v>TAvi_Frt</v>
      </c>
      <c r="AE227" s="236" t="str">
        <f t="shared" si="63"/>
        <v>RH6_7</v>
      </c>
      <c r="AF227" s="236">
        <f t="shared" si="54"/>
        <v>1.8623642385664267E-2</v>
      </c>
      <c r="AG227" s="236" t="s">
        <v>145</v>
      </c>
      <c r="AH227" s="236" t="s">
        <v>15</v>
      </c>
      <c r="AL227" s="236" t="s">
        <v>163</v>
      </c>
      <c r="AM227" s="236" t="str">
        <f t="shared" si="64"/>
        <v>TAvi_Frt</v>
      </c>
      <c r="AN227" s="236" t="str">
        <f t="shared" si="64"/>
        <v>RH6_7</v>
      </c>
      <c r="AO227" s="236">
        <f t="shared" si="56"/>
        <v>1.8319027581294868E-2</v>
      </c>
      <c r="AP227" s="236" t="s">
        <v>145</v>
      </c>
      <c r="AQ227" s="236" t="s">
        <v>12</v>
      </c>
      <c r="AU227" s="236" t="s">
        <v>163</v>
      </c>
      <c r="AV227" s="236" t="str">
        <f t="shared" si="65"/>
        <v>TAvi_Frt</v>
      </c>
      <c r="AW227" s="236" t="str">
        <f t="shared" si="65"/>
        <v>RH6_7</v>
      </c>
      <c r="AX227" s="236">
        <f t="shared" si="58"/>
        <v>1.6744293447780733E-2</v>
      </c>
      <c r="AY227" s="236" t="s">
        <v>145</v>
      </c>
      <c r="AZ227" s="236" t="s">
        <v>11</v>
      </c>
      <c r="BD227" s="236" t="s">
        <v>163</v>
      </c>
      <c r="BE227" s="236" t="str">
        <f t="shared" si="66"/>
        <v>TAvi_Frt</v>
      </c>
      <c r="BF227" s="236" t="str">
        <f t="shared" si="66"/>
        <v>RH6_7</v>
      </c>
      <c r="BG227" s="236">
        <f t="shared" si="70"/>
        <v>1.8319027581294868E-2</v>
      </c>
      <c r="BH227" s="236" t="s">
        <v>145</v>
      </c>
      <c r="BI227" s="236" t="s">
        <v>13</v>
      </c>
      <c r="BM227" s="236" t="s">
        <v>163</v>
      </c>
      <c r="BN227" s="236" t="str">
        <f t="shared" si="67"/>
        <v>TAvi_Frt</v>
      </c>
      <c r="BO227" s="236" t="str">
        <f t="shared" si="67"/>
        <v>RH6_7</v>
      </c>
      <c r="BP227" s="236">
        <f t="shared" si="61"/>
        <v>1.6744293447780733E-2</v>
      </c>
      <c r="BQ227" s="236" t="s">
        <v>145</v>
      </c>
      <c r="BR227" s="236" t="s">
        <v>10</v>
      </c>
    </row>
    <row r="228" spans="11:70">
      <c r="K228" s="236" t="s">
        <v>163</v>
      </c>
      <c r="L228" s="236" t="str">
        <f t="shared" si="68"/>
        <v>TAvi_Frt</v>
      </c>
      <c r="M228" s="236" t="str">
        <f t="shared" si="50"/>
        <v>RH8_9</v>
      </c>
      <c r="N228" s="236">
        <f t="shared" si="51"/>
        <v>1.8830899452683077E-2</v>
      </c>
      <c r="O228" s="236" t="s">
        <v>145</v>
      </c>
      <c r="P228" s="236" t="s">
        <v>14</v>
      </c>
      <c r="T228" s="236" t="s">
        <v>163</v>
      </c>
      <c r="U228" s="236" t="str">
        <f t="shared" si="69"/>
        <v>TAvi_Frt</v>
      </c>
      <c r="V228" s="236" t="str">
        <f t="shared" si="69"/>
        <v>RH8_9</v>
      </c>
      <c r="W228" s="236">
        <f t="shared" si="52"/>
        <v>2.0275784295644878E-2</v>
      </c>
      <c r="X228" s="236" t="s">
        <v>145</v>
      </c>
      <c r="Y228" s="236" t="s">
        <v>9</v>
      </c>
      <c r="AC228" s="236" t="s">
        <v>163</v>
      </c>
      <c r="AD228" s="236" t="str">
        <f t="shared" si="63"/>
        <v>TAvi_Frt</v>
      </c>
      <c r="AE228" s="236" t="str">
        <f t="shared" si="63"/>
        <v>RH8_9</v>
      </c>
      <c r="AF228" s="236">
        <f t="shared" si="54"/>
        <v>1.7156934758240105E-2</v>
      </c>
      <c r="AG228" s="236" t="s">
        <v>145</v>
      </c>
      <c r="AH228" s="236" t="s">
        <v>15</v>
      </c>
      <c r="AL228" s="236" t="s">
        <v>163</v>
      </c>
      <c r="AM228" s="236" t="str">
        <f t="shared" si="64"/>
        <v>TAvi_Frt</v>
      </c>
      <c r="AN228" s="236" t="str">
        <f t="shared" si="64"/>
        <v>RH8_9</v>
      </c>
      <c r="AO228" s="236">
        <f t="shared" si="56"/>
        <v>1.8367232972075154E-2</v>
      </c>
      <c r="AP228" s="236" t="s">
        <v>145</v>
      </c>
      <c r="AQ228" s="236" t="s">
        <v>12</v>
      </c>
      <c r="AU228" s="236" t="s">
        <v>163</v>
      </c>
      <c r="AV228" s="236" t="str">
        <f t="shared" si="65"/>
        <v>TAvi_Frt</v>
      </c>
      <c r="AW228" s="236" t="str">
        <f t="shared" si="65"/>
        <v>RH8_9</v>
      </c>
      <c r="AX228" s="236">
        <f t="shared" si="58"/>
        <v>1.6887841722384569E-2</v>
      </c>
      <c r="AY228" s="236" t="s">
        <v>145</v>
      </c>
      <c r="AZ228" s="236" t="s">
        <v>11</v>
      </c>
      <c r="BD228" s="236" t="s">
        <v>163</v>
      </c>
      <c r="BE228" s="236" t="str">
        <f t="shared" si="66"/>
        <v>TAvi_Frt</v>
      </c>
      <c r="BF228" s="236" t="str">
        <f t="shared" si="66"/>
        <v>RH8_9</v>
      </c>
      <c r="BG228" s="236">
        <f t="shared" si="70"/>
        <v>1.8367232972075154E-2</v>
      </c>
      <c r="BH228" s="236" t="s">
        <v>145</v>
      </c>
      <c r="BI228" s="236" t="s">
        <v>13</v>
      </c>
      <c r="BM228" s="236" t="s">
        <v>163</v>
      </c>
      <c r="BN228" s="236" t="str">
        <f t="shared" si="67"/>
        <v>TAvi_Frt</v>
      </c>
      <c r="BO228" s="236" t="str">
        <f t="shared" si="67"/>
        <v>RH8_9</v>
      </c>
      <c r="BP228" s="236">
        <f t="shared" si="61"/>
        <v>1.6887841722384569E-2</v>
      </c>
      <c r="BQ228" s="236" t="s">
        <v>145</v>
      </c>
      <c r="BR228" s="236" t="s">
        <v>10</v>
      </c>
    </row>
    <row r="229" spans="11:70">
      <c r="K229" s="236" t="s">
        <v>163</v>
      </c>
      <c r="L229" s="236" t="str">
        <f t="shared" si="68"/>
        <v>TAvi_Frt</v>
      </c>
      <c r="M229" s="236" t="str">
        <f t="shared" si="50"/>
        <v>RH10_11</v>
      </c>
      <c r="N229" s="236">
        <f t="shared" si="51"/>
        <v>1.8892209620715375E-2</v>
      </c>
      <c r="O229" s="236" t="s">
        <v>145</v>
      </c>
      <c r="P229" s="236" t="s">
        <v>14</v>
      </c>
      <c r="T229" s="236" t="s">
        <v>163</v>
      </c>
      <c r="U229" s="236" t="str">
        <f t="shared" si="69"/>
        <v>TAvi_Frt</v>
      </c>
      <c r="V229" s="236" t="str">
        <f t="shared" si="69"/>
        <v>RH10_11</v>
      </c>
      <c r="W229" s="236">
        <f t="shared" si="52"/>
        <v>2.2672709406807174E-2</v>
      </c>
      <c r="X229" s="236" t="s">
        <v>145</v>
      </c>
      <c r="Y229" s="236" t="s">
        <v>9</v>
      </c>
      <c r="AC229" s="236" t="s">
        <v>163</v>
      </c>
      <c r="AD229" s="236" t="str">
        <f t="shared" si="63"/>
        <v>TAvi_Frt</v>
      </c>
      <c r="AE229" s="236" t="str">
        <f t="shared" si="63"/>
        <v>RH10_11</v>
      </c>
      <c r="AF229" s="236">
        <f t="shared" si="54"/>
        <v>1.6996069788382029E-2</v>
      </c>
      <c r="AG229" s="236" t="s">
        <v>145</v>
      </c>
      <c r="AH229" s="236" t="s">
        <v>15</v>
      </c>
      <c r="AL229" s="236" t="s">
        <v>163</v>
      </c>
      <c r="AM229" s="236" t="str">
        <f t="shared" si="64"/>
        <v>TAvi_Frt</v>
      </c>
      <c r="AN229" s="236" t="str">
        <f t="shared" si="64"/>
        <v>RH10_11</v>
      </c>
      <c r="AO229" s="236">
        <f t="shared" si="56"/>
        <v>1.9516123374229442E-2</v>
      </c>
      <c r="AP229" s="236" t="s">
        <v>145</v>
      </c>
      <c r="AQ229" s="236" t="s">
        <v>12</v>
      </c>
      <c r="AU229" s="236" t="s">
        <v>163</v>
      </c>
      <c r="AV229" s="236" t="str">
        <f t="shared" si="65"/>
        <v>TAvi_Frt</v>
      </c>
      <c r="AW229" s="236" t="str">
        <f t="shared" si="65"/>
        <v>RH10_11</v>
      </c>
      <c r="AX229" s="236">
        <f t="shared" si="58"/>
        <v>1.8742267418083269E-2</v>
      </c>
      <c r="AY229" s="236" t="s">
        <v>145</v>
      </c>
      <c r="AZ229" s="236" t="s">
        <v>11</v>
      </c>
      <c r="BD229" s="236" t="s">
        <v>163</v>
      </c>
      <c r="BE229" s="236" t="str">
        <f t="shared" si="66"/>
        <v>TAvi_Frt</v>
      </c>
      <c r="BF229" s="236" t="str">
        <f t="shared" si="66"/>
        <v>RH10_11</v>
      </c>
      <c r="BG229" s="236">
        <f t="shared" si="70"/>
        <v>1.9516123374229442E-2</v>
      </c>
      <c r="BH229" s="236" t="s">
        <v>145</v>
      </c>
      <c r="BI229" s="236" t="s">
        <v>13</v>
      </c>
      <c r="BM229" s="236" t="s">
        <v>163</v>
      </c>
      <c r="BN229" s="236" t="str">
        <f t="shared" si="67"/>
        <v>TAvi_Frt</v>
      </c>
      <c r="BO229" s="236" t="str">
        <f t="shared" si="67"/>
        <v>RH10_11</v>
      </c>
      <c r="BP229" s="236">
        <f t="shared" si="61"/>
        <v>1.8742267418083269E-2</v>
      </c>
      <c r="BQ229" s="236" t="s">
        <v>145</v>
      </c>
      <c r="BR229" s="236" t="s">
        <v>10</v>
      </c>
    </row>
    <row r="230" spans="11:70">
      <c r="K230" s="236" t="s">
        <v>163</v>
      </c>
      <c r="L230" s="236" t="str">
        <f t="shared" si="68"/>
        <v>TAvi_Frt</v>
      </c>
      <c r="M230" s="236" t="str">
        <f t="shared" si="50"/>
        <v>RH12_13</v>
      </c>
      <c r="N230" s="236">
        <f t="shared" si="51"/>
        <v>1.9735672875253105E-2</v>
      </c>
      <c r="O230" s="236" t="s">
        <v>145</v>
      </c>
      <c r="P230" s="236" t="s">
        <v>14</v>
      </c>
      <c r="T230" s="236" t="s">
        <v>163</v>
      </c>
      <c r="U230" s="236" t="str">
        <f t="shared" si="69"/>
        <v>TAvi_Frt</v>
      </c>
      <c r="V230" s="236" t="str">
        <f t="shared" si="69"/>
        <v>RH12_13</v>
      </c>
      <c r="W230" s="236">
        <f t="shared" si="52"/>
        <v>2.2708461324058286E-2</v>
      </c>
      <c r="X230" s="236" t="s">
        <v>145</v>
      </c>
      <c r="Y230" s="236" t="s">
        <v>9</v>
      </c>
      <c r="AC230" s="236" t="s">
        <v>163</v>
      </c>
      <c r="AD230" s="236" t="str">
        <f t="shared" si="63"/>
        <v>TAvi_Frt</v>
      </c>
      <c r="AE230" s="236" t="str">
        <f t="shared" si="63"/>
        <v>RH12_13</v>
      </c>
      <c r="AF230" s="236">
        <f t="shared" si="54"/>
        <v>1.819002194214913E-2</v>
      </c>
      <c r="AG230" s="236" t="s">
        <v>145</v>
      </c>
      <c r="AH230" s="236" t="s">
        <v>15</v>
      </c>
      <c r="AL230" s="236" t="s">
        <v>163</v>
      </c>
      <c r="AM230" s="236" t="str">
        <f t="shared" si="64"/>
        <v>TAvi_Frt</v>
      </c>
      <c r="AN230" s="236" t="str">
        <f t="shared" si="64"/>
        <v>RH12_13</v>
      </c>
      <c r="AO230" s="236">
        <f t="shared" si="56"/>
        <v>2.0392977411634552E-2</v>
      </c>
      <c r="AP230" s="236" t="s">
        <v>145</v>
      </c>
      <c r="AQ230" s="236" t="s">
        <v>12</v>
      </c>
      <c r="AU230" s="236" t="s">
        <v>163</v>
      </c>
      <c r="AV230" s="236" t="str">
        <f t="shared" si="65"/>
        <v>TAvi_Frt</v>
      </c>
      <c r="AW230" s="236" t="str">
        <f t="shared" si="65"/>
        <v>RH12_13</v>
      </c>
      <c r="AX230" s="236">
        <f t="shared" si="58"/>
        <v>2.0376651224340393E-2</v>
      </c>
      <c r="AY230" s="236" t="s">
        <v>145</v>
      </c>
      <c r="AZ230" s="236" t="s">
        <v>11</v>
      </c>
      <c r="BD230" s="236" t="s">
        <v>163</v>
      </c>
      <c r="BE230" s="236" t="str">
        <f t="shared" si="66"/>
        <v>TAvi_Frt</v>
      </c>
      <c r="BF230" s="236" t="str">
        <f t="shared" si="66"/>
        <v>RH12_13</v>
      </c>
      <c r="BG230" s="236">
        <f t="shared" si="70"/>
        <v>2.0392977411634552E-2</v>
      </c>
      <c r="BH230" s="236" t="s">
        <v>145</v>
      </c>
      <c r="BI230" s="236" t="s">
        <v>13</v>
      </c>
      <c r="BM230" s="236" t="s">
        <v>163</v>
      </c>
      <c r="BN230" s="236" t="str">
        <f t="shared" si="67"/>
        <v>TAvi_Frt</v>
      </c>
      <c r="BO230" s="236" t="str">
        <f t="shared" si="67"/>
        <v>RH12_13</v>
      </c>
      <c r="BP230" s="236">
        <f t="shared" si="61"/>
        <v>2.0376651224340393E-2</v>
      </c>
      <c r="BQ230" s="236" t="s">
        <v>145</v>
      </c>
      <c r="BR230" s="236" t="s">
        <v>10</v>
      </c>
    </row>
    <row r="231" spans="11:70">
      <c r="K231" s="386" t="s">
        <v>163</v>
      </c>
      <c r="L231" s="236" t="str">
        <f t="shared" si="68"/>
        <v>TAvi_Frt</v>
      </c>
      <c r="M231" s="236" t="str">
        <f t="shared" si="50"/>
        <v>RH14_15</v>
      </c>
      <c r="N231" s="236">
        <f t="shared" si="51"/>
        <v>2.0535190266484385E-2</v>
      </c>
      <c r="O231" s="236" t="s">
        <v>145</v>
      </c>
      <c r="P231" s="236" t="s">
        <v>14</v>
      </c>
      <c r="T231" s="236" t="s">
        <v>163</v>
      </c>
      <c r="U231" s="236" t="str">
        <f t="shared" si="69"/>
        <v>TAvi_Frt</v>
      </c>
      <c r="V231" s="236" t="str">
        <f t="shared" si="69"/>
        <v>RH14_15</v>
      </c>
      <c r="W231" s="236">
        <f t="shared" si="52"/>
        <v>2.2052829918983639E-2</v>
      </c>
      <c r="X231" s="236" t="s">
        <v>145</v>
      </c>
      <c r="Y231" s="236" t="s">
        <v>9</v>
      </c>
      <c r="AC231" s="236" t="s">
        <v>163</v>
      </c>
      <c r="AD231" s="236" t="str">
        <f t="shared" si="63"/>
        <v>TAvi_Frt</v>
      </c>
      <c r="AE231" s="236" t="str">
        <f t="shared" si="63"/>
        <v>RH14_15</v>
      </c>
      <c r="AF231" s="236">
        <f t="shared" si="54"/>
        <v>2.0967491974570172E-2</v>
      </c>
      <c r="AG231" s="236" t="s">
        <v>145</v>
      </c>
      <c r="AH231" s="236" t="s">
        <v>15</v>
      </c>
      <c r="AL231" s="236" t="s">
        <v>163</v>
      </c>
      <c r="AM231" s="236" t="str">
        <f t="shared" si="64"/>
        <v>TAvi_Frt</v>
      </c>
      <c r="AN231" s="236" t="str">
        <f t="shared" si="64"/>
        <v>RH14_15</v>
      </c>
      <c r="AO231" s="236">
        <f t="shared" si="56"/>
        <v>2.1041702332658754E-2</v>
      </c>
      <c r="AP231" s="236" t="s">
        <v>145</v>
      </c>
      <c r="AQ231" s="236" t="s">
        <v>12</v>
      </c>
      <c r="AU231" s="236" t="s">
        <v>163</v>
      </c>
      <c r="AV231" s="236" t="str">
        <f t="shared" si="65"/>
        <v>TAvi_Frt</v>
      </c>
      <c r="AW231" s="236" t="str">
        <f t="shared" si="65"/>
        <v>RH14_15</v>
      </c>
      <c r="AX231" s="236">
        <f t="shared" si="58"/>
        <v>2.0778238730769082E-2</v>
      </c>
      <c r="AY231" s="236" t="s">
        <v>145</v>
      </c>
      <c r="AZ231" s="236" t="s">
        <v>11</v>
      </c>
      <c r="BD231" s="236" t="s">
        <v>163</v>
      </c>
      <c r="BE231" s="236" t="str">
        <f t="shared" si="66"/>
        <v>TAvi_Frt</v>
      </c>
      <c r="BF231" s="236" t="str">
        <f t="shared" si="66"/>
        <v>RH14_15</v>
      </c>
      <c r="BG231" s="236">
        <f t="shared" si="70"/>
        <v>2.1041702332658754E-2</v>
      </c>
      <c r="BH231" s="236" t="s">
        <v>145</v>
      </c>
      <c r="BI231" s="236" t="s">
        <v>13</v>
      </c>
      <c r="BM231" s="236" t="s">
        <v>163</v>
      </c>
      <c r="BN231" s="236" t="str">
        <f t="shared" si="67"/>
        <v>TAvi_Frt</v>
      </c>
      <c r="BO231" s="236" t="str">
        <f t="shared" si="67"/>
        <v>RH14_15</v>
      </c>
      <c r="BP231" s="236">
        <f t="shared" si="61"/>
        <v>2.0778238730769082E-2</v>
      </c>
      <c r="BQ231" s="236" t="s">
        <v>145</v>
      </c>
      <c r="BR231" s="236" t="s">
        <v>10</v>
      </c>
    </row>
    <row r="232" spans="11:70">
      <c r="K232" s="236" t="s">
        <v>163</v>
      </c>
      <c r="L232" s="236" t="str">
        <f t="shared" si="68"/>
        <v>TAvi_Frt</v>
      </c>
      <c r="M232" s="236" t="str">
        <f t="shared" si="50"/>
        <v>RH16_17</v>
      </c>
      <c r="N232" s="236">
        <f t="shared" si="51"/>
        <v>2.0896719862378399E-2</v>
      </c>
      <c r="O232" s="236" t="s">
        <v>145</v>
      </c>
      <c r="P232" s="236" t="s">
        <v>14</v>
      </c>
      <c r="T232" s="236" t="s">
        <v>163</v>
      </c>
      <c r="U232" s="236" t="str">
        <f t="shared" si="69"/>
        <v>TAvi_Frt</v>
      </c>
      <c r="V232" s="236" t="str">
        <f t="shared" si="69"/>
        <v>RH16_17</v>
      </c>
      <c r="W232" s="236">
        <f t="shared" si="52"/>
        <v>2.1192518819202082E-2</v>
      </c>
      <c r="X232" s="236" t="s">
        <v>145</v>
      </c>
      <c r="Y232" s="236" t="s">
        <v>9</v>
      </c>
      <c r="AC232" s="236" t="s">
        <v>163</v>
      </c>
      <c r="AD232" s="236" t="str">
        <f t="shared" si="63"/>
        <v>TAvi_Frt</v>
      </c>
      <c r="AE232" s="236" t="str">
        <f t="shared" si="63"/>
        <v>RH16_17</v>
      </c>
      <c r="AF232" s="236">
        <f t="shared" si="54"/>
        <v>2.1896382103851374E-2</v>
      </c>
      <c r="AG232" s="236" t="s">
        <v>145</v>
      </c>
      <c r="AH232" s="236" t="s">
        <v>15</v>
      </c>
      <c r="AL232" s="236" t="s">
        <v>163</v>
      </c>
      <c r="AM232" s="236" t="str">
        <f t="shared" si="64"/>
        <v>TAvi_Frt</v>
      </c>
      <c r="AN232" s="236" t="str">
        <f t="shared" si="64"/>
        <v>RH16_17</v>
      </c>
      <c r="AO232" s="236">
        <f t="shared" si="56"/>
        <v>2.1031470252881344E-2</v>
      </c>
      <c r="AP232" s="236" t="s">
        <v>145</v>
      </c>
      <c r="AQ232" s="236" t="s">
        <v>12</v>
      </c>
      <c r="AU232" s="236" t="s">
        <v>163</v>
      </c>
      <c r="AV232" s="236" t="str">
        <f t="shared" si="65"/>
        <v>TAvi_Frt</v>
      </c>
      <c r="AW232" s="236" t="str">
        <f t="shared" si="65"/>
        <v>RH16_17</v>
      </c>
      <c r="AX232" s="236">
        <f t="shared" si="58"/>
        <v>2.069190075933651E-2</v>
      </c>
      <c r="AY232" s="236" t="s">
        <v>145</v>
      </c>
      <c r="AZ232" s="236" t="s">
        <v>11</v>
      </c>
      <c r="BD232" s="236" t="s">
        <v>163</v>
      </c>
      <c r="BE232" s="236" t="str">
        <f t="shared" si="66"/>
        <v>TAvi_Frt</v>
      </c>
      <c r="BF232" s="236" t="str">
        <f t="shared" si="66"/>
        <v>RH16_17</v>
      </c>
      <c r="BG232" s="236">
        <f t="shared" si="70"/>
        <v>2.1031470252881344E-2</v>
      </c>
      <c r="BH232" s="236" t="s">
        <v>145</v>
      </c>
      <c r="BI232" s="236" t="s">
        <v>13</v>
      </c>
      <c r="BM232" s="236" t="s">
        <v>163</v>
      </c>
      <c r="BN232" s="236" t="str">
        <f t="shared" si="67"/>
        <v>TAvi_Frt</v>
      </c>
      <c r="BO232" s="236" t="str">
        <f t="shared" si="67"/>
        <v>RH16_17</v>
      </c>
      <c r="BP232" s="236">
        <f t="shared" si="61"/>
        <v>2.069190075933651E-2</v>
      </c>
      <c r="BQ232" s="236" t="s">
        <v>145</v>
      </c>
      <c r="BR232" s="236" t="s">
        <v>10</v>
      </c>
    </row>
    <row r="233" spans="11:70">
      <c r="K233" s="236" t="s">
        <v>163</v>
      </c>
      <c r="L233" s="236" t="str">
        <f t="shared" si="68"/>
        <v>TAvi_Frt</v>
      </c>
      <c r="M233" s="236" t="str">
        <f t="shared" si="50"/>
        <v>RH18_19</v>
      </c>
      <c r="N233" s="236">
        <f t="shared" si="51"/>
        <v>2.0865770170115663E-2</v>
      </c>
      <c r="O233" s="236" t="s">
        <v>145</v>
      </c>
      <c r="P233" s="236" t="s">
        <v>14</v>
      </c>
      <c r="T233" s="236" t="s">
        <v>163</v>
      </c>
      <c r="U233" s="236" t="str">
        <f t="shared" si="69"/>
        <v>TAvi_Frt</v>
      </c>
      <c r="V233" s="236" t="str">
        <f t="shared" si="69"/>
        <v>RH18_19</v>
      </c>
      <c r="W233" s="236">
        <f t="shared" si="52"/>
        <v>2.113446835673238E-2</v>
      </c>
      <c r="X233" s="236" t="s">
        <v>145</v>
      </c>
      <c r="Y233" s="236" t="s">
        <v>9</v>
      </c>
      <c r="AC233" s="236" t="s">
        <v>163</v>
      </c>
      <c r="AD233" s="236" t="str">
        <f t="shared" si="63"/>
        <v>TAvi_Frt</v>
      </c>
      <c r="AE233" s="236" t="str">
        <f t="shared" si="63"/>
        <v>RH18_19</v>
      </c>
      <c r="AF233" s="236">
        <f t="shared" si="54"/>
        <v>2.17155355129377E-2</v>
      </c>
      <c r="AG233" s="236" t="s">
        <v>145</v>
      </c>
      <c r="AH233" s="236" t="s">
        <v>15</v>
      </c>
      <c r="AL233" s="236" t="s">
        <v>163</v>
      </c>
      <c r="AM233" s="236" t="str">
        <f t="shared" si="64"/>
        <v>TAvi_Frt</v>
      </c>
      <c r="AN233" s="236" t="str">
        <f t="shared" si="64"/>
        <v>RH18_19</v>
      </c>
      <c r="AO233" s="236">
        <f t="shared" si="56"/>
        <v>2.0772466684862177E-2</v>
      </c>
      <c r="AP233" s="236" t="s">
        <v>145</v>
      </c>
      <c r="AQ233" s="236" t="s">
        <v>12</v>
      </c>
      <c r="AU233" s="236" t="s">
        <v>163</v>
      </c>
      <c r="AV233" s="236" t="str">
        <f t="shared" si="65"/>
        <v>TAvi_Frt</v>
      </c>
      <c r="AW233" s="236" t="str">
        <f t="shared" si="65"/>
        <v>RH18_19</v>
      </c>
      <c r="AX233" s="236">
        <f t="shared" si="58"/>
        <v>2.0434688956400562E-2</v>
      </c>
      <c r="AY233" s="236" t="s">
        <v>145</v>
      </c>
      <c r="AZ233" s="236" t="s">
        <v>11</v>
      </c>
      <c r="BD233" s="236" t="s">
        <v>163</v>
      </c>
      <c r="BE233" s="236" t="str">
        <f t="shared" si="66"/>
        <v>TAvi_Frt</v>
      </c>
      <c r="BF233" s="236" t="str">
        <f t="shared" si="66"/>
        <v>RH18_19</v>
      </c>
      <c r="BG233" s="236">
        <f t="shared" si="70"/>
        <v>2.0772466684862177E-2</v>
      </c>
      <c r="BH233" s="236" t="s">
        <v>145</v>
      </c>
      <c r="BI233" s="236" t="s">
        <v>13</v>
      </c>
      <c r="BM233" s="236" t="s">
        <v>163</v>
      </c>
      <c r="BN233" s="236" t="str">
        <f t="shared" si="67"/>
        <v>TAvi_Frt</v>
      </c>
      <c r="BO233" s="236" t="str">
        <f t="shared" si="67"/>
        <v>RH18_19</v>
      </c>
      <c r="BP233" s="236">
        <f t="shared" si="61"/>
        <v>2.0434688956400562E-2</v>
      </c>
      <c r="BQ233" s="236" t="s">
        <v>145</v>
      </c>
      <c r="BR233" s="236" t="s">
        <v>10</v>
      </c>
    </row>
    <row r="234" spans="11:70">
      <c r="K234" s="236" t="s">
        <v>163</v>
      </c>
      <c r="L234" s="236" t="str">
        <f t="shared" si="68"/>
        <v>TAvi_Frt</v>
      </c>
      <c r="M234" s="236" t="str">
        <f t="shared" si="50"/>
        <v>RH20_21</v>
      </c>
      <c r="N234" s="236">
        <f t="shared" si="51"/>
        <v>2.0818280069585193E-2</v>
      </c>
      <c r="O234" s="236" t="s">
        <v>145</v>
      </c>
      <c r="P234" s="236" t="s">
        <v>14</v>
      </c>
      <c r="T234" s="236" t="s">
        <v>163</v>
      </c>
      <c r="U234" s="236" t="str">
        <f t="shared" si="69"/>
        <v>TAvi_Frt</v>
      </c>
      <c r="V234" s="236" t="str">
        <f t="shared" si="69"/>
        <v>RH20_21</v>
      </c>
      <c r="W234" s="236">
        <f t="shared" si="52"/>
        <v>2.1601590955728663E-2</v>
      </c>
      <c r="X234" s="236" t="s">
        <v>145</v>
      </c>
      <c r="Y234" s="236" t="s">
        <v>9</v>
      </c>
      <c r="AC234" s="236" t="s">
        <v>163</v>
      </c>
      <c r="AD234" s="236" t="str">
        <f t="shared" si="63"/>
        <v>TAvi_Frt</v>
      </c>
      <c r="AE234" s="236" t="str">
        <f t="shared" si="63"/>
        <v>RH20_21</v>
      </c>
      <c r="AF234" s="236">
        <f t="shared" si="54"/>
        <v>2.125351672873059E-2</v>
      </c>
      <c r="AG234" s="236" t="s">
        <v>145</v>
      </c>
      <c r="AH234" s="236" t="s">
        <v>15</v>
      </c>
      <c r="AL234" s="236" t="s">
        <v>163</v>
      </c>
      <c r="AM234" s="236" t="str">
        <f t="shared" si="64"/>
        <v>TAvi_Frt</v>
      </c>
      <c r="AN234" s="236" t="str">
        <f t="shared" si="64"/>
        <v>RH20_21</v>
      </c>
      <c r="AO234" s="236">
        <f t="shared" si="56"/>
        <v>2.0871709048996441E-2</v>
      </c>
      <c r="AP234" s="236" t="s">
        <v>145</v>
      </c>
      <c r="AQ234" s="236" t="s">
        <v>12</v>
      </c>
      <c r="AU234" s="236" t="s">
        <v>163</v>
      </c>
      <c r="AV234" s="236" t="str">
        <f t="shared" si="65"/>
        <v>TAvi_Frt</v>
      </c>
      <c r="AW234" s="236" t="str">
        <f t="shared" si="65"/>
        <v>RH20_21</v>
      </c>
      <c r="AX234" s="236">
        <f t="shared" si="58"/>
        <v>2.0802231271115697E-2</v>
      </c>
      <c r="AY234" s="236" t="s">
        <v>145</v>
      </c>
      <c r="AZ234" s="236" t="s">
        <v>11</v>
      </c>
      <c r="BD234" s="236" t="s">
        <v>163</v>
      </c>
      <c r="BE234" s="236" t="str">
        <f t="shared" si="66"/>
        <v>TAvi_Frt</v>
      </c>
      <c r="BF234" s="236" t="str">
        <f t="shared" si="66"/>
        <v>RH20_21</v>
      </c>
      <c r="BG234" s="236">
        <f t="shared" si="70"/>
        <v>2.0871709048996441E-2</v>
      </c>
      <c r="BH234" s="236" t="s">
        <v>145</v>
      </c>
      <c r="BI234" s="236" t="s">
        <v>13</v>
      </c>
      <c r="BM234" s="236" t="s">
        <v>163</v>
      </c>
      <c r="BN234" s="236" t="str">
        <f t="shared" si="67"/>
        <v>TAvi_Frt</v>
      </c>
      <c r="BO234" s="236" t="str">
        <f t="shared" si="67"/>
        <v>RH20_21</v>
      </c>
      <c r="BP234" s="236">
        <f t="shared" si="61"/>
        <v>2.0802231271115697E-2</v>
      </c>
      <c r="BQ234" s="236" t="s">
        <v>145</v>
      </c>
      <c r="BR234" s="236" t="s">
        <v>10</v>
      </c>
    </row>
    <row r="235" spans="11:70">
      <c r="K235" s="386" t="s">
        <v>163</v>
      </c>
      <c r="L235" s="236" t="str">
        <f t="shared" si="68"/>
        <v>TAvi_Frt</v>
      </c>
      <c r="M235" s="236" t="str">
        <f t="shared" si="50"/>
        <v>RH22_23</v>
      </c>
      <c r="N235" s="236">
        <f t="shared" si="51"/>
        <v>2.0930934511467787E-2</v>
      </c>
      <c r="O235" s="236" t="s">
        <v>145</v>
      </c>
      <c r="P235" s="236" t="s">
        <v>14</v>
      </c>
      <c r="T235" s="236" t="s">
        <v>163</v>
      </c>
      <c r="U235" s="236" t="str">
        <f t="shared" si="69"/>
        <v>TAvi_Frt</v>
      </c>
      <c r="V235" s="236" t="str">
        <f t="shared" si="69"/>
        <v>RH22_23</v>
      </c>
      <c r="W235" s="236">
        <f t="shared" si="52"/>
        <v>2.1772678636596807E-2</v>
      </c>
      <c r="X235" s="236" t="s">
        <v>145</v>
      </c>
      <c r="Y235" s="236" t="s">
        <v>9</v>
      </c>
      <c r="AC235" s="236" t="s">
        <v>163</v>
      </c>
      <c r="AD235" s="236" t="str">
        <f t="shared" si="63"/>
        <v>TAvi_Frt</v>
      </c>
      <c r="AE235" s="236" t="str">
        <f t="shared" si="63"/>
        <v>RH22_23</v>
      </c>
      <c r="AF235" s="236">
        <f t="shared" si="54"/>
        <v>2.1019278776313481E-2</v>
      </c>
      <c r="AG235" s="236" t="s">
        <v>145</v>
      </c>
      <c r="AH235" s="236" t="s">
        <v>15</v>
      </c>
      <c r="AL235" s="236" t="s">
        <v>163</v>
      </c>
      <c r="AM235" s="236" t="str">
        <f t="shared" si="64"/>
        <v>TAvi_Frt</v>
      </c>
      <c r="AN235" s="236" t="str">
        <f t="shared" si="64"/>
        <v>RH22_23</v>
      </c>
      <c r="AO235" s="236">
        <f t="shared" si="56"/>
        <v>2.1048829860768167E-2</v>
      </c>
      <c r="AP235" s="236" t="s">
        <v>145</v>
      </c>
      <c r="AQ235" s="236" t="s">
        <v>12</v>
      </c>
      <c r="AU235" s="236" t="s">
        <v>163</v>
      </c>
      <c r="AV235" s="236" t="str">
        <f t="shared" si="65"/>
        <v>TAvi_Frt</v>
      </c>
      <c r="AW235" s="236" t="str">
        <f t="shared" si="65"/>
        <v>RH22_23</v>
      </c>
      <c r="AX235" s="236">
        <f t="shared" si="58"/>
        <v>2.1165643317772861E-2</v>
      </c>
      <c r="AY235" s="236" t="s">
        <v>145</v>
      </c>
      <c r="AZ235" s="236" t="s">
        <v>11</v>
      </c>
      <c r="BD235" s="236" t="s">
        <v>163</v>
      </c>
      <c r="BE235" s="236" t="str">
        <f t="shared" si="66"/>
        <v>TAvi_Frt</v>
      </c>
      <c r="BF235" s="236" t="str">
        <f t="shared" si="66"/>
        <v>RH22_23</v>
      </c>
      <c r="BG235" s="236">
        <f t="shared" si="70"/>
        <v>2.1048829860768167E-2</v>
      </c>
      <c r="BH235" s="236" t="s">
        <v>145</v>
      </c>
      <c r="BI235" s="236" t="s">
        <v>13</v>
      </c>
      <c r="BM235" s="236" t="s">
        <v>163</v>
      </c>
      <c r="BN235" s="236" t="str">
        <f t="shared" si="67"/>
        <v>TAvi_Frt</v>
      </c>
      <c r="BO235" s="236" t="str">
        <f t="shared" si="67"/>
        <v>RH22_23</v>
      </c>
      <c r="BP235" s="236">
        <f t="shared" si="61"/>
        <v>2.1165643317772861E-2</v>
      </c>
      <c r="BQ235" s="236" t="s">
        <v>145</v>
      </c>
      <c r="BR235" s="236" t="s">
        <v>10</v>
      </c>
    </row>
    <row r="236" spans="11:70">
      <c r="K236" s="236" t="s">
        <v>163</v>
      </c>
      <c r="L236" s="236" t="str">
        <f t="shared" si="68"/>
        <v>TAvi_Frt</v>
      </c>
      <c r="M236" s="236" t="str">
        <f t="shared" si="50"/>
        <v>SH0_1</v>
      </c>
      <c r="N236" s="236">
        <f t="shared" si="51"/>
        <v>2.1693465806133724E-2</v>
      </c>
      <c r="O236" s="236" t="s">
        <v>145</v>
      </c>
      <c r="P236" s="236" t="s">
        <v>14</v>
      </c>
      <c r="T236" s="236" t="s">
        <v>163</v>
      </c>
      <c r="U236" s="236" t="str">
        <f t="shared" si="69"/>
        <v>TAvi_Frt</v>
      </c>
      <c r="V236" s="236" t="str">
        <f t="shared" si="69"/>
        <v>SH0_1</v>
      </c>
      <c r="W236" s="236">
        <f t="shared" si="52"/>
        <v>1.7447761885412263E-2</v>
      </c>
      <c r="X236" s="236" t="s">
        <v>145</v>
      </c>
      <c r="Y236" s="236" t="s">
        <v>9</v>
      </c>
      <c r="AC236" s="236" t="s">
        <v>163</v>
      </c>
      <c r="AD236" s="236" t="str">
        <f t="shared" si="63"/>
        <v>TAvi_Frt</v>
      </c>
      <c r="AE236" s="236" t="str">
        <f t="shared" si="63"/>
        <v>SH0_1</v>
      </c>
      <c r="AF236" s="236">
        <f t="shared" si="54"/>
        <v>2.0811553801596969E-2</v>
      </c>
      <c r="AG236" s="236" t="s">
        <v>145</v>
      </c>
      <c r="AH236" s="236" t="s">
        <v>15</v>
      </c>
      <c r="AL236" s="236" t="s">
        <v>163</v>
      </c>
      <c r="AM236" s="236" t="str">
        <f t="shared" si="64"/>
        <v>TAvi_Frt</v>
      </c>
      <c r="AN236" s="236" t="str">
        <f t="shared" si="64"/>
        <v>SH0_1</v>
      </c>
      <c r="AO236" s="236">
        <f t="shared" si="56"/>
        <v>2.0289589930703667E-2</v>
      </c>
      <c r="AP236" s="236" t="s">
        <v>145</v>
      </c>
      <c r="AQ236" s="236" t="s">
        <v>12</v>
      </c>
      <c r="AU236" s="236" t="s">
        <v>163</v>
      </c>
      <c r="AV236" s="236" t="str">
        <f t="shared" si="65"/>
        <v>TAvi_Frt</v>
      </c>
      <c r="AW236" s="236" t="str">
        <f t="shared" si="65"/>
        <v>SH0_1</v>
      </c>
      <c r="AX236" s="236">
        <f t="shared" si="58"/>
        <v>2.3539997538016236E-2</v>
      </c>
      <c r="AY236" s="236" t="s">
        <v>145</v>
      </c>
      <c r="AZ236" s="236" t="s">
        <v>11</v>
      </c>
      <c r="BD236" s="236" t="s">
        <v>163</v>
      </c>
      <c r="BE236" s="236" t="str">
        <f t="shared" si="66"/>
        <v>TAvi_Frt</v>
      </c>
      <c r="BF236" s="236" t="str">
        <f t="shared" si="66"/>
        <v>SH0_1</v>
      </c>
      <c r="BG236" s="236">
        <f t="shared" si="70"/>
        <v>2.0289589930703667E-2</v>
      </c>
      <c r="BH236" s="236" t="s">
        <v>145</v>
      </c>
      <c r="BI236" s="236" t="s">
        <v>13</v>
      </c>
      <c r="BM236" s="236" t="s">
        <v>163</v>
      </c>
      <c r="BN236" s="236" t="str">
        <f t="shared" si="67"/>
        <v>TAvi_Frt</v>
      </c>
      <c r="BO236" s="236" t="str">
        <f t="shared" si="67"/>
        <v>SH0_1</v>
      </c>
      <c r="BP236" s="236">
        <f t="shared" si="61"/>
        <v>2.3539997538016236E-2</v>
      </c>
      <c r="BQ236" s="236" t="s">
        <v>145</v>
      </c>
      <c r="BR236" s="236" t="s">
        <v>10</v>
      </c>
    </row>
    <row r="237" spans="11:70">
      <c r="K237" s="236" t="s">
        <v>163</v>
      </c>
      <c r="L237" s="236" t="str">
        <f t="shared" si="68"/>
        <v>TAvi_Frt</v>
      </c>
      <c r="M237" s="236" t="str">
        <f t="shared" si="50"/>
        <v>SH2_3</v>
      </c>
      <c r="N237" s="236">
        <f t="shared" si="51"/>
        <v>2.1091629448540879E-2</v>
      </c>
      <c r="O237" s="236" t="s">
        <v>145</v>
      </c>
      <c r="P237" s="236" t="s">
        <v>14</v>
      </c>
      <c r="T237" s="236" t="s">
        <v>163</v>
      </c>
      <c r="U237" s="236" t="str">
        <f t="shared" si="69"/>
        <v>TAvi_Frt</v>
      </c>
      <c r="V237" s="236" t="str">
        <f t="shared" si="69"/>
        <v>SH2_3</v>
      </c>
      <c r="W237" s="236">
        <f t="shared" si="52"/>
        <v>1.5245791875989748E-2</v>
      </c>
      <c r="X237" s="236" t="s">
        <v>145</v>
      </c>
      <c r="Y237" s="236" t="s">
        <v>9</v>
      </c>
      <c r="AC237" s="236" t="s">
        <v>163</v>
      </c>
      <c r="AD237" s="236" t="str">
        <f t="shared" si="63"/>
        <v>TAvi_Frt</v>
      </c>
      <c r="AE237" s="236" t="str">
        <f t="shared" si="63"/>
        <v>SH2_3</v>
      </c>
      <c r="AF237" s="236">
        <f t="shared" si="54"/>
        <v>2.0179629923972452E-2</v>
      </c>
      <c r="AG237" s="236" t="s">
        <v>145</v>
      </c>
      <c r="AH237" s="236" t="s">
        <v>15</v>
      </c>
      <c r="AL237" s="236" t="s">
        <v>163</v>
      </c>
      <c r="AM237" s="236" t="str">
        <f t="shared" si="64"/>
        <v>TAvi_Frt</v>
      </c>
      <c r="AN237" s="236" t="str">
        <f t="shared" si="64"/>
        <v>SH2_3</v>
      </c>
      <c r="AO237" s="236">
        <f t="shared" si="56"/>
        <v>1.8870656882657717E-2</v>
      </c>
      <c r="AP237" s="236" t="s">
        <v>145</v>
      </c>
      <c r="AQ237" s="236" t="s">
        <v>12</v>
      </c>
      <c r="AU237" s="236" t="s">
        <v>163</v>
      </c>
      <c r="AV237" s="236" t="str">
        <f t="shared" si="65"/>
        <v>TAvi_Frt</v>
      </c>
      <c r="AW237" s="236" t="str">
        <f t="shared" si="65"/>
        <v>SH2_3</v>
      </c>
      <c r="AX237" s="236">
        <f t="shared" si="58"/>
        <v>2.1308543326801641E-2</v>
      </c>
      <c r="AY237" s="236" t="s">
        <v>145</v>
      </c>
      <c r="AZ237" s="236" t="s">
        <v>11</v>
      </c>
      <c r="BD237" s="236" t="s">
        <v>163</v>
      </c>
      <c r="BE237" s="236" t="str">
        <f t="shared" si="66"/>
        <v>TAvi_Frt</v>
      </c>
      <c r="BF237" s="236" t="str">
        <f t="shared" si="66"/>
        <v>SH2_3</v>
      </c>
      <c r="BG237" s="236">
        <f t="shared" si="70"/>
        <v>1.8870656882657717E-2</v>
      </c>
      <c r="BH237" s="236" t="s">
        <v>145</v>
      </c>
      <c r="BI237" s="236" t="s">
        <v>13</v>
      </c>
      <c r="BM237" s="236" t="s">
        <v>163</v>
      </c>
      <c r="BN237" s="236" t="str">
        <f t="shared" si="67"/>
        <v>TAvi_Frt</v>
      </c>
      <c r="BO237" s="236" t="str">
        <f t="shared" si="67"/>
        <v>SH2_3</v>
      </c>
      <c r="BP237" s="236">
        <f t="shared" si="61"/>
        <v>2.1308543326801641E-2</v>
      </c>
      <c r="BQ237" s="236" t="s">
        <v>145</v>
      </c>
      <c r="BR237" s="236" t="s">
        <v>10</v>
      </c>
    </row>
    <row r="238" spans="11:70">
      <c r="K238" s="236" t="s">
        <v>163</v>
      </c>
      <c r="L238" s="236" t="str">
        <f t="shared" si="68"/>
        <v>TAvi_Frt</v>
      </c>
      <c r="M238" s="236" t="str">
        <f t="shared" si="50"/>
        <v>SH4_5</v>
      </c>
      <c r="N238" s="236">
        <f t="shared" si="51"/>
        <v>2.0288554911757406E-2</v>
      </c>
      <c r="O238" s="236" t="s">
        <v>145</v>
      </c>
      <c r="P238" s="236" t="s">
        <v>14</v>
      </c>
      <c r="T238" s="236" t="s">
        <v>163</v>
      </c>
      <c r="U238" s="236" t="str">
        <f t="shared" si="69"/>
        <v>TAvi_Frt</v>
      </c>
      <c r="V238" s="236" t="str">
        <f t="shared" si="69"/>
        <v>SH4_5</v>
      </c>
      <c r="W238" s="236">
        <f t="shared" si="52"/>
        <v>1.4014785059643245E-2</v>
      </c>
      <c r="X238" s="236" t="s">
        <v>145</v>
      </c>
      <c r="Y238" s="236" t="s">
        <v>9</v>
      </c>
      <c r="AC238" s="236" t="s">
        <v>163</v>
      </c>
      <c r="AD238" s="236" t="str">
        <f t="shared" si="63"/>
        <v>TAvi_Frt</v>
      </c>
      <c r="AE238" s="236" t="str">
        <f t="shared" si="63"/>
        <v>SH4_5</v>
      </c>
      <c r="AF238" s="236">
        <f t="shared" si="54"/>
        <v>1.9614839522066274E-2</v>
      </c>
      <c r="AG238" s="236" t="s">
        <v>145</v>
      </c>
      <c r="AH238" s="236" t="s">
        <v>15</v>
      </c>
      <c r="AL238" s="236" t="s">
        <v>163</v>
      </c>
      <c r="AM238" s="236" t="str">
        <f t="shared" si="64"/>
        <v>TAvi_Frt</v>
      </c>
      <c r="AN238" s="236" t="str">
        <f t="shared" si="64"/>
        <v>SH4_5</v>
      </c>
      <c r="AO238" s="236">
        <f t="shared" si="56"/>
        <v>1.7500502969475973E-2</v>
      </c>
      <c r="AP238" s="236" t="s">
        <v>145</v>
      </c>
      <c r="AQ238" s="236" t="s">
        <v>12</v>
      </c>
      <c r="AU238" s="236" t="s">
        <v>163</v>
      </c>
      <c r="AV238" s="236" t="str">
        <f t="shared" si="65"/>
        <v>TAvi_Frt</v>
      </c>
      <c r="AW238" s="236" t="str">
        <f t="shared" si="65"/>
        <v>SH4_5</v>
      </c>
      <c r="AX238" s="236">
        <f t="shared" si="58"/>
        <v>1.8479363931276277E-2</v>
      </c>
      <c r="AY238" s="236" t="s">
        <v>145</v>
      </c>
      <c r="AZ238" s="236" t="s">
        <v>11</v>
      </c>
      <c r="BD238" s="236" t="s">
        <v>163</v>
      </c>
      <c r="BE238" s="236" t="str">
        <f t="shared" si="66"/>
        <v>TAvi_Frt</v>
      </c>
      <c r="BF238" s="236" t="str">
        <f t="shared" si="66"/>
        <v>SH4_5</v>
      </c>
      <c r="BG238" s="236">
        <f t="shared" si="70"/>
        <v>1.7500502969475973E-2</v>
      </c>
      <c r="BH238" s="236" t="s">
        <v>145</v>
      </c>
      <c r="BI238" s="236" t="s">
        <v>13</v>
      </c>
      <c r="BM238" s="236" t="s">
        <v>163</v>
      </c>
      <c r="BN238" s="236" t="str">
        <f t="shared" si="67"/>
        <v>TAvi_Frt</v>
      </c>
      <c r="BO238" s="236" t="str">
        <f t="shared" si="67"/>
        <v>SH4_5</v>
      </c>
      <c r="BP238" s="236">
        <f t="shared" si="61"/>
        <v>1.8479363931276277E-2</v>
      </c>
      <c r="BQ238" s="236" t="s">
        <v>145</v>
      </c>
      <c r="BR238" s="236" t="s">
        <v>10</v>
      </c>
    </row>
    <row r="239" spans="11:70">
      <c r="K239" s="386" t="s">
        <v>163</v>
      </c>
      <c r="L239" s="236" t="str">
        <f t="shared" si="68"/>
        <v>TAvi_Frt</v>
      </c>
      <c r="M239" s="236" t="str">
        <f t="shared" si="50"/>
        <v>SH6_7</v>
      </c>
      <c r="N239" s="236">
        <f t="shared" si="51"/>
        <v>1.9232236416978313E-2</v>
      </c>
      <c r="O239" s="236" t="s">
        <v>145</v>
      </c>
      <c r="P239" s="236" t="s">
        <v>14</v>
      </c>
      <c r="T239" s="236" t="s">
        <v>163</v>
      </c>
      <c r="U239" s="236" t="str">
        <f t="shared" si="69"/>
        <v>TAvi_Frt</v>
      </c>
      <c r="V239" s="236" t="str">
        <f t="shared" si="69"/>
        <v>SH6_7</v>
      </c>
      <c r="W239" s="236">
        <f t="shared" si="52"/>
        <v>1.3860443209600209E-2</v>
      </c>
      <c r="X239" s="236" t="s">
        <v>145</v>
      </c>
      <c r="Y239" s="236" t="s">
        <v>9</v>
      </c>
      <c r="AC239" s="236" t="s">
        <v>163</v>
      </c>
      <c r="AD239" s="236" t="str">
        <f t="shared" si="63"/>
        <v>TAvi_Frt</v>
      </c>
      <c r="AE239" s="236" t="str">
        <f t="shared" si="63"/>
        <v>SH6_7</v>
      </c>
      <c r="AF239" s="236">
        <f t="shared" si="54"/>
        <v>1.7278998108464394E-2</v>
      </c>
      <c r="AG239" s="236" t="s">
        <v>145</v>
      </c>
      <c r="AH239" s="236" t="s">
        <v>15</v>
      </c>
      <c r="AL239" s="236" t="s">
        <v>163</v>
      </c>
      <c r="AM239" s="236" t="str">
        <f t="shared" si="64"/>
        <v>TAvi_Frt</v>
      </c>
      <c r="AN239" s="236" t="str">
        <f t="shared" si="64"/>
        <v>SH6_7</v>
      </c>
      <c r="AO239" s="236">
        <f t="shared" si="56"/>
        <v>1.6421193779789026E-2</v>
      </c>
      <c r="AP239" s="236" t="s">
        <v>145</v>
      </c>
      <c r="AQ239" s="236" t="s">
        <v>12</v>
      </c>
      <c r="AU239" s="236" t="s">
        <v>163</v>
      </c>
      <c r="AV239" s="236" t="str">
        <f t="shared" si="65"/>
        <v>TAvi_Frt</v>
      </c>
      <c r="AW239" s="236" t="str">
        <f t="shared" si="65"/>
        <v>SH6_7</v>
      </c>
      <c r="AX239" s="236">
        <f t="shared" si="58"/>
        <v>1.7199621712887928E-2</v>
      </c>
      <c r="AY239" s="236" t="s">
        <v>145</v>
      </c>
      <c r="AZ239" s="236" t="s">
        <v>11</v>
      </c>
      <c r="BD239" s="236" t="s">
        <v>163</v>
      </c>
      <c r="BE239" s="236" t="str">
        <f t="shared" si="66"/>
        <v>TAvi_Frt</v>
      </c>
      <c r="BF239" s="236" t="str">
        <f t="shared" si="66"/>
        <v>SH6_7</v>
      </c>
      <c r="BG239" s="236">
        <f t="shared" si="70"/>
        <v>1.6421193779789026E-2</v>
      </c>
      <c r="BH239" s="236" t="s">
        <v>145</v>
      </c>
      <c r="BI239" s="236" t="s">
        <v>13</v>
      </c>
      <c r="BM239" s="236" t="s">
        <v>163</v>
      </c>
      <c r="BN239" s="236" t="str">
        <f t="shared" si="67"/>
        <v>TAvi_Frt</v>
      </c>
      <c r="BO239" s="236" t="str">
        <f t="shared" si="67"/>
        <v>SH6_7</v>
      </c>
      <c r="BP239" s="236">
        <f t="shared" si="61"/>
        <v>1.7199621712887928E-2</v>
      </c>
      <c r="BQ239" s="236" t="s">
        <v>145</v>
      </c>
      <c r="BR239" s="236" t="s">
        <v>10</v>
      </c>
    </row>
    <row r="240" spans="11:70">
      <c r="K240" s="236" t="s">
        <v>163</v>
      </c>
      <c r="L240" s="236" t="str">
        <f t="shared" si="68"/>
        <v>TAvi_Frt</v>
      </c>
      <c r="M240" s="236" t="str">
        <f t="shared" si="50"/>
        <v>SH8_9</v>
      </c>
      <c r="N240" s="236">
        <f t="shared" si="51"/>
        <v>1.8748507011425081E-2</v>
      </c>
      <c r="O240" s="236" t="s">
        <v>145</v>
      </c>
      <c r="P240" s="236" t="s">
        <v>14</v>
      </c>
      <c r="T240" s="236" t="s">
        <v>163</v>
      </c>
      <c r="U240" s="236" t="str">
        <f t="shared" si="69"/>
        <v>TAvi_Frt</v>
      </c>
      <c r="V240" s="236" t="str">
        <f t="shared" si="69"/>
        <v>SH8_9</v>
      </c>
      <c r="W240" s="236">
        <f t="shared" si="52"/>
        <v>1.4755107179350496E-2</v>
      </c>
      <c r="X240" s="236" t="s">
        <v>145</v>
      </c>
      <c r="Y240" s="236" t="s">
        <v>9</v>
      </c>
      <c r="AC240" s="236" t="s">
        <v>163</v>
      </c>
      <c r="AD240" s="236" t="str">
        <f t="shared" si="63"/>
        <v>TAvi_Frt</v>
      </c>
      <c r="AE240" s="236" t="str">
        <f t="shared" si="63"/>
        <v>SH8_9</v>
      </c>
      <c r="AF240" s="236">
        <f t="shared" si="54"/>
        <v>1.5588699261442313E-2</v>
      </c>
      <c r="AG240" s="236" t="s">
        <v>145</v>
      </c>
      <c r="AH240" s="236" t="s">
        <v>15</v>
      </c>
      <c r="AL240" s="236" t="s">
        <v>163</v>
      </c>
      <c r="AM240" s="236" t="str">
        <f t="shared" si="64"/>
        <v>TAvi_Frt</v>
      </c>
      <c r="AN240" s="236" t="str">
        <f t="shared" si="64"/>
        <v>SH8_9</v>
      </c>
      <c r="AO240" s="236">
        <f t="shared" si="56"/>
        <v>1.6139842957734477E-2</v>
      </c>
      <c r="AP240" s="236" t="s">
        <v>145</v>
      </c>
      <c r="AQ240" s="236" t="s">
        <v>12</v>
      </c>
      <c r="AU240" s="236" t="s">
        <v>163</v>
      </c>
      <c r="AV240" s="236" t="str">
        <f t="shared" si="65"/>
        <v>TAvi_Frt</v>
      </c>
      <c r="AW240" s="236" t="str">
        <f t="shared" si="65"/>
        <v>SH8_9</v>
      </c>
      <c r="AX240" s="236">
        <f t="shared" si="58"/>
        <v>1.7030245273226989E-2</v>
      </c>
      <c r="AY240" s="236" t="s">
        <v>145</v>
      </c>
      <c r="AZ240" s="236" t="s">
        <v>11</v>
      </c>
      <c r="BD240" s="236" t="s">
        <v>163</v>
      </c>
      <c r="BE240" s="236" t="str">
        <f t="shared" si="66"/>
        <v>TAvi_Frt</v>
      </c>
      <c r="BF240" s="236" t="str">
        <f t="shared" si="66"/>
        <v>SH8_9</v>
      </c>
      <c r="BG240" s="236">
        <f t="shared" si="70"/>
        <v>1.6139842957734477E-2</v>
      </c>
      <c r="BH240" s="236" t="s">
        <v>145</v>
      </c>
      <c r="BI240" s="236" t="s">
        <v>13</v>
      </c>
      <c r="BM240" s="236" t="s">
        <v>163</v>
      </c>
      <c r="BN240" s="236" t="str">
        <f t="shared" si="67"/>
        <v>TAvi_Frt</v>
      </c>
      <c r="BO240" s="236" t="str">
        <f t="shared" si="67"/>
        <v>SH8_9</v>
      </c>
      <c r="BP240" s="236">
        <f t="shared" si="61"/>
        <v>1.7030245273226989E-2</v>
      </c>
      <c r="BQ240" s="236" t="s">
        <v>145</v>
      </c>
      <c r="BR240" s="236" t="s">
        <v>10</v>
      </c>
    </row>
    <row r="241" spans="11:70">
      <c r="K241" s="236" t="s">
        <v>163</v>
      </c>
      <c r="L241" s="236" t="str">
        <f t="shared" si="68"/>
        <v>TAvi_Frt</v>
      </c>
      <c r="M241" s="236" t="str">
        <f t="shared" si="50"/>
        <v>SH10_11</v>
      </c>
      <c r="N241" s="236">
        <f t="shared" si="51"/>
        <v>1.8678047240008381E-2</v>
      </c>
      <c r="O241" s="236" t="s">
        <v>145</v>
      </c>
      <c r="P241" s="236" t="s">
        <v>14</v>
      </c>
      <c r="T241" s="236" t="s">
        <v>163</v>
      </c>
      <c r="U241" s="236" t="str">
        <f t="shared" si="69"/>
        <v>TAvi_Frt</v>
      </c>
      <c r="V241" s="236" t="str">
        <f t="shared" si="69"/>
        <v>SH10_11</v>
      </c>
      <c r="W241" s="236">
        <f t="shared" si="52"/>
        <v>1.7186661643030239E-2</v>
      </c>
      <c r="X241" s="236" t="s">
        <v>145</v>
      </c>
      <c r="Y241" s="236" t="s">
        <v>9</v>
      </c>
      <c r="AC241" s="236" t="s">
        <v>163</v>
      </c>
      <c r="AD241" s="236" t="str">
        <f t="shared" si="63"/>
        <v>TAvi_Frt</v>
      </c>
      <c r="AE241" s="236" t="str">
        <f t="shared" si="63"/>
        <v>SH10_11</v>
      </c>
      <c r="AF241" s="236">
        <f t="shared" si="54"/>
        <v>1.5097315695768238E-2</v>
      </c>
      <c r="AG241" s="236" t="s">
        <v>145</v>
      </c>
      <c r="AH241" s="236" t="s">
        <v>15</v>
      </c>
      <c r="AL241" s="236" t="s">
        <v>163</v>
      </c>
      <c r="AM241" s="236" t="str">
        <f t="shared" si="64"/>
        <v>TAvi_Frt</v>
      </c>
      <c r="AN241" s="236" t="str">
        <f t="shared" si="64"/>
        <v>SH10_11</v>
      </c>
      <c r="AO241" s="236">
        <f t="shared" si="56"/>
        <v>1.7129545746942351E-2</v>
      </c>
      <c r="AP241" s="236" t="s">
        <v>145</v>
      </c>
      <c r="AQ241" s="236" t="s">
        <v>12</v>
      </c>
      <c r="AU241" s="236" t="s">
        <v>163</v>
      </c>
      <c r="AV241" s="236" t="str">
        <f t="shared" si="65"/>
        <v>TAvi_Frt</v>
      </c>
      <c r="AW241" s="236" t="str">
        <f t="shared" si="65"/>
        <v>SH10_11</v>
      </c>
      <c r="AX241" s="236">
        <f t="shared" si="58"/>
        <v>1.8714885138756153E-2</v>
      </c>
      <c r="AY241" s="236" t="s">
        <v>145</v>
      </c>
      <c r="AZ241" s="236" t="s">
        <v>11</v>
      </c>
      <c r="BD241" s="236" t="s">
        <v>163</v>
      </c>
      <c r="BE241" s="236" t="str">
        <f t="shared" si="66"/>
        <v>TAvi_Frt</v>
      </c>
      <c r="BF241" s="236" t="str">
        <f t="shared" si="66"/>
        <v>SH10_11</v>
      </c>
      <c r="BG241" s="236">
        <f t="shared" si="70"/>
        <v>1.7129545746942351E-2</v>
      </c>
      <c r="BH241" s="236" t="s">
        <v>145</v>
      </c>
      <c r="BI241" s="236" t="s">
        <v>13</v>
      </c>
      <c r="BM241" s="236" t="s">
        <v>163</v>
      </c>
      <c r="BN241" s="236" t="str">
        <f t="shared" si="67"/>
        <v>TAvi_Frt</v>
      </c>
      <c r="BO241" s="236" t="str">
        <f t="shared" si="67"/>
        <v>SH10_11</v>
      </c>
      <c r="BP241" s="236">
        <f t="shared" si="61"/>
        <v>1.8714885138756153E-2</v>
      </c>
      <c r="BQ241" s="236" t="s">
        <v>145</v>
      </c>
      <c r="BR241" s="236" t="s">
        <v>10</v>
      </c>
    </row>
    <row r="242" spans="11:70">
      <c r="K242" s="236" t="s">
        <v>163</v>
      </c>
      <c r="L242" s="236" t="str">
        <f t="shared" si="68"/>
        <v>TAvi_Frt</v>
      </c>
      <c r="M242" s="236" t="str">
        <f t="shared" si="50"/>
        <v>SH12_13</v>
      </c>
      <c r="N242" s="236">
        <f t="shared" si="51"/>
        <v>1.9354324184005747E-2</v>
      </c>
      <c r="O242" s="236" t="s">
        <v>145</v>
      </c>
      <c r="P242" s="236" t="s">
        <v>14</v>
      </c>
      <c r="T242" s="236" t="s">
        <v>163</v>
      </c>
      <c r="U242" s="236" t="str">
        <f t="shared" si="69"/>
        <v>TAvi_Frt</v>
      </c>
      <c r="V242" s="236" t="str">
        <f t="shared" si="69"/>
        <v>SH12_13</v>
      </c>
      <c r="W242" s="236">
        <f t="shared" si="52"/>
        <v>1.8532966353609626E-2</v>
      </c>
      <c r="X242" s="236" t="s">
        <v>145</v>
      </c>
      <c r="Y242" s="236" t="s">
        <v>9</v>
      </c>
      <c r="AC242" s="236" t="s">
        <v>163</v>
      </c>
      <c r="AD242" s="236" t="str">
        <f t="shared" si="63"/>
        <v>TAvi_Frt</v>
      </c>
      <c r="AE242" s="236" t="str">
        <f t="shared" si="63"/>
        <v>SH12_13</v>
      </c>
      <c r="AF242" s="236">
        <f t="shared" si="54"/>
        <v>1.571627190629124E-2</v>
      </c>
      <c r="AG242" s="236" t="s">
        <v>145</v>
      </c>
      <c r="AH242" s="236" t="s">
        <v>15</v>
      </c>
      <c r="AL242" s="236" t="s">
        <v>163</v>
      </c>
      <c r="AM242" s="236" t="str">
        <f t="shared" si="64"/>
        <v>TAvi_Frt</v>
      </c>
      <c r="AN242" s="236" t="str">
        <f t="shared" si="64"/>
        <v>SH12_13</v>
      </c>
      <c r="AO242" s="236">
        <f t="shared" si="56"/>
        <v>1.8490958581669839E-2</v>
      </c>
      <c r="AP242" s="236" t="s">
        <v>145</v>
      </c>
      <c r="AQ242" s="236" t="s">
        <v>12</v>
      </c>
      <c r="AU242" s="236" t="s">
        <v>163</v>
      </c>
      <c r="AV242" s="236" t="str">
        <f t="shared" si="65"/>
        <v>TAvi_Frt</v>
      </c>
      <c r="AW242" s="236" t="str">
        <f t="shared" si="65"/>
        <v>SH12_13</v>
      </c>
      <c r="AX242" s="236">
        <f t="shared" si="58"/>
        <v>2.1343557408040538E-2</v>
      </c>
      <c r="AY242" s="236" t="s">
        <v>145</v>
      </c>
      <c r="AZ242" s="236" t="s">
        <v>11</v>
      </c>
      <c r="BD242" s="236" t="s">
        <v>163</v>
      </c>
      <c r="BE242" s="236" t="str">
        <f t="shared" si="66"/>
        <v>TAvi_Frt</v>
      </c>
      <c r="BF242" s="236" t="str">
        <f t="shared" si="66"/>
        <v>SH12_13</v>
      </c>
      <c r="BG242" s="236">
        <f t="shared" si="70"/>
        <v>1.8490958581669839E-2</v>
      </c>
      <c r="BH242" s="236" t="s">
        <v>145</v>
      </c>
      <c r="BI242" s="236" t="s">
        <v>13</v>
      </c>
      <c r="BM242" s="236" t="s">
        <v>163</v>
      </c>
      <c r="BN242" s="236" t="str">
        <f t="shared" si="67"/>
        <v>TAvi_Frt</v>
      </c>
      <c r="BO242" s="236" t="str">
        <f t="shared" si="67"/>
        <v>SH12_13</v>
      </c>
      <c r="BP242" s="236">
        <f t="shared" si="61"/>
        <v>2.1343557408040538E-2</v>
      </c>
      <c r="BQ242" s="236" t="s">
        <v>145</v>
      </c>
      <c r="BR242" s="236" t="s">
        <v>10</v>
      </c>
    </row>
    <row r="243" spans="11:70">
      <c r="K243" s="386" t="s">
        <v>163</v>
      </c>
      <c r="L243" s="236" t="str">
        <f t="shared" si="68"/>
        <v>TAvi_Frt</v>
      </c>
      <c r="M243" s="236" t="str">
        <f t="shared" si="50"/>
        <v>SH14_15</v>
      </c>
      <c r="N243" s="236">
        <f t="shared" si="51"/>
        <v>2.04723701496402E-2</v>
      </c>
      <c r="O243" s="236" t="s">
        <v>145</v>
      </c>
      <c r="P243" s="236" t="s">
        <v>14</v>
      </c>
      <c r="T243" s="236" t="s">
        <v>163</v>
      </c>
      <c r="U243" s="236" t="str">
        <f t="shared" si="69"/>
        <v>TAvi_Frt</v>
      </c>
      <c r="V243" s="236" t="str">
        <f t="shared" si="69"/>
        <v>SH14_15</v>
      </c>
      <c r="W243" s="236">
        <f t="shared" si="52"/>
        <v>1.8944606533826285E-2</v>
      </c>
      <c r="X243" s="236" t="s">
        <v>145</v>
      </c>
      <c r="Y243" s="236" t="s">
        <v>9</v>
      </c>
      <c r="AC243" s="236" t="s">
        <v>163</v>
      </c>
      <c r="AD243" s="236" t="str">
        <f t="shared" si="63"/>
        <v>TAvi_Frt</v>
      </c>
      <c r="AE243" s="236" t="str">
        <f t="shared" si="63"/>
        <v>SH14_15</v>
      </c>
      <c r="AF243" s="236">
        <f t="shared" si="54"/>
        <v>1.8169486482091383E-2</v>
      </c>
      <c r="AG243" s="236" t="s">
        <v>145</v>
      </c>
      <c r="AH243" s="236" t="s">
        <v>15</v>
      </c>
      <c r="AL243" s="236" t="s">
        <v>163</v>
      </c>
      <c r="AM243" s="236" t="str">
        <f t="shared" si="64"/>
        <v>TAvi_Frt</v>
      </c>
      <c r="AN243" s="236" t="str">
        <f t="shared" si="64"/>
        <v>SH14_15</v>
      </c>
      <c r="AO243" s="236">
        <f t="shared" si="56"/>
        <v>1.9740368004096027E-2</v>
      </c>
      <c r="AP243" s="236" t="s">
        <v>145</v>
      </c>
      <c r="AQ243" s="236" t="s">
        <v>12</v>
      </c>
      <c r="AU243" s="236" t="s">
        <v>163</v>
      </c>
      <c r="AV243" s="236" t="str">
        <f t="shared" si="65"/>
        <v>TAvi_Frt</v>
      </c>
      <c r="AW243" s="236" t="str">
        <f t="shared" si="65"/>
        <v>SH14_15</v>
      </c>
      <c r="AX243" s="236">
        <f t="shared" si="58"/>
        <v>2.2952067498314008E-2</v>
      </c>
      <c r="AY243" s="236" t="s">
        <v>145</v>
      </c>
      <c r="AZ243" s="236" t="s">
        <v>11</v>
      </c>
      <c r="BD243" s="236" t="s">
        <v>163</v>
      </c>
      <c r="BE243" s="236" t="str">
        <f t="shared" si="66"/>
        <v>TAvi_Frt</v>
      </c>
      <c r="BF243" s="236" t="str">
        <f t="shared" si="66"/>
        <v>SH14_15</v>
      </c>
      <c r="BG243" s="236">
        <f t="shared" si="70"/>
        <v>1.9740368004096027E-2</v>
      </c>
      <c r="BH243" s="236" t="s">
        <v>145</v>
      </c>
      <c r="BI243" s="236" t="s">
        <v>13</v>
      </c>
      <c r="BM243" s="236" t="s">
        <v>163</v>
      </c>
      <c r="BN243" s="236" t="str">
        <f t="shared" si="67"/>
        <v>TAvi_Frt</v>
      </c>
      <c r="BO243" s="236" t="str">
        <f t="shared" si="67"/>
        <v>SH14_15</v>
      </c>
      <c r="BP243" s="236">
        <f t="shared" si="61"/>
        <v>2.2952067498314008E-2</v>
      </c>
      <c r="BQ243" s="236" t="s">
        <v>145</v>
      </c>
      <c r="BR243" s="236" t="s">
        <v>10</v>
      </c>
    </row>
    <row r="244" spans="11:70">
      <c r="K244" s="236" t="s">
        <v>163</v>
      </c>
      <c r="L244" s="236" t="str">
        <f t="shared" si="68"/>
        <v>TAvi_Frt</v>
      </c>
      <c r="M244" s="236" t="str">
        <f t="shared" si="50"/>
        <v>SH16_17</v>
      </c>
      <c r="N244" s="236">
        <f t="shared" si="51"/>
        <v>2.1278922422278038E-2</v>
      </c>
      <c r="O244" s="236" t="s">
        <v>145</v>
      </c>
      <c r="P244" s="236" t="s">
        <v>14</v>
      </c>
      <c r="T244" s="236" t="s">
        <v>163</v>
      </c>
      <c r="U244" s="236" t="str">
        <f t="shared" si="69"/>
        <v>TAvi_Frt</v>
      </c>
      <c r="V244" s="236" t="str">
        <f t="shared" si="69"/>
        <v>SH16_17</v>
      </c>
      <c r="W244" s="236">
        <f t="shared" si="52"/>
        <v>1.8793864020136643E-2</v>
      </c>
      <c r="X244" s="236" t="s">
        <v>145</v>
      </c>
      <c r="Y244" s="236" t="s">
        <v>9</v>
      </c>
      <c r="AC244" s="236" t="s">
        <v>163</v>
      </c>
      <c r="AD244" s="236" t="str">
        <f t="shared" si="63"/>
        <v>TAvi_Frt</v>
      </c>
      <c r="AE244" s="236" t="str">
        <f t="shared" si="63"/>
        <v>SH16_17</v>
      </c>
      <c r="AF244" s="236">
        <f t="shared" si="54"/>
        <v>1.9938803009038802E-2</v>
      </c>
      <c r="AG244" s="236" t="s">
        <v>145</v>
      </c>
      <c r="AH244" s="236" t="s">
        <v>15</v>
      </c>
      <c r="AL244" s="236" t="s">
        <v>163</v>
      </c>
      <c r="AM244" s="236" t="str">
        <f t="shared" si="64"/>
        <v>TAvi_Frt</v>
      </c>
      <c r="AN244" s="236" t="str">
        <f t="shared" si="64"/>
        <v>SH16_17</v>
      </c>
      <c r="AO244" s="236">
        <f t="shared" si="56"/>
        <v>2.0420539746597716E-2</v>
      </c>
      <c r="AP244" s="236" t="s">
        <v>145</v>
      </c>
      <c r="AQ244" s="236" t="s">
        <v>12</v>
      </c>
      <c r="AU244" s="236" t="s">
        <v>163</v>
      </c>
      <c r="AV244" s="236" t="str">
        <f t="shared" si="65"/>
        <v>TAvi_Frt</v>
      </c>
      <c r="AW244" s="236" t="str">
        <f t="shared" si="65"/>
        <v>SH16_17</v>
      </c>
      <c r="AX244" s="236">
        <f t="shared" si="58"/>
        <v>2.3710445910745781E-2</v>
      </c>
      <c r="AY244" s="236" t="s">
        <v>145</v>
      </c>
      <c r="AZ244" s="236" t="s">
        <v>11</v>
      </c>
      <c r="BD244" s="236" t="s">
        <v>163</v>
      </c>
      <c r="BE244" s="236" t="str">
        <f t="shared" si="66"/>
        <v>TAvi_Frt</v>
      </c>
      <c r="BF244" s="236" t="str">
        <f t="shared" si="66"/>
        <v>SH16_17</v>
      </c>
      <c r="BG244" s="236">
        <f t="shared" si="70"/>
        <v>2.0420539746597716E-2</v>
      </c>
      <c r="BH244" s="236" t="s">
        <v>145</v>
      </c>
      <c r="BI244" s="236" t="s">
        <v>13</v>
      </c>
      <c r="BM244" s="236" t="s">
        <v>163</v>
      </c>
      <c r="BN244" s="236" t="str">
        <f t="shared" si="67"/>
        <v>TAvi_Frt</v>
      </c>
      <c r="BO244" s="236" t="str">
        <f t="shared" si="67"/>
        <v>SH16_17</v>
      </c>
      <c r="BP244" s="236">
        <f t="shared" si="61"/>
        <v>2.3710445910745781E-2</v>
      </c>
      <c r="BQ244" s="236" t="s">
        <v>145</v>
      </c>
      <c r="BR244" s="236" t="s">
        <v>10</v>
      </c>
    </row>
    <row r="245" spans="11:70">
      <c r="K245" s="236" t="s">
        <v>163</v>
      </c>
      <c r="L245" s="236" t="str">
        <f t="shared" si="68"/>
        <v>TAvi_Frt</v>
      </c>
      <c r="M245" s="236" t="str">
        <f t="shared" si="50"/>
        <v>SH18_19</v>
      </c>
      <c r="N245" s="236">
        <f t="shared" si="51"/>
        <v>2.1738834728832659E-2</v>
      </c>
      <c r="O245" s="236" t="s">
        <v>145</v>
      </c>
      <c r="P245" s="236" t="s">
        <v>14</v>
      </c>
      <c r="T245" s="236" t="s">
        <v>163</v>
      </c>
      <c r="U245" s="236" t="str">
        <f t="shared" si="69"/>
        <v>TAvi_Frt</v>
      </c>
      <c r="V245" s="236" t="str">
        <f t="shared" si="69"/>
        <v>SH18_19</v>
      </c>
      <c r="W245" s="236">
        <f t="shared" si="52"/>
        <v>1.8929321241404354E-2</v>
      </c>
      <c r="X245" s="236" t="s">
        <v>145</v>
      </c>
      <c r="Y245" s="236" t="s">
        <v>9</v>
      </c>
      <c r="AC245" s="236" t="s">
        <v>163</v>
      </c>
      <c r="AD245" s="236" t="str">
        <f t="shared" si="63"/>
        <v>TAvi_Frt</v>
      </c>
      <c r="AE245" s="236" t="str">
        <f t="shared" si="63"/>
        <v>SH18_19</v>
      </c>
      <c r="AF245" s="236">
        <f t="shared" si="54"/>
        <v>2.0595183179265363E-2</v>
      </c>
      <c r="AG245" s="236" t="s">
        <v>145</v>
      </c>
      <c r="AH245" s="236" t="s">
        <v>15</v>
      </c>
      <c r="AL245" s="236" t="s">
        <v>163</v>
      </c>
      <c r="AM245" s="236" t="str">
        <f t="shared" si="64"/>
        <v>TAvi_Frt</v>
      </c>
      <c r="AN245" s="236" t="str">
        <f t="shared" si="64"/>
        <v>SH18_19</v>
      </c>
      <c r="AO245" s="236">
        <f t="shared" si="56"/>
        <v>2.0691065361099072E-2</v>
      </c>
      <c r="AP245" s="236" t="s">
        <v>145</v>
      </c>
      <c r="AQ245" s="236" t="s">
        <v>12</v>
      </c>
      <c r="AU245" s="236" t="s">
        <v>163</v>
      </c>
      <c r="AV245" s="236" t="str">
        <f t="shared" si="65"/>
        <v>TAvi_Frt</v>
      </c>
      <c r="AW245" s="236" t="str">
        <f t="shared" si="65"/>
        <v>SH18_19</v>
      </c>
      <c r="AX245" s="236">
        <f t="shared" si="58"/>
        <v>2.3993761170789621E-2</v>
      </c>
      <c r="AY245" s="236" t="s">
        <v>145</v>
      </c>
      <c r="AZ245" s="236" t="s">
        <v>11</v>
      </c>
      <c r="BD245" s="236" t="s">
        <v>163</v>
      </c>
      <c r="BE245" s="236" t="str">
        <f t="shared" si="66"/>
        <v>TAvi_Frt</v>
      </c>
      <c r="BF245" s="236" t="str">
        <f t="shared" si="66"/>
        <v>SH18_19</v>
      </c>
      <c r="BG245" s="236">
        <f t="shared" si="70"/>
        <v>2.0691065361099072E-2</v>
      </c>
      <c r="BH245" s="236" t="s">
        <v>145</v>
      </c>
      <c r="BI245" s="236" t="s">
        <v>13</v>
      </c>
      <c r="BM245" s="236" t="s">
        <v>163</v>
      </c>
      <c r="BN245" s="236" t="str">
        <f t="shared" si="67"/>
        <v>TAvi_Frt</v>
      </c>
      <c r="BO245" s="236" t="str">
        <f t="shared" si="67"/>
        <v>SH18_19</v>
      </c>
      <c r="BP245" s="236">
        <f t="shared" si="61"/>
        <v>2.3993761170789621E-2</v>
      </c>
      <c r="BQ245" s="236" t="s">
        <v>145</v>
      </c>
      <c r="BR245" s="236" t="s">
        <v>10</v>
      </c>
    </row>
    <row r="246" spans="11:70">
      <c r="K246" s="236" t="s">
        <v>163</v>
      </c>
      <c r="L246" s="236" t="str">
        <f t="shared" si="68"/>
        <v>TAvi_Frt</v>
      </c>
      <c r="M246" s="236" t="str">
        <f t="shared" si="50"/>
        <v>SH20_21</v>
      </c>
      <c r="N246" s="236">
        <f t="shared" si="51"/>
        <v>2.1955425621837409E-2</v>
      </c>
      <c r="O246" s="236" t="s">
        <v>145</v>
      </c>
      <c r="P246" s="236" t="s">
        <v>14</v>
      </c>
      <c r="T246" s="236" t="s">
        <v>163</v>
      </c>
      <c r="U246" s="236" t="str">
        <f t="shared" si="69"/>
        <v>TAvi_Frt</v>
      </c>
      <c r="V246" s="236" t="str">
        <f t="shared" si="69"/>
        <v>SH20_21</v>
      </c>
      <c r="W246" s="236">
        <f t="shared" si="52"/>
        <v>1.9094689273807391E-2</v>
      </c>
      <c r="X246" s="236" t="s">
        <v>145</v>
      </c>
      <c r="Y246" s="236" t="s">
        <v>9</v>
      </c>
      <c r="AC246" s="236" t="s">
        <v>163</v>
      </c>
      <c r="AD246" s="236" t="str">
        <f t="shared" si="63"/>
        <v>TAvi_Frt</v>
      </c>
      <c r="AE246" s="236" t="str">
        <f t="shared" si="63"/>
        <v>SH20_21</v>
      </c>
      <c r="AF246" s="236">
        <f t="shared" si="54"/>
        <v>2.072737788773538E-2</v>
      </c>
      <c r="AG246" s="236" t="s">
        <v>145</v>
      </c>
      <c r="AH246" s="236" t="s">
        <v>15</v>
      </c>
      <c r="AL246" s="236" t="s">
        <v>163</v>
      </c>
      <c r="AM246" s="236" t="str">
        <f t="shared" si="64"/>
        <v>TAvi_Frt</v>
      </c>
      <c r="AN246" s="236" t="str">
        <f t="shared" si="64"/>
        <v>SH20_21</v>
      </c>
      <c r="AO246" s="236">
        <f t="shared" si="56"/>
        <v>2.0963163706567377E-2</v>
      </c>
      <c r="AP246" s="236" t="s">
        <v>145</v>
      </c>
      <c r="AQ246" s="236" t="s">
        <v>12</v>
      </c>
      <c r="AU246" s="236" t="s">
        <v>163</v>
      </c>
      <c r="AV246" s="236" t="str">
        <f t="shared" si="65"/>
        <v>TAvi_Frt</v>
      </c>
      <c r="AW246" s="236" t="str">
        <f t="shared" si="65"/>
        <v>SH20_21</v>
      </c>
      <c r="AX246" s="236">
        <f t="shared" si="58"/>
        <v>2.4474825275343066E-2</v>
      </c>
      <c r="AY246" s="236" t="s">
        <v>145</v>
      </c>
      <c r="AZ246" s="236" t="s">
        <v>11</v>
      </c>
      <c r="BD246" s="236" t="s">
        <v>163</v>
      </c>
      <c r="BE246" s="236" t="str">
        <f t="shared" si="66"/>
        <v>TAvi_Frt</v>
      </c>
      <c r="BF246" s="236" t="str">
        <f t="shared" si="66"/>
        <v>SH20_21</v>
      </c>
      <c r="BG246" s="236">
        <f t="shared" si="70"/>
        <v>2.0963163706567377E-2</v>
      </c>
      <c r="BH246" s="236" t="s">
        <v>145</v>
      </c>
      <c r="BI246" s="236" t="s">
        <v>13</v>
      </c>
      <c r="BM246" s="236" t="s">
        <v>163</v>
      </c>
      <c r="BN246" s="236" t="str">
        <f t="shared" si="67"/>
        <v>TAvi_Frt</v>
      </c>
      <c r="BO246" s="236" t="str">
        <f t="shared" si="67"/>
        <v>SH20_21</v>
      </c>
      <c r="BP246" s="236">
        <f t="shared" si="61"/>
        <v>2.4474825275343066E-2</v>
      </c>
      <c r="BQ246" s="236" t="s">
        <v>145</v>
      </c>
      <c r="BR246" s="236" t="s">
        <v>10</v>
      </c>
    </row>
    <row r="247" spans="11:70">
      <c r="K247" s="386" t="s">
        <v>163</v>
      </c>
      <c r="L247" s="236" t="str">
        <f t="shared" si="68"/>
        <v>TAvi_Frt</v>
      </c>
      <c r="M247" s="236" t="str">
        <f t="shared" si="50"/>
        <v>SH22_23</v>
      </c>
      <c r="N247" s="236">
        <f t="shared" si="51"/>
        <v>2.2121564224819278E-2</v>
      </c>
      <c r="O247" s="236" t="s">
        <v>145</v>
      </c>
      <c r="P247" s="236" t="s">
        <v>14</v>
      </c>
      <c r="T247" s="236" t="s">
        <v>163</v>
      </c>
      <c r="U247" s="236" t="str">
        <f t="shared" si="69"/>
        <v>TAvi_Frt</v>
      </c>
      <c r="V247" s="236" t="str">
        <f t="shared" si="69"/>
        <v>SH22_23</v>
      </c>
      <c r="W247" s="236">
        <f t="shared" si="52"/>
        <v>1.8346618081740273E-2</v>
      </c>
      <c r="X247" s="236" t="s">
        <v>145</v>
      </c>
      <c r="Y247" s="236" t="s">
        <v>9</v>
      </c>
      <c r="AC247" s="236" t="s">
        <v>163</v>
      </c>
      <c r="AD247" s="236" t="str">
        <f t="shared" si="63"/>
        <v>TAvi_Frt</v>
      </c>
      <c r="AE247" s="236" t="str">
        <f t="shared" si="63"/>
        <v>SH22_23</v>
      </c>
      <c r="AF247" s="236">
        <f t="shared" si="54"/>
        <v>2.0715755098724264E-2</v>
      </c>
      <c r="AG247" s="236" t="s">
        <v>145</v>
      </c>
      <c r="AH247" s="236" t="s">
        <v>15</v>
      </c>
      <c r="AL247" s="236" t="s">
        <v>163</v>
      </c>
      <c r="AM247" s="236" t="str">
        <f t="shared" si="64"/>
        <v>TAvi_Frt</v>
      </c>
      <c r="AN247" s="236" t="str">
        <f t="shared" si="64"/>
        <v>SH22_23</v>
      </c>
      <c r="AO247" s="236">
        <f t="shared" si="56"/>
        <v>2.0777824886439967E-2</v>
      </c>
      <c r="AP247" s="236" t="s">
        <v>145</v>
      </c>
      <c r="AQ247" s="236" t="s">
        <v>12</v>
      </c>
      <c r="AU247" s="236" t="s">
        <v>163</v>
      </c>
      <c r="AV247" s="236" t="str">
        <f t="shared" si="65"/>
        <v>TAvi_Frt</v>
      </c>
      <c r="AW247" s="236" t="str">
        <f t="shared" si="65"/>
        <v>SH22_23</v>
      </c>
      <c r="AX247" s="236">
        <f t="shared" si="58"/>
        <v>2.4137396684056157E-2</v>
      </c>
      <c r="AY247" s="236" t="s">
        <v>145</v>
      </c>
      <c r="AZ247" s="236" t="s">
        <v>11</v>
      </c>
      <c r="BD247" s="236" t="s">
        <v>163</v>
      </c>
      <c r="BE247" s="236" t="str">
        <f t="shared" si="66"/>
        <v>TAvi_Frt</v>
      </c>
      <c r="BF247" s="236" t="str">
        <f t="shared" si="66"/>
        <v>SH22_23</v>
      </c>
      <c r="BG247" s="236">
        <f t="shared" si="70"/>
        <v>2.0777824886439967E-2</v>
      </c>
      <c r="BH247" s="236" t="s">
        <v>145</v>
      </c>
      <c r="BI247" s="236" t="s">
        <v>13</v>
      </c>
      <c r="BM247" s="236" t="s">
        <v>163</v>
      </c>
      <c r="BN247" s="236" t="str">
        <f t="shared" si="67"/>
        <v>TAvi_Frt</v>
      </c>
      <c r="BO247" s="236" t="str">
        <f t="shared" si="67"/>
        <v>SH22_23</v>
      </c>
      <c r="BP247" s="236">
        <f t="shared" si="61"/>
        <v>2.4137396684056157E-2</v>
      </c>
      <c r="BQ247" s="236" t="s">
        <v>145</v>
      </c>
      <c r="BR247" s="236" t="s">
        <v>10</v>
      </c>
    </row>
    <row r="248" spans="11:70">
      <c r="K248" s="236" t="s">
        <v>163</v>
      </c>
      <c r="L248" s="236" t="str">
        <f t="shared" si="68"/>
        <v>TAvi_Frt</v>
      </c>
      <c r="M248" s="236" t="str">
        <f t="shared" si="50"/>
        <v>FH0_1</v>
      </c>
      <c r="N248" s="236">
        <f t="shared" si="51"/>
        <v>2.1393493175585778E-2</v>
      </c>
      <c r="O248" s="236" t="s">
        <v>145</v>
      </c>
      <c r="P248" s="236" t="s">
        <v>14</v>
      </c>
      <c r="T248" s="236" t="s">
        <v>163</v>
      </c>
      <c r="U248" s="236" t="str">
        <f t="shared" si="69"/>
        <v>TAvi_Frt</v>
      </c>
      <c r="V248" s="236" t="str">
        <f t="shared" si="69"/>
        <v>FH0_1</v>
      </c>
      <c r="W248" s="236">
        <f t="shared" si="52"/>
        <v>1.8990015108719439E-2</v>
      </c>
      <c r="X248" s="236" t="s">
        <v>145</v>
      </c>
      <c r="Y248" s="236" t="s">
        <v>9</v>
      </c>
      <c r="AC248" s="236" t="s">
        <v>163</v>
      </c>
      <c r="AD248" s="236" t="str">
        <f t="shared" si="63"/>
        <v>TAvi_Frt</v>
      </c>
      <c r="AE248" s="236" t="str">
        <f t="shared" si="63"/>
        <v>FH0_1</v>
      </c>
      <c r="AF248" s="236">
        <f t="shared" si="54"/>
        <v>2.2537708837248212E-2</v>
      </c>
      <c r="AG248" s="236" t="s">
        <v>145</v>
      </c>
      <c r="AH248" s="236" t="s">
        <v>15</v>
      </c>
      <c r="AL248" s="236" t="s">
        <v>163</v>
      </c>
      <c r="AM248" s="236" t="str">
        <f t="shared" si="64"/>
        <v>TAvi_Frt</v>
      </c>
      <c r="AN248" s="236" t="str">
        <f t="shared" si="64"/>
        <v>FH0_1</v>
      </c>
      <c r="AO248" s="236">
        <f t="shared" si="56"/>
        <v>2.0828129338260011E-2</v>
      </c>
      <c r="AP248" s="236" t="s">
        <v>145</v>
      </c>
      <c r="AQ248" s="236" t="s">
        <v>12</v>
      </c>
      <c r="AU248" s="236" t="s">
        <v>163</v>
      </c>
      <c r="AV248" s="236" t="str">
        <f t="shared" si="65"/>
        <v>TAvi_Frt</v>
      </c>
      <c r="AW248" s="236" t="str">
        <f t="shared" si="65"/>
        <v>FH0_1</v>
      </c>
      <c r="AX248" s="236">
        <f t="shared" si="58"/>
        <v>2.2215848571404177E-2</v>
      </c>
      <c r="AY248" s="236" t="s">
        <v>145</v>
      </c>
      <c r="AZ248" s="236" t="s">
        <v>11</v>
      </c>
      <c r="BD248" s="236" t="s">
        <v>163</v>
      </c>
      <c r="BE248" s="236" t="str">
        <f t="shared" si="66"/>
        <v>TAvi_Frt</v>
      </c>
      <c r="BF248" s="236" t="str">
        <f t="shared" si="66"/>
        <v>FH0_1</v>
      </c>
      <c r="BG248" s="236">
        <f t="shared" si="70"/>
        <v>2.0828129338260011E-2</v>
      </c>
      <c r="BH248" s="236" t="s">
        <v>145</v>
      </c>
      <c r="BI248" s="236" t="s">
        <v>13</v>
      </c>
      <c r="BM248" s="236" t="s">
        <v>163</v>
      </c>
      <c r="BN248" s="236" t="str">
        <f t="shared" si="67"/>
        <v>TAvi_Frt</v>
      </c>
      <c r="BO248" s="236" t="str">
        <f t="shared" si="67"/>
        <v>FH0_1</v>
      </c>
      <c r="BP248" s="236">
        <f t="shared" si="61"/>
        <v>2.2215848571404177E-2</v>
      </c>
      <c r="BQ248" s="236" t="s">
        <v>145</v>
      </c>
      <c r="BR248" s="236" t="s">
        <v>10</v>
      </c>
    </row>
    <row r="249" spans="11:70">
      <c r="K249" s="236" t="s">
        <v>163</v>
      </c>
      <c r="L249" s="236" t="str">
        <f t="shared" si="68"/>
        <v>TAvi_Frt</v>
      </c>
      <c r="M249" s="236" t="str">
        <f t="shared" si="50"/>
        <v>FH2_3</v>
      </c>
      <c r="N249" s="236">
        <f t="shared" si="51"/>
        <v>2.1029674486330027E-2</v>
      </c>
      <c r="O249" s="236" t="s">
        <v>145</v>
      </c>
      <c r="P249" s="236" t="s">
        <v>14</v>
      </c>
      <c r="T249" s="236" t="s">
        <v>163</v>
      </c>
      <c r="U249" s="236" t="str">
        <f t="shared" si="69"/>
        <v>TAvi_Frt</v>
      </c>
      <c r="V249" s="236" t="str">
        <f t="shared" si="69"/>
        <v>FH2_3</v>
      </c>
      <c r="W249" s="236">
        <f t="shared" si="52"/>
        <v>1.6657232708453359E-2</v>
      </c>
      <c r="X249" s="236" t="s">
        <v>145</v>
      </c>
      <c r="Y249" s="236" t="s">
        <v>9</v>
      </c>
      <c r="AC249" s="236" t="s">
        <v>163</v>
      </c>
      <c r="AD249" s="236" t="str">
        <f t="shared" si="63"/>
        <v>TAvi_Frt</v>
      </c>
      <c r="AE249" s="236" t="str">
        <f t="shared" si="63"/>
        <v>FH2_3</v>
      </c>
      <c r="AF249" s="236">
        <f t="shared" si="54"/>
        <v>2.2471121655479022E-2</v>
      </c>
      <c r="AG249" s="236" t="s">
        <v>145</v>
      </c>
      <c r="AH249" s="236" t="s">
        <v>15</v>
      </c>
      <c r="AL249" s="236" t="s">
        <v>163</v>
      </c>
      <c r="AM249" s="236" t="str">
        <f t="shared" si="64"/>
        <v>TAvi_Frt</v>
      </c>
      <c r="AN249" s="236" t="str">
        <f t="shared" si="64"/>
        <v>FH2_3</v>
      </c>
      <c r="AO249" s="236">
        <f t="shared" si="56"/>
        <v>1.9692259466378176E-2</v>
      </c>
      <c r="AP249" s="236" t="s">
        <v>145</v>
      </c>
      <c r="AQ249" s="236" t="s">
        <v>12</v>
      </c>
      <c r="AU249" s="236" t="s">
        <v>163</v>
      </c>
      <c r="AV249" s="236" t="str">
        <f t="shared" si="65"/>
        <v>TAvi_Frt</v>
      </c>
      <c r="AW249" s="236" t="str">
        <f t="shared" si="65"/>
        <v>FH2_3</v>
      </c>
      <c r="AX249" s="236">
        <f t="shared" si="58"/>
        <v>2.0067201648247365E-2</v>
      </c>
      <c r="AY249" s="236" t="s">
        <v>145</v>
      </c>
      <c r="AZ249" s="236" t="s">
        <v>11</v>
      </c>
      <c r="BD249" s="236" t="s">
        <v>163</v>
      </c>
      <c r="BE249" s="236" t="str">
        <f t="shared" si="66"/>
        <v>TAvi_Frt</v>
      </c>
      <c r="BF249" s="236" t="str">
        <f t="shared" si="66"/>
        <v>FH2_3</v>
      </c>
      <c r="BG249" s="236">
        <f t="shared" si="70"/>
        <v>1.9692259466378176E-2</v>
      </c>
      <c r="BH249" s="236" t="s">
        <v>145</v>
      </c>
      <c r="BI249" s="236" t="s">
        <v>13</v>
      </c>
      <c r="BM249" s="236" t="s">
        <v>163</v>
      </c>
      <c r="BN249" s="236" t="str">
        <f t="shared" si="67"/>
        <v>TAvi_Frt</v>
      </c>
      <c r="BO249" s="236" t="str">
        <f t="shared" si="67"/>
        <v>FH2_3</v>
      </c>
      <c r="BP249" s="236">
        <f t="shared" si="61"/>
        <v>2.0067201648247365E-2</v>
      </c>
      <c r="BQ249" s="236" t="s">
        <v>145</v>
      </c>
      <c r="BR249" s="236" t="s">
        <v>10</v>
      </c>
    </row>
    <row r="250" spans="11:70">
      <c r="K250" s="236" t="s">
        <v>163</v>
      </c>
      <c r="L250" s="236" t="str">
        <f t="shared" si="68"/>
        <v>TAvi_Frt</v>
      </c>
      <c r="M250" s="236" t="str">
        <f t="shared" si="50"/>
        <v>FH4_5</v>
      </c>
      <c r="N250" s="236">
        <f t="shared" si="51"/>
        <v>2.0111670111358421E-2</v>
      </c>
      <c r="O250" s="236" t="s">
        <v>145</v>
      </c>
      <c r="P250" s="236" t="s">
        <v>14</v>
      </c>
      <c r="T250" s="236" t="s">
        <v>163</v>
      </c>
      <c r="U250" s="236" t="str">
        <f t="shared" si="69"/>
        <v>TAvi_Frt</v>
      </c>
      <c r="V250" s="236" t="str">
        <f t="shared" si="69"/>
        <v>FH4_5</v>
      </c>
      <c r="W250" s="236">
        <f t="shared" si="52"/>
        <v>1.5829045235448858E-2</v>
      </c>
      <c r="X250" s="236" t="s">
        <v>145</v>
      </c>
      <c r="Y250" s="236" t="s">
        <v>9</v>
      </c>
      <c r="AC250" s="236" t="s">
        <v>163</v>
      </c>
      <c r="AD250" s="236" t="str">
        <f t="shared" si="63"/>
        <v>TAvi_Frt</v>
      </c>
      <c r="AE250" s="236" t="str">
        <f t="shared" si="63"/>
        <v>FH4_5</v>
      </c>
      <c r="AF250" s="236">
        <f t="shared" si="54"/>
        <v>2.0924688349934103E-2</v>
      </c>
      <c r="AG250" s="236" t="s">
        <v>145</v>
      </c>
      <c r="AH250" s="236" t="s">
        <v>15</v>
      </c>
      <c r="AL250" s="236" t="s">
        <v>163</v>
      </c>
      <c r="AM250" s="236" t="str">
        <f t="shared" si="64"/>
        <v>TAvi_Frt</v>
      </c>
      <c r="AN250" s="236" t="str">
        <f t="shared" si="64"/>
        <v>FH4_5</v>
      </c>
      <c r="AO250" s="236">
        <f t="shared" si="56"/>
        <v>1.8540401370121914E-2</v>
      </c>
      <c r="AP250" s="236" t="s">
        <v>145</v>
      </c>
      <c r="AQ250" s="236" t="s">
        <v>12</v>
      </c>
      <c r="AU250" s="236" t="s">
        <v>163</v>
      </c>
      <c r="AV250" s="236" t="str">
        <f t="shared" si="65"/>
        <v>TAvi_Frt</v>
      </c>
      <c r="AW250" s="236" t="str">
        <f t="shared" si="65"/>
        <v>FH4_5</v>
      </c>
      <c r="AX250" s="236">
        <f t="shared" si="58"/>
        <v>1.7787724329452501E-2</v>
      </c>
      <c r="AY250" s="236" t="s">
        <v>145</v>
      </c>
      <c r="AZ250" s="236" t="s">
        <v>11</v>
      </c>
      <c r="BD250" s="236" t="s">
        <v>163</v>
      </c>
      <c r="BE250" s="236" t="str">
        <f t="shared" si="66"/>
        <v>TAvi_Frt</v>
      </c>
      <c r="BF250" s="236" t="str">
        <f t="shared" si="66"/>
        <v>FH4_5</v>
      </c>
      <c r="BG250" s="236">
        <f t="shared" si="70"/>
        <v>1.8540401370121914E-2</v>
      </c>
      <c r="BH250" s="236" t="s">
        <v>145</v>
      </c>
      <c r="BI250" s="236" t="s">
        <v>13</v>
      </c>
      <c r="BM250" s="236" t="s">
        <v>163</v>
      </c>
      <c r="BN250" s="236" t="str">
        <f t="shared" si="67"/>
        <v>TAvi_Frt</v>
      </c>
      <c r="BO250" s="236" t="str">
        <f t="shared" si="67"/>
        <v>FH4_5</v>
      </c>
      <c r="BP250" s="236">
        <f t="shared" si="61"/>
        <v>1.7787724329452501E-2</v>
      </c>
      <c r="BQ250" s="236" t="s">
        <v>145</v>
      </c>
      <c r="BR250" s="236" t="s">
        <v>10</v>
      </c>
    </row>
    <row r="251" spans="11:70">
      <c r="K251" s="386" t="s">
        <v>163</v>
      </c>
      <c r="L251" s="236" t="str">
        <f t="shared" si="68"/>
        <v>TAvi_Frt</v>
      </c>
      <c r="M251" s="236" t="str">
        <f t="shared" si="50"/>
        <v>FH6_7</v>
      </c>
      <c r="N251" s="236">
        <f t="shared" si="51"/>
        <v>1.9209922204757826E-2</v>
      </c>
      <c r="O251" s="236" t="s">
        <v>145</v>
      </c>
      <c r="P251" s="236" t="s">
        <v>14</v>
      </c>
      <c r="T251" s="236" t="s">
        <v>163</v>
      </c>
      <c r="U251" s="236" t="str">
        <f t="shared" si="69"/>
        <v>TAvi_Frt</v>
      </c>
      <c r="V251" s="236" t="str">
        <f t="shared" si="69"/>
        <v>FH6_7</v>
      </c>
      <c r="W251" s="236">
        <f t="shared" si="52"/>
        <v>1.590246212487445E-2</v>
      </c>
      <c r="X251" s="236" t="s">
        <v>145</v>
      </c>
      <c r="Y251" s="236" t="s">
        <v>9</v>
      </c>
      <c r="AC251" s="236" t="s">
        <v>163</v>
      </c>
      <c r="AD251" s="236" t="str">
        <f t="shared" si="63"/>
        <v>TAvi_Frt</v>
      </c>
      <c r="AE251" s="236" t="str">
        <f t="shared" si="63"/>
        <v>FH6_7</v>
      </c>
      <c r="AF251" s="236">
        <f t="shared" si="54"/>
        <v>1.8408075869719209E-2</v>
      </c>
      <c r="AG251" s="236" t="s">
        <v>145</v>
      </c>
      <c r="AH251" s="236" t="s">
        <v>15</v>
      </c>
      <c r="AL251" s="236" t="s">
        <v>163</v>
      </c>
      <c r="AM251" s="236" t="str">
        <f t="shared" si="64"/>
        <v>TAvi_Frt</v>
      </c>
      <c r="AN251" s="236" t="str">
        <f t="shared" si="64"/>
        <v>FH6_7</v>
      </c>
      <c r="AO251" s="236">
        <f t="shared" si="56"/>
        <v>1.7590353092763786E-2</v>
      </c>
      <c r="AP251" s="236" t="s">
        <v>145</v>
      </c>
      <c r="AQ251" s="236" t="s">
        <v>12</v>
      </c>
      <c r="AU251" s="236" t="s">
        <v>163</v>
      </c>
      <c r="AV251" s="236" t="str">
        <f t="shared" si="65"/>
        <v>TAvi_Frt</v>
      </c>
      <c r="AW251" s="236" t="str">
        <f t="shared" si="65"/>
        <v>FH6_7</v>
      </c>
      <c r="AX251" s="236">
        <f t="shared" si="58"/>
        <v>1.6594507840248664E-2</v>
      </c>
      <c r="AY251" s="236" t="s">
        <v>145</v>
      </c>
      <c r="AZ251" s="236" t="s">
        <v>11</v>
      </c>
      <c r="BD251" s="236" t="s">
        <v>163</v>
      </c>
      <c r="BE251" s="236" t="str">
        <f t="shared" si="66"/>
        <v>TAvi_Frt</v>
      </c>
      <c r="BF251" s="236" t="str">
        <f t="shared" si="66"/>
        <v>FH6_7</v>
      </c>
      <c r="BG251" s="236">
        <f t="shared" si="70"/>
        <v>1.7590353092763786E-2</v>
      </c>
      <c r="BH251" s="236" t="s">
        <v>145</v>
      </c>
      <c r="BI251" s="236" t="s">
        <v>13</v>
      </c>
      <c r="BM251" s="236" t="s">
        <v>163</v>
      </c>
      <c r="BN251" s="236" t="str">
        <f t="shared" si="67"/>
        <v>TAvi_Frt</v>
      </c>
      <c r="BO251" s="236" t="str">
        <f t="shared" si="67"/>
        <v>FH6_7</v>
      </c>
      <c r="BP251" s="236">
        <f t="shared" si="61"/>
        <v>1.6594507840248664E-2</v>
      </c>
      <c r="BQ251" s="236" t="s">
        <v>145</v>
      </c>
      <c r="BR251" s="236" t="s">
        <v>10</v>
      </c>
    </row>
    <row r="252" spans="11:70">
      <c r="K252" s="236" t="s">
        <v>163</v>
      </c>
      <c r="L252" s="236" t="str">
        <f t="shared" si="68"/>
        <v>TAvi_Frt</v>
      </c>
      <c r="M252" s="236" t="str">
        <f t="shared" si="50"/>
        <v>FH8_9</v>
      </c>
      <c r="N252" s="236">
        <f t="shared" si="51"/>
        <v>1.8841834190357041E-2</v>
      </c>
      <c r="O252" s="236" t="s">
        <v>145</v>
      </c>
      <c r="P252" s="236" t="s">
        <v>14</v>
      </c>
      <c r="T252" s="236" t="s">
        <v>163</v>
      </c>
      <c r="U252" s="236" t="str">
        <f t="shared" si="69"/>
        <v>TAvi_Frt</v>
      </c>
      <c r="V252" s="236" t="str">
        <f t="shared" si="69"/>
        <v>FH8_9</v>
      </c>
      <c r="W252" s="236">
        <f t="shared" si="52"/>
        <v>1.7105236665912595E-2</v>
      </c>
      <c r="X252" s="236" t="s">
        <v>145</v>
      </c>
      <c r="Y252" s="236" t="s">
        <v>9</v>
      </c>
      <c r="AC252" s="236" t="s">
        <v>163</v>
      </c>
      <c r="AD252" s="236" t="str">
        <f t="shared" si="63"/>
        <v>TAvi_Frt</v>
      </c>
      <c r="AE252" s="236" t="str">
        <f t="shared" si="63"/>
        <v>FH8_9</v>
      </c>
      <c r="AF252" s="236">
        <f t="shared" si="54"/>
        <v>1.6970320419525779E-2</v>
      </c>
      <c r="AG252" s="236" t="s">
        <v>145</v>
      </c>
      <c r="AH252" s="236" t="s">
        <v>15</v>
      </c>
      <c r="AL252" s="236" t="s">
        <v>163</v>
      </c>
      <c r="AM252" s="236" t="str">
        <f t="shared" si="64"/>
        <v>TAvi_Frt</v>
      </c>
      <c r="AN252" s="236" t="str">
        <f t="shared" si="64"/>
        <v>FH8_9</v>
      </c>
      <c r="AO252" s="236">
        <f t="shared" si="56"/>
        <v>1.7469867163884722E-2</v>
      </c>
      <c r="AP252" s="236" t="s">
        <v>145</v>
      </c>
      <c r="AQ252" s="236" t="s">
        <v>12</v>
      </c>
      <c r="AU252" s="236" t="s">
        <v>163</v>
      </c>
      <c r="AV252" s="236" t="str">
        <f t="shared" si="65"/>
        <v>TAvi_Frt</v>
      </c>
      <c r="AW252" s="236" t="str">
        <f t="shared" si="65"/>
        <v>FH8_9</v>
      </c>
      <c r="AX252" s="236">
        <f t="shared" si="58"/>
        <v>1.6512257912117322E-2</v>
      </c>
      <c r="AY252" s="236" t="s">
        <v>145</v>
      </c>
      <c r="AZ252" s="236" t="s">
        <v>11</v>
      </c>
      <c r="BD252" s="236" t="s">
        <v>163</v>
      </c>
      <c r="BE252" s="236" t="str">
        <f t="shared" si="66"/>
        <v>TAvi_Frt</v>
      </c>
      <c r="BF252" s="236" t="str">
        <f t="shared" si="66"/>
        <v>FH8_9</v>
      </c>
      <c r="BG252" s="236">
        <f t="shared" si="70"/>
        <v>1.7469867163884722E-2</v>
      </c>
      <c r="BH252" s="236" t="s">
        <v>145</v>
      </c>
      <c r="BI252" s="236" t="s">
        <v>13</v>
      </c>
      <c r="BM252" s="236" t="s">
        <v>163</v>
      </c>
      <c r="BN252" s="236" t="str">
        <f t="shared" si="67"/>
        <v>TAvi_Frt</v>
      </c>
      <c r="BO252" s="236" t="str">
        <f t="shared" si="67"/>
        <v>FH8_9</v>
      </c>
      <c r="BP252" s="236">
        <f t="shared" si="61"/>
        <v>1.6512257912117322E-2</v>
      </c>
      <c r="BQ252" s="236" t="s">
        <v>145</v>
      </c>
      <c r="BR252" s="236" t="s">
        <v>10</v>
      </c>
    </row>
    <row r="253" spans="11:70">
      <c r="K253" s="236" t="s">
        <v>163</v>
      </c>
      <c r="L253" s="236" t="str">
        <f t="shared" si="68"/>
        <v>TAvi_Frt</v>
      </c>
      <c r="M253" s="236" t="str">
        <f t="shared" si="50"/>
        <v>FH10_11</v>
      </c>
      <c r="N253" s="236">
        <f t="shared" si="51"/>
        <v>1.8935669933152932E-2</v>
      </c>
      <c r="O253" s="236" t="s">
        <v>145</v>
      </c>
      <c r="P253" s="236" t="s">
        <v>14</v>
      </c>
      <c r="T253" s="236" t="s">
        <v>163</v>
      </c>
      <c r="U253" s="236" t="str">
        <f t="shared" si="69"/>
        <v>TAvi_Frt</v>
      </c>
      <c r="V253" s="236" t="str">
        <f t="shared" si="69"/>
        <v>FH10_11</v>
      </c>
      <c r="W253" s="236">
        <f t="shared" si="52"/>
        <v>1.9822516118854855E-2</v>
      </c>
      <c r="X253" s="236" t="s">
        <v>145</v>
      </c>
      <c r="Y253" s="236" t="s">
        <v>9</v>
      </c>
      <c r="AC253" s="236" t="s">
        <v>163</v>
      </c>
      <c r="AD253" s="236" t="str">
        <f t="shared" si="63"/>
        <v>TAvi_Frt</v>
      </c>
      <c r="AE253" s="236" t="str">
        <f t="shared" si="63"/>
        <v>FH10_11</v>
      </c>
      <c r="AF253" s="236">
        <f t="shared" si="54"/>
        <v>1.6672348011768142E-2</v>
      </c>
      <c r="AG253" s="236" t="s">
        <v>145</v>
      </c>
      <c r="AH253" s="236" t="s">
        <v>15</v>
      </c>
      <c r="AL253" s="236" t="s">
        <v>163</v>
      </c>
      <c r="AM253" s="236" t="str">
        <f t="shared" si="64"/>
        <v>TAvi_Frt</v>
      </c>
      <c r="AN253" s="236" t="str">
        <f t="shared" si="64"/>
        <v>FH10_11</v>
      </c>
      <c r="AO253" s="236">
        <f t="shared" si="56"/>
        <v>1.8548115811417278E-2</v>
      </c>
      <c r="AP253" s="236" t="s">
        <v>145</v>
      </c>
      <c r="AQ253" s="236" t="s">
        <v>12</v>
      </c>
      <c r="AU253" s="236" t="s">
        <v>163</v>
      </c>
      <c r="AV253" s="236" t="str">
        <f t="shared" si="65"/>
        <v>TAvi_Frt</v>
      </c>
      <c r="AW253" s="236" t="str">
        <f t="shared" si="65"/>
        <v>FH10_11</v>
      </c>
      <c r="AX253" s="236">
        <f t="shared" si="58"/>
        <v>1.8253662687717338E-2</v>
      </c>
      <c r="AY253" s="236" t="s">
        <v>145</v>
      </c>
      <c r="AZ253" s="236" t="s">
        <v>11</v>
      </c>
      <c r="BD253" s="236" t="s">
        <v>163</v>
      </c>
      <c r="BE253" s="236" t="str">
        <f t="shared" si="66"/>
        <v>TAvi_Frt</v>
      </c>
      <c r="BF253" s="236" t="str">
        <f t="shared" si="66"/>
        <v>FH10_11</v>
      </c>
      <c r="BG253" s="236">
        <f t="shared" si="70"/>
        <v>1.8548115811417278E-2</v>
      </c>
      <c r="BH253" s="236" t="s">
        <v>145</v>
      </c>
      <c r="BI253" s="236" t="s">
        <v>13</v>
      </c>
      <c r="BM253" s="236" t="s">
        <v>163</v>
      </c>
      <c r="BN253" s="236" t="str">
        <f t="shared" si="67"/>
        <v>TAvi_Frt</v>
      </c>
      <c r="BO253" s="236" t="str">
        <f t="shared" si="67"/>
        <v>FH10_11</v>
      </c>
      <c r="BP253" s="236">
        <f t="shared" si="61"/>
        <v>1.8253662687717338E-2</v>
      </c>
      <c r="BQ253" s="236" t="s">
        <v>145</v>
      </c>
      <c r="BR253" s="236" t="s">
        <v>10</v>
      </c>
    </row>
    <row r="254" spans="11:70">
      <c r="K254" s="236" t="s">
        <v>163</v>
      </c>
      <c r="L254" s="236" t="str">
        <f t="shared" si="68"/>
        <v>TAvi_Frt</v>
      </c>
      <c r="M254" s="236" t="str">
        <f t="shared" si="50"/>
        <v>FH12_13</v>
      </c>
      <c r="N254" s="236">
        <f t="shared" si="51"/>
        <v>1.9884706900704735E-2</v>
      </c>
      <c r="O254" s="236" t="s">
        <v>145</v>
      </c>
      <c r="P254" s="236" t="s">
        <v>14</v>
      </c>
      <c r="T254" s="236" t="s">
        <v>163</v>
      </c>
      <c r="U254" s="236" t="str">
        <f t="shared" si="69"/>
        <v>TAvi_Frt</v>
      </c>
      <c r="V254" s="236" t="str">
        <f t="shared" si="69"/>
        <v>FH12_13</v>
      </c>
      <c r="W254" s="236">
        <f t="shared" si="52"/>
        <v>2.0576715213032504E-2</v>
      </c>
      <c r="X254" s="236" t="s">
        <v>145</v>
      </c>
      <c r="Y254" s="236" t="s">
        <v>9</v>
      </c>
      <c r="AC254" s="236" t="s">
        <v>163</v>
      </c>
      <c r="AD254" s="236" t="str">
        <f t="shared" si="63"/>
        <v>TAvi_Frt</v>
      </c>
      <c r="AE254" s="236" t="str">
        <f t="shared" si="63"/>
        <v>FH12_13</v>
      </c>
      <c r="AF254" s="236">
        <f t="shared" si="54"/>
        <v>1.7899394766943112E-2</v>
      </c>
      <c r="AG254" s="236" t="s">
        <v>145</v>
      </c>
      <c r="AH254" s="236" t="s">
        <v>15</v>
      </c>
      <c r="AL254" s="236" t="s">
        <v>163</v>
      </c>
      <c r="AM254" s="236" t="str">
        <f t="shared" si="64"/>
        <v>TAvi_Frt</v>
      </c>
      <c r="AN254" s="236" t="str">
        <f t="shared" si="64"/>
        <v>FH12_13</v>
      </c>
      <c r="AO254" s="236">
        <f t="shared" si="56"/>
        <v>1.9734637777557382E-2</v>
      </c>
      <c r="AP254" s="236" t="s">
        <v>145</v>
      </c>
      <c r="AQ254" s="236" t="s">
        <v>12</v>
      </c>
      <c r="AU254" s="236" t="s">
        <v>163</v>
      </c>
      <c r="AV254" s="236" t="str">
        <f t="shared" si="65"/>
        <v>TAvi_Frt</v>
      </c>
      <c r="AW254" s="236" t="str">
        <f t="shared" si="65"/>
        <v>FH12_13</v>
      </c>
      <c r="AX254" s="236">
        <f t="shared" si="58"/>
        <v>2.0262699404647935E-2</v>
      </c>
      <c r="AY254" s="236" t="s">
        <v>145</v>
      </c>
      <c r="AZ254" s="236" t="s">
        <v>11</v>
      </c>
      <c r="BD254" s="236" t="s">
        <v>163</v>
      </c>
      <c r="BE254" s="236" t="str">
        <f t="shared" si="66"/>
        <v>TAvi_Frt</v>
      </c>
      <c r="BF254" s="236" t="str">
        <f t="shared" si="66"/>
        <v>FH12_13</v>
      </c>
      <c r="BG254" s="236">
        <f t="shared" si="70"/>
        <v>1.9734637777557382E-2</v>
      </c>
      <c r="BH254" s="236" t="s">
        <v>145</v>
      </c>
      <c r="BI254" s="236" t="s">
        <v>13</v>
      </c>
      <c r="BM254" s="236" t="s">
        <v>163</v>
      </c>
      <c r="BN254" s="236" t="str">
        <f t="shared" si="67"/>
        <v>TAvi_Frt</v>
      </c>
      <c r="BO254" s="236" t="str">
        <f t="shared" si="67"/>
        <v>FH12_13</v>
      </c>
      <c r="BP254" s="236">
        <f t="shared" si="61"/>
        <v>2.0262699404647935E-2</v>
      </c>
      <c r="BQ254" s="236" t="s">
        <v>145</v>
      </c>
      <c r="BR254" s="236" t="s">
        <v>10</v>
      </c>
    </row>
    <row r="255" spans="11:70">
      <c r="K255" s="386" t="s">
        <v>163</v>
      </c>
      <c r="L255" s="236" t="str">
        <f t="shared" si="68"/>
        <v>TAvi_Frt</v>
      </c>
      <c r="M255" s="236" t="str">
        <f t="shared" si="50"/>
        <v>FH14_15</v>
      </c>
      <c r="N255" s="236">
        <f t="shared" si="51"/>
        <v>2.0838990619720756E-2</v>
      </c>
      <c r="O255" s="236" t="s">
        <v>145</v>
      </c>
      <c r="P255" s="236" t="s">
        <v>14</v>
      </c>
      <c r="T255" s="236" t="s">
        <v>163</v>
      </c>
      <c r="U255" s="236" t="str">
        <f t="shared" si="69"/>
        <v>TAvi_Frt</v>
      </c>
      <c r="V255" s="236" t="str">
        <f t="shared" si="69"/>
        <v>FH14_15</v>
      </c>
      <c r="W255" s="236">
        <f t="shared" si="52"/>
        <v>2.0134412075970921E-2</v>
      </c>
      <c r="X255" s="236" t="s">
        <v>145</v>
      </c>
      <c r="Y255" s="236" t="s">
        <v>9</v>
      </c>
      <c r="AC255" s="236" t="s">
        <v>163</v>
      </c>
      <c r="AD255" s="236" t="str">
        <f t="shared" si="63"/>
        <v>TAvi_Frt</v>
      </c>
      <c r="AE255" s="236" t="str">
        <f t="shared" si="63"/>
        <v>FH14_15</v>
      </c>
      <c r="AF255" s="236">
        <f t="shared" si="54"/>
        <v>2.0753023425021548E-2</v>
      </c>
      <c r="AG255" s="236" t="s">
        <v>145</v>
      </c>
      <c r="AH255" s="236" t="s">
        <v>15</v>
      </c>
      <c r="AL255" s="236" t="s">
        <v>163</v>
      </c>
      <c r="AM255" s="236" t="str">
        <f t="shared" si="64"/>
        <v>TAvi_Frt</v>
      </c>
      <c r="AN255" s="236" t="str">
        <f t="shared" si="64"/>
        <v>FH14_15</v>
      </c>
      <c r="AO255" s="236">
        <f t="shared" si="56"/>
        <v>2.062125446774131E-2</v>
      </c>
      <c r="AP255" s="236" t="s">
        <v>145</v>
      </c>
      <c r="AQ255" s="236" t="s">
        <v>12</v>
      </c>
      <c r="AU255" s="236" t="s">
        <v>163</v>
      </c>
      <c r="AV255" s="236" t="str">
        <f t="shared" si="65"/>
        <v>TAvi_Frt</v>
      </c>
      <c r="AW255" s="236" t="str">
        <f t="shared" si="65"/>
        <v>FH14_15</v>
      </c>
      <c r="AX255" s="236">
        <f t="shared" si="58"/>
        <v>2.1172817979268704E-2</v>
      </c>
      <c r="AY255" s="236" t="s">
        <v>145</v>
      </c>
      <c r="AZ255" s="236" t="s">
        <v>11</v>
      </c>
      <c r="BD255" s="236" t="s">
        <v>163</v>
      </c>
      <c r="BE255" s="236" t="str">
        <f t="shared" si="66"/>
        <v>TAvi_Frt</v>
      </c>
      <c r="BF255" s="236" t="str">
        <f t="shared" si="66"/>
        <v>FH14_15</v>
      </c>
      <c r="BG255" s="236">
        <f t="shared" si="70"/>
        <v>2.062125446774131E-2</v>
      </c>
      <c r="BH255" s="236" t="s">
        <v>145</v>
      </c>
      <c r="BI255" s="236" t="s">
        <v>13</v>
      </c>
      <c r="BM255" s="236" t="s">
        <v>163</v>
      </c>
      <c r="BN255" s="236" t="str">
        <f t="shared" si="67"/>
        <v>TAvi_Frt</v>
      </c>
      <c r="BO255" s="236" t="str">
        <f t="shared" si="67"/>
        <v>FH14_15</v>
      </c>
      <c r="BP255" s="236">
        <f t="shared" si="61"/>
        <v>2.1172817979268704E-2</v>
      </c>
      <c r="BQ255" s="236" t="s">
        <v>145</v>
      </c>
      <c r="BR255" s="236" t="s">
        <v>10</v>
      </c>
    </row>
    <row r="256" spans="11:70">
      <c r="K256" s="236" t="s">
        <v>163</v>
      </c>
      <c r="L256" s="236" t="str">
        <f t="shared" si="68"/>
        <v>TAvi_Frt</v>
      </c>
      <c r="M256" s="236" t="str">
        <f t="shared" ref="M256:M319" si="71">M208</f>
        <v>FH16_17</v>
      </c>
      <c r="N256" s="236">
        <f t="shared" si="51"/>
        <v>2.1159581881884614E-2</v>
      </c>
      <c r="O256" s="236" t="s">
        <v>145</v>
      </c>
      <c r="P256" s="236" t="s">
        <v>14</v>
      </c>
      <c r="T256" s="236" t="s">
        <v>163</v>
      </c>
      <c r="U256" s="236" t="str">
        <f t="shared" si="69"/>
        <v>TAvi_Frt</v>
      </c>
      <c r="V256" s="236" t="str">
        <f t="shared" si="69"/>
        <v>FH16_17</v>
      </c>
      <c r="W256" s="236">
        <f t="shared" si="52"/>
        <v>1.9900470527556027E-2</v>
      </c>
      <c r="X256" s="236" t="s">
        <v>145</v>
      </c>
      <c r="Y256" s="236" t="s">
        <v>9</v>
      </c>
      <c r="AC256" s="236" t="s">
        <v>163</v>
      </c>
      <c r="AD256" s="236" t="str">
        <f t="shared" si="63"/>
        <v>TAvi_Frt</v>
      </c>
      <c r="AE256" s="236" t="str">
        <f t="shared" si="63"/>
        <v>FH16_17</v>
      </c>
      <c r="AF256" s="236">
        <f t="shared" si="54"/>
        <v>2.1834856434323043E-2</v>
      </c>
      <c r="AG256" s="236" t="s">
        <v>145</v>
      </c>
      <c r="AH256" s="236" t="s">
        <v>15</v>
      </c>
      <c r="AL256" s="236" t="s">
        <v>163</v>
      </c>
      <c r="AM256" s="236" t="str">
        <f t="shared" si="64"/>
        <v>TAvi_Frt</v>
      </c>
      <c r="AN256" s="236" t="str">
        <f t="shared" si="64"/>
        <v>FH16_17</v>
      </c>
      <c r="AO256" s="236">
        <f t="shared" si="56"/>
        <v>2.0861762903381702E-2</v>
      </c>
      <c r="AP256" s="236" t="s">
        <v>145</v>
      </c>
      <c r="AQ256" s="236" t="s">
        <v>12</v>
      </c>
      <c r="AU256" s="236" t="s">
        <v>163</v>
      </c>
      <c r="AV256" s="236" t="str">
        <f t="shared" si="65"/>
        <v>TAvi_Frt</v>
      </c>
      <c r="AW256" s="236" t="str">
        <f t="shared" si="65"/>
        <v>FH16_17</v>
      </c>
      <c r="AX256" s="236">
        <f t="shared" si="58"/>
        <v>2.13427940914599E-2</v>
      </c>
      <c r="AY256" s="236" t="s">
        <v>145</v>
      </c>
      <c r="AZ256" s="236" t="s">
        <v>11</v>
      </c>
      <c r="BD256" s="236" t="s">
        <v>163</v>
      </c>
      <c r="BE256" s="236" t="str">
        <f t="shared" si="66"/>
        <v>TAvi_Frt</v>
      </c>
      <c r="BF256" s="236" t="str">
        <f t="shared" si="66"/>
        <v>FH16_17</v>
      </c>
      <c r="BG256" s="236">
        <f t="shared" si="70"/>
        <v>2.0861762903381702E-2</v>
      </c>
      <c r="BH256" s="236" t="s">
        <v>145</v>
      </c>
      <c r="BI256" s="236" t="s">
        <v>13</v>
      </c>
      <c r="BM256" s="236" t="s">
        <v>163</v>
      </c>
      <c r="BN256" s="236" t="str">
        <f t="shared" si="67"/>
        <v>TAvi_Frt</v>
      </c>
      <c r="BO256" s="236" t="str">
        <f t="shared" si="67"/>
        <v>FH16_17</v>
      </c>
      <c r="BP256" s="236">
        <f t="shared" si="61"/>
        <v>2.13427940914599E-2</v>
      </c>
      <c r="BQ256" s="236" t="s">
        <v>145</v>
      </c>
      <c r="BR256" s="236" t="s">
        <v>10</v>
      </c>
    </row>
    <row r="257" spans="11:70">
      <c r="K257" s="236" t="s">
        <v>163</v>
      </c>
      <c r="L257" s="236" t="str">
        <f t="shared" si="68"/>
        <v>TAvi_Frt</v>
      </c>
      <c r="M257" s="236" t="str">
        <f t="shared" si="71"/>
        <v>FH18_19</v>
      </c>
      <c r="N257" s="236">
        <f t="shared" si="51"/>
        <v>2.1224678540757162E-2</v>
      </c>
      <c r="O257" s="236" t="s">
        <v>145</v>
      </c>
      <c r="P257" s="236" t="s">
        <v>14</v>
      </c>
      <c r="T257" s="236" t="s">
        <v>163</v>
      </c>
      <c r="U257" s="236" t="str">
        <f t="shared" si="69"/>
        <v>TAvi_Frt</v>
      </c>
      <c r="V257" s="236" t="str">
        <f t="shared" si="69"/>
        <v>FH18_19</v>
      </c>
      <c r="W257" s="236">
        <f t="shared" si="52"/>
        <v>2.0107856361090009E-2</v>
      </c>
      <c r="X257" s="236" t="s">
        <v>145</v>
      </c>
      <c r="Y257" s="236" t="s">
        <v>9</v>
      </c>
      <c r="AC257" s="236" t="s">
        <v>163</v>
      </c>
      <c r="AD257" s="236" t="str">
        <f t="shared" si="63"/>
        <v>TAvi_Frt</v>
      </c>
      <c r="AE257" s="236" t="str">
        <f t="shared" si="63"/>
        <v>FH18_19</v>
      </c>
      <c r="AF257" s="236">
        <f t="shared" si="54"/>
        <v>2.1851663341138666E-2</v>
      </c>
      <c r="AG257" s="236" t="s">
        <v>145</v>
      </c>
      <c r="AH257" s="236" t="s">
        <v>15</v>
      </c>
      <c r="AL257" s="236" t="s">
        <v>163</v>
      </c>
      <c r="AM257" s="236" t="str">
        <f t="shared" si="64"/>
        <v>TAvi_Frt</v>
      </c>
      <c r="AN257" s="236" t="str">
        <f t="shared" si="64"/>
        <v>FH18_19</v>
      </c>
      <c r="AO257" s="236">
        <f t="shared" si="56"/>
        <v>2.0787222764254057E-2</v>
      </c>
      <c r="AP257" s="236" t="s">
        <v>145</v>
      </c>
      <c r="AQ257" s="236" t="s">
        <v>12</v>
      </c>
      <c r="AU257" s="236" t="s">
        <v>163</v>
      </c>
      <c r="AV257" s="236" t="str">
        <f t="shared" si="65"/>
        <v>TAvi_Frt</v>
      </c>
      <c r="AW257" s="236" t="str">
        <f t="shared" si="65"/>
        <v>FH18_19</v>
      </c>
      <c r="AX257" s="236">
        <f t="shared" si="58"/>
        <v>2.1302546509601013E-2</v>
      </c>
      <c r="AY257" s="236" t="s">
        <v>145</v>
      </c>
      <c r="AZ257" s="236" t="s">
        <v>11</v>
      </c>
      <c r="BD257" s="236" t="s">
        <v>163</v>
      </c>
      <c r="BE257" s="236" t="str">
        <f t="shared" si="66"/>
        <v>TAvi_Frt</v>
      </c>
      <c r="BF257" s="236" t="str">
        <f t="shared" si="66"/>
        <v>FH18_19</v>
      </c>
      <c r="BG257" s="236">
        <f t="shared" si="70"/>
        <v>2.0787222764254057E-2</v>
      </c>
      <c r="BH257" s="236" t="s">
        <v>145</v>
      </c>
      <c r="BI257" s="236" t="s">
        <v>13</v>
      </c>
      <c r="BM257" s="236" t="s">
        <v>163</v>
      </c>
      <c r="BN257" s="236" t="str">
        <f t="shared" si="67"/>
        <v>TAvi_Frt</v>
      </c>
      <c r="BO257" s="236" t="str">
        <f t="shared" si="67"/>
        <v>FH18_19</v>
      </c>
      <c r="BP257" s="236">
        <f t="shared" si="61"/>
        <v>2.1302546509601013E-2</v>
      </c>
      <c r="BQ257" s="236" t="s">
        <v>145</v>
      </c>
      <c r="BR257" s="236" t="s">
        <v>10</v>
      </c>
    </row>
    <row r="258" spans="11:70">
      <c r="K258" s="236" t="s">
        <v>163</v>
      </c>
      <c r="L258" s="236" t="str">
        <f t="shared" si="68"/>
        <v>TAvi_Frt</v>
      </c>
      <c r="M258" s="236" t="str">
        <f t="shared" si="71"/>
        <v>FH20_21</v>
      </c>
      <c r="N258" s="236">
        <f t="shared" si="51"/>
        <v>2.1196759693815032E-2</v>
      </c>
      <c r="O258" s="236" t="s">
        <v>145</v>
      </c>
      <c r="P258" s="236" t="s">
        <v>14</v>
      </c>
      <c r="T258" s="236" t="s">
        <v>163</v>
      </c>
      <c r="U258" s="236" t="str">
        <f t="shared" si="69"/>
        <v>TAvi_Frt</v>
      </c>
      <c r="V258" s="236" t="str">
        <f t="shared" si="69"/>
        <v>FH20_21</v>
      </c>
      <c r="W258" s="236">
        <f t="shared" si="52"/>
        <v>2.0969036728827523E-2</v>
      </c>
      <c r="X258" s="236" t="s">
        <v>145</v>
      </c>
      <c r="Y258" s="236" t="s">
        <v>9</v>
      </c>
      <c r="AC258" s="236" t="s">
        <v>163</v>
      </c>
      <c r="AD258" s="236" t="str">
        <f t="shared" si="63"/>
        <v>TAvi_Frt</v>
      </c>
      <c r="AE258" s="236" t="str">
        <f t="shared" si="63"/>
        <v>FH20_21</v>
      </c>
      <c r="AF258" s="236">
        <f t="shared" si="54"/>
        <v>2.157042975296812E-2</v>
      </c>
      <c r="AG258" s="236" t="s">
        <v>145</v>
      </c>
      <c r="AH258" s="236" t="s">
        <v>15</v>
      </c>
      <c r="AL258" s="236" t="s">
        <v>163</v>
      </c>
      <c r="AM258" s="236" t="str">
        <f t="shared" si="64"/>
        <v>TAvi_Frt</v>
      </c>
      <c r="AN258" s="236" t="str">
        <f t="shared" si="64"/>
        <v>FH20_21</v>
      </c>
      <c r="AO258" s="236">
        <f t="shared" si="56"/>
        <v>2.0999926566056218E-2</v>
      </c>
      <c r="AP258" s="236" t="s">
        <v>145</v>
      </c>
      <c r="AQ258" s="236" t="s">
        <v>12</v>
      </c>
      <c r="AU258" s="236" t="s">
        <v>163</v>
      </c>
      <c r="AV258" s="236" t="str">
        <f t="shared" si="65"/>
        <v>TAvi_Frt</v>
      </c>
      <c r="AW258" s="236" t="str">
        <f t="shared" si="65"/>
        <v>FH20_21</v>
      </c>
      <c r="AX258" s="236">
        <f t="shared" si="58"/>
        <v>2.172914857240358E-2</v>
      </c>
      <c r="AY258" s="236" t="s">
        <v>145</v>
      </c>
      <c r="AZ258" s="236" t="s">
        <v>11</v>
      </c>
      <c r="BD258" s="236" t="s">
        <v>163</v>
      </c>
      <c r="BE258" s="236" t="str">
        <f t="shared" si="66"/>
        <v>TAvi_Frt</v>
      </c>
      <c r="BF258" s="236" t="str">
        <f t="shared" si="66"/>
        <v>FH20_21</v>
      </c>
      <c r="BG258" s="236">
        <f t="shared" si="70"/>
        <v>2.0999926566056218E-2</v>
      </c>
      <c r="BH258" s="236" t="s">
        <v>145</v>
      </c>
      <c r="BI258" s="236" t="s">
        <v>13</v>
      </c>
      <c r="BM258" s="236" t="s">
        <v>163</v>
      </c>
      <c r="BN258" s="236" t="str">
        <f t="shared" si="67"/>
        <v>TAvi_Frt</v>
      </c>
      <c r="BO258" s="236" t="str">
        <f t="shared" si="67"/>
        <v>FH20_21</v>
      </c>
      <c r="BP258" s="236">
        <f t="shared" si="61"/>
        <v>2.172914857240358E-2</v>
      </c>
      <c r="BQ258" s="236" t="s">
        <v>145</v>
      </c>
      <c r="BR258" s="236" t="s">
        <v>10</v>
      </c>
    </row>
    <row r="259" spans="11:70">
      <c r="K259" s="386" t="s">
        <v>163</v>
      </c>
      <c r="L259" s="236" t="str">
        <f t="shared" si="68"/>
        <v>TAvi_Frt</v>
      </c>
      <c r="M259" s="236" t="str">
        <f t="shared" si="71"/>
        <v>FH22_23</v>
      </c>
      <c r="N259" s="236">
        <f t="shared" si="51"/>
        <v>2.1378603635991075E-2</v>
      </c>
      <c r="O259" s="236" t="s">
        <v>145</v>
      </c>
      <c r="P259" s="236" t="s">
        <v>14</v>
      </c>
      <c r="T259" s="236" t="s">
        <v>163</v>
      </c>
      <c r="U259" s="236" t="str">
        <f t="shared" si="69"/>
        <v>TAvi_Frt</v>
      </c>
      <c r="V259" s="236" t="str">
        <f t="shared" si="69"/>
        <v>FH22_23</v>
      </c>
      <c r="W259" s="236">
        <f t="shared" si="52"/>
        <v>2.0691198572281522E-2</v>
      </c>
      <c r="X259" s="236" t="s">
        <v>145</v>
      </c>
      <c r="Y259" s="236" t="s">
        <v>9</v>
      </c>
      <c r="AC259" s="236" t="s">
        <v>163</v>
      </c>
      <c r="AD259" s="236" t="str">
        <f t="shared" si="63"/>
        <v>TAvi_Frt</v>
      </c>
      <c r="AE259" s="236" t="str">
        <f t="shared" si="63"/>
        <v>FH22_23</v>
      </c>
      <c r="AF259" s="236">
        <f t="shared" si="54"/>
        <v>2.1709141168517694E-2</v>
      </c>
      <c r="AG259" s="236" t="s">
        <v>145</v>
      </c>
      <c r="AH259" s="236" t="s">
        <v>15</v>
      </c>
      <c r="AL259" s="236" t="s">
        <v>163</v>
      </c>
      <c r="AM259" s="236" t="str">
        <f t="shared" si="64"/>
        <v>TAvi_Frt</v>
      </c>
      <c r="AN259" s="236" t="str">
        <f t="shared" si="64"/>
        <v>FH22_23</v>
      </c>
      <c r="AO259" s="236">
        <f t="shared" si="56"/>
        <v>2.1207571541905425E-2</v>
      </c>
      <c r="AP259" s="236" t="s">
        <v>145</v>
      </c>
      <c r="AQ259" s="236" t="s">
        <v>12</v>
      </c>
      <c r="AU259" s="236" t="s">
        <v>163</v>
      </c>
      <c r="AV259" s="236" t="str">
        <f t="shared" si="65"/>
        <v>TAvi_Frt</v>
      </c>
      <c r="AW259" s="236" t="str">
        <f t="shared" si="65"/>
        <v>FH22_23</v>
      </c>
      <c r="AX259" s="236">
        <f t="shared" si="58"/>
        <v>2.255459586083617E-2</v>
      </c>
      <c r="AY259" s="236" t="s">
        <v>145</v>
      </c>
      <c r="AZ259" s="236" t="s">
        <v>11</v>
      </c>
      <c r="BD259" s="236" t="s">
        <v>163</v>
      </c>
      <c r="BE259" s="236" t="str">
        <f t="shared" si="66"/>
        <v>TAvi_Frt</v>
      </c>
      <c r="BF259" s="236" t="str">
        <f t="shared" si="66"/>
        <v>FH22_23</v>
      </c>
      <c r="BG259" s="236">
        <f t="shared" si="70"/>
        <v>2.1207571541905425E-2</v>
      </c>
      <c r="BH259" s="236" t="s">
        <v>145</v>
      </c>
      <c r="BI259" s="236" t="s">
        <v>13</v>
      </c>
      <c r="BM259" s="236" t="s">
        <v>163</v>
      </c>
      <c r="BN259" s="236" t="str">
        <f t="shared" si="67"/>
        <v>TAvi_Frt</v>
      </c>
      <c r="BO259" s="236" t="str">
        <f t="shared" si="67"/>
        <v>FH22_23</v>
      </c>
      <c r="BP259" s="236">
        <f t="shared" si="61"/>
        <v>2.255459586083617E-2</v>
      </c>
      <c r="BQ259" s="236" t="s">
        <v>145</v>
      </c>
      <c r="BR259" s="236" t="s">
        <v>10</v>
      </c>
    </row>
    <row r="260" spans="11:70">
      <c r="K260" s="236" t="s">
        <v>163</v>
      </c>
      <c r="L260" s="236" t="str">
        <f t="shared" si="68"/>
        <v>TAvi_Frt</v>
      </c>
      <c r="M260" s="236" t="str">
        <f t="shared" si="71"/>
        <v>WH0_1</v>
      </c>
      <c r="N260" s="236">
        <f t="shared" si="51"/>
        <v>2.3300094813820355E-2</v>
      </c>
      <c r="O260" s="236" t="s">
        <v>145</v>
      </c>
      <c r="P260" s="236" t="s">
        <v>14</v>
      </c>
      <c r="T260" s="236" t="s">
        <v>163</v>
      </c>
      <c r="U260" s="236" t="str">
        <f t="shared" si="69"/>
        <v>TAvi_Frt</v>
      </c>
      <c r="V260" s="236" t="str">
        <f t="shared" si="69"/>
        <v>WH0_1</v>
      </c>
      <c r="W260" s="236">
        <f t="shared" si="52"/>
        <v>2.7052832396289028E-2</v>
      </c>
      <c r="X260" s="236" t="s">
        <v>145</v>
      </c>
      <c r="Y260" s="236" t="s">
        <v>9</v>
      </c>
      <c r="AC260" s="236" t="s">
        <v>163</v>
      </c>
      <c r="AD260" s="236" t="str">
        <f t="shared" si="63"/>
        <v>TAvi_Frt</v>
      </c>
      <c r="AE260" s="236" t="str">
        <f t="shared" si="63"/>
        <v>WH0_1</v>
      </c>
      <c r="AF260" s="236">
        <f t="shared" si="54"/>
        <v>2.6977531248366181E-2</v>
      </c>
      <c r="AG260" s="236" t="s">
        <v>145</v>
      </c>
      <c r="AH260" s="236" t="s">
        <v>15</v>
      </c>
      <c r="AL260" s="236" t="s">
        <v>163</v>
      </c>
      <c r="AM260" s="236" t="str">
        <f t="shared" si="64"/>
        <v>TAvi_Frt</v>
      </c>
      <c r="AN260" s="236" t="str">
        <f t="shared" si="64"/>
        <v>WH0_1</v>
      </c>
      <c r="AO260" s="236">
        <f t="shared" si="56"/>
        <v>2.6007960145311419E-2</v>
      </c>
      <c r="AP260" s="236" t="s">
        <v>145</v>
      </c>
      <c r="AQ260" s="236" t="s">
        <v>12</v>
      </c>
      <c r="AU260" s="236" t="s">
        <v>163</v>
      </c>
      <c r="AV260" s="236" t="str">
        <f t="shared" si="65"/>
        <v>TAvi_Frt</v>
      </c>
      <c r="AW260" s="236" t="str">
        <f t="shared" si="65"/>
        <v>WH0_1</v>
      </c>
      <c r="AX260" s="236">
        <f t="shared" si="58"/>
        <v>2.5192013319288074E-2</v>
      </c>
      <c r="AY260" s="236" t="s">
        <v>145</v>
      </c>
      <c r="AZ260" s="236" t="s">
        <v>11</v>
      </c>
      <c r="BD260" s="236" t="s">
        <v>163</v>
      </c>
      <c r="BE260" s="236" t="str">
        <f t="shared" si="66"/>
        <v>TAvi_Frt</v>
      </c>
      <c r="BF260" s="236" t="str">
        <f t="shared" si="66"/>
        <v>WH0_1</v>
      </c>
      <c r="BG260" s="236">
        <f t="shared" si="70"/>
        <v>2.6007960145311419E-2</v>
      </c>
      <c r="BH260" s="236" t="s">
        <v>145</v>
      </c>
      <c r="BI260" s="236" t="s">
        <v>13</v>
      </c>
      <c r="BM260" s="236" t="s">
        <v>163</v>
      </c>
      <c r="BN260" s="236" t="str">
        <f t="shared" si="67"/>
        <v>TAvi_Frt</v>
      </c>
      <c r="BO260" s="236" t="str">
        <f t="shared" si="67"/>
        <v>WH0_1</v>
      </c>
      <c r="BP260" s="236">
        <f t="shared" si="61"/>
        <v>2.5192013319288074E-2</v>
      </c>
      <c r="BQ260" s="236" t="s">
        <v>145</v>
      </c>
      <c r="BR260" s="236" t="s">
        <v>10</v>
      </c>
    </row>
    <row r="261" spans="11:70">
      <c r="K261" s="236" t="s">
        <v>163</v>
      </c>
      <c r="L261" s="236" t="str">
        <f t="shared" si="68"/>
        <v>TAvi_Frt</v>
      </c>
      <c r="M261" s="236" t="str">
        <f t="shared" si="71"/>
        <v>WH2_3</v>
      </c>
      <c r="N261" s="236">
        <f t="shared" si="51"/>
        <v>2.2949279837092943E-2</v>
      </c>
      <c r="O261" s="236" t="s">
        <v>145</v>
      </c>
      <c r="P261" s="236" t="s">
        <v>14</v>
      </c>
      <c r="T261" s="236" t="s">
        <v>163</v>
      </c>
      <c r="U261" s="236" t="str">
        <f t="shared" si="69"/>
        <v>TAvi_Frt</v>
      </c>
      <c r="V261" s="236" t="str">
        <f t="shared" si="69"/>
        <v>WH2_3</v>
      </c>
      <c r="W261" s="236">
        <f t="shared" si="52"/>
        <v>2.5013577036882978E-2</v>
      </c>
      <c r="X261" s="236" t="s">
        <v>145</v>
      </c>
      <c r="Y261" s="236" t="s">
        <v>9</v>
      </c>
      <c r="AC261" s="236" t="s">
        <v>163</v>
      </c>
      <c r="AD261" s="236" t="str">
        <f t="shared" si="63"/>
        <v>TAvi_Frt</v>
      </c>
      <c r="AE261" s="236" t="str">
        <f t="shared" si="63"/>
        <v>WH2_3</v>
      </c>
      <c r="AF261" s="236">
        <f t="shared" si="54"/>
        <v>2.6652958693425988E-2</v>
      </c>
      <c r="AG261" s="236" t="s">
        <v>145</v>
      </c>
      <c r="AH261" s="236" t="s">
        <v>15</v>
      </c>
      <c r="AL261" s="236" t="s">
        <v>163</v>
      </c>
      <c r="AM261" s="236" t="str">
        <f t="shared" si="64"/>
        <v>TAvi_Frt</v>
      </c>
      <c r="AN261" s="236" t="str">
        <f t="shared" si="64"/>
        <v>WH2_3</v>
      </c>
      <c r="AO261" s="236">
        <f t="shared" si="56"/>
        <v>2.5282231921475835E-2</v>
      </c>
      <c r="AP261" s="236" t="s">
        <v>145</v>
      </c>
      <c r="AQ261" s="236" t="s">
        <v>12</v>
      </c>
      <c r="AU261" s="236" t="s">
        <v>163</v>
      </c>
      <c r="AV261" s="236" t="str">
        <f t="shared" si="65"/>
        <v>TAvi_Frt</v>
      </c>
      <c r="AW261" s="236" t="str">
        <f t="shared" si="65"/>
        <v>WH2_3</v>
      </c>
      <c r="AX261" s="236">
        <f t="shared" si="58"/>
        <v>2.4011456297412508E-2</v>
      </c>
      <c r="AY261" s="236" t="s">
        <v>145</v>
      </c>
      <c r="AZ261" s="236" t="s">
        <v>11</v>
      </c>
      <c r="BD261" s="236" t="s">
        <v>163</v>
      </c>
      <c r="BE261" s="236" t="str">
        <f t="shared" si="66"/>
        <v>TAvi_Frt</v>
      </c>
      <c r="BF261" s="236" t="str">
        <f t="shared" si="66"/>
        <v>WH2_3</v>
      </c>
      <c r="BG261" s="236">
        <f t="shared" si="70"/>
        <v>2.5282231921475835E-2</v>
      </c>
      <c r="BH261" s="236" t="s">
        <v>145</v>
      </c>
      <c r="BI261" s="236" t="s">
        <v>13</v>
      </c>
      <c r="BM261" s="236" t="s">
        <v>163</v>
      </c>
      <c r="BN261" s="236" t="str">
        <f t="shared" si="67"/>
        <v>TAvi_Frt</v>
      </c>
      <c r="BO261" s="236" t="str">
        <f t="shared" si="67"/>
        <v>WH2_3</v>
      </c>
      <c r="BP261" s="236">
        <f t="shared" si="61"/>
        <v>2.4011456297412508E-2</v>
      </c>
      <c r="BQ261" s="236" t="s">
        <v>145</v>
      </c>
      <c r="BR261" s="236" t="s">
        <v>10</v>
      </c>
    </row>
    <row r="262" spans="11:70">
      <c r="K262" s="236" t="s">
        <v>163</v>
      </c>
      <c r="L262" s="236" t="str">
        <f t="shared" si="68"/>
        <v>TAvi_Frt</v>
      </c>
      <c r="M262" s="236" t="str">
        <f t="shared" si="71"/>
        <v>WH4_5</v>
      </c>
      <c r="N262" s="236">
        <f t="shared" si="51"/>
        <v>2.2222380945545704E-2</v>
      </c>
      <c r="O262" s="236" t="s">
        <v>145</v>
      </c>
      <c r="P262" s="236" t="s">
        <v>14</v>
      </c>
      <c r="T262" s="236" t="s">
        <v>163</v>
      </c>
      <c r="U262" s="236" t="str">
        <f t="shared" si="69"/>
        <v>TAvi_Frt</v>
      </c>
      <c r="V262" s="236" t="str">
        <f t="shared" si="69"/>
        <v>WH4_5</v>
      </c>
      <c r="W262" s="236">
        <f t="shared" si="52"/>
        <v>2.3696203770169025E-2</v>
      </c>
      <c r="X262" s="236" t="s">
        <v>145</v>
      </c>
      <c r="Y262" s="236" t="s">
        <v>9</v>
      </c>
      <c r="AC262" s="236" t="s">
        <v>163</v>
      </c>
      <c r="AD262" s="236" t="str">
        <f t="shared" si="63"/>
        <v>TAvi_Frt</v>
      </c>
      <c r="AE262" s="236" t="str">
        <f t="shared" si="63"/>
        <v>WH4_5</v>
      </c>
      <c r="AF262" s="236">
        <f t="shared" si="54"/>
        <v>2.4917071568632491E-2</v>
      </c>
      <c r="AG262" s="236" t="s">
        <v>145</v>
      </c>
      <c r="AH262" s="236" t="s">
        <v>15</v>
      </c>
      <c r="AL262" s="236" t="s">
        <v>163</v>
      </c>
      <c r="AM262" s="236" t="str">
        <f t="shared" si="64"/>
        <v>TAvi_Frt</v>
      </c>
      <c r="AN262" s="236" t="str">
        <f t="shared" si="64"/>
        <v>WH4_5</v>
      </c>
      <c r="AO262" s="236">
        <f t="shared" si="56"/>
        <v>2.3916599319823553E-2</v>
      </c>
      <c r="AP262" s="236" t="s">
        <v>145</v>
      </c>
      <c r="AQ262" s="236" t="s">
        <v>12</v>
      </c>
      <c r="AU262" s="236" t="s">
        <v>163</v>
      </c>
      <c r="AV262" s="236" t="str">
        <f t="shared" si="65"/>
        <v>TAvi_Frt</v>
      </c>
      <c r="AW262" s="236" t="str">
        <f t="shared" si="65"/>
        <v>WH4_5</v>
      </c>
      <c r="AX262" s="236">
        <f t="shared" si="58"/>
        <v>2.1583935635486006E-2</v>
      </c>
      <c r="AY262" s="236" t="s">
        <v>145</v>
      </c>
      <c r="AZ262" s="236" t="s">
        <v>11</v>
      </c>
      <c r="BD262" s="236" t="s">
        <v>163</v>
      </c>
      <c r="BE262" s="236" t="str">
        <f t="shared" si="66"/>
        <v>TAvi_Frt</v>
      </c>
      <c r="BF262" s="236" t="str">
        <f t="shared" si="66"/>
        <v>WH4_5</v>
      </c>
      <c r="BG262" s="236">
        <f t="shared" si="70"/>
        <v>2.3916599319823553E-2</v>
      </c>
      <c r="BH262" s="236" t="s">
        <v>145</v>
      </c>
      <c r="BI262" s="236" t="s">
        <v>13</v>
      </c>
      <c r="BM262" s="236" t="s">
        <v>163</v>
      </c>
      <c r="BN262" s="236" t="str">
        <f t="shared" si="67"/>
        <v>TAvi_Frt</v>
      </c>
      <c r="BO262" s="236" t="str">
        <f t="shared" si="67"/>
        <v>WH4_5</v>
      </c>
      <c r="BP262" s="236">
        <f t="shared" si="61"/>
        <v>2.1583935635486006E-2</v>
      </c>
      <c r="BQ262" s="236" t="s">
        <v>145</v>
      </c>
      <c r="BR262" s="236" t="s">
        <v>10</v>
      </c>
    </row>
    <row r="263" spans="11:70">
      <c r="K263" s="386" t="s">
        <v>163</v>
      </c>
      <c r="L263" s="236" t="str">
        <f t="shared" si="68"/>
        <v>TAvi_Frt</v>
      </c>
      <c r="M263" s="236" t="str">
        <f t="shared" si="71"/>
        <v>WH6_7</v>
      </c>
      <c r="N263" s="236">
        <f t="shared" si="51"/>
        <v>2.1258522050921807E-2</v>
      </c>
      <c r="O263" s="236" t="s">
        <v>145</v>
      </c>
      <c r="P263" s="236" t="s">
        <v>14</v>
      </c>
      <c r="T263" s="236" t="s">
        <v>163</v>
      </c>
      <c r="U263" s="236" t="str">
        <f t="shared" si="69"/>
        <v>TAvi_Frt</v>
      </c>
      <c r="V263" s="236" t="str">
        <f t="shared" si="69"/>
        <v>WH6_7</v>
      </c>
      <c r="W263" s="236">
        <f t="shared" si="52"/>
        <v>2.3554467401049717E-2</v>
      </c>
      <c r="X263" s="236" t="s">
        <v>145</v>
      </c>
      <c r="Y263" s="236" t="s">
        <v>9</v>
      </c>
      <c r="AC263" s="236" t="s">
        <v>163</v>
      </c>
      <c r="AD263" s="236" t="str">
        <f t="shared" si="63"/>
        <v>TAvi_Frt</v>
      </c>
      <c r="AE263" s="236" t="str">
        <f t="shared" si="63"/>
        <v>WH6_7</v>
      </c>
      <c r="AF263" s="236">
        <f t="shared" si="54"/>
        <v>2.2314948777941768E-2</v>
      </c>
      <c r="AG263" s="236" t="s">
        <v>145</v>
      </c>
      <c r="AH263" s="236" t="s">
        <v>15</v>
      </c>
      <c r="AL263" s="236" t="s">
        <v>163</v>
      </c>
      <c r="AM263" s="236" t="str">
        <f t="shared" si="64"/>
        <v>TAvi_Frt</v>
      </c>
      <c r="AN263" s="236" t="str">
        <f t="shared" si="64"/>
        <v>WH6_7</v>
      </c>
      <c r="AO263" s="236">
        <f t="shared" si="56"/>
        <v>2.2630890443310306E-2</v>
      </c>
      <c r="AP263" s="236" t="s">
        <v>145</v>
      </c>
      <c r="AQ263" s="236" t="s">
        <v>12</v>
      </c>
      <c r="AU263" s="236" t="s">
        <v>163</v>
      </c>
      <c r="AV263" s="236" t="str">
        <f t="shared" si="65"/>
        <v>TAvi_Frt</v>
      </c>
      <c r="AW263" s="236" t="str">
        <f t="shared" si="65"/>
        <v>WH6_7</v>
      </c>
      <c r="AX263" s="236">
        <f t="shared" si="58"/>
        <v>1.956645749960171E-2</v>
      </c>
      <c r="AY263" s="236" t="s">
        <v>145</v>
      </c>
      <c r="AZ263" s="236" t="s">
        <v>11</v>
      </c>
      <c r="BD263" s="236" t="s">
        <v>163</v>
      </c>
      <c r="BE263" s="236" t="str">
        <f t="shared" si="66"/>
        <v>TAvi_Frt</v>
      </c>
      <c r="BF263" s="236" t="str">
        <f t="shared" si="66"/>
        <v>WH6_7</v>
      </c>
      <c r="BG263" s="236">
        <f t="shared" si="70"/>
        <v>2.2630890443310306E-2</v>
      </c>
      <c r="BH263" s="236" t="s">
        <v>145</v>
      </c>
      <c r="BI263" s="236" t="s">
        <v>13</v>
      </c>
      <c r="BM263" s="236" t="s">
        <v>163</v>
      </c>
      <c r="BN263" s="236" t="str">
        <f t="shared" si="67"/>
        <v>TAvi_Frt</v>
      </c>
      <c r="BO263" s="236" t="str">
        <f t="shared" si="67"/>
        <v>WH6_7</v>
      </c>
      <c r="BP263" s="236">
        <f t="shared" si="61"/>
        <v>1.956645749960171E-2</v>
      </c>
      <c r="BQ263" s="236" t="s">
        <v>145</v>
      </c>
      <c r="BR263" s="236" t="s">
        <v>10</v>
      </c>
    </row>
    <row r="264" spans="11:70">
      <c r="K264" s="236" t="s">
        <v>163</v>
      </c>
      <c r="L264" s="236" t="str">
        <f t="shared" si="68"/>
        <v>TAvi_Frt</v>
      </c>
      <c r="M264" s="236" t="str">
        <f t="shared" si="71"/>
        <v>WH8_9</v>
      </c>
      <c r="N264" s="236">
        <f t="shared" si="51"/>
        <v>2.0781130887542472E-2</v>
      </c>
      <c r="O264" s="236" t="s">
        <v>145</v>
      </c>
      <c r="P264" s="236" t="s">
        <v>14</v>
      </c>
      <c r="T264" s="236" t="s">
        <v>163</v>
      </c>
      <c r="U264" s="236" t="str">
        <f t="shared" si="69"/>
        <v>TAvi_Frt</v>
      </c>
      <c r="V264" s="236" t="str">
        <f t="shared" si="69"/>
        <v>WH8_9</v>
      </c>
      <c r="W264" s="236">
        <f t="shared" si="52"/>
        <v>2.4300205766701756E-2</v>
      </c>
      <c r="X264" s="236" t="s">
        <v>145</v>
      </c>
      <c r="Y264" s="236" t="s">
        <v>9</v>
      </c>
      <c r="AC264" s="236" t="s">
        <v>163</v>
      </c>
      <c r="AD264" s="236" t="str">
        <f t="shared" si="63"/>
        <v>TAvi_Frt</v>
      </c>
      <c r="AE264" s="236" t="str">
        <f t="shared" si="63"/>
        <v>WH8_9</v>
      </c>
      <c r="AF264" s="236">
        <f t="shared" si="54"/>
        <v>2.0694579381969672E-2</v>
      </c>
      <c r="AG264" s="236" t="s">
        <v>145</v>
      </c>
      <c r="AH264" s="236" t="s">
        <v>15</v>
      </c>
      <c r="AL264" s="236" t="s">
        <v>163</v>
      </c>
      <c r="AM264" s="236" t="str">
        <f t="shared" si="64"/>
        <v>TAvi_Frt</v>
      </c>
      <c r="AN264" s="236" t="str">
        <f t="shared" si="64"/>
        <v>WH8_9</v>
      </c>
      <c r="AO264" s="236">
        <f t="shared" si="56"/>
        <v>2.2198516505466385E-2</v>
      </c>
      <c r="AP264" s="236" t="s">
        <v>145</v>
      </c>
      <c r="AQ264" s="236" t="s">
        <v>12</v>
      </c>
      <c r="AU264" s="236" t="s">
        <v>163</v>
      </c>
      <c r="AV264" s="236" t="str">
        <f t="shared" si="65"/>
        <v>TAvi_Frt</v>
      </c>
      <c r="AW264" s="236" t="str">
        <f t="shared" si="65"/>
        <v>WH8_9</v>
      </c>
      <c r="AX264" s="236">
        <f t="shared" si="58"/>
        <v>1.8926889835118442E-2</v>
      </c>
      <c r="AY264" s="236" t="s">
        <v>145</v>
      </c>
      <c r="AZ264" s="236" t="s">
        <v>11</v>
      </c>
      <c r="BD264" s="236" t="s">
        <v>163</v>
      </c>
      <c r="BE264" s="236" t="str">
        <f t="shared" si="66"/>
        <v>TAvi_Frt</v>
      </c>
      <c r="BF264" s="236" t="str">
        <f t="shared" si="66"/>
        <v>WH8_9</v>
      </c>
      <c r="BG264" s="236">
        <f t="shared" si="70"/>
        <v>2.2198516505466385E-2</v>
      </c>
      <c r="BH264" s="236" t="s">
        <v>145</v>
      </c>
      <c r="BI264" s="236" t="s">
        <v>13</v>
      </c>
      <c r="BM264" s="236" t="s">
        <v>163</v>
      </c>
      <c r="BN264" s="236" t="str">
        <f t="shared" si="67"/>
        <v>TAvi_Frt</v>
      </c>
      <c r="BO264" s="236" t="str">
        <f t="shared" si="67"/>
        <v>WH8_9</v>
      </c>
      <c r="BP264" s="236">
        <f t="shared" si="61"/>
        <v>1.8926889835118442E-2</v>
      </c>
      <c r="BQ264" s="236" t="s">
        <v>145</v>
      </c>
      <c r="BR264" s="236" t="s">
        <v>10</v>
      </c>
    </row>
    <row r="265" spans="11:70">
      <c r="K265" s="236" t="s">
        <v>163</v>
      </c>
      <c r="L265" s="236" t="str">
        <f t="shared" si="68"/>
        <v>TAvi_Frt</v>
      </c>
      <c r="M265" s="236" t="str">
        <f t="shared" si="71"/>
        <v>WH10_11</v>
      </c>
      <c r="N265" s="236">
        <f t="shared" si="51"/>
        <v>2.0724743126449289E-2</v>
      </c>
      <c r="O265" s="236" t="s">
        <v>145</v>
      </c>
      <c r="P265" s="236" t="s">
        <v>14</v>
      </c>
      <c r="T265" s="236" t="s">
        <v>163</v>
      </c>
      <c r="U265" s="236" t="str">
        <f t="shared" si="69"/>
        <v>TAvi_Frt</v>
      </c>
      <c r="V265" s="236" t="str">
        <f t="shared" si="69"/>
        <v>WH10_11</v>
      </c>
      <c r="W265" s="236">
        <f t="shared" si="52"/>
        <v>2.6960606459662702E-2</v>
      </c>
      <c r="X265" s="236" t="s">
        <v>145</v>
      </c>
      <c r="Y265" s="236" t="s">
        <v>9</v>
      </c>
      <c r="AC265" s="236" t="s">
        <v>163</v>
      </c>
      <c r="AD265" s="236" t="str">
        <f t="shared" si="63"/>
        <v>TAvi_Frt</v>
      </c>
      <c r="AE265" s="236" t="str">
        <f t="shared" si="63"/>
        <v>WH10_11</v>
      </c>
      <c r="AF265" s="236">
        <f t="shared" si="54"/>
        <v>2.0337356222063653E-2</v>
      </c>
      <c r="AG265" s="236" t="s">
        <v>145</v>
      </c>
      <c r="AH265" s="236" t="s">
        <v>15</v>
      </c>
      <c r="AL265" s="236" t="s">
        <v>163</v>
      </c>
      <c r="AM265" s="236" t="str">
        <f t="shared" si="64"/>
        <v>TAvi_Frt</v>
      </c>
      <c r="AN265" s="236" t="str">
        <f t="shared" si="64"/>
        <v>WH10_11</v>
      </c>
      <c r="AO265" s="236">
        <f t="shared" si="56"/>
        <v>2.289443174741624E-2</v>
      </c>
      <c r="AP265" s="236" t="s">
        <v>145</v>
      </c>
      <c r="AQ265" s="236" t="s">
        <v>12</v>
      </c>
      <c r="AU265" s="236" t="s">
        <v>163</v>
      </c>
      <c r="AV265" s="236" t="str">
        <f t="shared" si="65"/>
        <v>TAvi_Frt</v>
      </c>
      <c r="AW265" s="236" t="str">
        <f t="shared" si="65"/>
        <v>WH10_11</v>
      </c>
      <c r="AX265" s="236">
        <f t="shared" si="58"/>
        <v>1.9316772940714252E-2</v>
      </c>
      <c r="AY265" s="236" t="s">
        <v>145</v>
      </c>
      <c r="AZ265" s="236" t="s">
        <v>11</v>
      </c>
      <c r="BD265" s="236" t="s">
        <v>163</v>
      </c>
      <c r="BE265" s="236" t="str">
        <f t="shared" si="66"/>
        <v>TAvi_Frt</v>
      </c>
      <c r="BF265" s="236" t="str">
        <f t="shared" si="66"/>
        <v>WH10_11</v>
      </c>
      <c r="BG265" s="236">
        <f t="shared" si="70"/>
        <v>2.289443174741624E-2</v>
      </c>
      <c r="BH265" s="236" t="s">
        <v>145</v>
      </c>
      <c r="BI265" s="236" t="s">
        <v>13</v>
      </c>
      <c r="BM265" s="236" t="s">
        <v>163</v>
      </c>
      <c r="BN265" s="236" t="str">
        <f t="shared" si="67"/>
        <v>TAvi_Frt</v>
      </c>
      <c r="BO265" s="236" t="str">
        <f t="shared" si="67"/>
        <v>WH10_11</v>
      </c>
      <c r="BP265" s="236">
        <f t="shared" si="61"/>
        <v>1.9316772940714252E-2</v>
      </c>
      <c r="BQ265" s="236" t="s">
        <v>145</v>
      </c>
      <c r="BR265" s="236" t="s">
        <v>10</v>
      </c>
    </row>
    <row r="266" spans="11:70">
      <c r="K266" s="236" t="s">
        <v>163</v>
      </c>
      <c r="L266" s="236" t="str">
        <f t="shared" si="68"/>
        <v>TAvi_Frt</v>
      </c>
      <c r="M266" s="236" t="str">
        <f t="shared" si="71"/>
        <v>WH12_13</v>
      </c>
      <c r="N266" s="236">
        <f t="shared" si="51"/>
        <v>2.1313426308615869E-2</v>
      </c>
      <c r="O266" s="236" t="s">
        <v>145</v>
      </c>
      <c r="P266" s="236" t="s">
        <v>14</v>
      </c>
      <c r="T266" s="236" t="s">
        <v>163</v>
      </c>
      <c r="U266" s="236" t="str">
        <f t="shared" si="69"/>
        <v>TAvi_Frt</v>
      </c>
      <c r="V266" s="236" t="str">
        <f t="shared" si="69"/>
        <v>WH12_13</v>
      </c>
      <c r="W266" s="236">
        <f t="shared" si="52"/>
        <v>2.8194153221252558E-2</v>
      </c>
      <c r="X266" s="236" t="s">
        <v>145</v>
      </c>
      <c r="Y266" s="236" t="s">
        <v>9</v>
      </c>
      <c r="AC266" s="236" t="s">
        <v>163</v>
      </c>
      <c r="AD266" s="236" t="str">
        <f t="shared" si="63"/>
        <v>TAvi_Frt</v>
      </c>
      <c r="AE266" s="236" t="str">
        <f t="shared" si="63"/>
        <v>WH12_13</v>
      </c>
      <c r="AF266" s="236">
        <f t="shared" si="54"/>
        <v>2.1577923329904772E-2</v>
      </c>
      <c r="AG266" s="236" t="s">
        <v>145</v>
      </c>
      <c r="AH266" s="236" t="s">
        <v>15</v>
      </c>
      <c r="AL266" s="236" t="s">
        <v>163</v>
      </c>
      <c r="AM266" s="236" t="str">
        <f t="shared" si="64"/>
        <v>TAvi_Frt</v>
      </c>
      <c r="AN266" s="236" t="str">
        <f t="shared" si="64"/>
        <v>WH12_13</v>
      </c>
      <c r="AO266" s="236">
        <f t="shared" si="56"/>
        <v>2.436992205662647E-2</v>
      </c>
      <c r="AP266" s="236" t="s">
        <v>145</v>
      </c>
      <c r="AQ266" s="236" t="s">
        <v>12</v>
      </c>
      <c r="AU266" s="236" t="s">
        <v>163</v>
      </c>
      <c r="AV266" s="236" t="str">
        <f t="shared" si="65"/>
        <v>TAvi_Frt</v>
      </c>
      <c r="AW266" s="236" t="str">
        <f t="shared" si="65"/>
        <v>WH12_13</v>
      </c>
      <c r="AX266" s="236">
        <f t="shared" si="58"/>
        <v>2.1713679165996778E-2</v>
      </c>
      <c r="AY266" s="236" t="s">
        <v>145</v>
      </c>
      <c r="AZ266" s="236" t="s">
        <v>11</v>
      </c>
      <c r="BD266" s="236" t="s">
        <v>163</v>
      </c>
      <c r="BE266" s="236" t="str">
        <f t="shared" si="66"/>
        <v>TAvi_Frt</v>
      </c>
      <c r="BF266" s="236" t="str">
        <f t="shared" si="66"/>
        <v>WH12_13</v>
      </c>
      <c r="BG266" s="236">
        <f t="shared" si="70"/>
        <v>2.436992205662647E-2</v>
      </c>
      <c r="BH266" s="236" t="s">
        <v>145</v>
      </c>
      <c r="BI266" s="236" t="s">
        <v>13</v>
      </c>
      <c r="BM266" s="236" t="s">
        <v>163</v>
      </c>
      <c r="BN266" s="236" t="str">
        <f t="shared" si="67"/>
        <v>TAvi_Frt</v>
      </c>
      <c r="BO266" s="236" t="str">
        <f t="shared" si="67"/>
        <v>WH12_13</v>
      </c>
      <c r="BP266" s="236">
        <f t="shared" si="61"/>
        <v>2.1713679165996778E-2</v>
      </c>
      <c r="BQ266" s="236" t="s">
        <v>145</v>
      </c>
      <c r="BR266" s="236" t="s">
        <v>10</v>
      </c>
    </row>
    <row r="267" spans="11:70">
      <c r="K267" s="386" t="s">
        <v>163</v>
      </c>
      <c r="L267" s="236" t="str">
        <f t="shared" si="68"/>
        <v>TAvi_Frt</v>
      </c>
      <c r="M267" s="236" t="str">
        <f t="shared" si="71"/>
        <v>WH14_15</v>
      </c>
      <c r="N267" s="236">
        <f t="shared" si="51"/>
        <v>2.2469105630351725E-2</v>
      </c>
      <c r="O267" s="236" t="s">
        <v>145</v>
      </c>
      <c r="P267" s="236" t="s">
        <v>14</v>
      </c>
      <c r="T267" s="236" t="s">
        <v>163</v>
      </c>
      <c r="U267" s="236" t="str">
        <f t="shared" si="69"/>
        <v>TAvi_Frt</v>
      </c>
      <c r="V267" s="236" t="str">
        <f t="shared" si="69"/>
        <v>WH14_15</v>
      </c>
      <c r="W267" s="236">
        <f t="shared" si="52"/>
        <v>2.7759107718327507E-2</v>
      </c>
      <c r="X267" s="236" t="s">
        <v>145</v>
      </c>
      <c r="Y267" s="236" t="s">
        <v>9</v>
      </c>
      <c r="AC267" s="236" t="s">
        <v>163</v>
      </c>
      <c r="AD267" s="236" t="str">
        <f t="shared" si="63"/>
        <v>TAvi_Frt</v>
      </c>
      <c r="AE267" s="236" t="str">
        <f t="shared" si="63"/>
        <v>WH14_15</v>
      </c>
      <c r="AF267" s="236">
        <f t="shared" si="54"/>
        <v>2.443722308467574E-2</v>
      </c>
      <c r="AG267" s="236" t="s">
        <v>145</v>
      </c>
      <c r="AH267" s="236" t="s">
        <v>15</v>
      </c>
      <c r="AL267" s="236" t="s">
        <v>163</v>
      </c>
      <c r="AM267" s="236" t="str">
        <f t="shared" si="64"/>
        <v>TAvi_Frt</v>
      </c>
      <c r="AN267" s="236" t="str">
        <f t="shared" si="64"/>
        <v>WH14_15</v>
      </c>
      <c r="AO267" s="236">
        <f t="shared" si="56"/>
        <v>2.5296656553616542E-2</v>
      </c>
      <c r="AP267" s="236" t="s">
        <v>145</v>
      </c>
      <c r="AQ267" s="236" t="s">
        <v>12</v>
      </c>
      <c r="AU267" s="236" t="s">
        <v>163</v>
      </c>
      <c r="AV267" s="236" t="str">
        <f t="shared" si="65"/>
        <v>TAvi_Frt</v>
      </c>
      <c r="AW267" s="236" t="str">
        <f t="shared" si="65"/>
        <v>WH14_15</v>
      </c>
      <c r="AX267" s="236">
        <f t="shared" si="58"/>
        <v>2.3154616299008286E-2</v>
      </c>
      <c r="AY267" s="236" t="s">
        <v>145</v>
      </c>
      <c r="AZ267" s="236" t="s">
        <v>11</v>
      </c>
      <c r="BD267" s="236" t="s">
        <v>163</v>
      </c>
      <c r="BE267" s="236" t="str">
        <f t="shared" si="66"/>
        <v>TAvi_Frt</v>
      </c>
      <c r="BF267" s="236" t="str">
        <f t="shared" si="66"/>
        <v>WH14_15</v>
      </c>
      <c r="BG267" s="236">
        <f t="shared" si="70"/>
        <v>2.5296656553616542E-2</v>
      </c>
      <c r="BH267" s="236" t="s">
        <v>145</v>
      </c>
      <c r="BI267" s="236" t="s">
        <v>13</v>
      </c>
      <c r="BM267" s="236" t="s">
        <v>163</v>
      </c>
      <c r="BN267" s="236" t="str">
        <f t="shared" si="67"/>
        <v>TAvi_Frt</v>
      </c>
      <c r="BO267" s="236" t="str">
        <f t="shared" si="67"/>
        <v>WH14_15</v>
      </c>
      <c r="BP267" s="236">
        <f t="shared" si="61"/>
        <v>2.3154616299008286E-2</v>
      </c>
      <c r="BQ267" s="236" t="s">
        <v>145</v>
      </c>
      <c r="BR267" s="236" t="s">
        <v>10</v>
      </c>
    </row>
    <row r="268" spans="11:70">
      <c r="K268" s="236" t="s">
        <v>163</v>
      </c>
      <c r="L268" s="236" t="str">
        <f t="shared" si="68"/>
        <v>TAvi_Frt</v>
      </c>
      <c r="M268" s="236" t="str">
        <f t="shared" si="71"/>
        <v>WH16_17</v>
      </c>
      <c r="N268" s="236">
        <f t="shared" si="51"/>
        <v>2.2805879354489168E-2</v>
      </c>
      <c r="O268" s="236" t="s">
        <v>145</v>
      </c>
      <c r="P268" s="236" t="s">
        <v>14</v>
      </c>
      <c r="T268" s="236" t="s">
        <v>163</v>
      </c>
      <c r="U268" s="236" t="str">
        <f t="shared" si="69"/>
        <v>TAvi_Frt</v>
      </c>
      <c r="V268" s="236" t="str">
        <f t="shared" si="69"/>
        <v>WH16_17</v>
      </c>
      <c r="W268" s="236">
        <f t="shared" si="52"/>
        <v>2.7022500142114415E-2</v>
      </c>
      <c r="X268" s="236" t="s">
        <v>145</v>
      </c>
      <c r="Y268" s="236" t="s">
        <v>9</v>
      </c>
      <c r="AC268" s="236" t="s">
        <v>163</v>
      </c>
      <c r="AD268" s="236" t="str">
        <f t="shared" si="63"/>
        <v>TAvi_Frt</v>
      </c>
      <c r="AE268" s="236" t="str">
        <f t="shared" si="63"/>
        <v>WH16_17</v>
      </c>
      <c r="AF268" s="236">
        <f t="shared" si="54"/>
        <v>2.5705527690156708E-2</v>
      </c>
      <c r="AG268" s="236" t="s">
        <v>145</v>
      </c>
      <c r="AH268" s="236" t="s">
        <v>15</v>
      </c>
      <c r="AL268" s="236" t="s">
        <v>163</v>
      </c>
      <c r="AM268" s="236" t="str">
        <f t="shared" si="64"/>
        <v>TAvi_Frt</v>
      </c>
      <c r="AN268" s="236" t="str">
        <f t="shared" si="64"/>
        <v>WH16_17</v>
      </c>
      <c r="AO268" s="236">
        <f t="shared" si="56"/>
        <v>2.5303534826348534E-2</v>
      </c>
      <c r="AP268" s="236" t="s">
        <v>145</v>
      </c>
      <c r="AQ268" s="236" t="s">
        <v>12</v>
      </c>
      <c r="AU268" s="236" t="s">
        <v>163</v>
      </c>
      <c r="AV268" s="236" t="str">
        <f t="shared" si="65"/>
        <v>TAvi_Frt</v>
      </c>
      <c r="AW268" s="236" t="str">
        <f t="shared" si="65"/>
        <v>WH16_17</v>
      </c>
      <c r="AX268" s="236">
        <f t="shared" si="58"/>
        <v>2.335857026371211E-2</v>
      </c>
      <c r="AY268" s="236" t="s">
        <v>145</v>
      </c>
      <c r="AZ268" s="236" t="s">
        <v>11</v>
      </c>
      <c r="BD268" s="236" t="s">
        <v>163</v>
      </c>
      <c r="BE268" s="236" t="str">
        <f t="shared" si="66"/>
        <v>TAvi_Frt</v>
      </c>
      <c r="BF268" s="236" t="str">
        <f t="shared" si="66"/>
        <v>WH16_17</v>
      </c>
      <c r="BG268" s="236">
        <f t="shared" si="70"/>
        <v>2.5303534826348534E-2</v>
      </c>
      <c r="BH268" s="236" t="s">
        <v>145</v>
      </c>
      <c r="BI268" s="236" t="s">
        <v>13</v>
      </c>
      <c r="BM268" s="236" t="s">
        <v>163</v>
      </c>
      <c r="BN268" s="236" t="str">
        <f t="shared" si="67"/>
        <v>TAvi_Frt</v>
      </c>
      <c r="BO268" s="236" t="str">
        <f t="shared" si="67"/>
        <v>WH16_17</v>
      </c>
      <c r="BP268" s="236">
        <f t="shared" si="61"/>
        <v>2.335857026371211E-2</v>
      </c>
      <c r="BQ268" s="236" t="s">
        <v>145</v>
      </c>
      <c r="BR268" s="236" t="s">
        <v>10</v>
      </c>
    </row>
    <row r="269" spans="11:70">
      <c r="K269" s="236" t="s">
        <v>163</v>
      </c>
      <c r="L269" s="236" t="str">
        <f t="shared" si="68"/>
        <v>TAvi_Frt</v>
      </c>
      <c r="M269" s="236" t="str">
        <f t="shared" si="71"/>
        <v>WH18_19</v>
      </c>
      <c r="N269" s="236">
        <f t="shared" si="51"/>
        <v>2.2833551053567526E-2</v>
      </c>
      <c r="O269" s="236" t="s">
        <v>145</v>
      </c>
      <c r="P269" s="236" t="s">
        <v>14</v>
      </c>
      <c r="T269" s="236" t="s">
        <v>163</v>
      </c>
      <c r="U269" s="236" t="str">
        <f t="shared" si="69"/>
        <v>TAvi_Frt</v>
      </c>
      <c r="V269" s="236" t="str">
        <f t="shared" si="69"/>
        <v>WH18_19</v>
      </c>
      <c r="W269" s="236">
        <f t="shared" si="52"/>
        <v>2.6751794466061383E-2</v>
      </c>
      <c r="X269" s="236" t="s">
        <v>145</v>
      </c>
      <c r="Y269" s="236" t="s">
        <v>9</v>
      </c>
      <c r="AC269" s="236" t="s">
        <v>163</v>
      </c>
      <c r="AD269" s="236" t="str">
        <f t="shared" si="63"/>
        <v>TAvi_Frt</v>
      </c>
      <c r="AE269" s="236" t="str">
        <f t="shared" si="63"/>
        <v>WH18_19</v>
      </c>
      <c r="AF269" s="236">
        <f t="shared" si="54"/>
        <v>2.5592794365341641E-2</v>
      </c>
      <c r="AG269" s="236" t="s">
        <v>145</v>
      </c>
      <c r="AH269" s="236" t="s">
        <v>15</v>
      </c>
      <c r="AL269" s="236" t="s">
        <v>163</v>
      </c>
      <c r="AM269" s="236" t="str">
        <f t="shared" si="64"/>
        <v>TAvi_Frt</v>
      </c>
      <c r="AN269" s="236" t="str">
        <f t="shared" si="64"/>
        <v>WH18_19</v>
      </c>
      <c r="AO269" s="236">
        <f t="shared" si="56"/>
        <v>2.4969586031286229E-2</v>
      </c>
      <c r="AP269" s="236" t="s">
        <v>145</v>
      </c>
      <c r="AQ269" s="236" t="s">
        <v>12</v>
      </c>
      <c r="AU269" s="236" t="s">
        <v>163</v>
      </c>
      <c r="AV269" s="236" t="str">
        <f t="shared" si="65"/>
        <v>TAvi_Frt</v>
      </c>
      <c r="AW269" s="236" t="str">
        <f t="shared" si="65"/>
        <v>WH18_19</v>
      </c>
      <c r="AX269" s="236">
        <f t="shared" si="58"/>
        <v>2.3127630615324031E-2</v>
      </c>
      <c r="AY269" s="236" t="s">
        <v>145</v>
      </c>
      <c r="AZ269" s="236" t="s">
        <v>11</v>
      </c>
      <c r="BD269" s="236" t="s">
        <v>163</v>
      </c>
      <c r="BE269" s="236" t="str">
        <f t="shared" si="66"/>
        <v>TAvi_Frt</v>
      </c>
      <c r="BF269" s="236" t="str">
        <f t="shared" si="66"/>
        <v>WH18_19</v>
      </c>
      <c r="BG269" s="236">
        <f t="shared" si="70"/>
        <v>2.4969586031286229E-2</v>
      </c>
      <c r="BH269" s="236" t="s">
        <v>145</v>
      </c>
      <c r="BI269" s="236" t="s">
        <v>13</v>
      </c>
      <c r="BM269" s="236" t="s">
        <v>163</v>
      </c>
      <c r="BN269" s="236" t="str">
        <f t="shared" si="67"/>
        <v>TAvi_Frt</v>
      </c>
      <c r="BO269" s="236" t="str">
        <f t="shared" si="67"/>
        <v>WH18_19</v>
      </c>
      <c r="BP269" s="236">
        <f t="shared" si="61"/>
        <v>2.3127630615324031E-2</v>
      </c>
      <c r="BQ269" s="236" t="s">
        <v>145</v>
      </c>
      <c r="BR269" s="236" t="s">
        <v>10</v>
      </c>
    </row>
    <row r="270" spans="11:70">
      <c r="K270" s="236" t="s">
        <v>163</v>
      </c>
      <c r="L270" s="236" t="str">
        <f t="shared" si="68"/>
        <v>TAvi_Frt</v>
      </c>
      <c r="M270" s="236" t="str">
        <f t="shared" si="71"/>
        <v>WH20_21</v>
      </c>
      <c r="N270" s="236">
        <f t="shared" si="51"/>
        <v>2.2715455782190419E-2</v>
      </c>
      <c r="O270" s="236" t="s">
        <v>145</v>
      </c>
      <c r="P270" s="236" t="s">
        <v>14</v>
      </c>
      <c r="T270" s="236" t="s">
        <v>163</v>
      </c>
      <c r="U270" s="236" t="str">
        <f t="shared" si="69"/>
        <v>TAvi_Frt</v>
      </c>
      <c r="V270" s="236" t="str">
        <f t="shared" si="69"/>
        <v>WH20_21</v>
      </c>
      <c r="W270" s="236">
        <f t="shared" si="52"/>
        <v>2.8393351379152599E-2</v>
      </c>
      <c r="X270" s="236" t="s">
        <v>145</v>
      </c>
      <c r="Y270" s="236" t="s">
        <v>9</v>
      </c>
      <c r="AC270" s="236" t="s">
        <v>163</v>
      </c>
      <c r="AD270" s="236" t="str">
        <f t="shared" si="63"/>
        <v>TAvi_Frt</v>
      </c>
      <c r="AE270" s="236" t="str">
        <f t="shared" si="63"/>
        <v>WH20_21</v>
      </c>
      <c r="AF270" s="236">
        <f t="shared" si="54"/>
        <v>2.5128096357010504E-2</v>
      </c>
      <c r="AG270" s="236" t="s">
        <v>145</v>
      </c>
      <c r="AH270" s="236" t="s">
        <v>15</v>
      </c>
      <c r="AL270" s="236" t="s">
        <v>163</v>
      </c>
      <c r="AM270" s="236" t="str">
        <f t="shared" si="64"/>
        <v>TAvi_Frt</v>
      </c>
      <c r="AN270" s="236" t="str">
        <f t="shared" si="64"/>
        <v>WH20_21</v>
      </c>
      <c r="AO270" s="236">
        <f t="shared" si="56"/>
        <v>2.5193666776947114E-2</v>
      </c>
      <c r="AP270" s="236" t="s">
        <v>145</v>
      </c>
      <c r="AQ270" s="236" t="s">
        <v>12</v>
      </c>
      <c r="AU270" s="236" t="s">
        <v>163</v>
      </c>
      <c r="AV270" s="236" t="str">
        <f t="shared" si="65"/>
        <v>TAvi_Frt</v>
      </c>
      <c r="AW270" s="236" t="str">
        <f t="shared" si="65"/>
        <v>WH20_21</v>
      </c>
      <c r="AX270" s="236">
        <f t="shared" si="58"/>
        <v>2.3066922677741498E-2</v>
      </c>
      <c r="AY270" s="236" t="s">
        <v>145</v>
      </c>
      <c r="AZ270" s="236" t="s">
        <v>11</v>
      </c>
      <c r="BD270" s="236" t="s">
        <v>163</v>
      </c>
      <c r="BE270" s="236" t="str">
        <f t="shared" si="66"/>
        <v>TAvi_Frt</v>
      </c>
      <c r="BF270" s="236" t="str">
        <f t="shared" si="66"/>
        <v>WH20_21</v>
      </c>
      <c r="BG270" s="236">
        <f t="shared" si="70"/>
        <v>2.5193666776947114E-2</v>
      </c>
      <c r="BH270" s="236" t="s">
        <v>145</v>
      </c>
      <c r="BI270" s="236" t="s">
        <v>13</v>
      </c>
      <c r="BM270" s="236" t="s">
        <v>163</v>
      </c>
      <c r="BN270" s="236" t="str">
        <f t="shared" si="67"/>
        <v>TAvi_Frt</v>
      </c>
      <c r="BO270" s="236" t="str">
        <f t="shared" si="67"/>
        <v>WH20_21</v>
      </c>
      <c r="BP270" s="236">
        <f t="shared" si="61"/>
        <v>2.3066922677741498E-2</v>
      </c>
      <c r="BQ270" s="236" t="s">
        <v>145</v>
      </c>
      <c r="BR270" s="236" t="s">
        <v>10</v>
      </c>
    </row>
    <row r="271" spans="11:70">
      <c r="K271" s="386" t="s">
        <v>163</v>
      </c>
      <c r="L271" s="236" t="str">
        <f t="shared" si="68"/>
        <v>TAvi_Frt</v>
      </c>
      <c r="M271" s="236" t="str">
        <f t="shared" si="71"/>
        <v>WH22_23</v>
      </c>
      <c r="N271" s="236">
        <f t="shared" si="51"/>
        <v>2.2889826289936879E-2</v>
      </c>
      <c r="O271" s="236" t="s">
        <v>145</v>
      </c>
      <c r="P271" s="236" t="s">
        <v>14</v>
      </c>
      <c r="T271" s="236" t="s">
        <v>163</v>
      </c>
      <c r="U271" s="236" t="str">
        <f t="shared" si="69"/>
        <v>TAvi_Frt</v>
      </c>
      <c r="V271" s="236" t="str">
        <f t="shared" si="69"/>
        <v>WH22_23</v>
      </c>
      <c r="W271" s="236">
        <f t="shared" si="52"/>
        <v>2.8309781661700797E-2</v>
      </c>
      <c r="X271" s="236" t="s">
        <v>145</v>
      </c>
      <c r="Y271" s="236" t="s">
        <v>9</v>
      </c>
      <c r="AC271" s="236" t="s">
        <v>163</v>
      </c>
      <c r="AD271" s="236" t="str">
        <f t="shared" si="63"/>
        <v>TAvi_Frt</v>
      </c>
      <c r="AE271" s="236" t="str">
        <f t="shared" si="63"/>
        <v>WH22_23</v>
      </c>
      <c r="AF271" s="236">
        <f t="shared" si="54"/>
        <v>2.5492073877533841E-2</v>
      </c>
      <c r="AG271" s="236" t="s">
        <v>145</v>
      </c>
      <c r="AH271" s="236" t="s">
        <v>15</v>
      </c>
      <c r="AL271" s="236" t="s">
        <v>163</v>
      </c>
      <c r="AM271" s="236" t="str">
        <f t="shared" si="64"/>
        <v>TAvi_Frt</v>
      </c>
      <c r="AN271" s="236" t="str">
        <f t="shared" si="64"/>
        <v>WH22_23</v>
      </c>
      <c r="AO271" s="236">
        <f t="shared" si="56"/>
        <v>2.5793097568826008E-2</v>
      </c>
      <c r="AP271" s="236" t="s">
        <v>145</v>
      </c>
      <c r="AQ271" s="236" t="s">
        <v>12</v>
      </c>
      <c r="AU271" s="236" t="s">
        <v>163</v>
      </c>
      <c r="AV271" s="236" t="str">
        <f t="shared" si="65"/>
        <v>TAvi_Frt</v>
      </c>
      <c r="AW271" s="236" t="str">
        <f t="shared" si="65"/>
        <v>WH22_23</v>
      </c>
      <c r="AX271" s="236">
        <f t="shared" si="58"/>
        <v>2.4658149421792279E-2</v>
      </c>
      <c r="AY271" s="236" t="s">
        <v>145</v>
      </c>
      <c r="AZ271" s="236" t="s">
        <v>11</v>
      </c>
      <c r="BD271" s="236" t="s">
        <v>163</v>
      </c>
      <c r="BE271" s="236" t="str">
        <f t="shared" si="66"/>
        <v>TAvi_Frt</v>
      </c>
      <c r="BF271" s="236" t="str">
        <f t="shared" si="66"/>
        <v>WH22_23</v>
      </c>
      <c r="BG271" s="236">
        <f t="shared" si="70"/>
        <v>2.5793097568826008E-2</v>
      </c>
      <c r="BH271" s="236" t="s">
        <v>145</v>
      </c>
      <c r="BI271" s="236" t="s">
        <v>13</v>
      </c>
      <c r="BM271" s="236" t="s">
        <v>163</v>
      </c>
      <c r="BN271" s="236" t="str">
        <f t="shared" si="67"/>
        <v>TAvi_Frt</v>
      </c>
      <c r="BO271" s="236" t="str">
        <f t="shared" si="67"/>
        <v>WH22_23</v>
      </c>
      <c r="BP271" s="236">
        <f t="shared" si="61"/>
        <v>2.4658149421792279E-2</v>
      </c>
      <c r="BQ271" s="236" t="s">
        <v>145</v>
      </c>
      <c r="BR271" s="236" t="s">
        <v>10</v>
      </c>
    </row>
    <row r="272" spans="11:70">
      <c r="K272" s="236" t="s">
        <v>163</v>
      </c>
      <c r="L272" s="236" t="str">
        <f>C14</f>
        <v>TAvi_Pas</v>
      </c>
      <c r="M272" s="236" t="str">
        <f t="shared" si="71"/>
        <v>RH0_1</v>
      </c>
      <c r="N272" s="236">
        <f t="shared" ref="N272:N335" si="72">N224</f>
        <v>2.0724659037165537E-2</v>
      </c>
      <c r="O272" s="236" t="s">
        <v>145</v>
      </c>
      <c r="P272" s="236" t="s">
        <v>14</v>
      </c>
      <c r="T272" s="236" t="s">
        <v>163</v>
      </c>
      <c r="U272" s="236" t="str">
        <f t="shared" ref="U272:V304" si="73">L272</f>
        <v>TAvi_Pas</v>
      </c>
      <c r="V272" s="236" t="str">
        <f t="shared" si="73"/>
        <v>RH0_1</v>
      </c>
      <c r="W272" s="236">
        <f t="shared" ref="W272:W335" si="74">W224</f>
        <v>2.1114941725154532E-2</v>
      </c>
      <c r="X272" s="236" t="s">
        <v>145</v>
      </c>
      <c r="Y272" s="236" t="s">
        <v>9</v>
      </c>
      <c r="AC272" s="236" t="s">
        <v>163</v>
      </c>
      <c r="AD272" s="236" t="str">
        <f t="shared" ref="AD272:AE303" si="75">U272</f>
        <v>TAvi_Pas</v>
      </c>
      <c r="AE272" s="236" t="str">
        <f t="shared" si="75"/>
        <v>RH0_1</v>
      </c>
      <c r="AF272" s="236">
        <f t="shared" ref="AF272:AF335" si="76">AF224</f>
        <v>2.1558860771218834E-2</v>
      </c>
      <c r="AG272" s="236" t="s">
        <v>145</v>
      </c>
      <c r="AH272" s="236" t="s">
        <v>15</v>
      </c>
      <c r="AL272" s="236" t="s">
        <v>163</v>
      </c>
      <c r="AM272" s="236" t="str">
        <f t="shared" ref="AM272:AN303" si="77">AD272</f>
        <v>TAvi_Pas</v>
      </c>
      <c r="AN272" s="236" t="str">
        <f t="shared" si="77"/>
        <v>RH0_1</v>
      </c>
      <c r="AO272" s="236">
        <f t="shared" ref="AO272:AO335" si="78">AO224</f>
        <v>2.1100281615679766E-2</v>
      </c>
      <c r="AP272" s="236" t="s">
        <v>145</v>
      </c>
      <c r="AQ272" s="236" t="s">
        <v>12</v>
      </c>
      <c r="AU272" s="236" t="s">
        <v>163</v>
      </c>
      <c r="AV272" s="236" t="str">
        <f t="shared" ref="AV272:AW303" si="79">AM272</f>
        <v>TAvi_Pas</v>
      </c>
      <c r="AW272" s="236" t="str">
        <f t="shared" si="79"/>
        <v>RH0_1</v>
      </c>
      <c r="AX272" s="236">
        <f t="shared" ref="AX272:AX335" si="80">AX224</f>
        <v>2.1655345397811724E-2</v>
      </c>
      <c r="AY272" s="236" t="s">
        <v>145</v>
      </c>
      <c r="AZ272" s="236" t="s">
        <v>11</v>
      </c>
      <c r="BD272" s="236" t="s">
        <v>163</v>
      </c>
      <c r="BE272" s="236" t="str">
        <f t="shared" ref="BE272:BF303" si="81">AV272</f>
        <v>TAvi_Pas</v>
      </c>
      <c r="BF272" s="236" t="str">
        <f t="shared" si="81"/>
        <v>RH0_1</v>
      </c>
      <c r="BG272" s="236">
        <f t="shared" si="70"/>
        <v>2.1100281615679766E-2</v>
      </c>
      <c r="BH272" s="236" t="s">
        <v>145</v>
      </c>
      <c r="BI272" s="236" t="s">
        <v>13</v>
      </c>
      <c r="BM272" s="236" t="s">
        <v>163</v>
      </c>
      <c r="BN272" s="236" t="str">
        <f t="shared" ref="BN272:BO303" si="82">BE272</f>
        <v>TAvi_Pas</v>
      </c>
      <c r="BO272" s="236" t="str">
        <f t="shared" si="82"/>
        <v>RH0_1</v>
      </c>
      <c r="BP272" s="236">
        <f t="shared" ref="BP272:BP335" si="83">AX272</f>
        <v>2.1655345397811724E-2</v>
      </c>
      <c r="BQ272" s="236" t="s">
        <v>145</v>
      </c>
      <c r="BR272" s="236" t="s">
        <v>10</v>
      </c>
    </row>
    <row r="273" spans="11:70">
      <c r="K273" s="236" t="s">
        <v>163</v>
      </c>
      <c r="L273" s="236" t="str">
        <f t="shared" ref="L273:L319" si="84">L272</f>
        <v>TAvi_Pas</v>
      </c>
      <c r="M273" s="236" t="str">
        <f t="shared" si="71"/>
        <v>RH2_3</v>
      </c>
      <c r="N273" s="236">
        <f t="shared" si="72"/>
        <v>2.0606913950845532E-2</v>
      </c>
      <c r="O273" s="236" t="s">
        <v>145</v>
      </c>
      <c r="P273" s="236" t="s">
        <v>14</v>
      </c>
      <c r="T273" s="236" t="s">
        <v>163</v>
      </c>
      <c r="U273" s="236" t="str">
        <f t="shared" si="73"/>
        <v>TAvi_Pas</v>
      </c>
      <c r="V273" s="236" t="str">
        <f t="shared" si="73"/>
        <v>RH2_3</v>
      </c>
      <c r="W273" s="236">
        <f t="shared" si="74"/>
        <v>1.9269377650938974E-2</v>
      </c>
      <c r="X273" s="236" t="s">
        <v>145</v>
      </c>
      <c r="Y273" s="236" t="s">
        <v>9</v>
      </c>
      <c r="AC273" s="236" t="s">
        <v>163</v>
      </c>
      <c r="AD273" s="236" t="str">
        <f t="shared" si="75"/>
        <v>TAvi_Pas</v>
      </c>
      <c r="AE273" s="236" t="str">
        <f t="shared" si="75"/>
        <v>RH2_3</v>
      </c>
      <c r="AF273" s="236">
        <f t="shared" si="76"/>
        <v>2.1716461727874961E-2</v>
      </c>
      <c r="AG273" s="236" t="s">
        <v>145</v>
      </c>
      <c r="AH273" s="236" t="s">
        <v>15</v>
      </c>
      <c r="AL273" s="236" t="s">
        <v>163</v>
      </c>
      <c r="AM273" s="236" t="str">
        <f t="shared" si="77"/>
        <v>TAvi_Pas</v>
      </c>
      <c r="AN273" s="236" t="str">
        <f t="shared" si="77"/>
        <v>RH2_3</v>
      </c>
      <c r="AO273" s="236">
        <f t="shared" si="78"/>
        <v>2.0204463474633838E-2</v>
      </c>
      <c r="AP273" s="236" t="s">
        <v>145</v>
      </c>
      <c r="AQ273" s="236" t="s">
        <v>12</v>
      </c>
      <c r="AU273" s="236" t="s">
        <v>163</v>
      </c>
      <c r="AV273" s="236" t="str">
        <f t="shared" si="79"/>
        <v>TAvi_Pas</v>
      </c>
      <c r="AW273" s="236" t="str">
        <f t="shared" si="79"/>
        <v>RH2_3</v>
      </c>
      <c r="AX273" s="236">
        <f t="shared" si="80"/>
        <v>1.9761792817229871E-2</v>
      </c>
      <c r="AY273" s="236" t="s">
        <v>145</v>
      </c>
      <c r="AZ273" s="236" t="s">
        <v>11</v>
      </c>
      <c r="BD273" s="236" t="s">
        <v>163</v>
      </c>
      <c r="BE273" s="236" t="str">
        <f t="shared" si="81"/>
        <v>TAvi_Pas</v>
      </c>
      <c r="BF273" s="236" t="str">
        <f t="shared" si="81"/>
        <v>RH2_3</v>
      </c>
      <c r="BG273" s="236">
        <f t="shared" si="70"/>
        <v>2.0204463474633838E-2</v>
      </c>
      <c r="BH273" s="236" t="s">
        <v>145</v>
      </c>
      <c r="BI273" s="236" t="s">
        <v>13</v>
      </c>
      <c r="BM273" s="236" t="s">
        <v>163</v>
      </c>
      <c r="BN273" s="236" t="str">
        <f t="shared" si="82"/>
        <v>TAvi_Pas</v>
      </c>
      <c r="BO273" s="236" t="str">
        <f t="shared" si="82"/>
        <v>RH2_3</v>
      </c>
      <c r="BP273" s="236">
        <f t="shared" si="83"/>
        <v>1.9761792817229871E-2</v>
      </c>
      <c r="BQ273" s="236" t="s">
        <v>145</v>
      </c>
      <c r="BR273" s="236" t="s">
        <v>10</v>
      </c>
    </row>
    <row r="274" spans="11:70">
      <c r="K274" s="236" t="s">
        <v>163</v>
      </c>
      <c r="L274" s="236" t="str">
        <f t="shared" si="84"/>
        <v>TAvi_Pas</v>
      </c>
      <c r="M274" s="236" t="str">
        <f t="shared" si="71"/>
        <v>RH4_5</v>
      </c>
      <c r="N274" s="236">
        <f t="shared" si="72"/>
        <v>1.9908743871061466E-2</v>
      </c>
      <c r="O274" s="236" t="s">
        <v>145</v>
      </c>
      <c r="P274" s="236" t="s">
        <v>14</v>
      </c>
      <c r="T274" s="236" t="s">
        <v>163</v>
      </c>
      <c r="U274" s="236" t="str">
        <f t="shared" si="73"/>
        <v>TAvi_Pas</v>
      </c>
      <c r="V274" s="236" t="str">
        <f t="shared" si="73"/>
        <v>RH4_5</v>
      </c>
      <c r="W274" s="236">
        <f t="shared" si="74"/>
        <v>1.8553891573515724E-2</v>
      </c>
      <c r="X274" s="236" t="s">
        <v>145</v>
      </c>
      <c r="Y274" s="236" t="s">
        <v>9</v>
      </c>
      <c r="AC274" s="236" t="s">
        <v>163</v>
      </c>
      <c r="AD274" s="236" t="str">
        <f t="shared" si="75"/>
        <v>TAvi_Pas</v>
      </c>
      <c r="AE274" s="236" t="str">
        <f t="shared" si="75"/>
        <v>RH4_5</v>
      </c>
      <c r="AF274" s="236">
        <f t="shared" si="76"/>
        <v>2.1041033024000365E-2</v>
      </c>
      <c r="AG274" s="236" t="s">
        <v>145</v>
      </c>
      <c r="AH274" s="236" t="s">
        <v>15</v>
      </c>
      <c r="AL274" s="236" t="s">
        <v>163</v>
      </c>
      <c r="AM274" s="236" t="str">
        <f t="shared" si="77"/>
        <v>TAvi_Pas</v>
      </c>
      <c r="AN274" s="236" t="str">
        <f t="shared" si="77"/>
        <v>RH4_5</v>
      </c>
      <c r="AO274" s="236">
        <f t="shared" si="78"/>
        <v>1.9159866676335777E-2</v>
      </c>
      <c r="AP274" s="236" t="s">
        <v>145</v>
      </c>
      <c r="AQ274" s="236" t="s">
        <v>12</v>
      </c>
      <c r="AU274" s="236" t="s">
        <v>163</v>
      </c>
      <c r="AV274" s="236" t="str">
        <f t="shared" si="79"/>
        <v>TAvi_Pas</v>
      </c>
      <c r="AW274" s="236" t="str">
        <f t="shared" si="79"/>
        <v>RH4_5</v>
      </c>
      <c r="AX274" s="236">
        <f t="shared" si="80"/>
        <v>1.7601494690120366E-2</v>
      </c>
      <c r="AY274" s="236" t="s">
        <v>145</v>
      </c>
      <c r="AZ274" s="236" t="s">
        <v>11</v>
      </c>
      <c r="BD274" s="236" t="s">
        <v>163</v>
      </c>
      <c r="BE274" s="236" t="str">
        <f t="shared" si="81"/>
        <v>TAvi_Pas</v>
      </c>
      <c r="BF274" s="236" t="str">
        <f t="shared" si="81"/>
        <v>RH4_5</v>
      </c>
      <c r="BG274" s="236">
        <f t="shared" si="70"/>
        <v>1.9159866676335777E-2</v>
      </c>
      <c r="BH274" s="236" t="s">
        <v>145</v>
      </c>
      <c r="BI274" s="236" t="s">
        <v>13</v>
      </c>
      <c r="BM274" s="236" t="s">
        <v>163</v>
      </c>
      <c r="BN274" s="236" t="str">
        <f t="shared" si="82"/>
        <v>TAvi_Pas</v>
      </c>
      <c r="BO274" s="236" t="str">
        <f t="shared" si="82"/>
        <v>RH4_5</v>
      </c>
      <c r="BP274" s="236">
        <f t="shared" si="83"/>
        <v>1.7601494690120366E-2</v>
      </c>
      <c r="BQ274" s="236" t="s">
        <v>145</v>
      </c>
      <c r="BR274" s="236" t="s">
        <v>10</v>
      </c>
    </row>
    <row r="275" spans="11:70">
      <c r="K275" s="386" t="s">
        <v>163</v>
      </c>
      <c r="L275" s="236" t="str">
        <f t="shared" si="84"/>
        <v>TAvi_Pas</v>
      </c>
      <c r="M275" s="236" t="str">
        <f t="shared" si="71"/>
        <v>RH6_7</v>
      </c>
      <c r="N275" s="236">
        <f t="shared" si="72"/>
        <v>1.9131142691048007E-2</v>
      </c>
      <c r="O275" s="236" t="s">
        <v>145</v>
      </c>
      <c r="P275" s="236" t="s">
        <v>14</v>
      </c>
      <c r="T275" s="236" t="s">
        <v>163</v>
      </c>
      <c r="U275" s="236" t="str">
        <f t="shared" si="73"/>
        <v>TAvi_Pas</v>
      </c>
      <c r="V275" s="236" t="str">
        <f t="shared" si="73"/>
        <v>RH6_7</v>
      </c>
      <c r="W275" s="236">
        <f t="shared" si="74"/>
        <v>1.8803352118699587E-2</v>
      </c>
      <c r="X275" s="236" t="s">
        <v>145</v>
      </c>
      <c r="Y275" s="236" t="s">
        <v>9</v>
      </c>
      <c r="AC275" s="236" t="s">
        <v>163</v>
      </c>
      <c r="AD275" s="236" t="str">
        <f t="shared" si="75"/>
        <v>TAvi_Pas</v>
      </c>
      <c r="AE275" s="236" t="str">
        <f t="shared" si="75"/>
        <v>RH6_7</v>
      </c>
      <c r="AF275" s="236">
        <f t="shared" si="76"/>
        <v>1.8623642385664267E-2</v>
      </c>
      <c r="AG275" s="236" t="s">
        <v>145</v>
      </c>
      <c r="AH275" s="236" t="s">
        <v>15</v>
      </c>
      <c r="AL275" s="236" t="s">
        <v>163</v>
      </c>
      <c r="AM275" s="236" t="str">
        <f t="shared" si="77"/>
        <v>TAvi_Pas</v>
      </c>
      <c r="AN275" s="236" t="str">
        <f t="shared" si="77"/>
        <v>RH6_7</v>
      </c>
      <c r="AO275" s="236">
        <f t="shared" si="78"/>
        <v>1.8319027581294868E-2</v>
      </c>
      <c r="AP275" s="236" t="s">
        <v>145</v>
      </c>
      <c r="AQ275" s="236" t="s">
        <v>12</v>
      </c>
      <c r="AU275" s="236" t="s">
        <v>163</v>
      </c>
      <c r="AV275" s="236" t="str">
        <f t="shared" si="79"/>
        <v>TAvi_Pas</v>
      </c>
      <c r="AW275" s="236" t="str">
        <f t="shared" si="79"/>
        <v>RH6_7</v>
      </c>
      <c r="AX275" s="236">
        <f t="shared" si="80"/>
        <v>1.6744293447780733E-2</v>
      </c>
      <c r="AY275" s="236" t="s">
        <v>145</v>
      </c>
      <c r="AZ275" s="236" t="s">
        <v>11</v>
      </c>
      <c r="BD275" s="236" t="s">
        <v>163</v>
      </c>
      <c r="BE275" s="236" t="str">
        <f t="shared" si="81"/>
        <v>TAvi_Pas</v>
      </c>
      <c r="BF275" s="236" t="str">
        <f t="shared" si="81"/>
        <v>RH6_7</v>
      </c>
      <c r="BG275" s="236">
        <f t="shared" si="70"/>
        <v>1.8319027581294868E-2</v>
      </c>
      <c r="BH275" s="236" t="s">
        <v>145</v>
      </c>
      <c r="BI275" s="236" t="s">
        <v>13</v>
      </c>
      <c r="BM275" s="236" t="s">
        <v>163</v>
      </c>
      <c r="BN275" s="236" t="str">
        <f t="shared" si="82"/>
        <v>TAvi_Pas</v>
      </c>
      <c r="BO275" s="236" t="str">
        <f t="shared" si="82"/>
        <v>RH6_7</v>
      </c>
      <c r="BP275" s="236">
        <f t="shared" si="83"/>
        <v>1.6744293447780733E-2</v>
      </c>
      <c r="BQ275" s="236" t="s">
        <v>145</v>
      </c>
      <c r="BR275" s="236" t="s">
        <v>10</v>
      </c>
    </row>
    <row r="276" spans="11:70">
      <c r="K276" s="236" t="s">
        <v>163</v>
      </c>
      <c r="L276" s="236" t="str">
        <f t="shared" si="84"/>
        <v>TAvi_Pas</v>
      </c>
      <c r="M276" s="236" t="str">
        <f t="shared" si="71"/>
        <v>RH8_9</v>
      </c>
      <c r="N276" s="236">
        <f t="shared" si="72"/>
        <v>1.8830899452683077E-2</v>
      </c>
      <c r="O276" s="236" t="s">
        <v>145</v>
      </c>
      <c r="P276" s="236" t="s">
        <v>14</v>
      </c>
      <c r="T276" s="236" t="s">
        <v>163</v>
      </c>
      <c r="U276" s="236" t="str">
        <f t="shared" si="73"/>
        <v>TAvi_Pas</v>
      </c>
      <c r="V276" s="236" t="str">
        <f t="shared" si="73"/>
        <v>RH8_9</v>
      </c>
      <c r="W276" s="236">
        <f t="shared" si="74"/>
        <v>2.0275784295644878E-2</v>
      </c>
      <c r="X276" s="236" t="s">
        <v>145</v>
      </c>
      <c r="Y276" s="236" t="s">
        <v>9</v>
      </c>
      <c r="AC276" s="236" t="s">
        <v>163</v>
      </c>
      <c r="AD276" s="236" t="str">
        <f t="shared" si="75"/>
        <v>TAvi_Pas</v>
      </c>
      <c r="AE276" s="236" t="str">
        <f t="shared" si="75"/>
        <v>RH8_9</v>
      </c>
      <c r="AF276" s="236">
        <f t="shared" si="76"/>
        <v>1.7156934758240105E-2</v>
      </c>
      <c r="AG276" s="236" t="s">
        <v>145</v>
      </c>
      <c r="AH276" s="236" t="s">
        <v>15</v>
      </c>
      <c r="AL276" s="236" t="s">
        <v>163</v>
      </c>
      <c r="AM276" s="236" t="str">
        <f t="shared" si="77"/>
        <v>TAvi_Pas</v>
      </c>
      <c r="AN276" s="236" t="str">
        <f t="shared" si="77"/>
        <v>RH8_9</v>
      </c>
      <c r="AO276" s="236">
        <f t="shared" si="78"/>
        <v>1.8367232972075154E-2</v>
      </c>
      <c r="AP276" s="236" t="s">
        <v>145</v>
      </c>
      <c r="AQ276" s="236" t="s">
        <v>12</v>
      </c>
      <c r="AU276" s="236" t="s">
        <v>163</v>
      </c>
      <c r="AV276" s="236" t="str">
        <f t="shared" si="79"/>
        <v>TAvi_Pas</v>
      </c>
      <c r="AW276" s="236" t="str">
        <f t="shared" si="79"/>
        <v>RH8_9</v>
      </c>
      <c r="AX276" s="236">
        <f t="shared" si="80"/>
        <v>1.6887841722384569E-2</v>
      </c>
      <c r="AY276" s="236" t="s">
        <v>145</v>
      </c>
      <c r="AZ276" s="236" t="s">
        <v>11</v>
      </c>
      <c r="BD276" s="236" t="s">
        <v>163</v>
      </c>
      <c r="BE276" s="236" t="str">
        <f t="shared" si="81"/>
        <v>TAvi_Pas</v>
      </c>
      <c r="BF276" s="236" t="str">
        <f t="shared" si="81"/>
        <v>RH8_9</v>
      </c>
      <c r="BG276" s="236">
        <f t="shared" si="70"/>
        <v>1.8367232972075154E-2</v>
      </c>
      <c r="BH276" s="236" t="s">
        <v>145</v>
      </c>
      <c r="BI276" s="236" t="s">
        <v>13</v>
      </c>
      <c r="BM276" s="236" t="s">
        <v>163</v>
      </c>
      <c r="BN276" s="236" t="str">
        <f t="shared" si="82"/>
        <v>TAvi_Pas</v>
      </c>
      <c r="BO276" s="236" t="str">
        <f t="shared" si="82"/>
        <v>RH8_9</v>
      </c>
      <c r="BP276" s="236">
        <f t="shared" si="83"/>
        <v>1.6887841722384569E-2</v>
      </c>
      <c r="BQ276" s="236" t="s">
        <v>145</v>
      </c>
      <c r="BR276" s="236" t="s">
        <v>10</v>
      </c>
    </row>
    <row r="277" spans="11:70">
      <c r="K277" s="236" t="s">
        <v>163</v>
      </c>
      <c r="L277" s="236" t="str">
        <f t="shared" si="84"/>
        <v>TAvi_Pas</v>
      </c>
      <c r="M277" s="236" t="str">
        <f t="shared" si="71"/>
        <v>RH10_11</v>
      </c>
      <c r="N277" s="236">
        <f t="shared" si="72"/>
        <v>1.8892209620715375E-2</v>
      </c>
      <c r="O277" s="236" t="s">
        <v>145</v>
      </c>
      <c r="P277" s="236" t="s">
        <v>14</v>
      </c>
      <c r="T277" s="236" t="s">
        <v>163</v>
      </c>
      <c r="U277" s="236" t="str">
        <f t="shared" si="73"/>
        <v>TAvi_Pas</v>
      </c>
      <c r="V277" s="236" t="str">
        <f t="shared" si="73"/>
        <v>RH10_11</v>
      </c>
      <c r="W277" s="236">
        <f t="shared" si="74"/>
        <v>2.2672709406807174E-2</v>
      </c>
      <c r="X277" s="236" t="s">
        <v>145</v>
      </c>
      <c r="Y277" s="236" t="s">
        <v>9</v>
      </c>
      <c r="AC277" s="236" t="s">
        <v>163</v>
      </c>
      <c r="AD277" s="236" t="str">
        <f t="shared" si="75"/>
        <v>TAvi_Pas</v>
      </c>
      <c r="AE277" s="236" t="str">
        <f t="shared" si="75"/>
        <v>RH10_11</v>
      </c>
      <c r="AF277" s="236">
        <f t="shared" si="76"/>
        <v>1.6996069788382029E-2</v>
      </c>
      <c r="AG277" s="236" t="s">
        <v>145</v>
      </c>
      <c r="AH277" s="236" t="s">
        <v>15</v>
      </c>
      <c r="AL277" s="236" t="s">
        <v>163</v>
      </c>
      <c r="AM277" s="236" t="str">
        <f t="shared" si="77"/>
        <v>TAvi_Pas</v>
      </c>
      <c r="AN277" s="236" t="str">
        <f t="shared" si="77"/>
        <v>RH10_11</v>
      </c>
      <c r="AO277" s="236">
        <f t="shared" si="78"/>
        <v>1.9516123374229442E-2</v>
      </c>
      <c r="AP277" s="236" t="s">
        <v>145</v>
      </c>
      <c r="AQ277" s="236" t="s">
        <v>12</v>
      </c>
      <c r="AU277" s="236" t="s">
        <v>163</v>
      </c>
      <c r="AV277" s="236" t="str">
        <f t="shared" si="79"/>
        <v>TAvi_Pas</v>
      </c>
      <c r="AW277" s="236" t="str">
        <f t="shared" si="79"/>
        <v>RH10_11</v>
      </c>
      <c r="AX277" s="236">
        <f t="shared" si="80"/>
        <v>1.8742267418083269E-2</v>
      </c>
      <c r="AY277" s="236" t="s">
        <v>145</v>
      </c>
      <c r="AZ277" s="236" t="s">
        <v>11</v>
      </c>
      <c r="BD277" s="236" t="s">
        <v>163</v>
      </c>
      <c r="BE277" s="236" t="str">
        <f t="shared" si="81"/>
        <v>TAvi_Pas</v>
      </c>
      <c r="BF277" s="236" t="str">
        <f t="shared" si="81"/>
        <v>RH10_11</v>
      </c>
      <c r="BG277" s="236">
        <f t="shared" si="70"/>
        <v>1.9516123374229442E-2</v>
      </c>
      <c r="BH277" s="236" t="s">
        <v>145</v>
      </c>
      <c r="BI277" s="236" t="s">
        <v>13</v>
      </c>
      <c r="BM277" s="236" t="s">
        <v>163</v>
      </c>
      <c r="BN277" s="236" t="str">
        <f t="shared" si="82"/>
        <v>TAvi_Pas</v>
      </c>
      <c r="BO277" s="236" t="str">
        <f t="shared" si="82"/>
        <v>RH10_11</v>
      </c>
      <c r="BP277" s="236">
        <f t="shared" si="83"/>
        <v>1.8742267418083269E-2</v>
      </c>
      <c r="BQ277" s="236" t="s">
        <v>145</v>
      </c>
      <c r="BR277" s="236" t="s">
        <v>10</v>
      </c>
    </row>
    <row r="278" spans="11:70">
      <c r="K278" s="236" t="s">
        <v>163</v>
      </c>
      <c r="L278" s="236" t="str">
        <f t="shared" si="84"/>
        <v>TAvi_Pas</v>
      </c>
      <c r="M278" s="236" t="str">
        <f t="shared" si="71"/>
        <v>RH12_13</v>
      </c>
      <c r="N278" s="236">
        <f t="shared" si="72"/>
        <v>1.9735672875253105E-2</v>
      </c>
      <c r="O278" s="236" t="s">
        <v>145</v>
      </c>
      <c r="P278" s="236" t="s">
        <v>14</v>
      </c>
      <c r="T278" s="236" t="s">
        <v>163</v>
      </c>
      <c r="U278" s="236" t="str">
        <f t="shared" si="73"/>
        <v>TAvi_Pas</v>
      </c>
      <c r="V278" s="236" t="str">
        <f t="shared" si="73"/>
        <v>RH12_13</v>
      </c>
      <c r="W278" s="236">
        <f t="shared" si="74"/>
        <v>2.2708461324058286E-2</v>
      </c>
      <c r="X278" s="236" t="s">
        <v>145</v>
      </c>
      <c r="Y278" s="236" t="s">
        <v>9</v>
      </c>
      <c r="AC278" s="236" t="s">
        <v>163</v>
      </c>
      <c r="AD278" s="236" t="str">
        <f t="shared" si="75"/>
        <v>TAvi_Pas</v>
      </c>
      <c r="AE278" s="236" t="str">
        <f t="shared" si="75"/>
        <v>RH12_13</v>
      </c>
      <c r="AF278" s="236">
        <f t="shared" si="76"/>
        <v>1.819002194214913E-2</v>
      </c>
      <c r="AG278" s="236" t="s">
        <v>145</v>
      </c>
      <c r="AH278" s="236" t="s">
        <v>15</v>
      </c>
      <c r="AL278" s="236" t="s">
        <v>163</v>
      </c>
      <c r="AM278" s="236" t="str">
        <f t="shared" si="77"/>
        <v>TAvi_Pas</v>
      </c>
      <c r="AN278" s="236" t="str">
        <f t="shared" si="77"/>
        <v>RH12_13</v>
      </c>
      <c r="AO278" s="236">
        <f t="shared" si="78"/>
        <v>2.0392977411634552E-2</v>
      </c>
      <c r="AP278" s="236" t="s">
        <v>145</v>
      </c>
      <c r="AQ278" s="236" t="s">
        <v>12</v>
      </c>
      <c r="AU278" s="236" t="s">
        <v>163</v>
      </c>
      <c r="AV278" s="236" t="str">
        <f t="shared" si="79"/>
        <v>TAvi_Pas</v>
      </c>
      <c r="AW278" s="236" t="str">
        <f t="shared" si="79"/>
        <v>RH12_13</v>
      </c>
      <c r="AX278" s="236">
        <f t="shared" si="80"/>
        <v>2.0376651224340393E-2</v>
      </c>
      <c r="AY278" s="236" t="s">
        <v>145</v>
      </c>
      <c r="AZ278" s="236" t="s">
        <v>11</v>
      </c>
      <c r="BD278" s="236" t="s">
        <v>163</v>
      </c>
      <c r="BE278" s="236" t="str">
        <f t="shared" si="81"/>
        <v>TAvi_Pas</v>
      </c>
      <c r="BF278" s="236" t="str">
        <f t="shared" si="81"/>
        <v>RH12_13</v>
      </c>
      <c r="BG278" s="236">
        <f t="shared" si="70"/>
        <v>2.0392977411634552E-2</v>
      </c>
      <c r="BH278" s="236" t="s">
        <v>145</v>
      </c>
      <c r="BI278" s="236" t="s">
        <v>13</v>
      </c>
      <c r="BM278" s="236" t="s">
        <v>163</v>
      </c>
      <c r="BN278" s="236" t="str">
        <f t="shared" si="82"/>
        <v>TAvi_Pas</v>
      </c>
      <c r="BO278" s="236" t="str">
        <f t="shared" si="82"/>
        <v>RH12_13</v>
      </c>
      <c r="BP278" s="236">
        <f t="shared" si="83"/>
        <v>2.0376651224340393E-2</v>
      </c>
      <c r="BQ278" s="236" t="s">
        <v>145</v>
      </c>
      <c r="BR278" s="236" t="s">
        <v>10</v>
      </c>
    </row>
    <row r="279" spans="11:70">
      <c r="K279" s="386" t="s">
        <v>163</v>
      </c>
      <c r="L279" s="236" t="str">
        <f t="shared" si="84"/>
        <v>TAvi_Pas</v>
      </c>
      <c r="M279" s="236" t="str">
        <f t="shared" si="71"/>
        <v>RH14_15</v>
      </c>
      <c r="N279" s="236">
        <f t="shared" si="72"/>
        <v>2.0535190266484385E-2</v>
      </c>
      <c r="O279" s="236" t="s">
        <v>145</v>
      </c>
      <c r="P279" s="236" t="s">
        <v>14</v>
      </c>
      <c r="T279" s="236" t="s">
        <v>163</v>
      </c>
      <c r="U279" s="236" t="str">
        <f t="shared" si="73"/>
        <v>TAvi_Pas</v>
      </c>
      <c r="V279" s="236" t="str">
        <f t="shared" si="73"/>
        <v>RH14_15</v>
      </c>
      <c r="W279" s="236">
        <f t="shared" si="74"/>
        <v>2.2052829918983639E-2</v>
      </c>
      <c r="X279" s="236" t="s">
        <v>145</v>
      </c>
      <c r="Y279" s="236" t="s">
        <v>9</v>
      </c>
      <c r="AC279" s="236" t="s">
        <v>163</v>
      </c>
      <c r="AD279" s="236" t="str">
        <f t="shared" si="75"/>
        <v>TAvi_Pas</v>
      </c>
      <c r="AE279" s="236" t="str">
        <f t="shared" si="75"/>
        <v>RH14_15</v>
      </c>
      <c r="AF279" s="236">
        <f t="shared" si="76"/>
        <v>2.0967491974570172E-2</v>
      </c>
      <c r="AG279" s="236" t="s">
        <v>145</v>
      </c>
      <c r="AH279" s="236" t="s">
        <v>15</v>
      </c>
      <c r="AL279" s="236" t="s">
        <v>163</v>
      </c>
      <c r="AM279" s="236" t="str">
        <f t="shared" si="77"/>
        <v>TAvi_Pas</v>
      </c>
      <c r="AN279" s="236" t="str">
        <f t="shared" si="77"/>
        <v>RH14_15</v>
      </c>
      <c r="AO279" s="236">
        <f t="shared" si="78"/>
        <v>2.1041702332658754E-2</v>
      </c>
      <c r="AP279" s="236" t="s">
        <v>145</v>
      </c>
      <c r="AQ279" s="236" t="s">
        <v>12</v>
      </c>
      <c r="AU279" s="236" t="s">
        <v>163</v>
      </c>
      <c r="AV279" s="236" t="str">
        <f t="shared" si="79"/>
        <v>TAvi_Pas</v>
      </c>
      <c r="AW279" s="236" t="str">
        <f t="shared" si="79"/>
        <v>RH14_15</v>
      </c>
      <c r="AX279" s="236">
        <f t="shared" si="80"/>
        <v>2.0778238730769082E-2</v>
      </c>
      <c r="AY279" s="236" t="s">
        <v>145</v>
      </c>
      <c r="AZ279" s="236" t="s">
        <v>11</v>
      </c>
      <c r="BD279" s="236" t="s">
        <v>163</v>
      </c>
      <c r="BE279" s="236" t="str">
        <f t="shared" si="81"/>
        <v>TAvi_Pas</v>
      </c>
      <c r="BF279" s="236" t="str">
        <f t="shared" si="81"/>
        <v>RH14_15</v>
      </c>
      <c r="BG279" s="236">
        <f t="shared" si="70"/>
        <v>2.1041702332658754E-2</v>
      </c>
      <c r="BH279" s="236" t="s">
        <v>145</v>
      </c>
      <c r="BI279" s="236" t="s">
        <v>13</v>
      </c>
      <c r="BM279" s="236" t="s">
        <v>163</v>
      </c>
      <c r="BN279" s="236" t="str">
        <f t="shared" si="82"/>
        <v>TAvi_Pas</v>
      </c>
      <c r="BO279" s="236" t="str">
        <f t="shared" si="82"/>
        <v>RH14_15</v>
      </c>
      <c r="BP279" s="236">
        <f t="shared" si="83"/>
        <v>2.0778238730769082E-2</v>
      </c>
      <c r="BQ279" s="236" t="s">
        <v>145</v>
      </c>
      <c r="BR279" s="236" t="s">
        <v>10</v>
      </c>
    </row>
    <row r="280" spans="11:70">
      <c r="K280" s="236" t="s">
        <v>163</v>
      </c>
      <c r="L280" s="236" t="str">
        <f t="shared" si="84"/>
        <v>TAvi_Pas</v>
      </c>
      <c r="M280" s="236" t="str">
        <f t="shared" si="71"/>
        <v>RH16_17</v>
      </c>
      <c r="N280" s="236">
        <f t="shared" si="72"/>
        <v>2.0896719862378399E-2</v>
      </c>
      <c r="O280" s="236" t="s">
        <v>145</v>
      </c>
      <c r="P280" s="236" t="s">
        <v>14</v>
      </c>
      <c r="T280" s="236" t="s">
        <v>163</v>
      </c>
      <c r="U280" s="236" t="str">
        <f t="shared" si="73"/>
        <v>TAvi_Pas</v>
      </c>
      <c r="V280" s="236" t="str">
        <f t="shared" si="73"/>
        <v>RH16_17</v>
      </c>
      <c r="W280" s="236">
        <f t="shared" si="74"/>
        <v>2.1192518819202082E-2</v>
      </c>
      <c r="X280" s="236" t="s">
        <v>145</v>
      </c>
      <c r="Y280" s="236" t="s">
        <v>9</v>
      </c>
      <c r="AC280" s="236" t="s">
        <v>163</v>
      </c>
      <c r="AD280" s="236" t="str">
        <f t="shared" si="75"/>
        <v>TAvi_Pas</v>
      </c>
      <c r="AE280" s="236" t="str">
        <f t="shared" si="75"/>
        <v>RH16_17</v>
      </c>
      <c r="AF280" s="236">
        <f t="shared" si="76"/>
        <v>2.1896382103851374E-2</v>
      </c>
      <c r="AG280" s="236" t="s">
        <v>145</v>
      </c>
      <c r="AH280" s="236" t="s">
        <v>15</v>
      </c>
      <c r="AL280" s="236" t="s">
        <v>163</v>
      </c>
      <c r="AM280" s="236" t="str">
        <f t="shared" si="77"/>
        <v>TAvi_Pas</v>
      </c>
      <c r="AN280" s="236" t="str">
        <f t="shared" si="77"/>
        <v>RH16_17</v>
      </c>
      <c r="AO280" s="236">
        <f t="shared" si="78"/>
        <v>2.1031470252881344E-2</v>
      </c>
      <c r="AP280" s="236" t="s">
        <v>145</v>
      </c>
      <c r="AQ280" s="236" t="s">
        <v>12</v>
      </c>
      <c r="AU280" s="236" t="s">
        <v>163</v>
      </c>
      <c r="AV280" s="236" t="str">
        <f t="shared" si="79"/>
        <v>TAvi_Pas</v>
      </c>
      <c r="AW280" s="236" t="str">
        <f t="shared" si="79"/>
        <v>RH16_17</v>
      </c>
      <c r="AX280" s="236">
        <f t="shared" si="80"/>
        <v>2.069190075933651E-2</v>
      </c>
      <c r="AY280" s="236" t="s">
        <v>145</v>
      </c>
      <c r="AZ280" s="236" t="s">
        <v>11</v>
      </c>
      <c r="BD280" s="236" t="s">
        <v>163</v>
      </c>
      <c r="BE280" s="236" t="str">
        <f t="shared" si="81"/>
        <v>TAvi_Pas</v>
      </c>
      <c r="BF280" s="236" t="str">
        <f t="shared" si="81"/>
        <v>RH16_17</v>
      </c>
      <c r="BG280" s="236">
        <f t="shared" si="70"/>
        <v>2.1031470252881344E-2</v>
      </c>
      <c r="BH280" s="236" t="s">
        <v>145</v>
      </c>
      <c r="BI280" s="236" t="s">
        <v>13</v>
      </c>
      <c r="BM280" s="236" t="s">
        <v>163</v>
      </c>
      <c r="BN280" s="236" t="str">
        <f t="shared" si="82"/>
        <v>TAvi_Pas</v>
      </c>
      <c r="BO280" s="236" t="str">
        <f t="shared" si="82"/>
        <v>RH16_17</v>
      </c>
      <c r="BP280" s="236">
        <f t="shared" si="83"/>
        <v>2.069190075933651E-2</v>
      </c>
      <c r="BQ280" s="236" t="s">
        <v>145</v>
      </c>
      <c r="BR280" s="236" t="s">
        <v>10</v>
      </c>
    </row>
    <row r="281" spans="11:70">
      <c r="K281" s="236" t="s">
        <v>163</v>
      </c>
      <c r="L281" s="236" t="str">
        <f t="shared" si="84"/>
        <v>TAvi_Pas</v>
      </c>
      <c r="M281" s="236" t="str">
        <f t="shared" si="71"/>
        <v>RH18_19</v>
      </c>
      <c r="N281" s="236">
        <f t="shared" si="72"/>
        <v>2.0865770170115663E-2</v>
      </c>
      <c r="O281" s="236" t="s">
        <v>145</v>
      </c>
      <c r="P281" s="236" t="s">
        <v>14</v>
      </c>
      <c r="T281" s="236" t="s">
        <v>163</v>
      </c>
      <c r="U281" s="236" t="str">
        <f t="shared" si="73"/>
        <v>TAvi_Pas</v>
      </c>
      <c r="V281" s="236" t="str">
        <f t="shared" si="73"/>
        <v>RH18_19</v>
      </c>
      <c r="W281" s="236">
        <f t="shared" si="74"/>
        <v>2.113446835673238E-2</v>
      </c>
      <c r="X281" s="236" t="s">
        <v>145</v>
      </c>
      <c r="Y281" s="236" t="s">
        <v>9</v>
      </c>
      <c r="AC281" s="236" t="s">
        <v>163</v>
      </c>
      <c r="AD281" s="236" t="str">
        <f t="shared" si="75"/>
        <v>TAvi_Pas</v>
      </c>
      <c r="AE281" s="236" t="str">
        <f t="shared" si="75"/>
        <v>RH18_19</v>
      </c>
      <c r="AF281" s="236">
        <f t="shared" si="76"/>
        <v>2.17155355129377E-2</v>
      </c>
      <c r="AG281" s="236" t="s">
        <v>145</v>
      </c>
      <c r="AH281" s="236" t="s">
        <v>15</v>
      </c>
      <c r="AL281" s="236" t="s">
        <v>163</v>
      </c>
      <c r="AM281" s="236" t="str">
        <f t="shared" si="77"/>
        <v>TAvi_Pas</v>
      </c>
      <c r="AN281" s="236" t="str">
        <f t="shared" si="77"/>
        <v>RH18_19</v>
      </c>
      <c r="AO281" s="236">
        <f t="shared" si="78"/>
        <v>2.0772466684862177E-2</v>
      </c>
      <c r="AP281" s="236" t="s">
        <v>145</v>
      </c>
      <c r="AQ281" s="236" t="s">
        <v>12</v>
      </c>
      <c r="AU281" s="236" t="s">
        <v>163</v>
      </c>
      <c r="AV281" s="236" t="str">
        <f t="shared" si="79"/>
        <v>TAvi_Pas</v>
      </c>
      <c r="AW281" s="236" t="str">
        <f t="shared" si="79"/>
        <v>RH18_19</v>
      </c>
      <c r="AX281" s="236">
        <f t="shared" si="80"/>
        <v>2.0434688956400562E-2</v>
      </c>
      <c r="AY281" s="236" t="s">
        <v>145</v>
      </c>
      <c r="AZ281" s="236" t="s">
        <v>11</v>
      </c>
      <c r="BD281" s="236" t="s">
        <v>163</v>
      </c>
      <c r="BE281" s="236" t="str">
        <f t="shared" si="81"/>
        <v>TAvi_Pas</v>
      </c>
      <c r="BF281" s="236" t="str">
        <f t="shared" si="81"/>
        <v>RH18_19</v>
      </c>
      <c r="BG281" s="236">
        <f t="shared" si="70"/>
        <v>2.0772466684862177E-2</v>
      </c>
      <c r="BH281" s="236" t="s">
        <v>145</v>
      </c>
      <c r="BI281" s="236" t="s">
        <v>13</v>
      </c>
      <c r="BM281" s="236" t="s">
        <v>163</v>
      </c>
      <c r="BN281" s="236" t="str">
        <f t="shared" si="82"/>
        <v>TAvi_Pas</v>
      </c>
      <c r="BO281" s="236" t="str">
        <f t="shared" si="82"/>
        <v>RH18_19</v>
      </c>
      <c r="BP281" s="236">
        <f t="shared" si="83"/>
        <v>2.0434688956400562E-2</v>
      </c>
      <c r="BQ281" s="236" t="s">
        <v>145</v>
      </c>
      <c r="BR281" s="236" t="s">
        <v>10</v>
      </c>
    </row>
    <row r="282" spans="11:70">
      <c r="K282" s="236" t="s">
        <v>163</v>
      </c>
      <c r="L282" s="236" t="str">
        <f t="shared" si="84"/>
        <v>TAvi_Pas</v>
      </c>
      <c r="M282" s="236" t="str">
        <f t="shared" si="71"/>
        <v>RH20_21</v>
      </c>
      <c r="N282" s="236">
        <f t="shared" si="72"/>
        <v>2.0818280069585193E-2</v>
      </c>
      <c r="O282" s="236" t="s">
        <v>145</v>
      </c>
      <c r="P282" s="236" t="s">
        <v>14</v>
      </c>
      <c r="T282" s="236" t="s">
        <v>163</v>
      </c>
      <c r="U282" s="236" t="str">
        <f t="shared" si="73"/>
        <v>TAvi_Pas</v>
      </c>
      <c r="V282" s="236" t="str">
        <f t="shared" si="73"/>
        <v>RH20_21</v>
      </c>
      <c r="W282" s="236">
        <f t="shared" si="74"/>
        <v>2.1601590955728663E-2</v>
      </c>
      <c r="X282" s="236" t="s">
        <v>145</v>
      </c>
      <c r="Y282" s="236" t="s">
        <v>9</v>
      </c>
      <c r="AC282" s="236" t="s">
        <v>163</v>
      </c>
      <c r="AD282" s="236" t="str">
        <f t="shared" si="75"/>
        <v>TAvi_Pas</v>
      </c>
      <c r="AE282" s="236" t="str">
        <f t="shared" si="75"/>
        <v>RH20_21</v>
      </c>
      <c r="AF282" s="236">
        <f t="shared" si="76"/>
        <v>2.125351672873059E-2</v>
      </c>
      <c r="AG282" s="236" t="s">
        <v>145</v>
      </c>
      <c r="AH282" s="236" t="s">
        <v>15</v>
      </c>
      <c r="AL282" s="236" t="s">
        <v>163</v>
      </c>
      <c r="AM282" s="236" t="str">
        <f t="shared" si="77"/>
        <v>TAvi_Pas</v>
      </c>
      <c r="AN282" s="236" t="str">
        <f t="shared" si="77"/>
        <v>RH20_21</v>
      </c>
      <c r="AO282" s="236">
        <f t="shared" si="78"/>
        <v>2.0871709048996441E-2</v>
      </c>
      <c r="AP282" s="236" t="s">
        <v>145</v>
      </c>
      <c r="AQ282" s="236" t="s">
        <v>12</v>
      </c>
      <c r="AU282" s="236" t="s">
        <v>163</v>
      </c>
      <c r="AV282" s="236" t="str">
        <f t="shared" si="79"/>
        <v>TAvi_Pas</v>
      </c>
      <c r="AW282" s="236" t="str">
        <f t="shared" si="79"/>
        <v>RH20_21</v>
      </c>
      <c r="AX282" s="236">
        <f t="shared" si="80"/>
        <v>2.0802231271115697E-2</v>
      </c>
      <c r="AY282" s="236" t="s">
        <v>145</v>
      </c>
      <c r="AZ282" s="236" t="s">
        <v>11</v>
      </c>
      <c r="BD282" s="236" t="s">
        <v>163</v>
      </c>
      <c r="BE282" s="236" t="str">
        <f t="shared" si="81"/>
        <v>TAvi_Pas</v>
      </c>
      <c r="BF282" s="236" t="str">
        <f t="shared" si="81"/>
        <v>RH20_21</v>
      </c>
      <c r="BG282" s="236">
        <f t="shared" si="70"/>
        <v>2.0871709048996441E-2</v>
      </c>
      <c r="BH282" s="236" t="s">
        <v>145</v>
      </c>
      <c r="BI282" s="236" t="s">
        <v>13</v>
      </c>
      <c r="BM282" s="236" t="s">
        <v>163</v>
      </c>
      <c r="BN282" s="236" t="str">
        <f t="shared" si="82"/>
        <v>TAvi_Pas</v>
      </c>
      <c r="BO282" s="236" t="str">
        <f t="shared" si="82"/>
        <v>RH20_21</v>
      </c>
      <c r="BP282" s="236">
        <f t="shared" si="83"/>
        <v>2.0802231271115697E-2</v>
      </c>
      <c r="BQ282" s="236" t="s">
        <v>145</v>
      </c>
      <c r="BR282" s="236" t="s">
        <v>10</v>
      </c>
    </row>
    <row r="283" spans="11:70">
      <c r="K283" s="386" t="s">
        <v>163</v>
      </c>
      <c r="L283" s="236" t="str">
        <f t="shared" si="84"/>
        <v>TAvi_Pas</v>
      </c>
      <c r="M283" s="236" t="str">
        <f t="shared" si="71"/>
        <v>RH22_23</v>
      </c>
      <c r="N283" s="236">
        <f t="shared" si="72"/>
        <v>2.0930934511467787E-2</v>
      </c>
      <c r="O283" s="236" t="s">
        <v>145</v>
      </c>
      <c r="P283" s="236" t="s">
        <v>14</v>
      </c>
      <c r="T283" s="236" t="s">
        <v>163</v>
      </c>
      <c r="U283" s="236" t="str">
        <f t="shared" si="73"/>
        <v>TAvi_Pas</v>
      </c>
      <c r="V283" s="236" t="str">
        <f t="shared" si="73"/>
        <v>RH22_23</v>
      </c>
      <c r="W283" s="236">
        <f t="shared" si="74"/>
        <v>2.1772678636596807E-2</v>
      </c>
      <c r="X283" s="236" t="s">
        <v>145</v>
      </c>
      <c r="Y283" s="236" t="s">
        <v>9</v>
      </c>
      <c r="AC283" s="236" t="s">
        <v>163</v>
      </c>
      <c r="AD283" s="236" t="str">
        <f t="shared" si="75"/>
        <v>TAvi_Pas</v>
      </c>
      <c r="AE283" s="236" t="str">
        <f t="shared" si="75"/>
        <v>RH22_23</v>
      </c>
      <c r="AF283" s="236">
        <f t="shared" si="76"/>
        <v>2.1019278776313481E-2</v>
      </c>
      <c r="AG283" s="236" t="s">
        <v>145</v>
      </c>
      <c r="AH283" s="236" t="s">
        <v>15</v>
      </c>
      <c r="AL283" s="236" t="s">
        <v>163</v>
      </c>
      <c r="AM283" s="236" t="str">
        <f t="shared" si="77"/>
        <v>TAvi_Pas</v>
      </c>
      <c r="AN283" s="236" t="str">
        <f t="shared" si="77"/>
        <v>RH22_23</v>
      </c>
      <c r="AO283" s="236">
        <f t="shared" si="78"/>
        <v>2.1048829860768167E-2</v>
      </c>
      <c r="AP283" s="236" t="s">
        <v>145</v>
      </c>
      <c r="AQ283" s="236" t="s">
        <v>12</v>
      </c>
      <c r="AU283" s="236" t="s">
        <v>163</v>
      </c>
      <c r="AV283" s="236" t="str">
        <f t="shared" si="79"/>
        <v>TAvi_Pas</v>
      </c>
      <c r="AW283" s="236" t="str">
        <f t="shared" si="79"/>
        <v>RH22_23</v>
      </c>
      <c r="AX283" s="236">
        <f t="shared" si="80"/>
        <v>2.1165643317772861E-2</v>
      </c>
      <c r="AY283" s="236" t="s">
        <v>145</v>
      </c>
      <c r="AZ283" s="236" t="s">
        <v>11</v>
      </c>
      <c r="BD283" s="236" t="s">
        <v>163</v>
      </c>
      <c r="BE283" s="236" t="str">
        <f t="shared" si="81"/>
        <v>TAvi_Pas</v>
      </c>
      <c r="BF283" s="236" t="str">
        <f t="shared" si="81"/>
        <v>RH22_23</v>
      </c>
      <c r="BG283" s="236">
        <f t="shared" si="70"/>
        <v>2.1048829860768167E-2</v>
      </c>
      <c r="BH283" s="236" t="s">
        <v>145</v>
      </c>
      <c r="BI283" s="236" t="s">
        <v>13</v>
      </c>
      <c r="BM283" s="236" t="s">
        <v>163</v>
      </c>
      <c r="BN283" s="236" t="str">
        <f t="shared" si="82"/>
        <v>TAvi_Pas</v>
      </c>
      <c r="BO283" s="236" t="str">
        <f t="shared" si="82"/>
        <v>RH22_23</v>
      </c>
      <c r="BP283" s="236">
        <f t="shared" si="83"/>
        <v>2.1165643317772861E-2</v>
      </c>
      <c r="BQ283" s="236" t="s">
        <v>145</v>
      </c>
      <c r="BR283" s="236" t="s">
        <v>10</v>
      </c>
    </row>
    <row r="284" spans="11:70">
      <c r="K284" s="236" t="s">
        <v>163</v>
      </c>
      <c r="L284" s="236" t="str">
        <f t="shared" si="84"/>
        <v>TAvi_Pas</v>
      </c>
      <c r="M284" s="236" t="str">
        <f t="shared" si="71"/>
        <v>SH0_1</v>
      </c>
      <c r="N284" s="236">
        <f t="shared" si="72"/>
        <v>2.1693465806133724E-2</v>
      </c>
      <c r="O284" s="236" t="s">
        <v>145</v>
      </c>
      <c r="P284" s="236" t="s">
        <v>14</v>
      </c>
      <c r="T284" s="236" t="s">
        <v>163</v>
      </c>
      <c r="U284" s="236" t="str">
        <f t="shared" si="73"/>
        <v>TAvi_Pas</v>
      </c>
      <c r="V284" s="236" t="str">
        <f t="shared" si="73"/>
        <v>SH0_1</v>
      </c>
      <c r="W284" s="236">
        <f t="shared" si="74"/>
        <v>1.7447761885412263E-2</v>
      </c>
      <c r="X284" s="236" t="s">
        <v>145</v>
      </c>
      <c r="Y284" s="236" t="s">
        <v>9</v>
      </c>
      <c r="AC284" s="236" t="s">
        <v>163</v>
      </c>
      <c r="AD284" s="236" t="str">
        <f t="shared" si="75"/>
        <v>TAvi_Pas</v>
      </c>
      <c r="AE284" s="236" t="str">
        <f t="shared" si="75"/>
        <v>SH0_1</v>
      </c>
      <c r="AF284" s="236">
        <f t="shared" si="76"/>
        <v>2.0811553801596969E-2</v>
      </c>
      <c r="AG284" s="236" t="s">
        <v>145</v>
      </c>
      <c r="AH284" s="236" t="s">
        <v>15</v>
      </c>
      <c r="AL284" s="236" t="s">
        <v>163</v>
      </c>
      <c r="AM284" s="236" t="str">
        <f t="shared" si="77"/>
        <v>TAvi_Pas</v>
      </c>
      <c r="AN284" s="236" t="str">
        <f t="shared" si="77"/>
        <v>SH0_1</v>
      </c>
      <c r="AO284" s="236">
        <f t="shared" si="78"/>
        <v>2.0289589930703667E-2</v>
      </c>
      <c r="AP284" s="236" t="s">
        <v>145</v>
      </c>
      <c r="AQ284" s="236" t="s">
        <v>12</v>
      </c>
      <c r="AU284" s="236" t="s">
        <v>163</v>
      </c>
      <c r="AV284" s="236" t="str">
        <f t="shared" si="79"/>
        <v>TAvi_Pas</v>
      </c>
      <c r="AW284" s="236" t="str">
        <f t="shared" si="79"/>
        <v>SH0_1</v>
      </c>
      <c r="AX284" s="236">
        <f t="shared" si="80"/>
        <v>2.3539997538016236E-2</v>
      </c>
      <c r="AY284" s="236" t="s">
        <v>145</v>
      </c>
      <c r="AZ284" s="236" t="s">
        <v>11</v>
      </c>
      <c r="BD284" s="236" t="s">
        <v>163</v>
      </c>
      <c r="BE284" s="236" t="str">
        <f t="shared" si="81"/>
        <v>TAvi_Pas</v>
      </c>
      <c r="BF284" s="236" t="str">
        <f t="shared" si="81"/>
        <v>SH0_1</v>
      </c>
      <c r="BG284" s="236">
        <f t="shared" si="70"/>
        <v>2.0289589930703667E-2</v>
      </c>
      <c r="BH284" s="236" t="s">
        <v>145</v>
      </c>
      <c r="BI284" s="236" t="s">
        <v>13</v>
      </c>
      <c r="BM284" s="236" t="s">
        <v>163</v>
      </c>
      <c r="BN284" s="236" t="str">
        <f t="shared" si="82"/>
        <v>TAvi_Pas</v>
      </c>
      <c r="BO284" s="236" t="str">
        <f t="shared" si="82"/>
        <v>SH0_1</v>
      </c>
      <c r="BP284" s="236">
        <f t="shared" si="83"/>
        <v>2.3539997538016236E-2</v>
      </c>
      <c r="BQ284" s="236" t="s">
        <v>145</v>
      </c>
      <c r="BR284" s="236" t="s">
        <v>10</v>
      </c>
    </row>
    <row r="285" spans="11:70">
      <c r="K285" s="236" t="s">
        <v>163</v>
      </c>
      <c r="L285" s="236" t="str">
        <f t="shared" si="84"/>
        <v>TAvi_Pas</v>
      </c>
      <c r="M285" s="236" t="str">
        <f t="shared" si="71"/>
        <v>SH2_3</v>
      </c>
      <c r="N285" s="236">
        <f t="shared" si="72"/>
        <v>2.1091629448540879E-2</v>
      </c>
      <c r="O285" s="236" t="s">
        <v>145</v>
      </c>
      <c r="P285" s="236" t="s">
        <v>14</v>
      </c>
      <c r="T285" s="236" t="s">
        <v>163</v>
      </c>
      <c r="U285" s="236" t="str">
        <f t="shared" si="73"/>
        <v>TAvi_Pas</v>
      </c>
      <c r="V285" s="236" t="str">
        <f t="shared" si="73"/>
        <v>SH2_3</v>
      </c>
      <c r="W285" s="236">
        <f t="shared" si="74"/>
        <v>1.5245791875989748E-2</v>
      </c>
      <c r="X285" s="236" t="s">
        <v>145</v>
      </c>
      <c r="Y285" s="236" t="s">
        <v>9</v>
      </c>
      <c r="AC285" s="236" t="s">
        <v>163</v>
      </c>
      <c r="AD285" s="236" t="str">
        <f t="shared" si="75"/>
        <v>TAvi_Pas</v>
      </c>
      <c r="AE285" s="236" t="str">
        <f t="shared" si="75"/>
        <v>SH2_3</v>
      </c>
      <c r="AF285" s="236">
        <f t="shared" si="76"/>
        <v>2.0179629923972452E-2</v>
      </c>
      <c r="AG285" s="236" t="s">
        <v>145</v>
      </c>
      <c r="AH285" s="236" t="s">
        <v>15</v>
      </c>
      <c r="AL285" s="236" t="s">
        <v>163</v>
      </c>
      <c r="AM285" s="236" t="str">
        <f t="shared" si="77"/>
        <v>TAvi_Pas</v>
      </c>
      <c r="AN285" s="236" t="str">
        <f t="shared" si="77"/>
        <v>SH2_3</v>
      </c>
      <c r="AO285" s="236">
        <f t="shared" si="78"/>
        <v>1.8870656882657717E-2</v>
      </c>
      <c r="AP285" s="236" t="s">
        <v>145</v>
      </c>
      <c r="AQ285" s="236" t="s">
        <v>12</v>
      </c>
      <c r="AU285" s="236" t="s">
        <v>163</v>
      </c>
      <c r="AV285" s="236" t="str">
        <f t="shared" si="79"/>
        <v>TAvi_Pas</v>
      </c>
      <c r="AW285" s="236" t="str">
        <f t="shared" si="79"/>
        <v>SH2_3</v>
      </c>
      <c r="AX285" s="236">
        <f t="shared" si="80"/>
        <v>2.1308543326801641E-2</v>
      </c>
      <c r="AY285" s="236" t="s">
        <v>145</v>
      </c>
      <c r="AZ285" s="236" t="s">
        <v>11</v>
      </c>
      <c r="BD285" s="236" t="s">
        <v>163</v>
      </c>
      <c r="BE285" s="236" t="str">
        <f t="shared" si="81"/>
        <v>TAvi_Pas</v>
      </c>
      <c r="BF285" s="236" t="str">
        <f t="shared" si="81"/>
        <v>SH2_3</v>
      </c>
      <c r="BG285" s="236">
        <f t="shared" si="70"/>
        <v>1.8870656882657717E-2</v>
      </c>
      <c r="BH285" s="236" t="s">
        <v>145</v>
      </c>
      <c r="BI285" s="236" t="s">
        <v>13</v>
      </c>
      <c r="BM285" s="236" t="s">
        <v>163</v>
      </c>
      <c r="BN285" s="236" t="str">
        <f t="shared" si="82"/>
        <v>TAvi_Pas</v>
      </c>
      <c r="BO285" s="236" t="str">
        <f t="shared" si="82"/>
        <v>SH2_3</v>
      </c>
      <c r="BP285" s="236">
        <f t="shared" si="83"/>
        <v>2.1308543326801641E-2</v>
      </c>
      <c r="BQ285" s="236" t="s">
        <v>145</v>
      </c>
      <c r="BR285" s="236" t="s">
        <v>10</v>
      </c>
    </row>
    <row r="286" spans="11:70">
      <c r="K286" s="236" t="s">
        <v>163</v>
      </c>
      <c r="L286" s="236" t="str">
        <f t="shared" si="84"/>
        <v>TAvi_Pas</v>
      </c>
      <c r="M286" s="236" t="str">
        <f t="shared" si="71"/>
        <v>SH4_5</v>
      </c>
      <c r="N286" s="236">
        <f t="shared" si="72"/>
        <v>2.0288554911757406E-2</v>
      </c>
      <c r="O286" s="236" t="s">
        <v>145</v>
      </c>
      <c r="P286" s="236" t="s">
        <v>14</v>
      </c>
      <c r="T286" s="236" t="s">
        <v>163</v>
      </c>
      <c r="U286" s="236" t="str">
        <f t="shared" si="73"/>
        <v>TAvi_Pas</v>
      </c>
      <c r="V286" s="236" t="str">
        <f t="shared" si="73"/>
        <v>SH4_5</v>
      </c>
      <c r="W286" s="236">
        <f t="shared" si="74"/>
        <v>1.4014785059643245E-2</v>
      </c>
      <c r="X286" s="236" t="s">
        <v>145</v>
      </c>
      <c r="Y286" s="236" t="s">
        <v>9</v>
      </c>
      <c r="AC286" s="236" t="s">
        <v>163</v>
      </c>
      <c r="AD286" s="236" t="str">
        <f t="shared" si="75"/>
        <v>TAvi_Pas</v>
      </c>
      <c r="AE286" s="236" t="str">
        <f t="shared" si="75"/>
        <v>SH4_5</v>
      </c>
      <c r="AF286" s="236">
        <f t="shared" si="76"/>
        <v>1.9614839522066274E-2</v>
      </c>
      <c r="AG286" s="236" t="s">
        <v>145</v>
      </c>
      <c r="AH286" s="236" t="s">
        <v>15</v>
      </c>
      <c r="AL286" s="236" t="s">
        <v>163</v>
      </c>
      <c r="AM286" s="236" t="str">
        <f t="shared" si="77"/>
        <v>TAvi_Pas</v>
      </c>
      <c r="AN286" s="236" t="str">
        <f t="shared" si="77"/>
        <v>SH4_5</v>
      </c>
      <c r="AO286" s="236">
        <f t="shared" si="78"/>
        <v>1.7500502969475973E-2</v>
      </c>
      <c r="AP286" s="236" t="s">
        <v>145</v>
      </c>
      <c r="AQ286" s="236" t="s">
        <v>12</v>
      </c>
      <c r="AU286" s="236" t="s">
        <v>163</v>
      </c>
      <c r="AV286" s="236" t="str">
        <f t="shared" si="79"/>
        <v>TAvi_Pas</v>
      </c>
      <c r="AW286" s="236" t="str">
        <f t="shared" si="79"/>
        <v>SH4_5</v>
      </c>
      <c r="AX286" s="236">
        <f t="shared" si="80"/>
        <v>1.8479363931276277E-2</v>
      </c>
      <c r="AY286" s="236" t="s">
        <v>145</v>
      </c>
      <c r="AZ286" s="236" t="s">
        <v>11</v>
      </c>
      <c r="BD286" s="236" t="s">
        <v>163</v>
      </c>
      <c r="BE286" s="236" t="str">
        <f t="shared" si="81"/>
        <v>TAvi_Pas</v>
      </c>
      <c r="BF286" s="236" t="str">
        <f t="shared" si="81"/>
        <v>SH4_5</v>
      </c>
      <c r="BG286" s="236">
        <f t="shared" si="70"/>
        <v>1.7500502969475973E-2</v>
      </c>
      <c r="BH286" s="236" t="s">
        <v>145</v>
      </c>
      <c r="BI286" s="236" t="s">
        <v>13</v>
      </c>
      <c r="BM286" s="236" t="s">
        <v>163</v>
      </c>
      <c r="BN286" s="236" t="str">
        <f t="shared" si="82"/>
        <v>TAvi_Pas</v>
      </c>
      <c r="BO286" s="236" t="str">
        <f t="shared" si="82"/>
        <v>SH4_5</v>
      </c>
      <c r="BP286" s="236">
        <f t="shared" si="83"/>
        <v>1.8479363931276277E-2</v>
      </c>
      <c r="BQ286" s="236" t="s">
        <v>145</v>
      </c>
      <c r="BR286" s="236" t="s">
        <v>10</v>
      </c>
    </row>
    <row r="287" spans="11:70">
      <c r="K287" s="386" t="s">
        <v>163</v>
      </c>
      <c r="L287" s="236" t="str">
        <f t="shared" si="84"/>
        <v>TAvi_Pas</v>
      </c>
      <c r="M287" s="236" t="str">
        <f t="shared" si="71"/>
        <v>SH6_7</v>
      </c>
      <c r="N287" s="236">
        <f t="shared" si="72"/>
        <v>1.9232236416978313E-2</v>
      </c>
      <c r="O287" s="236" t="s">
        <v>145</v>
      </c>
      <c r="P287" s="236" t="s">
        <v>14</v>
      </c>
      <c r="T287" s="236" t="s">
        <v>163</v>
      </c>
      <c r="U287" s="236" t="str">
        <f t="shared" si="73"/>
        <v>TAvi_Pas</v>
      </c>
      <c r="V287" s="236" t="str">
        <f t="shared" si="73"/>
        <v>SH6_7</v>
      </c>
      <c r="W287" s="236">
        <f t="shared" si="74"/>
        <v>1.3860443209600209E-2</v>
      </c>
      <c r="X287" s="236" t="s">
        <v>145</v>
      </c>
      <c r="Y287" s="236" t="s">
        <v>9</v>
      </c>
      <c r="AC287" s="236" t="s">
        <v>163</v>
      </c>
      <c r="AD287" s="236" t="str">
        <f t="shared" si="75"/>
        <v>TAvi_Pas</v>
      </c>
      <c r="AE287" s="236" t="str">
        <f t="shared" si="75"/>
        <v>SH6_7</v>
      </c>
      <c r="AF287" s="236">
        <f t="shared" si="76"/>
        <v>1.7278998108464394E-2</v>
      </c>
      <c r="AG287" s="236" t="s">
        <v>145</v>
      </c>
      <c r="AH287" s="236" t="s">
        <v>15</v>
      </c>
      <c r="AL287" s="236" t="s">
        <v>163</v>
      </c>
      <c r="AM287" s="236" t="str">
        <f t="shared" si="77"/>
        <v>TAvi_Pas</v>
      </c>
      <c r="AN287" s="236" t="str">
        <f t="shared" si="77"/>
        <v>SH6_7</v>
      </c>
      <c r="AO287" s="236">
        <f t="shared" si="78"/>
        <v>1.6421193779789026E-2</v>
      </c>
      <c r="AP287" s="236" t="s">
        <v>145</v>
      </c>
      <c r="AQ287" s="236" t="s">
        <v>12</v>
      </c>
      <c r="AU287" s="236" t="s">
        <v>163</v>
      </c>
      <c r="AV287" s="236" t="str">
        <f t="shared" si="79"/>
        <v>TAvi_Pas</v>
      </c>
      <c r="AW287" s="236" t="str">
        <f t="shared" si="79"/>
        <v>SH6_7</v>
      </c>
      <c r="AX287" s="236">
        <f t="shared" si="80"/>
        <v>1.7199621712887928E-2</v>
      </c>
      <c r="AY287" s="236" t="s">
        <v>145</v>
      </c>
      <c r="AZ287" s="236" t="s">
        <v>11</v>
      </c>
      <c r="BD287" s="236" t="s">
        <v>163</v>
      </c>
      <c r="BE287" s="236" t="str">
        <f t="shared" si="81"/>
        <v>TAvi_Pas</v>
      </c>
      <c r="BF287" s="236" t="str">
        <f t="shared" si="81"/>
        <v>SH6_7</v>
      </c>
      <c r="BG287" s="236">
        <f t="shared" si="70"/>
        <v>1.6421193779789026E-2</v>
      </c>
      <c r="BH287" s="236" t="s">
        <v>145</v>
      </c>
      <c r="BI287" s="236" t="s">
        <v>13</v>
      </c>
      <c r="BM287" s="236" t="s">
        <v>163</v>
      </c>
      <c r="BN287" s="236" t="str">
        <f t="shared" si="82"/>
        <v>TAvi_Pas</v>
      </c>
      <c r="BO287" s="236" t="str">
        <f t="shared" si="82"/>
        <v>SH6_7</v>
      </c>
      <c r="BP287" s="236">
        <f t="shared" si="83"/>
        <v>1.7199621712887928E-2</v>
      </c>
      <c r="BQ287" s="236" t="s">
        <v>145</v>
      </c>
      <c r="BR287" s="236" t="s">
        <v>10</v>
      </c>
    </row>
    <row r="288" spans="11:70">
      <c r="K288" s="236" t="s">
        <v>163</v>
      </c>
      <c r="L288" s="236" t="str">
        <f t="shared" si="84"/>
        <v>TAvi_Pas</v>
      </c>
      <c r="M288" s="236" t="str">
        <f t="shared" si="71"/>
        <v>SH8_9</v>
      </c>
      <c r="N288" s="236">
        <f t="shared" si="72"/>
        <v>1.8748507011425081E-2</v>
      </c>
      <c r="O288" s="236" t="s">
        <v>145</v>
      </c>
      <c r="P288" s="236" t="s">
        <v>14</v>
      </c>
      <c r="T288" s="236" t="s">
        <v>163</v>
      </c>
      <c r="U288" s="236" t="str">
        <f t="shared" si="73"/>
        <v>TAvi_Pas</v>
      </c>
      <c r="V288" s="236" t="str">
        <f t="shared" si="73"/>
        <v>SH8_9</v>
      </c>
      <c r="W288" s="236">
        <f t="shared" si="74"/>
        <v>1.4755107179350496E-2</v>
      </c>
      <c r="X288" s="236" t="s">
        <v>145</v>
      </c>
      <c r="Y288" s="236" t="s">
        <v>9</v>
      </c>
      <c r="AC288" s="236" t="s">
        <v>163</v>
      </c>
      <c r="AD288" s="236" t="str">
        <f t="shared" si="75"/>
        <v>TAvi_Pas</v>
      </c>
      <c r="AE288" s="236" t="str">
        <f t="shared" si="75"/>
        <v>SH8_9</v>
      </c>
      <c r="AF288" s="236">
        <f t="shared" si="76"/>
        <v>1.5588699261442313E-2</v>
      </c>
      <c r="AG288" s="236" t="s">
        <v>145</v>
      </c>
      <c r="AH288" s="236" t="s">
        <v>15</v>
      </c>
      <c r="AL288" s="236" t="s">
        <v>163</v>
      </c>
      <c r="AM288" s="236" t="str">
        <f t="shared" si="77"/>
        <v>TAvi_Pas</v>
      </c>
      <c r="AN288" s="236" t="str">
        <f t="shared" si="77"/>
        <v>SH8_9</v>
      </c>
      <c r="AO288" s="236">
        <f t="shared" si="78"/>
        <v>1.6139842957734477E-2</v>
      </c>
      <c r="AP288" s="236" t="s">
        <v>145</v>
      </c>
      <c r="AQ288" s="236" t="s">
        <v>12</v>
      </c>
      <c r="AU288" s="236" t="s">
        <v>163</v>
      </c>
      <c r="AV288" s="236" t="str">
        <f t="shared" si="79"/>
        <v>TAvi_Pas</v>
      </c>
      <c r="AW288" s="236" t="str">
        <f t="shared" si="79"/>
        <v>SH8_9</v>
      </c>
      <c r="AX288" s="236">
        <f t="shared" si="80"/>
        <v>1.7030245273226989E-2</v>
      </c>
      <c r="AY288" s="236" t="s">
        <v>145</v>
      </c>
      <c r="AZ288" s="236" t="s">
        <v>11</v>
      </c>
      <c r="BD288" s="236" t="s">
        <v>163</v>
      </c>
      <c r="BE288" s="236" t="str">
        <f t="shared" si="81"/>
        <v>TAvi_Pas</v>
      </c>
      <c r="BF288" s="236" t="str">
        <f t="shared" si="81"/>
        <v>SH8_9</v>
      </c>
      <c r="BG288" s="236">
        <f t="shared" si="70"/>
        <v>1.6139842957734477E-2</v>
      </c>
      <c r="BH288" s="236" t="s">
        <v>145</v>
      </c>
      <c r="BI288" s="236" t="s">
        <v>13</v>
      </c>
      <c r="BM288" s="236" t="s">
        <v>163</v>
      </c>
      <c r="BN288" s="236" t="str">
        <f t="shared" si="82"/>
        <v>TAvi_Pas</v>
      </c>
      <c r="BO288" s="236" t="str">
        <f t="shared" si="82"/>
        <v>SH8_9</v>
      </c>
      <c r="BP288" s="236">
        <f t="shared" si="83"/>
        <v>1.7030245273226989E-2</v>
      </c>
      <c r="BQ288" s="236" t="s">
        <v>145</v>
      </c>
      <c r="BR288" s="236" t="s">
        <v>10</v>
      </c>
    </row>
    <row r="289" spans="11:70">
      <c r="K289" s="236" t="s">
        <v>163</v>
      </c>
      <c r="L289" s="236" t="str">
        <f t="shared" si="84"/>
        <v>TAvi_Pas</v>
      </c>
      <c r="M289" s="236" t="str">
        <f t="shared" si="71"/>
        <v>SH10_11</v>
      </c>
      <c r="N289" s="236">
        <f t="shared" si="72"/>
        <v>1.8678047240008381E-2</v>
      </c>
      <c r="O289" s="236" t="s">
        <v>145</v>
      </c>
      <c r="P289" s="236" t="s">
        <v>14</v>
      </c>
      <c r="T289" s="236" t="s">
        <v>163</v>
      </c>
      <c r="U289" s="236" t="str">
        <f t="shared" si="73"/>
        <v>TAvi_Pas</v>
      </c>
      <c r="V289" s="236" t="str">
        <f t="shared" si="73"/>
        <v>SH10_11</v>
      </c>
      <c r="W289" s="236">
        <f t="shared" si="74"/>
        <v>1.7186661643030239E-2</v>
      </c>
      <c r="X289" s="236" t="s">
        <v>145</v>
      </c>
      <c r="Y289" s="236" t="s">
        <v>9</v>
      </c>
      <c r="AC289" s="236" t="s">
        <v>163</v>
      </c>
      <c r="AD289" s="236" t="str">
        <f t="shared" si="75"/>
        <v>TAvi_Pas</v>
      </c>
      <c r="AE289" s="236" t="str">
        <f t="shared" si="75"/>
        <v>SH10_11</v>
      </c>
      <c r="AF289" s="236">
        <f t="shared" si="76"/>
        <v>1.5097315695768238E-2</v>
      </c>
      <c r="AG289" s="236" t="s">
        <v>145</v>
      </c>
      <c r="AH289" s="236" t="s">
        <v>15</v>
      </c>
      <c r="AL289" s="236" t="s">
        <v>163</v>
      </c>
      <c r="AM289" s="236" t="str">
        <f t="shared" si="77"/>
        <v>TAvi_Pas</v>
      </c>
      <c r="AN289" s="236" t="str">
        <f t="shared" si="77"/>
        <v>SH10_11</v>
      </c>
      <c r="AO289" s="236">
        <f t="shared" si="78"/>
        <v>1.7129545746942351E-2</v>
      </c>
      <c r="AP289" s="236" t="s">
        <v>145</v>
      </c>
      <c r="AQ289" s="236" t="s">
        <v>12</v>
      </c>
      <c r="AU289" s="236" t="s">
        <v>163</v>
      </c>
      <c r="AV289" s="236" t="str">
        <f t="shared" si="79"/>
        <v>TAvi_Pas</v>
      </c>
      <c r="AW289" s="236" t="str">
        <f t="shared" si="79"/>
        <v>SH10_11</v>
      </c>
      <c r="AX289" s="236">
        <f t="shared" si="80"/>
        <v>1.8714885138756153E-2</v>
      </c>
      <c r="AY289" s="236" t="s">
        <v>145</v>
      </c>
      <c r="AZ289" s="236" t="s">
        <v>11</v>
      </c>
      <c r="BD289" s="236" t="s">
        <v>163</v>
      </c>
      <c r="BE289" s="236" t="str">
        <f t="shared" si="81"/>
        <v>TAvi_Pas</v>
      </c>
      <c r="BF289" s="236" t="str">
        <f t="shared" si="81"/>
        <v>SH10_11</v>
      </c>
      <c r="BG289" s="236">
        <f t="shared" ref="BG289:BG352" si="85">AO289</f>
        <v>1.7129545746942351E-2</v>
      </c>
      <c r="BH289" s="236" t="s">
        <v>145</v>
      </c>
      <c r="BI289" s="236" t="s">
        <v>13</v>
      </c>
      <c r="BM289" s="236" t="s">
        <v>163</v>
      </c>
      <c r="BN289" s="236" t="str">
        <f t="shared" si="82"/>
        <v>TAvi_Pas</v>
      </c>
      <c r="BO289" s="236" t="str">
        <f t="shared" si="82"/>
        <v>SH10_11</v>
      </c>
      <c r="BP289" s="236">
        <f t="shared" si="83"/>
        <v>1.8714885138756153E-2</v>
      </c>
      <c r="BQ289" s="236" t="s">
        <v>145</v>
      </c>
      <c r="BR289" s="236" t="s">
        <v>10</v>
      </c>
    </row>
    <row r="290" spans="11:70">
      <c r="K290" s="236" t="s">
        <v>163</v>
      </c>
      <c r="L290" s="236" t="str">
        <f t="shared" si="84"/>
        <v>TAvi_Pas</v>
      </c>
      <c r="M290" s="236" t="str">
        <f t="shared" si="71"/>
        <v>SH12_13</v>
      </c>
      <c r="N290" s="236">
        <f t="shared" si="72"/>
        <v>1.9354324184005747E-2</v>
      </c>
      <c r="O290" s="236" t="s">
        <v>145</v>
      </c>
      <c r="P290" s="236" t="s">
        <v>14</v>
      </c>
      <c r="T290" s="236" t="s">
        <v>163</v>
      </c>
      <c r="U290" s="236" t="str">
        <f t="shared" si="73"/>
        <v>TAvi_Pas</v>
      </c>
      <c r="V290" s="236" t="str">
        <f t="shared" si="73"/>
        <v>SH12_13</v>
      </c>
      <c r="W290" s="236">
        <f t="shared" si="74"/>
        <v>1.8532966353609626E-2</v>
      </c>
      <c r="X290" s="236" t="s">
        <v>145</v>
      </c>
      <c r="Y290" s="236" t="s">
        <v>9</v>
      </c>
      <c r="AC290" s="236" t="s">
        <v>163</v>
      </c>
      <c r="AD290" s="236" t="str">
        <f t="shared" si="75"/>
        <v>TAvi_Pas</v>
      </c>
      <c r="AE290" s="236" t="str">
        <f t="shared" si="75"/>
        <v>SH12_13</v>
      </c>
      <c r="AF290" s="236">
        <f t="shared" si="76"/>
        <v>1.571627190629124E-2</v>
      </c>
      <c r="AG290" s="236" t="s">
        <v>145</v>
      </c>
      <c r="AH290" s="236" t="s">
        <v>15</v>
      </c>
      <c r="AL290" s="236" t="s">
        <v>163</v>
      </c>
      <c r="AM290" s="236" t="str">
        <f t="shared" si="77"/>
        <v>TAvi_Pas</v>
      </c>
      <c r="AN290" s="236" t="str">
        <f t="shared" si="77"/>
        <v>SH12_13</v>
      </c>
      <c r="AO290" s="236">
        <f t="shared" si="78"/>
        <v>1.8490958581669839E-2</v>
      </c>
      <c r="AP290" s="236" t="s">
        <v>145</v>
      </c>
      <c r="AQ290" s="236" t="s">
        <v>12</v>
      </c>
      <c r="AU290" s="236" t="s">
        <v>163</v>
      </c>
      <c r="AV290" s="236" t="str">
        <f t="shared" si="79"/>
        <v>TAvi_Pas</v>
      </c>
      <c r="AW290" s="236" t="str">
        <f t="shared" si="79"/>
        <v>SH12_13</v>
      </c>
      <c r="AX290" s="236">
        <f t="shared" si="80"/>
        <v>2.1343557408040538E-2</v>
      </c>
      <c r="AY290" s="236" t="s">
        <v>145</v>
      </c>
      <c r="AZ290" s="236" t="s">
        <v>11</v>
      </c>
      <c r="BD290" s="236" t="s">
        <v>163</v>
      </c>
      <c r="BE290" s="236" t="str">
        <f t="shared" si="81"/>
        <v>TAvi_Pas</v>
      </c>
      <c r="BF290" s="236" t="str">
        <f t="shared" si="81"/>
        <v>SH12_13</v>
      </c>
      <c r="BG290" s="236">
        <f t="shared" si="85"/>
        <v>1.8490958581669839E-2</v>
      </c>
      <c r="BH290" s="236" t="s">
        <v>145</v>
      </c>
      <c r="BI290" s="236" t="s">
        <v>13</v>
      </c>
      <c r="BM290" s="236" t="s">
        <v>163</v>
      </c>
      <c r="BN290" s="236" t="str">
        <f t="shared" si="82"/>
        <v>TAvi_Pas</v>
      </c>
      <c r="BO290" s="236" t="str">
        <f t="shared" si="82"/>
        <v>SH12_13</v>
      </c>
      <c r="BP290" s="236">
        <f t="shared" si="83"/>
        <v>2.1343557408040538E-2</v>
      </c>
      <c r="BQ290" s="236" t="s">
        <v>145</v>
      </c>
      <c r="BR290" s="236" t="s">
        <v>10</v>
      </c>
    </row>
    <row r="291" spans="11:70">
      <c r="K291" s="386" t="s">
        <v>163</v>
      </c>
      <c r="L291" s="236" t="str">
        <f t="shared" si="84"/>
        <v>TAvi_Pas</v>
      </c>
      <c r="M291" s="236" t="str">
        <f t="shared" si="71"/>
        <v>SH14_15</v>
      </c>
      <c r="N291" s="236">
        <f t="shared" si="72"/>
        <v>2.04723701496402E-2</v>
      </c>
      <c r="O291" s="236" t="s">
        <v>145</v>
      </c>
      <c r="P291" s="236" t="s">
        <v>14</v>
      </c>
      <c r="T291" s="236" t="s">
        <v>163</v>
      </c>
      <c r="U291" s="236" t="str">
        <f t="shared" si="73"/>
        <v>TAvi_Pas</v>
      </c>
      <c r="V291" s="236" t="str">
        <f t="shared" si="73"/>
        <v>SH14_15</v>
      </c>
      <c r="W291" s="236">
        <f t="shared" si="74"/>
        <v>1.8944606533826285E-2</v>
      </c>
      <c r="X291" s="236" t="s">
        <v>145</v>
      </c>
      <c r="Y291" s="236" t="s">
        <v>9</v>
      </c>
      <c r="AC291" s="236" t="s">
        <v>163</v>
      </c>
      <c r="AD291" s="236" t="str">
        <f t="shared" si="75"/>
        <v>TAvi_Pas</v>
      </c>
      <c r="AE291" s="236" t="str">
        <f t="shared" si="75"/>
        <v>SH14_15</v>
      </c>
      <c r="AF291" s="236">
        <f t="shared" si="76"/>
        <v>1.8169486482091383E-2</v>
      </c>
      <c r="AG291" s="236" t="s">
        <v>145</v>
      </c>
      <c r="AH291" s="236" t="s">
        <v>15</v>
      </c>
      <c r="AL291" s="236" t="s">
        <v>163</v>
      </c>
      <c r="AM291" s="236" t="str">
        <f t="shared" si="77"/>
        <v>TAvi_Pas</v>
      </c>
      <c r="AN291" s="236" t="str">
        <f t="shared" si="77"/>
        <v>SH14_15</v>
      </c>
      <c r="AO291" s="236">
        <f t="shared" si="78"/>
        <v>1.9740368004096027E-2</v>
      </c>
      <c r="AP291" s="236" t="s">
        <v>145</v>
      </c>
      <c r="AQ291" s="236" t="s">
        <v>12</v>
      </c>
      <c r="AU291" s="236" t="s">
        <v>163</v>
      </c>
      <c r="AV291" s="236" t="str">
        <f t="shared" si="79"/>
        <v>TAvi_Pas</v>
      </c>
      <c r="AW291" s="236" t="str">
        <f t="shared" si="79"/>
        <v>SH14_15</v>
      </c>
      <c r="AX291" s="236">
        <f t="shared" si="80"/>
        <v>2.2952067498314008E-2</v>
      </c>
      <c r="AY291" s="236" t="s">
        <v>145</v>
      </c>
      <c r="AZ291" s="236" t="s">
        <v>11</v>
      </c>
      <c r="BD291" s="236" t="s">
        <v>163</v>
      </c>
      <c r="BE291" s="236" t="str">
        <f t="shared" si="81"/>
        <v>TAvi_Pas</v>
      </c>
      <c r="BF291" s="236" t="str">
        <f t="shared" si="81"/>
        <v>SH14_15</v>
      </c>
      <c r="BG291" s="236">
        <f t="shared" si="85"/>
        <v>1.9740368004096027E-2</v>
      </c>
      <c r="BH291" s="236" t="s">
        <v>145</v>
      </c>
      <c r="BI291" s="236" t="s">
        <v>13</v>
      </c>
      <c r="BM291" s="236" t="s">
        <v>163</v>
      </c>
      <c r="BN291" s="236" t="str">
        <f t="shared" si="82"/>
        <v>TAvi_Pas</v>
      </c>
      <c r="BO291" s="236" t="str">
        <f t="shared" si="82"/>
        <v>SH14_15</v>
      </c>
      <c r="BP291" s="236">
        <f t="shared" si="83"/>
        <v>2.2952067498314008E-2</v>
      </c>
      <c r="BQ291" s="236" t="s">
        <v>145</v>
      </c>
      <c r="BR291" s="236" t="s">
        <v>10</v>
      </c>
    </row>
    <row r="292" spans="11:70">
      <c r="K292" s="236" t="s">
        <v>163</v>
      </c>
      <c r="L292" s="236" t="str">
        <f t="shared" si="84"/>
        <v>TAvi_Pas</v>
      </c>
      <c r="M292" s="236" t="str">
        <f t="shared" si="71"/>
        <v>SH16_17</v>
      </c>
      <c r="N292" s="236">
        <f t="shared" si="72"/>
        <v>2.1278922422278038E-2</v>
      </c>
      <c r="O292" s="236" t="s">
        <v>145</v>
      </c>
      <c r="P292" s="236" t="s">
        <v>14</v>
      </c>
      <c r="T292" s="236" t="s">
        <v>163</v>
      </c>
      <c r="U292" s="236" t="str">
        <f t="shared" si="73"/>
        <v>TAvi_Pas</v>
      </c>
      <c r="V292" s="236" t="str">
        <f t="shared" si="73"/>
        <v>SH16_17</v>
      </c>
      <c r="W292" s="236">
        <f t="shared" si="74"/>
        <v>1.8793864020136643E-2</v>
      </c>
      <c r="X292" s="236" t="s">
        <v>145</v>
      </c>
      <c r="Y292" s="236" t="s">
        <v>9</v>
      </c>
      <c r="AC292" s="236" t="s">
        <v>163</v>
      </c>
      <c r="AD292" s="236" t="str">
        <f t="shared" si="75"/>
        <v>TAvi_Pas</v>
      </c>
      <c r="AE292" s="236" t="str">
        <f t="shared" si="75"/>
        <v>SH16_17</v>
      </c>
      <c r="AF292" s="236">
        <f t="shared" si="76"/>
        <v>1.9938803009038802E-2</v>
      </c>
      <c r="AG292" s="236" t="s">
        <v>145</v>
      </c>
      <c r="AH292" s="236" t="s">
        <v>15</v>
      </c>
      <c r="AL292" s="236" t="s">
        <v>163</v>
      </c>
      <c r="AM292" s="236" t="str">
        <f t="shared" si="77"/>
        <v>TAvi_Pas</v>
      </c>
      <c r="AN292" s="236" t="str">
        <f t="shared" si="77"/>
        <v>SH16_17</v>
      </c>
      <c r="AO292" s="236">
        <f t="shared" si="78"/>
        <v>2.0420539746597716E-2</v>
      </c>
      <c r="AP292" s="236" t="s">
        <v>145</v>
      </c>
      <c r="AQ292" s="236" t="s">
        <v>12</v>
      </c>
      <c r="AU292" s="236" t="s">
        <v>163</v>
      </c>
      <c r="AV292" s="236" t="str">
        <f t="shared" si="79"/>
        <v>TAvi_Pas</v>
      </c>
      <c r="AW292" s="236" t="str">
        <f t="shared" si="79"/>
        <v>SH16_17</v>
      </c>
      <c r="AX292" s="236">
        <f t="shared" si="80"/>
        <v>2.3710445910745781E-2</v>
      </c>
      <c r="AY292" s="236" t="s">
        <v>145</v>
      </c>
      <c r="AZ292" s="236" t="s">
        <v>11</v>
      </c>
      <c r="BD292" s="236" t="s">
        <v>163</v>
      </c>
      <c r="BE292" s="236" t="str">
        <f t="shared" si="81"/>
        <v>TAvi_Pas</v>
      </c>
      <c r="BF292" s="236" t="str">
        <f t="shared" si="81"/>
        <v>SH16_17</v>
      </c>
      <c r="BG292" s="236">
        <f t="shared" si="85"/>
        <v>2.0420539746597716E-2</v>
      </c>
      <c r="BH292" s="236" t="s">
        <v>145</v>
      </c>
      <c r="BI292" s="236" t="s">
        <v>13</v>
      </c>
      <c r="BM292" s="236" t="s">
        <v>163</v>
      </c>
      <c r="BN292" s="236" t="str">
        <f t="shared" si="82"/>
        <v>TAvi_Pas</v>
      </c>
      <c r="BO292" s="236" t="str">
        <f t="shared" si="82"/>
        <v>SH16_17</v>
      </c>
      <c r="BP292" s="236">
        <f t="shared" si="83"/>
        <v>2.3710445910745781E-2</v>
      </c>
      <c r="BQ292" s="236" t="s">
        <v>145</v>
      </c>
      <c r="BR292" s="236" t="s">
        <v>10</v>
      </c>
    </row>
    <row r="293" spans="11:70">
      <c r="K293" s="236" t="s">
        <v>163</v>
      </c>
      <c r="L293" s="236" t="str">
        <f t="shared" si="84"/>
        <v>TAvi_Pas</v>
      </c>
      <c r="M293" s="236" t="str">
        <f t="shared" si="71"/>
        <v>SH18_19</v>
      </c>
      <c r="N293" s="236">
        <f t="shared" si="72"/>
        <v>2.1738834728832659E-2</v>
      </c>
      <c r="O293" s="236" t="s">
        <v>145</v>
      </c>
      <c r="P293" s="236" t="s">
        <v>14</v>
      </c>
      <c r="T293" s="236" t="s">
        <v>163</v>
      </c>
      <c r="U293" s="236" t="str">
        <f t="shared" si="73"/>
        <v>TAvi_Pas</v>
      </c>
      <c r="V293" s="236" t="str">
        <f t="shared" si="73"/>
        <v>SH18_19</v>
      </c>
      <c r="W293" s="236">
        <f t="shared" si="74"/>
        <v>1.8929321241404354E-2</v>
      </c>
      <c r="X293" s="236" t="s">
        <v>145</v>
      </c>
      <c r="Y293" s="236" t="s">
        <v>9</v>
      </c>
      <c r="AC293" s="236" t="s">
        <v>163</v>
      </c>
      <c r="AD293" s="236" t="str">
        <f t="shared" si="75"/>
        <v>TAvi_Pas</v>
      </c>
      <c r="AE293" s="236" t="str">
        <f t="shared" si="75"/>
        <v>SH18_19</v>
      </c>
      <c r="AF293" s="236">
        <f t="shared" si="76"/>
        <v>2.0595183179265363E-2</v>
      </c>
      <c r="AG293" s="236" t="s">
        <v>145</v>
      </c>
      <c r="AH293" s="236" t="s">
        <v>15</v>
      </c>
      <c r="AL293" s="236" t="s">
        <v>163</v>
      </c>
      <c r="AM293" s="236" t="str">
        <f t="shared" si="77"/>
        <v>TAvi_Pas</v>
      </c>
      <c r="AN293" s="236" t="str">
        <f t="shared" si="77"/>
        <v>SH18_19</v>
      </c>
      <c r="AO293" s="236">
        <f t="shared" si="78"/>
        <v>2.0691065361099072E-2</v>
      </c>
      <c r="AP293" s="236" t="s">
        <v>145</v>
      </c>
      <c r="AQ293" s="236" t="s">
        <v>12</v>
      </c>
      <c r="AU293" s="236" t="s">
        <v>163</v>
      </c>
      <c r="AV293" s="236" t="str">
        <f t="shared" si="79"/>
        <v>TAvi_Pas</v>
      </c>
      <c r="AW293" s="236" t="str">
        <f t="shared" si="79"/>
        <v>SH18_19</v>
      </c>
      <c r="AX293" s="236">
        <f t="shared" si="80"/>
        <v>2.3993761170789621E-2</v>
      </c>
      <c r="AY293" s="236" t="s">
        <v>145</v>
      </c>
      <c r="AZ293" s="236" t="s">
        <v>11</v>
      </c>
      <c r="BD293" s="236" t="s">
        <v>163</v>
      </c>
      <c r="BE293" s="236" t="str">
        <f t="shared" si="81"/>
        <v>TAvi_Pas</v>
      </c>
      <c r="BF293" s="236" t="str">
        <f t="shared" si="81"/>
        <v>SH18_19</v>
      </c>
      <c r="BG293" s="236">
        <f t="shared" si="85"/>
        <v>2.0691065361099072E-2</v>
      </c>
      <c r="BH293" s="236" t="s">
        <v>145</v>
      </c>
      <c r="BI293" s="236" t="s">
        <v>13</v>
      </c>
      <c r="BM293" s="236" t="s">
        <v>163</v>
      </c>
      <c r="BN293" s="236" t="str">
        <f t="shared" si="82"/>
        <v>TAvi_Pas</v>
      </c>
      <c r="BO293" s="236" t="str">
        <f t="shared" si="82"/>
        <v>SH18_19</v>
      </c>
      <c r="BP293" s="236">
        <f t="shared" si="83"/>
        <v>2.3993761170789621E-2</v>
      </c>
      <c r="BQ293" s="236" t="s">
        <v>145</v>
      </c>
      <c r="BR293" s="236" t="s">
        <v>10</v>
      </c>
    </row>
    <row r="294" spans="11:70">
      <c r="K294" s="236" t="s">
        <v>163</v>
      </c>
      <c r="L294" s="236" t="str">
        <f t="shared" si="84"/>
        <v>TAvi_Pas</v>
      </c>
      <c r="M294" s="236" t="str">
        <f t="shared" si="71"/>
        <v>SH20_21</v>
      </c>
      <c r="N294" s="236">
        <f t="shared" si="72"/>
        <v>2.1955425621837409E-2</v>
      </c>
      <c r="O294" s="236" t="s">
        <v>145</v>
      </c>
      <c r="P294" s="236" t="s">
        <v>14</v>
      </c>
      <c r="T294" s="236" t="s">
        <v>163</v>
      </c>
      <c r="U294" s="236" t="str">
        <f t="shared" si="73"/>
        <v>TAvi_Pas</v>
      </c>
      <c r="V294" s="236" t="str">
        <f t="shared" si="73"/>
        <v>SH20_21</v>
      </c>
      <c r="W294" s="236">
        <f t="shared" si="74"/>
        <v>1.9094689273807391E-2</v>
      </c>
      <c r="X294" s="236" t="s">
        <v>145</v>
      </c>
      <c r="Y294" s="236" t="s">
        <v>9</v>
      </c>
      <c r="AC294" s="236" t="s">
        <v>163</v>
      </c>
      <c r="AD294" s="236" t="str">
        <f t="shared" si="75"/>
        <v>TAvi_Pas</v>
      </c>
      <c r="AE294" s="236" t="str">
        <f t="shared" si="75"/>
        <v>SH20_21</v>
      </c>
      <c r="AF294" s="236">
        <f t="shared" si="76"/>
        <v>2.072737788773538E-2</v>
      </c>
      <c r="AG294" s="236" t="s">
        <v>145</v>
      </c>
      <c r="AH294" s="236" t="s">
        <v>15</v>
      </c>
      <c r="AL294" s="236" t="s">
        <v>163</v>
      </c>
      <c r="AM294" s="236" t="str">
        <f t="shared" si="77"/>
        <v>TAvi_Pas</v>
      </c>
      <c r="AN294" s="236" t="str">
        <f t="shared" si="77"/>
        <v>SH20_21</v>
      </c>
      <c r="AO294" s="236">
        <f t="shared" si="78"/>
        <v>2.0963163706567377E-2</v>
      </c>
      <c r="AP294" s="236" t="s">
        <v>145</v>
      </c>
      <c r="AQ294" s="236" t="s">
        <v>12</v>
      </c>
      <c r="AU294" s="236" t="s">
        <v>163</v>
      </c>
      <c r="AV294" s="236" t="str">
        <f t="shared" si="79"/>
        <v>TAvi_Pas</v>
      </c>
      <c r="AW294" s="236" t="str">
        <f t="shared" si="79"/>
        <v>SH20_21</v>
      </c>
      <c r="AX294" s="236">
        <f t="shared" si="80"/>
        <v>2.4474825275343066E-2</v>
      </c>
      <c r="AY294" s="236" t="s">
        <v>145</v>
      </c>
      <c r="AZ294" s="236" t="s">
        <v>11</v>
      </c>
      <c r="BD294" s="236" t="s">
        <v>163</v>
      </c>
      <c r="BE294" s="236" t="str">
        <f t="shared" si="81"/>
        <v>TAvi_Pas</v>
      </c>
      <c r="BF294" s="236" t="str">
        <f t="shared" si="81"/>
        <v>SH20_21</v>
      </c>
      <c r="BG294" s="236">
        <f t="shared" si="85"/>
        <v>2.0963163706567377E-2</v>
      </c>
      <c r="BH294" s="236" t="s">
        <v>145</v>
      </c>
      <c r="BI294" s="236" t="s">
        <v>13</v>
      </c>
      <c r="BM294" s="236" t="s">
        <v>163</v>
      </c>
      <c r="BN294" s="236" t="str">
        <f t="shared" si="82"/>
        <v>TAvi_Pas</v>
      </c>
      <c r="BO294" s="236" t="str">
        <f t="shared" si="82"/>
        <v>SH20_21</v>
      </c>
      <c r="BP294" s="236">
        <f t="shared" si="83"/>
        <v>2.4474825275343066E-2</v>
      </c>
      <c r="BQ294" s="236" t="s">
        <v>145</v>
      </c>
      <c r="BR294" s="236" t="s">
        <v>10</v>
      </c>
    </row>
    <row r="295" spans="11:70">
      <c r="K295" s="386" t="s">
        <v>163</v>
      </c>
      <c r="L295" s="236" t="str">
        <f t="shared" si="84"/>
        <v>TAvi_Pas</v>
      </c>
      <c r="M295" s="236" t="str">
        <f t="shared" si="71"/>
        <v>SH22_23</v>
      </c>
      <c r="N295" s="236">
        <f t="shared" si="72"/>
        <v>2.2121564224819278E-2</v>
      </c>
      <c r="O295" s="236" t="s">
        <v>145</v>
      </c>
      <c r="P295" s="236" t="s">
        <v>14</v>
      </c>
      <c r="T295" s="236" t="s">
        <v>163</v>
      </c>
      <c r="U295" s="236" t="str">
        <f t="shared" si="73"/>
        <v>TAvi_Pas</v>
      </c>
      <c r="V295" s="236" t="str">
        <f t="shared" si="73"/>
        <v>SH22_23</v>
      </c>
      <c r="W295" s="236">
        <f t="shared" si="74"/>
        <v>1.8346618081740273E-2</v>
      </c>
      <c r="X295" s="236" t="s">
        <v>145</v>
      </c>
      <c r="Y295" s="236" t="s">
        <v>9</v>
      </c>
      <c r="AC295" s="236" t="s">
        <v>163</v>
      </c>
      <c r="AD295" s="236" t="str">
        <f t="shared" si="75"/>
        <v>TAvi_Pas</v>
      </c>
      <c r="AE295" s="236" t="str">
        <f t="shared" si="75"/>
        <v>SH22_23</v>
      </c>
      <c r="AF295" s="236">
        <f t="shared" si="76"/>
        <v>2.0715755098724264E-2</v>
      </c>
      <c r="AG295" s="236" t="s">
        <v>145</v>
      </c>
      <c r="AH295" s="236" t="s">
        <v>15</v>
      </c>
      <c r="AL295" s="236" t="s">
        <v>163</v>
      </c>
      <c r="AM295" s="236" t="str">
        <f t="shared" si="77"/>
        <v>TAvi_Pas</v>
      </c>
      <c r="AN295" s="236" t="str">
        <f t="shared" si="77"/>
        <v>SH22_23</v>
      </c>
      <c r="AO295" s="236">
        <f t="shared" si="78"/>
        <v>2.0777824886439967E-2</v>
      </c>
      <c r="AP295" s="236" t="s">
        <v>145</v>
      </c>
      <c r="AQ295" s="236" t="s">
        <v>12</v>
      </c>
      <c r="AU295" s="236" t="s">
        <v>163</v>
      </c>
      <c r="AV295" s="236" t="str">
        <f t="shared" si="79"/>
        <v>TAvi_Pas</v>
      </c>
      <c r="AW295" s="236" t="str">
        <f t="shared" si="79"/>
        <v>SH22_23</v>
      </c>
      <c r="AX295" s="236">
        <f t="shared" si="80"/>
        <v>2.4137396684056157E-2</v>
      </c>
      <c r="AY295" s="236" t="s">
        <v>145</v>
      </c>
      <c r="AZ295" s="236" t="s">
        <v>11</v>
      </c>
      <c r="BD295" s="236" t="s">
        <v>163</v>
      </c>
      <c r="BE295" s="236" t="str">
        <f t="shared" si="81"/>
        <v>TAvi_Pas</v>
      </c>
      <c r="BF295" s="236" t="str">
        <f t="shared" si="81"/>
        <v>SH22_23</v>
      </c>
      <c r="BG295" s="236">
        <f t="shared" si="85"/>
        <v>2.0777824886439967E-2</v>
      </c>
      <c r="BH295" s="236" t="s">
        <v>145</v>
      </c>
      <c r="BI295" s="236" t="s">
        <v>13</v>
      </c>
      <c r="BM295" s="236" t="s">
        <v>163</v>
      </c>
      <c r="BN295" s="236" t="str">
        <f t="shared" si="82"/>
        <v>TAvi_Pas</v>
      </c>
      <c r="BO295" s="236" t="str">
        <f t="shared" si="82"/>
        <v>SH22_23</v>
      </c>
      <c r="BP295" s="236">
        <f t="shared" si="83"/>
        <v>2.4137396684056157E-2</v>
      </c>
      <c r="BQ295" s="236" t="s">
        <v>145</v>
      </c>
      <c r="BR295" s="236" t="s">
        <v>10</v>
      </c>
    </row>
    <row r="296" spans="11:70">
      <c r="K296" s="236" t="s">
        <v>163</v>
      </c>
      <c r="L296" s="236" t="str">
        <f t="shared" si="84"/>
        <v>TAvi_Pas</v>
      </c>
      <c r="M296" s="236" t="str">
        <f t="shared" si="71"/>
        <v>FH0_1</v>
      </c>
      <c r="N296" s="236">
        <f t="shared" si="72"/>
        <v>2.1393493175585778E-2</v>
      </c>
      <c r="O296" s="236" t="s">
        <v>145</v>
      </c>
      <c r="P296" s="236" t="s">
        <v>14</v>
      </c>
      <c r="T296" s="236" t="s">
        <v>163</v>
      </c>
      <c r="U296" s="236" t="str">
        <f t="shared" si="73"/>
        <v>TAvi_Pas</v>
      </c>
      <c r="V296" s="236" t="str">
        <f t="shared" si="73"/>
        <v>FH0_1</v>
      </c>
      <c r="W296" s="236">
        <f t="shared" si="74"/>
        <v>1.8990015108719439E-2</v>
      </c>
      <c r="X296" s="236" t="s">
        <v>145</v>
      </c>
      <c r="Y296" s="236" t="s">
        <v>9</v>
      </c>
      <c r="AC296" s="236" t="s">
        <v>163</v>
      </c>
      <c r="AD296" s="236" t="str">
        <f t="shared" si="75"/>
        <v>TAvi_Pas</v>
      </c>
      <c r="AE296" s="236" t="str">
        <f t="shared" si="75"/>
        <v>FH0_1</v>
      </c>
      <c r="AF296" s="236">
        <f t="shared" si="76"/>
        <v>2.2537708837248212E-2</v>
      </c>
      <c r="AG296" s="236" t="s">
        <v>145</v>
      </c>
      <c r="AH296" s="236" t="s">
        <v>15</v>
      </c>
      <c r="AL296" s="236" t="s">
        <v>163</v>
      </c>
      <c r="AM296" s="236" t="str">
        <f t="shared" si="77"/>
        <v>TAvi_Pas</v>
      </c>
      <c r="AN296" s="236" t="str">
        <f t="shared" si="77"/>
        <v>FH0_1</v>
      </c>
      <c r="AO296" s="236">
        <f t="shared" si="78"/>
        <v>2.0828129338260011E-2</v>
      </c>
      <c r="AP296" s="236" t="s">
        <v>145</v>
      </c>
      <c r="AQ296" s="236" t="s">
        <v>12</v>
      </c>
      <c r="AU296" s="236" t="s">
        <v>163</v>
      </c>
      <c r="AV296" s="236" t="str">
        <f t="shared" si="79"/>
        <v>TAvi_Pas</v>
      </c>
      <c r="AW296" s="236" t="str">
        <f t="shared" si="79"/>
        <v>FH0_1</v>
      </c>
      <c r="AX296" s="236">
        <f t="shared" si="80"/>
        <v>2.2215848571404177E-2</v>
      </c>
      <c r="AY296" s="236" t="s">
        <v>145</v>
      </c>
      <c r="AZ296" s="236" t="s">
        <v>11</v>
      </c>
      <c r="BD296" s="236" t="s">
        <v>163</v>
      </c>
      <c r="BE296" s="236" t="str">
        <f t="shared" si="81"/>
        <v>TAvi_Pas</v>
      </c>
      <c r="BF296" s="236" t="str">
        <f t="shared" si="81"/>
        <v>FH0_1</v>
      </c>
      <c r="BG296" s="236">
        <f t="shared" si="85"/>
        <v>2.0828129338260011E-2</v>
      </c>
      <c r="BH296" s="236" t="s">
        <v>145</v>
      </c>
      <c r="BI296" s="236" t="s">
        <v>13</v>
      </c>
      <c r="BM296" s="236" t="s">
        <v>163</v>
      </c>
      <c r="BN296" s="236" t="str">
        <f t="shared" si="82"/>
        <v>TAvi_Pas</v>
      </c>
      <c r="BO296" s="236" t="str">
        <f t="shared" si="82"/>
        <v>FH0_1</v>
      </c>
      <c r="BP296" s="236">
        <f t="shared" si="83"/>
        <v>2.2215848571404177E-2</v>
      </c>
      <c r="BQ296" s="236" t="s">
        <v>145</v>
      </c>
      <c r="BR296" s="236" t="s">
        <v>10</v>
      </c>
    </row>
    <row r="297" spans="11:70">
      <c r="K297" s="236" t="s">
        <v>163</v>
      </c>
      <c r="L297" s="236" t="str">
        <f t="shared" si="84"/>
        <v>TAvi_Pas</v>
      </c>
      <c r="M297" s="236" t="str">
        <f t="shared" si="71"/>
        <v>FH2_3</v>
      </c>
      <c r="N297" s="236">
        <f t="shared" si="72"/>
        <v>2.1029674486330027E-2</v>
      </c>
      <c r="O297" s="236" t="s">
        <v>145</v>
      </c>
      <c r="P297" s="236" t="s">
        <v>14</v>
      </c>
      <c r="T297" s="236" t="s">
        <v>163</v>
      </c>
      <c r="U297" s="236" t="str">
        <f t="shared" si="73"/>
        <v>TAvi_Pas</v>
      </c>
      <c r="V297" s="236" t="str">
        <f t="shared" si="73"/>
        <v>FH2_3</v>
      </c>
      <c r="W297" s="236">
        <f t="shared" si="74"/>
        <v>1.6657232708453359E-2</v>
      </c>
      <c r="X297" s="236" t="s">
        <v>145</v>
      </c>
      <c r="Y297" s="236" t="s">
        <v>9</v>
      </c>
      <c r="AC297" s="236" t="s">
        <v>163</v>
      </c>
      <c r="AD297" s="236" t="str">
        <f t="shared" si="75"/>
        <v>TAvi_Pas</v>
      </c>
      <c r="AE297" s="236" t="str">
        <f t="shared" si="75"/>
        <v>FH2_3</v>
      </c>
      <c r="AF297" s="236">
        <f t="shared" si="76"/>
        <v>2.2471121655479022E-2</v>
      </c>
      <c r="AG297" s="236" t="s">
        <v>145</v>
      </c>
      <c r="AH297" s="236" t="s">
        <v>15</v>
      </c>
      <c r="AL297" s="236" t="s">
        <v>163</v>
      </c>
      <c r="AM297" s="236" t="str">
        <f t="shared" si="77"/>
        <v>TAvi_Pas</v>
      </c>
      <c r="AN297" s="236" t="str">
        <f t="shared" si="77"/>
        <v>FH2_3</v>
      </c>
      <c r="AO297" s="236">
        <f t="shared" si="78"/>
        <v>1.9692259466378176E-2</v>
      </c>
      <c r="AP297" s="236" t="s">
        <v>145</v>
      </c>
      <c r="AQ297" s="236" t="s">
        <v>12</v>
      </c>
      <c r="AU297" s="236" t="s">
        <v>163</v>
      </c>
      <c r="AV297" s="236" t="str">
        <f t="shared" si="79"/>
        <v>TAvi_Pas</v>
      </c>
      <c r="AW297" s="236" t="str">
        <f t="shared" si="79"/>
        <v>FH2_3</v>
      </c>
      <c r="AX297" s="236">
        <f t="shared" si="80"/>
        <v>2.0067201648247365E-2</v>
      </c>
      <c r="AY297" s="236" t="s">
        <v>145</v>
      </c>
      <c r="AZ297" s="236" t="s">
        <v>11</v>
      </c>
      <c r="BD297" s="236" t="s">
        <v>163</v>
      </c>
      <c r="BE297" s="236" t="str">
        <f t="shared" si="81"/>
        <v>TAvi_Pas</v>
      </c>
      <c r="BF297" s="236" t="str">
        <f t="shared" si="81"/>
        <v>FH2_3</v>
      </c>
      <c r="BG297" s="236">
        <f t="shared" si="85"/>
        <v>1.9692259466378176E-2</v>
      </c>
      <c r="BH297" s="236" t="s">
        <v>145</v>
      </c>
      <c r="BI297" s="236" t="s">
        <v>13</v>
      </c>
      <c r="BM297" s="236" t="s">
        <v>163</v>
      </c>
      <c r="BN297" s="236" t="str">
        <f t="shared" si="82"/>
        <v>TAvi_Pas</v>
      </c>
      <c r="BO297" s="236" t="str">
        <f t="shared" si="82"/>
        <v>FH2_3</v>
      </c>
      <c r="BP297" s="236">
        <f t="shared" si="83"/>
        <v>2.0067201648247365E-2</v>
      </c>
      <c r="BQ297" s="236" t="s">
        <v>145</v>
      </c>
      <c r="BR297" s="236" t="s">
        <v>10</v>
      </c>
    </row>
    <row r="298" spans="11:70">
      <c r="K298" s="236" t="s">
        <v>163</v>
      </c>
      <c r="L298" s="236" t="str">
        <f t="shared" si="84"/>
        <v>TAvi_Pas</v>
      </c>
      <c r="M298" s="236" t="str">
        <f t="shared" si="71"/>
        <v>FH4_5</v>
      </c>
      <c r="N298" s="236">
        <f t="shared" si="72"/>
        <v>2.0111670111358421E-2</v>
      </c>
      <c r="O298" s="236" t="s">
        <v>145</v>
      </c>
      <c r="P298" s="236" t="s">
        <v>14</v>
      </c>
      <c r="T298" s="236" t="s">
        <v>163</v>
      </c>
      <c r="U298" s="236" t="str">
        <f t="shared" si="73"/>
        <v>TAvi_Pas</v>
      </c>
      <c r="V298" s="236" t="str">
        <f t="shared" si="73"/>
        <v>FH4_5</v>
      </c>
      <c r="W298" s="236">
        <f t="shared" si="74"/>
        <v>1.5829045235448858E-2</v>
      </c>
      <c r="X298" s="236" t="s">
        <v>145</v>
      </c>
      <c r="Y298" s="236" t="s">
        <v>9</v>
      </c>
      <c r="AC298" s="236" t="s">
        <v>163</v>
      </c>
      <c r="AD298" s="236" t="str">
        <f t="shared" si="75"/>
        <v>TAvi_Pas</v>
      </c>
      <c r="AE298" s="236" t="str">
        <f t="shared" si="75"/>
        <v>FH4_5</v>
      </c>
      <c r="AF298" s="236">
        <f t="shared" si="76"/>
        <v>2.0924688349934103E-2</v>
      </c>
      <c r="AG298" s="236" t="s">
        <v>145</v>
      </c>
      <c r="AH298" s="236" t="s">
        <v>15</v>
      </c>
      <c r="AL298" s="236" t="s">
        <v>163</v>
      </c>
      <c r="AM298" s="236" t="str">
        <f t="shared" si="77"/>
        <v>TAvi_Pas</v>
      </c>
      <c r="AN298" s="236" t="str">
        <f t="shared" si="77"/>
        <v>FH4_5</v>
      </c>
      <c r="AO298" s="236">
        <f t="shared" si="78"/>
        <v>1.8540401370121914E-2</v>
      </c>
      <c r="AP298" s="236" t="s">
        <v>145</v>
      </c>
      <c r="AQ298" s="236" t="s">
        <v>12</v>
      </c>
      <c r="AU298" s="236" t="s">
        <v>163</v>
      </c>
      <c r="AV298" s="236" t="str">
        <f t="shared" si="79"/>
        <v>TAvi_Pas</v>
      </c>
      <c r="AW298" s="236" t="str">
        <f t="shared" si="79"/>
        <v>FH4_5</v>
      </c>
      <c r="AX298" s="236">
        <f t="shared" si="80"/>
        <v>1.7787724329452501E-2</v>
      </c>
      <c r="AY298" s="236" t="s">
        <v>145</v>
      </c>
      <c r="AZ298" s="236" t="s">
        <v>11</v>
      </c>
      <c r="BD298" s="236" t="s">
        <v>163</v>
      </c>
      <c r="BE298" s="236" t="str">
        <f t="shared" si="81"/>
        <v>TAvi_Pas</v>
      </c>
      <c r="BF298" s="236" t="str">
        <f t="shared" si="81"/>
        <v>FH4_5</v>
      </c>
      <c r="BG298" s="236">
        <f t="shared" si="85"/>
        <v>1.8540401370121914E-2</v>
      </c>
      <c r="BH298" s="236" t="s">
        <v>145</v>
      </c>
      <c r="BI298" s="236" t="s">
        <v>13</v>
      </c>
      <c r="BM298" s="236" t="s">
        <v>163</v>
      </c>
      <c r="BN298" s="236" t="str">
        <f t="shared" si="82"/>
        <v>TAvi_Pas</v>
      </c>
      <c r="BO298" s="236" t="str">
        <f t="shared" si="82"/>
        <v>FH4_5</v>
      </c>
      <c r="BP298" s="236">
        <f t="shared" si="83"/>
        <v>1.7787724329452501E-2</v>
      </c>
      <c r="BQ298" s="236" t="s">
        <v>145</v>
      </c>
      <c r="BR298" s="236" t="s">
        <v>10</v>
      </c>
    </row>
    <row r="299" spans="11:70">
      <c r="K299" s="386" t="s">
        <v>163</v>
      </c>
      <c r="L299" s="236" t="str">
        <f t="shared" si="84"/>
        <v>TAvi_Pas</v>
      </c>
      <c r="M299" s="236" t="str">
        <f t="shared" si="71"/>
        <v>FH6_7</v>
      </c>
      <c r="N299" s="236">
        <f t="shared" si="72"/>
        <v>1.9209922204757826E-2</v>
      </c>
      <c r="O299" s="236" t="s">
        <v>145</v>
      </c>
      <c r="P299" s="236" t="s">
        <v>14</v>
      </c>
      <c r="T299" s="236" t="s">
        <v>163</v>
      </c>
      <c r="U299" s="236" t="str">
        <f t="shared" si="73"/>
        <v>TAvi_Pas</v>
      </c>
      <c r="V299" s="236" t="str">
        <f t="shared" si="73"/>
        <v>FH6_7</v>
      </c>
      <c r="W299" s="236">
        <f t="shared" si="74"/>
        <v>1.590246212487445E-2</v>
      </c>
      <c r="X299" s="236" t="s">
        <v>145</v>
      </c>
      <c r="Y299" s="236" t="s">
        <v>9</v>
      </c>
      <c r="AC299" s="236" t="s">
        <v>163</v>
      </c>
      <c r="AD299" s="236" t="str">
        <f t="shared" si="75"/>
        <v>TAvi_Pas</v>
      </c>
      <c r="AE299" s="236" t="str">
        <f t="shared" si="75"/>
        <v>FH6_7</v>
      </c>
      <c r="AF299" s="236">
        <f t="shared" si="76"/>
        <v>1.8408075869719209E-2</v>
      </c>
      <c r="AG299" s="236" t="s">
        <v>145</v>
      </c>
      <c r="AH299" s="236" t="s">
        <v>15</v>
      </c>
      <c r="AL299" s="236" t="s">
        <v>163</v>
      </c>
      <c r="AM299" s="236" t="str">
        <f t="shared" si="77"/>
        <v>TAvi_Pas</v>
      </c>
      <c r="AN299" s="236" t="str">
        <f t="shared" si="77"/>
        <v>FH6_7</v>
      </c>
      <c r="AO299" s="236">
        <f t="shared" si="78"/>
        <v>1.7590353092763786E-2</v>
      </c>
      <c r="AP299" s="236" t="s">
        <v>145</v>
      </c>
      <c r="AQ299" s="236" t="s">
        <v>12</v>
      </c>
      <c r="AU299" s="236" t="s">
        <v>163</v>
      </c>
      <c r="AV299" s="236" t="str">
        <f t="shared" si="79"/>
        <v>TAvi_Pas</v>
      </c>
      <c r="AW299" s="236" t="str">
        <f t="shared" si="79"/>
        <v>FH6_7</v>
      </c>
      <c r="AX299" s="236">
        <f t="shared" si="80"/>
        <v>1.6594507840248664E-2</v>
      </c>
      <c r="AY299" s="236" t="s">
        <v>145</v>
      </c>
      <c r="AZ299" s="236" t="s">
        <v>11</v>
      </c>
      <c r="BD299" s="236" t="s">
        <v>163</v>
      </c>
      <c r="BE299" s="236" t="str">
        <f t="shared" si="81"/>
        <v>TAvi_Pas</v>
      </c>
      <c r="BF299" s="236" t="str">
        <f t="shared" si="81"/>
        <v>FH6_7</v>
      </c>
      <c r="BG299" s="236">
        <f t="shared" si="85"/>
        <v>1.7590353092763786E-2</v>
      </c>
      <c r="BH299" s="236" t="s">
        <v>145</v>
      </c>
      <c r="BI299" s="236" t="s">
        <v>13</v>
      </c>
      <c r="BM299" s="236" t="s">
        <v>163</v>
      </c>
      <c r="BN299" s="236" t="str">
        <f t="shared" si="82"/>
        <v>TAvi_Pas</v>
      </c>
      <c r="BO299" s="236" t="str">
        <f t="shared" si="82"/>
        <v>FH6_7</v>
      </c>
      <c r="BP299" s="236">
        <f t="shared" si="83"/>
        <v>1.6594507840248664E-2</v>
      </c>
      <c r="BQ299" s="236" t="s">
        <v>145</v>
      </c>
      <c r="BR299" s="236" t="s">
        <v>10</v>
      </c>
    </row>
    <row r="300" spans="11:70">
      <c r="K300" s="236" t="s">
        <v>163</v>
      </c>
      <c r="L300" s="236" t="str">
        <f t="shared" si="84"/>
        <v>TAvi_Pas</v>
      </c>
      <c r="M300" s="236" t="str">
        <f t="shared" si="71"/>
        <v>FH8_9</v>
      </c>
      <c r="N300" s="236">
        <f t="shared" si="72"/>
        <v>1.8841834190357041E-2</v>
      </c>
      <c r="O300" s="236" t="s">
        <v>145</v>
      </c>
      <c r="P300" s="236" t="s">
        <v>14</v>
      </c>
      <c r="T300" s="236" t="s">
        <v>163</v>
      </c>
      <c r="U300" s="236" t="str">
        <f t="shared" si="73"/>
        <v>TAvi_Pas</v>
      </c>
      <c r="V300" s="236" t="str">
        <f t="shared" si="73"/>
        <v>FH8_9</v>
      </c>
      <c r="W300" s="236">
        <f t="shared" si="74"/>
        <v>1.7105236665912595E-2</v>
      </c>
      <c r="X300" s="236" t="s">
        <v>145</v>
      </c>
      <c r="Y300" s="236" t="s">
        <v>9</v>
      </c>
      <c r="AC300" s="236" t="s">
        <v>163</v>
      </c>
      <c r="AD300" s="236" t="str">
        <f t="shared" si="75"/>
        <v>TAvi_Pas</v>
      </c>
      <c r="AE300" s="236" t="str">
        <f t="shared" si="75"/>
        <v>FH8_9</v>
      </c>
      <c r="AF300" s="236">
        <f t="shared" si="76"/>
        <v>1.6970320419525779E-2</v>
      </c>
      <c r="AG300" s="236" t="s">
        <v>145</v>
      </c>
      <c r="AH300" s="236" t="s">
        <v>15</v>
      </c>
      <c r="AL300" s="236" t="s">
        <v>163</v>
      </c>
      <c r="AM300" s="236" t="str">
        <f t="shared" si="77"/>
        <v>TAvi_Pas</v>
      </c>
      <c r="AN300" s="236" t="str">
        <f t="shared" si="77"/>
        <v>FH8_9</v>
      </c>
      <c r="AO300" s="236">
        <f t="shared" si="78"/>
        <v>1.7469867163884722E-2</v>
      </c>
      <c r="AP300" s="236" t="s">
        <v>145</v>
      </c>
      <c r="AQ300" s="236" t="s">
        <v>12</v>
      </c>
      <c r="AU300" s="236" t="s">
        <v>163</v>
      </c>
      <c r="AV300" s="236" t="str">
        <f t="shared" si="79"/>
        <v>TAvi_Pas</v>
      </c>
      <c r="AW300" s="236" t="str">
        <f t="shared" si="79"/>
        <v>FH8_9</v>
      </c>
      <c r="AX300" s="236">
        <f t="shared" si="80"/>
        <v>1.6512257912117322E-2</v>
      </c>
      <c r="AY300" s="236" t="s">
        <v>145</v>
      </c>
      <c r="AZ300" s="236" t="s">
        <v>11</v>
      </c>
      <c r="BD300" s="236" t="s">
        <v>163</v>
      </c>
      <c r="BE300" s="236" t="str">
        <f t="shared" si="81"/>
        <v>TAvi_Pas</v>
      </c>
      <c r="BF300" s="236" t="str">
        <f t="shared" si="81"/>
        <v>FH8_9</v>
      </c>
      <c r="BG300" s="236">
        <f t="shared" si="85"/>
        <v>1.7469867163884722E-2</v>
      </c>
      <c r="BH300" s="236" t="s">
        <v>145</v>
      </c>
      <c r="BI300" s="236" t="s">
        <v>13</v>
      </c>
      <c r="BM300" s="236" t="s">
        <v>163</v>
      </c>
      <c r="BN300" s="236" t="str">
        <f t="shared" si="82"/>
        <v>TAvi_Pas</v>
      </c>
      <c r="BO300" s="236" t="str">
        <f t="shared" si="82"/>
        <v>FH8_9</v>
      </c>
      <c r="BP300" s="236">
        <f t="shared" si="83"/>
        <v>1.6512257912117322E-2</v>
      </c>
      <c r="BQ300" s="236" t="s">
        <v>145</v>
      </c>
      <c r="BR300" s="236" t="s">
        <v>10</v>
      </c>
    </row>
    <row r="301" spans="11:70">
      <c r="K301" s="236" t="s">
        <v>163</v>
      </c>
      <c r="L301" s="236" t="str">
        <f t="shared" si="84"/>
        <v>TAvi_Pas</v>
      </c>
      <c r="M301" s="236" t="str">
        <f t="shared" si="71"/>
        <v>FH10_11</v>
      </c>
      <c r="N301" s="236">
        <f t="shared" si="72"/>
        <v>1.8935669933152932E-2</v>
      </c>
      <c r="O301" s="236" t="s">
        <v>145</v>
      </c>
      <c r="P301" s="236" t="s">
        <v>14</v>
      </c>
      <c r="T301" s="236" t="s">
        <v>163</v>
      </c>
      <c r="U301" s="236" t="str">
        <f t="shared" si="73"/>
        <v>TAvi_Pas</v>
      </c>
      <c r="V301" s="236" t="str">
        <f t="shared" si="73"/>
        <v>FH10_11</v>
      </c>
      <c r="W301" s="236">
        <f t="shared" si="74"/>
        <v>1.9822516118854855E-2</v>
      </c>
      <c r="X301" s="236" t="s">
        <v>145</v>
      </c>
      <c r="Y301" s="236" t="s">
        <v>9</v>
      </c>
      <c r="AC301" s="236" t="s">
        <v>163</v>
      </c>
      <c r="AD301" s="236" t="str">
        <f t="shared" si="75"/>
        <v>TAvi_Pas</v>
      </c>
      <c r="AE301" s="236" t="str">
        <f t="shared" si="75"/>
        <v>FH10_11</v>
      </c>
      <c r="AF301" s="236">
        <f t="shared" si="76"/>
        <v>1.6672348011768142E-2</v>
      </c>
      <c r="AG301" s="236" t="s">
        <v>145</v>
      </c>
      <c r="AH301" s="236" t="s">
        <v>15</v>
      </c>
      <c r="AL301" s="236" t="s">
        <v>163</v>
      </c>
      <c r="AM301" s="236" t="str">
        <f t="shared" si="77"/>
        <v>TAvi_Pas</v>
      </c>
      <c r="AN301" s="236" t="str">
        <f t="shared" si="77"/>
        <v>FH10_11</v>
      </c>
      <c r="AO301" s="236">
        <f t="shared" si="78"/>
        <v>1.8548115811417278E-2</v>
      </c>
      <c r="AP301" s="236" t="s">
        <v>145</v>
      </c>
      <c r="AQ301" s="236" t="s">
        <v>12</v>
      </c>
      <c r="AU301" s="236" t="s">
        <v>163</v>
      </c>
      <c r="AV301" s="236" t="str">
        <f t="shared" si="79"/>
        <v>TAvi_Pas</v>
      </c>
      <c r="AW301" s="236" t="str">
        <f t="shared" si="79"/>
        <v>FH10_11</v>
      </c>
      <c r="AX301" s="236">
        <f t="shared" si="80"/>
        <v>1.8253662687717338E-2</v>
      </c>
      <c r="AY301" s="236" t="s">
        <v>145</v>
      </c>
      <c r="AZ301" s="236" t="s">
        <v>11</v>
      </c>
      <c r="BD301" s="236" t="s">
        <v>163</v>
      </c>
      <c r="BE301" s="236" t="str">
        <f t="shared" si="81"/>
        <v>TAvi_Pas</v>
      </c>
      <c r="BF301" s="236" t="str">
        <f t="shared" si="81"/>
        <v>FH10_11</v>
      </c>
      <c r="BG301" s="236">
        <f t="shared" si="85"/>
        <v>1.8548115811417278E-2</v>
      </c>
      <c r="BH301" s="236" t="s">
        <v>145</v>
      </c>
      <c r="BI301" s="236" t="s">
        <v>13</v>
      </c>
      <c r="BM301" s="236" t="s">
        <v>163</v>
      </c>
      <c r="BN301" s="236" t="str">
        <f t="shared" si="82"/>
        <v>TAvi_Pas</v>
      </c>
      <c r="BO301" s="236" t="str">
        <f t="shared" si="82"/>
        <v>FH10_11</v>
      </c>
      <c r="BP301" s="236">
        <f t="shared" si="83"/>
        <v>1.8253662687717338E-2</v>
      </c>
      <c r="BQ301" s="236" t="s">
        <v>145</v>
      </c>
      <c r="BR301" s="236" t="s">
        <v>10</v>
      </c>
    </row>
    <row r="302" spans="11:70">
      <c r="K302" s="236" t="s">
        <v>163</v>
      </c>
      <c r="L302" s="236" t="str">
        <f t="shared" si="84"/>
        <v>TAvi_Pas</v>
      </c>
      <c r="M302" s="236" t="str">
        <f t="shared" si="71"/>
        <v>FH12_13</v>
      </c>
      <c r="N302" s="236">
        <f t="shared" si="72"/>
        <v>1.9884706900704735E-2</v>
      </c>
      <c r="O302" s="236" t="s">
        <v>145</v>
      </c>
      <c r="P302" s="236" t="s">
        <v>14</v>
      </c>
      <c r="T302" s="236" t="s">
        <v>163</v>
      </c>
      <c r="U302" s="236" t="str">
        <f t="shared" si="73"/>
        <v>TAvi_Pas</v>
      </c>
      <c r="V302" s="236" t="str">
        <f t="shared" si="73"/>
        <v>FH12_13</v>
      </c>
      <c r="W302" s="236">
        <f t="shared" si="74"/>
        <v>2.0576715213032504E-2</v>
      </c>
      <c r="X302" s="236" t="s">
        <v>145</v>
      </c>
      <c r="Y302" s="236" t="s">
        <v>9</v>
      </c>
      <c r="AC302" s="236" t="s">
        <v>163</v>
      </c>
      <c r="AD302" s="236" t="str">
        <f t="shared" si="75"/>
        <v>TAvi_Pas</v>
      </c>
      <c r="AE302" s="236" t="str">
        <f t="shared" si="75"/>
        <v>FH12_13</v>
      </c>
      <c r="AF302" s="236">
        <f t="shared" si="76"/>
        <v>1.7899394766943112E-2</v>
      </c>
      <c r="AG302" s="236" t="s">
        <v>145</v>
      </c>
      <c r="AH302" s="236" t="s">
        <v>15</v>
      </c>
      <c r="AL302" s="236" t="s">
        <v>163</v>
      </c>
      <c r="AM302" s="236" t="str">
        <f t="shared" si="77"/>
        <v>TAvi_Pas</v>
      </c>
      <c r="AN302" s="236" t="str">
        <f t="shared" si="77"/>
        <v>FH12_13</v>
      </c>
      <c r="AO302" s="236">
        <f t="shared" si="78"/>
        <v>1.9734637777557382E-2</v>
      </c>
      <c r="AP302" s="236" t="s">
        <v>145</v>
      </c>
      <c r="AQ302" s="236" t="s">
        <v>12</v>
      </c>
      <c r="AU302" s="236" t="s">
        <v>163</v>
      </c>
      <c r="AV302" s="236" t="str">
        <f t="shared" si="79"/>
        <v>TAvi_Pas</v>
      </c>
      <c r="AW302" s="236" t="str">
        <f t="shared" si="79"/>
        <v>FH12_13</v>
      </c>
      <c r="AX302" s="236">
        <f t="shared" si="80"/>
        <v>2.0262699404647935E-2</v>
      </c>
      <c r="AY302" s="236" t="s">
        <v>145</v>
      </c>
      <c r="AZ302" s="236" t="s">
        <v>11</v>
      </c>
      <c r="BD302" s="236" t="s">
        <v>163</v>
      </c>
      <c r="BE302" s="236" t="str">
        <f t="shared" si="81"/>
        <v>TAvi_Pas</v>
      </c>
      <c r="BF302" s="236" t="str">
        <f t="shared" si="81"/>
        <v>FH12_13</v>
      </c>
      <c r="BG302" s="236">
        <f t="shared" si="85"/>
        <v>1.9734637777557382E-2</v>
      </c>
      <c r="BH302" s="236" t="s">
        <v>145</v>
      </c>
      <c r="BI302" s="236" t="s">
        <v>13</v>
      </c>
      <c r="BM302" s="236" t="s">
        <v>163</v>
      </c>
      <c r="BN302" s="236" t="str">
        <f t="shared" si="82"/>
        <v>TAvi_Pas</v>
      </c>
      <c r="BO302" s="236" t="str">
        <f t="shared" si="82"/>
        <v>FH12_13</v>
      </c>
      <c r="BP302" s="236">
        <f t="shared" si="83"/>
        <v>2.0262699404647935E-2</v>
      </c>
      <c r="BQ302" s="236" t="s">
        <v>145</v>
      </c>
      <c r="BR302" s="236" t="s">
        <v>10</v>
      </c>
    </row>
    <row r="303" spans="11:70">
      <c r="K303" s="386" t="s">
        <v>163</v>
      </c>
      <c r="L303" s="236" t="str">
        <f t="shared" si="84"/>
        <v>TAvi_Pas</v>
      </c>
      <c r="M303" s="236" t="str">
        <f t="shared" si="71"/>
        <v>FH14_15</v>
      </c>
      <c r="N303" s="236">
        <f t="shared" si="72"/>
        <v>2.0838990619720756E-2</v>
      </c>
      <c r="O303" s="236" t="s">
        <v>145</v>
      </c>
      <c r="P303" s="236" t="s">
        <v>14</v>
      </c>
      <c r="T303" s="236" t="s">
        <v>163</v>
      </c>
      <c r="U303" s="236" t="str">
        <f t="shared" si="73"/>
        <v>TAvi_Pas</v>
      </c>
      <c r="V303" s="236" t="str">
        <f t="shared" si="73"/>
        <v>FH14_15</v>
      </c>
      <c r="W303" s="236">
        <f t="shared" si="74"/>
        <v>2.0134412075970921E-2</v>
      </c>
      <c r="X303" s="236" t="s">
        <v>145</v>
      </c>
      <c r="Y303" s="236" t="s">
        <v>9</v>
      </c>
      <c r="AC303" s="236" t="s">
        <v>163</v>
      </c>
      <c r="AD303" s="236" t="str">
        <f t="shared" si="75"/>
        <v>TAvi_Pas</v>
      </c>
      <c r="AE303" s="236" t="str">
        <f t="shared" si="75"/>
        <v>FH14_15</v>
      </c>
      <c r="AF303" s="236">
        <f t="shared" si="76"/>
        <v>2.0753023425021548E-2</v>
      </c>
      <c r="AG303" s="236" t="s">
        <v>145</v>
      </c>
      <c r="AH303" s="236" t="s">
        <v>15</v>
      </c>
      <c r="AL303" s="236" t="s">
        <v>163</v>
      </c>
      <c r="AM303" s="236" t="str">
        <f t="shared" si="77"/>
        <v>TAvi_Pas</v>
      </c>
      <c r="AN303" s="236" t="str">
        <f t="shared" si="77"/>
        <v>FH14_15</v>
      </c>
      <c r="AO303" s="236">
        <f t="shared" si="78"/>
        <v>2.062125446774131E-2</v>
      </c>
      <c r="AP303" s="236" t="s">
        <v>145</v>
      </c>
      <c r="AQ303" s="236" t="s">
        <v>12</v>
      </c>
      <c r="AU303" s="236" t="s">
        <v>163</v>
      </c>
      <c r="AV303" s="236" t="str">
        <f t="shared" si="79"/>
        <v>TAvi_Pas</v>
      </c>
      <c r="AW303" s="236" t="str">
        <f t="shared" si="79"/>
        <v>FH14_15</v>
      </c>
      <c r="AX303" s="236">
        <f t="shared" si="80"/>
        <v>2.1172817979268704E-2</v>
      </c>
      <c r="AY303" s="236" t="s">
        <v>145</v>
      </c>
      <c r="AZ303" s="236" t="s">
        <v>11</v>
      </c>
      <c r="BD303" s="236" t="s">
        <v>163</v>
      </c>
      <c r="BE303" s="236" t="str">
        <f t="shared" si="81"/>
        <v>TAvi_Pas</v>
      </c>
      <c r="BF303" s="236" t="str">
        <f t="shared" si="81"/>
        <v>FH14_15</v>
      </c>
      <c r="BG303" s="236">
        <f t="shared" si="85"/>
        <v>2.062125446774131E-2</v>
      </c>
      <c r="BH303" s="236" t="s">
        <v>145</v>
      </c>
      <c r="BI303" s="236" t="s">
        <v>13</v>
      </c>
      <c r="BM303" s="236" t="s">
        <v>163</v>
      </c>
      <c r="BN303" s="236" t="str">
        <f t="shared" si="82"/>
        <v>TAvi_Pas</v>
      </c>
      <c r="BO303" s="236" t="str">
        <f t="shared" si="82"/>
        <v>FH14_15</v>
      </c>
      <c r="BP303" s="236">
        <f t="shared" si="83"/>
        <v>2.1172817979268704E-2</v>
      </c>
      <c r="BQ303" s="236" t="s">
        <v>145</v>
      </c>
      <c r="BR303" s="236" t="s">
        <v>10</v>
      </c>
    </row>
    <row r="304" spans="11:70">
      <c r="K304" s="236" t="s">
        <v>163</v>
      </c>
      <c r="L304" s="236" t="str">
        <f t="shared" si="84"/>
        <v>TAvi_Pas</v>
      </c>
      <c r="M304" s="236" t="str">
        <f t="shared" si="71"/>
        <v>FH16_17</v>
      </c>
      <c r="N304" s="236">
        <f t="shared" si="72"/>
        <v>2.1159581881884614E-2</v>
      </c>
      <c r="O304" s="236" t="s">
        <v>145</v>
      </c>
      <c r="P304" s="236" t="s">
        <v>14</v>
      </c>
      <c r="T304" s="236" t="s">
        <v>163</v>
      </c>
      <c r="U304" s="236" t="str">
        <f t="shared" si="73"/>
        <v>TAvi_Pas</v>
      </c>
      <c r="V304" s="236" t="str">
        <f t="shared" si="73"/>
        <v>FH16_17</v>
      </c>
      <c r="W304" s="236">
        <f t="shared" si="74"/>
        <v>1.9900470527556027E-2</v>
      </c>
      <c r="X304" s="236" t="s">
        <v>145</v>
      </c>
      <c r="Y304" s="236" t="s">
        <v>9</v>
      </c>
      <c r="AC304" s="236" t="s">
        <v>163</v>
      </c>
      <c r="AD304" s="236" t="str">
        <f t="shared" ref="AD304:AE319" si="86">U304</f>
        <v>TAvi_Pas</v>
      </c>
      <c r="AE304" s="236" t="str">
        <f t="shared" si="86"/>
        <v>FH16_17</v>
      </c>
      <c r="AF304" s="236">
        <f t="shared" si="76"/>
        <v>2.1834856434323043E-2</v>
      </c>
      <c r="AG304" s="236" t="s">
        <v>145</v>
      </c>
      <c r="AH304" s="236" t="s">
        <v>15</v>
      </c>
      <c r="AL304" s="236" t="s">
        <v>163</v>
      </c>
      <c r="AM304" s="236" t="str">
        <f t="shared" ref="AM304:AN319" si="87">AD304</f>
        <v>TAvi_Pas</v>
      </c>
      <c r="AN304" s="236" t="str">
        <f t="shared" si="87"/>
        <v>FH16_17</v>
      </c>
      <c r="AO304" s="236">
        <f t="shared" si="78"/>
        <v>2.0861762903381702E-2</v>
      </c>
      <c r="AP304" s="236" t="s">
        <v>145</v>
      </c>
      <c r="AQ304" s="236" t="s">
        <v>12</v>
      </c>
      <c r="AU304" s="236" t="s">
        <v>163</v>
      </c>
      <c r="AV304" s="236" t="str">
        <f t="shared" ref="AV304:AW319" si="88">AM304</f>
        <v>TAvi_Pas</v>
      </c>
      <c r="AW304" s="236" t="str">
        <f t="shared" si="88"/>
        <v>FH16_17</v>
      </c>
      <c r="AX304" s="236">
        <f t="shared" si="80"/>
        <v>2.13427940914599E-2</v>
      </c>
      <c r="AY304" s="236" t="s">
        <v>145</v>
      </c>
      <c r="AZ304" s="236" t="s">
        <v>11</v>
      </c>
      <c r="BD304" s="236" t="s">
        <v>163</v>
      </c>
      <c r="BE304" s="236" t="str">
        <f t="shared" ref="BE304:BF319" si="89">AV304</f>
        <v>TAvi_Pas</v>
      </c>
      <c r="BF304" s="236" t="str">
        <f t="shared" si="89"/>
        <v>FH16_17</v>
      </c>
      <c r="BG304" s="236">
        <f t="shared" si="85"/>
        <v>2.0861762903381702E-2</v>
      </c>
      <c r="BH304" s="236" t="s">
        <v>145</v>
      </c>
      <c r="BI304" s="236" t="s">
        <v>13</v>
      </c>
      <c r="BM304" s="236" t="s">
        <v>163</v>
      </c>
      <c r="BN304" s="236" t="str">
        <f t="shared" ref="BN304:BO319" si="90">BE304</f>
        <v>TAvi_Pas</v>
      </c>
      <c r="BO304" s="236" t="str">
        <f t="shared" si="90"/>
        <v>FH16_17</v>
      </c>
      <c r="BP304" s="236">
        <f t="shared" si="83"/>
        <v>2.13427940914599E-2</v>
      </c>
      <c r="BQ304" s="236" t="s">
        <v>145</v>
      </c>
      <c r="BR304" s="236" t="s">
        <v>10</v>
      </c>
    </row>
    <row r="305" spans="11:70">
      <c r="K305" s="236" t="s">
        <v>163</v>
      </c>
      <c r="L305" s="236" t="str">
        <f t="shared" si="84"/>
        <v>TAvi_Pas</v>
      </c>
      <c r="M305" s="236" t="str">
        <f t="shared" si="71"/>
        <v>FH18_19</v>
      </c>
      <c r="N305" s="236">
        <f t="shared" si="72"/>
        <v>2.1224678540757162E-2</v>
      </c>
      <c r="O305" s="236" t="s">
        <v>145</v>
      </c>
      <c r="P305" s="236" t="s">
        <v>14</v>
      </c>
      <c r="T305" s="236" t="s">
        <v>163</v>
      </c>
      <c r="U305" s="236" t="str">
        <f t="shared" ref="U305:V320" si="91">L305</f>
        <v>TAvi_Pas</v>
      </c>
      <c r="V305" s="236" t="str">
        <f t="shared" si="91"/>
        <v>FH18_19</v>
      </c>
      <c r="W305" s="236">
        <f t="shared" si="74"/>
        <v>2.0107856361090009E-2</v>
      </c>
      <c r="X305" s="236" t="s">
        <v>145</v>
      </c>
      <c r="Y305" s="236" t="s">
        <v>9</v>
      </c>
      <c r="AC305" s="236" t="s">
        <v>163</v>
      </c>
      <c r="AD305" s="236" t="str">
        <f t="shared" si="86"/>
        <v>TAvi_Pas</v>
      </c>
      <c r="AE305" s="236" t="str">
        <f t="shared" si="86"/>
        <v>FH18_19</v>
      </c>
      <c r="AF305" s="236">
        <f t="shared" si="76"/>
        <v>2.1851663341138666E-2</v>
      </c>
      <c r="AG305" s="236" t="s">
        <v>145</v>
      </c>
      <c r="AH305" s="236" t="s">
        <v>15</v>
      </c>
      <c r="AL305" s="236" t="s">
        <v>163</v>
      </c>
      <c r="AM305" s="236" t="str">
        <f t="shared" si="87"/>
        <v>TAvi_Pas</v>
      </c>
      <c r="AN305" s="236" t="str">
        <f t="shared" si="87"/>
        <v>FH18_19</v>
      </c>
      <c r="AO305" s="236">
        <f t="shared" si="78"/>
        <v>2.0787222764254057E-2</v>
      </c>
      <c r="AP305" s="236" t="s">
        <v>145</v>
      </c>
      <c r="AQ305" s="236" t="s">
        <v>12</v>
      </c>
      <c r="AU305" s="236" t="s">
        <v>163</v>
      </c>
      <c r="AV305" s="236" t="str">
        <f t="shared" si="88"/>
        <v>TAvi_Pas</v>
      </c>
      <c r="AW305" s="236" t="str">
        <f t="shared" si="88"/>
        <v>FH18_19</v>
      </c>
      <c r="AX305" s="236">
        <f t="shared" si="80"/>
        <v>2.1302546509601013E-2</v>
      </c>
      <c r="AY305" s="236" t="s">
        <v>145</v>
      </c>
      <c r="AZ305" s="236" t="s">
        <v>11</v>
      </c>
      <c r="BD305" s="236" t="s">
        <v>163</v>
      </c>
      <c r="BE305" s="236" t="str">
        <f t="shared" si="89"/>
        <v>TAvi_Pas</v>
      </c>
      <c r="BF305" s="236" t="str">
        <f t="shared" si="89"/>
        <v>FH18_19</v>
      </c>
      <c r="BG305" s="236">
        <f t="shared" si="85"/>
        <v>2.0787222764254057E-2</v>
      </c>
      <c r="BH305" s="236" t="s">
        <v>145</v>
      </c>
      <c r="BI305" s="236" t="s">
        <v>13</v>
      </c>
      <c r="BM305" s="236" t="s">
        <v>163</v>
      </c>
      <c r="BN305" s="236" t="str">
        <f t="shared" si="90"/>
        <v>TAvi_Pas</v>
      </c>
      <c r="BO305" s="236" t="str">
        <f t="shared" si="90"/>
        <v>FH18_19</v>
      </c>
      <c r="BP305" s="236">
        <f t="shared" si="83"/>
        <v>2.1302546509601013E-2</v>
      </c>
      <c r="BQ305" s="236" t="s">
        <v>145</v>
      </c>
      <c r="BR305" s="236" t="s">
        <v>10</v>
      </c>
    </row>
    <row r="306" spans="11:70">
      <c r="K306" s="236" t="s">
        <v>163</v>
      </c>
      <c r="L306" s="236" t="str">
        <f t="shared" si="84"/>
        <v>TAvi_Pas</v>
      </c>
      <c r="M306" s="236" t="str">
        <f t="shared" si="71"/>
        <v>FH20_21</v>
      </c>
      <c r="N306" s="236">
        <f t="shared" si="72"/>
        <v>2.1196759693815032E-2</v>
      </c>
      <c r="O306" s="236" t="s">
        <v>145</v>
      </c>
      <c r="P306" s="236" t="s">
        <v>14</v>
      </c>
      <c r="T306" s="236" t="s">
        <v>163</v>
      </c>
      <c r="U306" s="236" t="str">
        <f t="shared" si="91"/>
        <v>TAvi_Pas</v>
      </c>
      <c r="V306" s="236" t="str">
        <f t="shared" si="91"/>
        <v>FH20_21</v>
      </c>
      <c r="W306" s="236">
        <f t="shared" si="74"/>
        <v>2.0969036728827523E-2</v>
      </c>
      <c r="X306" s="236" t="s">
        <v>145</v>
      </c>
      <c r="Y306" s="236" t="s">
        <v>9</v>
      </c>
      <c r="AC306" s="236" t="s">
        <v>163</v>
      </c>
      <c r="AD306" s="236" t="str">
        <f t="shared" si="86"/>
        <v>TAvi_Pas</v>
      </c>
      <c r="AE306" s="236" t="str">
        <f t="shared" si="86"/>
        <v>FH20_21</v>
      </c>
      <c r="AF306" s="236">
        <f t="shared" si="76"/>
        <v>2.157042975296812E-2</v>
      </c>
      <c r="AG306" s="236" t="s">
        <v>145</v>
      </c>
      <c r="AH306" s="236" t="s">
        <v>15</v>
      </c>
      <c r="AL306" s="236" t="s">
        <v>163</v>
      </c>
      <c r="AM306" s="236" t="str">
        <f t="shared" si="87"/>
        <v>TAvi_Pas</v>
      </c>
      <c r="AN306" s="236" t="str">
        <f t="shared" si="87"/>
        <v>FH20_21</v>
      </c>
      <c r="AO306" s="236">
        <f t="shared" si="78"/>
        <v>2.0999926566056218E-2</v>
      </c>
      <c r="AP306" s="236" t="s">
        <v>145</v>
      </c>
      <c r="AQ306" s="236" t="s">
        <v>12</v>
      </c>
      <c r="AU306" s="236" t="s">
        <v>163</v>
      </c>
      <c r="AV306" s="236" t="str">
        <f t="shared" si="88"/>
        <v>TAvi_Pas</v>
      </c>
      <c r="AW306" s="236" t="str">
        <f t="shared" si="88"/>
        <v>FH20_21</v>
      </c>
      <c r="AX306" s="236">
        <f t="shared" si="80"/>
        <v>2.172914857240358E-2</v>
      </c>
      <c r="AY306" s="236" t="s">
        <v>145</v>
      </c>
      <c r="AZ306" s="236" t="s">
        <v>11</v>
      </c>
      <c r="BD306" s="236" t="s">
        <v>163</v>
      </c>
      <c r="BE306" s="236" t="str">
        <f t="shared" si="89"/>
        <v>TAvi_Pas</v>
      </c>
      <c r="BF306" s="236" t="str">
        <f t="shared" si="89"/>
        <v>FH20_21</v>
      </c>
      <c r="BG306" s="236">
        <f t="shared" si="85"/>
        <v>2.0999926566056218E-2</v>
      </c>
      <c r="BH306" s="236" t="s">
        <v>145</v>
      </c>
      <c r="BI306" s="236" t="s">
        <v>13</v>
      </c>
      <c r="BM306" s="236" t="s">
        <v>163</v>
      </c>
      <c r="BN306" s="236" t="str">
        <f t="shared" si="90"/>
        <v>TAvi_Pas</v>
      </c>
      <c r="BO306" s="236" t="str">
        <f t="shared" si="90"/>
        <v>FH20_21</v>
      </c>
      <c r="BP306" s="236">
        <f t="shared" si="83"/>
        <v>2.172914857240358E-2</v>
      </c>
      <c r="BQ306" s="236" t="s">
        <v>145</v>
      </c>
      <c r="BR306" s="236" t="s">
        <v>10</v>
      </c>
    </row>
    <row r="307" spans="11:70">
      <c r="K307" s="386" t="s">
        <v>163</v>
      </c>
      <c r="L307" s="236" t="str">
        <f t="shared" si="84"/>
        <v>TAvi_Pas</v>
      </c>
      <c r="M307" s="236" t="str">
        <f t="shared" si="71"/>
        <v>FH22_23</v>
      </c>
      <c r="N307" s="236">
        <f t="shared" si="72"/>
        <v>2.1378603635991075E-2</v>
      </c>
      <c r="O307" s="236" t="s">
        <v>145</v>
      </c>
      <c r="P307" s="236" t="s">
        <v>14</v>
      </c>
      <c r="T307" s="236" t="s">
        <v>163</v>
      </c>
      <c r="U307" s="236" t="str">
        <f t="shared" si="91"/>
        <v>TAvi_Pas</v>
      </c>
      <c r="V307" s="236" t="str">
        <f t="shared" si="91"/>
        <v>FH22_23</v>
      </c>
      <c r="W307" s="236">
        <f t="shared" si="74"/>
        <v>2.0691198572281522E-2</v>
      </c>
      <c r="X307" s="236" t="s">
        <v>145</v>
      </c>
      <c r="Y307" s="236" t="s">
        <v>9</v>
      </c>
      <c r="AC307" s="236" t="s">
        <v>163</v>
      </c>
      <c r="AD307" s="236" t="str">
        <f t="shared" si="86"/>
        <v>TAvi_Pas</v>
      </c>
      <c r="AE307" s="236" t="str">
        <f t="shared" si="86"/>
        <v>FH22_23</v>
      </c>
      <c r="AF307" s="236">
        <f t="shared" si="76"/>
        <v>2.1709141168517694E-2</v>
      </c>
      <c r="AG307" s="236" t="s">
        <v>145</v>
      </c>
      <c r="AH307" s="236" t="s">
        <v>15</v>
      </c>
      <c r="AL307" s="236" t="s">
        <v>163</v>
      </c>
      <c r="AM307" s="236" t="str">
        <f t="shared" si="87"/>
        <v>TAvi_Pas</v>
      </c>
      <c r="AN307" s="236" t="str">
        <f t="shared" si="87"/>
        <v>FH22_23</v>
      </c>
      <c r="AO307" s="236">
        <f t="shared" si="78"/>
        <v>2.1207571541905425E-2</v>
      </c>
      <c r="AP307" s="236" t="s">
        <v>145</v>
      </c>
      <c r="AQ307" s="236" t="s">
        <v>12</v>
      </c>
      <c r="AU307" s="236" t="s">
        <v>163</v>
      </c>
      <c r="AV307" s="236" t="str">
        <f t="shared" si="88"/>
        <v>TAvi_Pas</v>
      </c>
      <c r="AW307" s="236" t="str">
        <f t="shared" si="88"/>
        <v>FH22_23</v>
      </c>
      <c r="AX307" s="236">
        <f t="shared" si="80"/>
        <v>2.255459586083617E-2</v>
      </c>
      <c r="AY307" s="236" t="s">
        <v>145</v>
      </c>
      <c r="AZ307" s="236" t="s">
        <v>11</v>
      </c>
      <c r="BD307" s="236" t="s">
        <v>163</v>
      </c>
      <c r="BE307" s="236" t="str">
        <f t="shared" si="89"/>
        <v>TAvi_Pas</v>
      </c>
      <c r="BF307" s="236" t="str">
        <f t="shared" si="89"/>
        <v>FH22_23</v>
      </c>
      <c r="BG307" s="236">
        <f t="shared" si="85"/>
        <v>2.1207571541905425E-2</v>
      </c>
      <c r="BH307" s="236" t="s">
        <v>145</v>
      </c>
      <c r="BI307" s="236" t="s">
        <v>13</v>
      </c>
      <c r="BM307" s="236" t="s">
        <v>163</v>
      </c>
      <c r="BN307" s="236" t="str">
        <f t="shared" si="90"/>
        <v>TAvi_Pas</v>
      </c>
      <c r="BO307" s="236" t="str">
        <f t="shared" si="90"/>
        <v>FH22_23</v>
      </c>
      <c r="BP307" s="236">
        <f t="shared" si="83"/>
        <v>2.255459586083617E-2</v>
      </c>
      <c r="BQ307" s="236" t="s">
        <v>145</v>
      </c>
      <c r="BR307" s="236" t="s">
        <v>10</v>
      </c>
    </row>
    <row r="308" spans="11:70">
      <c r="K308" s="236" t="s">
        <v>163</v>
      </c>
      <c r="L308" s="236" t="str">
        <f t="shared" si="84"/>
        <v>TAvi_Pas</v>
      </c>
      <c r="M308" s="236" t="str">
        <f t="shared" si="71"/>
        <v>WH0_1</v>
      </c>
      <c r="N308" s="236">
        <f t="shared" si="72"/>
        <v>2.3300094813820355E-2</v>
      </c>
      <c r="O308" s="236" t="s">
        <v>145</v>
      </c>
      <c r="P308" s="236" t="s">
        <v>14</v>
      </c>
      <c r="T308" s="236" t="s">
        <v>163</v>
      </c>
      <c r="U308" s="236" t="str">
        <f t="shared" si="91"/>
        <v>TAvi_Pas</v>
      </c>
      <c r="V308" s="236" t="str">
        <f t="shared" si="91"/>
        <v>WH0_1</v>
      </c>
      <c r="W308" s="236">
        <f t="shared" si="74"/>
        <v>2.7052832396289028E-2</v>
      </c>
      <c r="X308" s="236" t="s">
        <v>145</v>
      </c>
      <c r="Y308" s="236" t="s">
        <v>9</v>
      </c>
      <c r="AC308" s="236" t="s">
        <v>163</v>
      </c>
      <c r="AD308" s="236" t="str">
        <f t="shared" si="86"/>
        <v>TAvi_Pas</v>
      </c>
      <c r="AE308" s="236" t="str">
        <f t="shared" si="86"/>
        <v>WH0_1</v>
      </c>
      <c r="AF308" s="236">
        <f t="shared" si="76"/>
        <v>2.6977531248366181E-2</v>
      </c>
      <c r="AG308" s="236" t="s">
        <v>145</v>
      </c>
      <c r="AH308" s="236" t="s">
        <v>15</v>
      </c>
      <c r="AL308" s="236" t="s">
        <v>163</v>
      </c>
      <c r="AM308" s="236" t="str">
        <f t="shared" si="87"/>
        <v>TAvi_Pas</v>
      </c>
      <c r="AN308" s="236" t="str">
        <f t="shared" si="87"/>
        <v>WH0_1</v>
      </c>
      <c r="AO308" s="236">
        <f t="shared" si="78"/>
        <v>2.6007960145311419E-2</v>
      </c>
      <c r="AP308" s="236" t="s">
        <v>145</v>
      </c>
      <c r="AQ308" s="236" t="s">
        <v>12</v>
      </c>
      <c r="AU308" s="236" t="s">
        <v>163</v>
      </c>
      <c r="AV308" s="236" t="str">
        <f t="shared" si="88"/>
        <v>TAvi_Pas</v>
      </c>
      <c r="AW308" s="236" t="str">
        <f t="shared" si="88"/>
        <v>WH0_1</v>
      </c>
      <c r="AX308" s="236">
        <f t="shared" si="80"/>
        <v>2.5192013319288074E-2</v>
      </c>
      <c r="AY308" s="236" t="s">
        <v>145</v>
      </c>
      <c r="AZ308" s="236" t="s">
        <v>11</v>
      </c>
      <c r="BD308" s="236" t="s">
        <v>163</v>
      </c>
      <c r="BE308" s="236" t="str">
        <f t="shared" si="89"/>
        <v>TAvi_Pas</v>
      </c>
      <c r="BF308" s="236" t="str">
        <f t="shared" si="89"/>
        <v>WH0_1</v>
      </c>
      <c r="BG308" s="236">
        <f t="shared" si="85"/>
        <v>2.6007960145311419E-2</v>
      </c>
      <c r="BH308" s="236" t="s">
        <v>145</v>
      </c>
      <c r="BI308" s="236" t="s">
        <v>13</v>
      </c>
      <c r="BM308" s="236" t="s">
        <v>163</v>
      </c>
      <c r="BN308" s="236" t="str">
        <f t="shared" si="90"/>
        <v>TAvi_Pas</v>
      </c>
      <c r="BO308" s="236" t="str">
        <f t="shared" si="90"/>
        <v>WH0_1</v>
      </c>
      <c r="BP308" s="236">
        <f t="shared" si="83"/>
        <v>2.5192013319288074E-2</v>
      </c>
      <c r="BQ308" s="236" t="s">
        <v>145</v>
      </c>
      <c r="BR308" s="236" t="s">
        <v>10</v>
      </c>
    </row>
    <row r="309" spans="11:70">
      <c r="K309" s="236" t="s">
        <v>163</v>
      </c>
      <c r="L309" s="236" t="str">
        <f t="shared" si="84"/>
        <v>TAvi_Pas</v>
      </c>
      <c r="M309" s="236" t="str">
        <f t="shared" si="71"/>
        <v>WH2_3</v>
      </c>
      <c r="N309" s="236">
        <f t="shared" si="72"/>
        <v>2.2949279837092943E-2</v>
      </c>
      <c r="O309" s="236" t="s">
        <v>145</v>
      </c>
      <c r="P309" s="236" t="s">
        <v>14</v>
      </c>
      <c r="T309" s="236" t="s">
        <v>163</v>
      </c>
      <c r="U309" s="236" t="str">
        <f t="shared" si="91"/>
        <v>TAvi_Pas</v>
      </c>
      <c r="V309" s="236" t="str">
        <f t="shared" si="91"/>
        <v>WH2_3</v>
      </c>
      <c r="W309" s="236">
        <f t="shared" si="74"/>
        <v>2.5013577036882978E-2</v>
      </c>
      <c r="X309" s="236" t="s">
        <v>145</v>
      </c>
      <c r="Y309" s="236" t="s">
        <v>9</v>
      </c>
      <c r="AC309" s="236" t="s">
        <v>163</v>
      </c>
      <c r="AD309" s="236" t="str">
        <f t="shared" si="86"/>
        <v>TAvi_Pas</v>
      </c>
      <c r="AE309" s="236" t="str">
        <f t="shared" si="86"/>
        <v>WH2_3</v>
      </c>
      <c r="AF309" s="236">
        <f t="shared" si="76"/>
        <v>2.6652958693425988E-2</v>
      </c>
      <c r="AG309" s="236" t="s">
        <v>145</v>
      </c>
      <c r="AH309" s="236" t="s">
        <v>15</v>
      </c>
      <c r="AL309" s="236" t="s">
        <v>163</v>
      </c>
      <c r="AM309" s="236" t="str">
        <f t="shared" si="87"/>
        <v>TAvi_Pas</v>
      </c>
      <c r="AN309" s="236" t="str">
        <f t="shared" si="87"/>
        <v>WH2_3</v>
      </c>
      <c r="AO309" s="236">
        <f t="shared" si="78"/>
        <v>2.5282231921475835E-2</v>
      </c>
      <c r="AP309" s="236" t="s">
        <v>145</v>
      </c>
      <c r="AQ309" s="236" t="s">
        <v>12</v>
      </c>
      <c r="AU309" s="236" t="s">
        <v>163</v>
      </c>
      <c r="AV309" s="236" t="str">
        <f t="shared" si="88"/>
        <v>TAvi_Pas</v>
      </c>
      <c r="AW309" s="236" t="str">
        <f t="shared" si="88"/>
        <v>WH2_3</v>
      </c>
      <c r="AX309" s="236">
        <f t="shared" si="80"/>
        <v>2.4011456297412508E-2</v>
      </c>
      <c r="AY309" s="236" t="s">
        <v>145</v>
      </c>
      <c r="AZ309" s="236" t="s">
        <v>11</v>
      </c>
      <c r="BD309" s="236" t="s">
        <v>163</v>
      </c>
      <c r="BE309" s="236" t="str">
        <f t="shared" si="89"/>
        <v>TAvi_Pas</v>
      </c>
      <c r="BF309" s="236" t="str">
        <f t="shared" si="89"/>
        <v>WH2_3</v>
      </c>
      <c r="BG309" s="236">
        <f t="shared" si="85"/>
        <v>2.5282231921475835E-2</v>
      </c>
      <c r="BH309" s="236" t="s">
        <v>145</v>
      </c>
      <c r="BI309" s="236" t="s">
        <v>13</v>
      </c>
      <c r="BM309" s="236" t="s">
        <v>163</v>
      </c>
      <c r="BN309" s="236" t="str">
        <f t="shared" si="90"/>
        <v>TAvi_Pas</v>
      </c>
      <c r="BO309" s="236" t="str">
        <f t="shared" si="90"/>
        <v>WH2_3</v>
      </c>
      <c r="BP309" s="236">
        <f t="shared" si="83"/>
        <v>2.4011456297412508E-2</v>
      </c>
      <c r="BQ309" s="236" t="s">
        <v>145</v>
      </c>
      <c r="BR309" s="236" t="s">
        <v>10</v>
      </c>
    </row>
    <row r="310" spans="11:70">
      <c r="K310" s="236" t="s">
        <v>163</v>
      </c>
      <c r="L310" s="236" t="str">
        <f t="shared" si="84"/>
        <v>TAvi_Pas</v>
      </c>
      <c r="M310" s="236" t="str">
        <f t="shared" si="71"/>
        <v>WH4_5</v>
      </c>
      <c r="N310" s="236">
        <f t="shared" si="72"/>
        <v>2.2222380945545704E-2</v>
      </c>
      <c r="O310" s="236" t="s">
        <v>145</v>
      </c>
      <c r="P310" s="236" t="s">
        <v>14</v>
      </c>
      <c r="T310" s="236" t="s">
        <v>163</v>
      </c>
      <c r="U310" s="236" t="str">
        <f t="shared" si="91"/>
        <v>TAvi_Pas</v>
      </c>
      <c r="V310" s="236" t="str">
        <f t="shared" si="91"/>
        <v>WH4_5</v>
      </c>
      <c r="W310" s="236">
        <f t="shared" si="74"/>
        <v>2.3696203770169025E-2</v>
      </c>
      <c r="X310" s="236" t="s">
        <v>145</v>
      </c>
      <c r="Y310" s="236" t="s">
        <v>9</v>
      </c>
      <c r="AC310" s="236" t="s">
        <v>163</v>
      </c>
      <c r="AD310" s="236" t="str">
        <f t="shared" si="86"/>
        <v>TAvi_Pas</v>
      </c>
      <c r="AE310" s="236" t="str">
        <f t="shared" si="86"/>
        <v>WH4_5</v>
      </c>
      <c r="AF310" s="236">
        <f t="shared" si="76"/>
        <v>2.4917071568632491E-2</v>
      </c>
      <c r="AG310" s="236" t="s">
        <v>145</v>
      </c>
      <c r="AH310" s="236" t="s">
        <v>15</v>
      </c>
      <c r="AL310" s="236" t="s">
        <v>163</v>
      </c>
      <c r="AM310" s="236" t="str">
        <f t="shared" si="87"/>
        <v>TAvi_Pas</v>
      </c>
      <c r="AN310" s="236" t="str">
        <f t="shared" si="87"/>
        <v>WH4_5</v>
      </c>
      <c r="AO310" s="236">
        <f t="shared" si="78"/>
        <v>2.3916599319823553E-2</v>
      </c>
      <c r="AP310" s="236" t="s">
        <v>145</v>
      </c>
      <c r="AQ310" s="236" t="s">
        <v>12</v>
      </c>
      <c r="AU310" s="236" t="s">
        <v>163</v>
      </c>
      <c r="AV310" s="236" t="str">
        <f t="shared" si="88"/>
        <v>TAvi_Pas</v>
      </c>
      <c r="AW310" s="236" t="str">
        <f t="shared" si="88"/>
        <v>WH4_5</v>
      </c>
      <c r="AX310" s="236">
        <f t="shared" si="80"/>
        <v>2.1583935635486006E-2</v>
      </c>
      <c r="AY310" s="236" t="s">
        <v>145</v>
      </c>
      <c r="AZ310" s="236" t="s">
        <v>11</v>
      </c>
      <c r="BD310" s="236" t="s">
        <v>163</v>
      </c>
      <c r="BE310" s="236" t="str">
        <f t="shared" si="89"/>
        <v>TAvi_Pas</v>
      </c>
      <c r="BF310" s="236" t="str">
        <f t="shared" si="89"/>
        <v>WH4_5</v>
      </c>
      <c r="BG310" s="236">
        <f t="shared" si="85"/>
        <v>2.3916599319823553E-2</v>
      </c>
      <c r="BH310" s="236" t="s">
        <v>145</v>
      </c>
      <c r="BI310" s="236" t="s">
        <v>13</v>
      </c>
      <c r="BM310" s="236" t="s">
        <v>163</v>
      </c>
      <c r="BN310" s="236" t="str">
        <f t="shared" si="90"/>
        <v>TAvi_Pas</v>
      </c>
      <c r="BO310" s="236" t="str">
        <f t="shared" si="90"/>
        <v>WH4_5</v>
      </c>
      <c r="BP310" s="236">
        <f t="shared" si="83"/>
        <v>2.1583935635486006E-2</v>
      </c>
      <c r="BQ310" s="236" t="s">
        <v>145</v>
      </c>
      <c r="BR310" s="236" t="s">
        <v>10</v>
      </c>
    </row>
    <row r="311" spans="11:70">
      <c r="K311" s="386" t="s">
        <v>163</v>
      </c>
      <c r="L311" s="236" t="str">
        <f t="shared" si="84"/>
        <v>TAvi_Pas</v>
      </c>
      <c r="M311" s="236" t="str">
        <f t="shared" si="71"/>
        <v>WH6_7</v>
      </c>
      <c r="N311" s="236">
        <f t="shared" si="72"/>
        <v>2.1258522050921807E-2</v>
      </c>
      <c r="O311" s="236" t="s">
        <v>145</v>
      </c>
      <c r="P311" s="236" t="s">
        <v>14</v>
      </c>
      <c r="T311" s="236" t="s">
        <v>163</v>
      </c>
      <c r="U311" s="236" t="str">
        <f t="shared" si="91"/>
        <v>TAvi_Pas</v>
      </c>
      <c r="V311" s="236" t="str">
        <f t="shared" si="91"/>
        <v>WH6_7</v>
      </c>
      <c r="W311" s="236">
        <f t="shared" si="74"/>
        <v>2.3554467401049717E-2</v>
      </c>
      <c r="X311" s="236" t="s">
        <v>145</v>
      </c>
      <c r="Y311" s="236" t="s">
        <v>9</v>
      </c>
      <c r="AC311" s="236" t="s">
        <v>163</v>
      </c>
      <c r="AD311" s="236" t="str">
        <f t="shared" si="86"/>
        <v>TAvi_Pas</v>
      </c>
      <c r="AE311" s="236" t="str">
        <f t="shared" si="86"/>
        <v>WH6_7</v>
      </c>
      <c r="AF311" s="236">
        <f t="shared" si="76"/>
        <v>2.2314948777941768E-2</v>
      </c>
      <c r="AG311" s="236" t="s">
        <v>145</v>
      </c>
      <c r="AH311" s="236" t="s">
        <v>15</v>
      </c>
      <c r="AL311" s="236" t="s">
        <v>163</v>
      </c>
      <c r="AM311" s="236" t="str">
        <f t="shared" si="87"/>
        <v>TAvi_Pas</v>
      </c>
      <c r="AN311" s="236" t="str">
        <f t="shared" si="87"/>
        <v>WH6_7</v>
      </c>
      <c r="AO311" s="236">
        <f t="shared" si="78"/>
        <v>2.2630890443310306E-2</v>
      </c>
      <c r="AP311" s="236" t="s">
        <v>145</v>
      </c>
      <c r="AQ311" s="236" t="s">
        <v>12</v>
      </c>
      <c r="AU311" s="236" t="s">
        <v>163</v>
      </c>
      <c r="AV311" s="236" t="str">
        <f t="shared" si="88"/>
        <v>TAvi_Pas</v>
      </c>
      <c r="AW311" s="236" t="str">
        <f t="shared" si="88"/>
        <v>WH6_7</v>
      </c>
      <c r="AX311" s="236">
        <f t="shared" si="80"/>
        <v>1.956645749960171E-2</v>
      </c>
      <c r="AY311" s="236" t="s">
        <v>145</v>
      </c>
      <c r="AZ311" s="236" t="s">
        <v>11</v>
      </c>
      <c r="BD311" s="236" t="s">
        <v>163</v>
      </c>
      <c r="BE311" s="236" t="str">
        <f t="shared" si="89"/>
        <v>TAvi_Pas</v>
      </c>
      <c r="BF311" s="236" t="str">
        <f t="shared" si="89"/>
        <v>WH6_7</v>
      </c>
      <c r="BG311" s="236">
        <f t="shared" si="85"/>
        <v>2.2630890443310306E-2</v>
      </c>
      <c r="BH311" s="236" t="s">
        <v>145</v>
      </c>
      <c r="BI311" s="236" t="s">
        <v>13</v>
      </c>
      <c r="BM311" s="236" t="s">
        <v>163</v>
      </c>
      <c r="BN311" s="236" t="str">
        <f t="shared" si="90"/>
        <v>TAvi_Pas</v>
      </c>
      <c r="BO311" s="236" t="str">
        <f t="shared" si="90"/>
        <v>WH6_7</v>
      </c>
      <c r="BP311" s="236">
        <f t="shared" si="83"/>
        <v>1.956645749960171E-2</v>
      </c>
      <c r="BQ311" s="236" t="s">
        <v>145</v>
      </c>
      <c r="BR311" s="236" t="s">
        <v>10</v>
      </c>
    </row>
    <row r="312" spans="11:70">
      <c r="K312" s="236" t="s">
        <v>163</v>
      </c>
      <c r="L312" s="236" t="str">
        <f t="shared" si="84"/>
        <v>TAvi_Pas</v>
      </c>
      <c r="M312" s="236" t="str">
        <f t="shared" si="71"/>
        <v>WH8_9</v>
      </c>
      <c r="N312" s="236">
        <f t="shared" si="72"/>
        <v>2.0781130887542472E-2</v>
      </c>
      <c r="O312" s="236" t="s">
        <v>145</v>
      </c>
      <c r="P312" s="236" t="s">
        <v>14</v>
      </c>
      <c r="T312" s="236" t="s">
        <v>163</v>
      </c>
      <c r="U312" s="236" t="str">
        <f t="shared" si="91"/>
        <v>TAvi_Pas</v>
      </c>
      <c r="V312" s="236" t="str">
        <f t="shared" si="91"/>
        <v>WH8_9</v>
      </c>
      <c r="W312" s="236">
        <f t="shared" si="74"/>
        <v>2.4300205766701756E-2</v>
      </c>
      <c r="X312" s="236" t="s">
        <v>145</v>
      </c>
      <c r="Y312" s="236" t="s">
        <v>9</v>
      </c>
      <c r="AC312" s="236" t="s">
        <v>163</v>
      </c>
      <c r="AD312" s="236" t="str">
        <f t="shared" si="86"/>
        <v>TAvi_Pas</v>
      </c>
      <c r="AE312" s="236" t="str">
        <f t="shared" si="86"/>
        <v>WH8_9</v>
      </c>
      <c r="AF312" s="236">
        <f t="shared" si="76"/>
        <v>2.0694579381969672E-2</v>
      </c>
      <c r="AG312" s="236" t="s">
        <v>145</v>
      </c>
      <c r="AH312" s="236" t="s">
        <v>15</v>
      </c>
      <c r="AL312" s="236" t="s">
        <v>163</v>
      </c>
      <c r="AM312" s="236" t="str">
        <f t="shared" si="87"/>
        <v>TAvi_Pas</v>
      </c>
      <c r="AN312" s="236" t="str">
        <f t="shared" si="87"/>
        <v>WH8_9</v>
      </c>
      <c r="AO312" s="236">
        <f t="shared" si="78"/>
        <v>2.2198516505466385E-2</v>
      </c>
      <c r="AP312" s="236" t="s">
        <v>145</v>
      </c>
      <c r="AQ312" s="236" t="s">
        <v>12</v>
      </c>
      <c r="AU312" s="236" t="s">
        <v>163</v>
      </c>
      <c r="AV312" s="236" t="str">
        <f t="shared" si="88"/>
        <v>TAvi_Pas</v>
      </c>
      <c r="AW312" s="236" t="str">
        <f t="shared" si="88"/>
        <v>WH8_9</v>
      </c>
      <c r="AX312" s="236">
        <f t="shared" si="80"/>
        <v>1.8926889835118442E-2</v>
      </c>
      <c r="AY312" s="236" t="s">
        <v>145</v>
      </c>
      <c r="AZ312" s="236" t="s">
        <v>11</v>
      </c>
      <c r="BD312" s="236" t="s">
        <v>163</v>
      </c>
      <c r="BE312" s="236" t="str">
        <f t="shared" si="89"/>
        <v>TAvi_Pas</v>
      </c>
      <c r="BF312" s="236" t="str">
        <f t="shared" si="89"/>
        <v>WH8_9</v>
      </c>
      <c r="BG312" s="236">
        <f t="shared" si="85"/>
        <v>2.2198516505466385E-2</v>
      </c>
      <c r="BH312" s="236" t="s">
        <v>145</v>
      </c>
      <c r="BI312" s="236" t="s">
        <v>13</v>
      </c>
      <c r="BM312" s="236" t="s">
        <v>163</v>
      </c>
      <c r="BN312" s="236" t="str">
        <f t="shared" si="90"/>
        <v>TAvi_Pas</v>
      </c>
      <c r="BO312" s="236" t="str">
        <f t="shared" si="90"/>
        <v>WH8_9</v>
      </c>
      <c r="BP312" s="236">
        <f t="shared" si="83"/>
        <v>1.8926889835118442E-2</v>
      </c>
      <c r="BQ312" s="236" t="s">
        <v>145</v>
      </c>
      <c r="BR312" s="236" t="s">
        <v>10</v>
      </c>
    </row>
    <row r="313" spans="11:70">
      <c r="K313" s="236" t="s">
        <v>163</v>
      </c>
      <c r="L313" s="236" t="str">
        <f t="shared" si="84"/>
        <v>TAvi_Pas</v>
      </c>
      <c r="M313" s="236" t="str">
        <f t="shared" si="71"/>
        <v>WH10_11</v>
      </c>
      <c r="N313" s="236">
        <f t="shared" si="72"/>
        <v>2.0724743126449289E-2</v>
      </c>
      <c r="O313" s="236" t="s">
        <v>145</v>
      </c>
      <c r="P313" s="236" t="s">
        <v>14</v>
      </c>
      <c r="T313" s="236" t="s">
        <v>163</v>
      </c>
      <c r="U313" s="236" t="str">
        <f t="shared" si="91"/>
        <v>TAvi_Pas</v>
      </c>
      <c r="V313" s="236" t="str">
        <f t="shared" si="91"/>
        <v>WH10_11</v>
      </c>
      <c r="W313" s="236">
        <f t="shared" si="74"/>
        <v>2.6960606459662702E-2</v>
      </c>
      <c r="X313" s="236" t="s">
        <v>145</v>
      </c>
      <c r="Y313" s="236" t="s">
        <v>9</v>
      </c>
      <c r="AC313" s="236" t="s">
        <v>163</v>
      </c>
      <c r="AD313" s="236" t="str">
        <f t="shared" si="86"/>
        <v>TAvi_Pas</v>
      </c>
      <c r="AE313" s="236" t="str">
        <f t="shared" si="86"/>
        <v>WH10_11</v>
      </c>
      <c r="AF313" s="236">
        <f t="shared" si="76"/>
        <v>2.0337356222063653E-2</v>
      </c>
      <c r="AG313" s="236" t="s">
        <v>145</v>
      </c>
      <c r="AH313" s="236" t="s">
        <v>15</v>
      </c>
      <c r="AL313" s="236" t="s">
        <v>163</v>
      </c>
      <c r="AM313" s="236" t="str">
        <f t="shared" si="87"/>
        <v>TAvi_Pas</v>
      </c>
      <c r="AN313" s="236" t="str">
        <f t="shared" si="87"/>
        <v>WH10_11</v>
      </c>
      <c r="AO313" s="236">
        <f t="shared" si="78"/>
        <v>2.289443174741624E-2</v>
      </c>
      <c r="AP313" s="236" t="s">
        <v>145</v>
      </c>
      <c r="AQ313" s="236" t="s">
        <v>12</v>
      </c>
      <c r="AU313" s="236" t="s">
        <v>163</v>
      </c>
      <c r="AV313" s="236" t="str">
        <f t="shared" si="88"/>
        <v>TAvi_Pas</v>
      </c>
      <c r="AW313" s="236" t="str">
        <f t="shared" si="88"/>
        <v>WH10_11</v>
      </c>
      <c r="AX313" s="236">
        <f t="shared" si="80"/>
        <v>1.9316772940714252E-2</v>
      </c>
      <c r="AY313" s="236" t="s">
        <v>145</v>
      </c>
      <c r="AZ313" s="236" t="s">
        <v>11</v>
      </c>
      <c r="BD313" s="236" t="s">
        <v>163</v>
      </c>
      <c r="BE313" s="236" t="str">
        <f t="shared" si="89"/>
        <v>TAvi_Pas</v>
      </c>
      <c r="BF313" s="236" t="str">
        <f t="shared" si="89"/>
        <v>WH10_11</v>
      </c>
      <c r="BG313" s="236">
        <f t="shared" si="85"/>
        <v>2.289443174741624E-2</v>
      </c>
      <c r="BH313" s="236" t="s">
        <v>145</v>
      </c>
      <c r="BI313" s="236" t="s">
        <v>13</v>
      </c>
      <c r="BM313" s="236" t="s">
        <v>163</v>
      </c>
      <c r="BN313" s="236" t="str">
        <f t="shared" si="90"/>
        <v>TAvi_Pas</v>
      </c>
      <c r="BO313" s="236" t="str">
        <f t="shared" si="90"/>
        <v>WH10_11</v>
      </c>
      <c r="BP313" s="236">
        <f t="shared" si="83"/>
        <v>1.9316772940714252E-2</v>
      </c>
      <c r="BQ313" s="236" t="s">
        <v>145</v>
      </c>
      <c r="BR313" s="236" t="s">
        <v>10</v>
      </c>
    </row>
    <row r="314" spans="11:70">
      <c r="K314" s="236" t="s">
        <v>163</v>
      </c>
      <c r="L314" s="236" t="str">
        <f t="shared" si="84"/>
        <v>TAvi_Pas</v>
      </c>
      <c r="M314" s="236" t="str">
        <f t="shared" si="71"/>
        <v>WH12_13</v>
      </c>
      <c r="N314" s="236">
        <f t="shared" si="72"/>
        <v>2.1313426308615869E-2</v>
      </c>
      <c r="O314" s="236" t="s">
        <v>145</v>
      </c>
      <c r="P314" s="236" t="s">
        <v>14</v>
      </c>
      <c r="T314" s="236" t="s">
        <v>163</v>
      </c>
      <c r="U314" s="236" t="str">
        <f t="shared" si="91"/>
        <v>TAvi_Pas</v>
      </c>
      <c r="V314" s="236" t="str">
        <f t="shared" si="91"/>
        <v>WH12_13</v>
      </c>
      <c r="W314" s="236">
        <f t="shared" si="74"/>
        <v>2.8194153221252558E-2</v>
      </c>
      <c r="X314" s="236" t="s">
        <v>145</v>
      </c>
      <c r="Y314" s="236" t="s">
        <v>9</v>
      </c>
      <c r="AC314" s="236" t="s">
        <v>163</v>
      </c>
      <c r="AD314" s="236" t="str">
        <f t="shared" si="86"/>
        <v>TAvi_Pas</v>
      </c>
      <c r="AE314" s="236" t="str">
        <f t="shared" si="86"/>
        <v>WH12_13</v>
      </c>
      <c r="AF314" s="236">
        <f t="shared" si="76"/>
        <v>2.1577923329904772E-2</v>
      </c>
      <c r="AG314" s="236" t="s">
        <v>145</v>
      </c>
      <c r="AH314" s="236" t="s">
        <v>15</v>
      </c>
      <c r="AL314" s="236" t="s">
        <v>163</v>
      </c>
      <c r="AM314" s="236" t="str">
        <f t="shared" si="87"/>
        <v>TAvi_Pas</v>
      </c>
      <c r="AN314" s="236" t="str">
        <f t="shared" si="87"/>
        <v>WH12_13</v>
      </c>
      <c r="AO314" s="236">
        <f t="shared" si="78"/>
        <v>2.436992205662647E-2</v>
      </c>
      <c r="AP314" s="236" t="s">
        <v>145</v>
      </c>
      <c r="AQ314" s="236" t="s">
        <v>12</v>
      </c>
      <c r="AU314" s="236" t="s">
        <v>163</v>
      </c>
      <c r="AV314" s="236" t="str">
        <f t="shared" si="88"/>
        <v>TAvi_Pas</v>
      </c>
      <c r="AW314" s="236" t="str">
        <f t="shared" si="88"/>
        <v>WH12_13</v>
      </c>
      <c r="AX314" s="236">
        <f t="shared" si="80"/>
        <v>2.1713679165996778E-2</v>
      </c>
      <c r="AY314" s="236" t="s">
        <v>145</v>
      </c>
      <c r="AZ314" s="236" t="s">
        <v>11</v>
      </c>
      <c r="BD314" s="236" t="s">
        <v>163</v>
      </c>
      <c r="BE314" s="236" t="str">
        <f t="shared" si="89"/>
        <v>TAvi_Pas</v>
      </c>
      <c r="BF314" s="236" t="str">
        <f t="shared" si="89"/>
        <v>WH12_13</v>
      </c>
      <c r="BG314" s="236">
        <f t="shared" si="85"/>
        <v>2.436992205662647E-2</v>
      </c>
      <c r="BH314" s="236" t="s">
        <v>145</v>
      </c>
      <c r="BI314" s="236" t="s">
        <v>13</v>
      </c>
      <c r="BM314" s="236" t="s">
        <v>163</v>
      </c>
      <c r="BN314" s="236" t="str">
        <f t="shared" si="90"/>
        <v>TAvi_Pas</v>
      </c>
      <c r="BO314" s="236" t="str">
        <f t="shared" si="90"/>
        <v>WH12_13</v>
      </c>
      <c r="BP314" s="236">
        <f t="shared" si="83"/>
        <v>2.1713679165996778E-2</v>
      </c>
      <c r="BQ314" s="236" t="s">
        <v>145</v>
      </c>
      <c r="BR314" s="236" t="s">
        <v>10</v>
      </c>
    </row>
    <row r="315" spans="11:70">
      <c r="K315" s="386" t="s">
        <v>163</v>
      </c>
      <c r="L315" s="236" t="str">
        <f t="shared" si="84"/>
        <v>TAvi_Pas</v>
      </c>
      <c r="M315" s="236" t="str">
        <f t="shared" si="71"/>
        <v>WH14_15</v>
      </c>
      <c r="N315" s="236">
        <f t="shared" si="72"/>
        <v>2.2469105630351725E-2</v>
      </c>
      <c r="O315" s="236" t="s">
        <v>145</v>
      </c>
      <c r="P315" s="236" t="s">
        <v>14</v>
      </c>
      <c r="T315" s="236" t="s">
        <v>163</v>
      </c>
      <c r="U315" s="236" t="str">
        <f t="shared" si="91"/>
        <v>TAvi_Pas</v>
      </c>
      <c r="V315" s="236" t="str">
        <f t="shared" si="91"/>
        <v>WH14_15</v>
      </c>
      <c r="W315" s="236">
        <f t="shared" si="74"/>
        <v>2.7759107718327507E-2</v>
      </c>
      <c r="X315" s="236" t="s">
        <v>145</v>
      </c>
      <c r="Y315" s="236" t="s">
        <v>9</v>
      </c>
      <c r="AC315" s="236" t="s">
        <v>163</v>
      </c>
      <c r="AD315" s="236" t="str">
        <f t="shared" si="86"/>
        <v>TAvi_Pas</v>
      </c>
      <c r="AE315" s="236" t="str">
        <f t="shared" si="86"/>
        <v>WH14_15</v>
      </c>
      <c r="AF315" s="236">
        <f t="shared" si="76"/>
        <v>2.443722308467574E-2</v>
      </c>
      <c r="AG315" s="236" t="s">
        <v>145</v>
      </c>
      <c r="AH315" s="236" t="s">
        <v>15</v>
      </c>
      <c r="AL315" s="236" t="s">
        <v>163</v>
      </c>
      <c r="AM315" s="236" t="str">
        <f t="shared" si="87"/>
        <v>TAvi_Pas</v>
      </c>
      <c r="AN315" s="236" t="str">
        <f t="shared" si="87"/>
        <v>WH14_15</v>
      </c>
      <c r="AO315" s="236">
        <f t="shared" si="78"/>
        <v>2.5296656553616542E-2</v>
      </c>
      <c r="AP315" s="236" t="s">
        <v>145</v>
      </c>
      <c r="AQ315" s="236" t="s">
        <v>12</v>
      </c>
      <c r="AU315" s="236" t="s">
        <v>163</v>
      </c>
      <c r="AV315" s="236" t="str">
        <f t="shared" si="88"/>
        <v>TAvi_Pas</v>
      </c>
      <c r="AW315" s="236" t="str">
        <f t="shared" si="88"/>
        <v>WH14_15</v>
      </c>
      <c r="AX315" s="236">
        <f t="shared" si="80"/>
        <v>2.3154616299008286E-2</v>
      </c>
      <c r="AY315" s="236" t="s">
        <v>145</v>
      </c>
      <c r="AZ315" s="236" t="s">
        <v>11</v>
      </c>
      <c r="BD315" s="236" t="s">
        <v>163</v>
      </c>
      <c r="BE315" s="236" t="str">
        <f t="shared" si="89"/>
        <v>TAvi_Pas</v>
      </c>
      <c r="BF315" s="236" t="str">
        <f t="shared" si="89"/>
        <v>WH14_15</v>
      </c>
      <c r="BG315" s="236">
        <f t="shared" si="85"/>
        <v>2.5296656553616542E-2</v>
      </c>
      <c r="BH315" s="236" t="s">
        <v>145</v>
      </c>
      <c r="BI315" s="236" t="s">
        <v>13</v>
      </c>
      <c r="BM315" s="236" t="s">
        <v>163</v>
      </c>
      <c r="BN315" s="236" t="str">
        <f t="shared" si="90"/>
        <v>TAvi_Pas</v>
      </c>
      <c r="BO315" s="236" t="str">
        <f t="shared" si="90"/>
        <v>WH14_15</v>
      </c>
      <c r="BP315" s="236">
        <f t="shared" si="83"/>
        <v>2.3154616299008286E-2</v>
      </c>
      <c r="BQ315" s="236" t="s">
        <v>145</v>
      </c>
      <c r="BR315" s="236" t="s">
        <v>10</v>
      </c>
    </row>
    <row r="316" spans="11:70">
      <c r="K316" s="236" t="s">
        <v>163</v>
      </c>
      <c r="L316" s="236" t="str">
        <f t="shared" si="84"/>
        <v>TAvi_Pas</v>
      </c>
      <c r="M316" s="236" t="str">
        <f t="shared" si="71"/>
        <v>WH16_17</v>
      </c>
      <c r="N316" s="236">
        <f t="shared" si="72"/>
        <v>2.2805879354489168E-2</v>
      </c>
      <c r="O316" s="236" t="s">
        <v>145</v>
      </c>
      <c r="P316" s="236" t="s">
        <v>14</v>
      </c>
      <c r="T316" s="236" t="s">
        <v>163</v>
      </c>
      <c r="U316" s="236" t="str">
        <f t="shared" si="91"/>
        <v>TAvi_Pas</v>
      </c>
      <c r="V316" s="236" t="str">
        <f t="shared" si="91"/>
        <v>WH16_17</v>
      </c>
      <c r="W316" s="236">
        <f t="shared" si="74"/>
        <v>2.7022500142114415E-2</v>
      </c>
      <c r="X316" s="236" t="s">
        <v>145</v>
      </c>
      <c r="Y316" s="236" t="s">
        <v>9</v>
      </c>
      <c r="AC316" s="236" t="s">
        <v>163</v>
      </c>
      <c r="AD316" s="236" t="str">
        <f t="shared" si="86"/>
        <v>TAvi_Pas</v>
      </c>
      <c r="AE316" s="236" t="str">
        <f t="shared" si="86"/>
        <v>WH16_17</v>
      </c>
      <c r="AF316" s="236">
        <f t="shared" si="76"/>
        <v>2.5705527690156708E-2</v>
      </c>
      <c r="AG316" s="236" t="s">
        <v>145</v>
      </c>
      <c r="AH316" s="236" t="s">
        <v>15</v>
      </c>
      <c r="AL316" s="236" t="s">
        <v>163</v>
      </c>
      <c r="AM316" s="236" t="str">
        <f t="shared" si="87"/>
        <v>TAvi_Pas</v>
      </c>
      <c r="AN316" s="236" t="str">
        <f t="shared" si="87"/>
        <v>WH16_17</v>
      </c>
      <c r="AO316" s="236">
        <f t="shared" si="78"/>
        <v>2.5303534826348534E-2</v>
      </c>
      <c r="AP316" s="236" t="s">
        <v>145</v>
      </c>
      <c r="AQ316" s="236" t="s">
        <v>12</v>
      </c>
      <c r="AU316" s="236" t="s">
        <v>163</v>
      </c>
      <c r="AV316" s="236" t="str">
        <f t="shared" si="88"/>
        <v>TAvi_Pas</v>
      </c>
      <c r="AW316" s="236" t="str">
        <f t="shared" si="88"/>
        <v>WH16_17</v>
      </c>
      <c r="AX316" s="236">
        <f t="shared" si="80"/>
        <v>2.335857026371211E-2</v>
      </c>
      <c r="AY316" s="236" t="s">
        <v>145</v>
      </c>
      <c r="AZ316" s="236" t="s">
        <v>11</v>
      </c>
      <c r="BD316" s="236" t="s">
        <v>163</v>
      </c>
      <c r="BE316" s="236" t="str">
        <f t="shared" si="89"/>
        <v>TAvi_Pas</v>
      </c>
      <c r="BF316" s="236" t="str">
        <f t="shared" si="89"/>
        <v>WH16_17</v>
      </c>
      <c r="BG316" s="236">
        <f t="shared" si="85"/>
        <v>2.5303534826348534E-2</v>
      </c>
      <c r="BH316" s="236" t="s">
        <v>145</v>
      </c>
      <c r="BI316" s="236" t="s">
        <v>13</v>
      </c>
      <c r="BM316" s="236" t="s">
        <v>163</v>
      </c>
      <c r="BN316" s="236" t="str">
        <f t="shared" si="90"/>
        <v>TAvi_Pas</v>
      </c>
      <c r="BO316" s="236" t="str">
        <f t="shared" si="90"/>
        <v>WH16_17</v>
      </c>
      <c r="BP316" s="236">
        <f t="shared" si="83"/>
        <v>2.335857026371211E-2</v>
      </c>
      <c r="BQ316" s="236" t="s">
        <v>145</v>
      </c>
      <c r="BR316" s="236" t="s">
        <v>10</v>
      </c>
    </row>
    <row r="317" spans="11:70">
      <c r="K317" s="236" t="s">
        <v>163</v>
      </c>
      <c r="L317" s="236" t="str">
        <f t="shared" si="84"/>
        <v>TAvi_Pas</v>
      </c>
      <c r="M317" s="236" t="str">
        <f t="shared" si="71"/>
        <v>WH18_19</v>
      </c>
      <c r="N317" s="236">
        <f t="shared" si="72"/>
        <v>2.2833551053567526E-2</v>
      </c>
      <c r="O317" s="236" t="s">
        <v>145</v>
      </c>
      <c r="P317" s="236" t="s">
        <v>14</v>
      </c>
      <c r="T317" s="236" t="s">
        <v>163</v>
      </c>
      <c r="U317" s="236" t="str">
        <f t="shared" si="91"/>
        <v>TAvi_Pas</v>
      </c>
      <c r="V317" s="236" t="str">
        <f t="shared" si="91"/>
        <v>WH18_19</v>
      </c>
      <c r="W317" s="236">
        <f t="shared" si="74"/>
        <v>2.6751794466061383E-2</v>
      </c>
      <c r="X317" s="236" t="s">
        <v>145</v>
      </c>
      <c r="Y317" s="236" t="s">
        <v>9</v>
      </c>
      <c r="AC317" s="236" t="s">
        <v>163</v>
      </c>
      <c r="AD317" s="236" t="str">
        <f t="shared" si="86"/>
        <v>TAvi_Pas</v>
      </c>
      <c r="AE317" s="236" t="str">
        <f t="shared" si="86"/>
        <v>WH18_19</v>
      </c>
      <c r="AF317" s="236">
        <f t="shared" si="76"/>
        <v>2.5592794365341641E-2</v>
      </c>
      <c r="AG317" s="236" t="s">
        <v>145</v>
      </c>
      <c r="AH317" s="236" t="s">
        <v>15</v>
      </c>
      <c r="AL317" s="236" t="s">
        <v>163</v>
      </c>
      <c r="AM317" s="236" t="str">
        <f t="shared" si="87"/>
        <v>TAvi_Pas</v>
      </c>
      <c r="AN317" s="236" t="str">
        <f t="shared" si="87"/>
        <v>WH18_19</v>
      </c>
      <c r="AO317" s="236">
        <f t="shared" si="78"/>
        <v>2.4969586031286229E-2</v>
      </c>
      <c r="AP317" s="236" t="s">
        <v>145</v>
      </c>
      <c r="AQ317" s="236" t="s">
        <v>12</v>
      </c>
      <c r="AU317" s="236" t="s">
        <v>163</v>
      </c>
      <c r="AV317" s="236" t="str">
        <f t="shared" si="88"/>
        <v>TAvi_Pas</v>
      </c>
      <c r="AW317" s="236" t="str">
        <f t="shared" si="88"/>
        <v>WH18_19</v>
      </c>
      <c r="AX317" s="236">
        <f t="shared" si="80"/>
        <v>2.3127630615324031E-2</v>
      </c>
      <c r="AY317" s="236" t="s">
        <v>145</v>
      </c>
      <c r="AZ317" s="236" t="s">
        <v>11</v>
      </c>
      <c r="BD317" s="236" t="s">
        <v>163</v>
      </c>
      <c r="BE317" s="236" t="str">
        <f t="shared" si="89"/>
        <v>TAvi_Pas</v>
      </c>
      <c r="BF317" s="236" t="str">
        <f t="shared" si="89"/>
        <v>WH18_19</v>
      </c>
      <c r="BG317" s="236">
        <f t="shared" si="85"/>
        <v>2.4969586031286229E-2</v>
      </c>
      <c r="BH317" s="236" t="s">
        <v>145</v>
      </c>
      <c r="BI317" s="236" t="s">
        <v>13</v>
      </c>
      <c r="BM317" s="236" t="s">
        <v>163</v>
      </c>
      <c r="BN317" s="236" t="str">
        <f t="shared" si="90"/>
        <v>TAvi_Pas</v>
      </c>
      <c r="BO317" s="236" t="str">
        <f t="shared" si="90"/>
        <v>WH18_19</v>
      </c>
      <c r="BP317" s="236">
        <f t="shared" si="83"/>
        <v>2.3127630615324031E-2</v>
      </c>
      <c r="BQ317" s="236" t="s">
        <v>145</v>
      </c>
      <c r="BR317" s="236" t="s">
        <v>10</v>
      </c>
    </row>
    <row r="318" spans="11:70">
      <c r="K318" s="236" t="s">
        <v>163</v>
      </c>
      <c r="L318" s="236" t="str">
        <f t="shared" si="84"/>
        <v>TAvi_Pas</v>
      </c>
      <c r="M318" s="236" t="str">
        <f t="shared" si="71"/>
        <v>WH20_21</v>
      </c>
      <c r="N318" s="236">
        <f t="shared" si="72"/>
        <v>2.2715455782190419E-2</v>
      </c>
      <c r="O318" s="236" t="s">
        <v>145</v>
      </c>
      <c r="P318" s="236" t="s">
        <v>14</v>
      </c>
      <c r="T318" s="236" t="s">
        <v>163</v>
      </c>
      <c r="U318" s="236" t="str">
        <f t="shared" si="91"/>
        <v>TAvi_Pas</v>
      </c>
      <c r="V318" s="236" t="str">
        <f t="shared" si="91"/>
        <v>WH20_21</v>
      </c>
      <c r="W318" s="236">
        <f t="shared" si="74"/>
        <v>2.8393351379152599E-2</v>
      </c>
      <c r="X318" s="236" t="s">
        <v>145</v>
      </c>
      <c r="Y318" s="236" t="s">
        <v>9</v>
      </c>
      <c r="AC318" s="236" t="s">
        <v>163</v>
      </c>
      <c r="AD318" s="236" t="str">
        <f t="shared" si="86"/>
        <v>TAvi_Pas</v>
      </c>
      <c r="AE318" s="236" t="str">
        <f t="shared" si="86"/>
        <v>WH20_21</v>
      </c>
      <c r="AF318" s="236">
        <f t="shared" si="76"/>
        <v>2.5128096357010504E-2</v>
      </c>
      <c r="AG318" s="236" t="s">
        <v>145</v>
      </c>
      <c r="AH318" s="236" t="s">
        <v>15</v>
      </c>
      <c r="AL318" s="236" t="s">
        <v>163</v>
      </c>
      <c r="AM318" s="236" t="str">
        <f t="shared" si="87"/>
        <v>TAvi_Pas</v>
      </c>
      <c r="AN318" s="236" t="str">
        <f t="shared" si="87"/>
        <v>WH20_21</v>
      </c>
      <c r="AO318" s="236">
        <f t="shared" si="78"/>
        <v>2.5193666776947114E-2</v>
      </c>
      <c r="AP318" s="236" t="s">
        <v>145</v>
      </c>
      <c r="AQ318" s="236" t="s">
        <v>12</v>
      </c>
      <c r="AU318" s="236" t="s">
        <v>163</v>
      </c>
      <c r="AV318" s="236" t="str">
        <f t="shared" si="88"/>
        <v>TAvi_Pas</v>
      </c>
      <c r="AW318" s="236" t="str">
        <f t="shared" si="88"/>
        <v>WH20_21</v>
      </c>
      <c r="AX318" s="236">
        <f t="shared" si="80"/>
        <v>2.3066922677741498E-2</v>
      </c>
      <c r="AY318" s="236" t="s">
        <v>145</v>
      </c>
      <c r="AZ318" s="236" t="s">
        <v>11</v>
      </c>
      <c r="BD318" s="236" t="s">
        <v>163</v>
      </c>
      <c r="BE318" s="236" t="str">
        <f t="shared" si="89"/>
        <v>TAvi_Pas</v>
      </c>
      <c r="BF318" s="236" t="str">
        <f t="shared" si="89"/>
        <v>WH20_21</v>
      </c>
      <c r="BG318" s="236">
        <f t="shared" si="85"/>
        <v>2.5193666776947114E-2</v>
      </c>
      <c r="BH318" s="236" t="s">
        <v>145</v>
      </c>
      <c r="BI318" s="236" t="s">
        <v>13</v>
      </c>
      <c r="BM318" s="236" t="s">
        <v>163</v>
      </c>
      <c r="BN318" s="236" t="str">
        <f t="shared" si="90"/>
        <v>TAvi_Pas</v>
      </c>
      <c r="BO318" s="236" t="str">
        <f t="shared" si="90"/>
        <v>WH20_21</v>
      </c>
      <c r="BP318" s="236">
        <f t="shared" si="83"/>
        <v>2.3066922677741498E-2</v>
      </c>
      <c r="BQ318" s="236" t="s">
        <v>145</v>
      </c>
      <c r="BR318" s="236" t="s">
        <v>10</v>
      </c>
    </row>
    <row r="319" spans="11:70">
      <c r="K319" s="386" t="s">
        <v>163</v>
      </c>
      <c r="L319" s="236" t="str">
        <f t="shared" si="84"/>
        <v>TAvi_Pas</v>
      </c>
      <c r="M319" s="236" t="str">
        <f t="shared" si="71"/>
        <v>WH22_23</v>
      </c>
      <c r="N319" s="236">
        <f t="shared" si="72"/>
        <v>2.2889826289936879E-2</v>
      </c>
      <c r="O319" s="236" t="s">
        <v>145</v>
      </c>
      <c r="P319" s="236" t="s">
        <v>14</v>
      </c>
      <c r="T319" s="236" t="s">
        <v>163</v>
      </c>
      <c r="U319" s="236" t="str">
        <f t="shared" si="91"/>
        <v>TAvi_Pas</v>
      </c>
      <c r="V319" s="236" t="str">
        <f t="shared" si="91"/>
        <v>WH22_23</v>
      </c>
      <c r="W319" s="236">
        <f t="shared" si="74"/>
        <v>2.8309781661700797E-2</v>
      </c>
      <c r="X319" s="236" t="s">
        <v>145</v>
      </c>
      <c r="Y319" s="236" t="s">
        <v>9</v>
      </c>
      <c r="AC319" s="236" t="s">
        <v>163</v>
      </c>
      <c r="AD319" s="236" t="str">
        <f t="shared" si="86"/>
        <v>TAvi_Pas</v>
      </c>
      <c r="AE319" s="236" t="str">
        <f t="shared" si="86"/>
        <v>WH22_23</v>
      </c>
      <c r="AF319" s="236">
        <f t="shared" si="76"/>
        <v>2.5492073877533841E-2</v>
      </c>
      <c r="AG319" s="236" t="s">
        <v>145</v>
      </c>
      <c r="AH319" s="236" t="s">
        <v>15</v>
      </c>
      <c r="AL319" s="236" t="s">
        <v>163</v>
      </c>
      <c r="AM319" s="236" t="str">
        <f t="shared" si="87"/>
        <v>TAvi_Pas</v>
      </c>
      <c r="AN319" s="236" t="str">
        <f t="shared" si="87"/>
        <v>WH22_23</v>
      </c>
      <c r="AO319" s="236">
        <f t="shared" si="78"/>
        <v>2.5793097568826008E-2</v>
      </c>
      <c r="AP319" s="236" t="s">
        <v>145</v>
      </c>
      <c r="AQ319" s="236" t="s">
        <v>12</v>
      </c>
      <c r="AU319" s="236" t="s">
        <v>163</v>
      </c>
      <c r="AV319" s="236" t="str">
        <f t="shared" si="88"/>
        <v>TAvi_Pas</v>
      </c>
      <c r="AW319" s="236" t="str">
        <f t="shared" si="88"/>
        <v>WH22_23</v>
      </c>
      <c r="AX319" s="236">
        <f t="shared" si="80"/>
        <v>2.4658149421792279E-2</v>
      </c>
      <c r="AY319" s="236" t="s">
        <v>145</v>
      </c>
      <c r="AZ319" s="236" t="s">
        <v>11</v>
      </c>
      <c r="BD319" s="236" t="s">
        <v>163</v>
      </c>
      <c r="BE319" s="236" t="str">
        <f t="shared" si="89"/>
        <v>TAvi_Pas</v>
      </c>
      <c r="BF319" s="236" t="str">
        <f t="shared" si="89"/>
        <v>WH22_23</v>
      </c>
      <c r="BG319" s="236">
        <f t="shared" si="85"/>
        <v>2.5793097568826008E-2</v>
      </c>
      <c r="BH319" s="236" t="s">
        <v>145</v>
      </c>
      <c r="BI319" s="236" t="s">
        <v>13</v>
      </c>
      <c r="BM319" s="236" t="s">
        <v>163</v>
      </c>
      <c r="BN319" s="236" t="str">
        <f t="shared" si="90"/>
        <v>TAvi_Pas</v>
      </c>
      <c r="BO319" s="236" t="str">
        <f t="shared" si="90"/>
        <v>WH22_23</v>
      </c>
      <c r="BP319" s="236">
        <f t="shared" si="83"/>
        <v>2.4658149421792279E-2</v>
      </c>
      <c r="BQ319" s="236" t="s">
        <v>145</v>
      </c>
      <c r="BR319" s="236" t="s">
        <v>10</v>
      </c>
    </row>
    <row r="320" spans="11:70">
      <c r="K320" s="236" t="s">
        <v>163</v>
      </c>
      <c r="L320" s="236" t="str">
        <f>C15</f>
        <v>TNav</v>
      </c>
      <c r="M320" s="236" t="str">
        <f t="shared" ref="M320:M383" si="92">M272</f>
        <v>RH0_1</v>
      </c>
      <c r="N320" s="236">
        <f t="shared" si="72"/>
        <v>2.0724659037165537E-2</v>
      </c>
      <c r="O320" s="236" t="s">
        <v>145</v>
      </c>
      <c r="P320" s="236" t="s">
        <v>14</v>
      </c>
      <c r="T320" s="236" t="s">
        <v>163</v>
      </c>
      <c r="U320" s="236" t="str">
        <f t="shared" si="91"/>
        <v>TNav</v>
      </c>
      <c r="V320" s="236" t="str">
        <f t="shared" si="91"/>
        <v>RH0_1</v>
      </c>
      <c r="W320" s="236">
        <f t="shared" si="74"/>
        <v>2.1114941725154532E-2</v>
      </c>
      <c r="X320" s="236" t="s">
        <v>145</v>
      </c>
      <c r="Y320" s="236" t="s">
        <v>9</v>
      </c>
      <c r="AC320" s="236" t="s">
        <v>163</v>
      </c>
      <c r="AD320" s="236" t="str">
        <f t="shared" ref="AD320:AE367" si="93">U320</f>
        <v>TNav</v>
      </c>
      <c r="AE320" s="236" t="str">
        <f t="shared" si="93"/>
        <v>RH0_1</v>
      </c>
      <c r="AF320" s="236">
        <f t="shared" si="76"/>
        <v>2.1558860771218834E-2</v>
      </c>
      <c r="AG320" s="236" t="s">
        <v>145</v>
      </c>
      <c r="AH320" s="236" t="s">
        <v>15</v>
      </c>
      <c r="AL320" s="236" t="s">
        <v>163</v>
      </c>
      <c r="AM320" s="236" t="str">
        <f t="shared" ref="AM320:AN367" si="94">AD320</f>
        <v>TNav</v>
      </c>
      <c r="AN320" s="236" t="str">
        <f t="shared" si="94"/>
        <v>RH0_1</v>
      </c>
      <c r="AO320" s="236">
        <f t="shared" si="78"/>
        <v>2.1100281615679766E-2</v>
      </c>
      <c r="AP320" s="236" t="s">
        <v>145</v>
      </c>
      <c r="AQ320" s="236" t="s">
        <v>12</v>
      </c>
      <c r="AU320" s="236" t="s">
        <v>163</v>
      </c>
      <c r="AV320" s="236" t="str">
        <f t="shared" ref="AV320:AW367" si="95">AM320</f>
        <v>TNav</v>
      </c>
      <c r="AW320" s="236" t="str">
        <f t="shared" si="95"/>
        <v>RH0_1</v>
      </c>
      <c r="AX320" s="236">
        <f t="shared" si="80"/>
        <v>2.1655345397811724E-2</v>
      </c>
      <c r="AY320" s="236" t="s">
        <v>145</v>
      </c>
      <c r="AZ320" s="236" t="s">
        <v>11</v>
      </c>
      <c r="BD320" s="236" t="s">
        <v>163</v>
      </c>
      <c r="BE320" s="236" t="str">
        <f t="shared" ref="BE320:BF367" si="96">AV320</f>
        <v>TNav</v>
      </c>
      <c r="BF320" s="236" t="str">
        <f t="shared" si="96"/>
        <v>RH0_1</v>
      </c>
      <c r="BG320" s="236">
        <f t="shared" si="85"/>
        <v>2.1100281615679766E-2</v>
      </c>
      <c r="BH320" s="236" t="s">
        <v>145</v>
      </c>
      <c r="BI320" s="236" t="s">
        <v>13</v>
      </c>
      <c r="BM320" s="236" t="s">
        <v>163</v>
      </c>
      <c r="BN320" s="236" t="str">
        <f t="shared" ref="BN320:BO367" si="97">BE320</f>
        <v>TNav</v>
      </c>
      <c r="BO320" s="236" t="str">
        <f t="shared" si="97"/>
        <v>RH0_1</v>
      </c>
      <c r="BP320" s="236">
        <f t="shared" si="83"/>
        <v>2.1655345397811724E-2</v>
      </c>
      <c r="BQ320" s="236" t="s">
        <v>145</v>
      </c>
      <c r="BR320" s="236" t="s">
        <v>10</v>
      </c>
    </row>
    <row r="321" spans="11:70">
      <c r="K321" s="236" t="s">
        <v>163</v>
      </c>
      <c r="L321" s="236" t="str">
        <f t="shared" ref="L321:L367" si="98">L320</f>
        <v>TNav</v>
      </c>
      <c r="M321" s="236" t="str">
        <f t="shared" si="92"/>
        <v>RH2_3</v>
      </c>
      <c r="N321" s="236">
        <f t="shared" si="72"/>
        <v>2.0606913950845532E-2</v>
      </c>
      <c r="O321" s="236" t="s">
        <v>145</v>
      </c>
      <c r="P321" s="236" t="s">
        <v>14</v>
      </c>
      <c r="T321" s="236" t="s">
        <v>163</v>
      </c>
      <c r="U321" s="236" t="str">
        <f t="shared" ref="U321:V367" si="99">L321</f>
        <v>TNav</v>
      </c>
      <c r="V321" s="236" t="str">
        <f t="shared" si="99"/>
        <v>RH2_3</v>
      </c>
      <c r="W321" s="236">
        <f t="shared" si="74"/>
        <v>1.9269377650938974E-2</v>
      </c>
      <c r="X321" s="236" t="s">
        <v>145</v>
      </c>
      <c r="Y321" s="236" t="s">
        <v>9</v>
      </c>
      <c r="AC321" s="236" t="s">
        <v>163</v>
      </c>
      <c r="AD321" s="236" t="str">
        <f t="shared" si="93"/>
        <v>TNav</v>
      </c>
      <c r="AE321" s="236" t="str">
        <f t="shared" si="93"/>
        <v>RH2_3</v>
      </c>
      <c r="AF321" s="236">
        <f t="shared" si="76"/>
        <v>2.1716461727874961E-2</v>
      </c>
      <c r="AG321" s="236" t="s">
        <v>145</v>
      </c>
      <c r="AH321" s="236" t="s">
        <v>15</v>
      </c>
      <c r="AL321" s="236" t="s">
        <v>163</v>
      </c>
      <c r="AM321" s="236" t="str">
        <f t="shared" si="94"/>
        <v>TNav</v>
      </c>
      <c r="AN321" s="236" t="str">
        <f t="shared" si="94"/>
        <v>RH2_3</v>
      </c>
      <c r="AO321" s="236">
        <f t="shared" si="78"/>
        <v>2.0204463474633838E-2</v>
      </c>
      <c r="AP321" s="236" t="s">
        <v>145</v>
      </c>
      <c r="AQ321" s="236" t="s">
        <v>12</v>
      </c>
      <c r="AU321" s="236" t="s">
        <v>163</v>
      </c>
      <c r="AV321" s="236" t="str">
        <f t="shared" si="95"/>
        <v>TNav</v>
      </c>
      <c r="AW321" s="236" t="str">
        <f t="shared" si="95"/>
        <v>RH2_3</v>
      </c>
      <c r="AX321" s="236">
        <f t="shared" si="80"/>
        <v>1.9761792817229871E-2</v>
      </c>
      <c r="AY321" s="236" t="s">
        <v>145</v>
      </c>
      <c r="AZ321" s="236" t="s">
        <v>11</v>
      </c>
      <c r="BD321" s="236" t="s">
        <v>163</v>
      </c>
      <c r="BE321" s="236" t="str">
        <f t="shared" si="96"/>
        <v>TNav</v>
      </c>
      <c r="BF321" s="236" t="str">
        <f t="shared" si="96"/>
        <v>RH2_3</v>
      </c>
      <c r="BG321" s="236">
        <f t="shared" si="85"/>
        <v>2.0204463474633838E-2</v>
      </c>
      <c r="BH321" s="236" t="s">
        <v>145</v>
      </c>
      <c r="BI321" s="236" t="s">
        <v>13</v>
      </c>
      <c r="BM321" s="236" t="s">
        <v>163</v>
      </c>
      <c r="BN321" s="236" t="str">
        <f t="shared" si="97"/>
        <v>TNav</v>
      </c>
      <c r="BO321" s="236" t="str">
        <f t="shared" si="97"/>
        <v>RH2_3</v>
      </c>
      <c r="BP321" s="236">
        <f t="shared" si="83"/>
        <v>1.9761792817229871E-2</v>
      </c>
      <c r="BQ321" s="236" t="s">
        <v>145</v>
      </c>
      <c r="BR321" s="236" t="s">
        <v>10</v>
      </c>
    </row>
    <row r="322" spans="11:70">
      <c r="K322" s="236" t="s">
        <v>163</v>
      </c>
      <c r="L322" s="236" t="str">
        <f t="shared" si="98"/>
        <v>TNav</v>
      </c>
      <c r="M322" s="236" t="str">
        <f t="shared" si="92"/>
        <v>RH4_5</v>
      </c>
      <c r="N322" s="236">
        <f t="shared" si="72"/>
        <v>1.9908743871061466E-2</v>
      </c>
      <c r="O322" s="236" t="s">
        <v>145</v>
      </c>
      <c r="P322" s="236" t="s">
        <v>14</v>
      </c>
      <c r="T322" s="236" t="s">
        <v>163</v>
      </c>
      <c r="U322" s="236" t="str">
        <f t="shared" si="99"/>
        <v>TNav</v>
      </c>
      <c r="V322" s="236" t="str">
        <f t="shared" si="99"/>
        <v>RH4_5</v>
      </c>
      <c r="W322" s="236">
        <f t="shared" si="74"/>
        <v>1.8553891573515724E-2</v>
      </c>
      <c r="X322" s="236" t="s">
        <v>145</v>
      </c>
      <c r="Y322" s="236" t="s">
        <v>9</v>
      </c>
      <c r="AC322" s="236" t="s">
        <v>163</v>
      </c>
      <c r="AD322" s="236" t="str">
        <f t="shared" si="93"/>
        <v>TNav</v>
      </c>
      <c r="AE322" s="236" t="str">
        <f t="shared" si="93"/>
        <v>RH4_5</v>
      </c>
      <c r="AF322" s="236">
        <f t="shared" si="76"/>
        <v>2.1041033024000365E-2</v>
      </c>
      <c r="AG322" s="236" t="s">
        <v>145</v>
      </c>
      <c r="AH322" s="236" t="s">
        <v>15</v>
      </c>
      <c r="AL322" s="236" t="s">
        <v>163</v>
      </c>
      <c r="AM322" s="236" t="str">
        <f t="shared" si="94"/>
        <v>TNav</v>
      </c>
      <c r="AN322" s="236" t="str">
        <f t="shared" si="94"/>
        <v>RH4_5</v>
      </c>
      <c r="AO322" s="236">
        <f t="shared" si="78"/>
        <v>1.9159866676335777E-2</v>
      </c>
      <c r="AP322" s="236" t="s">
        <v>145</v>
      </c>
      <c r="AQ322" s="236" t="s">
        <v>12</v>
      </c>
      <c r="AU322" s="236" t="s">
        <v>163</v>
      </c>
      <c r="AV322" s="236" t="str">
        <f t="shared" si="95"/>
        <v>TNav</v>
      </c>
      <c r="AW322" s="236" t="str">
        <f t="shared" si="95"/>
        <v>RH4_5</v>
      </c>
      <c r="AX322" s="236">
        <f t="shared" si="80"/>
        <v>1.7601494690120366E-2</v>
      </c>
      <c r="AY322" s="236" t="s">
        <v>145</v>
      </c>
      <c r="AZ322" s="236" t="s">
        <v>11</v>
      </c>
      <c r="BD322" s="236" t="s">
        <v>163</v>
      </c>
      <c r="BE322" s="236" t="str">
        <f t="shared" si="96"/>
        <v>TNav</v>
      </c>
      <c r="BF322" s="236" t="str">
        <f t="shared" si="96"/>
        <v>RH4_5</v>
      </c>
      <c r="BG322" s="236">
        <f t="shared" si="85"/>
        <v>1.9159866676335777E-2</v>
      </c>
      <c r="BH322" s="236" t="s">
        <v>145</v>
      </c>
      <c r="BI322" s="236" t="s">
        <v>13</v>
      </c>
      <c r="BM322" s="236" t="s">
        <v>163</v>
      </c>
      <c r="BN322" s="236" t="str">
        <f t="shared" si="97"/>
        <v>TNav</v>
      </c>
      <c r="BO322" s="236" t="str">
        <f t="shared" si="97"/>
        <v>RH4_5</v>
      </c>
      <c r="BP322" s="236">
        <f t="shared" si="83"/>
        <v>1.7601494690120366E-2</v>
      </c>
      <c r="BQ322" s="236" t="s">
        <v>145</v>
      </c>
      <c r="BR322" s="236" t="s">
        <v>10</v>
      </c>
    </row>
    <row r="323" spans="11:70">
      <c r="K323" s="386" t="s">
        <v>163</v>
      </c>
      <c r="L323" s="236" t="str">
        <f t="shared" si="98"/>
        <v>TNav</v>
      </c>
      <c r="M323" s="236" t="str">
        <f t="shared" si="92"/>
        <v>RH6_7</v>
      </c>
      <c r="N323" s="236">
        <f t="shared" si="72"/>
        <v>1.9131142691048007E-2</v>
      </c>
      <c r="O323" s="236" t="s">
        <v>145</v>
      </c>
      <c r="P323" s="236" t="s">
        <v>14</v>
      </c>
      <c r="T323" s="236" t="s">
        <v>163</v>
      </c>
      <c r="U323" s="236" t="str">
        <f t="shared" si="99"/>
        <v>TNav</v>
      </c>
      <c r="V323" s="236" t="str">
        <f t="shared" si="99"/>
        <v>RH6_7</v>
      </c>
      <c r="W323" s="236">
        <f t="shared" si="74"/>
        <v>1.8803352118699587E-2</v>
      </c>
      <c r="X323" s="236" t="s">
        <v>145</v>
      </c>
      <c r="Y323" s="236" t="s">
        <v>9</v>
      </c>
      <c r="AC323" s="236" t="s">
        <v>163</v>
      </c>
      <c r="AD323" s="236" t="str">
        <f t="shared" si="93"/>
        <v>TNav</v>
      </c>
      <c r="AE323" s="236" t="str">
        <f t="shared" si="93"/>
        <v>RH6_7</v>
      </c>
      <c r="AF323" s="236">
        <f t="shared" si="76"/>
        <v>1.8623642385664267E-2</v>
      </c>
      <c r="AG323" s="236" t="s">
        <v>145</v>
      </c>
      <c r="AH323" s="236" t="s">
        <v>15</v>
      </c>
      <c r="AL323" s="236" t="s">
        <v>163</v>
      </c>
      <c r="AM323" s="236" t="str">
        <f t="shared" si="94"/>
        <v>TNav</v>
      </c>
      <c r="AN323" s="236" t="str">
        <f t="shared" si="94"/>
        <v>RH6_7</v>
      </c>
      <c r="AO323" s="236">
        <f t="shared" si="78"/>
        <v>1.8319027581294868E-2</v>
      </c>
      <c r="AP323" s="236" t="s">
        <v>145</v>
      </c>
      <c r="AQ323" s="236" t="s">
        <v>12</v>
      </c>
      <c r="AU323" s="236" t="s">
        <v>163</v>
      </c>
      <c r="AV323" s="236" t="str">
        <f t="shared" si="95"/>
        <v>TNav</v>
      </c>
      <c r="AW323" s="236" t="str">
        <f t="shared" si="95"/>
        <v>RH6_7</v>
      </c>
      <c r="AX323" s="236">
        <f t="shared" si="80"/>
        <v>1.6744293447780733E-2</v>
      </c>
      <c r="AY323" s="236" t="s">
        <v>145</v>
      </c>
      <c r="AZ323" s="236" t="s">
        <v>11</v>
      </c>
      <c r="BD323" s="236" t="s">
        <v>163</v>
      </c>
      <c r="BE323" s="236" t="str">
        <f t="shared" si="96"/>
        <v>TNav</v>
      </c>
      <c r="BF323" s="236" t="str">
        <f t="shared" si="96"/>
        <v>RH6_7</v>
      </c>
      <c r="BG323" s="236">
        <f t="shared" si="85"/>
        <v>1.8319027581294868E-2</v>
      </c>
      <c r="BH323" s="236" t="s">
        <v>145</v>
      </c>
      <c r="BI323" s="236" t="s">
        <v>13</v>
      </c>
      <c r="BM323" s="236" t="s">
        <v>163</v>
      </c>
      <c r="BN323" s="236" t="str">
        <f t="shared" si="97"/>
        <v>TNav</v>
      </c>
      <c r="BO323" s="236" t="str">
        <f t="shared" si="97"/>
        <v>RH6_7</v>
      </c>
      <c r="BP323" s="236">
        <f t="shared" si="83"/>
        <v>1.6744293447780733E-2</v>
      </c>
      <c r="BQ323" s="236" t="s">
        <v>145</v>
      </c>
      <c r="BR323" s="236" t="s">
        <v>10</v>
      </c>
    </row>
    <row r="324" spans="11:70">
      <c r="K324" s="236" t="s">
        <v>163</v>
      </c>
      <c r="L324" s="236" t="str">
        <f t="shared" si="98"/>
        <v>TNav</v>
      </c>
      <c r="M324" s="236" t="str">
        <f t="shared" si="92"/>
        <v>RH8_9</v>
      </c>
      <c r="N324" s="236">
        <f t="shared" si="72"/>
        <v>1.8830899452683077E-2</v>
      </c>
      <c r="O324" s="236" t="s">
        <v>145</v>
      </c>
      <c r="P324" s="236" t="s">
        <v>14</v>
      </c>
      <c r="T324" s="236" t="s">
        <v>163</v>
      </c>
      <c r="U324" s="236" t="str">
        <f t="shared" si="99"/>
        <v>TNav</v>
      </c>
      <c r="V324" s="236" t="str">
        <f t="shared" si="99"/>
        <v>RH8_9</v>
      </c>
      <c r="W324" s="236">
        <f t="shared" si="74"/>
        <v>2.0275784295644878E-2</v>
      </c>
      <c r="X324" s="236" t="s">
        <v>145</v>
      </c>
      <c r="Y324" s="236" t="s">
        <v>9</v>
      </c>
      <c r="AC324" s="236" t="s">
        <v>163</v>
      </c>
      <c r="AD324" s="236" t="str">
        <f t="shared" si="93"/>
        <v>TNav</v>
      </c>
      <c r="AE324" s="236" t="str">
        <f t="shared" si="93"/>
        <v>RH8_9</v>
      </c>
      <c r="AF324" s="236">
        <f t="shared" si="76"/>
        <v>1.7156934758240105E-2</v>
      </c>
      <c r="AG324" s="236" t="s">
        <v>145</v>
      </c>
      <c r="AH324" s="236" t="s">
        <v>15</v>
      </c>
      <c r="AL324" s="236" t="s">
        <v>163</v>
      </c>
      <c r="AM324" s="236" t="str">
        <f t="shared" si="94"/>
        <v>TNav</v>
      </c>
      <c r="AN324" s="236" t="str">
        <f t="shared" si="94"/>
        <v>RH8_9</v>
      </c>
      <c r="AO324" s="236">
        <f t="shared" si="78"/>
        <v>1.8367232972075154E-2</v>
      </c>
      <c r="AP324" s="236" t="s">
        <v>145</v>
      </c>
      <c r="AQ324" s="236" t="s">
        <v>12</v>
      </c>
      <c r="AU324" s="236" t="s">
        <v>163</v>
      </c>
      <c r="AV324" s="236" t="str">
        <f t="shared" si="95"/>
        <v>TNav</v>
      </c>
      <c r="AW324" s="236" t="str">
        <f t="shared" si="95"/>
        <v>RH8_9</v>
      </c>
      <c r="AX324" s="236">
        <f t="shared" si="80"/>
        <v>1.6887841722384569E-2</v>
      </c>
      <c r="AY324" s="236" t="s">
        <v>145</v>
      </c>
      <c r="AZ324" s="236" t="s">
        <v>11</v>
      </c>
      <c r="BD324" s="236" t="s">
        <v>163</v>
      </c>
      <c r="BE324" s="236" t="str">
        <f t="shared" si="96"/>
        <v>TNav</v>
      </c>
      <c r="BF324" s="236" t="str">
        <f t="shared" si="96"/>
        <v>RH8_9</v>
      </c>
      <c r="BG324" s="236">
        <f t="shared" si="85"/>
        <v>1.8367232972075154E-2</v>
      </c>
      <c r="BH324" s="236" t="s">
        <v>145</v>
      </c>
      <c r="BI324" s="236" t="s">
        <v>13</v>
      </c>
      <c r="BM324" s="236" t="s">
        <v>163</v>
      </c>
      <c r="BN324" s="236" t="str">
        <f t="shared" si="97"/>
        <v>TNav</v>
      </c>
      <c r="BO324" s="236" t="str">
        <f t="shared" si="97"/>
        <v>RH8_9</v>
      </c>
      <c r="BP324" s="236">
        <f t="shared" si="83"/>
        <v>1.6887841722384569E-2</v>
      </c>
      <c r="BQ324" s="236" t="s">
        <v>145</v>
      </c>
      <c r="BR324" s="236" t="s">
        <v>10</v>
      </c>
    </row>
    <row r="325" spans="11:70">
      <c r="K325" s="236" t="s">
        <v>163</v>
      </c>
      <c r="L325" s="236" t="str">
        <f t="shared" si="98"/>
        <v>TNav</v>
      </c>
      <c r="M325" s="236" t="str">
        <f t="shared" si="92"/>
        <v>RH10_11</v>
      </c>
      <c r="N325" s="236">
        <f t="shared" si="72"/>
        <v>1.8892209620715375E-2</v>
      </c>
      <c r="O325" s="236" t="s">
        <v>145</v>
      </c>
      <c r="P325" s="236" t="s">
        <v>14</v>
      </c>
      <c r="T325" s="236" t="s">
        <v>163</v>
      </c>
      <c r="U325" s="236" t="str">
        <f t="shared" si="99"/>
        <v>TNav</v>
      </c>
      <c r="V325" s="236" t="str">
        <f t="shared" si="99"/>
        <v>RH10_11</v>
      </c>
      <c r="W325" s="236">
        <f t="shared" si="74"/>
        <v>2.2672709406807174E-2</v>
      </c>
      <c r="X325" s="236" t="s">
        <v>145</v>
      </c>
      <c r="Y325" s="236" t="s">
        <v>9</v>
      </c>
      <c r="AC325" s="236" t="s">
        <v>163</v>
      </c>
      <c r="AD325" s="236" t="str">
        <f t="shared" si="93"/>
        <v>TNav</v>
      </c>
      <c r="AE325" s="236" t="str">
        <f t="shared" si="93"/>
        <v>RH10_11</v>
      </c>
      <c r="AF325" s="236">
        <f t="shared" si="76"/>
        <v>1.6996069788382029E-2</v>
      </c>
      <c r="AG325" s="236" t="s">
        <v>145</v>
      </c>
      <c r="AH325" s="236" t="s">
        <v>15</v>
      </c>
      <c r="AL325" s="236" t="s">
        <v>163</v>
      </c>
      <c r="AM325" s="236" t="str">
        <f t="shared" si="94"/>
        <v>TNav</v>
      </c>
      <c r="AN325" s="236" t="str">
        <f t="shared" si="94"/>
        <v>RH10_11</v>
      </c>
      <c r="AO325" s="236">
        <f t="shared" si="78"/>
        <v>1.9516123374229442E-2</v>
      </c>
      <c r="AP325" s="236" t="s">
        <v>145</v>
      </c>
      <c r="AQ325" s="236" t="s">
        <v>12</v>
      </c>
      <c r="AU325" s="236" t="s">
        <v>163</v>
      </c>
      <c r="AV325" s="236" t="str">
        <f t="shared" si="95"/>
        <v>TNav</v>
      </c>
      <c r="AW325" s="236" t="str">
        <f t="shared" si="95"/>
        <v>RH10_11</v>
      </c>
      <c r="AX325" s="236">
        <f t="shared" si="80"/>
        <v>1.8742267418083269E-2</v>
      </c>
      <c r="AY325" s="236" t="s">
        <v>145</v>
      </c>
      <c r="AZ325" s="236" t="s">
        <v>11</v>
      </c>
      <c r="BD325" s="236" t="s">
        <v>163</v>
      </c>
      <c r="BE325" s="236" t="str">
        <f t="shared" si="96"/>
        <v>TNav</v>
      </c>
      <c r="BF325" s="236" t="str">
        <f t="shared" si="96"/>
        <v>RH10_11</v>
      </c>
      <c r="BG325" s="236">
        <f t="shared" si="85"/>
        <v>1.9516123374229442E-2</v>
      </c>
      <c r="BH325" s="236" t="s">
        <v>145</v>
      </c>
      <c r="BI325" s="236" t="s">
        <v>13</v>
      </c>
      <c r="BM325" s="236" t="s">
        <v>163</v>
      </c>
      <c r="BN325" s="236" t="str">
        <f t="shared" si="97"/>
        <v>TNav</v>
      </c>
      <c r="BO325" s="236" t="str">
        <f t="shared" si="97"/>
        <v>RH10_11</v>
      </c>
      <c r="BP325" s="236">
        <f t="shared" si="83"/>
        <v>1.8742267418083269E-2</v>
      </c>
      <c r="BQ325" s="236" t="s">
        <v>145</v>
      </c>
      <c r="BR325" s="236" t="s">
        <v>10</v>
      </c>
    </row>
    <row r="326" spans="11:70">
      <c r="K326" s="236" t="s">
        <v>163</v>
      </c>
      <c r="L326" s="236" t="str">
        <f t="shared" si="98"/>
        <v>TNav</v>
      </c>
      <c r="M326" s="236" t="str">
        <f t="shared" si="92"/>
        <v>RH12_13</v>
      </c>
      <c r="N326" s="236">
        <f t="shared" si="72"/>
        <v>1.9735672875253105E-2</v>
      </c>
      <c r="O326" s="236" t="s">
        <v>145</v>
      </c>
      <c r="P326" s="236" t="s">
        <v>14</v>
      </c>
      <c r="T326" s="236" t="s">
        <v>163</v>
      </c>
      <c r="U326" s="236" t="str">
        <f t="shared" si="99"/>
        <v>TNav</v>
      </c>
      <c r="V326" s="236" t="str">
        <f t="shared" si="99"/>
        <v>RH12_13</v>
      </c>
      <c r="W326" s="236">
        <f t="shared" si="74"/>
        <v>2.2708461324058286E-2</v>
      </c>
      <c r="X326" s="236" t="s">
        <v>145</v>
      </c>
      <c r="Y326" s="236" t="s">
        <v>9</v>
      </c>
      <c r="AC326" s="236" t="s">
        <v>163</v>
      </c>
      <c r="AD326" s="236" t="str">
        <f t="shared" si="93"/>
        <v>TNav</v>
      </c>
      <c r="AE326" s="236" t="str">
        <f t="shared" si="93"/>
        <v>RH12_13</v>
      </c>
      <c r="AF326" s="236">
        <f t="shared" si="76"/>
        <v>1.819002194214913E-2</v>
      </c>
      <c r="AG326" s="236" t="s">
        <v>145</v>
      </c>
      <c r="AH326" s="236" t="s">
        <v>15</v>
      </c>
      <c r="AL326" s="236" t="s">
        <v>163</v>
      </c>
      <c r="AM326" s="236" t="str">
        <f t="shared" si="94"/>
        <v>TNav</v>
      </c>
      <c r="AN326" s="236" t="str">
        <f t="shared" si="94"/>
        <v>RH12_13</v>
      </c>
      <c r="AO326" s="236">
        <f t="shared" si="78"/>
        <v>2.0392977411634552E-2</v>
      </c>
      <c r="AP326" s="236" t="s">
        <v>145</v>
      </c>
      <c r="AQ326" s="236" t="s">
        <v>12</v>
      </c>
      <c r="AU326" s="236" t="s">
        <v>163</v>
      </c>
      <c r="AV326" s="236" t="str">
        <f t="shared" si="95"/>
        <v>TNav</v>
      </c>
      <c r="AW326" s="236" t="str">
        <f t="shared" si="95"/>
        <v>RH12_13</v>
      </c>
      <c r="AX326" s="236">
        <f t="shared" si="80"/>
        <v>2.0376651224340393E-2</v>
      </c>
      <c r="AY326" s="236" t="s">
        <v>145</v>
      </c>
      <c r="AZ326" s="236" t="s">
        <v>11</v>
      </c>
      <c r="BD326" s="236" t="s">
        <v>163</v>
      </c>
      <c r="BE326" s="236" t="str">
        <f t="shared" si="96"/>
        <v>TNav</v>
      </c>
      <c r="BF326" s="236" t="str">
        <f t="shared" si="96"/>
        <v>RH12_13</v>
      </c>
      <c r="BG326" s="236">
        <f t="shared" si="85"/>
        <v>2.0392977411634552E-2</v>
      </c>
      <c r="BH326" s="236" t="s">
        <v>145</v>
      </c>
      <c r="BI326" s="236" t="s">
        <v>13</v>
      </c>
      <c r="BM326" s="236" t="s">
        <v>163</v>
      </c>
      <c r="BN326" s="236" t="str">
        <f t="shared" si="97"/>
        <v>TNav</v>
      </c>
      <c r="BO326" s="236" t="str">
        <f t="shared" si="97"/>
        <v>RH12_13</v>
      </c>
      <c r="BP326" s="236">
        <f t="shared" si="83"/>
        <v>2.0376651224340393E-2</v>
      </c>
      <c r="BQ326" s="236" t="s">
        <v>145</v>
      </c>
      <c r="BR326" s="236" t="s">
        <v>10</v>
      </c>
    </row>
    <row r="327" spans="11:70">
      <c r="K327" s="386" t="s">
        <v>163</v>
      </c>
      <c r="L327" s="236" t="str">
        <f t="shared" si="98"/>
        <v>TNav</v>
      </c>
      <c r="M327" s="236" t="str">
        <f t="shared" si="92"/>
        <v>RH14_15</v>
      </c>
      <c r="N327" s="236">
        <f t="shared" si="72"/>
        <v>2.0535190266484385E-2</v>
      </c>
      <c r="O327" s="236" t="s">
        <v>145</v>
      </c>
      <c r="P327" s="236" t="s">
        <v>14</v>
      </c>
      <c r="T327" s="236" t="s">
        <v>163</v>
      </c>
      <c r="U327" s="236" t="str">
        <f t="shared" si="99"/>
        <v>TNav</v>
      </c>
      <c r="V327" s="236" t="str">
        <f t="shared" si="99"/>
        <v>RH14_15</v>
      </c>
      <c r="W327" s="236">
        <f t="shared" si="74"/>
        <v>2.2052829918983639E-2</v>
      </c>
      <c r="X327" s="236" t="s">
        <v>145</v>
      </c>
      <c r="Y327" s="236" t="s">
        <v>9</v>
      </c>
      <c r="AC327" s="236" t="s">
        <v>163</v>
      </c>
      <c r="AD327" s="236" t="str">
        <f t="shared" si="93"/>
        <v>TNav</v>
      </c>
      <c r="AE327" s="236" t="str">
        <f t="shared" si="93"/>
        <v>RH14_15</v>
      </c>
      <c r="AF327" s="236">
        <f t="shared" si="76"/>
        <v>2.0967491974570172E-2</v>
      </c>
      <c r="AG327" s="236" t="s">
        <v>145</v>
      </c>
      <c r="AH327" s="236" t="s">
        <v>15</v>
      </c>
      <c r="AL327" s="236" t="s">
        <v>163</v>
      </c>
      <c r="AM327" s="236" t="str">
        <f t="shared" si="94"/>
        <v>TNav</v>
      </c>
      <c r="AN327" s="236" t="str">
        <f t="shared" si="94"/>
        <v>RH14_15</v>
      </c>
      <c r="AO327" s="236">
        <f t="shared" si="78"/>
        <v>2.1041702332658754E-2</v>
      </c>
      <c r="AP327" s="236" t="s">
        <v>145</v>
      </c>
      <c r="AQ327" s="236" t="s">
        <v>12</v>
      </c>
      <c r="AU327" s="236" t="s">
        <v>163</v>
      </c>
      <c r="AV327" s="236" t="str">
        <f t="shared" si="95"/>
        <v>TNav</v>
      </c>
      <c r="AW327" s="236" t="str">
        <f t="shared" si="95"/>
        <v>RH14_15</v>
      </c>
      <c r="AX327" s="236">
        <f t="shared" si="80"/>
        <v>2.0778238730769082E-2</v>
      </c>
      <c r="AY327" s="236" t="s">
        <v>145</v>
      </c>
      <c r="AZ327" s="236" t="s">
        <v>11</v>
      </c>
      <c r="BD327" s="236" t="s">
        <v>163</v>
      </c>
      <c r="BE327" s="236" t="str">
        <f t="shared" si="96"/>
        <v>TNav</v>
      </c>
      <c r="BF327" s="236" t="str">
        <f t="shared" si="96"/>
        <v>RH14_15</v>
      </c>
      <c r="BG327" s="236">
        <f t="shared" si="85"/>
        <v>2.1041702332658754E-2</v>
      </c>
      <c r="BH327" s="236" t="s">
        <v>145</v>
      </c>
      <c r="BI327" s="236" t="s">
        <v>13</v>
      </c>
      <c r="BM327" s="236" t="s">
        <v>163</v>
      </c>
      <c r="BN327" s="236" t="str">
        <f t="shared" si="97"/>
        <v>TNav</v>
      </c>
      <c r="BO327" s="236" t="str">
        <f t="shared" si="97"/>
        <v>RH14_15</v>
      </c>
      <c r="BP327" s="236">
        <f t="shared" si="83"/>
        <v>2.0778238730769082E-2</v>
      </c>
      <c r="BQ327" s="236" t="s">
        <v>145</v>
      </c>
      <c r="BR327" s="236" t="s">
        <v>10</v>
      </c>
    </row>
    <row r="328" spans="11:70">
      <c r="K328" s="236" t="s">
        <v>163</v>
      </c>
      <c r="L328" s="236" t="str">
        <f t="shared" si="98"/>
        <v>TNav</v>
      </c>
      <c r="M328" s="236" t="str">
        <f t="shared" si="92"/>
        <v>RH16_17</v>
      </c>
      <c r="N328" s="236">
        <f t="shared" si="72"/>
        <v>2.0896719862378399E-2</v>
      </c>
      <c r="O328" s="236" t="s">
        <v>145</v>
      </c>
      <c r="P328" s="236" t="s">
        <v>14</v>
      </c>
      <c r="T328" s="236" t="s">
        <v>163</v>
      </c>
      <c r="U328" s="236" t="str">
        <f t="shared" si="99"/>
        <v>TNav</v>
      </c>
      <c r="V328" s="236" t="str">
        <f t="shared" si="99"/>
        <v>RH16_17</v>
      </c>
      <c r="W328" s="236">
        <f t="shared" si="74"/>
        <v>2.1192518819202082E-2</v>
      </c>
      <c r="X328" s="236" t="s">
        <v>145</v>
      </c>
      <c r="Y328" s="236" t="s">
        <v>9</v>
      </c>
      <c r="AC328" s="236" t="s">
        <v>163</v>
      </c>
      <c r="AD328" s="236" t="str">
        <f t="shared" si="93"/>
        <v>TNav</v>
      </c>
      <c r="AE328" s="236" t="str">
        <f t="shared" si="93"/>
        <v>RH16_17</v>
      </c>
      <c r="AF328" s="236">
        <f t="shared" si="76"/>
        <v>2.1896382103851374E-2</v>
      </c>
      <c r="AG328" s="236" t="s">
        <v>145</v>
      </c>
      <c r="AH328" s="236" t="s">
        <v>15</v>
      </c>
      <c r="AL328" s="236" t="s">
        <v>163</v>
      </c>
      <c r="AM328" s="236" t="str">
        <f t="shared" si="94"/>
        <v>TNav</v>
      </c>
      <c r="AN328" s="236" t="str">
        <f t="shared" si="94"/>
        <v>RH16_17</v>
      </c>
      <c r="AO328" s="236">
        <f t="shared" si="78"/>
        <v>2.1031470252881344E-2</v>
      </c>
      <c r="AP328" s="236" t="s">
        <v>145</v>
      </c>
      <c r="AQ328" s="236" t="s">
        <v>12</v>
      </c>
      <c r="AU328" s="236" t="s">
        <v>163</v>
      </c>
      <c r="AV328" s="236" t="str">
        <f t="shared" si="95"/>
        <v>TNav</v>
      </c>
      <c r="AW328" s="236" t="str">
        <f t="shared" si="95"/>
        <v>RH16_17</v>
      </c>
      <c r="AX328" s="236">
        <f t="shared" si="80"/>
        <v>2.069190075933651E-2</v>
      </c>
      <c r="AY328" s="236" t="s">
        <v>145</v>
      </c>
      <c r="AZ328" s="236" t="s">
        <v>11</v>
      </c>
      <c r="BD328" s="236" t="s">
        <v>163</v>
      </c>
      <c r="BE328" s="236" t="str">
        <f t="shared" si="96"/>
        <v>TNav</v>
      </c>
      <c r="BF328" s="236" t="str">
        <f t="shared" si="96"/>
        <v>RH16_17</v>
      </c>
      <c r="BG328" s="236">
        <f t="shared" si="85"/>
        <v>2.1031470252881344E-2</v>
      </c>
      <c r="BH328" s="236" t="s">
        <v>145</v>
      </c>
      <c r="BI328" s="236" t="s">
        <v>13</v>
      </c>
      <c r="BM328" s="236" t="s">
        <v>163</v>
      </c>
      <c r="BN328" s="236" t="str">
        <f t="shared" si="97"/>
        <v>TNav</v>
      </c>
      <c r="BO328" s="236" t="str">
        <f t="shared" si="97"/>
        <v>RH16_17</v>
      </c>
      <c r="BP328" s="236">
        <f t="shared" si="83"/>
        <v>2.069190075933651E-2</v>
      </c>
      <c r="BQ328" s="236" t="s">
        <v>145</v>
      </c>
      <c r="BR328" s="236" t="s">
        <v>10</v>
      </c>
    </row>
    <row r="329" spans="11:70">
      <c r="K329" s="236" t="s">
        <v>163</v>
      </c>
      <c r="L329" s="236" t="str">
        <f t="shared" si="98"/>
        <v>TNav</v>
      </c>
      <c r="M329" s="236" t="str">
        <f t="shared" si="92"/>
        <v>RH18_19</v>
      </c>
      <c r="N329" s="236">
        <f t="shared" si="72"/>
        <v>2.0865770170115663E-2</v>
      </c>
      <c r="O329" s="236" t="s">
        <v>145</v>
      </c>
      <c r="P329" s="236" t="s">
        <v>14</v>
      </c>
      <c r="T329" s="236" t="s">
        <v>163</v>
      </c>
      <c r="U329" s="236" t="str">
        <f t="shared" si="99"/>
        <v>TNav</v>
      </c>
      <c r="V329" s="236" t="str">
        <f t="shared" si="99"/>
        <v>RH18_19</v>
      </c>
      <c r="W329" s="236">
        <f t="shared" si="74"/>
        <v>2.113446835673238E-2</v>
      </c>
      <c r="X329" s="236" t="s">
        <v>145</v>
      </c>
      <c r="Y329" s="236" t="s">
        <v>9</v>
      </c>
      <c r="AC329" s="236" t="s">
        <v>163</v>
      </c>
      <c r="AD329" s="236" t="str">
        <f t="shared" si="93"/>
        <v>TNav</v>
      </c>
      <c r="AE329" s="236" t="str">
        <f t="shared" si="93"/>
        <v>RH18_19</v>
      </c>
      <c r="AF329" s="236">
        <f t="shared" si="76"/>
        <v>2.17155355129377E-2</v>
      </c>
      <c r="AG329" s="236" t="s">
        <v>145</v>
      </c>
      <c r="AH329" s="236" t="s">
        <v>15</v>
      </c>
      <c r="AL329" s="236" t="s">
        <v>163</v>
      </c>
      <c r="AM329" s="236" t="str">
        <f t="shared" si="94"/>
        <v>TNav</v>
      </c>
      <c r="AN329" s="236" t="str">
        <f t="shared" si="94"/>
        <v>RH18_19</v>
      </c>
      <c r="AO329" s="236">
        <f t="shared" si="78"/>
        <v>2.0772466684862177E-2</v>
      </c>
      <c r="AP329" s="236" t="s">
        <v>145</v>
      </c>
      <c r="AQ329" s="236" t="s">
        <v>12</v>
      </c>
      <c r="AU329" s="236" t="s">
        <v>163</v>
      </c>
      <c r="AV329" s="236" t="str">
        <f t="shared" si="95"/>
        <v>TNav</v>
      </c>
      <c r="AW329" s="236" t="str">
        <f t="shared" si="95"/>
        <v>RH18_19</v>
      </c>
      <c r="AX329" s="236">
        <f t="shared" si="80"/>
        <v>2.0434688956400562E-2</v>
      </c>
      <c r="AY329" s="236" t="s">
        <v>145</v>
      </c>
      <c r="AZ329" s="236" t="s">
        <v>11</v>
      </c>
      <c r="BD329" s="236" t="s">
        <v>163</v>
      </c>
      <c r="BE329" s="236" t="str">
        <f t="shared" si="96"/>
        <v>TNav</v>
      </c>
      <c r="BF329" s="236" t="str">
        <f t="shared" si="96"/>
        <v>RH18_19</v>
      </c>
      <c r="BG329" s="236">
        <f t="shared" si="85"/>
        <v>2.0772466684862177E-2</v>
      </c>
      <c r="BH329" s="236" t="s">
        <v>145</v>
      </c>
      <c r="BI329" s="236" t="s">
        <v>13</v>
      </c>
      <c r="BM329" s="236" t="s">
        <v>163</v>
      </c>
      <c r="BN329" s="236" t="str">
        <f t="shared" si="97"/>
        <v>TNav</v>
      </c>
      <c r="BO329" s="236" t="str">
        <f t="shared" si="97"/>
        <v>RH18_19</v>
      </c>
      <c r="BP329" s="236">
        <f t="shared" si="83"/>
        <v>2.0434688956400562E-2</v>
      </c>
      <c r="BQ329" s="236" t="s">
        <v>145</v>
      </c>
      <c r="BR329" s="236" t="s">
        <v>10</v>
      </c>
    </row>
    <row r="330" spans="11:70">
      <c r="K330" s="236" t="s">
        <v>163</v>
      </c>
      <c r="L330" s="236" t="str">
        <f t="shared" si="98"/>
        <v>TNav</v>
      </c>
      <c r="M330" s="236" t="str">
        <f t="shared" si="92"/>
        <v>RH20_21</v>
      </c>
      <c r="N330" s="236">
        <f t="shared" si="72"/>
        <v>2.0818280069585193E-2</v>
      </c>
      <c r="O330" s="236" t="s">
        <v>145</v>
      </c>
      <c r="P330" s="236" t="s">
        <v>14</v>
      </c>
      <c r="T330" s="236" t="s">
        <v>163</v>
      </c>
      <c r="U330" s="236" t="str">
        <f t="shared" si="99"/>
        <v>TNav</v>
      </c>
      <c r="V330" s="236" t="str">
        <f t="shared" si="99"/>
        <v>RH20_21</v>
      </c>
      <c r="W330" s="236">
        <f t="shared" si="74"/>
        <v>2.1601590955728663E-2</v>
      </c>
      <c r="X330" s="236" t="s">
        <v>145</v>
      </c>
      <c r="Y330" s="236" t="s">
        <v>9</v>
      </c>
      <c r="AC330" s="236" t="s">
        <v>163</v>
      </c>
      <c r="AD330" s="236" t="str">
        <f t="shared" si="93"/>
        <v>TNav</v>
      </c>
      <c r="AE330" s="236" t="str">
        <f t="shared" si="93"/>
        <v>RH20_21</v>
      </c>
      <c r="AF330" s="236">
        <f t="shared" si="76"/>
        <v>2.125351672873059E-2</v>
      </c>
      <c r="AG330" s="236" t="s">
        <v>145</v>
      </c>
      <c r="AH330" s="236" t="s">
        <v>15</v>
      </c>
      <c r="AL330" s="236" t="s">
        <v>163</v>
      </c>
      <c r="AM330" s="236" t="str">
        <f t="shared" si="94"/>
        <v>TNav</v>
      </c>
      <c r="AN330" s="236" t="str">
        <f t="shared" si="94"/>
        <v>RH20_21</v>
      </c>
      <c r="AO330" s="236">
        <f t="shared" si="78"/>
        <v>2.0871709048996441E-2</v>
      </c>
      <c r="AP330" s="236" t="s">
        <v>145</v>
      </c>
      <c r="AQ330" s="236" t="s">
        <v>12</v>
      </c>
      <c r="AU330" s="236" t="s">
        <v>163</v>
      </c>
      <c r="AV330" s="236" t="str">
        <f t="shared" si="95"/>
        <v>TNav</v>
      </c>
      <c r="AW330" s="236" t="str">
        <f t="shared" si="95"/>
        <v>RH20_21</v>
      </c>
      <c r="AX330" s="236">
        <f t="shared" si="80"/>
        <v>2.0802231271115697E-2</v>
      </c>
      <c r="AY330" s="236" t="s">
        <v>145</v>
      </c>
      <c r="AZ330" s="236" t="s">
        <v>11</v>
      </c>
      <c r="BD330" s="236" t="s">
        <v>163</v>
      </c>
      <c r="BE330" s="236" t="str">
        <f t="shared" si="96"/>
        <v>TNav</v>
      </c>
      <c r="BF330" s="236" t="str">
        <f t="shared" si="96"/>
        <v>RH20_21</v>
      </c>
      <c r="BG330" s="236">
        <f t="shared" si="85"/>
        <v>2.0871709048996441E-2</v>
      </c>
      <c r="BH330" s="236" t="s">
        <v>145</v>
      </c>
      <c r="BI330" s="236" t="s">
        <v>13</v>
      </c>
      <c r="BM330" s="236" t="s">
        <v>163</v>
      </c>
      <c r="BN330" s="236" t="str">
        <f t="shared" si="97"/>
        <v>TNav</v>
      </c>
      <c r="BO330" s="236" t="str">
        <f t="shared" si="97"/>
        <v>RH20_21</v>
      </c>
      <c r="BP330" s="236">
        <f t="shared" si="83"/>
        <v>2.0802231271115697E-2</v>
      </c>
      <c r="BQ330" s="236" t="s">
        <v>145</v>
      </c>
      <c r="BR330" s="236" t="s">
        <v>10</v>
      </c>
    </row>
    <row r="331" spans="11:70">
      <c r="K331" s="386" t="s">
        <v>163</v>
      </c>
      <c r="L331" s="236" t="str">
        <f t="shared" si="98"/>
        <v>TNav</v>
      </c>
      <c r="M331" s="236" t="str">
        <f t="shared" si="92"/>
        <v>RH22_23</v>
      </c>
      <c r="N331" s="236">
        <f t="shared" si="72"/>
        <v>2.0930934511467787E-2</v>
      </c>
      <c r="O331" s="236" t="s">
        <v>145</v>
      </c>
      <c r="P331" s="236" t="s">
        <v>14</v>
      </c>
      <c r="T331" s="236" t="s">
        <v>163</v>
      </c>
      <c r="U331" s="236" t="str">
        <f t="shared" si="99"/>
        <v>TNav</v>
      </c>
      <c r="V331" s="236" t="str">
        <f t="shared" si="99"/>
        <v>RH22_23</v>
      </c>
      <c r="W331" s="236">
        <f t="shared" si="74"/>
        <v>2.1772678636596807E-2</v>
      </c>
      <c r="X331" s="236" t="s">
        <v>145</v>
      </c>
      <c r="Y331" s="236" t="s">
        <v>9</v>
      </c>
      <c r="AC331" s="236" t="s">
        <v>163</v>
      </c>
      <c r="AD331" s="236" t="str">
        <f t="shared" si="93"/>
        <v>TNav</v>
      </c>
      <c r="AE331" s="236" t="str">
        <f t="shared" si="93"/>
        <v>RH22_23</v>
      </c>
      <c r="AF331" s="236">
        <f t="shared" si="76"/>
        <v>2.1019278776313481E-2</v>
      </c>
      <c r="AG331" s="236" t="s">
        <v>145</v>
      </c>
      <c r="AH331" s="236" t="s">
        <v>15</v>
      </c>
      <c r="AL331" s="236" t="s">
        <v>163</v>
      </c>
      <c r="AM331" s="236" t="str">
        <f t="shared" si="94"/>
        <v>TNav</v>
      </c>
      <c r="AN331" s="236" t="str">
        <f t="shared" si="94"/>
        <v>RH22_23</v>
      </c>
      <c r="AO331" s="236">
        <f t="shared" si="78"/>
        <v>2.1048829860768167E-2</v>
      </c>
      <c r="AP331" s="236" t="s">
        <v>145</v>
      </c>
      <c r="AQ331" s="236" t="s">
        <v>12</v>
      </c>
      <c r="AU331" s="236" t="s">
        <v>163</v>
      </c>
      <c r="AV331" s="236" t="str">
        <f t="shared" si="95"/>
        <v>TNav</v>
      </c>
      <c r="AW331" s="236" t="str">
        <f t="shared" si="95"/>
        <v>RH22_23</v>
      </c>
      <c r="AX331" s="236">
        <f t="shared" si="80"/>
        <v>2.1165643317772861E-2</v>
      </c>
      <c r="AY331" s="236" t="s">
        <v>145</v>
      </c>
      <c r="AZ331" s="236" t="s">
        <v>11</v>
      </c>
      <c r="BD331" s="236" t="s">
        <v>163</v>
      </c>
      <c r="BE331" s="236" t="str">
        <f t="shared" si="96"/>
        <v>TNav</v>
      </c>
      <c r="BF331" s="236" t="str">
        <f t="shared" si="96"/>
        <v>RH22_23</v>
      </c>
      <c r="BG331" s="236">
        <f t="shared" si="85"/>
        <v>2.1048829860768167E-2</v>
      </c>
      <c r="BH331" s="236" t="s">
        <v>145</v>
      </c>
      <c r="BI331" s="236" t="s">
        <v>13</v>
      </c>
      <c r="BM331" s="236" t="s">
        <v>163</v>
      </c>
      <c r="BN331" s="236" t="str">
        <f t="shared" si="97"/>
        <v>TNav</v>
      </c>
      <c r="BO331" s="236" t="str">
        <f t="shared" si="97"/>
        <v>RH22_23</v>
      </c>
      <c r="BP331" s="236">
        <f t="shared" si="83"/>
        <v>2.1165643317772861E-2</v>
      </c>
      <c r="BQ331" s="236" t="s">
        <v>145</v>
      </c>
      <c r="BR331" s="236" t="s">
        <v>10</v>
      </c>
    </row>
    <row r="332" spans="11:70">
      <c r="K332" s="236" t="s">
        <v>163</v>
      </c>
      <c r="L332" s="236" t="str">
        <f t="shared" si="98"/>
        <v>TNav</v>
      </c>
      <c r="M332" s="236" t="str">
        <f t="shared" si="92"/>
        <v>SH0_1</v>
      </c>
      <c r="N332" s="236">
        <f t="shared" si="72"/>
        <v>2.1693465806133724E-2</v>
      </c>
      <c r="O332" s="236" t="s">
        <v>145</v>
      </c>
      <c r="P332" s="236" t="s">
        <v>14</v>
      </c>
      <c r="T332" s="236" t="s">
        <v>163</v>
      </c>
      <c r="U332" s="236" t="str">
        <f t="shared" si="99"/>
        <v>TNav</v>
      </c>
      <c r="V332" s="236" t="str">
        <f t="shared" si="99"/>
        <v>SH0_1</v>
      </c>
      <c r="W332" s="236">
        <f t="shared" si="74"/>
        <v>1.7447761885412263E-2</v>
      </c>
      <c r="X332" s="236" t="s">
        <v>145</v>
      </c>
      <c r="Y332" s="236" t="s">
        <v>9</v>
      </c>
      <c r="AC332" s="236" t="s">
        <v>163</v>
      </c>
      <c r="AD332" s="236" t="str">
        <f t="shared" si="93"/>
        <v>TNav</v>
      </c>
      <c r="AE332" s="236" t="str">
        <f t="shared" si="93"/>
        <v>SH0_1</v>
      </c>
      <c r="AF332" s="236">
        <f t="shared" si="76"/>
        <v>2.0811553801596969E-2</v>
      </c>
      <c r="AG332" s="236" t="s">
        <v>145</v>
      </c>
      <c r="AH332" s="236" t="s">
        <v>15</v>
      </c>
      <c r="AL332" s="236" t="s">
        <v>163</v>
      </c>
      <c r="AM332" s="236" t="str">
        <f t="shared" si="94"/>
        <v>TNav</v>
      </c>
      <c r="AN332" s="236" t="str">
        <f t="shared" si="94"/>
        <v>SH0_1</v>
      </c>
      <c r="AO332" s="236">
        <f t="shared" si="78"/>
        <v>2.0289589930703667E-2</v>
      </c>
      <c r="AP332" s="236" t="s">
        <v>145</v>
      </c>
      <c r="AQ332" s="236" t="s">
        <v>12</v>
      </c>
      <c r="AU332" s="236" t="s">
        <v>163</v>
      </c>
      <c r="AV332" s="236" t="str">
        <f t="shared" si="95"/>
        <v>TNav</v>
      </c>
      <c r="AW332" s="236" t="str">
        <f t="shared" si="95"/>
        <v>SH0_1</v>
      </c>
      <c r="AX332" s="236">
        <f t="shared" si="80"/>
        <v>2.3539997538016236E-2</v>
      </c>
      <c r="AY332" s="236" t="s">
        <v>145</v>
      </c>
      <c r="AZ332" s="236" t="s">
        <v>11</v>
      </c>
      <c r="BD332" s="236" t="s">
        <v>163</v>
      </c>
      <c r="BE332" s="236" t="str">
        <f t="shared" si="96"/>
        <v>TNav</v>
      </c>
      <c r="BF332" s="236" t="str">
        <f t="shared" si="96"/>
        <v>SH0_1</v>
      </c>
      <c r="BG332" s="236">
        <f t="shared" si="85"/>
        <v>2.0289589930703667E-2</v>
      </c>
      <c r="BH332" s="236" t="s">
        <v>145</v>
      </c>
      <c r="BI332" s="236" t="s">
        <v>13</v>
      </c>
      <c r="BM332" s="236" t="s">
        <v>163</v>
      </c>
      <c r="BN332" s="236" t="str">
        <f t="shared" si="97"/>
        <v>TNav</v>
      </c>
      <c r="BO332" s="236" t="str">
        <f t="shared" si="97"/>
        <v>SH0_1</v>
      </c>
      <c r="BP332" s="236">
        <f t="shared" si="83"/>
        <v>2.3539997538016236E-2</v>
      </c>
      <c r="BQ332" s="236" t="s">
        <v>145</v>
      </c>
      <c r="BR332" s="236" t="s">
        <v>10</v>
      </c>
    </row>
    <row r="333" spans="11:70">
      <c r="K333" s="236" t="s">
        <v>163</v>
      </c>
      <c r="L333" s="236" t="str">
        <f t="shared" si="98"/>
        <v>TNav</v>
      </c>
      <c r="M333" s="236" t="str">
        <f t="shared" si="92"/>
        <v>SH2_3</v>
      </c>
      <c r="N333" s="236">
        <f t="shared" si="72"/>
        <v>2.1091629448540879E-2</v>
      </c>
      <c r="O333" s="236" t="s">
        <v>145</v>
      </c>
      <c r="P333" s="236" t="s">
        <v>14</v>
      </c>
      <c r="T333" s="236" t="s">
        <v>163</v>
      </c>
      <c r="U333" s="236" t="str">
        <f t="shared" si="99"/>
        <v>TNav</v>
      </c>
      <c r="V333" s="236" t="str">
        <f t="shared" si="99"/>
        <v>SH2_3</v>
      </c>
      <c r="W333" s="236">
        <f t="shared" si="74"/>
        <v>1.5245791875989748E-2</v>
      </c>
      <c r="X333" s="236" t="s">
        <v>145</v>
      </c>
      <c r="Y333" s="236" t="s">
        <v>9</v>
      </c>
      <c r="AC333" s="236" t="s">
        <v>163</v>
      </c>
      <c r="AD333" s="236" t="str">
        <f t="shared" si="93"/>
        <v>TNav</v>
      </c>
      <c r="AE333" s="236" t="str">
        <f t="shared" si="93"/>
        <v>SH2_3</v>
      </c>
      <c r="AF333" s="236">
        <f t="shared" si="76"/>
        <v>2.0179629923972452E-2</v>
      </c>
      <c r="AG333" s="236" t="s">
        <v>145</v>
      </c>
      <c r="AH333" s="236" t="s">
        <v>15</v>
      </c>
      <c r="AL333" s="236" t="s">
        <v>163</v>
      </c>
      <c r="AM333" s="236" t="str">
        <f t="shared" si="94"/>
        <v>TNav</v>
      </c>
      <c r="AN333" s="236" t="str">
        <f t="shared" si="94"/>
        <v>SH2_3</v>
      </c>
      <c r="AO333" s="236">
        <f t="shared" si="78"/>
        <v>1.8870656882657717E-2</v>
      </c>
      <c r="AP333" s="236" t="s">
        <v>145</v>
      </c>
      <c r="AQ333" s="236" t="s">
        <v>12</v>
      </c>
      <c r="AU333" s="236" t="s">
        <v>163</v>
      </c>
      <c r="AV333" s="236" t="str">
        <f t="shared" si="95"/>
        <v>TNav</v>
      </c>
      <c r="AW333" s="236" t="str">
        <f t="shared" si="95"/>
        <v>SH2_3</v>
      </c>
      <c r="AX333" s="236">
        <f t="shared" si="80"/>
        <v>2.1308543326801641E-2</v>
      </c>
      <c r="AY333" s="236" t="s">
        <v>145</v>
      </c>
      <c r="AZ333" s="236" t="s">
        <v>11</v>
      </c>
      <c r="BD333" s="236" t="s">
        <v>163</v>
      </c>
      <c r="BE333" s="236" t="str">
        <f t="shared" si="96"/>
        <v>TNav</v>
      </c>
      <c r="BF333" s="236" t="str">
        <f t="shared" si="96"/>
        <v>SH2_3</v>
      </c>
      <c r="BG333" s="236">
        <f t="shared" si="85"/>
        <v>1.8870656882657717E-2</v>
      </c>
      <c r="BH333" s="236" t="s">
        <v>145</v>
      </c>
      <c r="BI333" s="236" t="s">
        <v>13</v>
      </c>
      <c r="BM333" s="236" t="s">
        <v>163</v>
      </c>
      <c r="BN333" s="236" t="str">
        <f t="shared" si="97"/>
        <v>TNav</v>
      </c>
      <c r="BO333" s="236" t="str">
        <f t="shared" si="97"/>
        <v>SH2_3</v>
      </c>
      <c r="BP333" s="236">
        <f t="shared" si="83"/>
        <v>2.1308543326801641E-2</v>
      </c>
      <c r="BQ333" s="236" t="s">
        <v>145</v>
      </c>
      <c r="BR333" s="236" t="s">
        <v>10</v>
      </c>
    </row>
    <row r="334" spans="11:70">
      <c r="K334" s="236" t="s">
        <v>163</v>
      </c>
      <c r="L334" s="236" t="str">
        <f t="shared" si="98"/>
        <v>TNav</v>
      </c>
      <c r="M334" s="236" t="str">
        <f t="shared" si="92"/>
        <v>SH4_5</v>
      </c>
      <c r="N334" s="236">
        <f t="shared" si="72"/>
        <v>2.0288554911757406E-2</v>
      </c>
      <c r="O334" s="236" t="s">
        <v>145</v>
      </c>
      <c r="P334" s="236" t="s">
        <v>14</v>
      </c>
      <c r="T334" s="236" t="s">
        <v>163</v>
      </c>
      <c r="U334" s="236" t="str">
        <f t="shared" si="99"/>
        <v>TNav</v>
      </c>
      <c r="V334" s="236" t="str">
        <f t="shared" si="99"/>
        <v>SH4_5</v>
      </c>
      <c r="W334" s="236">
        <f t="shared" si="74"/>
        <v>1.4014785059643245E-2</v>
      </c>
      <c r="X334" s="236" t="s">
        <v>145</v>
      </c>
      <c r="Y334" s="236" t="s">
        <v>9</v>
      </c>
      <c r="AC334" s="236" t="s">
        <v>163</v>
      </c>
      <c r="AD334" s="236" t="str">
        <f t="shared" si="93"/>
        <v>TNav</v>
      </c>
      <c r="AE334" s="236" t="str">
        <f t="shared" si="93"/>
        <v>SH4_5</v>
      </c>
      <c r="AF334" s="236">
        <f t="shared" si="76"/>
        <v>1.9614839522066274E-2</v>
      </c>
      <c r="AG334" s="236" t="s">
        <v>145</v>
      </c>
      <c r="AH334" s="236" t="s">
        <v>15</v>
      </c>
      <c r="AL334" s="236" t="s">
        <v>163</v>
      </c>
      <c r="AM334" s="236" t="str">
        <f t="shared" si="94"/>
        <v>TNav</v>
      </c>
      <c r="AN334" s="236" t="str">
        <f t="shared" si="94"/>
        <v>SH4_5</v>
      </c>
      <c r="AO334" s="236">
        <f t="shared" si="78"/>
        <v>1.7500502969475973E-2</v>
      </c>
      <c r="AP334" s="236" t="s">
        <v>145</v>
      </c>
      <c r="AQ334" s="236" t="s">
        <v>12</v>
      </c>
      <c r="AU334" s="236" t="s">
        <v>163</v>
      </c>
      <c r="AV334" s="236" t="str">
        <f t="shared" si="95"/>
        <v>TNav</v>
      </c>
      <c r="AW334" s="236" t="str">
        <f t="shared" si="95"/>
        <v>SH4_5</v>
      </c>
      <c r="AX334" s="236">
        <f t="shared" si="80"/>
        <v>1.8479363931276277E-2</v>
      </c>
      <c r="AY334" s="236" t="s">
        <v>145</v>
      </c>
      <c r="AZ334" s="236" t="s">
        <v>11</v>
      </c>
      <c r="BD334" s="236" t="s">
        <v>163</v>
      </c>
      <c r="BE334" s="236" t="str">
        <f t="shared" si="96"/>
        <v>TNav</v>
      </c>
      <c r="BF334" s="236" t="str">
        <f t="shared" si="96"/>
        <v>SH4_5</v>
      </c>
      <c r="BG334" s="236">
        <f t="shared" si="85"/>
        <v>1.7500502969475973E-2</v>
      </c>
      <c r="BH334" s="236" t="s">
        <v>145</v>
      </c>
      <c r="BI334" s="236" t="s">
        <v>13</v>
      </c>
      <c r="BM334" s="236" t="s">
        <v>163</v>
      </c>
      <c r="BN334" s="236" t="str">
        <f t="shared" si="97"/>
        <v>TNav</v>
      </c>
      <c r="BO334" s="236" t="str">
        <f t="shared" si="97"/>
        <v>SH4_5</v>
      </c>
      <c r="BP334" s="236">
        <f t="shared" si="83"/>
        <v>1.8479363931276277E-2</v>
      </c>
      <c r="BQ334" s="236" t="s">
        <v>145</v>
      </c>
      <c r="BR334" s="236" t="s">
        <v>10</v>
      </c>
    </row>
    <row r="335" spans="11:70">
      <c r="K335" s="386" t="s">
        <v>163</v>
      </c>
      <c r="L335" s="236" t="str">
        <f t="shared" si="98"/>
        <v>TNav</v>
      </c>
      <c r="M335" s="236" t="str">
        <f t="shared" si="92"/>
        <v>SH6_7</v>
      </c>
      <c r="N335" s="236">
        <f t="shared" si="72"/>
        <v>1.9232236416978313E-2</v>
      </c>
      <c r="O335" s="236" t="s">
        <v>145</v>
      </c>
      <c r="P335" s="236" t="s">
        <v>14</v>
      </c>
      <c r="T335" s="236" t="s">
        <v>163</v>
      </c>
      <c r="U335" s="236" t="str">
        <f t="shared" si="99"/>
        <v>TNav</v>
      </c>
      <c r="V335" s="236" t="str">
        <f t="shared" si="99"/>
        <v>SH6_7</v>
      </c>
      <c r="W335" s="236">
        <f t="shared" si="74"/>
        <v>1.3860443209600209E-2</v>
      </c>
      <c r="X335" s="236" t="s">
        <v>145</v>
      </c>
      <c r="Y335" s="236" t="s">
        <v>9</v>
      </c>
      <c r="AC335" s="236" t="s">
        <v>163</v>
      </c>
      <c r="AD335" s="236" t="str">
        <f t="shared" si="93"/>
        <v>TNav</v>
      </c>
      <c r="AE335" s="236" t="str">
        <f t="shared" si="93"/>
        <v>SH6_7</v>
      </c>
      <c r="AF335" s="236">
        <f t="shared" si="76"/>
        <v>1.7278998108464394E-2</v>
      </c>
      <c r="AG335" s="236" t="s">
        <v>145</v>
      </c>
      <c r="AH335" s="236" t="s">
        <v>15</v>
      </c>
      <c r="AL335" s="236" t="s">
        <v>163</v>
      </c>
      <c r="AM335" s="236" t="str">
        <f t="shared" si="94"/>
        <v>TNav</v>
      </c>
      <c r="AN335" s="236" t="str">
        <f t="shared" si="94"/>
        <v>SH6_7</v>
      </c>
      <c r="AO335" s="236">
        <f t="shared" si="78"/>
        <v>1.6421193779789026E-2</v>
      </c>
      <c r="AP335" s="236" t="s">
        <v>145</v>
      </c>
      <c r="AQ335" s="236" t="s">
        <v>12</v>
      </c>
      <c r="AU335" s="236" t="s">
        <v>163</v>
      </c>
      <c r="AV335" s="236" t="str">
        <f t="shared" si="95"/>
        <v>TNav</v>
      </c>
      <c r="AW335" s="236" t="str">
        <f t="shared" si="95"/>
        <v>SH6_7</v>
      </c>
      <c r="AX335" s="236">
        <f t="shared" si="80"/>
        <v>1.7199621712887928E-2</v>
      </c>
      <c r="AY335" s="236" t="s">
        <v>145</v>
      </c>
      <c r="AZ335" s="236" t="s">
        <v>11</v>
      </c>
      <c r="BD335" s="236" t="s">
        <v>163</v>
      </c>
      <c r="BE335" s="236" t="str">
        <f t="shared" si="96"/>
        <v>TNav</v>
      </c>
      <c r="BF335" s="236" t="str">
        <f t="shared" si="96"/>
        <v>SH6_7</v>
      </c>
      <c r="BG335" s="236">
        <f t="shared" si="85"/>
        <v>1.6421193779789026E-2</v>
      </c>
      <c r="BH335" s="236" t="s">
        <v>145</v>
      </c>
      <c r="BI335" s="236" t="s">
        <v>13</v>
      </c>
      <c r="BM335" s="236" t="s">
        <v>163</v>
      </c>
      <c r="BN335" s="236" t="str">
        <f t="shared" si="97"/>
        <v>TNav</v>
      </c>
      <c r="BO335" s="236" t="str">
        <f t="shared" si="97"/>
        <v>SH6_7</v>
      </c>
      <c r="BP335" s="236">
        <f t="shared" si="83"/>
        <v>1.7199621712887928E-2</v>
      </c>
      <c r="BQ335" s="236" t="s">
        <v>145</v>
      </c>
      <c r="BR335" s="236" t="s">
        <v>10</v>
      </c>
    </row>
    <row r="336" spans="11:70">
      <c r="K336" s="236" t="s">
        <v>163</v>
      </c>
      <c r="L336" s="236" t="str">
        <f t="shared" si="98"/>
        <v>TNav</v>
      </c>
      <c r="M336" s="236" t="str">
        <f t="shared" si="92"/>
        <v>SH8_9</v>
      </c>
      <c r="N336" s="236">
        <f t="shared" ref="N336:N399" si="100">N288</f>
        <v>1.8748507011425081E-2</v>
      </c>
      <c r="O336" s="236" t="s">
        <v>145</v>
      </c>
      <c r="P336" s="236" t="s">
        <v>14</v>
      </c>
      <c r="T336" s="236" t="s">
        <v>163</v>
      </c>
      <c r="U336" s="236" t="str">
        <f t="shared" si="99"/>
        <v>TNav</v>
      </c>
      <c r="V336" s="236" t="str">
        <f t="shared" si="99"/>
        <v>SH8_9</v>
      </c>
      <c r="W336" s="236">
        <f t="shared" ref="W336:W399" si="101">W288</f>
        <v>1.4755107179350496E-2</v>
      </c>
      <c r="X336" s="236" t="s">
        <v>145</v>
      </c>
      <c r="Y336" s="236" t="s">
        <v>9</v>
      </c>
      <c r="AC336" s="236" t="s">
        <v>163</v>
      </c>
      <c r="AD336" s="236" t="str">
        <f t="shared" si="93"/>
        <v>TNav</v>
      </c>
      <c r="AE336" s="236" t="str">
        <f t="shared" si="93"/>
        <v>SH8_9</v>
      </c>
      <c r="AF336" s="236">
        <f t="shared" ref="AF336:AF399" si="102">AF288</f>
        <v>1.5588699261442313E-2</v>
      </c>
      <c r="AG336" s="236" t="s">
        <v>145</v>
      </c>
      <c r="AH336" s="236" t="s">
        <v>15</v>
      </c>
      <c r="AL336" s="236" t="s">
        <v>163</v>
      </c>
      <c r="AM336" s="236" t="str">
        <f t="shared" si="94"/>
        <v>TNav</v>
      </c>
      <c r="AN336" s="236" t="str">
        <f t="shared" si="94"/>
        <v>SH8_9</v>
      </c>
      <c r="AO336" s="236">
        <f t="shared" ref="AO336:AO399" si="103">AO288</f>
        <v>1.6139842957734477E-2</v>
      </c>
      <c r="AP336" s="236" t="s">
        <v>145</v>
      </c>
      <c r="AQ336" s="236" t="s">
        <v>12</v>
      </c>
      <c r="AU336" s="236" t="s">
        <v>163</v>
      </c>
      <c r="AV336" s="236" t="str">
        <f t="shared" si="95"/>
        <v>TNav</v>
      </c>
      <c r="AW336" s="236" t="str">
        <f t="shared" si="95"/>
        <v>SH8_9</v>
      </c>
      <c r="AX336" s="236">
        <f t="shared" ref="AX336:AX399" si="104">AX288</f>
        <v>1.7030245273226989E-2</v>
      </c>
      <c r="AY336" s="236" t="s">
        <v>145</v>
      </c>
      <c r="AZ336" s="236" t="s">
        <v>11</v>
      </c>
      <c r="BD336" s="236" t="s">
        <v>163</v>
      </c>
      <c r="BE336" s="236" t="str">
        <f t="shared" si="96"/>
        <v>TNav</v>
      </c>
      <c r="BF336" s="236" t="str">
        <f t="shared" si="96"/>
        <v>SH8_9</v>
      </c>
      <c r="BG336" s="236">
        <f t="shared" si="85"/>
        <v>1.6139842957734477E-2</v>
      </c>
      <c r="BH336" s="236" t="s">
        <v>145</v>
      </c>
      <c r="BI336" s="236" t="s">
        <v>13</v>
      </c>
      <c r="BM336" s="236" t="s">
        <v>163</v>
      </c>
      <c r="BN336" s="236" t="str">
        <f t="shared" si="97"/>
        <v>TNav</v>
      </c>
      <c r="BO336" s="236" t="str">
        <f t="shared" si="97"/>
        <v>SH8_9</v>
      </c>
      <c r="BP336" s="236">
        <f t="shared" ref="BP336:BP399" si="105">AX336</f>
        <v>1.7030245273226989E-2</v>
      </c>
      <c r="BQ336" s="236" t="s">
        <v>145</v>
      </c>
      <c r="BR336" s="236" t="s">
        <v>10</v>
      </c>
    </row>
    <row r="337" spans="11:70">
      <c r="K337" s="236" t="s">
        <v>163</v>
      </c>
      <c r="L337" s="236" t="str">
        <f t="shared" si="98"/>
        <v>TNav</v>
      </c>
      <c r="M337" s="236" t="str">
        <f t="shared" si="92"/>
        <v>SH10_11</v>
      </c>
      <c r="N337" s="236">
        <f t="shared" si="100"/>
        <v>1.8678047240008381E-2</v>
      </c>
      <c r="O337" s="236" t="s">
        <v>145</v>
      </c>
      <c r="P337" s="236" t="s">
        <v>14</v>
      </c>
      <c r="T337" s="236" t="s">
        <v>163</v>
      </c>
      <c r="U337" s="236" t="str">
        <f t="shared" si="99"/>
        <v>TNav</v>
      </c>
      <c r="V337" s="236" t="str">
        <f t="shared" si="99"/>
        <v>SH10_11</v>
      </c>
      <c r="W337" s="236">
        <f t="shared" si="101"/>
        <v>1.7186661643030239E-2</v>
      </c>
      <c r="X337" s="236" t="s">
        <v>145</v>
      </c>
      <c r="Y337" s="236" t="s">
        <v>9</v>
      </c>
      <c r="AC337" s="236" t="s">
        <v>163</v>
      </c>
      <c r="AD337" s="236" t="str">
        <f t="shared" si="93"/>
        <v>TNav</v>
      </c>
      <c r="AE337" s="236" t="str">
        <f t="shared" si="93"/>
        <v>SH10_11</v>
      </c>
      <c r="AF337" s="236">
        <f t="shared" si="102"/>
        <v>1.5097315695768238E-2</v>
      </c>
      <c r="AG337" s="236" t="s">
        <v>145</v>
      </c>
      <c r="AH337" s="236" t="s">
        <v>15</v>
      </c>
      <c r="AL337" s="236" t="s">
        <v>163</v>
      </c>
      <c r="AM337" s="236" t="str">
        <f t="shared" si="94"/>
        <v>TNav</v>
      </c>
      <c r="AN337" s="236" t="str">
        <f t="shared" si="94"/>
        <v>SH10_11</v>
      </c>
      <c r="AO337" s="236">
        <f t="shared" si="103"/>
        <v>1.7129545746942351E-2</v>
      </c>
      <c r="AP337" s="236" t="s">
        <v>145</v>
      </c>
      <c r="AQ337" s="236" t="s">
        <v>12</v>
      </c>
      <c r="AU337" s="236" t="s">
        <v>163</v>
      </c>
      <c r="AV337" s="236" t="str">
        <f t="shared" si="95"/>
        <v>TNav</v>
      </c>
      <c r="AW337" s="236" t="str">
        <f t="shared" si="95"/>
        <v>SH10_11</v>
      </c>
      <c r="AX337" s="236">
        <f t="shared" si="104"/>
        <v>1.8714885138756153E-2</v>
      </c>
      <c r="AY337" s="236" t="s">
        <v>145</v>
      </c>
      <c r="AZ337" s="236" t="s">
        <v>11</v>
      </c>
      <c r="BD337" s="236" t="s">
        <v>163</v>
      </c>
      <c r="BE337" s="236" t="str">
        <f t="shared" si="96"/>
        <v>TNav</v>
      </c>
      <c r="BF337" s="236" t="str">
        <f t="shared" si="96"/>
        <v>SH10_11</v>
      </c>
      <c r="BG337" s="236">
        <f t="shared" si="85"/>
        <v>1.7129545746942351E-2</v>
      </c>
      <c r="BH337" s="236" t="s">
        <v>145</v>
      </c>
      <c r="BI337" s="236" t="s">
        <v>13</v>
      </c>
      <c r="BM337" s="236" t="s">
        <v>163</v>
      </c>
      <c r="BN337" s="236" t="str">
        <f t="shared" si="97"/>
        <v>TNav</v>
      </c>
      <c r="BO337" s="236" t="str">
        <f t="shared" si="97"/>
        <v>SH10_11</v>
      </c>
      <c r="BP337" s="236">
        <f t="shared" si="105"/>
        <v>1.8714885138756153E-2</v>
      </c>
      <c r="BQ337" s="236" t="s">
        <v>145</v>
      </c>
      <c r="BR337" s="236" t="s">
        <v>10</v>
      </c>
    </row>
    <row r="338" spans="11:70">
      <c r="K338" s="236" t="s">
        <v>163</v>
      </c>
      <c r="L338" s="236" t="str">
        <f t="shared" si="98"/>
        <v>TNav</v>
      </c>
      <c r="M338" s="236" t="str">
        <f t="shared" si="92"/>
        <v>SH12_13</v>
      </c>
      <c r="N338" s="236">
        <f t="shared" si="100"/>
        <v>1.9354324184005747E-2</v>
      </c>
      <c r="O338" s="236" t="s">
        <v>145</v>
      </c>
      <c r="P338" s="236" t="s">
        <v>14</v>
      </c>
      <c r="T338" s="236" t="s">
        <v>163</v>
      </c>
      <c r="U338" s="236" t="str">
        <f t="shared" si="99"/>
        <v>TNav</v>
      </c>
      <c r="V338" s="236" t="str">
        <f t="shared" si="99"/>
        <v>SH12_13</v>
      </c>
      <c r="W338" s="236">
        <f t="shared" si="101"/>
        <v>1.8532966353609626E-2</v>
      </c>
      <c r="X338" s="236" t="s">
        <v>145</v>
      </c>
      <c r="Y338" s="236" t="s">
        <v>9</v>
      </c>
      <c r="AC338" s="236" t="s">
        <v>163</v>
      </c>
      <c r="AD338" s="236" t="str">
        <f t="shared" si="93"/>
        <v>TNav</v>
      </c>
      <c r="AE338" s="236" t="str">
        <f t="shared" si="93"/>
        <v>SH12_13</v>
      </c>
      <c r="AF338" s="236">
        <f t="shared" si="102"/>
        <v>1.571627190629124E-2</v>
      </c>
      <c r="AG338" s="236" t="s">
        <v>145</v>
      </c>
      <c r="AH338" s="236" t="s">
        <v>15</v>
      </c>
      <c r="AL338" s="236" t="s">
        <v>163</v>
      </c>
      <c r="AM338" s="236" t="str">
        <f t="shared" si="94"/>
        <v>TNav</v>
      </c>
      <c r="AN338" s="236" t="str">
        <f t="shared" si="94"/>
        <v>SH12_13</v>
      </c>
      <c r="AO338" s="236">
        <f t="shared" si="103"/>
        <v>1.8490958581669839E-2</v>
      </c>
      <c r="AP338" s="236" t="s">
        <v>145</v>
      </c>
      <c r="AQ338" s="236" t="s">
        <v>12</v>
      </c>
      <c r="AU338" s="236" t="s">
        <v>163</v>
      </c>
      <c r="AV338" s="236" t="str">
        <f t="shared" si="95"/>
        <v>TNav</v>
      </c>
      <c r="AW338" s="236" t="str">
        <f t="shared" si="95"/>
        <v>SH12_13</v>
      </c>
      <c r="AX338" s="236">
        <f t="shared" si="104"/>
        <v>2.1343557408040538E-2</v>
      </c>
      <c r="AY338" s="236" t="s">
        <v>145</v>
      </c>
      <c r="AZ338" s="236" t="s">
        <v>11</v>
      </c>
      <c r="BD338" s="236" t="s">
        <v>163</v>
      </c>
      <c r="BE338" s="236" t="str">
        <f t="shared" si="96"/>
        <v>TNav</v>
      </c>
      <c r="BF338" s="236" t="str">
        <f t="shared" si="96"/>
        <v>SH12_13</v>
      </c>
      <c r="BG338" s="236">
        <f t="shared" si="85"/>
        <v>1.8490958581669839E-2</v>
      </c>
      <c r="BH338" s="236" t="s">
        <v>145</v>
      </c>
      <c r="BI338" s="236" t="s">
        <v>13</v>
      </c>
      <c r="BM338" s="236" t="s">
        <v>163</v>
      </c>
      <c r="BN338" s="236" t="str">
        <f t="shared" si="97"/>
        <v>TNav</v>
      </c>
      <c r="BO338" s="236" t="str">
        <f t="shared" si="97"/>
        <v>SH12_13</v>
      </c>
      <c r="BP338" s="236">
        <f t="shared" si="105"/>
        <v>2.1343557408040538E-2</v>
      </c>
      <c r="BQ338" s="236" t="s">
        <v>145</v>
      </c>
      <c r="BR338" s="236" t="s">
        <v>10</v>
      </c>
    </row>
    <row r="339" spans="11:70">
      <c r="K339" s="386" t="s">
        <v>163</v>
      </c>
      <c r="L339" s="236" t="str">
        <f t="shared" si="98"/>
        <v>TNav</v>
      </c>
      <c r="M339" s="236" t="str">
        <f t="shared" si="92"/>
        <v>SH14_15</v>
      </c>
      <c r="N339" s="236">
        <f t="shared" si="100"/>
        <v>2.04723701496402E-2</v>
      </c>
      <c r="O339" s="236" t="s">
        <v>145</v>
      </c>
      <c r="P339" s="236" t="s">
        <v>14</v>
      </c>
      <c r="T339" s="236" t="s">
        <v>163</v>
      </c>
      <c r="U339" s="236" t="str">
        <f t="shared" si="99"/>
        <v>TNav</v>
      </c>
      <c r="V339" s="236" t="str">
        <f t="shared" si="99"/>
        <v>SH14_15</v>
      </c>
      <c r="W339" s="236">
        <f t="shared" si="101"/>
        <v>1.8944606533826285E-2</v>
      </c>
      <c r="X339" s="236" t="s">
        <v>145</v>
      </c>
      <c r="Y339" s="236" t="s">
        <v>9</v>
      </c>
      <c r="AC339" s="236" t="s">
        <v>163</v>
      </c>
      <c r="AD339" s="236" t="str">
        <f t="shared" si="93"/>
        <v>TNav</v>
      </c>
      <c r="AE339" s="236" t="str">
        <f t="shared" si="93"/>
        <v>SH14_15</v>
      </c>
      <c r="AF339" s="236">
        <f t="shared" si="102"/>
        <v>1.8169486482091383E-2</v>
      </c>
      <c r="AG339" s="236" t="s">
        <v>145</v>
      </c>
      <c r="AH339" s="236" t="s">
        <v>15</v>
      </c>
      <c r="AL339" s="236" t="s">
        <v>163</v>
      </c>
      <c r="AM339" s="236" t="str">
        <f t="shared" si="94"/>
        <v>TNav</v>
      </c>
      <c r="AN339" s="236" t="str">
        <f t="shared" si="94"/>
        <v>SH14_15</v>
      </c>
      <c r="AO339" s="236">
        <f t="shared" si="103"/>
        <v>1.9740368004096027E-2</v>
      </c>
      <c r="AP339" s="236" t="s">
        <v>145</v>
      </c>
      <c r="AQ339" s="236" t="s">
        <v>12</v>
      </c>
      <c r="AU339" s="236" t="s">
        <v>163</v>
      </c>
      <c r="AV339" s="236" t="str">
        <f t="shared" si="95"/>
        <v>TNav</v>
      </c>
      <c r="AW339" s="236" t="str">
        <f t="shared" si="95"/>
        <v>SH14_15</v>
      </c>
      <c r="AX339" s="236">
        <f t="shared" si="104"/>
        <v>2.2952067498314008E-2</v>
      </c>
      <c r="AY339" s="236" t="s">
        <v>145</v>
      </c>
      <c r="AZ339" s="236" t="s">
        <v>11</v>
      </c>
      <c r="BD339" s="236" t="s">
        <v>163</v>
      </c>
      <c r="BE339" s="236" t="str">
        <f t="shared" si="96"/>
        <v>TNav</v>
      </c>
      <c r="BF339" s="236" t="str">
        <f t="shared" si="96"/>
        <v>SH14_15</v>
      </c>
      <c r="BG339" s="236">
        <f t="shared" si="85"/>
        <v>1.9740368004096027E-2</v>
      </c>
      <c r="BH339" s="236" t="s">
        <v>145</v>
      </c>
      <c r="BI339" s="236" t="s">
        <v>13</v>
      </c>
      <c r="BM339" s="236" t="s">
        <v>163</v>
      </c>
      <c r="BN339" s="236" t="str">
        <f t="shared" si="97"/>
        <v>TNav</v>
      </c>
      <c r="BO339" s="236" t="str">
        <f t="shared" si="97"/>
        <v>SH14_15</v>
      </c>
      <c r="BP339" s="236">
        <f t="shared" si="105"/>
        <v>2.2952067498314008E-2</v>
      </c>
      <c r="BQ339" s="236" t="s">
        <v>145</v>
      </c>
      <c r="BR339" s="236" t="s">
        <v>10</v>
      </c>
    </row>
    <row r="340" spans="11:70">
      <c r="K340" s="236" t="s">
        <v>163</v>
      </c>
      <c r="L340" s="236" t="str">
        <f t="shared" si="98"/>
        <v>TNav</v>
      </c>
      <c r="M340" s="236" t="str">
        <f t="shared" si="92"/>
        <v>SH16_17</v>
      </c>
      <c r="N340" s="236">
        <f t="shared" si="100"/>
        <v>2.1278922422278038E-2</v>
      </c>
      <c r="O340" s="236" t="s">
        <v>145</v>
      </c>
      <c r="P340" s="236" t="s">
        <v>14</v>
      </c>
      <c r="T340" s="236" t="s">
        <v>163</v>
      </c>
      <c r="U340" s="236" t="str">
        <f t="shared" si="99"/>
        <v>TNav</v>
      </c>
      <c r="V340" s="236" t="str">
        <f t="shared" si="99"/>
        <v>SH16_17</v>
      </c>
      <c r="W340" s="236">
        <f t="shared" si="101"/>
        <v>1.8793864020136643E-2</v>
      </c>
      <c r="X340" s="236" t="s">
        <v>145</v>
      </c>
      <c r="Y340" s="236" t="s">
        <v>9</v>
      </c>
      <c r="AC340" s="236" t="s">
        <v>163</v>
      </c>
      <c r="AD340" s="236" t="str">
        <f t="shared" si="93"/>
        <v>TNav</v>
      </c>
      <c r="AE340" s="236" t="str">
        <f t="shared" si="93"/>
        <v>SH16_17</v>
      </c>
      <c r="AF340" s="236">
        <f t="shared" si="102"/>
        <v>1.9938803009038802E-2</v>
      </c>
      <c r="AG340" s="236" t="s">
        <v>145</v>
      </c>
      <c r="AH340" s="236" t="s">
        <v>15</v>
      </c>
      <c r="AL340" s="236" t="s">
        <v>163</v>
      </c>
      <c r="AM340" s="236" t="str">
        <f t="shared" si="94"/>
        <v>TNav</v>
      </c>
      <c r="AN340" s="236" t="str">
        <f t="shared" si="94"/>
        <v>SH16_17</v>
      </c>
      <c r="AO340" s="236">
        <f t="shared" si="103"/>
        <v>2.0420539746597716E-2</v>
      </c>
      <c r="AP340" s="236" t="s">
        <v>145</v>
      </c>
      <c r="AQ340" s="236" t="s">
        <v>12</v>
      </c>
      <c r="AU340" s="236" t="s">
        <v>163</v>
      </c>
      <c r="AV340" s="236" t="str">
        <f t="shared" si="95"/>
        <v>TNav</v>
      </c>
      <c r="AW340" s="236" t="str">
        <f t="shared" si="95"/>
        <v>SH16_17</v>
      </c>
      <c r="AX340" s="236">
        <f t="shared" si="104"/>
        <v>2.3710445910745781E-2</v>
      </c>
      <c r="AY340" s="236" t="s">
        <v>145</v>
      </c>
      <c r="AZ340" s="236" t="s">
        <v>11</v>
      </c>
      <c r="BD340" s="236" t="s">
        <v>163</v>
      </c>
      <c r="BE340" s="236" t="str">
        <f t="shared" si="96"/>
        <v>TNav</v>
      </c>
      <c r="BF340" s="236" t="str">
        <f t="shared" si="96"/>
        <v>SH16_17</v>
      </c>
      <c r="BG340" s="236">
        <f t="shared" si="85"/>
        <v>2.0420539746597716E-2</v>
      </c>
      <c r="BH340" s="236" t="s">
        <v>145</v>
      </c>
      <c r="BI340" s="236" t="s">
        <v>13</v>
      </c>
      <c r="BM340" s="236" t="s">
        <v>163</v>
      </c>
      <c r="BN340" s="236" t="str">
        <f t="shared" si="97"/>
        <v>TNav</v>
      </c>
      <c r="BO340" s="236" t="str">
        <f t="shared" si="97"/>
        <v>SH16_17</v>
      </c>
      <c r="BP340" s="236">
        <f t="shared" si="105"/>
        <v>2.3710445910745781E-2</v>
      </c>
      <c r="BQ340" s="236" t="s">
        <v>145</v>
      </c>
      <c r="BR340" s="236" t="s">
        <v>10</v>
      </c>
    </row>
    <row r="341" spans="11:70">
      <c r="K341" s="236" t="s">
        <v>163</v>
      </c>
      <c r="L341" s="236" t="str">
        <f t="shared" si="98"/>
        <v>TNav</v>
      </c>
      <c r="M341" s="236" t="str">
        <f t="shared" si="92"/>
        <v>SH18_19</v>
      </c>
      <c r="N341" s="236">
        <f t="shared" si="100"/>
        <v>2.1738834728832659E-2</v>
      </c>
      <c r="O341" s="236" t="s">
        <v>145</v>
      </c>
      <c r="P341" s="236" t="s">
        <v>14</v>
      </c>
      <c r="T341" s="236" t="s">
        <v>163</v>
      </c>
      <c r="U341" s="236" t="str">
        <f t="shared" si="99"/>
        <v>TNav</v>
      </c>
      <c r="V341" s="236" t="str">
        <f t="shared" si="99"/>
        <v>SH18_19</v>
      </c>
      <c r="W341" s="236">
        <f t="shared" si="101"/>
        <v>1.8929321241404354E-2</v>
      </c>
      <c r="X341" s="236" t="s">
        <v>145</v>
      </c>
      <c r="Y341" s="236" t="s">
        <v>9</v>
      </c>
      <c r="AC341" s="236" t="s">
        <v>163</v>
      </c>
      <c r="AD341" s="236" t="str">
        <f t="shared" si="93"/>
        <v>TNav</v>
      </c>
      <c r="AE341" s="236" t="str">
        <f t="shared" si="93"/>
        <v>SH18_19</v>
      </c>
      <c r="AF341" s="236">
        <f t="shared" si="102"/>
        <v>2.0595183179265363E-2</v>
      </c>
      <c r="AG341" s="236" t="s">
        <v>145</v>
      </c>
      <c r="AH341" s="236" t="s">
        <v>15</v>
      </c>
      <c r="AL341" s="236" t="s">
        <v>163</v>
      </c>
      <c r="AM341" s="236" t="str">
        <f t="shared" si="94"/>
        <v>TNav</v>
      </c>
      <c r="AN341" s="236" t="str">
        <f t="shared" si="94"/>
        <v>SH18_19</v>
      </c>
      <c r="AO341" s="236">
        <f t="shared" si="103"/>
        <v>2.0691065361099072E-2</v>
      </c>
      <c r="AP341" s="236" t="s">
        <v>145</v>
      </c>
      <c r="AQ341" s="236" t="s">
        <v>12</v>
      </c>
      <c r="AU341" s="236" t="s">
        <v>163</v>
      </c>
      <c r="AV341" s="236" t="str">
        <f t="shared" si="95"/>
        <v>TNav</v>
      </c>
      <c r="AW341" s="236" t="str">
        <f t="shared" si="95"/>
        <v>SH18_19</v>
      </c>
      <c r="AX341" s="236">
        <f t="shared" si="104"/>
        <v>2.3993761170789621E-2</v>
      </c>
      <c r="AY341" s="236" t="s">
        <v>145</v>
      </c>
      <c r="AZ341" s="236" t="s">
        <v>11</v>
      </c>
      <c r="BD341" s="236" t="s">
        <v>163</v>
      </c>
      <c r="BE341" s="236" t="str">
        <f t="shared" si="96"/>
        <v>TNav</v>
      </c>
      <c r="BF341" s="236" t="str">
        <f t="shared" si="96"/>
        <v>SH18_19</v>
      </c>
      <c r="BG341" s="236">
        <f t="shared" si="85"/>
        <v>2.0691065361099072E-2</v>
      </c>
      <c r="BH341" s="236" t="s">
        <v>145</v>
      </c>
      <c r="BI341" s="236" t="s">
        <v>13</v>
      </c>
      <c r="BM341" s="236" t="s">
        <v>163</v>
      </c>
      <c r="BN341" s="236" t="str">
        <f t="shared" si="97"/>
        <v>TNav</v>
      </c>
      <c r="BO341" s="236" t="str">
        <f t="shared" si="97"/>
        <v>SH18_19</v>
      </c>
      <c r="BP341" s="236">
        <f t="shared" si="105"/>
        <v>2.3993761170789621E-2</v>
      </c>
      <c r="BQ341" s="236" t="s">
        <v>145</v>
      </c>
      <c r="BR341" s="236" t="s">
        <v>10</v>
      </c>
    </row>
    <row r="342" spans="11:70">
      <c r="K342" s="236" t="s">
        <v>163</v>
      </c>
      <c r="L342" s="236" t="str">
        <f t="shared" si="98"/>
        <v>TNav</v>
      </c>
      <c r="M342" s="236" t="str">
        <f t="shared" si="92"/>
        <v>SH20_21</v>
      </c>
      <c r="N342" s="236">
        <f t="shared" si="100"/>
        <v>2.1955425621837409E-2</v>
      </c>
      <c r="O342" s="236" t="s">
        <v>145</v>
      </c>
      <c r="P342" s="236" t="s">
        <v>14</v>
      </c>
      <c r="T342" s="236" t="s">
        <v>163</v>
      </c>
      <c r="U342" s="236" t="str">
        <f t="shared" si="99"/>
        <v>TNav</v>
      </c>
      <c r="V342" s="236" t="str">
        <f t="shared" si="99"/>
        <v>SH20_21</v>
      </c>
      <c r="W342" s="236">
        <f t="shared" si="101"/>
        <v>1.9094689273807391E-2</v>
      </c>
      <c r="X342" s="236" t="s">
        <v>145</v>
      </c>
      <c r="Y342" s="236" t="s">
        <v>9</v>
      </c>
      <c r="AC342" s="236" t="s">
        <v>163</v>
      </c>
      <c r="AD342" s="236" t="str">
        <f t="shared" si="93"/>
        <v>TNav</v>
      </c>
      <c r="AE342" s="236" t="str">
        <f t="shared" si="93"/>
        <v>SH20_21</v>
      </c>
      <c r="AF342" s="236">
        <f t="shared" si="102"/>
        <v>2.072737788773538E-2</v>
      </c>
      <c r="AG342" s="236" t="s">
        <v>145</v>
      </c>
      <c r="AH342" s="236" t="s">
        <v>15</v>
      </c>
      <c r="AL342" s="236" t="s">
        <v>163</v>
      </c>
      <c r="AM342" s="236" t="str">
        <f t="shared" si="94"/>
        <v>TNav</v>
      </c>
      <c r="AN342" s="236" t="str">
        <f t="shared" si="94"/>
        <v>SH20_21</v>
      </c>
      <c r="AO342" s="236">
        <f t="shared" si="103"/>
        <v>2.0963163706567377E-2</v>
      </c>
      <c r="AP342" s="236" t="s">
        <v>145</v>
      </c>
      <c r="AQ342" s="236" t="s">
        <v>12</v>
      </c>
      <c r="AU342" s="236" t="s">
        <v>163</v>
      </c>
      <c r="AV342" s="236" t="str">
        <f t="shared" si="95"/>
        <v>TNav</v>
      </c>
      <c r="AW342" s="236" t="str">
        <f t="shared" si="95"/>
        <v>SH20_21</v>
      </c>
      <c r="AX342" s="236">
        <f t="shared" si="104"/>
        <v>2.4474825275343066E-2</v>
      </c>
      <c r="AY342" s="236" t="s">
        <v>145</v>
      </c>
      <c r="AZ342" s="236" t="s">
        <v>11</v>
      </c>
      <c r="BD342" s="236" t="s">
        <v>163</v>
      </c>
      <c r="BE342" s="236" t="str">
        <f t="shared" si="96"/>
        <v>TNav</v>
      </c>
      <c r="BF342" s="236" t="str">
        <f t="shared" si="96"/>
        <v>SH20_21</v>
      </c>
      <c r="BG342" s="236">
        <f t="shared" si="85"/>
        <v>2.0963163706567377E-2</v>
      </c>
      <c r="BH342" s="236" t="s">
        <v>145</v>
      </c>
      <c r="BI342" s="236" t="s">
        <v>13</v>
      </c>
      <c r="BM342" s="236" t="s">
        <v>163</v>
      </c>
      <c r="BN342" s="236" t="str">
        <f t="shared" si="97"/>
        <v>TNav</v>
      </c>
      <c r="BO342" s="236" t="str">
        <f t="shared" si="97"/>
        <v>SH20_21</v>
      </c>
      <c r="BP342" s="236">
        <f t="shared" si="105"/>
        <v>2.4474825275343066E-2</v>
      </c>
      <c r="BQ342" s="236" t="s">
        <v>145</v>
      </c>
      <c r="BR342" s="236" t="s">
        <v>10</v>
      </c>
    </row>
    <row r="343" spans="11:70">
      <c r="K343" s="386" t="s">
        <v>163</v>
      </c>
      <c r="L343" s="236" t="str">
        <f t="shared" si="98"/>
        <v>TNav</v>
      </c>
      <c r="M343" s="236" t="str">
        <f t="shared" si="92"/>
        <v>SH22_23</v>
      </c>
      <c r="N343" s="236">
        <f t="shared" si="100"/>
        <v>2.2121564224819278E-2</v>
      </c>
      <c r="O343" s="236" t="s">
        <v>145</v>
      </c>
      <c r="P343" s="236" t="s">
        <v>14</v>
      </c>
      <c r="T343" s="236" t="s">
        <v>163</v>
      </c>
      <c r="U343" s="236" t="str">
        <f t="shared" si="99"/>
        <v>TNav</v>
      </c>
      <c r="V343" s="236" t="str">
        <f t="shared" si="99"/>
        <v>SH22_23</v>
      </c>
      <c r="W343" s="236">
        <f t="shared" si="101"/>
        <v>1.8346618081740273E-2</v>
      </c>
      <c r="X343" s="236" t="s">
        <v>145</v>
      </c>
      <c r="Y343" s="236" t="s">
        <v>9</v>
      </c>
      <c r="AC343" s="236" t="s">
        <v>163</v>
      </c>
      <c r="AD343" s="236" t="str">
        <f t="shared" si="93"/>
        <v>TNav</v>
      </c>
      <c r="AE343" s="236" t="str">
        <f t="shared" si="93"/>
        <v>SH22_23</v>
      </c>
      <c r="AF343" s="236">
        <f t="shared" si="102"/>
        <v>2.0715755098724264E-2</v>
      </c>
      <c r="AG343" s="236" t="s">
        <v>145</v>
      </c>
      <c r="AH343" s="236" t="s">
        <v>15</v>
      </c>
      <c r="AL343" s="236" t="s">
        <v>163</v>
      </c>
      <c r="AM343" s="236" t="str">
        <f t="shared" si="94"/>
        <v>TNav</v>
      </c>
      <c r="AN343" s="236" t="str">
        <f t="shared" si="94"/>
        <v>SH22_23</v>
      </c>
      <c r="AO343" s="236">
        <f t="shared" si="103"/>
        <v>2.0777824886439967E-2</v>
      </c>
      <c r="AP343" s="236" t="s">
        <v>145</v>
      </c>
      <c r="AQ343" s="236" t="s">
        <v>12</v>
      </c>
      <c r="AU343" s="236" t="s">
        <v>163</v>
      </c>
      <c r="AV343" s="236" t="str">
        <f t="shared" si="95"/>
        <v>TNav</v>
      </c>
      <c r="AW343" s="236" t="str">
        <f t="shared" si="95"/>
        <v>SH22_23</v>
      </c>
      <c r="AX343" s="236">
        <f t="shared" si="104"/>
        <v>2.4137396684056157E-2</v>
      </c>
      <c r="AY343" s="236" t="s">
        <v>145</v>
      </c>
      <c r="AZ343" s="236" t="s">
        <v>11</v>
      </c>
      <c r="BD343" s="236" t="s">
        <v>163</v>
      </c>
      <c r="BE343" s="236" t="str">
        <f t="shared" si="96"/>
        <v>TNav</v>
      </c>
      <c r="BF343" s="236" t="str">
        <f t="shared" si="96"/>
        <v>SH22_23</v>
      </c>
      <c r="BG343" s="236">
        <f t="shared" si="85"/>
        <v>2.0777824886439967E-2</v>
      </c>
      <c r="BH343" s="236" t="s">
        <v>145</v>
      </c>
      <c r="BI343" s="236" t="s">
        <v>13</v>
      </c>
      <c r="BM343" s="236" t="s">
        <v>163</v>
      </c>
      <c r="BN343" s="236" t="str">
        <f t="shared" si="97"/>
        <v>TNav</v>
      </c>
      <c r="BO343" s="236" t="str">
        <f t="shared" si="97"/>
        <v>SH22_23</v>
      </c>
      <c r="BP343" s="236">
        <f t="shared" si="105"/>
        <v>2.4137396684056157E-2</v>
      </c>
      <c r="BQ343" s="236" t="s">
        <v>145</v>
      </c>
      <c r="BR343" s="236" t="s">
        <v>10</v>
      </c>
    </row>
    <row r="344" spans="11:70">
      <c r="K344" s="236" t="s">
        <v>163</v>
      </c>
      <c r="L344" s="236" t="str">
        <f t="shared" si="98"/>
        <v>TNav</v>
      </c>
      <c r="M344" s="236" t="str">
        <f t="shared" si="92"/>
        <v>FH0_1</v>
      </c>
      <c r="N344" s="236">
        <f t="shared" si="100"/>
        <v>2.1393493175585778E-2</v>
      </c>
      <c r="O344" s="236" t="s">
        <v>145</v>
      </c>
      <c r="P344" s="236" t="s">
        <v>14</v>
      </c>
      <c r="T344" s="236" t="s">
        <v>163</v>
      </c>
      <c r="U344" s="236" t="str">
        <f t="shared" si="99"/>
        <v>TNav</v>
      </c>
      <c r="V344" s="236" t="str">
        <f t="shared" si="99"/>
        <v>FH0_1</v>
      </c>
      <c r="W344" s="236">
        <f t="shared" si="101"/>
        <v>1.8990015108719439E-2</v>
      </c>
      <c r="X344" s="236" t="s">
        <v>145</v>
      </c>
      <c r="Y344" s="236" t="s">
        <v>9</v>
      </c>
      <c r="AC344" s="236" t="s">
        <v>163</v>
      </c>
      <c r="AD344" s="236" t="str">
        <f t="shared" si="93"/>
        <v>TNav</v>
      </c>
      <c r="AE344" s="236" t="str">
        <f t="shared" si="93"/>
        <v>FH0_1</v>
      </c>
      <c r="AF344" s="236">
        <f t="shared" si="102"/>
        <v>2.2537708837248212E-2</v>
      </c>
      <c r="AG344" s="236" t="s">
        <v>145</v>
      </c>
      <c r="AH344" s="236" t="s">
        <v>15</v>
      </c>
      <c r="AL344" s="236" t="s">
        <v>163</v>
      </c>
      <c r="AM344" s="236" t="str">
        <f t="shared" si="94"/>
        <v>TNav</v>
      </c>
      <c r="AN344" s="236" t="str">
        <f t="shared" si="94"/>
        <v>FH0_1</v>
      </c>
      <c r="AO344" s="236">
        <f t="shared" si="103"/>
        <v>2.0828129338260011E-2</v>
      </c>
      <c r="AP344" s="236" t="s">
        <v>145</v>
      </c>
      <c r="AQ344" s="236" t="s">
        <v>12</v>
      </c>
      <c r="AU344" s="236" t="s">
        <v>163</v>
      </c>
      <c r="AV344" s="236" t="str">
        <f t="shared" si="95"/>
        <v>TNav</v>
      </c>
      <c r="AW344" s="236" t="str">
        <f t="shared" si="95"/>
        <v>FH0_1</v>
      </c>
      <c r="AX344" s="236">
        <f t="shared" si="104"/>
        <v>2.2215848571404177E-2</v>
      </c>
      <c r="AY344" s="236" t="s">
        <v>145</v>
      </c>
      <c r="AZ344" s="236" t="s">
        <v>11</v>
      </c>
      <c r="BD344" s="236" t="s">
        <v>163</v>
      </c>
      <c r="BE344" s="236" t="str">
        <f t="shared" si="96"/>
        <v>TNav</v>
      </c>
      <c r="BF344" s="236" t="str">
        <f t="shared" si="96"/>
        <v>FH0_1</v>
      </c>
      <c r="BG344" s="236">
        <f t="shared" si="85"/>
        <v>2.0828129338260011E-2</v>
      </c>
      <c r="BH344" s="236" t="s">
        <v>145</v>
      </c>
      <c r="BI344" s="236" t="s">
        <v>13</v>
      </c>
      <c r="BM344" s="236" t="s">
        <v>163</v>
      </c>
      <c r="BN344" s="236" t="str">
        <f t="shared" si="97"/>
        <v>TNav</v>
      </c>
      <c r="BO344" s="236" t="str">
        <f t="shared" si="97"/>
        <v>FH0_1</v>
      </c>
      <c r="BP344" s="236">
        <f t="shared" si="105"/>
        <v>2.2215848571404177E-2</v>
      </c>
      <c r="BQ344" s="236" t="s">
        <v>145</v>
      </c>
      <c r="BR344" s="236" t="s">
        <v>10</v>
      </c>
    </row>
    <row r="345" spans="11:70">
      <c r="K345" s="236" t="s">
        <v>163</v>
      </c>
      <c r="L345" s="236" t="str">
        <f t="shared" si="98"/>
        <v>TNav</v>
      </c>
      <c r="M345" s="236" t="str">
        <f t="shared" si="92"/>
        <v>FH2_3</v>
      </c>
      <c r="N345" s="236">
        <f t="shared" si="100"/>
        <v>2.1029674486330027E-2</v>
      </c>
      <c r="O345" s="236" t="s">
        <v>145</v>
      </c>
      <c r="P345" s="236" t="s">
        <v>14</v>
      </c>
      <c r="T345" s="236" t="s">
        <v>163</v>
      </c>
      <c r="U345" s="236" t="str">
        <f t="shared" si="99"/>
        <v>TNav</v>
      </c>
      <c r="V345" s="236" t="str">
        <f t="shared" si="99"/>
        <v>FH2_3</v>
      </c>
      <c r="W345" s="236">
        <f t="shared" si="101"/>
        <v>1.6657232708453359E-2</v>
      </c>
      <c r="X345" s="236" t="s">
        <v>145</v>
      </c>
      <c r="Y345" s="236" t="s">
        <v>9</v>
      </c>
      <c r="AC345" s="236" t="s">
        <v>163</v>
      </c>
      <c r="AD345" s="236" t="str">
        <f t="shared" si="93"/>
        <v>TNav</v>
      </c>
      <c r="AE345" s="236" t="str">
        <f t="shared" si="93"/>
        <v>FH2_3</v>
      </c>
      <c r="AF345" s="236">
        <f t="shared" si="102"/>
        <v>2.2471121655479022E-2</v>
      </c>
      <c r="AG345" s="236" t="s">
        <v>145</v>
      </c>
      <c r="AH345" s="236" t="s">
        <v>15</v>
      </c>
      <c r="AL345" s="236" t="s">
        <v>163</v>
      </c>
      <c r="AM345" s="236" t="str">
        <f t="shared" si="94"/>
        <v>TNav</v>
      </c>
      <c r="AN345" s="236" t="str">
        <f t="shared" si="94"/>
        <v>FH2_3</v>
      </c>
      <c r="AO345" s="236">
        <f t="shared" si="103"/>
        <v>1.9692259466378176E-2</v>
      </c>
      <c r="AP345" s="236" t="s">
        <v>145</v>
      </c>
      <c r="AQ345" s="236" t="s">
        <v>12</v>
      </c>
      <c r="AU345" s="236" t="s">
        <v>163</v>
      </c>
      <c r="AV345" s="236" t="str">
        <f t="shared" si="95"/>
        <v>TNav</v>
      </c>
      <c r="AW345" s="236" t="str">
        <f t="shared" si="95"/>
        <v>FH2_3</v>
      </c>
      <c r="AX345" s="236">
        <f t="shared" si="104"/>
        <v>2.0067201648247365E-2</v>
      </c>
      <c r="AY345" s="236" t="s">
        <v>145</v>
      </c>
      <c r="AZ345" s="236" t="s">
        <v>11</v>
      </c>
      <c r="BD345" s="236" t="s">
        <v>163</v>
      </c>
      <c r="BE345" s="236" t="str">
        <f t="shared" si="96"/>
        <v>TNav</v>
      </c>
      <c r="BF345" s="236" t="str">
        <f t="shared" si="96"/>
        <v>FH2_3</v>
      </c>
      <c r="BG345" s="236">
        <f t="shared" si="85"/>
        <v>1.9692259466378176E-2</v>
      </c>
      <c r="BH345" s="236" t="s">
        <v>145</v>
      </c>
      <c r="BI345" s="236" t="s">
        <v>13</v>
      </c>
      <c r="BM345" s="236" t="s">
        <v>163</v>
      </c>
      <c r="BN345" s="236" t="str">
        <f t="shared" si="97"/>
        <v>TNav</v>
      </c>
      <c r="BO345" s="236" t="str">
        <f t="shared" si="97"/>
        <v>FH2_3</v>
      </c>
      <c r="BP345" s="236">
        <f t="shared" si="105"/>
        <v>2.0067201648247365E-2</v>
      </c>
      <c r="BQ345" s="236" t="s">
        <v>145</v>
      </c>
      <c r="BR345" s="236" t="s">
        <v>10</v>
      </c>
    </row>
    <row r="346" spans="11:70">
      <c r="K346" s="236" t="s">
        <v>163</v>
      </c>
      <c r="L346" s="236" t="str">
        <f t="shared" si="98"/>
        <v>TNav</v>
      </c>
      <c r="M346" s="236" t="str">
        <f t="shared" si="92"/>
        <v>FH4_5</v>
      </c>
      <c r="N346" s="236">
        <f t="shared" si="100"/>
        <v>2.0111670111358421E-2</v>
      </c>
      <c r="O346" s="236" t="s">
        <v>145</v>
      </c>
      <c r="P346" s="236" t="s">
        <v>14</v>
      </c>
      <c r="T346" s="236" t="s">
        <v>163</v>
      </c>
      <c r="U346" s="236" t="str">
        <f t="shared" si="99"/>
        <v>TNav</v>
      </c>
      <c r="V346" s="236" t="str">
        <f t="shared" si="99"/>
        <v>FH4_5</v>
      </c>
      <c r="W346" s="236">
        <f t="shared" si="101"/>
        <v>1.5829045235448858E-2</v>
      </c>
      <c r="X346" s="236" t="s">
        <v>145</v>
      </c>
      <c r="Y346" s="236" t="s">
        <v>9</v>
      </c>
      <c r="AC346" s="236" t="s">
        <v>163</v>
      </c>
      <c r="AD346" s="236" t="str">
        <f t="shared" si="93"/>
        <v>TNav</v>
      </c>
      <c r="AE346" s="236" t="str">
        <f t="shared" si="93"/>
        <v>FH4_5</v>
      </c>
      <c r="AF346" s="236">
        <f t="shared" si="102"/>
        <v>2.0924688349934103E-2</v>
      </c>
      <c r="AG346" s="236" t="s">
        <v>145</v>
      </c>
      <c r="AH346" s="236" t="s">
        <v>15</v>
      </c>
      <c r="AL346" s="236" t="s">
        <v>163</v>
      </c>
      <c r="AM346" s="236" t="str">
        <f t="shared" si="94"/>
        <v>TNav</v>
      </c>
      <c r="AN346" s="236" t="str">
        <f t="shared" si="94"/>
        <v>FH4_5</v>
      </c>
      <c r="AO346" s="236">
        <f t="shared" si="103"/>
        <v>1.8540401370121914E-2</v>
      </c>
      <c r="AP346" s="236" t="s">
        <v>145</v>
      </c>
      <c r="AQ346" s="236" t="s">
        <v>12</v>
      </c>
      <c r="AU346" s="236" t="s">
        <v>163</v>
      </c>
      <c r="AV346" s="236" t="str">
        <f t="shared" si="95"/>
        <v>TNav</v>
      </c>
      <c r="AW346" s="236" t="str">
        <f t="shared" si="95"/>
        <v>FH4_5</v>
      </c>
      <c r="AX346" s="236">
        <f t="shared" si="104"/>
        <v>1.7787724329452501E-2</v>
      </c>
      <c r="AY346" s="236" t="s">
        <v>145</v>
      </c>
      <c r="AZ346" s="236" t="s">
        <v>11</v>
      </c>
      <c r="BD346" s="236" t="s">
        <v>163</v>
      </c>
      <c r="BE346" s="236" t="str">
        <f t="shared" si="96"/>
        <v>TNav</v>
      </c>
      <c r="BF346" s="236" t="str">
        <f t="shared" si="96"/>
        <v>FH4_5</v>
      </c>
      <c r="BG346" s="236">
        <f t="shared" si="85"/>
        <v>1.8540401370121914E-2</v>
      </c>
      <c r="BH346" s="236" t="s">
        <v>145</v>
      </c>
      <c r="BI346" s="236" t="s">
        <v>13</v>
      </c>
      <c r="BM346" s="236" t="s">
        <v>163</v>
      </c>
      <c r="BN346" s="236" t="str">
        <f t="shared" si="97"/>
        <v>TNav</v>
      </c>
      <c r="BO346" s="236" t="str">
        <f t="shared" si="97"/>
        <v>FH4_5</v>
      </c>
      <c r="BP346" s="236">
        <f t="shared" si="105"/>
        <v>1.7787724329452501E-2</v>
      </c>
      <c r="BQ346" s="236" t="s">
        <v>145</v>
      </c>
      <c r="BR346" s="236" t="s">
        <v>10</v>
      </c>
    </row>
    <row r="347" spans="11:70">
      <c r="K347" s="386" t="s">
        <v>163</v>
      </c>
      <c r="L347" s="236" t="str">
        <f t="shared" si="98"/>
        <v>TNav</v>
      </c>
      <c r="M347" s="236" t="str">
        <f t="shared" si="92"/>
        <v>FH6_7</v>
      </c>
      <c r="N347" s="236">
        <f t="shared" si="100"/>
        <v>1.9209922204757826E-2</v>
      </c>
      <c r="O347" s="236" t="s">
        <v>145</v>
      </c>
      <c r="P347" s="236" t="s">
        <v>14</v>
      </c>
      <c r="T347" s="236" t="s">
        <v>163</v>
      </c>
      <c r="U347" s="236" t="str">
        <f t="shared" si="99"/>
        <v>TNav</v>
      </c>
      <c r="V347" s="236" t="str">
        <f t="shared" si="99"/>
        <v>FH6_7</v>
      </c>
      <c r="W347" s="236">
        <f t="shared" si="101"/>
        <v>1.590246212487445E-2</v>
      </c>
      <c r="X347" s="236" t="s">
        <v>145</v>
      </c>
      <c r="Y347" s="236" t="s">
        <v>9</v>
      </c>
      <c r="AC347" s="236" t="s">
        <v>163</v>
      </c>
      <c r="AD347" s="236" t="str">
        <f t="shared" si="93"/>
        <v>TNav</v>
      </c>
      <c r="AE347" s="236" t="str">
        <f t="shared" si="93"/>
        <v>FH6_7</v>
      </c>
      <c r="AF347" s="236">
        <f t="shared" si="102"/>
        <v>1.8408075869719209E-2</v>
      </c>
      <c r="AG347" s="236" t="s">
        <v>145</v>
      </c>
      <c r="AH347" s="236" t="s">
        <v>15</v>
      </c>
      <c r="AL347" s="236" t="s">
        <v>163</v>
      </c>
      <c r="AM347" s="236" t="str">
        <f t="shared" si="94"/>
        <v>TNav</v>
      </c>
      <c r="AN347" s="236" t="str">
        <f t="shared" si="94"/>
        <v>FH6_7</v>
      </c>
      <c r="AO347" s="236">
        <f t="shared" si="103"/>
        <v>1.7590353092763786E-2</v>
      </c>
      <c r="AP347" s="236" t="s">
        <v>145</v>
      </c>
      <c r="AQ347" s="236" t="s">
        <v>12</v>
      </c>
      <c r="AU347" s="236" t="s">
        <v>163</v>
      </c>
      <c r="AV347" s="236" t="str">
        <f t="shared" si="95"/>
        <v>TNav</v>
      </c>
      <c r="AW347" s="236" t="str">
        <f t="shared" si="95"/>
        <v>FH6_7</v>
      </c>
      <c r="AX347" s="236">
        <f t="shared" si="104"/>
        <v>1.6594507840248664E-2</v>
      </c>
      <c r="AY347" s="236" t="s">
        <v>145</v>
      </c>
      <c r="AZ347" s="236" t="s">
        <v>11</v>
      </c>
      <c r="BD347" s="236" t="s">
        <v>163</v>
      </c>
      <c r="BE347" s="236" t="str">
        <f t="shared" si="96"/>
        <v>TNav</v>
      </c>
      <c r="BF347" s="236" t="str">
        <f t="shared" si="96"/>
        <v>FH6_7</v>
      </c>
      <c r="BG347" s="236">
        <f t="shared" si="85"/>
        <v>1.7590353092763786E-2</v>
      </c>
      <c r="BH347" s="236" t="s">
        <v>145</v>
      </c>
      <c r="BI347" s="236" t="s">
        <v>13</v>
      </c>
      <c r="BM347" s="236" t="s">
        <v>163</v>
      </c>
      <c r="BN347" s="236" t="str">
        <f t="shared" si="97"/>
        <v>TNav</v>
      </c>
      <c r="BO347" s="236" t="str">
        <f t="shared" si="97"/>
        <v>FH6_7</v>
      </c>
      <c r="BP347" s="236">
        <f t="shared" si="105"/>
        <v>1.6594507840248664E-2</v>
      </c>
      <c r="BQ347" s="236" t="s">
        <v>145</v>
      </c>
      <c r="BR347" s="236" t="s">
        <v>10</v>
      </c>
    </row>
    <row r="348" spans="11:70">
      <c r="K348" s="236" t="s">
        <v>163</v>
      </c>
      <c r="L348" s="236" t="str">
        <f t="shared" si="98"/>
        <v>TNav</v>
      </c>
      <c r="M348" s="236" t="str">
        <f t="shared" si="92"/>
        <v>FH8_9</v>
      </c>
      <c r="N348" s="236">
        <f t="shared" si="100"/>
        <v>1.8841834190357041E-2</v>
      </c>
      <c r="O348" s="236" t="s">
        <v>145</v>
      </c>
      <c r="P348" s="236" t="s">
        <v>14</v>
      </c>
      <c r="T348" s="236" t="s">
        <v>163</v>
      </c>
      <c r="U348" s="236" t="str">
        <f t="shared" si="99"/>
        <v>TNav</v>
      </c>
      <c r="V348" s="236" t="str">
        <f t="shared" si="99"/>
        <v>FH8_9</v>
      </c>
      <c r="W348" s="236">
        <f t="shared" si="101"/>
        <v>1.7105236665912595E-2</v>
      </c>
      <c r="X348" s="236" t="s">
        <v>145</v>
      </c>
      <c r="Y348" s="236" t="s">
        <v>9</v>
      </c>
      <c r="AC348" s="236" t="s">
        <v>163</v>
      </c>
      <c r="AD348" s="236" t="str">
        <f t="shared" si="93"/>
        <v>TNav</v>
      </c>
      <c r="AE348" s="236" t="str">
        <f t="shared" si="93"/>
        <v>FH8_9</v>
      </c>
      <c r="AF348" s="236">
        <f t="shared" si="102"/>
        <v>1.6970320419525779E-2</v>
      </c>
      <c r="AG348" s="236" t="s">
        <v>145</v>
      </c>
      <c r="AH348" s="236" t="s">
        <v>15</v>
      </c>
      <c r="AL348" s="236" t="s">
        <v>163</v>
      </c>
      <c r="AM348" s="236" t="str">
        <f t="shared" si="94"/>
        <v>TNav</v>
      </c>
      <c r="AN348" s="236" t="str">
        <f t="shared" si="94"/>
        <v>FH8_9</v>
      </c>
      <c r="AO348" s="236">
        <f t="shared" si="103"/>
        <v>1.7469867163884722E-2</v>
      </c>
      <c r="AP348" s="236" t="s">
        <v>145</v>
      </c>
      <c r="AQ348" s="236" t="s">
        <v>12</v>
      </c>
      <c r="AU348" s="236" t="s">
        <v>163</v>
      </c>
      <c r="AV348" s="236" t="str">
        <f t="shared" si="95"/>
        <v>TNav</v>
      </c>
      <c r="AW348" s="236" t="str">
        <f t="shared" si="95"/>
        <v>FH8_9</v>
      </c>
      <c r="AX348" s="236">
        <f t="shared" si="104"/>
        <v>1.6512257912117322E-2</v>
      </c>
      <c r="AY348" s="236" t="s">
        <v>145</v>
      </c>
      <c r="AZ348" s="236" t="s">
        <v>11</v>
      </c>
      <c r="BD348" s="236" t="s">
        <v>163</v>
      </c>
      <c r="BE348" s="236" t="str">
        <f t="shared" si="96"/>
        <v>TNav</v>
      </c>
      <c r="BF348" s="236" t="str">
        <f t="shared" si="96"/>
        <v>FH8_9</v>
      </c>
      <c r="BG348" s="236">
        <f t="shared" si="85"/>
        <v>1.7469867163884722E-2</v>
      </c>
      <c r="BH348" s="236" t="s">
        <v>145</v>
      </c>
      <c r="BI348" s="236" t="s">
        <v>13</v>
      </c>
      <c r="BM348" s="236" t="s">
        <v>163</v>
      </c>
      <c r="BN348" s="236" t="str">
        <f t="shared" si="97"/>
        <v>TNav</v>
      </c>
      <c r="BO348" s="236" t="str">
        <f t="shared" si="97"/>
        <v>FH8_9</v>
      </c>
      <c r="BP348" s="236">
        <f t="shared" si="105"/>
        <v>1.6512257912117322E-2</v>
      </c>
      <c r="BQ348" s="236" t="s">
        <v>145</v>
      </c>
      <c r="BR348" s="236" t="s">
        <v>10</v>
      </c>
    </row>
    <row r="349" spans="11:70">
      <c r="K349" s="236" t="s">
        <v>163</v>
      </c>
      <c r="L349" s="236" t="str">
        <f t="shared" si="98"/>
        <v>TNav</v>
      </c>
      <c r="M349" s="236" t="str">
        <f t="shared" si="92"/>
        <v>FH10_11</v>
      </c>
      <c r="N349" s="236">
        <f t="shared" si="100"/>
        <v>1.8935669933152932E-2</v>
      </c>
      <c r="O349" s="236" t="s">
        <v>145</v>
      </c>
      <c r="P349" s="236" t="s">
        <v>14</v>
      </c>
      <c r="T349" s="236" t="s">
        <v>163</v>
      </c>
      <c r="U349" s="236" t="str">
        <f t="shared" si="99"/>
        <v>TNav</v>
      </c>
      <c r="V349" s="236" t="str">
        <f t="shared" si="99"/>
        <v>FH10_11</v>
      </c>
      <c r="W349" s="236">
        <f t="shared" si="101"/>
        <v>1.9822516118854855E-2</v>
      </c>
      <c r="X349" s="236" t="s">
        <v>145</v>
      </c>
      <c r="Y349" s="236" t="s">
        <v>9</v>
      </c>
      <c r="AC349" s="236" t="s">
        <v>163</v>
      </c>
      <c r="AD349" s="236" t="str">
        <f t="shared" si="93"/>
        <v>TNav</v>
      </c>
      <c r="AE349" s="236" t="str">
        <f t="shared" si="93"/>
        <v>FH10_11</v>
      </c>
      <c r="AF349" s="236">
        <f t="shared" si="102"/>
        <v>1.6672348011768142E-2</v>
      </c>
      <c r="AG349" s="236" t="s">
        <v>145</v>
      </c>
      <c r="AH349" s="236" t="s">
        <v>15</v>
      </c>
      <c r="AL349" s="236" t="s">
        <v>163</v>
      </c>
      <c r="AM349" s="236" t="str">
        <f t="shared" si="94"/>
        <v>TNav</v>
      </c>
      <c r="AN349" s="236" t="str">
        <f t="shared" si="94"/>
        <v>FH10_11</v>
      </c>
      <c r="AO349" s="236">
        <f t="shared" si="103"/>
        <v>1.8548115811417278E-2</v>
      </c>
      <c r="AP349" s="236" t="s">
        <v>145</v>
      </c>
      <c r="AQ349" s="236" t="s">
        <v>12</v>
      </c>
      <c r="AU349" s="236" t="s">
        <v>163</v>
      </c>
      <c r="AV349" s="236" t="str">
        <f t="shared" si="95"/>
        <v>TNav</v>
      </c>
      <c r="AW349" s="236" t="str">
        <f t="shared" si="95"/>
        <v>FH10_11</v>
      </c>
      <c r="AX349" s="236">
        <f t="shared" si="104"/>
        <v>1.8253662687717338E-2</v>
      </c>
      <c r="AY349" s="236" t="s">
        <v>145</v>
      </c>
      <c r="AZ349" s="236" t="s">
        <v>11</v>
      </c>
      <c r="BD349" s="236" t="s">
        <v>163</v>
      </c>
      <c r="BE349" s="236" t="str">
        <f t="shared" si="96"/>
        <v>TNav</v>
      </c>
      <c r="BF349" s="236" t="str">
        <f t="shared" si="96"/>
        <v>FH10_11</v>
      </c>
      <c r="BG349" s="236">
        <f t="shared" si="85"/>
        <v>1.8548115811417278E-2</v>
      </c>
      <c r="BH349" s="236" t="s">
        <v>145</v>
      </c>
      <c r="BI349" s="236" t="s">
        <v>13</v>
      </c>
      <c r="BM349" s="236" t="s">
        <v>163</v>
      </c>
      <c r="BN349" s="236" t="str">
        <f t="shared" si="97"/>
        <v>TNav</v>
      </c>
      <c r="BO349" s="236" t="str">
        <f t="shared" si="97"/>
        <v>FH10_11</v>
      </c>
      <c r="BP349" s="236">
        <f t="shared" si="105"/>
        <v>1.8253662687717338E-2</v>
      </c>
      <c r="BQ349" s="236" t="s">
        <v>145</v>
      </c>
      <c r="BR349" s="236" t="s">
        <v>10</v>
      </c>
    </row>
    <row r="350" spans="11:70">
      <c r="K350" s="236" t="s">
        <v>163</v>
      </c>
      <c r="L350" s="236" t="str">
        <f t="shared" si="98"/>
        <v>TNav</v>
      </c>
      <c r="M350" s="236" t="str">
        <f t="shared" si="92"/>
        <v>FH12_13</v>
      </c>
      <c r="N350" s="236">
        <f t="shared" si="100"/>
        <v>1.9884706900704735E-2</v>
      </c>
      <c r="O350" s="236" t="s">
        <v>145</v>
      </c>
      <c r="P350" s="236" t="s">
        <v>14</v>
      </c>
      <c r="T350" s="236" t="s">
        <v>163</v>
      </c>
      <c r="U350" s="236" t="str">
        <f t="shared" si="99"/>
        <v>TNav</v>
      </c>
      <c r="V350" s="236" t="str">
        <f t="shared" si="99"/>
        <v>FH12_13</v>
      </c>
      <c r="W350" s="236">
        <f t="shared" si="101"/>
        <v>2.0576715213032504E-2</v>
      </c>
      <c r="X350" s="236" t="s">
        <v>145</v>
      </c>
      <c r="Y350" s="236" t="s">
        <v>9</v>
      </c>
      <c r="AC350" s="236" t="s">
        <v>163</v>
      </c>
      <c r="AD350" s="236" t="str">
        <f t="shared" si="93"/>
        <v>TNav</v>
      </c>
      <c r="AE350" s="236" t="str">
        <f t="shared" si="93"/>
        <v>FH12_13</v>
      </c>
      <c r="AF350" s="236">
        <f t="shared" si="102"/>
        <v>1.7899394766943112E-2</v>
      </c>
      <c r="AG350" s="236" t="s">
        <v>145</v>
      </c>
      <c r="AH350" s="236" t="s">
        <v>15</v>
      </c>
      <c r="AL350" s="236" t="s">
        <v>163</v>
      </c>
      <c r="AM350" s="236" t="str">
        <f t="shared" si="94"/>
        <v>TNav</v>
      </c>
      <c r="AN350" s="236" t="str">
        <f t="shared" si="94"/>
        <v>FH12_13</v>
      </c>
      <c r="AO350" s="236">
        <f t="shared" si="103"/>
        <v>1.9734637777557382E-2</v>
      </c>
      <c r="AP350" s="236" t="s">
        <v>145</v>
      </c>
      <c r="AQ350" s="236" t="s">
        <v>12</v>
      </c>
      <c r="AU350" s="236" t="s">
        <v>163</v>
      </c>
      <c r="AV350" s="236" t="str">
        <f t="shared" si="95"/>
        <v>TNav</v>
      </c>
      <c r="AW350" s="236" t="str">
        <f t="shared" si="95"/>
        <v>FH12_13</v>
      </c>
      <c r="AX350" s="236">
        <f t="shared" si="104"/>
        <v>2.0262699404647935E-2</v>
      </c>
      <c r="AY350" s="236" t="s">
        <v>145</v>
      </c>
      <c r="AZ350" s="236" t="s">
        <v>11</v>
      </c>
      <c r="BD350" s="236" t="s">
        <v>163</v>
      </c>
      <c r="BE350" s="236" t="str">
        <f t="shared" si="96"/>
        <v>TNav</v>
      </c>
      <c r="BF350" s="236" t="str">
        <f t="shared" si="96"/>
        <v>FH12_13</v>
      </c>
      <c r="BG350" s="236">
        <f t="shared" si="85"/>
        <v>1.9734637777557382E-2</v>
      </c>
      <c r="BH350" s="236" t="s">
        <v>145</v>
      </c>
      <c r="BI350" s="236" t="s">
        <v>13</v>
      </c>
      <c r="BM350" s="236" t="s">
        <v>163</v>
      </c>
      <c r="BN350" s="236" t="str">
        <f t="shared" si="97"/>
        <v>TNav</v>
      </c>
      <c r="BO350" s="236" t="str">
        <f t="shared" si="97"/>
        <v>FH12_13</v>
      </c>
      <c r="BP350" s="236">
        <f t="shared" si="105"/>
        <v>2.0262699404647935E-2</v>
      </c>
      <c r="BQ350" s="236" t="s">
        <v>145</v>
      </c>
      <c r="BR350" s="236" t="s">
        <v>10</v>
      </c>
    </row>
    <row r="351" spans="11:70">
      <c r="K351" s="386" t="s">
        <v>163</v>
      </c>
      <c r="L351" s="236" t="str">
        <f t="shared" si="98"/>
        <v>TNav</v>
      </c>
      <c r="M351" s="236" t="str">
        <f t="shared" si="92"/>
        <v>FH14_15</v>
      </c>
      <c r="N351" s="236">
        <f t="shared" si="100"/>
        <v>2.0838990619720756E-2</v>
      </c>
      <c r="O351" s="236" t="s">
        <v>145</v>
      </c>
      <c r="P351" s="236" t="s">
        <v>14</v>
      </c>
      <c r="T351" s="236" t="s">
        <v>163</v>
      </c>
      <c r="U351" s="236" t="str">
        <f t="shared" si="99"/>
        <v>TNav</v>
      </c>
      <c r="V351" s="236" t="str">
        <f t="shared" si="99"/>
        <v>FH14_15</v>
      </c>
      <c r="W351" s="236">
        <f t="shared" si="101"/>
        <v>2.0134412075970921E-2</v>
      </c>
      <c r="X351" s="236" t="s">
        <v>145</v>
      </c>
      <c r="Y351" s="236" t="s">
        <v>9</v>
      </c>
      <c r="AC351" s="236" t="s">
        <v>163</v>
      </c>
      <c r="AD351" s="236" t="str">
        <f t="shared" si="93"/>
        <v>TNav</v>
      </c>
      <c r="AE351" s="236" t="str">
        <f t="shared" si="93"/>
        <v>FH14_15</v>
      </c>
      <c r="AF351" s="236">
        <f t="shared" si="102"/>
        <v>2.0753023425021548E-2</v>
      </c>
      <c r="AG351" s="236" t="s">
        <v>145</v>
      </c>
      <c r="AH351" s="236" t="s">
        <v>15</v>
      </c>
      <c r="AL351" s="236" t="s">
        <v>163</v>
      </c>
      <c r="AM351" s="236" t="str">
        <f t="shared" si="94"/>
        <v>TNav</v>
      </c>
      <c r="AN351" s="236" t="str">
        <f t="shared" si="94"/>
        <v>FH14_15</v>
      </c>
      <c r="AO351" s="236">
        <f t="shared" si="103"/>
        <v>2.062125446774131E-2</v>
      </c>
      <c r="AP351" s="236" t="s">
        <v>145</v>
      </c>
      <c r="AQ351" s="236" t="s">
        <v>12</v>
      </c>
      <c r="AU351" s="236" t="s">
        <v>163</v>
      </c>
      <c r="AV351" s="236" t="str">
        <f t="shared" si="95"/>
        <v>TNav</v>
      </c>
      <c r="AW351" s="236" t="str">
        <f t="shared" si="95"/>
        <v>FH14_15</v>
      </c>
      <c r="AX351" s="236">
        <f t="shared" si="104"/>
        <v>2.1172817979268704E-2</v>
      </c>
      <c r="AY351" s="236" t="s">
        <v>145</v>
      </c>
      <c r="AZ351" s="236" t="s">
        <v>11</v>
      </c>
      <c r="BD351" s="236" t="s">
        <v>163</v>
      </c>
      <c r="BE351" s="236" t="str">
        <f t="shared" si="96"/>
        <v>TNav</v>
      </c>
      <c r="BF351" s="236" t="str">
        <f t="shared" si="96"/>
        <v>FH14_15</v>
      </c>
      <c r="BG351" s="236">
        <f t="shared" si="85"/>
        <v>2.062125446774131E-2</v>
      </c>
      <c r="BH351" s="236" t="s">
        <v>145</v>
      </c>
      <c r="BI351" s="236" t="s">
        <v>13</v>
      </c>
      <c r="BM351" s="236" t="s">
        <v>163</v>
      </c>
      <c r="BN351" s="236" t="str">
        <f t="shared" si="97"/>
        <v>TNav</v>
      </c>
      <c r="BO351" s="236" t="str">
        <f t="shared" si="97"/>
        <v>FH14_15</v>
      </c>
      <c r="BP351" s="236">
        <f t="shared" si="105"/>
        <v>2.1172817979268704E-2</v>
      </c>
      <c r="BQ351" s="236" t="s">
        <v>145</v>
      </c>
      <c r="BR351" s="236" t="s">
        <v>10</v>
      </c>
    </row>
    <row r="352" spans="11:70">
      <c r="K352" s="236" t="s">
        <v>163</v>
      </c>
      <c r="L352" s="236" t="str">
        <f t="shared" si="98"/>
        <v>TNav</v>
      </c>
      <c r="M352" s="236" t="str">
        <f t="shared" si="92"/>
        <v>FH16_17</v>
      </c>
      <c r="N352" s="236">
        <f t="shared" si="100"/>
        <v>2.1159581881884614E-2</v>
      </c>
      <c r="O352" s="236" t="s">
        <v>145</v>
      </c>
      <c r="P352" s="236" t="s">
        <v>14</v>
      </c>
      <c r="T352" s="236" t="s">
        <v>163</v>
      </c>
      <c r="U352" s="236" t="str">
        <f t="shared" si="99"/>
        <v>TNav</v>
      </c>
      <c r="V352" s="236" t="str">
        <f t="shared" si="99"/>
        <v>FH16_17</v>
      </c>
      <c r="W352" s="236">
        <f t="shared" si="101"/>
        <v>1.9900470527556027E-2</v>
      </c>
      <c r="X352" s="236" t="s">
        <v>145</v>
      </c>
      <c r="Y352" s="236" t="s">
        <v>9</v>
      </c>
      <c r="AC352" s="236" t="s">
        <v>163</v>
      </c>
      <c r="AD352" s="236" t="str">
        <f t="shared" si="93"/>
        <v>TNav</v>
      </c>
      <c r="AE352" s="236" t="str">
        <f t="shared" si="93"/>
        <v>FH16_17</v>
      </c>
      <c r="AF352" s="236">
        <f t="shared" si="102"/>
        <v>2.1834856434323043E-2</v>
      </c>
      <c r="AG352" s="236" t="s">
        <v>145</v>
      </c>
      <c r="AH352" s="236" t="s">
        <v>15</v>
      </c>
      <c r="AL352" s="236" t="s">
        <v>163</v>
      </c>
      <c r="AM352" s="236" t="str">
        <f t="shared" si="94"/>
        <v>TNav</v>
      </c>
      <c r="AN352" s="236" t="str">
        <f t="shared" si="94"/>
        <v>FH16_17</v>
      </c>
      <c r="AO352" s="236">
        <f t="shared" si="103"/>
        <v>2.0861762903381702E-2</v>
      </c>
      <c r="AP352" s="236" t="s">
        <v>145</v>
      </c>
      <c r="AQ352" s="236" t="s">
        <v>12</v>
      </c>
      <c r="AU352" s="236" t="s">
        <v>163</v>
      </c>
      <c r="AV352" s="236" t="str">
        <f t="shared" si="95"/>
        <v>TNav</v>
      </c>
      <c r="AW352" s="236" t="str">
        <f t="shared" si="95"/>
        <v>FH16_17</v>
      </c>
      <c r="AX352" s="236">
        <f t="shared" si="104"/>
        <v>2.13427940914599E-2</v>
      </c>
      <c r="AY352" s="236" t="s">
        <v>145</v>
      </c>
      <c r="AZ352" s="236" t="s">
        <v>11</v>
      </c>
      <c r="BD352" s="236" t="s">
        <v>163</v>
      </c>
      <c r="BE352" s="236" t="str">
        <f t="shared" si="96"/>
        <v>TNav</v>
      </c>
      <c r="BF352" s="236" t="str">
        <f t="shared" si="96"/>
        <v>FH16_17</v>
      </c>
      <c r="BG352" s="236">
        <f t="shared" si="85"/>
        <v>2.0861762903381702E-2</v>
      </c>
      <c r="BH352" s="236" t="s">
        <v>145</v>
      </c>
      <c r="BI352" s="236" t="s">
        <v>13</v>
      </c>
      <c r="BM352" s="236" t="s">
        <v>163</v>
      </c>
      <c r="BN352" s="236" t="str">
        <f t="shared" si="97"/>
        <v>TNav</v>
      </c>
      <c r="BO352" s="236" t="str">
        <f t="shared" si="97"/>
        <v>FH16_17</v>
      </c>
      <c r="BP352" s="236">
        <f t="shared" si="105"/>
        <v>2.13427940914599E-2</v>
      </c>
      <c r="BQ352" s="236" t="s">
        <v>145</v>
      </c>
      <c r="BR352" s="236" t="s">
        <v>10</v>
      </c>
    </row>
    <row r="353" spans="11:70">
      <c r="K353" s="236" t="s">
        <v>163</v>
      </c>
      <c r="L353" s="236" t="str">
        <f t="shared" si="98"/>
        <v>TNav</v>
      </c>
      <c r="M353" s="236" t="str">
        <f t="shared" si="92"/>
        <v>FH18_19</v>
      </c>
      <c r="N353" s="236">
        <f t="shared" si="100"/>
        <v>2.1224678540757162E-2</v>
      </c>
      <c r="O353" s="236" t="s">
        <v>145</v>
      </c>
      <c r="P353" s="236" t="s">
        <v>14</v>
      </c>
      <c r="T353" s="236" t="s">
        <v>163</v>
      </c>
      <c r="U353" s="236" t="str">
        <f t="shared" si="99"/>
        <v>TNav</v>
      </c>
      <c r="V353" s="236" t="str">
        <f t="shared" si="99"/>
        <v>FH18_19</v>
      </c>
      <c r="W353" s="236">
        <f t="shared" si="101"/>
        <v>2.0107856361090009E-2</v>
      </c>
      <c r="X353" s="236" t="s">
        <v>145</v>
      </c>
      <c r="Y353" s="236" t="s">
        <v>9</v>
      </c>
      <c r="AC353" s="236" t="s">
        <v>163</v>
      </c>
      <c r="AD353" s="236" t="str">
        <f t="shared" si="93"/>
        <v>TNav</v>
      </c>
      <c r="AE353" s="236" t="str">
        <f t="shared" si="93"/>
        <v>FH18_19</v>
      </c>
      <c r="AF353" s="236">
        <f t="shared" si="102"/>
        <v>2.1851663341138666E-2</v>
      </c>
      <c r="AG353" s="236" t="s">
        <v>145</v>
      </c>
      <c r="AH353" s="236" t="s">
        <v>15</v>
      </c>
      <c r="AL353" s="236" t="s">
        <v>163</v>
      </c>
      <c r="AM353" s="236" t="str">
        <f t="shared" si="94"/>
        <v>TNav</v>
      </c>
      <c r="AN353" s="236" t="str">
        <f t="shared" si="94"/>
        <v>FH18_19</v>
      </c>
      <c r="AO353" s="236">
        <f t="shared" si="103"/>
        <v>2.0787222764254057E-2</v>
      </c>
      <c r="AP353" s="236" t="s">
        <v>145</v>
      </c>
      <c r="AQ353" s="236" t="s">
        <v>12</v>
      </c>
      <c r="AU353" s="236" t="s">
        <v>163</v>
      </c>
      <c r="AV353" s="236" t="str">
        <f t="shared" si="95"/>
        <v>TNav</v>
      </c>
      <c r="AW353" s="236" t="str">
        <f t="shared" si="95"/>
        <v>FH18_19</v>
      </c>
      <c r="AX353" s="236">
        <f t="shared" si="104"/>
        <v>2.1302546509601013E-2</v>
      </c>
      <c r="AY353" s="236" t="s">
        <v>145</v>
      </c>
      <c r="AZ353" s="236" t="s">
        <v>11</v>
      </c>
      <c r="BD353" s="236" t="s">
        <v>163</v>
      </c>
      <c r="BE353" s="236" t="str">
        <f t="shared" si="96"/>
        <v>TNav</v>
      </c>
      <c r="BF353" s="236" t="str">
        <f t="shared" si="96"/>
        <v>FH18_19</v>
      </c>
      <c r="BG353" s="236">
        <f t="shared" ref="BG353:BG416" si="106">AO353</f>
        <v>2.0787222764254057E-2</v>
      </c>
      <c r="BH353" s="236" t="s">
        <v>145</v>
      </c>
      <c r="BI353" s="236" t="s">
        <v>13</v>
      </c>
      <c r="BM353" s="236" t="s">
        <v>163</v>
      </c>
      <c r="BN353" s="236" t="str">
        <f t="shared" si="97"/>
        <v>TNav</v>
      </c>
      <c r="BO353" s="236" t="str">
        <f t="shared" si="97"/>
        <v>FH18_19</v>
      </c>
      <c r="BP353" s="236">
        <f t="shared" si="105"/>
        <v>2.1302546509601013E-2</v>
      </c>
      <c r="BQ353" s="236" t="s">
        <v>145</v>
      </c>
      <c r="BR353" s="236" t="s">
        <v>10</v>
      </c>
    </row>
    <row r="354" spans="11:70">
      <c r="K354" s="236" t="s">
        <v>163</v>
      </c>
      <c r="L354" s="236" t="str">
        <f t="shared" si="98"/>
        <v>TNav</v>
      </c>
      <c r="M354" s="236" t="str">
        <f t="shared" si="92"/>
        <v>FH20_21</v>
      </c>
      <c r="N354" s="236">
        <f t="shared" si="100"/>
        <v>2.1196759693815032E-2</v>
      </c>
      <c r="O354" s="236" t="s">
        <v>145</v>
      </c>
      <c r="P354" s="236" t="s">
        <v>14</v>
      </c>
      <c r="T354" s="236" t="s">
        <v>163</v>
      </c>
      <c r="U354" s="236" t="str">
        <f t="shared" si="99"/>
        <v>TNav</v>
      </c>
      <c r="V354" s="236" t="str">
        <f t="shared" si="99"/>
        <v>FH20_21</v>
      </c>
      <c r="W354" s="236">
        <f t="shared" si="101"/>
        <v>2.0969036728827523E-2</v>
      </c>
      <c r="X354" s="236" t="s">
        <v>145</v>
      </c>
      <c r="Y354" s="236" t="s">
        <v>9</v>
      </c>
      <c r="AC354" s="236" t="s">
        <v>163</v>
      </c>
      <c r="AD354" s="236" t="str">
        <f t="shared" si="93"/>
        <v>TNav</v>
      </c>
      <c r="AE354" s="236" t="str">
        <f t="shared" si="93"/>
        <v>FH20_21</v>
      </c>
      <c r="AF354" s="236">
        <f t="shared" si="102"/>
        <v>2.157042975296812E-2</v>
      </c>
      <c r="AG354" s="236" t="s">
        <v>145</v>
      </c>
      <c r="AH354" s="236" t="s">
        <v>15</v>
      </c>
      <c r="AL354" s="236" t="s">
        <v>163</v>
      </c>
      <c r="AM354" s="236" t="str">
        <f t="shared" si="94"/>
        <v>TNav</v>
      </c>
      <c r="AN354" s="236" t="str">
        <f t="shared" si="94"/>
        <v>FH20_21</v>
      </c>
      <c r="AO354" s="236">
        <f t="shared" si="103"/>
        <v>2.0999926566056218E-2</v>
      </c>
      <c r="AP354" s="236" t="s">
        <v>145</v>
      </c>
      <c r="AQ354" s="236" t="s">
        <v>12</v>
      </c>
      <c r="AU354" s="236" t="s">
        <v>163</v>
      </c>
      <c r="AV354" s="236" t="str">
        <f t="shared" si="95"/>
        <v>TNav</v>
      </c>
      <c r="AW354" s="236" t="str">
        <f t="shared" si="95"/>
        <v>FH20_21</v>
      </c>
      <c r="AX354" s="236">
        <f t="shared" si="104"/>
        <v>2.172914857240358E-2</v>
      </c>
      <c r="AY354" s="236" t="s">
        <v>145</v>
      </c>
      <c r="AZ354" s="236" t="s">
        <v>11</v>
      </c>
      <c r="BD354" s="236" t="s">
        <v>163</v>
      </c>
      <c r="BE354" s="236" t="str">
        <f t="shared" si="96"/>
        <v>TNav</v>
      </c>
      <c r="BF354" s="236" t="str">
        <f t="shared" si="96"/>
        <v>FH20_21</v>
      </c>
      <c r="BG354" s="236">
        <f t="shared" si="106"/>
        <v>2.0999926566056218E-2</v>
      </c>
      <c r="BH354" s="236" t="s">
        <v>145</v>
      </c>
      <c r="BI354" s="236" t="s">
        <v>13</v>
      </c>
      <c r="BM354" s="236" t="s">
        <v>163</v>
      </c>
      <c r="BN354" s="236" t="str">
        <f t="shared" si="97"/>
        <v>TNav</v>
      </c>
      <c r="BO354" s="236" t="str">
        <f t="shared" si="97"/>
        <v>FH20_21</v>
      </c>
      <c r="BP354" s="236">
        <f t="shared" si="105"/>
        <v>2.172914857240358E-2</v>
      </c>
      <c r="BQ354" s="236" t="s">
        <v>145</v>
      </c>
      <c r="BR354" s="236" t="s">
        <v>10</v>
      </c>
    </row>
    <row r="355" spans="11:70">
      <c r="K355" s="386" t="s">
        <v>163</v>
      </c>
      <c r="L355" s="236" t="str">
        <f t="shared" si="98"/>
        <v>TNav</v>
      </c>
      <c r="M355" s="236" t="str">
        <f t="shared" si="92"/>
        <v>FH22_23</v>
      </c>
      <c r="N355" s="236">
        <f t="shared" si="100"/>
        <v>2.1378603635991075E-2</v>
      </c>
      <c r="O355" s="236" t="s">
        <v>145</v>
      </c>
      <c r="P355" s="236" t="s">
        <v>14</v>
      </c>
      <c r="T355" s="236" t="s">
        <v>163</v>
      </c>
      <c r="U355" s="236" t="str">
        <f t="shared" si="99"/>
        <v>TNav</v>
      </c>
      <c r="V355" s="236" t="str">
        <f t="shared" si="99"/>
        <v>FH22_23</v>
      </c>
      <c r="W355" s="236">
        <f t="shared" si="101"/>
        <v>2.0691198572281522E-2</v>
      </c>
      <c r="X355" s="236" t="s">
        <v>145</v>
      </c>
      <c r="Y355" s="236" t="s">
        <v>9</v>
      </c>
      <c r="AC355" s="236" t="s">
        <v>163</v>
      </c>
      <c r="AD355" s="236" t="str">
        <f t="shared" si="93"/>
        <v>TNav</v>
      </c>
      <c r="AE355" s="236" t="str">
        <f t="shared" si="93"/>
        <v>FH22_23</v>
      </c>
      <c r="AF355" s="236">
        <f t="shared" si="102"/>
        <v>2.1709141168517694E-2</v>
      </c>
      <c r="AG355" s="236" t="s">
        <v>145</v>
      </c>
      <c r="AH355" s="236" t="s">
        <v>15</v>
      </c>
      <c r="AL355" s="236" t="s">
        <v>163</v>
      </c>
      <c r="AM355" s="236" t="str">
        <f t="shared" si="94"/>
        <v>TNav</v>
      </c>
      <c r="AN355" s="236" t="str">
        <f t="shared" si="94"/>
        <v>FH22_23</v>
      </c>
      <c r="AO355" s="236">
        <f t="shared" si="103"/>
        <v>2.1207571541905425E-2</v>
      </c>
      <c r="AP355" s="236" t="s">
        <v>145</v>
      </c>
      <c r="AQ355" s="236" t="s">
        <v>12</v>
      </c>
      <c r="AU355" s="236" t="s">
        <v>163</v>
      </c>
      <c r="AV355" s="236" t="str">
        <f t="shared" si="95"/>
        <v>TNav</v>
      </c>
      <c r="AW355" s="236" t="str">
        <f t="shared" si="95"/>
        <v>FH22_23</v>
      </c>
      <c r="AX355" s="236">
        <f t="shared" si="104"/>
        <v>2.255459586083617E-2</v>
      </c>
      <c r="AY355" s="236" t="s">
        <v>145</v>
      </c>
      <c r="AZ355" s="236" t="s">
        <v>11</v>
      </c>
      <c r="BD355" s="236" t="s">
        <v>163</v>
      </c>
      <c r="BE355" s="236" t="str">
        <f t="shared" si="96"/>
        <v>TNav</v>
      </c>
      <c r="BF355" s="236" t="str">
        <f t="shared" si="96"/>
        <v>FH22_23</v>
      </c>
      <c r="BG355" s="236">
        <f t="shared" si="106"/>
        <v>2.1207571541905425E-2</v>
      </c>
      <c r="BH355" s="236" t="s">
        <v>145</v>
      </c>
      <c r="BI355" s="236" t="s">
        <v>13</v>
      </c>
      <c r="BM355" s="236" t="s">
        <v>163</v>
      </c>
      <c r="BN355" s="236" t="str">
        <f t="shared" si="97"/>
        <v>TNav</v>
      </c>
      <c r="BO355" s="236" t="str">
        <f t="shared" si="97"/>
        <v>FH22_23</v>
      </c>
      <c r="BP355" s="236">
        <f t="shared" si="105"/>
        <v>2.255459586083617E-2</v>
      </c>
      <c r="BQ355" s="236" t="s">
        <v>145</v>
      </c>
      <c r="BR355" s="236" t="s">
        <v>10</v>
      </c>
    </row>
    <row r="356" spans="11:70">
      <c r="K356" s="236" t="s">
        <v>163</v>
      </c>
      <c r="L356" s="236" t="str">
        <f t="shared" si="98"/>
        <v>TNav</v>
      </c>
      <c r="M356" s="236" t="str">
        <f t="shared" si="92"/>
        <v>WH0_1</v>
      </c>
      <c r="N356" s="236">
        <f t="shared" si="100"/>
        <v>2.3300094813820355E-2</v>
      </c>
      <c r="O356" s="236" t="s">
        <v>145</v>
      </c>
      <c r="P356" s="236" t="s">
        <v>14</v>
      </c>
      <c r="T356" s="236" t="s">
        <v>163</v>
      </c>
      <c r="U356" s="236" t="str">
        <f t="shared" si="99"/>
        <v>TNav</v>
      </c>
      <c r="V356" s="236" t="str">
        <f t="shared" si="99"/>
        <v>WH0_1</v>
      </c>
      <c r="W356" s="236">
        <f t="shared" si="101"/>
        <v>2.7052832396289028E-2</v>
      </c>
      <c r="X356" s="236" t="s">
        <v>145</v>
      </c>
      <c r="Y356" s="236" t="s">
        <v>9</v>
      </c>
      <c r="AC356" s="236" t="s">
        <v>163</v>
      </c>
      <c r="AD356" s="236" t="str">
        <f t="shared" si="93"/>
        <v>TNav</v>
      </c>
      <c r="AE356" s="236" t="str">
        <f t="shared" si="93"/>
        <v>WH0_1</v>
      </c>
      <c r="AF356" s="236">
        <f t="shared" si="102"/>
        <v>2.6977531248366181E-2</v>
      </c>
      <c r="AG356" s="236" t="s">
        <v>145</v>
      </c>
      <c r="AH356" s="236" t="s">
        <v>15</v>
      </c>
      <c r="AL356" s="236" t="s">
        <v>163</v>
      </c>
      <c r="AM356" s="236" t="str">
        <f t="shared" si="94"/>
        <v>TNav</v>
      </c>
      <c r="AN356" s="236" t="str">
        <f t="shared" si="94"/>
        <v>WH0_1</v>
      </c>
      <c r="AO356" s="236">
        <f t="shared" si="103"/>
        <v>2.6007960145311419E-2</v>
      </c>
      <c r="AP356" s="236" t="s">
        <v>145</v>
      </c>
      <c r="AQ356" s="236" t="s">
        <v>12</v>
      </c>
      <c r="AU356" s="236" t="s">
        <v>163</v>
      </c>
      <c r="AV356" s="236" t="str">
        <f t="shared" si="95"/>
        <v>TNav</v>
      </c>
      <c r="AW356" s="236" t="str">
        <f t="shared" si="95"/>
        <v>WH0_1</v>
      </c>
      <c r="AX356" s="236">
        <f t="shared" si="104"/>
        <v>2.5192013319288074E-2</v>
      </c>
      <c r="AY356" s="236" t="s">
        <v>145</v>
      </c>
      <c r="AZ356" s="236" t="s">
        <v>11</v>
      </c>
      <c r="BD356" s="236" t="s">
        <v>163</v>
      </c>
      <c r="BE356" s="236" t="str">
        <f t="shared" si="96"/>
        <v>TNav</v>
      </c>
      <c r="BF356" s="236" t="str">
        <f t="shared" si="96"/>
        <v>WH0_1</v>
      </c>
      <c r="BG356" s="236">
        <f t="shared" si="106"/>
        <v>2.6007960145311419E-2</v>
      </c>
      <c r="BH356" s="236" t="s">
        <v>145</v>
      </c>
      <c r="BI356" s="236" t="s">
        <v>13</v>
      </c>
      <c r="BM356" s="236" t="s">
        <v>163</v>
      </c>
      <c r="BN356" s="236" t="str">
        <f t="shared" si="97"/>
        <v>TNav</v>
      </c>
      <c r="BO356" s="236" t="str">
        <f t="shared" si="97"/>
        <v>WH0_1</v>
      </c>
      <c r="BP356" s="236">
        <f t="shared" si="105"/>
        <v>2.5192013319288074E-2</v>
      </c>
      <c r="BQ356" s="236" t="s">
        <v>145</v>
      </c>
      <c r="BR356" s="236" t="s">
        <v>10</v>
      </c>
    </row>
    <row r="357" spans="11:70">
      <c r="K357" s="236" t="s">
        <v>163</v>
      </c>
      <c r="L357" s="236" t="str">
        <f t="shared" si="98"/>
        <v>TNav</v>
      </c>
      <c r="M357" s="236" t="str">
        <f t="shared" si="92"/>
        <v>WH2_3</v>
      </c>
      <c r="N357" s="236">
        <f t="shared" si="100"/>
        <v>2.2949279837092943E-2</v>
      </c>
      <c r="O357" s="236" t="s">
        <v>145</v>
      </c>
      <c r="P357" s="236" t="s">
        <v>14</v>
      </c>
      <c r="T357" s="236" t="s">
        <v>163</v>
      </c>
      <c r="U357" s="236" t="str">
        <f t="shared" si="99"/>
        <v>TNav</v>
      </c>
      <c r="V357" s="236" t="str">
        <f t="shared" si="99"/>
        <v>WH2_3</v>
      </c>
      <c r="W357" s="236">
        <f t="shared" si="101"/>
        <v>2.5013577036882978E-2</v>
      </c>
      <c r="X357" s="236" t="s">
        <v>145</v>
      </c>
      <c r="Y357" s="236" t="s">
        <v>9</v>
      </c>
      <c r="AC357" s="236" t="s">
        <v>163</v>
      </c>
      <c r="AD357" s="236" t="str">
        <f t="shared" si="93"/>
        <v>TNav</v>
      </c>
      <c r="AE357" s="236" t="str">
        <f t="shared" si="93"/>
        <v>WH2_3</v>
      </c>
      <c r="AF357" s="236">
        <f t="shared" si="102"/>
        <v>2.6652958693425988E-2</v>
      </c>
      <c r="AG357" s="236" t="s">
        <v>145</v>
      </c>
      <c r="AH357" s="236" t="s">
        <v>15</v>
      </c>
      <c r="AL357" s="236" t="s">
        <v>163</v>
      </c>
      <c r="AM357" s="236" t="str">
        <f t="shared" si="94"/>
        <v>TNav</v>
      </c>
      <c r="AN357" s="236" t="str">
        <f t="shared" si="94"/>
        <v>WH2_3</v>
      </c>
      <c r="AO357" s="236">
        <f t="shared" si="103"/>
        <v>2.5282231921475835E-2</v>
      </c>
      <c r="AP357" s="236" t="s">
        <v>145</v>
      </c>
      <c r="AQ357" s="236" t="s">
        <v>12</v>
      </c>
      <c r="AU357" s="236" t="s">
        <v>163</v>
      </c>
      <c r="AV357" s="236" t="str">
        <f t="shared" si="95"/>
        <v>TNav</v>
      </c>
      <c r="AW357" s="236" t="str">
        <f t="shared" si="95"/>
        <v>WH2_3</v>
      </c>
      <c r="AX357" s="236">
        <f t="shared" si="104"/>
        <v>2.4011456297412508E-2</v>
      </c>
      <c r="AY357" s="236" t="s">
        <v>145</v>
      </c>
      <c r="AZ357" s="236" t="s">
        <v>11</v>
      </c>
      <c r="BD357" s="236" t="s">
        <v>163</v>
      </c>
      <c r="BE357" s="236" t="str">
        <f t="shared" si="96"/>
        <v>TNav</v>
      </c>
      <c r="BF357" s="236" t="str">
        <f t="shared" si="96"/>
        <v>WH2_3</v>
      </c>
      <c r="BG357" s="236">
        <f t="shared" si="106"/>
        <v>2.5282231921475835E-2</v>
      </c>
      <c r="BH357" s="236" t="s">
        <v>145</v>
      </c>
      <c r="BI357" s="236" t="s">
        <v>13</v>
      </c>
      <c r="BM357" s="236" t="s">
        <v>163</v>
      </c>
      <c r="BN357" s="236" t="str">
        <f t="shared" si="97"/>
        <v>TNav</v>
      </c>
      <c r="BO357" s="236" t="str">
        <f t="shared" si="97"/>
        <v>WH2_3</v>
      </c>
      <c r="BP357" s="236">
        <f t="shared" si="105"/>
        <v>2.4011456297412508E-2</v>
      </c>
      <c r="BQ357" s="236" t="s">
        <v>145</v>
      </c>
      <c r="BR357" s="236" t="s">
        <v>10</v>
      </c>
    </row>
    <row r="358" spans="11:70">
      <c r="K358" s="236" t="s">
        <v>163</v>
      </c>
      <c r="L358" s="236" t="str">
        <f t="shared" si="98"/>
        <v>TNav</v>
      </c>
      <c r="M358" s="236" t="str">
        <f t="shared" si="92"/>
        <v>WH4_5</v>
      </c>
      <c r="N358" s="236">
        <f t="shared" si="100"/>
        <v>2.2222380945545704E-2</v>
      </c>
      <c r="O358" s="236" t="s">
        <v>145</v>
      </c>
      <c r="P358" s="236" t="s">
        <v>14</v>
      </c>
      <c r="T358" s="236" t="s">
        <v>163</v>
      </c>
      <c r="U358" s="236" t="str">
        <f t="shared" si="99"/>
        <v>TNav</v>
      </c>
      <c r="V358" s="236" t="str">
        <f t="shared" si="99"/>
        <v>WH4_5</v>
      </c>
      <c r="W358" s="236">
        <f t="shared" si="101"/>
        <v>2.3696203770169025E-2</v>
      </c>
      <c r="X358" s="236" t="s">
        <v>145</v>
      </c>
      <c r="Y358" s="236" t="s">
        <v>9</v>
      </c>
      <c r="AC358" s="236" t="s">
        <v>163</v>
      </c>
      <c r="AD358" s="236" t="str">
        <f t="shared" si="93"/>
        <v>TNav</v>
      </c>
      <c r="AE358" s="236" t="str">
        <f t="shared" si="93"/>
        <v>WH4_5</v>
      </c>
      <c r="AF358" s="236">
        <f t="shared" si="102"/>
        <v>2.4917071568632491E-2</v>
      </c>
      <c r="AG358" s="236" t="s">
        <v>145</v>
      </c>
      <c r="AH358" s="236" t="s">
        <v>15</v>
      </c>
      <c r="AL358" s="236" t="s">
        <v>163</v>
      </c>
      <c r="AM358" s="236" t="str">
        <f t="shared" si="94"/>
        <v>TNav</v>
      </c>
      <c r="AN358" s="236" t="str">
        <f t="shared" si="94"/>
        <v>WH4_5</v>
      </c>
      <c r="AO358" s="236">
        <f t="shared" si="103"/>
        <v>2.3916599319823553E-2</v>
      </c>
      <c r="AP358" s="236" t="s">
        <v>145</v>
      </c>
      <c r="AQ358" s="236" t="s">
        <v>12</v>
      </c>
      <c r="AU358" s="236" t="s">
        <v>163</v>
      </c>
      <c r="AV358" s="236" t="str">
        <f t="shared" si="95"/>
        <v>TNav</v>
      </c>
      <c r="AW358" s="236" t="str">
        <f t="shared" si="95"/>
        <v>WH4_5</v>
      </c>
      <c r="AX358" s="236">
        <f t="shared" si="104"/>
        <v>2.1583935635486006E-2</v>
      </c>
      <c r="AY358" s="236" t="s">
        <v>145</v>
      </c>
      <c r="AZ358" s="236" t="s">
        <v>11</v>
      </c>
      <c r="BD358" s="236" t="s">
        <v>163</v>
      </c>
      <c r="BE358" s="236" t="str">
        <f t="shared" si="96"/>
        <v>TNav</v>
      </c>
      <c r="BF358" s="236" t="str">
        <f t="shared" si="96"/>
        <v>WH4_5</v>
      </c>
      <c r="BG358" s="236">
        <f t="shared" si="106"/>
        <v>2.3916599319823553E-2</v>
      </c>
      <c r="BH358" s="236" t="s">
        <v>145</v>
      </c>
      <c r="BI358" s="236" t="s">
        <v>13</v>
      </c>
      <c r="BM358" s="236" t="s">
        <v>163</v>
      </c>
      <c r="BN358" s="236" t="str">
        <f t="shared" si="97"/>
        <v>TNav</v>
      </c>
      <c r="BO358" s="236" t="str">
        <f t="shared" si="97"/>
        <v>WH4_5</v>
      </c>
      <c r="BP358" s="236">
        <f t="shared" si="105"/>
        <v>2.1583935635486006E-2</v>
      </c>
      <c r="BQ358" s="236" t="s">
        <v>145</v>
      </c>
      <c r="BR358" s="236" t="s">
        <v>10</v>
      </c>
    </row>
    <row r="359" spans="11:70">
      <c r="K359" s="386" t="s">
        <v>163</v>
      </c>
      <c r="L359" s="236" t="str">
        <f t="shared" si="98"/>
        <v>TNav</v>
      </c>
      <c r="M359" s="236" t="str">
        <f t="shared" si="92"/>
        <v>WH6_7</v>
      </c>
      <c r="N359" s="236">
        <f t="shared" si="100"/>
        <v>2.1258522050921807E-2</v>
      </c>
      <c r="O359" s="236" t="s">
        <v>145</v>
      </c>
      <c r="P359" s="236" t="s">
        <v>14</v>
      </c>
      <c r="T359" s="236" t="s">
        <v>163</v>
      </c>
      <c r="U359" s="236" t="str">
        <f t="shared" si="99"/>
        <v>TNav</v>
      </c>
      <c r="V359" s="236" t="str">
        <f t="shared" si="99"/>
        <v>WH6_7</v>
      </c>
      <c r="W359" s="236">
        <f t="shared" si="101"/>
        <v>2.3554467401049717E-2</v>
      </c>
      <c r="X359" s="236" t="s">
        <v>145</v>
      </c>
      <c r="Y359" s="236" t="s">
        <v>9</v>
      </c>
      <c r="AC359" s="236" t="s">
        <v>163</v>
      </c>
      <c r="AD359" s="236" t="str">
        <f t="shared" si="93"/>
        <v>TNav</v>
      </c>
      <c r="AE359" s="236" t="str">
        <f t="shared" si="93"/>
        <v>WH6_7</v>
      </c>
      <c r="AF359" s="236">
        <f t="shared" si="102"/>
        <v>2.2314948777941768E-2</v>
      </c>
      <c r="AG359" s="236" t="s">
        <v>145</v>
      </c>
      <c r="AH359" s="236" t="s">
        <v>15</v>
      </c>
      <c r="AL359" s="236" t="s">
        <v>163</v>
      </c>
      <c r="AM359" s="236" t="str">
        <f t="shared" si="94"/>
        <v>TNav</v>
      </c>
      <c r="AN359" s="236" t="str">
        <f t="shared" si="94"/>
        <v>WH6_7</v>
      </c>
      <c r="AO359" s="236">
        <f t="shared" si="103"/>
        <v>2.2630890443310306E-2</v>
      </c>
      <c r="AP359" s="236" t="s">
        <v>145</v>
      </c>
      <c r="AQ359" s="236" t="s">
        <v>12</v>
      </c>
      <c r="AU359" s="236" t="s">
        <v>163</v>
      </c>
      <c r="AV359" s="236" t="str">
        <f t="shared" si="95"/>
        <v>TNav</v>
      </c>
      <c r="AW359" s="236" t="str">
        <f t="shared" si="95"/>
        <v>WH6_7</v>
      </c>
      <c r="AX359" s="236">
        <f t="shared" si="104"/>
        <v>1.956645749960171E-2</v>
      </c>
      <c r="AY359" s="236" t="s">
        <v>145</v>
      </c>
      <c r="AZ359" s="236" t="s">
        <v>11</v>
      </c>
      <c r="BD359" s="236" t="s">
        <v>163</v>
      </c>
      <c r="BE359" s="236" t="str">
        <f t="shared" si="96"/>
        <v>TNav</v>
      </c>
      <c r="BF359" s="236" t="str">
        <f t="shared" si="96"/>
        <v>WH6_7</v>
      </c>
      <c r="BG359" s="236">
        <f t="shared" si="106"/>
        <v>2.2630890443310306E-2</v>
      </c>
      <c r="BH359" s="236" t="s">
        <v>145</v>
      </c>
      <c r="BI359" s="236" t="s">
        <v>13</v>
      </c>
      <c r="BM359" s="236" t="s">
        <v>163</v>
      </c>
      <c r="BN359" s="236" t="str">
        <f t="shared" si="97"/>
        <v>TNav</v>
      </c>
      <c r="BO359" s="236" t="str">
        <f t="shared" si="97"/>
        <v>WH6_7</v>
      </c>
      <c r="BP359" s="236">
        <f t="shared" si="105"/>
        <v>1.956645749960171E-2</v>
      </c>
      <c r="BQ359" s="236" t="s">
        <v>145</v>
      </c>
      <c r="BR359" s="236" t="s">
        <v>10</v>
      </c>
    </row>
    <row r="360" spans="11:70">
      <c r="K360" s="236" t="s">
        <v>163</v>
      </c>
      <c r="L360" s="236" t="str">
        <f t="shared" si="98"/>
        <v>TNav</v>
      </c>
      <c r="M360" s="236" t="str">
        <f t="shared" si="92"/>
        <v>WH8_9</v>
      </c>
      <c r="N360" s="236">
        <f t="shared" si="100"/>
        <v>2.0781130887542472E-2</v>
      </c>
      <c r="O360" s="236" t="s">
        <v>145</v>
      </c>
      <c r="P360" s="236" t="s">
        <v>14</v>
      </c>
      <c r="T360" s="236" t="s">
        <v>163</v>
      </c>
      <c r="U360" s="236" t="str">
        <f t="shared" si="99"/>
        <v>TNav</v>
      </c>
      <c r="V360" s="236" t="str">
        <f t="shared" si="99"/>
        <v>WH8_9</v>
      </c>
      <c r="W360" s="236">
        <f t="shared" si="101"/>
        <v>2.4300205766701756E-2</v>
      </c>
      <c r="X360" s="236" t="s">
        <v>145</v>
      </c>
      <c r="Y360" s="236" t="s">
        <v>9</v>
      </c>
      <c r="AC360" s="236" t="s">
        <v>163</v>
      </c>
      <c r="AD360" s="236" t="str">
        <f t="shared" si="93"/>
        <v>TNav</v>
      </c>
      <c r="AE360" s="236" t="str">
        <f t="shared" si="93"/>
        <v>WH8_9</v>
      </c>
      <c r="AF360" s="236">
        <f t="shared" si="102"/>
        <v>2.0694579381969672E-2</v>
      </c>
      <c r="AG360" s="236" t="s">
        <v>145</v>
      </c>
      <c r="AH360" s="236" t="s">
        <v>15</v>
      </c>
      <c r="AL360" s="236" t="s">
        <v>163</v>
      </c>
      <c r="AM360" s="236" t="str">
        <f t="shared" si="94"/>
        <v>TNav</v>
      </c>
      <c r="AN360" s="236" t="str">
        <f t="shared" si="94"/>
        <v>WH8_9</v>
      </c>
      <c r="AO360" s="236">
        <f t="shared" si="103"/>
        <v>2.2198516505466385E-2</v>
      </c>
      <c r="AP360" s="236" t="s">
        <v>145</v>
      </c>
      <c r="AQ360" s="236" t="s">
        <v>12</v>
      </c>
      <c r="AU360" s="236" t="s">
        <v>163</v>
      </c>
      <c r="AV360" s="236" t="str">
        <f t="shared" si="95"/>
        <v>TNav</v>
      </c>
      <c r="AW360" s="236" t="str">
        <f t="shared" si="95"/>
        <v>WH8_9</v>
      </c>
      <c r="AX360" s="236">
        <f t="shared" si="104"/>
        <v>1.8926889835118442E-2</v>
      </c>
      <c r="AY360" s="236" t="s">
        <v>145</v>
      </c>
      <c r="AZ360" s="236" t="s">
        <v>11</v>
      </c>
      <c r="BD360" s="236" t="s">
        <v>163</v>
      </c>
      <c r="BE360" s="236" t="str">
        <f t="shared" si="96"/>
        <v>TNav</v>
      </c>
      <c r="BF360" s="236" t="str">
        <f t="shared" si="96"/>
        <v>WH8_9</v>
      </c>
      <c r="BG360" s="236">
        <f t="shared" si="106"/>
        <v>2.2198516505466385E-2</v>
      </c>
      <c r="BH360" s="236" t="s">
        <v>145</v>
      </c>
      <c r="BI360" s="236" t="s">
        <v>13</v>
      </c>
      <c r="BM360" s="236" t="s">
        <v>163</v>
      </c>
      <c r="BN360" s="236" t="str">
        <f t="shared" si="97"/>
        <v>TNav</v>
      </c>
      <c r="BO360" s="236" t="str">
        <f t="shared" si="97"/>
        <v>WH8_9</v>
      </c>
      <c r="BP360" s="236">
        <f t="shared" si="105"/>
        <v>1.8926889835118442E-2</v>
      </c>
      <c r="BQ360" s="236" t="s">
        <v>145</v>
      </c>
      <c r="BR360" s="236" t="s">
        <v>10</v>
      </c>
    </row>
    <row r="361" spans="11:70">
      <c r="K361" s="236" t="s">
        <v>163</v>
      </c>
      <c r="L361" s="236" t="str">
        <f t="shared" si="98"/>
        <v>TNav</v>
      </c>
      <c r="M361" s="236" t="str">
        <f t="shared" si="92"/>
        <v>WH10_11</v>
      </c>
      <c r="N361" s="236">
        <f t="shared" si="100"/>
        <v>2.0724743126449289E-2</v>
      </c>
      <c r="O361" s="236" t="s">
        <v>145</v>
      </c>
      <c r="P361" s="236" t="s">
        <v>14</v>
      </c>
      <c r="T361" s="236" t="s">
        <v>163</v>
      </c>
      <c r="U361" s="236" t="str">
        <f t="shared" si="99"/>
        <v>TNav</v>
      </c>
      <c r="V361" s="236" t="str">
        <f t="shared" si="99"/>
        <v>WH10_11</v>
      </c>
      <c r="W361" s="236">
        <f t="shared" si="101"/>
        <v>2.6960606459662702E-2</v>
      </c>
      <c r="X361" s="236" t="s">
        <v>145</v>
      </c>
      <c r="Y361" s="236" t="s">
        <v>9</v>
      </c>
      <c r="AC361" s="236" t="s">
        <v>163</v>
      </c>
      <c r="AD361" s="236" t="str">
        <f t="shared" si="93"/>
        <v>TNav</v>
      </c>
      <c r="AE361" s="236" t="str">
        <f t="shared" si="93"/>
        <v>WH10_11</v>
      </c>
      <c r="AF361" s="236">
        <f t="shared" si="102"/>
        <v>2.0337356222063653E-2</v>
      </c>
      <c r="AG361" s="236" t="s">
        <v>145</v>
      </c>
      <c r="AH361" s="236" t="s">
        <v>15</v>
      </c>
      <c r="AL361" s="236" t="s">
        <v>163</v>
      </c>
      <c r="AM361" s="236" t="str">
        <f t="shared" si="94"/>
        <v>TNav</v>
      </c>
      <c r="AN361" s="236" t="str">
        <f t="shared" si="94"/>
        <v>WH10_11</v>
      </c>
      <c r="AO361" s="236">
        <f t="shared" si="103"/>
        <v>2.289443174741624E-2</v>
      </c>
      <c r="AP361" s="236" t="s">
        <v>145</v>
      </c>
      <c r="AQ361" s="236" t="s">
        <v>12</v>
      </c>
      <c r="AU361" s="236" t="s">
        <v>163</v>
      </c>
      <c r="AV361" s="236" t="str">
        <f t="shared" si="95"/>
        <v>TNav</v>
      </c>
      <c r="AW361" s="236" t="str">
        <f t="shared" si="95"/>
        <v>WH10_11</v>
      </c>
      <c r="AX361" s="236">
        <f t="shared" si="104"/>
        <v>1.9316772940714252E-2</v>
      </c>
      <c r="AY361" s="236" t="s">
        <v>145</v>
      </c>
      <c r="AZ361" s="236" t="s">
        <v>11</v>
      </c>
      <c r="BD361" s="236" t="s">
        <v>163</v>
      </c>
      <c r="BE361" s="236" t="str">
        <f t="shared" si="96"/>
        <v>TNav</v>
      </c>
      <c r="BF361" s="236" t="str">
        <f t="shared" si="96"/>
        <v>WH10_11</v>
      </c>
      <c r="BG361" s="236">
        <f t="shared" si="106"/>
        <v>2.289443174741624E-2</v>
      </c>
      <c r="BH361" s="236" t="s">
        <v>145</v>
      </c>
      <c r="BI361" s="236" t="s">
        <v>13</v>
      </c>
      <c r="BM361" s="236" t="s">
        <v>163</v>
      </c>
      <c r="BN361" s="236" t="str">
        <f t="shared" si="97"/>
        <v>TNav</v>
      </c>
      <c r="BO361" s="236" t="str">
        <f t="shared" si="97"/>
        <v>WH10_11</v>
      </c>
      <c r="BP361" s="236">
        <f t="shared" si="105"/>
        <v>1.9316772940714252E-2</v>
      </c>
      <c r="BQ361" s="236" t="s">
        <v>145</v>
      </c>
      <c r="BR361" s="236" t="s">
        <v>10</v>
      </c>
    </row>
    <row r="362" spans="11:70">
      <c r="K362" s="236" t="s">
        <v>163</v>
      </c>
      <c r="L362" s="236" t="str">
        <f t="shared" si="98"/>
        <v>TNav</v>
      </c>
      <c r="M362" s="236" t="str">
        <f t="shared" si="92"/>
        <v>WH12_13</v>
      </c>
      <c r="N362" s="236">
        <f t="shared" si="100"/>
        <v>2.1313426308615869E-2</v>
      </c>
      <c r="O362" s="236" t="s">
        <v>145</v>
      </c>
      <c r="P362" s="236" t="s">
        <v>14</v>
      </c>
      <c r="T362" s="236" t="s">
        <v>163</v>
      </c>
      <c r="U362" s="236" t="str">
        <f t="shared" si="99"/>
        <v>TNav</v>
      </c>
      <c r="V362" s="236" t="str">
        <f t="shared" si="99"/>
        <v>WH12_13</v>
      </c>
      <c r="W362" s="236">
        <f t="shared" si="101"/>
        <v>2.8194153221252558E-2</v>
      </c>
      <c r="X362" s="236" t="s">
        <v>145</v>
      </c>
      <c r="Y362" s="236" t="s">
        <v>9</v>
      </c>
      <c r="AC362" s="236" t="s">
        <v>163</v>
      </c>
      <c r="AD362" s="236" t="str">
        <f t="shared" si="93"/>
        <v>TNav</v>
      </c>
      <c r="AE362" s="236" t="str">
        <f t="shared" si="93"/>
        <v>WH12_13</v>
      </c>
      <c r="AF362" s="236">
        <f t="shared" si="102"/>
        <v>2.1577923329904772E-2</v>
      </c>
      <c r="AG362" s="236" t="s">
        <v>145</v>
      </c>
      <c r="AH362" s="236" t="s">
        <v>15</v>
      </c>
      <c r="AL362" s="236" t="s">
        <v>163</v>
      </c>
      <c r="AM362" s="236" t="str">
        <f t="shared" si="94"/>
        <v>TNav</v>
      </c>
      <c r="AN362" s="236" t="str">
        <f t="shared" si="94"/>
        <v>WH12_13</v>
      </c>
      <c r="AO362" s="236">
        <f t="shared" si="103"/>
        <v>2.436992205662647E-2</v>
      </c>
      <c r="AP362" s="236" t="s">
        <v>145</v>
      </c>
      <c r="AQ362" s="236" t="s">
        <v>12</v>
      </c>
      <c r="AU362" s="236" t="s">
        <v>163</v>
      </c>
      <c r="AV362" s="236" t="str">
        <f t="shared" si="95"/>
        <v>TNav</v>
      </c>
      <c r="AW362" s="236" t="str">
        <f t="shared" si="95"/>
        <v>WH12_13</v>
      </c>
      <c r="AX362" s="236">
        <f t="shared" si="104"/>
        <v>2.1713679165996778E-2</v>
      </c>
      <c r="AY362" s="236" t="s">
        <v>145</v>
      </c>
      <c r="AZ362" s="236" t="s">
        <v>11</v>
      </c>
      <c r="BD362" s="236" t="s">
        <v>163</v>
      </c>
      <c r="BE362" s="236" t="str">
        <f t="shared" si="96"/>
        <v>TNav</v>
      </c>
      <c r="BF362" s="236" t="str">
        <f t="shared" si="96"/>
        <v>WH12_13</v>
      </c>
      <c r="BG362" s="236">
        <f t="shared" si="106"/>
        <v>2.436992205662647E-2</v>
      </c>
      <c r="BH362" s="236" t="s">
        <v>145</v>
      </c>
      <c r="BI362" s="236" t="s">
        <v>13</v>
      </c>
      <c r="BM362" s="236" t="s">
        <v>163</v>
      </c>
      <c r="BN362" s="236" t="str">
        <f t="shared" si="97"/>
        <v>TNav</v>
      </c>
      <c r="BO362" s="236" t="str">
        <f t="shared" si="97"/>
        <v>WH12_13</v>
      </c>
      <c r="BP362" s="236">
        <f t="shared" si="105"/>
        <v>2.1713679165996778E-2</v>
      </c>
      <c r="BQ362" s="236" t="s">
        <v>145</v>
      </c>
      <c r="BR362" s="236" t="s">
        <v>10</v>
      </c>
    </row>
    <row r="363" spans="11:70">
      <c r="K363" s="386" t="s">
        <v>163</v>
      </c>
      <c r="L363" s="236" t="str">
        <f t="shared" si="98"/>
        <v>TNav</v>
      </c>
      <c r="M363" s="236" t="str">
        <f t="shared" si="92"/>
        <v>WH14_15</v>
      </c>
      <c r="N363" s="236">
        <f t="shared" si="100"/>
        <v>2.2469105630351725E-2</v>
      </c>
      <c r="O363" s="236" t="s">
        <v>145</v>
      </c>
      <c r="P363" s="236" t="s">
        <v>14</v>
      </c>
      <c r="T363" s="236" t="s">
        <v>163</v>
      </c>
      <c r="U363" s="236" t="str">
        <f t="shared" si="99"/>
        <v>TNav</v>
      </c>
      <c r="V363" s="236" t="str">
        <f t="shared" si="99"/>
        <v>WH14_15</v>
      </c>
      <c r="W363" s="236">
        <f t="shared" si="101"/>
        <v>2.7759107718327507E-2</v>
      </c>
      <c r="X363" s="236" t="s">
        <v>145</v>
      </c>
      <c r="Y363" s="236" t="s">
        <v>9</v>
      </c>
      <c r="AC363" s="236" t="s">
        <v>163</v>
      </c>
      <c r="AD363" s="236" t="str">
        <f t="shared" si="93"/>
        <v>TNav</v>
      </c>
      <c r="AE363" s="236" t="str">
        <f t="shared" si="93"/>
        <v>WH14_15</v>
      </c>
      <c r="AF363" s="236">
        <f t="shared" si="102"/>
        <v>2.443722308467574E-2</v>
      </c>
      <c r="AG363" s="236" t="s">
        <v>145</v>
      </c>
      <c r="AH363" s="236" t="s">
        <v>15</v>
      </c>
      <c r="AL363" s="236" t="s">
        <v>163</v>
      </c>
      <c r="AM363" s="236" t="str">
        <f t="shared" si="94"/>
        <v>TNav</v>
      </c>
      <c r="AN363" s="236" t="str">
        <f t="shared" si="94"/>
        <v>WH14_15</v>
      </c>
      <c r="AO363" s="236">
        <f t="shared" si="103"/>
        <v>2.5296656553616542E-2</v>
      </c>
      <c r="AP363" s="236" t="s">
        <v>145</v>
      </c>
      <c r="AQ363" s="236" t="s">
        <v>12</v>
      </c>
      <c r="AU363" s="236" t="s">
        <v>163</v>
      </c>
      <c r="AV363" s="236" t="str">
        <f t="shared" si="95"/>
        <v>TNav</v>
      </c>
      <c r="AW363" s="236" t="str">
        <f t="shared" si="95"/>
        <v>WH14_15</v>
      </c>
      <c r="AX363" s="236">
        <f t="shared" si="104"/>
        <v>2.3154616299008286E-2</v>
      </c>
      <c r="AY363" s="236" t="s">
        <v>145</v>
      </c>
      <c r="AZ363" s="236" t="s">
        <v>11</v>
      </c>
      <c r="BD363" s="236" t="s">
        <v>163</v>
      </c>
      <c r="BE363" s="236" t="str">
        <f t="shared" si="96"/>
        <v>TNav</v>
      </c>
      <c r="BF363" s="236" t="str">
        <f t="shared" si="96"/>
        <v>WH14_15</v>
      </c>
      <c r="BG363" s="236">
        <f t="shared" si="106"/>
        <v>2.5296656553616542E-2</v>
      </c>
      <c r="BH363" s="236" t="s">
        <v>145</v>
      </c>
      <c r="BI363" s="236" t="s">
        <v>13</v>
      </c>
      <c r="BM363" s="236" t="s">
        <v>163</v>
      </c>
      <c r="BN363" s="236" t="str">
        <f t="shared" si="97"/>
        <v>TNav</v>
      </c>
      <c r="BO363" s="236" t="str">
        <f t="shared" si="97"/>
        <v>WH14_15</v>
      </c>
      <c r="BP363" s="236">
        <f t="shared" si="105"/>
        <v>2.3154616299008286E-2</v>
      </c>
      <c r="BQ363" s="236" t="s">
        <v>145</v>
      </c>
      <c r="BR363" s="236" t="s">
        <v>10</v>
      </c>
    </row>
    <row r="364" spans="11:70">
      <c r="K364" s="236" t="s">
        <v>163</v>
      </c>
      <c r="L364" s="236" t="str">
        <f t="shared" si="98"/>
        <v>TNav</v>
      </c>
      <c r="M364" s="236" t="str">
        <f t="shared" si="92"/>
        <v>WH16_17</v>
      </c>
      <c r="N364" s="236">
        <f t="shared" si="100"/>
        <v>2.2805879354489168E-2</v>
      </c>
      <c r="O364" s="236" t="s">
        <v>145</v>
      </c>
      <c r="P364" s="236" t="s">
        <v>14</v>
      </c>
      <c r="T364" s="236" t="s">
        <v>163</v>
      </c>
      <c r="U364" s="236" t="str">
        <f t="shared" si="99"/>
        <v>TNav</v>
      </c>
      <c r="V364" s="236" t="str">
        <f t="shared" si="99"/>
        <v>WH16_17</v>
      </c>
      <c r="W364" s="236">
        <f t="shared" si="101"/>
        <v>2.7022500142114415E-2</v>
      </c>
      <c r="X364" s="236" t="s">
        <v>145</v>
      </c>
      <c r="Y364" s="236" t="s">
        <v>9</v>
      </c>
      <c r="AC364" s="236" t="s">
        <v>163</v>
      </c>
      <c r="AD364" s="236" t="str">
        <f t="shared" si="93"/>
        <v>TNav</v>
      </c>
      <c r="AE364" s="236" t="str">
        <f t="shared" si="93"/>
        <v>WH16_17</v>
      </c>
      <c r="AF364" s="236">
        <f t="shared" si="102"/>
        <v>2.5705527690156708E-2</v>
      </c>
      <c r="AG364" s="236" t="s">
        <v>145</v>
      </c>
      <c r="AH364" s="236" t="s">
        <v>15</v>
      </c>
      <c r="AL364" s="236" t="s">
        <v>163</v>
      </c>
      <c r="AM364" s="236" t="str">
        <f t="shared" si="94"/>
        <v>TNav</v>
      </c>
      <c r="AN364" s="236" t="str">
        <f t="shared" si="94"/>
        <v>WH16_17</v>
      </c>
      <c r="AO364" s="236">
        <f t="shared" si="103"/>
        <v>2.5303534826348534E-2</v>
      </c>
      <c r="AP364" s="236" t="s">
        <v>145</v>
      </c>
      <c r="AQ364" s="236" t="s">
        <v>12</v>
      </c>
      <c r="AU364" s="236" t="s">
        <v>163</v>
      </c>
      <c r="AV364" s="236" t="str">
        <f t="shared" si="95"/>
        <v>TNav</v>
      </c>
      <c r="AW364" s="236" t="str">
        <f t="shared" si="95"/>
        <v>WH16_17</v>
      </c>
      <c r="AX364" s="236">
        <f t="shared" si="104"/>
        <v>2.335857026371211E-2</v>
      </c>
      <c r="AY364" s="236" t="s">
        <v>145</v>
      </c>
      <c r="AZ364" s="236" t="s">
        <v>11</v>
      </c>
      <c r="BD364" s="236" t="s">
        <v>163</v>
      </c>
      <c r="BE364" s="236" t="str">
        <f t="shared" si="96"/>
        <v>TNav</v>
      </c>
      <c r="BF364" s="236" t="str">
        <f t="shared" si="96"/>
        <v>WH16_17</v>
      </c>
      <c r="BG364" s="236">
        <f t="shared" si="106"/>
        <v>2.5303534826348534E-2</v>
      </c>
      <c r="BH364" s="236" t="s">
        <v>145</v>
      </c>
      <c r="BI364" s="236" t="s">
        <v>13</v>
      </c>
      <c r="BM364" s="236" t="s">
        <v>163</v>
      </c>
      <c r="BN364" s="236" t="str">
        <f t="shared" si="97"/>
        <v>TNav</v>
      </c>
      <c r="BO364" s="236" t="str">
        <f t="shared" si="97"/>
        <v>WH16_17</v>
      </c>
      <c r="BP364" s="236">
        <f t="shared" si="105"/>
        <v>2.335857026371211E-2</v>
      </c>
      <c r="BQ364" s="236" t="s">
        <v>145</v>
      </c>
      <c r="BR364" s="236" t="s">
        <v>10</v>
      </c>
    </row>
    <row r="365" spans="11:70">
      <c r="K365" s="236" t="s">
        <v>163</v>
      </c>
      <c r="L365" s="236" t="str">
        <f t="shared" si="98"/>
        <v>TNav</v>
      </c>
      <c r="M365" s="236" t="str">
        <f t="shared" si="92"/>
        <v>WH18_19</v>
      </c>
      <c r="N365" s="236">
        <f t="shared" si="100"/>
        <v>2.2833551053567526E-2</v>
      </c>
      <c r="O365" s="236" t="s">
        <v>145</v>
      </c>
      <c r="P365" s="236" t="s">
        <v>14</v>
      </c>
      <c r="T365" s="236" t="s">
        <v>163</v>
      </c>
      <c r="U365" s="236" t="str">
        <f t="shared" si="99"/>
        <v>TNav</v>
      </c>
      <c r="V365" s="236" t="str">
        <f t="shared" si="99"/>
        <v>WH18_19</v>
      </c>
      <c r="W365" s="236">
        <f t="shared" si="101"/>
        <v>2.6751794466061383E-2</v>
      </c>
      <c r="X365" s="236" t="s">
        <v>145</v>
      </c>
      <c r="Y365" s="236" t="s">
        <v>9</v>
      </c>
      <c r="AC365" s="236" t="s">
        <v>163</v>
      </c>
      <c r="AD365" s="236" t="str">
        <f t="shared" si="93"/>
        <v>TNav</v>
      </c>
      <c r="AE365" s="236" t="str">
        <f t="shared" si="93"/>
        <v>WH18_19</v>
      </c>
      <c r="AF365" s="236">
        <f t="shared" si="102"/>
        <v>2.5592794365341641E-2</v>
      </c>
      <c r="AG365" s="236" t="s">
        <v>145</v>
      </c>
      <c r="AH365" s="236" t="s">
        <v>15</v>
      </c>
      <c r="AL365" s="236" t="s">
        <v>163</v>
      </c>
      <c r="AM365" s="236" t="str">
        <f t="shared" si="94"/>
        <v>TNav</v>
      </c>
      <c r="AN365" s="236" t="str">
        <f t="shared" si="94"/>
        <v>WH18_19</v>
      </c>
      <c r="AO365" s="236">
        <f t="shared" si="103"/>
        <v>2.4969586031286229E-2</v>
      </c>
      <c r="AP365" s="236" t="s">
        <v>145</v>
      </c>
      <c r="AQ365" s="236" t="s">
        <v>12</v>
      </c>
      <c r="AU365" s="236" t="s">
        <v>163</v>
      </c>
      <c r="AV365" s="236" t="str">
        <f t="shared" si="95"/>
        <v>TNav</v>
      </c>
      <c r="AW365" s="236" t="str">
        <f t="shared" si="95"/>
        <v>WH18_19</v>
      </c>
      <c r="AX365" s="236">
        <f t="shared" si="104"/>
        <v>2.3127630615324031E-2</v>
      </c>
      <c r="AY365" s="236" t="s">
        <v>145</v>
      </c>
      <c r="AZ365" s="236" t="s">
        <v>11</v>
      </c>
      <c r="BD365" s="236" t="s">
        <v>163</v>
      </c>
      <c r="BE365" s="236" t="str">
        <f t="shared" si="96"/>
        <v>TNav</v>
      </c>
      <c r="BF365" s="236" t="str">
        <f t="shared" si="96"/>
        <v>WH18_19</v>
      </c>
      <c r="BG365" s="236">
        <f t="shared" si="106"/>
        <v>2.4969586031286229E-2</v>
      </c>
      <c r="BH365" s="236" t="s">
        <v>145</v>
      </c>
      <c r="BI365" s="236" t="s">
        <v>13</v>
      </c>
      <c r="BM365" s="236" t="s">
        <v>163</v>
      </c>
      <c r="BN365" s="236" t="str">
        <f t="shared" si="97"/>
        <v>TNav</v>
      </c>
      <c r="BO365" s="236" t="str">
        <f t="shared" si="97"/>
        <v>WH18_19</v>
      </c>
      <c r="BP365" s="236">
        <f t="shared" si="105"/>
        <v>2.3127630615324031E-2</v>
      </c>
      <c r="BQ365" s="236" t="s">
        <v>145</v>
      </c>
      <c r="BR365" s="236" t="s">
        <v>10</v>
      </c>
    </row>
    <row r="366" spans="11:70">
      <c r="K366" s="236" t="s">
        <v>163</v>
      </c>
      <c r="L366" s="236" t="str">
        <f t="shared" si="98"/>
        <v>TNav</v>
      </c>
      <c r="M366" s="236" t="str">
        <f t="shared" si="92"/>
        <v>WH20_21</v>
      </c>
      <c r="N366" s="236">
        <f t="shared" si="100"/>
        <v>2.2715455782190419E-2</v>
      </c>
      <c r="O366" s="236" t="s">
        <v>145</v>
      </c>
      <c r="P366" s="236" t="s">
        <v>14</v>
      </c>
      <c r="T366" s="236" t="s">
        <v>163</v>
      </c>
      <c r="U366" s="236" t="str">
        <f t="shared" si="99"/>
        <v>TNav</v>
      </c>
      <c r="V366" s="236" t="str">
        <f t="shared" si="99"/>
        <v>WH20_21</v>
      </c>
      <c r="W366" s="236">
        <f t="shared" si="101"/>
        <v>2.8393351379152599E-2</v>
      </c>
      <c r="X366" s="236" t="s">
        <v>145</v>
      </c>
      <c r="Y366" s="236" t="s">
        <v>9</v>
      </c>
      <c r="AC366" s="236" t="s">
        <v>163</v>
      </c>
      <c r="AD366" s="236" t="str">
        <f t="shared" si="93"/>
        <v>TNav</v>
      </c>
      <c r="AE366" s="236" t="str">
        <f t="shared" si="93"/>
        <v>WH20_21</v>
      </c>
      <c r="AF366" s="236">
        <f t="shared" si="102"/>
        <v>2.5128096357010504E-2</v>
      </c>
      <c r="AG366" s="236" t="s">
        <v>145</v>
      </c>
      <c r="AH366" s="236" t="s">
        <v>15</v>
      </c>
      <c r="AL366" s="236" t="s">
        <v>163</v>
      </c>
      <c r="AM366" s="236" t="str">
        <f t="shared" si="94"/>
        <v>TNav</v>
      </c>
      <c r="AN366" s="236" t="str">
        <f t="shared" si="94"/>
        <v>WH20_21</v>
      </c>
      <c r="AO366" s="236">
        <f t="shared" si="103"/>
        <v>2.5193666776947114E-2</v>
      </c>
      <c r="AP366" s="236" t="s">
        <v>145</v>
      </c>
      <c r="AQ366" s="236" t="s">
        <v>12</v>
      </c>
      <c r="AU366" s="236" t="s">
        <v>163</v>
      </c>
      <c r="AV366" s="236" t="str">
        <f t="shared" si="95"/>
        <v>TNav</v>
      </c>
      <c r="AW366" s="236" t="str">
        <f t="shared" si="95"/>
        <v>WH20_21</v>
      </c>
      <c r="AX366" s="236">
        <f t="shared" si="104"/>
        <v>2.3066922677741498E-2</v>
      </c>
      <c r="AY366" s="236" t="s">
        <v>145</v>
      </c>
      <c r="AZ366" s="236" t="s">
        <v>11</v>
      </c>
      <c r="BD366" s="236" t="s">
        <v>163</v>
      </c>
      <c r="BE366" s="236" t="str">
        <f t="shared" si="96"/>
        <v>TNav</v>
      </c>
      <c r="BF366" s="236" t="str">
        <f t="shared" si="96"/>
        <v>WH20_21</v>
      </c>
      <c r="BG366" s="236">
        <f t="shared" si="106"/>
        <v>2.5193666776947114E-2</v>
      </c>
      <c r="BH366" s="236" t="s">
        <v>145</v>
      </c>
      <c r="BI366" s="236" t="s">
        <v>13</v>
      </c>
      <c r="BM366" s="236" t="s">
        <v>163</v>
      </c>
      <c r="BN366" s="236" t="str">
        <f t="shared" si="97"/>
        <v>TNav</v>
      </c>
      <c r="BO366" s="236" t="str">
        <f t="shared" si="97"/>
        <v>WH20_21</v>
      </c>
      <c r="BP366" s="236">
        <f t="shared" si="105"/>
        <v>2.3066922677741498E-2</v>
      </c>
      <c r="BQ366" s="236" t="s">
        <v>145</v>
      </c>
      <c r="BR366" s="236" t="s">
        <v>10</v>
      </c>
    </row>
    <row r="367" spans="11:70">
      <c r="K367" s="386" t="s">
        <v>163</v>
      </c>
      <c r="L367" s="236" t="str">
        <f t="shared" si="98"/>
        <v>TNav</v>
      </c>
      <c r="M367" s="236" t="str">
        <f t="shared" si="92"/>
        <v>WH22_23</v>
      </c>
      <c r="N367" s="236">
        <f t="shared" si="100"/>
        <v>2.2889826289936879E-2</v>
      </c>
      <c r="O367" s="236" t="s">
        <v>145</v>
      </c>
      <c r="P367" s="236" t="s">
        <v>14</v>
      </c>
      <c r="T367" s="236" t="s">
        <v>163</v>
      </c>
      <c r="U367" s="236" t="str">
        <f t="shared" si="99"/>
        <v>TNav</v>
      </c>
      <c r="V367" s="236" t="str">
        <f t="shared" si="99"/>
        <v>WH22_23</v>
      </c>
      <c r="W367" s="236">
        <f t="shared" si="101"/>
        <v>2.8309781661700797E-2</v>
      </c>
      <c r="X367" s="236" t="s">
        <v>145</v>
      </c>
      <c r="Y367" s="236" t="s">
        <v>9</v>
      </c>
      <c r="AC367" s="236" t="s">
        <v>163</v>
      </c>
      <c r="AD367" s="236" t="str">
        <f t="shared" si="93"/>
        <v>TNav</v>
      </c>
      <c r="AE367" s="236" t="str">
        <f t="shared" si="93"/>
        <v>WH22_23</v>
      </c>
      <c r="AF367" s="236">
        <f t="shared" si="102"/>
        <v>2.5492073877533841E-2</v>
      </c>
      <c r="AG367" s="236" t="s">
        <v>145</v>
      </c>
      <c r="AH367" s="236" t="s">
        <v>15</v>
      </c>
      <c r="AL367" s="236" t="s">
        <v>163</v>
      </c>
      <c r="AM367" s="236" t="str">
        <f t="shared" si="94"/>
        <v>TNav</v>
      </c>
      <c r="AN367" s="236" t="str">
        <f t="shared" si="94"/>
        <v>WH22_23</v>
      </c>
      <c r="AO367" s="236">
        <f t="shared" si="103"/>
        <v>2.5793097568826008E-2</v>
      </c>
      <c r="AP367" s="236" t="s">
        <v>145</v>
      </c>
      <c r="AQ367" s="236" t="s">
        <v>12</v>
      </c>
      <c r="AU367" s="236" t="s">
        <v>163</v>
      </c>
      <c r="AV367" s="236" t="str">
        <f t="shared" si="95"/>
        <v>TNav</v>
      </c>
      <c r="AW367" s="236" t="str">
        <f t="shared" si="95"/>
        <v>WH22_23</v>
      </c>
      <c r="AX367" s="236">
        <f t="shared" si="104"/>
        <v>2.4658149421792279E-2</v>
      </c>
      <c r="AY367" s="236" t="s">
        <v>145</v>
      </c>
      <c r="AZ367" s="236" t="s">
        <v>11</v>
      </c>
      <c r="BD367" s="236" t="s">
        <v>163</v>
      </c>
      <c r="BE367" s="236" t="str">
        <f t="shared" si="96"/>
        <v>TNav</v>
      </c>
      <c r="BF367" s="236" t="str">
        <f t="shared" si="96"/>
        <v>WH22_23</v>
      </c>
      <c r="BG367" s="236">
        <f t="shared" si="106"/>
        <v>2.5793097568826008E-2</v>
      </c>
      <c r="BH367" s="236" t="s">
        <v>145</v>
      </c>
      <c r="BI367" s="236" t="s">
        <v>13</v>
      </c>
      <c r="BM367" s="236" t="s">
        <v>163</v>
      </c>
      <c r="BN367" s="236" t="str">
        <f t="shared" si="97"/>
        <v>TNav</v>
      </c>
      <c r="BO367" s="236" t="str">
        <f t="shared" si="97"/>
        <v>WH22_23</v>
      </c>
      <c r="BP367" s="236">
        <f t="shared" si="105"/>
        <v>2.4658149421792279E-2</v>
      </c>
      <c r="BQ367" s="236" t="s">
        <v>145</v>
      </c>
      <c r="BR367" s="236" t="s">
        <v>10</v>
      </c>
    </row>
    <row r="368" spans="11:70">
      <c r="K368" s="236" t="s">
        <v>163</v>
      </c>
      <c r="L368" s="236" t="str">
        <f>C16</f>
        <v>TRai_Frt</v>
      </c>
      <c r="M368" s="236" t="str">
        <f t="shared" si="92"/>
        <v>RH0_1</v>
      </c>
      <c r="N368" s="236">
        <f t="shared" si="100"/>
        <v>2.0724659037165537E-2</v>
      </c>
      <c r="O368" s="236" t="s">
        <v>145</v>
      </c>
      <c r="P368" s="236" t="s">
        <v>14</v>
      </c>
      <c r="T368" s="236" t="s">
        <v>163</v>
      </c>
      <c r="U368" s="236" t="str">
        <f t="shared" ref="U368:V400" si="107">L368</f>
        <v>TRai_Frt</v>
      </c>
      <c r="V368" s="236" t="str">
        <f t="shared" si="107"/>
        <v>RH0_1</v>
      </c>
      <c r="W368" s="236">
        <f t="shared" si="101"/>
        <v>2.1114941725154532E-2</v>
      </c>
      <c r="X368" s="236" t="s">
        <v>145</v>
      </c>
      <c r="Y368" s="236" t="s">
        <v>9</v>
      </c>
      <c r="AC368" s="236" t="s">
        <v>163</v>
      </c>
      <c r="AD368" s="236" t="str">
        <f t="shared" ref="AD368:AE399" si="108">U368</f>
        <v>TRai_Frt</v>
      </c>
      <c r="AE368" s="236" t="str">
        <f t="shared" si="108"/>
        <v>RH0_1</v>
      </c>
      <c r="AF368" s="236">
        <f t="shared" si="102"/>
        <v>2.1558860771218834E-2</v>
      </c>
      <c r="AG368" s="236" t="s">
        <v>145</v>
      </c>
      <c r="AH368" s="236" t="s">
        <v>15</v>
      </c>
      <c r="AL368" s="236" t="s">
        <v>163</v>
      </c>
      <c r="AM368" s="236" t="str">
        <f t="shared" ref="AM368:AN399" si="109">AD368</f>
        <v>TRai_Frt</v>
      </c>
      <c r="AN368" s="236" t="str">
        <f t="shared" si="109"/>
        <v>RH0_1</v>
      </c>
      <c r="AO368" s="236">
        <f t="shared" si="103"/>
        <v>2.1100281615679766E-2</v>
      </c>
      <c r="AP368" s="236" t="s">
        <v>145</v>
      </c>
      <c r="AQ368" s="236" t="s">
        <v>12</v>
      </c>
      <c r="AU368" s="236" t="s">
        <v>163</v>
      </c>
      <c r="AV368" s="236" t="str">
        <f t="shared" ref="AV368:AW399" si="110">AM368</f>
        <v>TRai_Frt</v>
      </c>
      <c r="AW368" s="236" t="str">
        <f t="shared" si="110"/>
        <v>RH0_1</v>
      </c>
      <c r="AX368" s="236">
        <f t="shared" si="104"/>
        <v>2.1655345397811724E-2</v>
      </c>
      <c r="AY368" s="236" t="s">
        <v>145</v>
      </c>
      <c r="AZ368" s="236" t="s">
        <v>11</v>
      </c>
      <c r="BD368" s="236" t="s">
        <v>163</v>
      </c>
      <c r="BE368" s="236" t="str">
        <f t="shared" ref="BE368:BF399" si="111">AV368</f>
        <v>TRai_Frt</v>
      </c>
      <c r="BF368" s="236" t="str">
        <f t="shared" si="111"/>
        <v>RH0_1</v>
      </c>
      <c r="BG368" s="236">
        <f t="shared" si="106"/>
        <v>2.1100281615679766E-2</v>
      </c>
      <c r="BH368" s="236" t="s">
        <v>145</v>
      </c>
      <c r="BI368" s="236" t="s">
        <v>13</v>
      </c>
      <c r="BM368" s="236" t="s">
        <v>163</v>
      </c>
      <c r="BN368" s="236" t="str">
        <f t="shared" ref="BN368:BO399" si="112">BE368</f>
        <v>TRai_Frt</v>
      </c>
      <c r="BO368" s="236" t="str">
        <f t="shared" si="112"/>
        <v>RH0_1</v>
      </c>
      <c r="BP368" s="236">
        <f t="shared" si="105"/>
        <v>2.1655345397811724E-2</v>
      </c>
      <c r="BQ368" s="236" t="s">
        <v>145</v>
      </c>
      <c r="BR368" s="236" t="s">
        <v>10</v>
      </c>
    </row>
    <row r="369" spans="11:70">
      <c r="K369" s="236" t="s">
        <v>163</v>
      </c>
      <c r="L369" s="236" t="str">
        <f t="shared" ref="L369:L415" si="113">L368</f>
        <v>TRai_Frt</v>
      </c>
      <c r="M369" s="236" t="str">
        <f t="shared" si="92"/>
        <v>RH2_3</v>
      </c>
      <c r="N369" s="236">
        <f t="shared" si="100"/>
        <v>2.0606913950845532E-2</v>
      </c>
      <c r="O369" s="236" t="s">
        <v>145</v>
      </c>
      <c r="P369" s="236" t="s">
        <v>14</v>
      </c>
      <c r="T369" s="236" t="s">
        <v>163</v>
      </c>
      <c r="U369" s="236" t="str">
        <f t="shared" si="107"/>
        <v>TRai_Frt</v>
      </c>
      <c r="V369" s="236" t="str">
        <f t="shared" si="107"/>
        <v>RH2_3</v>
      </c>
      <c r="W369" s="236">
        <f t="shared" si="101"/>
        <v>1.9269377650938974E-2</v>
      </c>
      <c r="X369" s="236" t="s">
        <v>145</v>
      </c>
      <c r="Y369" s="236" t="s">
        <v>9</v>
      </c>
      <c r="AC369" s="236" t="s">
        <v>163</v>
      </c>
      <c r="AD369" s="236" t="str">
        <f t="shared" si="108"/>
        <v>TRai_Frt</v>
      </c>
      <c r="AE369" s="236" t="str">
        <f t="shared" si="108"/>
        <v>RH2_3</v>
      </c>
      <c r="AF369" s="236">
        <f t="shared" si="102"/>
        <v>2.1716461727874961E-2</v>
      </c>
      <c r="AG369" s="236" t="s">
        <v>145</v>
      </c>
      <c r="AH369" s="236" t="s">
        <v>15</v>
      </c>
      <c r="AL369" s="236" t="s">
        <v>163</v>
      </c>
      <c r="AM369" s="236" t="str">
        <f t="shared" si="109"/>
        <v>TRai_Frt</v>
      </c>
      <c r="AN369" s="236" t="str">
        <f t="shared" si="109"/>
        <v>RH2_3</v>
      </c>
      <c r="AO369" s="236">
        <f t="shared" si="103"/>
        <v>2.0204463474633838E-2</v>
      </c>
      <c r="AP369" s="236" t="s">
        <v>145</v>
      </c>
      <c r="AQ369" s="236" t="s">
        <v>12</v>
      </c>
      <c r="AU369" s="236" t="s">
        <v>163</v>
      </c>
      <c r="AV369" s="236" t="str">
        <f t="shared" si="110"/>
        <v>TRai_Frt</v>
      </c>
      <c r="AW369" s="236" t="str">
        <f t="shared" si="110"/>
        <v>RH2_3</v>
      </c>
      <c r="AX369" s="236">
        <f t="shared" si="104"/>
        <v>1.9761792817229871E-2</v>
      </c>
      <c r="AY369" s="236" t="s">
        <v>145</v>
      </c>
      <c r="AZ369" s="236" t="s">
        <v>11</v>
      </c>
      <c r="BD369" s="236" t="s">
        <v>163</v>
      </c>
      <c r="BE369" s="236" t="str">
        <f t="shared" si="111"/>
        <v>TRai_Frt</v>
      </c>
      <c r="BF369" s="236" t="str">
        <f t="shared" si="111"/>
        <v>RH2_3</v>
      </c>
      <c r="BG369" s="236">
        <f t="shared" si="106"/>
        <v>2.0204463474633838E-2</v>
      </c>
      <c r="BH369" s="236" t="s">
        <v>145</v>
      </c>
      <c r="BI369" s="236" t="s">
        <v>13</v>
      </c>
      <c r="BM369" s="236" t="s">
        <v>163</v>
      </c>
      <c r="BN369" s="236" t="str">
        <f t="shared" si="112"/>
        <v>TRai_Frt</v>
      </c>
      <c r="BO369" s="236" t="str">
        <f t="shared" si="112"/>
        <v>RH2_3</v>
      </c>
      <c r="BP369" s="236">
        <f t="shared" si="105"/>
        <v>1.9761792817229871E-2</v>
      </c>
      <c r="BQ369" s="236" t="s">
        <v>145</v>
      </c>
      <c r="BR369" s="236" t="s">
        <v>10</v>
      </c>
    </row>
    <row r="370" spans="11:70">
      <c r="K370" s="236" t="s">
        <v>163</v>
      </c>
      <c r="L370" s="236" t="str">
        <f t="shared" si="113"/>
        <v>TRai_Frt</v>
      </c>
      <c r="M370" s="236" t="str">
        <f t="shared" si="92"/>
        <v>RH4_5</v>
      </c>
      <c r="N370" s="236">
        <f t="shared" si="100"/>
        <v>1.9908743871061466E-2</v>
      </c>
      <c r="O370" s="236" t="s">
        <v>145</v>
      </c>
      <c r="P370" s="236" t="s">
        <v>14</v>
      </c>
      <c r="T370" s="236" t="s">
        <v>163</v>
      </c>
      <c r="U370" s="236" t="str">
        <f t="shared" si="107"/>
        <v>TRai_Frt</v>
      </c>
      <c r="V370" s="236" t="str">
        <f t="shared" si="107"/>
        <v>RH4_5</v>
      </c>
      <c r="W370" s="236">
        <f t="shared" si="101"/>
        <v>1.8553891573515724E-2</v>
      </c>
      <c r="X370" s="236" t="s">
        <v>145</v>
      </c>
      <c r="Y370" s="236" t="s">
        <v>9</v>
      </c>
      <c r="AC370" s="236" t="s">
        <v>163</v>
      </c>
      <c r="AD370" s="236" t="str">
        <f t="shared" si="108"/>
        <v>TRai_Frt</v>
      </c>
      <c r="AE370" s="236" t="str">
        <f t="shared" si="108"/>
        <v>RH4_5</v>
      </c>
      <c r="AF370" s="236">
        <f t="shared" si="102"/>
        <v>2.1041033024000365E-2</v>
      </c>
      <c r="AG370" s="236" t="s">
        <v>145</v>
      </c>
      <c r="AH370" s="236" t="s">
        <v>15</v>
      </c>
      <c r="AL370" s="236" t="s">
        <v>163</v>
      </c>
      <c r="AM370" s="236" t="str">
        <f t="shared" si="109"/>
        <v>TRai_Frt</v>
      </c>
      <c r="AN370" s="236" t="str">
        <f t="shared" si="109"/>
        <v>RH4_5</v>
      </c>
      <c r="AO370" s="236">
        <f t="shared" si="103"/>
        <v>1.9159866676335777E-2</v>
      </c>
      <c r="AP370" s="236" t="s">
        <v>145</v>
      </c>
      <c r="AQ370" s="236" t="s">
        <v>12</v>
      </c>
      <c r="AU370" s="236" t="s">
        <v>163</v>
      </c>
      <c r="AV370" s="236" t="str">
        <f t="shared" si="110"/>
        <v>TRai_Frt</v>
      </c>
      <c r="AW370" s="236" t="str">
        <f t="shared" si="110"/>
        <v>RH4_5</v>
      </c>
      <c r="AX370" s="236">
        <f t="shared" si="104"/>
        <v>1.7601494690120366E-2</v>
      </c>
      <c r="AY370" s="236" t="s">
        <v>145</v>
      </c>
      <c r="AZ370" s="236" t="s">
        <v>11</v>
      </c>
      <c r="BD370" s="236" t="s">
        <v>163</v>
      </c>
      <c r="BE370" s="236" t="str">
        <f t="shared" si="111"/>
        <v>TRai_Frt</v>
      </c>
      <c r="BF370" s="236" t="str">
        <f t="shared" si="111"/>
        <v>RH4_5</v>
      </c>
      <c r="BG370" s="236">
        <f t="shared" si="106"/>
        <v>1.9159866676335777E-2</v>
      </c>
      <c r="BH370" s="236" t="s">
        <v>145</v>
      </c>
      <c r="BI370" s="236" t="s">
        <v>13</v>
      </c>
      <c r="BM370" s="236" t="s">
        <v>163</v>
      </c>
      <c r="BN370" s="236" t="str">
        <f t="shared" si="112"/>
        <v>TRai_Frt</v>
      </c>
      <c r="BO370" s="236" t="str">
        <f t="shared" si="112"/>
        <v>RH4_5</v>
      </c>
      <c r="BP370" s="236">
        <f t="shared" si="105"/>
        <v>1.7601494690120366E-2</v>
      </c>
      <c r="BQ370" s="236" t="s">
        <v>145</v>
      </c>
      <c r="BR370" s="236" t="s">
        <v>10</v>
      </c>
    </row>
    <row r="371" spans="11:70">
      <c r="K371" s="386" t="s">
        <v>163</v>
      </c>
      <c r="L371" s="236" t="str">
        <f t="shared" si="113"/>
        <v>TRai_Frt</v>
      </c>
      <c r="M371" s="236" t="str">
        <f t="shared" si="92"/>
        <v>RH6_7</v>
      </c>
      <c r="N371" s="236">
        <f t="shared" si="100"/>
        <v>1.9131142691048007E-2</v>
      </c>
      <c r="O371" s="236" t="s">
        <v>145</v>
      </c>
      <c r="P371" s="236" t="s">
        <v>14</v>
      </c>
      <c r="T371" s="236" t="s">
        <v>163</v>
      </c>
      <c r="U371" s="236" t="str">
        <f t="shared" si="107"/>
        <v>TRai_Frt</v>
      </c>
      <c r="V371" s="236" t="str">
        <f t="shared" si="107"/>
        <v>RH6_7</v>
      </c>
      <c r="W371" s="236">
        <f t="shared" si="101"/>
        <v>1.8803352118699587E-2</v>
      </c>
      <c r="X371" s="236" t="s">
        <v>145</v>
      </c>
      <c r="Y371" s="236" t="s">
        <v>9</v>
      </c>
      <c r="AC371" s="236" t="s">
        <v>163</v>
      </c>
      <c r="AD371" s="236" t="str">
        <f t="shared" si="108"/>
        <v>TRai_Frt</v>
      </c>
      <c r="AE371" s="236" t="str">
        <f t="shared" si="108"/>
        <v>RH6_7</v>
      </c>
      <c r="AF371" s="236">
        <f t="shared" si="102"/>
        <v>1.8623642385664267E-2</v>
      </c>
      <c r="AG371" s="236" t="s">
        <v>145</v>
      </c>
      <c r="AH371" s="236" t="s">
        <v>15</v>
      </c>
      <c r="AL371" s="236" t="s">
        <v>163</v>
      </c>
      <c r="AM371" s="236" t="str">
        <f t="shared" si="109"/>
        <v>TRai_Frt</v>
      </c>
      <c r="AN371" s="236" t="str">
        <f t="shared" si="109"/>
        <v>RH6_7</v>
      </c>
      <c r="AO371" s="236">
        <f t="shared" si="103"/>
        <v>1.8319027581294868E-2</v>
      </c>
      <c r="AP371" s="236" t="s">
        <v>145</v>
      </c>
      <c r="AQ371" s="236" t="s">
        <v>12</v>
      </c>
      <c r="AU371" s="236" t="s">
        <v>163</v>
      </c>
      <c r="AV371" s="236" t="str">
        <f t="shared" si="110"/>
        <v>TRai_Frt</v>
      </c>
      <c r="AW371" s="236" t="str">
        <f t="shared" si="110"/>
        <v>RH6_7</v>
      </c>
      <c r="AX371" s="236">
        <f t="shared" si="104"/>
        <v>1.6744293447780733E-2</v>
      </c>
      <c r="AY371" s="236" t="s">
        <v>145</v>
      </c>
      <c r="AZ371" s="236" t="s">
        <v>11</v>
      </c>
      <c r="BD371" s="236" t="s">
        <v>163</v>
      </c>
      <c r="BE371" s="236" t="str">
        <f t="shared" si="111"/>
        <v>TRai_Frt</v>
      </c>
      <c r="BF371" s="236" t="str">
        <f t="shared" si="111"/>
        <v>RH6_7</v>
      </c>
      <c r="BG371" s="236">
        <f t="shared" si="106"/>
        <v>1.8319027581294868E-2</v>
      </c>
      <c r="BH371" s="236" t="s">
        <v>145</v>
      </c>
      <c r="BI371" s="236" t="s">
        <v>13</v>
      </c>
      <c r="BM371" s="236" t="s">
        <v>163</v>
      </c>
      <c r="BN371" s="236" t="str">
        <f t="shared" si="112"/>
        <v>TRai_Frt</v>
      </c>
      <c r="BO371" s="236" t="str">
        <f t="shared" si="112"/>
        <v>RH6_7</v>
      </c>
      <c r="BP371" s="236">
        <f t="shared" si="105"/>
        <v>1.6744293447780733E-2</v>
      </c>
      <c r="BQ371" s="236" t="s">
        <v>145</v>
      </c>
      <c r="BR371" s="236" t="s">
        <v>10</v>
      </c>
    </row>
    <row r="372" spans="11:70">
      <c r="K372" s="236" t="s">
        <v>163</v>
      </c>
      <c r="L372" s="236" t="str">
        <f t="shared" si="113"/>
        <v>TRai_Frt</v>
      </c>
      <c r="M372" s="236" t="str">
        <f t="shared" si="92"/>
        <v>RH8_9</v>
      </c>
      <c r="N372" s="236">
        <f t="shared" si="100"/>
        <v>1.8830899452683077E-2</v>
      </c>
      <c r="O372" s="236" t="s">
        <v>145</v>
      </c>
      <c r="P372" s="236" t="s">
        <v>14</v>
      </c>
      <c r="T372" s="236" t="s">
        <v>163</v>
      </c>
      <c r="U372" s="236" t="str">
        <f t="shared" si="107"/>
        <v>TRai_Frt</v>
      </c>
      <c r="V372" s="236" t="str">
        <f t="shared" si="107"/>
        <v>RH8_9</v>
      </c>
      <c r="W372" s="236">
        <f t="shared" si="101"/>
        <v>2.0275784295644878E-2</v>
      </c>
      <c r="X372" s="236" t="s">
        <v>145</v>
      </c>
      <c r="Y372" s="236" t="s">
        <v>9</v>
      </c>
      <c r="AC372" s="236" t="s">
        <v>163</v>
      </c>
      <c r="AD372" s="236" t="str">
        <f t="shared" si="108"/>
        <v>TRai_Frt</v>
      </c>
      <c r="AE372" s="236" t="str">
        <f t="shared" si="108"/>
        <v>RH8_9</v>
      </c>
      <c r="AF372" s="236">
        <f t="shared" si="102"/>
        <v>1.7156934758240105E-2</v>
      </c>
      <c r="AG372" s="236" t="s">
        <v>145</v>
      </c>
      <c r="AH372" s="236" t="s">
        <v>15</v>
      </c>
      <c r="AL372" s="236" t="s">
        <v>163</v>
      </c>
      <c r="AM372" s="236" t="str">
        <f t="shared" si="109"/>
        <v>TRai_Frt</v>
      </c>
      <c r="AN372" s="236" t="str">
        <f t="shared" si="109"/>
        <v>RH8_9</v>
      </c>
      <c r="AO372" s="236">
        <f t="shared" si="103"/>
        <v>1.8367232972075154E-2</v>
      </c>
      <c r="AP372" s="236" t="s">
        <v>145</v>
      </c>
      <c r="AQ372" s="236" t="s">
        <v>12</v>
      </c>
      <c r="AU372" s="236" t="s">
        <v>163</v>
      </c>
      <c r="AV372" s="236" t="str">
        <f t="shared" si="110"/>
        <v>TRai_Frt</v>
      </c>
      <c r="AW372" s="236" t="str">
        <f t="shared" si="110"/>
        <v>RH8_9</v>
      </c>
      <c r="AX372" s="236">
        <f t="shared" si="104"/>
        <v>1.6887841722384569E-2</v>
      </c>
      <c r="AY372" s="236" t="s">
        <v>145</v>
      </c>
      <c r="AZ372" s="236" t="s">
        <v>11</v>
      </c>
      <c r="BD372" s="236" t="s">
        <v>163</v>
      </c>
      <c r="BE372" s="236" t="str">
        <f t="shared" si="111"/>
        <v>TRai_Frt</v>
      </c>
      <c r="BF372" s="236" t="str">
        <f t="shared" si="111"/>
        <v>RH8_9</v>
      </c>
      <c r="BG372" s="236">
        <f t="shared" si="106"/>
        <v>1.8367232972075154E-2</v>
      </c>
      <c r="BH372" s="236" t="s">
        <v>145</v>
      </c>
      <c r="BI372" s="236" t="s">
        <v>13</v>
      </c>
      <c r="BM372" s="236" t="s">
        <v>163</v>
      </c>
      <c r="BN372" s="236" t="str">
        <f t="shared" si="112"/>
        <v>TRai_Frt</v>
      </c>
      <c r="BO372" s="236" t="str">
        <f t="shared" si="112"/>
        <v>RH8_9</v>
      </c>
      <c r="BP372" s="236">
        <f t="shared" si="105"/>
        <v>1.6887841722384569E-2</v>
      </c>
      <c r="BQ372" s="236" t="s">
        <v>145</v>
      </c>
      <c r="BR372" s="236" t="s">
        <v>10</v>
      </c>
    </row>
    <row r="373" spans="11:70">
      <c r="K373" s="236" t="s">
        <v>163</v>
      </c>
      <c r="L373" s="236" t="str">
        <f t="shared" si="113"/>
        <v>TRai_Frt</v>
      </c>
      <c r="M373" s="236" t="str">
        <f t="shared" si="92"/>
        <v>RH10_11</v>
      </c>
      <c r="N373" s="236">
        <f t="shared" si="100"/>
        <v>1.8892209620715375E-2</v>
      </c>
      <c r="O373" s="236" t="s">
        <v>145</v>
      </c>
      <c r="P373" s="236" t="s">
        <v>14</v>
      </c>
      <c r="T373" s="236" t="s">
        <v>163</v>
      </c>
      <c r="U373" s="236" t="str">
        <f t="shared" si="107"/>
        <v>TRai_Frt</v>
      </c>
      <c r="V373" s="236" t="str">
        <f t="shared" si="107"/>
        <v>RH10_11</v>
      </c>
      <c r="W373" s="236">
        <f t="shared" si="101"/>
        <v>2.2672709406807174E-2</v>
      </c>
      <c r="X373" s="236" t="s">
        <v>145</v>
      </c>
      <c r="Y373" s="236" t="s">
        <v>9</v>
      </c>
      <c r="AC373" s="236" t="s">
        <v>163</v>
      </c>
      <c r="AD373" s="236" t="str">
        <f t="shared" si="108"/>
        <v>TRai_Frt</v>
      </c>
      <c r="AE373" s="236" t="str">
        <f t="shared" si="108"/>
        <v>RH10_11</v>
      </c>
      <c r="AF373" s="236">
        <f t="shared" si="102"/>
        <v>1.6996069788382029E-2</v>
      </c>
      <c r="AG373" s="236" t="s">
        <v>145</v>
      </c>
      <c r="AH373" s="236" t="s">
        <v>15</v>
      </c>
      <c r="AL373" s="236" t="s">
        <v>163</v>
      </c>
      <c r="AM373" s="236" t="str">
        <f t="shared" si="109"/>
        <v>TRai_Frt</v>
      </c>
      <c r="AN373" s="236" t="str">
        <f t="shared" si="109"/>
        <v>RH10_11</v>
      </c>
      <c r="AO373" s="236">
        <f t="shared" si="103"/>
        <v>1.9516123374229442E-2</v>
      </c>
      <c r="AP373" s="236" t="s">
        <v>145</v>
      </c>
      <c r="AQ373" s="236" t="s">
        <v>12</v>
      </c>
      <c r="AU373" s="236" t="s">
        <v>163</v>
      </c>
      <c r="AV373" s="236" t="str">
        <f t="shared" si="110"/>
        <v>TRai_Frt</v>
      </c>
      <c r="AW373" s="236" t="str">
        <f t="shared" si="110"/>
        <v>RH10_11</v>
      </c>
      <c r="AX373" s="236">
        <f t="shared" si="104"/>
        <v>1.8742267418083269E-2</v>
      </c>
      <c r="AY373" s="236" t="s">
        <v>145</v>
      </c>
      <c r="AZ373" s="236" t="s">
        <v>11</v>
      </c>
      <c r="BD373" s="236" t="s">
        <v>163</v>
      </c>
      <c r="BE373" s="236" t="str">
        <f t="shared" si="111"/>
        <v>TRai_Frt</v>
      </c>
      <c r="BF373" s="236" t="str">
        <f t="shared" si="111"/>
        <v>RH10_11</v>
      </c>
      <c r="BG373" s="236">
        <f t="shared" si="106"/>
        <v>1.9516123374229442E-2</v>
      </c>
      <c r="BH373" s="236" t="s">
        <v>145</v>
      </c>
      <c r="BI373" s="236" t="s">
        <v>13</v>
      </c>
      <c r="BM373" s="236" t="s">
        <v>163</v>
      </c>
      <c r="BN373" s="236" t="str">
        <f t="shared" si="112"/>
        <v>TRai_Frt</v>
      </c>
      <c r="BO373" s="236" t="str">
        <f t="shared" si="112"/>
        <v>RH10_11</v>
      </c>
      <c r="BP373" s="236">
        <f t="shared" si="105"/>
        <v>1.8742267418083269E-2</v>
      </c>
      <c r="BQ373" s="236" t="s">
        <v>145</v>
      </c>
      <c r="BR373" s="236" t="s">
        <v>10</v>
      </c>
    </row>
    <row r="374" spans="11:70">
      <c r="K374" s="236" t="s">
        <v>163</v>
      </c>
      <c r="L374" s="236" t="str">
        <f t="shared" si="113"/>
        <v>TRai_Frt</v>
      </c>
      <c r="M374" s="236" t="str">
        <f t="shared" si="92"/>
        <v>RH12_13</v>
      </c>
      <c r="N374" s="236">
        <f t="shared" si="100"/>
        <v>1.9735672875253105E-2</v>
      </c>
      <c r="O374" s="236" t="s">
        <v>145</v>
      </c>
      <c r="P374" s="236" t="s">
        <v>14</v>
      </c>
      <c r="T374" s="236" t="s">
        <v>163</v>
      </c>
      <c r="U374" s="236" t="str">
        <f t="shared" si="107"/>
        <v>TRai_Frt</v>
      </c>
      <c r="V374" s="236" t="str">
        <f t="shared" si="107"/>
        <v>RH12_13</v>
      </c>
      <c r="W374" s="236">
        <f t="shared" si="101"/>
        <v>2.2708461324058286E-2</v>
      </c>
      <c r="X374" s="236" t="s">
        <v>145</v>
      </c>
      <c r="Y374" s="236" t="s">
        <v>9</v>
      </c>
      <c r="AC374" s="236" t="s">
        <v>163</v>
      </c>
      <c r="AD374" s="236" t="str">
        <f t="shared" si="108"/>
        <v>TRai_Frt</v>
      </c>
      <c r="AE374" s="236" t="str">
        <f t="shared" si="108"/>
        <v>RH12_13</v>
      </c>
      <c r="AF374" s="236">
        <f t="shared" si="102"/>
        <v>1.819002194214913E-2</v>
      </c>
      <c r="AG374" s="236" t="s">
        <v>145</v>
      </c>
      <c r="AH374" s="236" t="s">
        <v>15</v>
      </c>
      <c r="AL374" s="236" t="s">
        <v>163</v>
      </c>
      <c r="AM374" s="236" t="str">
        <f t="shared" si="109"/>
        <v>TRai_Frt</v>
      </c>
      <c r="AN374" s="236" t="str">
        <f t="shared" si="109"/>
        <v>RH12_13</v>
      </c>
      <c r="AO374" s="236">
        <f t="shared" si="103"/>
        <v>2.0392977411634552E-2</v>
      </c>
      <c r="AP374" s="236" t="s">
        <v>145</v>
      </c>
      <c r="AQ374" s="236" t="s">
        <v>12</v>
      </c>
      <c r="AU374" s="236" t="s">
        <v>163</v>
      </c>
      <c r="AV374" s="236" t="str">
        <f t="shared" si="110"/>
        <v>TRai_Frt</v>
      </c>
      <c r="AW374" s="236" t="str">
        <f t="shared" si="110"/>
        <v>RH12_13</v>
      </c>
      <c r="AX374" s="236">
        <f t="shared" si="104"/>
        <v>2.0376651224340393E-2</v>
      </c>
      <c r="AY374" s="236" t="s">
        <v>145</v>
      </c>
      <c r="AZ374" s="236" t="s">
        <v>11</v>
      </c>
      <c r="BD374" s="236" t="s">
        <v>163</v>
      </c>
      <c r="BE374" s="236" t="str">
        <f t="shared" si="111"/>
        <v>TRai_Frt</v>
      </c>
      <c r="BF374" s="236" t="str">
        <f t="shared" si="111"/>
        <v>RH12_13</v>
      </c>
      <c r="BG374" s="236">
        <f t="shared" si="106"/>
        <v>2.0392977411634552E-2</v>
      </c>
      <c r="BH374" s="236" t="s">
        <v>145</v>
      </c>
      <c r="BI374" s="236" t="s">
        <v>13</v>
      </c>
      <c r="BM374" s="236" t="s">
        <v>163</v>
      </c>
      <c r="BN374" s="236" t="str">
        <f t="shared" si="112"/>
        <v>TRai_Frt</v>
      </c>
      <c r="BO374" s="236" t="str">
        <f t="shared" si="112"/>
        <v>RH12_13</v>
      </c>
      <c r="BP374" s="236">
        <f t="shared" si="105"/>
        <v>2.0376651224340393E-2</v>
      </c>
      <c r="BQ374" s="236" t="s">
        <v>145</v>
      </c>
      <c r="BR374" s="236" t="s">
        <v>10</v>
      </c>
    </row>
    <row r="375" spans="11:70">
      <c r="K375" s="386" t="s">
        <v>163</v>
      </c>
      <c r="L375" s="236" t="str">
        <f t="shared" si="113"/>
        <v>TRai_Frt</v>
      </c>
      <c r="M375" s="236" t="str">
        <f t="shared" si="92"/>
        <v>RH14_15</v>
      </c>
      <c r="N375" s="236">
        <f t="shared" si="100"/>
        <v>2.0535190266484385E-2</v>
      </c>
      <c r="O375" s="236" t="s">
        <v>145</v>
      </c>
      <c r="P375" s="236" t="s">
        <v>14</v>
      </c>
      <c r="T375" s="236" t="s">
        <v>163</v>
      </c>
      <c r="U375" s="236" t="str">
        <f t="shared" si="107"/>
        <v>TRai_Frt</v>
      </c>
      <c r="V375" s="236" t="str">
        <f t="shared" si="107"/>
        <v>RH14_15</v>
      </c>
      <c r="W375" s="236">
        <f t="shared" si="101"/>
        <v>2.2052829918983639E-2</v>
      </c>
      <c r="X375" s="236" t="s">
        <v>145</v>
      </c>
      <c r="Y375" s="236" t="s">
        <v>9</v>
      </c>
      <c r="AC375" s="236" t="s">
        <v>163</v>
      </c>
      <c r="AD375" s="236" t="str">
        <f t="shared" si="108"/>
        <v>TRai_Frt</v>
      </c>
      <c r="AE375" s="236" t="str">
        <f t="shared" si="108"/>
        <v>RH14_15</v>
      </c>
      <c r="AF375" s="236">
        <f t="shared" si="102"/>
        <v>2.0967491974570172E-2</v>
      </c>
      <c r="AG375" s="236" t="s">
        <v>145</v>
      </c>
      <c r="AH375" s="236" t="s">
        <v>15</v>
      </c>
      <c r="AL375" s="236" t="s">
        <v>163</v>
      </c>
      <c r="AM375" s="236" t="str">
        <f t="shared" si="109"/>
        <v>TRai_Frt</v>
      </c>
      <c r="AN375" s="236" t="str">
        <f t="shared" si="109"/>
        <v>RH14_15</v>
      </c>
      <c r="AO375" s="236">
        <f t="shared" si="103"/>
        <v>2.1041702332658754E-2</v>
      </c>
      <c r="AP375" s="236" t="s">
        <v>145</v>
      </c>
      <c r="AQ375" s="236" t="s">
        <v>12</v>
      </c>
      <c r="AU375" s="236" t="s">
        <v>163</v>
      </c>
      <c r="AV375" s="236" t="str">
        <f t="shared" si="110"/>
        <v>TRai_Frt</v>
      </c>
      <c r="AW375" s="236" t="str">
        <f t="shared" si="110"/>
        <v>RH14_15</v>
      </c>
      <c r="AX375" s="236">
        <f t="shared" si="104"/>
        <v>2.0778238730769082E-2</v>
      </c>
      <c r="AY375" s="236" t="s">
        <v>145</v>
      </c>
      <c r="AZ375" s="236" t="s">
        <v>11</v>
      </c>
      <c r="BD375" s="236" t="s">
        <v>163</v>
      </c>
      <c r="BE375" s="236" t="str">
        <f t="shared" si="111"/>
        <v>TRai_Frt</v>
      </c>
      <c r="BF375" s="236" t="str">
        <f t="shared" si="111"/>
        <v>RH14_15</v>
      </c>
      <c r="BG375" s="236">
        <f t="shared" si="106"/>
        <v>2.1041702332658754E-2</v>
      </c>
      <c r="BH375" s="236" t="s">
        <v>145</v>
      </c>
      <c r="BI375" s="236" t="s">
        <v>13</v>
      </c>
      <c r="BM375" s="236" t="s">
        <v>163</v>
      </c>
      <c r="BN375" s="236" t="str">
        <f t="shared" si="112"/>
        <v>TRai_Frt</v>
      </c>
      <c r="BO375" s="236" t="str">
        <f t="shared" si="112"/>
        <v>RH14_15</v>
      </c>
      <c r="BP375" s="236">
        <f t="shared" si="105"/>
        <v>2.0778238730769082E-2</v>
      </c>
      <c r="BQ375" s="236" t="s">
        <v>145</v>
      </c>
      <c r="BR375" s="236" t="s">
        <v>10</v>
      </c>
    </row>
    <row r="376" spans="11:70">
      <c r="K376" s="236" t="s">
        <v>163</v>
      </c>
      <c r="L376" s="236" t="str">
        <f t="shared" si="113"/>
        <v>TRai_Frt</v>
      </c>
      <c r="M376" s="236" t="str">
        <f t="shared" si="92"/>
        <v>RH16_17</v>
      </c>
      <c r="N376" s="236">
        <f t="shared" si="100"/>
        <v>2.0896719862378399E-2</v>
      </c>
      <c r="O376" s="236" t="s">
        <v>145</v>
      </c>
      <c r="P376" s="236" t="s">
        <v>14</v>
      </c>
      <c r="T376" s="236" t="s">
        <v>163</v>
      </c>
      <c r="U376" s="236" t="str">
        <f t="shared" si="107"/>
        <v>TRai_Frt</v>
      </c>
      <c r="V376" s="236" t="str">
        <f t="shared" si="107"/>
        <v>RH16_17</v>
      </c>
      <c r="W376" s="236">
        <f t="shared" si="101"/>
        <v>2.1192518819202082E-2</v>
      </c>
      <c r="X376" s="236" t="s">
        <v>145</v>
      </c>
      <c r="Y376" s="236" t="s">
        <v>9</v>
      </c>
      <c r="AC376" s="236" t="s">
        <v>163</v>
      </c>
      <c r="AD376" s="236" t="str">
        <f t="shared" si="108"/>
        <v>TRai_Frt</v>
      </c>
      <c r="AE376" s="236" t="str">
        <f t="shared" si="108"/>
        <v>RH16_17</v>
      </c>
      <c r="AF376" s="236">
        <f t="shared" si="102"/>
        <v>2.1896382103851374E-2</v>
      </c>
      <c r="AG376" s="236" t="s">
        <v>145</v>
      </c>
      <c r="AH376" s="236" t="s">
        <v>15</v>
      </c>
      <c r="AL376" s="236" t="s">
        <v>163</v>
      </c>
      <c r="AM376" s="236" t="str">
        <f t="shared" si="109"/>
        <v>TRai_Frt</v>
      </c>
      <c r="AN376" s="236" t="str">
        <f t="shared" si="109"/>
        <v>RH16_17</v>
      </c>
      <c r="AO376" s="236">
        <f t="shared" si="103"/>
        <v>2.1031470252881344E-2</v>
      </c>
      <c r="AP376" s="236" t="s">
        <v>145</v>
      </c>
      <c r="AQ376" s="236" t="s">
        <v>12</v>
      </c>
      <c r="AU376" s="236" t="s">
        <v>163</v>
      </c>
      <c r="AV376" s="236" t="str">
        <f t="shared" si="110"/>
        <v>TRai_Frt</v>
      </c>
      <c r="AW376" s="236" t="str">
        <f t="shared" si="110"/>
        <v>RH16_17</v>
      </c>
      <c r="AX376" s="236">
        <f t="shared" si="104"/>
        <v>2.069190075933651E-2</v>
      </c>
      <c r="AY376" s="236" t="s">
        <v>145</v>
      </c>
      <c r="AZ376" s="236" t="s">
        <v>11</v>
      </c>
      <c r="BD376" s="236" t="s">
        <v>163</v>
      </c>
      <c r="BE376" s="236" t="str">
        <f t="shared" si="111"/>
        <v>TRai_Frt</v>
      </c>
      <c r="BF376" s="236" t="str">
        <f t="shared" si="111"/>
        <v>RH16_17</v>
      </c>
      <c r="BG376" s="236">
        <f t="shared" si="106"/>
        <v>2.1031470252881344E-2</v>
      </c>
      <c r="BH376" s="236" t="s">
        <v>145</v>
      </c>
      <c r="BI376" s="236" t="s">
        <v>13</v>
      </c>
      <c r="BM376" s="236" t="s">
        <v>163</v>
      </c>
      <c r="BN376" s="236" t="str">
        <f t="shared" si="112"/>
        <v>TRai_Frt</v>
      </c>
      <c r="BO376" s="236" t="str">
        <f t="shared" si="112"/>
        <v>RH16_17</v>
      </c>
      <c r="BP376" s="236">
        <f t="shared" si="105"/>
        <v>2.069190075933651E-2</v>
      </c>
      <c r="BQ376" s="236" t="s">
        <v>145</v>
      </c>
      <c r="BR376" s="236" t="s">
        <v>10</v>
      </c>
    </row>
    <row r="377" spans="11:70">
      <c r="K377" s="236" t="s">
        <v>163</v>
      </c>
      <c r="L377" s="236" t="str">
        <f t="shared" si="113"/>
        <v>TRai_Frt</v>
      </c>
      <c r="M377" s="236" t="str">
        <f t="shared" si="92"/>
        <v>RH18_19</v>
      </c>
      <c r="N377" s="236">
        <f t="shared" si="100"/>
        <v>2.0865770170115663E-2</v>
      </c>
      <c r="O377" s="236" t="s">
        <v>145</v>
      </c>
      <c r="P377" s="236" t="s">
        <v>14</v>
      </c>
      <c r="T377" s="236" t="s">
        <v>163</v>
      </c>
      <c r="U377" s="236" t="str">
        <f t="shared" si="107"/>
        <v>TRai_Frt</v>
      </c>
      <c r="V377" s="236" t="str">
        <f t="shared" si="107"/>
        <v>RH18_19</v>
      </c>
      <c r="W377" s="236">
        <f t="shared" si="101"/>
        <v>2.113446835673238E-2</v>
      </c>
      <c r="X377" s="236" t="s">
        <v>145</v>
      </c>
      <c r="Y377" s="236" t="s">
        <v>9</v>
      </c>
      <c r="AC377" s="236" t="s">
        <v>163</v>
      </c>
      <c r="AD377" s="236" t="str">
        <f t="shared" si="108"/>
        <v>TRai_Frt</v>
      </c>
      <c r="AE377" s="236" t="str">
        <f t="shared" si="108"/>
        <v>RH18_19</v>
      </c>
      <c r="AF377" s="236">
        <f t="shared" si="102"/>
        <v>2.17155355129377E-2</v>
      </c>
      <c r="AG377" s="236" t="s">
        <v>145</v>
      </c>
      <c r="AH377" s="236" t="s">
        <v>15</v>
      </c>
      <c r="AL377" s="236" t="s">
        <v>163</v>
      </c>
      <c r="AM377" s="236" t="str">
        <f t="shared" si="109"/>
        <v>TRai_Frt</v>
      </c>
      <c r="AN377" s="236" t="str">
        <f t="shared" si="109"/>
        <v>RH18_19</v>
      </c>
      <c r="AO377" s="236">
        <f t="shared" si="103"/>
        <v>2.0772466684862177E-2</v>
      </c>
      <c r="AP377" s="236" t="s">
        <v>145</v>
      </c>
      <c r="AQ377" s="236" t="s">
        <v>12</v>
      </c>
      <c r="AU377" s="236" t="s">
        <v>163</v>
      </c>
      <c r="AV377" s="236" t="str">
        <f t="shared" si="110"/>
        <v>TRai_Frt</v>
      </c>
      <c r="AW377" s="236" t="str">
        <f t="shared" si="110"/>
        <v>RH18_19</v>
      </c>
      <c r="AX377" s="236">
        <f t="shared" si="104"/>
        <v>2.0434688956400562E-2</v>
      </c>
      <c r="AY377" s="236" t="s">
        <v>145</v>
      </c>
      <c r="AZ377" s="236" t="s">
        <v>11</v>
      </c>
      <c r="BD377" s="236" t="s">
        <v>163</v>
      </c>
      <c r="BE377" s="236" t="str">
        <f t="shared" si="111"/>
        <v>TRai_Frt</v>
      </c>
      <c r="BF377" s="236" t="str">
        <f t="shared" si="111"/>
        <v>RH18_19</v>
      </c>
      <c r="BG377" s="236">
        <f t="shared" si="106"/>
        <v>2.0772466684862177E-2</v>
      </c>
      <c r="BH377" s="236" t="s">
        <v>145</v>
      </c>
      <c r="BI377" s="236" t="s">
        <v>13</v>
      </c>
      <c r="BM377" s="236" t="s">
        <v>163</v>
      </c>
      <c r="BN377" s="236" t="str">
        <f t="shared" si="112"/>
        <v>TRai_Frt</v>
      </c>
      <c r="BO377" s="236" t="str">
        <f t="shared" si="112"/>
        <v>RH18_19</v>
      </c>
      <c r="BP377" s="236">
        <f t="shared" si="105"/>
        <v>2.0434688956400562E-2</v>
      </c>
      <c r="BQ377" s="236" t="s">
        <v>145</v>
      </c>
      <c r="BR377" s="236" t="s">
        <v>10</v>
      </c>
    </row>
    <row r="378" spans="11:70">
      <c r="K378" s="236" t="s">
        <v>163</v>
      </c>
      <c r="L378" s="236" t="str">
        <f t="shared" si="113"/>
        <v>TRai_Frt</v>
      </c>
      <c r="M378" s="236" t="str">
        <f t="shared" si="92"/>
        <v>RH20_21</v>
      </c>
      <c r="N378" s="236">
        <f t="shared" si="100"/>
        <v>2.0818280069585193E-2</v>
      </c>
      <c r="O378" s="236" t="s">
        <v>145</v>
      </c>
      <c r="P378" s="236" t="s">
        <v>14</v>
      </c>
      <c r="T378" s="236" t="s">
        <v>163</v>
      </c>
      <c r="U378" s="236" t="str">
        <f t="shared" si="107"/>
        <v>TRai_Frt</v>
      </c>
      <c r="V378" s="236" t="str">
        <f t="shared" si="107"/>
        <v>RH20_21</v>
      </c>
      <c r="W378" s="236">
        <f t="shared" si="101"/>
        <v>2.1601590955728663E-2</v>
      </c>
      <c r="X378" s="236" t="s">
        <v>145</v>
      </c>
      <c r="Y378" s="236" t="s">
        <v>9</v>
      </c>
      <c r="AC378" s="236" t="s">
        <v>163</v>
      </c>
      <c r="AD378" s="236" t="str">
        <f t="shared" si="108"/>
        <v>TRai_Frt</v>
      </c>
      <c r="AE378" s="236" t="str">
        <f t="shared" si="108"/>
        <v>RH20_21</v>
      </c>
      <c r="AF378" s="236">
        <f t="shared" si="102"/>
        <v>2.125351672873059E-2</v>
      </c>
      <c r="AG378" s="236" t="s">
        <v>145</v>
      </c>
      <c r="AH378" s="236" t="s">
        <v>15</v>
      </c>
      <c r="AL378" s="236" t="s">
        <v>163</v>
      </c>
      <c r="AM378" s="236" t="str">
        <f t="shared" si="109"/>
        <v>TRai_Frt</v>
      </c>
      <c r="AN378" s="236" t="str">
        <f t="shared" si="109"/>
        <v>RH20_21</v>
      </c>
      <c r="AO378" s="236">
        <f t="shared" si="103"/>
        <v>2.0871709048996441E-2</v>
      </c>
      <c r="AP378" s="236" t="s">
        <v>145</v>
      </c>
      <c r="AQ378" s="236" t="s">
        <v>12</v>
      </c>
      <c r="AU378" s="236" t="s">
        <v>163</v>
      </c>
      <c r="AV378" s="236" t="str">
        <f t="shared" si="110"/>
        <v>TRai_Frt</v>
      </c>
      <c r="AW378" s="236" t="str">
        <f t="shared" si="110"/>
        <v>RH20_21</v>
      </c>
      <c r="AX378" s="236">
        <f t="shared" si="104"/>
        <v>2.0802231271115697E-2</v>
      </c>
      <c r="AY378" s="236" t="s">
        <v>145</v>
      </c>
      <c r="AZ378" s="236" t="s">
        <v>11</v>
      </c>
      <c r="BD378" s="236" t="s">
        <v>163</v>
      </c>
      <c r="BE378" s="236" t="str">
        <f t="shared" si="111"/>
        <v>TRai_Frt</v>
      </c>
      <c r="BF378" s="236" t="str">
        <f t="shared" si="111"/>
        <v>RH20_21</v>
      </c>
      <c r="BG378" s="236">
        <f t="shared" si="106"/>
        <v>2.0871709048996441E-2</v>
      </c>
      <c r="BH378" s="236" t="s">
        <v>145</v>
      </c>
      <c r="BI378" s="236" t="s">
        <v>13</v>
      </c>
      <c r="BM378" s="236" t="s">
        <v>163</v>
      </c>
      <c r="BN378" s="236" t="str">
        <f t="shared" si="112"/>
        <v>TRai_Frt</v>
      </c>
      <c r="BO378" s="236" t="str">
        <f t="shared" si="112"/>
        <v>RH20_21</v>
      </c>
      <c r="BP378" s="236">
        <f t="shared" si="105"/>
        <v>2.0802231271115697E-2</v>
      </c>
      <c r="BQ378" s="236" t="s">
        <v>145</v>
      </c>
      <c r="BR378" s="236" t="s">
        <v>10</v>
      </c>
    </row>
    <row r="379" spans="11:70">
      <c r="K379" s="386" t="s">
        <v>163</v>
      </c>
      <c r="L379" s="236" t="str">
        <f t="shared" si="113"/>
        <v>TRai_Frt</v>
      </c>
      <c r="M379" s="236" t="str">
        <f t="shared" si="92"/>
        <v>RH22_23</v>
      </c>
      <c r="N379" s="236">
        <f t="shared" si="100"/>
        <v>2.0930934511467787E-2</v>
      </c>
      <c r="O379" s="236" t="s">
        <v>145</v>
      </c>
      <c r="P379" s="236" t="s">
        <v>14</v>
      </c>
      <c r="T379" s="236" t="s">
        <v>163</v>
      </c>
      <c r="U379" s="236" t="str">
        <f t="shared" si="107"/>
        <v>TRai_Frt</v>
      </c>
      <c r="V379" s="236" t="str">
        <f t="shared" si="107"/>
        <v>RH22_23</v>
      </c>
      <c r="W379" s="236">
        <f t="shared" si="101"/>
        <v>2.1772678636596807E-2</v>
      </c>
      <c r="X379" s="236" t="s">
        <v>145</v>
      </c>
      <c r="Y379" s="236" t="s">
        <v>9</v>
      </c>
      <c r="AC379" s="236" t="s">
        <v>163</v>
      </c>
      <c r="AD379" s="236" t="str">
        <f t="shared" si="108"/>
        <v>TRai_Frt</v>
      </c>
      <c r="AE379" s="236" t="str">
        <f t="shared" si="108"/>
        <v>RH22_23</v>
      </c>
      <c r="AF379" s="236">
        <f t="shared" si="102"/>
        <v>2.1019278776313481E-2</v>
      </c>
      <c r="AG379" s="236" t="s">
        <v>145</v>
      </c>
      <c r="AH379" s="236" t="s">
        <v>15</v>
      </c>
      <c r="AL379" s="236" t="s">
        <v>163</v>
      </c>
      <c r="AM379" s="236" t="str">
        <f t="shared" si="109"/>
        <v>TRai_Frt</v>
      </c>
      <c r="AN379" s="236" t="str">
        <f t="shared" si="109"/>
        <v>RH22_23</v>
      </c>
      <c r="AO379" s="236">
        <f t="shared" si="103"/>
        <v>2.1048829860768167E-2</v>
      </c>
      <c r="AP379" s="236" t="s">
        <v>145</v>
      </c>
      <c r="AQ379" s="236" t="s">
        <v>12</v>
      </c>
      <c r="AU379" s="236" t="s">
        <v>163</v>
      </c>
      <c r="AV379" s="236" t="str">
        <f t="shared" si="110"/>
        <v>TRai_Frt</v>
      </c>
      <c r="AW379" s="236" t="str">
        <f t="shared" si="110"/>
        <v>RH22_23</v>
      </c>
      <c r="AX379" s="236">
        <f t="shared" si="104"/>
        <v>2.1165643317772861E-2</v>
      </c>
      <c r="AY379" s="236" t="s">
        <v>145</v>
      </c>
      <c r="AZ379" s="236" t="s">
        <v>11</v>
      </c>
      <c r="BD379" s="236" t="s">
        <v>163</v>
      </c>
      <c r="BE379" s="236" t="str">
        <f t="shared" si="111"/>
        <v>TRai_Frt</v>
      </c>
      <c r="BF379" s="236" t="str">
        <f t="shared" si="111"/>
        <v>RH22_23</v>
      </c>
      <c r="BG379" s="236">
        <f t="shared" si="106"/>
        <v>2.1048829860768167E-2</v>
      </c>
      <c r="BH379" s="236" t="s">
        <v>145</v>
      </c>
      <c r="BI379" s="236" t="s">
        <v>13</v>
      </c>
      <c r="BM379" s="236" t="s">
        <v>163</v>
      </c>
      <c r="BN379" s="236" t="str">
        <f t="shared" si="112"/>
        <v>TRai_Frt</v>
      </c>
      <c r="BO379" s="236" t="str">
        <f t="shared" si="112"/>
        <v>RH22_23</v>
      </c>
      <c r="BP379" s="236">
        <f t="shared" si="105"/>
        <v>2.1165643317772861E-2</v>
      </c>
      <c r="BQ379" s="236" t="s">
        <v>145</v>
      </c>
      <c r="BR379" s="236" t="s">
        <v>10</v>
      </c>
    </row>
    <row r="380" spans="11:70">
      <c r="K380" s="236" t="s">
        <v>163</v>
      </c>
      <c r="L380" s="236" t="str">
        <f t="shared" si="113"/>
        <v>TRai_Frt</v>
      </c>
      <c r="M380" s="236" t="str">
        <f t="shared" si="92"/>
        <v>SH0_1</v>
      </c>
      <c r="N380" s="236">
        <f t="shared" si="100"/>
        <v>2.1693465806133724E-2</v>
      </c>
      <c r="O380" s="236" t="s">
        <v>145</v>
      </c>
      <c r="P380" s="236" t="s">
        <v>14</v>
      </c>
      <c r="T380" s="236" t="s">
        <v>163</v>
      </c>
      <c r="U380" s="236" t="str">
        <f t="shared" si="107"/>
        <v>TRai_Frt</v>
      </c>
      <c r="V380" s="236" t="str">
        <f t="shared" si="107"/>
        <v>SH0_1</v>
      </c>
      <c r="W380" s="236">
        <f t="shared" si="101"/>
        <v>1.7447761885412263E-2</v>
      </c>
      <c r="X380" s="236" t="s">
        <v>145</v>
      </c>
      <c r="Y380" s="236" t="s">
        <v>9</v>
      </c>
      <c r="AC380" s="236" t="s">
        <v>163</v>
      </c>
      <c r="AD380" s="236" t="str">
        <f t="shared" si="108"/>
        <v>TRai_Frt</v>
      </c>
      <c r="AE380" s="236" t="str">
        <f t="shared" si="108"/>
        <v>SH0_1</v>
      </c>
      <c r="AF380" s="236">
        <f t="shared" si="102"/>
        <v>2.0811553801596969E-2</v>
      </c>
      <c r="AG380" s="236" t="s">
        <v>145</v>
      </c>
      <c r="AH380" s="236" t="s">
        <v>15</v>
      </c>
      <c r="AL380" s="236" t="s">
        <v>163</v>
      </c>
      <c r="AM380" s="236" t="str">
        <f t="shared" si="109"/>
        <v>TRai_Frt</v>
      </c>
      <c r="AN380" s="236" t="str">
        <f t="shared" si="109"/>
        <v>SH0_1</v>
      </c>
      <c r="AO380" s="236">
        <f t="shared" si="103"/>
        <v>2.0289589930703667E-2</v>
      </c>
      <c r="AP380" s="236" t="s">
        <v>145</v>
      </c>
      <c r="AQ380" s="236" t="s">
        <v>12</v>
      </c>
      <c r="AU380" s="236" t="s">
        <v>163</v>
      </c>
      <c r="AV380" s="236" t="str">
        <f t="shared" si="110"/>
        <v>TRai_Frt</v>
      </c>
      <c r="AW380" s="236" t="str">
        <f t="shared" si="110"/>
        <v>SH0_1</v>
      </c>
      <c r="AX380" s="236">
        <f t="shared" si="104"/>
        <v>2.3539997538016236E-2</v>
      </c>
      <c r="AY380" s="236" t="s">
        <v>145</v>
      </c>
      <c r="AZ380" s="236" t="s">
        <v>11</v>
      </c>
      <c r="BD380" s="236" t="s">
        <v>163</v>
      </c>
      <c r="BE380" s="236" t="str">
        <f t="shared" si="111"/>
        <v>TRai_Frt</v>
      </c>
      <c r="BF380" s="236" t="str">
        <f t="shared" si="111"/>
        <v>SH0_1</v>
      </c>
      <c r="BG380" s="236">
        <f t="shared" si="106"/>
        <v>2.0289589930703667E-2</v>
      </c>
      <c r="BH380" s="236" t="s">
        <v>145</v>
      </c>
      <c r="BI380" s="236" t="s">
        <v>13</v>
      </c>
      <c r="BM380" s="236" t="s">
        <v>163</v>
      </c>
      <c r="BN380" s="236" t="str">
        <f t="shared" si="112"/>
        <v>TRai_Frt</v>
      </c>
      <c r="BO380" s="236" t="str">
        <f t="shared" si="112"/>
        <v>SH0_1</v>
      </c>
      <c r="BP380" s="236">
        <f t="shared" si="105"/>
        <v>2.3539997538016236E-2</v>
      </c>
      <c r="BQ380" s="236" t="s">
        <v>145</v>
      </c>
      <c r="BR380" s="236" t="s">
        <v>10</v>
      </c>
    </row>
    <row r="381" spans="11:70">
      <c r="K381" s="236" t="s">
        <v>163</v>
      </c>
      <c r="L381" s="236" t="str">
        <f t="shared" si="113"/>
        <v>TRai_Frt</v>
      </c>
      <c r="M381" s="236" t="str">
        <f t="shared" si="92"/>
        <v>SH2_3</v>
      </c>
      <c r="N381" s="236">
        <f t="shared" si="100"/>
        <v>2.1091629448540879E-2</v>
      </c>
      <c r="O381" s="236" t="s">
        <v>145</v>
      </c>
      <c r="P381" s="236" t="s">
        <v>14</v>
      </c>
      <c r="T381" s="236" t="s">
        <v>163</v>
      </c>
      <c r="U381" s="236" t="str">
        <f t="shared" si="107"/>
        <v>TRai_Frt</v>
      </c>
      <c r="V381" s="236" t="str">
        <f t="shared" si="107"/>
        <v>SH2_3</v>
      </c>
      <c r="W381" s="236">
        <f t="shared" si="101"/>
        <v>1.5245791875989748E-2</v>
      </c>
      <c r="X381" s="236" t="s">
        <v>145</v>
      </c>
      <c r="Y381" s="236" t="s">
        <v>9</v>
      </c>
      <c r="AC381" s="236" t="s">
        <v>163</v>
      </c>
      <c r="AD381" s="236" t="str">
        <f t="shared" si="108"/>
        <v>TRai_Frt</v>
      </c>
      <c r="AE381" s="236" t="str">
        <f t="shared" si="108"/>
        <v>SH2_3</v>
      </c>
      <c r="AF381" s="236">
        <f t="shared" si="102"/>
        <v>2.0179629923972452E-2</v>
      </c>
      <c r="AG381" s="236" t="s">
        <v>145</v>
      </c>
      <c r="AH381" s="236" t="s">
        <v>15</v>
      </c>
      <c r="AL381" s="236" t="s">
        <v>163</v>
      </c>
      <c r="AM381" s="236" t="str">
        <f t="shared" si="109"/>
        <v>TRai_Frt</v>
      </c>
      <c r="AN381" s="236" t="str">
        <f t="shared" si="109"/>
        <v>SH2_3</v>
      </c>
      <c r="AO381" s="236">
        <f t="shared" si="103"/>
        <v>1.8870656882657717E-2</v>
      </c>
      <c r="AP381" s="236" t="s">
        <v>145</v>
      </c>
      <c r="AQ381" s="236" t="s">
        <v>12</v>
      </c>
      <c r="AU381" s="236" t="s">
        <v>163</v>
      </c>
      <c r="AV381" s="236" t="str">
        <f t="shared" si="110"/>
        <v>TRai_Frt</v>
      </c>
      <c r="AW381" s="236" t="str">
        <f t="shared" si="110"/>
        <v>SH2_3</v>
      </c>
      <c r="AX381" s="236">
        <f t="shared" si="104"/>
        <v>2.1308543326801641E-2</v>
      </c>
      <c r="AY381" s="236" t="s">
        <v>145</v>
      </c>
      <c r="AZ381" s="236" t="s">
        <v>11</v>
      </c>
      <c r="BD381" s="236" t="s">
        <v>163</v>
      </c>
      <c r="BE381" s="236" t="str">
        <f t="shared" si="111"/>
        <v>TRai_Frt</v>
      </c>
      <c r="BF381" s="236" t="str">
        <f t="shared" si="111"/>
        <v>SH2_3</v>
      </c>
      <c r="BG381" s="236">
        <f t="shared" si="106"/>
        <v>1.8870656882657717E-2</v>
      </c>
      <c r="BH381" s="236" t="s">
        <v>145</v>
      </c>
      <c r="BI381" s="236" t="s">
        <v>13</v>
      </c>
      <c r="BM381" s="236" t="s">
        <v>163</v>
      </c>
      <c r="BN381" s="236" t="str">
        <f t="shared" si="112"/>
        <v>TRai_Frt</v>
      </c>
      <c r="BO381" s="236" t="str">
        <f t="shared" si="112"/>
        <v>SH2_3</v>
      </c>
      <c r="BP381" s="236">
        <f t="shared" si="105"/>
        <v>2.1308543326801641E-2</v>
      </c>
      <c r="BQ381" s="236" t="s">
        <v>145</v>
      </c>
      <c r="BR381" s="236" t="s">
        <v>10</v>
      </c>
    </row>
    <row r="382" spans="11:70">
      <c r="K382" s="236" t="s">
        <v>163</v>
      </c>
      <c r="L382" s="236" t="str">
        <f t="shared" si="113"/>
        <v>TRai_Frt</v>
      </c>
      <c r="M382" s="236" t="str">
        <f t="shared" si="92"/>
        <v>SH4_5</v>
      </c>
      <c r="N382" s="236">
        <f t="shared" si="100"/>
        <v>2.0288554911757406E-2</v>
      </c>
      <c r="O382" s="236" t="s">
        <v>145</v>
      </c>
      <c r="P382" s="236" t="s">
        <v>14</v>
      </c>
      <c r="T382" s="236" t="s">
        <v>163</v>
      </c>
      <c r="U382" s="236" t="str">
        <f t="shared" si="107"/>
        <v>TRai_Frt</v>
      </c>
      <c r="V382" s="236" t="str">
        <f t="shared" si="107"/>
        <v>SH4_5</v>
      </c>
      <c r="W382" s="236">
        <f t="shared" si="101"/>
        <v>1.4014785059643245E-2</v>
      </c>
      <c r="X382" s="236" t="s">
        <v>145</v>
      </c>
      <c r="Y382" s="236" t="s">
        <v>9</v>
      </c>
      <c r="AC382" s="236" t="s">
        <v>163</v>
      </c>
      <c r="AD382" s="236" t="str">
        <f t="shared" si="108"/>
        <v>TRai_Frt</v>
      </c>
      <c r="AE382" s="236" t="str">
        <f t="shared" si="108"/>
        <v>SH4_5</v>
      </c>
      <c r="AF382" s="236">
        <f t="shared" si="102"/>
        <v>1.9614839522066274E-2</v>
      </c>
      <c r="AG382" s="236" t="s">
        <v>145</v>
      </c>
      <c r="AH382" s="236" t="s">
        <v>15</v>
      </c>
      <c r="AL382" s="236" t="s">
        <v>163</v>
      </c>
      <c r="AM382" s="236" t="str">
        <f t="shared" si="109"/>
        <v>TRai_Frt</v>
      </c>
      <c r="AN382" s="236" t="str">
        <f t="shared" si="109"/>
        <v>SH4_5</v>
      </c>
      <c r="AO382" s="236">
        <f t="shared" si="103"/>
        <v>1.7500502969475973E-2</v>
      </c>
      <c r="AP382" s="236" t="s">
        <v>145</v>
      </c>
      <c r="AQ382" s="236" t="s">
        <v>12</v>
      </c>
      <c r="AU382" s="236" t="s">
        <v>163</v>
      </c>
      <c r="AV382" s="236" t="str">
        <f t="shared" si="110"/>
        <v>TRai_Frt</v>
      </c>
      <c r="AW382" s="236" t="str">
        <f t="shared" si="110"/>
        <v>SH4_5</v>
      </c>
      <c r="AX382" s="236">
        <f t="shared" si="104"/>
        <v>1.8479363931276277E-2</v>
      </c>
      <c r="AY382" s="236" t="s">
        <v>145</v>
      </c>
      <c r="AZ382" s="236" t="s">
        <v>11</v>
      </c>
      <c r="BD382" s="236" t="s">
        <v>163</v>
      </c>
      <c r="BE382" s="236" t="str">
        <f t="shared" si="111"/>
        <v>TRai_Frt</v>
      </c>
      <c r="BF382" s="236" t="str">
        <f t="shared" si="111"/>
        <v>SH4_5</v>
      </c>
      <c r="BG382" s="236">
        <f t="shared" si="106"/>
        <v>1.7500502969475973E-2</v>
      </c>
      <c r="BH382" s="236" t="s">
        <v>145</v>
      </c>
      <c r="BI382" s="236" t="s">
        <v>13</v>
      </c>
      <c r="BM382" s="236" t="s">
        <v>163</v>
      </c>
      <c r="BN382" s="236" t="str">
        <f t="shared" si="112"/>
        <v>TRai_Frt</v>
      </c>
      <c r="BO382" s="236" t="str">
        <f t="shared" si="112"/>
        <v>SH4_5</v>
      </c>
      <c r="BP382" s="236">
        <f t="shared" si="105"/>
        <v>1.8479363931276277E-2</v>
      </c>
      <c r="BQ382" s="236" t="s">
        <v>145</v>
      </c>
      <c r="BR382" s="236" t="s">
        <v>10</v>
      </c>
    </row>
    <row r="383" spans="11:70">
      <c r="K383" s="386" t="s">
        <v>163</v>
      </c>
      <c r="L383" s="236" t="str">
        <f t="shared" si="113"/>
        <v>TRai_Frt</v>
      </c>
      <c r="M383" s="236" t="str">
        <f t="shared" si="92"/>
        <v>SH6_7</v>
      </c>
      <c r="N383" s="236">
        <f t="shared" si="100"/>
        <v>1.9232236416978313E-2</v>
      </c>
      <c r="O383" s="236" t="s">
        <v>145</v>
      </c>
      <c r="P383" s="236" t="s">
        <v>14</v>
      </c>
      <c r="T383" s="236" t="s">
        <v>163</v>
      </c>
      <c r="U383" s="236" t="str">
        <f t="shared" si="107"/>
        <v>TRai_Frt</v>
      </c>
      <c r="V383" s="236" t="str">
        <f t="shared" si="107"/>
        <v>SH6_7</v>
      </c>
      <c r="W383" s="236">
        <f t="shared" si="101"/>
        <v>1.3860443209600209E-2</v>
      </c>
      <c r="X383" s="236" t="s">
        <v>145</v>
      </c>
      <c r="Y383" s="236" t="s">
        <v>9</v>
      </c>
      <c r="AC383" s="236" t="s">
        <v>163</v>
      </c>
      <c r="AD383" s="236" t="str">
        <f t="shared" si="108"/>
        <v>TRai_Frt</v>
      </c>
      <c r="AE383" s="236" t="str">
        <f t="shared" si="108"/>
        <v>SH6_7</v>
      </c>
      <c r="AF383" s="236">
        <f t="shared" si="102"/>
        <v>1.7278998108464394E-2</v>
      </c>
      <c r="AG383" s="236" t="s">
        <v>145</v>
      </c>
      <c r="AH383" s="236" t="s">
        <v>15</v>
      </c>
      <c r="AL383" s="236" t="s">
        <v>163</v>
      </c>
      <c r="AM383" s="236" t="str">
        <f t="shared" si="109"/>
        <v>TRai_Frt</v>
      </c>
      <c r="AN383" s="236" t="str">
        <f t="shared" si="109"/>
        <v>SH6_7</v>
      </c>
      <c r="AO383" s="236">
        <f t="shared" si="103"/>
        <v>1.6421193779789026E-2</v>
      </c>
      <c r="AP383" s="236" t="s">
        <v>145</v>
      </c>
      <c r="AQ383" s="236" t="s">
        <v>12</v>
      </c>
      <c r="AU383" s="236" t="s">
        <v>163</v>
      </c>
      <c r="AV383" s="236" t="str">
        <f t="shared" si="110"/>
        <v>TRai_Frt</v>
      </c>
      <c r="AW383" s="236" t="str">
        <f t="shared" si="110"/>
        <v>SH6_7</v>
      </c>
      <c r="AX383" s="236">
        <f t="shared" si="104"/>
        <v>1.7199621712887928E-2</v>
      </c>
      <c r="AY383" s="236" t="s">
        <v>145</v>
      </c>
      <c r="AZ383" s="236" t="s">
        <v>11</v>
      </c>
      <c r="BD383" s="236" t="s">
        <v>163</v>
      </c>
      <c r="BE383" s="236" t="str">
        <f t="shared" si="111"/>
        <v>TRai_Frt</v>
      </c>
      <c r="BF383" s="236" t="str">
        <f t="shared" si="111"/>
        <v>SH6_7</v>
      </c>
      <c r="BG383" s="236">
        <f t="shared" si="106"/>
        <v>1.6421193779789026E-2</v>
      </c>
      <c r="BH383" s="236" t="s">
        <v>145</v>
      </c>
      <c r="BI383" s="236" t="s">
        <v>13</v>
      </c>
      <c r="BM383" s="236" t="s">
        <v>163</v>
      </c>
      <c r="BN383" s="236" t="str">
        <f t="shared" si="112"/>
        <v>TRai_Frt</v>
      </c>
      <c r="BO383" s="236" t="str">
        <f t="shared" si="112"/>
        <v>SH6_7</v>
      </c>
      <c r="BP383" s="236">
        <f t="shared" si="105"/>
        <v>1.7199621712887928E-2</v>
      </c>
      <c r="BQ383" s="236" t="s">
        <v>145</v>
      </c>
      <c r="BR383" s="236" t="s">
        <v>10</v>
      </c>
    </row>
    <row r="384" spans="11:70">
      <c r="K384" s="236" t="s">
        <v>163</v>
      </c>
      <c r="L384" s="236" t="str">
        <f t="shared" si="113"/>
        <v>TRai_Frt</v>
      </c>
      <c r="M384" s="236" t="str">
        <f t="shared" ref="M384:M447" si="114">M336</f>
        <v>SH8_9</v>
      </c>
      <c r="N384" s="236">
        <f t="shared" si="100"/>
        <v>1.8748507011425081E-2</v>
      </c>
      <c r="O384" s="236" t="s">
        <v>145</v>
      </c>
      <c r="P384" s="236" t="s">
        <v>14</v>
      </c>
      <c r="T384" s="236" t="s">
        <v>163</v>
      </c>
      <c r="U384" s="236" t="str">
        <f t="shared" si="107"/>
        <v>TRai_Frt</v>
      </c>
      <c r="V384" s="236" t="str">
        <f t="shared" si="107"/>
        <v>SH8_9</v>
      </c>
      <c r="W384" s="236">
        <f t="shared" si="101"/>
        <v>1.4755107179350496E-2</v>
      </c>
      <c r="X384" s="236" t="s">
        <v>145</v>
      </c>
      <c r="Y384" s="236" t="s">
        <v>9</v>
      </c>
      <c r="AC384" s="236" t="s">
        <v>163</v>
      </c>
      <c r="AD384" s="236" t="str">
        <f t="shared" si="108"/>
        <v>TRai_Frt</v>
      </c>
      <c r="AE384" s="236" t="str">
        <f t="shared" si="108"/>
        <v>SH8_9</v>
      </c>
      <c r="AF384" s="236">
        <f t="shared" si="102"/>
        <v>1.5588699261442313E-2</v>
      </c>
      <c r="AG384" s="236" t="s">
        <v>145</v>
      </c>
      <c r="AH384" s="236" t="s">
        <v>15</v>
      </c>
      <c r="AL384" s="236" t="s">
        <v>163</v>
      </c>
      <c r="AM384" s="236" t="str">
        <f t="shared" si="109"/>
        <v>TRai_Frt</v>
      </c>
      <c r="AN384" s="236" t="str">
        <f t="shared" si="109"/>
        <v>SH8_9</v>
      </c>
      <c r="AO384" s="236">
        <f t="shared" si="103"/>
        <v>1.6139842957734477E-2</v>
      </c>
      <c r="AP384" s="236" t="s">
        <v>145</v>
      </c>
      <c r="AQ384" s="236" t="s">
        <v>12</v>
      </c>
      <c r="AU384" s="236" t="s">
        <v>163</v>
      </c>
      <c r="AV384" s="236" t="str">
        <f t="shared" si="110"/>
        <v>TRai_Frt</v>
      </c>
      <c r="AW384" s="236" t="str">
        <f t="shared" si="110"/>
        <v>SH8_9</v>
      </c>
      <c r="AX384" s="236">
        <f t="shared" si="104"/>
        <v>1.7030245273226989E-2</v>
      </c>
      <c r="AY384" s="236" t="s">
        <v>145</v>
      </c>
      <c r="AZ384" s="236" t="s">
        <v>11</v>
      </c>
      <c r="BD384" s="236" t="s">
        <v>163</v>
      </c>
      <c r="BE384" s="236" t="str">
        <f t="shared" si="111"/>
        <v>TRai_Frt</v>
      </c>
      <c r="BF384" s="236" t="str">
        <f t="shared" si="111"/>
        <v>SH8_9</v>
      </c>
      <c r="BG384" s="236">
        <f t="shared" si="106"/>
        <v>1.6139842957734477E-2</v>
      </c>
      <c r="BH384" s="236" t="s">
        <v>145</v>
      </c>
      <c r="BI384" s="236" t="s">
        <v>13</v>
      </c>
      <c r="BM384" s="236" t="s">
        <v>163</v>
      </c>
      <c r="BN384" s="236" t="str">
        <f t="shared" si="112"/>
        <v>TRai_Frt</v>
      </c>
      <c r="BO384" s="236" t="str">
        <f t="shared" si="112"/>
        <v>SH8_9</v>
      </c>
      <c r="BP384" s="236">
        <f t="shared" si="105"/>
        <v>1.7030245273226989E-2</v>
      </c>
      <c r="BQ384" s="236" t="s">
        <v>145</v>
      </c>
      <c r="BR384" s="236" t="s">
        <v>10</v>
      </c>
    </row>
    <row r="385" spans="11:70">
      <c r="K385" s="236" t="s">
        <v>163</v>
      </c>
      <c r="L385" s="236" t="str">
        <f t="shared" si="113"/>
        <v>TRai_Frt</v>
      </c>
      <c r="M385" s="236" t="str">
        <f t="shared" si="114"/>
        <v>SH10_11</v>
      </c>
      <c r="N385" s="236">
        <f t="shared" si="100"/>
        <v>1.8678047240008381E-2</v>
      </c>
      <c r="O385" s="236" t="s">
        <v>145</v>
      </c>
      <c r="P385" s="236" t="s">
        <v>14</v>
      </c>
      <c r="T385" s="236" t="s">
        <v>163</v>
      </c>
      <c r="U385" s="236" t="str">
        <f t="shared" si="107"/>
        <v>TRai_Frt</v>
      </c>
      <c r="V385" s="236" t="str">
        <f t="shared" si="107"/>
        <v>SH10_11</v>
      </c>
      <c r="W385" s="236">
        <f t="shared" si="101"/>
        <v>1.7186661643030239E-2</v>
      </c>
      <c r="X385" s="236" t="s">
        <v>145</v>
      </c>
      <c r="Y385" s="236" t="s">
        <v>9</v>
      </c>
      <c r="AC385" s="236" t="s">
        <v>163</v>
      </c>
      <c r="AD385" s="236" t="str">
        <f t="shared" si="108"/>
        <v>TRai_Frt</v>
      </c>
      <c r="AE385" s="236" t="str">
        <f t="shared" si="108"/>
        <v>SH10_11</v>
      </c>
      <c r="AF385" s="236">
        <f t="shared" si="102"/>
        <v>1.5097315695768238E-2</v>
      </c>
      <c r="AG385" s="236" t="s">
        <v>145</v>
      </c>
      <c r="AH385" s="236" t="s">
        <v>15</v>
      </c>
      <c r="AL385" s="236" t="s">
        <v>163</v>
      </c>
      <c r="AM385" s="236" t="str">
        <f t="shared" si="109"/>
        <v>TRai_Frt</v>
      </c>
      <c r="AN385" s="236" t="str">
        <f t="shared" si="109"/>
        <v>SH10_11</v>
      </c>
      <c r="AO385" s="236">
        <f t="shared" si="103"/>
        <v>1.7129545746942351E-2</v>
      </c>
      <c r="AP385" s="236" t="s">
        <v>145</v>
      </c>
      <c r="AQ385" s="236" t="s">
        <v>12</v>
      </c>
      <c r="AU385" s="236" t="s">
        <v>163</v>
      </c>
      <c r="AV385" s="236" t="str">
        <f t="shared" si="110"/>
        <v>TRai_Frt</v>
      </c>
      <c r="AW385" s="236" t="str">
        <f t="shared" si="110"/>
        <v>SH10_11</v>
      </c>
      <c r="AX385" s="236">
        <f t="shared" si="104"/>
        <v>1.8714885138756153E-2</v>
      </c>
      <c r="AY385" s="236" t="s">
        <v>145</v>
      </c>
      <c r="AZ385" s="236" t="s">
        <v>11</v>
      </c>
      <c r="BD385" s="236" t="s">
        <v>163</v>
      </c>
      <c r="BE385" s="236" t="str">
        <f t="shared" si="111"/>
        <v>TRai_Frt</v>
      </c>
      <c r="BF385" s="236" t="str">
        <f t="shared" si="111"/>
        <v>SH10_11</v>
      </c>
      <c r="BG385" s="236">
        <f t="shared" si="106"/>
        <v>1.7129545746942351E-2</v>
      </c>
      <c r="BH385" s="236" t="s">
        <v>145</v>
      </c>
      <c r="BI385" s="236" t="s">
        <v>13</v>
      </c>
      <c r="BM385" s="236" t="s">
        <v>163</v>
      </c>
      <c r="BN385" s="236" t="str">
        <f t="shared" si="112"/>
        <v>TRai_Frt</v>
      </c>
      <c r="BO385" s="236" t="str">
        <f t="shared" si="112"/>
        <v>SH10_11</v>
      </c>
      <c r="BP385" s="236">
        <f t="shared" si="105"/>
        <v>1.8714885138756153E-2</v>
      </c>
      <c r="BQ385" s="236" t="s">
        <v>145</v>
      </c>
      <c r="BR385" s="236" t="s">
        <v>10</v>
      </c>
    </row>
    <row r="386" spans="11:70">
      <c r="K386" s="236" t="s">
        <v>163</v>
      </c>
      <c r="L386" s="236" t="str">
        <f t="shared" si="113"/>
        <v>TRai_Frt</v>
      </c>
      <c r="M386" s="236" t="str">
        <f t="shared" si="114"/>
        <v>SH12_13</v>
      </c>
      <c r="N386" s="236">
        <f t="shared" si="100"/>
        <v>1.9354324184005747E-2</v>
      </c>
      <c r="O386" s="236" t="s">
        <v>145</v>
      </c>
      <c r="P386" s="236" t="s">
        <v>14</v>
      </c>
      <c r="T386" s="236" t="s">
        <v>163</v>
      </c>
      <c r="U386" s="236" t="str">
        <f t="shared" si="107"/>
        <v>TRai_Frt</v>
      </c>
      <c r="V386" s="236" t="str">
        <f t="shared" si="107"/>
        <v>SH12_13</v>
      </c>
      <c r="W386" s="236">
        <f t="shared" si="101"/>
        <v>1.8532966353609626E-2</v>
      </c>
      <c r="X386" s="236" t="s">
        <v>145</v>
      </c>
      <c r="Y386" s="236" t="s">
        <v>9</v>
      </c>
      <c r="AC386" s="236" t="s">
        <v>163</v>
      </c>
      <c r="AD386" s="236" t="str">
        <f t="shared" si="108"/>
        <v>TRai_Frt</v>
      </c>
      <c r="AE386" s="236" t="str">
        <f t="shared" si="108"/>
        <v>SH12_13</v>
      </c>
      <c r="AF386" s="236">
        <f t="shared" si="102"/>
        <v>1.571627190629124E-2</v>
      </c>
      <c r="AG386" s="236" t="s">
        <v>145</v>
      </c>
      <c r="AH386" s="236" t="s">
        <v>15</v>
      </c>
      <c r="AL386" s="236" t="s">
        <v>163</v>
      </c>
      <c r="AM386" s="236" t="str">
        <f t="shared" si="109"/>
        <v>TRai_Frt</v>
      </c>
      <c r="AN386" s="236" t="str">
        <f t="shared" si="109"/>
        <v>SH12_13</v>
      </c>
      <c r="AO386" s="236">
        <f t="shared" si="103"/>
        <v>1.8490958581669839E-2</v>
      </c>
      <c r="AP386" s="236" t="s">
        <v>145</v>
      </c>
      <c r="AQ386" s="236" t="s">
        <v>12</v>
      </c>
      <c r="AU386" s="236" t="s">
        <v>163</v>
      </c>
      <c r="AV386" s="236" t="str">
        <f t="shared" si="110"/>
        <v>TRai_Frt</v>
      </c>
      <c r="AW386" s="236" t="str">
        <f t="shared" si="110"/>
        <v>SH12_13</v>
      </c>
      <c r="AX386" s="236">
        <f t="shared" si="104"/>
        <v>2.1343557408040538E-2</v>
      </c>
      <c r="AY386" s="236" t="s">
        <v>145</v>
      </c>
      <c r="AZ386" s="236" t="s">
        <v>11</v>
      </c>
      <c r="BD386" s="236" t="s">
        <v>163</v>
      </c>
      <c r="BE386" s="236" t="str">
        <f t="shared" si="111"/>
        <v>TRai_Frt</v>
      </c>
      <c r="BF386" s="236" t="str">
        <f t="shared" si="111"/>
        <v>SH12_13</v>
      </c>
      <c r="BG386" s="236">
        <f t="shared" si="106"/>
        <v>1.8490958581669839E-2</v>
      </c>
      <c r="BH386" s="236" t="s">
        <v>145</v>
      </c>
      <c r="BI386" s="236" t="s">
        <v>13</v>
      </c>
      <c r="BM386" s="236" t="s">
        <v>163</v>
      </c>
      <c r="BN386" s="236" t="str">
        <f t="shared" si="112"/>
        <v>TRai_Frt</v>
      </c>
      <c r="BO386" s="236" t="str">
        <f t="shared" si="112"/>
        <v>SH12_13</v>
      </c>
      <c r="BP386" s="236">
        <f t="shared" si="105"/>
        <v>2.1343557408040538E-2</v>
      </c>
      <c r="BQ386" s="236" t="s">
        <v>145</v>
      </c>
      <c r="BR386" s="236" t="s">
        <v>10</v>
      </c>
    </row>
    <row r="387" spans="11:70">
      <c r="K387" s="386" t="s">
        <v>163</v>
      </c>
      <c r="L387" s="236" t="str">
        <f t="shared" si="113"/>
        <v>TRai_Frt</v>
      </c>
      <c r="M387" s="236" t="str">
        <f t="shared" si="114"/>
        <v>SH14_15</v>
      </c>
      <c r="N387" s="236">
        <f t="shared" si="100"/>
        <v>2.04723701496402E-2</v>
      </c>
      <c r="O387" s="236" t="s">
        <v>145</v>
      </c>
      <c r="P387" s="236" t="s">
        <v>14</v>
      </c>
      <c r="T387" s="236" t="s">
        <v>163</v>
      </c>
      <c r="U387" s="236" t="str">
        <f t="shared" si="107"/>
        <v>TRai_Frt</v>
      </c>
      <c r="V387" s="236" t="str">
        <f t="shared" si="107"/>
        <v>SH14_15</v>
      </c>
      <c r="W387" s="236">
        <f t="shared" si="101"/>
        <v>1.8944606533826285E-2</v>
      </c>
      <c r="X387" s="236" t="s">
        <v>145</v>
      </c>
      <c r="Y387" s="236" t="s">
        <v>9</v>
      </c>
      <c r="AC387" s="236" t="s">
        <v>163</v>
      </c>
      <c r="AD387" s="236" t="str">
        <f t="shared" si="108"/>
        <v>TRai_Frt</v>
      </c>
      <c r="AE387" s="236" t="str">
        <f t="shared" si="108"/>
        <v>SH14_15</v>
      </c>
      <c r="AF387" s="236">
        <f t="shared" si="102"/>
        <v>1.8169486482091383E-2</v>
      </c>
      <c r="AG387" s="236" t="s">
        <v>145</v>
      </c>
      <c r="AH387" s="236" t="s">
        <v>15</v>
      </c>
      <c r="AL387" s="236" t="s">
        <v>163</v>
      </c>
      <c r="AM387" s="236" t="str">
        <f t="shared" si="109"/>
        <v>TRai_Frt</v>
      </c>
      <c r="AN387" s="236" t="str">
        <f t="shared" si="109"/>
        <v>SH14_15</v>
      </c>
      <c r="AO387" s="236">
        <f t="shared" si="103"/>
        <v>1.9740368004096027E-2</v>
      </c>
      <c r="AP387" s="236" t="s">
        <v>145</v>
      </c>
      <c r="AQ387" s="236" t="s">
        <v>12</v>
      </c>
      <c r="AU387" s="236" t="s">
        <v>163</v>
      </c>
      <c r="AV387" s="236" t="str">
        <f t="shared" si="110"/>
        <v>TRai_Frt</v>
      </c>
      <c r="AW387" s="236" t="str">
        <f t="shared" si="110"/>
        <v>SH14_15</v>
      </c>
      <c r="AX387" s="236">
        <f t="shared" si="104"/>
        <v>2.2952067498314008E-2</v>
      </c>
      <c r="AY387" s="236" t="s">
        <v>145</v>
      </c>
      <c r="AZ387" s="236" t="s">
        <v>11</v>
      </c>
      <c r="BD387" s="236" t="s">
        <v>163</v>
      </c>
      <c r="BE387" s="236" t="str">
        <f t="shared" si="111"/>
        <v>TRai_Frt</v>
      </c>
      <c r="BF387" s="236" t="str">
        <f t="shared" si="111"/>
        <v>SH14_15</v>
      </c>
      <c r="BG387" s="236">
        <f t="shared" si="106"/>
        <v>1.9740368004096027E-2</v>
      </c>
      <c r="BH387" s="236" t="s">
        <v>145</v>
      </c>
      <c r="BI387" s="236" t="s">
        <v>13</v>
      </c>
      <c r="BM387" s="236" t="s">
        <v>163</v>
      </c>
      <c r="BN387" s="236" t="str">
        <f t="shared" si="112"/>
        <v>TRai_Frt</v>
      </c>
      <c r="BO387" s="236" t="str">
        <f t="shared" si="112"/>
        <v>SH14_15</v>
      </c>
      <c r="BP387" s="236">
        <f t="shared" si="105"/>
        <v>2.2952067498314008E-2</v>
      </c>
      <c r="BQ387" s="236" t="s">
        <v>145</v>
      </c>
      <c r="BR387" s="236" t="s">
        <v>10</v>
      </c>
    </row>
    <row r="388" spans="11:70">
      <c r="K388" s="236" t="s">
        <v>163</v>
      </c>
      <c r="L388" s="236" t="str">
        <f t="shared" si="113"/>
        <v>TRai_Frt</v>
      </c>
      <c r="M388" s="236" t="str">
        <f t="shared" si="114"/>
        <v>SH16_17</v>
      </c>
      <c r="N388" s="236">
        <f t="shared" si="100"/>
        <v>2.1278922422278038E-2</v>
      </c>
      <c r="O388" s="236" t="s">
        <v>145</v>
      </c>
      <c r="P388" s="236" t="s">
        <v>14</v>
      </c>
      <c r="T388" s="236" t="s">
        <v>163</v>
      </c>
      <c r="U388" s="236" t="str">
        <f t="shared" si="107"/>
        <v>TRai_Frt</v>
      </c>
      <c r="V388" s="236" t="str">
        <f t="shared" si="107"/>
        <v>SH16_17</v>
      </c>
      <c r="W388" s="236">
        <f t="shared" si="101"/>
        <v>1.8793864020136643E-2</v>
      </c>
      <c r="X388" s="236" t="s">
        <v>145</v>
      </c>
      <c r="Y388" s="236" t="s">
        <v>9</v>
      </c>
      <c r="AC388" s="236" t="s">
        <v>163</v>
      </c>
      <c r="AD388" s="236" t="str">
        <f t="shared" si="108"/>
        <v>TRai_Frt</v>
      </c>
      <c r="AE388" s="236" t="str">
        <f t="shared" si="108"/>
        <v>SH16_17</v>
      </c>
      <c r="AF388" s="236">
        <f t="shared" si="102"/>
        <v>1.9938803009038802E-2</v>
      </c>
      <c r="AG388" s="236" t="s">
        <v>145</v>
      </c>
      <c r="AH388" s="236" t="s">
        <v>15</v>
      </c>
      <c r="AL388" s="236" t="s">
        <v>163</v>
      </c>
      <c r="AM388" s="236" t="str">
        <f t="shared" si="109"/>
        <v>TRai_Frt</v>
      </c>
      <c r="AN388" s="236" t="str">
        <f t="shared" si="109"/>
        <v>SH16_17</v>
      </c>
      <c r="AO388" s="236">
        <f t="shared" si="103"/>
        <v>2.0420539746597716E-2</v>
      </c>
      <c r="AP388" s="236" t="s">
        <v>145</v>
      </c>
      <c r="AQ388" s="236" t="s">
        <v>12</v>
      </c>
      <c r="AU388" s="236" t="s">
        <v>163</v>
      </c>
      <c r="AV388" s="236" t="str">
        <f t="shared" si="110"/>
        <v>TRai_Frt</v>
      </c>
      <c r="AW388" s="236" t="str">
        <f t="shared" si="110"/>
        <v>SH16_17</v>
      </c>
      <c r="AX388" s="236">
        <f t="shared" si="104"/>
        <v>2.3710445910745781E-2</v>
      </c>
      <c r="AY388" s="236" t="s">
        <v>145</v>
      </c>
      <c r="AZ388" s="236" t="s">
        <v>11</v>
      </c>
      <c r="BD388" s="236" t="s">
        <v>163</v>
      </c>
      <c r="BE388" s="236" t="str">
        <f t="shared" si="111"/>
        <v>TRai_Frt</v>
      </c>
      <c r="BF388" s="236" t="str">
        <f t="shared" si="111"/>
        <v>SH16_17</v>
      </c>
      <c r="BG388" s="236">
        <f t="shared" si="106"/>
        <v>2.0420539746597716E-2</v>
      </c>
      <c r="BH388" s="236" t="s">
        <v>145</v>
      </c>
      <c r="BI388" s="236" t="s">
        <v>13</v>
      </c>
      <c r="BM388" s="236" t="s">
        <v>163</v>
      </c>
      <c r="BN388" s="236" t="str">
        <f t="shared" si="112"/>
        <v>TRai_Frt</v>
      </c>
      <c r="BO388" s="236" t="str">
        <f t="shared" si="112"/>
        <v>SH16_17</v>
      </c>
      <c r="BP388" s="236">
        <f t="shared" si="105"/>
        <v>2.3710445910745781E-2</v>
      </c>
      <c r="BQ388" s="236" t="s">
        <v>145</v>
      </c>
      <c r="BR388" s="236" t="s">
        <v>10</v>
      </c>
    </row>
    <row r="389" spans="11:70">
      <c r="K389" s="236" t="s">
        <v>163</v>
      </c>
      <c r="L389" s="236" t="str">
        <f t="shared" si="113"/>
        <v>TRai_Frt</v>
      </c>
      <c r="M389" s="236" t="str">
        <f t="shared" si="114"/>
        <v>SH18_19</v>
      </c>
      <c r="N389" s="236">
        <f t="shared" si="100"/>
        <v>2.1738834728832659E-2</v>
      </c>
      <c r="O389" s="236" t="s">
        <v>145</v>
      </c>
      <c r="P389" s="236" t="s">
        <v>14</v>
      </c>
      <c r="T389" s="236" t="s">
        <v>163</v>
      </c>
      <c r="U389" s="236" t="str">
        <f t="shared" si="107"/>
        <v>TRai_Frt</v>
      </c>
      <c r="V389" s="236" t="str">
        <f t="shared" si="107"/>
        <v>SH18_19</v>
      </c>
      <c r="W389" s="236">
        <f t="shared" si="101"/>
        <v>1.8929321241404354E-2</v>
      </c>
      <c r="X389" s="236" t="s">
        <v>145</v>
      </c>
      <c r="Y389" s="236" t="s">
        <v>9</v>
      </c>
      <c r="AC389" s="236" t="s">
        <v>163</v>
      </c>
      <c r="AD389" s="236" t="str">
        <f t="shared" si="108"/>
        <v>TRai_Frt</v>
      </c>
      <c r="AE389" s="236" t="str">
        <f t="shared" si="108"/>
        <v>SH18_19</v>
      </c>
      <c r="AF389" s="236">
        <f t="shared" si="102"/>
        <v>2.0595183179265363E-2</v>
      </c>
      <c r="AG389" s="236" t="s">
        <v>145</v>
      </c>
      <c r="AH389" s="236" t="s">
        <v>15</v>
      </c>
      <c r="AL389" s="236" t="s">
        <v>163</v>
      </c>
      <c r="AM389" s="236" t="str">
        <f t="shared" si="109"/>
        <v>TRai_Frt</v>
      </c>
      <c r="AN389" s="236" t="str">
        <f t="shared" si="109"/>
        <v>SH18_19</v>
      </c>
      <c r="AO389" s="236">
        <f t="shared" si="103"/>
        <v>2.0691065361099072E-2</v>
      </c>
      <c r="AP389" s="236" t="s">
        <v>145</v>
      </c>
      <c r="AQ389" s="236" t="s">
        <v>12</v>
      </c>
      <c r="AU389" s="236" t="s">
        <v>163</v>
      </c>
      <c r="AV389" s="236" t="str">
        <f t="shared" si="110"/>
        <v>TRai_Frt</v>
      </c>
      <c r="AW389" s="236" t="str">
        <f t="shared" si="110"/>
        <v>SH18_19</v>
      </c>
      <c r="AX389" s="236">
        <f t="shared" si="104"/>
        <v>2.3993761170789621E-2</v>
      </c>
      <c r="AY389" s="236" t="s">
        <v>145</v>
      </c>
      <c r="AZ389" s="236" t="s">
        <v>11</v>
      </c>
      <c r="BD389" s="236" t="s">
        <v>163</v>
      </c>
      <c r="BE389" s="236" t="str">
        <f t="shared" si="111"/>
        <v>TRai_Frt</v>
      </c>
      <c r="BF389" s="236" t="str">
        <f t="shared" si="111"/>
        <v>SH18_19</v>
      </c>
      <c r="BG389" s="236">
        <f t="shared" si="106"/>
        <v>2.0691065361099072E-2</v>
      </c>
      <c r="BH389" s="236" t="s">
        <v>145</v>
      </c>
      <c r="BI389" s="236" t="s">
        <v>13</v>
      </c>
      <c r="BM389" s="236" t="s">
        <v>163</v>
      </c>
      <c r="BN389" s="236" t="str">
        <f t="shared" si="112"/>
        <v>TRai_Frt</v>
      </c>
      <c r="BO389" s="236" t="str">
        <f t="shared" si="112"/>
        <v>SH18_19</v>
      </c>
      <c r="BP389" s="236">
        <f t="shared" si="105"/>
        <v>2.3993761170789621E-2</v>
      </c>
      <c r="BQ389" s="236" t="s">
        <v>145</v>
      </c>
      <c r="BR389" s="236" t="s">
        <v>10</v>
      </c>
    </row>
    <row r="390" spans="11:70">
      <c r="K390" s="236" t="s">
        <v>163</v>
      </c>
      <c r="L390" s="236" t="str">
        <f t="shared" si="113"/>
        <v>TRai_Frt</v>
      </c>
      <c r="M390" s="236" t="str">
        <f t="shared" si="114"/>
        <v>SH20_21</v>
      </c>
      <c r="N390" s="236">
        <f t="shared" si="100"/>
        <v>2.1955425621837409E-2</v>
      </c>
      <c r="O390" s="236" t="s">
        <v>145</v>
      </c>
      <c r="P390" s="236" t="s">
        <v>14</v>
      </c>
      <c r="T390" s="236" t="s">
        <v>163</v>
      </c>
      <c r="U390" s="236" t="str">
        <f t="shared" si="107"/>
        <v>TRai_Frt</v>
      </c>
      <c r="V390" s="236" t="str">
        <f t="shared" si="107"/>
        <v>SH20_21</v>
      </c>
      <c r="W390" s="236">
        <f t="shared" si="101"/>
        <v>1.9094689273807391E-2</v>
      </c>
      <c r="X390" s="236" t="s">
        <v>145</v>
      </c>
      <c r="Y390" s="236" t="s">
        <v>9</v>
      </c>
      <c r="AC390" s="236" t="s">
        <v>163</v>
      </c>
      <c r="AD390" s="236" t="str">
        <f t="shared" si="108"/>
        <v>TRai_Frt</v>
      </c>
      <c r="AE390" s="236" t="str">
        <f t="shared" si="108"/>
        <v>SH20_21</v>
      </c>
      <c r="AF390" s="236">
        <f t="shared" si="102"/>
        <v>2.072737788773538E-2</v>
      </c>
      <c r="AG390" s="236" t="s">
        <v>145</v>
      </c>
      <c r="AH390" s="236" t="s">
        <v>15</v>
      </c>
      <c r="AL390" s="236" t="s">
        <v>163</v>
      </c>
      <c r="AM390" s="236" t="str">
        <f t="shared" si="109"/>
        <v>TRai_Frt</v>
      </c>
      <c r="AN390" s="236" t="str">
        <f t="shared" si="109"/>
        <v>SH20_21</v>
      </c>
      <c r="AO390" s="236">
        <f t="shared" si="103"/>
        <v>2.0963163706567377E-2</v>
      </c>
      <c r="AP390" s="236" t="s">
        <v>145</v>
      </c>
      <c r="AQ390" s="236" t="s">
        <v>12</v>
      </c>
      <c r="AU390" s="236" t="s">
        <v>163</v>
      </c>
      <c r="AV390" s="236" t="str">
        <f t="shared" si="110"/>
        <v>TRai_Frt</v>
      </c>
      <c r="AW390" s="236" t="str">
        <f t="shared" si="110"/>
        <v>SH20_21</v>
      </c>
      <c r="AX390" s="236">
        <f t="shared" si="104"/>
        <v>2.4474825275343066E-2</v>
      </c>
      <c r="AY390" s="236" t="s">
        <v>145</v>
      </c>
      <c r="AZ390" s="236" t="s">
        <v>11</v>
      </c>
      <c r="BD390" s="236" t="s">
        <v>163</v>
      </c>
      <c r="BE390" s="236" t="str">
        <f t="shared" si="111"/>
        <v>TRai_Frt</v>
      </c>
      <c r="BF390" s="236" t="str">
        <f t="shared" si="111"/>
        <v>SH20_21</v>
      </c>
      <c r="BG390" s="236">
        <f t="shared" si="106"/>
        <v>2.0963163706567377E-2</v>
      </c>
      <c r="BH390" s="236" t="s">
        <v>145</v>
      </c>
      <c r="BI390" s="236" t="s">
        <v>13</v>
      </c>
      <c r="BM390" s="236" t="s">
        <v>163</v>
      </c>
      <c r="BN390" s="236" t="str">
        <f t="shared" si="112"/>
        <v>TRai_Frt</v>
      </c>
      <c r="BO390" s="236" t="str">
        <f t="shared" si="112"/>
        <v>SH20_21</v>
      </c>
      <c r="BP390" s="236">
        <f t="shared" si="105"/>
        <v>2.4474825275343066E-2</v>
      </c>
      <c r="BQ390" s="236" t="s">
        <v>145</v>
      </c>
      <c r="BR390" s="236" t="s">
        <v>10</v>
      </c>
    </row>
    <row r="391" spans="11:70">
      <c r="K391" s="386" t="s">
        <v>163</v>
      </c>
      <c r="L391" s="236" t="str">
        <f t="shared" si="113"/>
        <v>TRai_Frt</v>
      </c>
      <c r="M391" s="236" t="str">
        <f t="shared" si="114"/>
        <v>SH22_23</v>
      </c>
      <c r="N391" s="236">
        <f t="shared" si="100"/>
        <v>2.2121564224819278E-2</v>
      </c>
      <c r="O391" s="236" t="s">
        <v>145</v>
      </c>
      <c r="P391" s="236" t="s">
        <v>14</v>
      </c>
      <c r="T391" s="236" t="s">
        <v>163</v>
      </c>
      <c r="U391" s="236" t="str">
        <f t="shared" si="107"/>
        <v>TRai_Frt</v>
      </c>
      <c r="V391" s="236" t="str">
        <f t="shared" si="107"/>
        <v>SH22_23</v>
      </c>
      <c r="W391" s="236">
        <f t="shared" si="101"/>
        <v>1.8346618081740273E-2</v>
      </c>
      <c r="X391" s="236" t="s">
        <v>145</v>
      </c>
      <c r="Y391" s="236" t="s">
        <v>9</v>
      </c>
      <c r="AC391" s="236" t="s">
        <v>163</v>
      </c>
      <c r="AD391" s="236" t="str">
        <f t="shared" si="108"/>
        <v>TRai_Frt</v>
      </c>
      <c r="AE391" s="236" t="str">
        <f t="shared" si="108"/>
        <v>SH22_23</v>
      </c>
      <c r="AF391" s="236">
        <f t="shared" si="102"/>
        <v>2.0715755098724264E-2</v>
      </c>
      <c r="AG391" s="236" t="s">
        <v>145</v>
      </c>
      <c r="AH391" s="236" t="s">
        <v>15</v>
      </c>
      <c r="AL391" s="236" t="s">
        <v>163</v>
      </c>
      <c r="AM391" s="236" t="str">
        <f t="shared" si="109"/>
        <v>TRai_Frt</v>
      </c>
      <c r="AN391" s="236" t="str">
        <f t="shared" si="109"/>
        <v>SH22_23</v>
      </c>
      <c r="AO391" s="236">
        <f t="shared" si="103"/>
        <v>2.0777824886439967E-2</v>
      </c>
      <c r="AP391" s="236" t="s">
        <v>145</v>
      </c>
      <c r="AQ391" s="236" t="s">
        <v>12</v>
      </c>
      <c r="AU391" s="236" t="s">
        <v>163</v>
      </c>
      <c r="AV391" s="236" t="str">
        <f t="shared" si="110"/>
        <v>TRai_Frt</v>
      </c>
      <c r="AW391" s="236" t="str">
        <f t="shared" si="110"/>
        <v>SH22_23</v>
      </c>
      <c r="AX391" s="236">
        <f t="shared" si="104"/>
        <v>2.4137396684056157E-2</v>
      </c>
      <c r="AY391" s="236" t="s">
        <v>145</v>
      </c>
      <c r="AZ391" s="236" t="s">
        <v>11</v>
      </c>
      <c r="BD391" s="236" t="s">
        <v>163</v>
      </c>
      <c r="BE391" s="236" t="str">
        <f t="shared" si="111"/>
        <v>TRai_Frt</v>
      </c>
      <c r="BF391" s="236" t="str">
        <f t="shared" si="111"/>
        <v>SH22_23</v>
      </c>
      <c r="BG391" s="236">
        <f t="shared" si="106"/>
        <v>2.0777824886439967E-2</v>
      </c>
      <c r="BH391" s="236" t="s">
        <v>145</v>
      </c>
      <c r="BI391" s="236" t="s">
        <v>13</v>
      </c>
      <c r="BM391" s="236" t="s">
        <v>163</v>
      </c>
      <c r="BN391" s="236" t="str">
        <f t="shared" si="112"/>
        <v>TRai_Frt</v>
      </c>
      <c r="BO391" s="236" t="str">
        <f t="shared" si="112"/>
        <v>SH22_23</v>
      </c>
      <c r="BP391" s="236">
        <f t="shared" si="105"/>
        <v>2.4137396684056157E-2</v>
      </c>
      <c r="BQ391" s="236" t="s">
        <v>145</v>
      </c>
      <c r="BR391" s="236" t="s">
        <v>10</v>
      </c>
    </row>
    <row r="392" spans="11:70">
      <c r="K392" s="236" t="s">
        <v>163</v>
      </c>
      <c r="L392" s="236" t="str">
        <f t="shared" si="113"/>
        <v>TRai_Frt</v>
      </c>
      <c r="M392" s="236" t="str">
        <f t="shared" si="114"/>
        <v>FH0_1</v>
      </c>
      <c r="N392" s="236">
        <f t="shared" si="100"/>
        <v>2.1393493175585778E-2</v>
      </c>
      <c r="O392" s="236" t="s">
        <v>145</v>
      </c>
      <c r="P392" s="236" t="s">
        <v>14</v>
      </c>
      <c r="T392" s="236" t="s">
        <v>163</v>
      </c>
      <c r="U392" s="236" t="str">
        <f t="shared" si="107"/>
        <v>TRai_Frt</v>
      </c>
      <c r="V392" s="236" t="str">
        <f t="shared" si="107"/>
        <v>FH0_1</v>
      </c>
      <c r="W392" s="236">
        <f t="shared" si="101"/>
        <v>1.8990015108719439E-2</v>
      </c>
      <c r="X392" s="236" t="s">
        <v>145</v>
      </c>
      <c r="Y392" s="236" t="s">
        <v>9</v>
      </c>
      <c r="AC392" s="236" t="s">
        <v>163</v>
      </c>
      <c r="AD392" s="236" t="str">
        <f t="shared" si="108"/>
        <v>TRai_Frt</v>
      </c>
      <c r="AE392" s="236" t="str">
        <f t="shared" si="108"/>
        <v>FH0_1</v>
      </c>
      <c r="AF392" s="236">
        <f t="shared" si="102"/>
        <v>2.2537708837248212E-2</v>
      </c>
      <c r="AG392" s="236" t="s">
        <v>145</v>
      </c>
      <c r="AH392" s="236" t="s">
        <v>15</v>
      </c>
      <c r="AL392" s="236" t="s">
        <v>163</v>
      </c>
      <c r="AM392" s="236" t="str">
        <f t="shared" si="109"/>
        <v>TRai_Frt</v>
      </c>
      <c r="AN392" s="236" t="str">
        <f t="shared" si="109"/>
        <v>FH0_1</v>
      </c>
      <c r="AO392" s="236">
        <f t="shared" si="103"/>
        <v>2.0828129338260011E-2</v>
      </c>
      <c r="AP392" s="236" t="s">
        <v>145</v>
      </c>
      <c r="AQ392" s="236" t="s">
        <v>12</v>
      </c>
      <c r="AU392" s="236" t="s">
        <v>163</v>
      </c>
      <c r="AV392" s="236" t="str">
        <f t="shared" si="110"/>
        <v>TRai_Frt</v>
      </c>
      <c r="AW392" s="236" t="str">
        <f t="shared" si="110"/>
        <v>FH0_1</v>
      </c>
      <c r="AX392" s="236">
        <f t="shared" si="104"/>
        <v>2.2215848571404177E-2</v>
      </c>
      <c r="AY392" s="236" t="s">
        <v>145</v>
      </c>
      <c r="AZ392" s="236" t="s">
        <v>11</v>
      </c>
      <c r="BD392" s="236" t="s">
        <v>163</v>
      </c>
      <c r="BE392" s="236" t="str">
        <f t="shared" si="111"/>
        <v>TRai_Frt</v>
      </c>
      <c r="BF392" s="236" t="str">
        <f t="shared" si="111"/>
        <v>FH0_1</v>
      </c>
      <c r="BG392" s="236">
        <f t="shared" si="106"/>
        <v>2.0828129338260011E-2</v>
      </c>
      <c r="BH392" s="236" t="s">
        <v>145</v>
      </c>
      <c r="BI392" s="236" t="s">
        <v>13</v>
      </c>
      <c r="BM392" s="236" t="s">
        <v>163</v>
      </c>
      <c r="BN392" s="236" t="str">
        <f t="shared" si="112"/>
        <v>TRai_Frt</v>
      </c>
      <c r="BO392" s="236" t="str">
        <f t="shared" si="112"/>
        <v>FH0_1</v>
      </c>
      <c r="BP392" s="236">
        <f t="shared" si="105"/>
        <v>2.2215848571404177E-2</v>
      </c>
      <c r="BQ392" s="236" t="s">
        <v>145</v>
      </c>
      <c r="BR392" s="236" t="s">
        <v>10</v>
      </c>
    </row>
    <row r="393" spans="11:70">
      <c r="K393" s="236" t="s">
        <v>163</v>
      </c>
      <c r="L393" s="236" t="str">
        <f t="shared" si="113"/>
        <v>TRai_Frt</v>
      </c>
      <c r="M393" s="236" t="str">
        <f t="shared" si="114"/>
        <v>FH2_3</v>
      </c>
      <c r="N393" s="236">
        <f t="shared" si="100"/>
        <v>2.1029674486330027E-2</v>
      </c>
      <c r="O393" s="236" t="s">
        <v>145</v>
      </c>
      <c r="P393" s="236" t="s">
        <v>14</v>
      </c>
      <c r="T393" s="236" t="s">
        <v>163</v>
      </c>
      <c r="U393" s="236" t="str">
        <f t="shared" si="107"/>
        <v>TRai_Frt</v>
      </c>
      <c r="V393" s="236" t="str">
        <f t="shared" si="107"/>
        <v>FH2_3</v>
      </c>
      <c r="W393" s="236">
        <f t="shared" si="101"/>
        <v>1.6657232708453359E-2</v>
      </c>
      <c r="X393" s="236" t="s">
        <v>145</v>
      </c>
      <c r="Y393" s="236" t="s">
        <v>9</v>
      </c>
      <c r="AC393" s="236" t="s">
        <v>163</v>
      </c>
      <c r="AD393" s="236" t="str">
        <f t="shared" si="108"/>
        <v>TRai_Frt</v>
      </c>
      <c r="AE393" s="236" t="str">
        <f t="shared" si="108"/>
        <v>FH2_3</v>
      </c>
      <c r="AF393" s="236">
        <f t="shared" si="102"/>
        <v>2.2471121655479022E-2</v>
      </c>
      <c r="AG393" s="236" t="s">
        <v>145</v>
      </c>
      <c r="AH393" s="236" t="s">
        <v>15</v>
      </c>
      <c r="AL393" s="236" t="s">
        <v>163</v>
      </c>
      <c r="AM393" s="236" t="str">
        <f t="shared" si="109"/>
        <v>TRai_Frt</v>
      </c>
      <c r="AN393" s="236" t="str">
        <f t="shared" si="109"/>
        <v>FH2_3</v>
      </c>
      <c r="AO393" s="236">
        <f t="shared" si="103"/>
        <v>1.9692259466378176E-2</v>
      </c>
      <c r="AP393" s="236" t="s">
        <v>145</v>
      </c>
      <c r="AQ393" s="236" t="s">
        <v>12</v>
      </c>
      <c r="AU393" s="236" t="s">
        <v>163</v>
      </c>
      <c r="AV393" s="236" t="str">
        <f t="shared" si="110"/>
        <v>TRai_Frt</v>
      </c>
      <c r="AW393" s="236" t="str">
        <f t="shared" si="110"/>
        <v>FH2_3</v>
      </c>
      <c r="AX393" s="236">
        <f t="shared" si="104"/>
        <v>2.0067201648247365E-2</v>
      </c>
      <c r="AY393" s="236" t="s">
        <v>145</v>
      </c>
      <c r="AZ393" s="236" t="s">
        <v>11</v>
      </c>
      <c r="BD393" s="236" t="s">
        <v>163</v>
      </c>
      <c r="BE393" s="236" t="str">
        <f t="shared" si="111"/>
        <v>TRai_Frt</v>
      </c>
      <c r="BF393" s="236" t="str">
        <f t="shared" si="111"/>
        <v>FH2_3</v>
      </c>
      <c r="BG393" s="236">
        <f t="shared" si="106"/>
        <v>1.9692259466378176E-2</v>
      </c>
      <c r="BH393" s="236" t="s">
        <v>145</v>
      </c>
      <c r="BI393" s="236" t="s">
        <v>13</v>
      </c>
      <c r="BM393" s="236" t="s">
        <v>163</v>
      </c>
      <c r="BN393" s="236" t="str">
        <f t="shared" si="112"/>
        <v>TRai_Frt</v>
      </c>
      <c r="BO393" s="236" t="str">
        <f t="shared" si="112"/>
        <v>FH2_3</v>
      </c>
      <c r="BP393" s="236">
        <f t="shared" si="105"/>
        <v>2.0067201648247365E-2</v>
      </c>
      <c r="BQ393" s="236" t="s">
        <v>145</v>
      </c>
      <c r="BR393" s="236" t="s">
        <v>10</v>
      </c>
    </row>
    <row r="394" spans="11:70">
      <c r="K394" s="236" t="s">
        <v>163</v>
      </c>
      <c r="L394" s="236" t="str">
        <f t="shared" si="113"/>
        <v>TRai_Frt</v>
      </c>
      <c r="M394" s="236" t="str">
        <f t="shared" si="114"/>
        <v>FH4_5</v>
      </c>
      <c r="N394" s="236">
        <f t="shared" si="100"/>
        <v>2.0111670111358421E-2</v>
      </c>
      <c r="O394" s="236" t="s">
        <v>145</v>
      </c>
      <c r="P394" s="236" t="s">
        <v>14</v>
      </c>
      <c r="T394" s="236" t="s">
        <v>163</v>
      </c>
      <c r="U394" s="236" t="str">
        <f t="shared" si="107"/>
        <v>TRai_Frt</v>
      </c>
      <c r="V394" s="236" t="str">
        <f t="shared" si="107"/>
        <v>FH4_5</v>
      </c>
      <c r="W394" s="236">
        <f t="shared" si="101"/>
        <v>1.5829045235448858E-2</v>
      </c>
      <c r="X394" s="236" t="s">
        <v>145</v>
      </c>
      <c r="Y394" s="236" t="s">
        <v>9</v>
      </c>
      <c r="AC394" s="236" t="s">
        <v>163</v>
      </c>
      <c r="AD394" s="236" t="str">
        <f t="shared" si="108"/>
        <v>TRai_Frt</v>
      </c>
      <c r="AE394" s="236" t="str">
        <f t="shared" si="108"/>
        <v>FH4_5</v>
      </c>
      <c r="AF394" s="236">
        <f t="shared" si="102"/>
        <v>2.0924688349934103E-2</v>
      </c>
      <c r="AG394" s="236" t="s">
        <v>145</v>
      </c>
      <c r="AH394" s="236" t="s">
        <v>15</v>
      </c>
      <c r="AL394" s="236" t="s">
        <v>163</v>
      </c>
      <c r="AM394" s="236" t="str">
        <f t="shared" si="109"/>
        <v>TRai_Frt</v>
      </c>
      <c r="AN394" s="236" t="str">
        <f t="shared" si="109"/>
        <v>FH4_5</v>
      </c>
      <c r="AO394" s="236">
        <f t="shared" si="103"/>
        <v>1.8540401370121914E-2</v>
      </c>
      <c r="AP394" s="236" t="s">
        <v>145</v>
      </c>
      <c r="AQ394" s="236" t="s">
        <v>12</v>
      </c>
      <c r="AU394" s="236" t="s">
        <v>163</v>
      </c>
      <c r="AV394" s="236" t="str">
        <f t="shared" si="110"/>
        <v>TRai_Frt</v>
      </c>
      <c r="AW394" s="236" t="str">
        <f t="shared" si="110"/>
        <v>FH4_5</v>
      </c>
      <c r="AX394" s="236">
        <f t="shared" si="104"/>
        <v>1.7787724329452501E-2</v>
      </c>
      <c r="AY394" s="236" t="s">
        <v>145</v>
      </c>
      <c r="AZ394" s="236" t="s">
        <v>11</v>
      </c>
      <c r="BD394" s="236" t="s">
        <v>163</v>
      </c>
      <c r="BE394" s="236" t="str">
        <f t="shared" si="111"/>
        <v>TRai_Frt</v>
      </c>
      <c r="BF394" s="236" t="str">
        <f t="shared" si="111"/>
        <v>FH4_5</v>
      </c>
      <c r="BG394" s="236">
        <f t="shared" si="106"/>
        <v>1.8540401370121914E-2</v>
      </c>
      <c r="BH394" s="236" t="s">
        <v>145</v>
      </c>
      <c r="BI394" s="236" t="s">
        <v>13</v>
      </c>
      <c r="BM394" s="236" t="s">
        <v>163</v>
      </c>
      <c r="BN394" s="236" t="str">
        <f t="shared" si="112"/>
        <v>TRai_Frt</v>
      </c>
      <c r="BO394" s="236" t="str">
        <f t="shared" si="112"/>
        <v>FH4_5</v>
      </c>
      <c r="BP394" s="236">
        <f t="shared" si="105"/>
        <v>1.7787724329452501E-2</v>
      </c>
      <c r="BQ394" s="236" t="s">
        <v>145</v>
      </c>
      <c r="BR394" s="236" t="s">
        <v>10</v>
      </c>
    </row>
    <row r="395" spans="11:70">
      <c r="K395" s="386" t="s">
        <v>163</v>
      </c>
      <c r="L395" s="236" t="str">
        <f t="shared" si="113"/>
        <v>TRai_Frt</v>
      </c>
      <c r="M395" s="236" t="str">
        <f t="shared" si="114"/>
        <v>FH6_7</v>
      </c>
      <c r="N395" s="236">
        <f t="shared" si="100"/>
        <v>1.9209922204757826E-2</v>
      </c>
      <c r="O395" s="236" t="s">
        <v>145</v>
      </c>
      <c r="P395" s="236" t="s">
        <v>14</v>
      </c>
      <c r="T395" s="236" t="s">
        <v>163</v>
      </c>
      <c r="U395" s="236" t="str">
        <f t="shared" si="107"/>
        <v>TRai_Frt</v>
      </c>
      <c r="V395" s="236" t="str">
        <f t="shared" si="107"/>
        <v>FH6_7</v>
      </c>
      <c r="W395" s="236">
        <f t="shared" si="101"/>
        <v>1.590246212487445E-2</v>
      </c>
      <c r="X395" s="236" t="s">
        <v>145</v>
      </c>
      <c r="Y395" s="236" t="s">
        <v>9</v>
      </c>
      <c r="AC395" s="236" t="s">
        <v>163</v>
      </c>
      <c r="AD395" s="236" t="str">
        <f t="shared" si="108"/>
        <v>TRai_Frt</v>
      </c>
      <c r="AE395" s="236" t="str">
        <f t="shared" si="108"/>
        <v>FH6_7</v>
      </c>
      <c r="AF395" s="236">
        <f t="shared" si="102"/>
        <v>1.8408075869719209E-2</v>
      </c>
      <c r="AG395" s="236" t="s">
        <v>145</v>
      </c>
      <c r="AH395" s="236" t="s">
        <v>15</v>
      </c>
      <c r="AL395" s="236" t="s">
        <v>163</v>
      </c>
      <c r="AM395" s="236" t="str">
        <f t="shared" si="109"/>
        <v>TRai_Frt</v>
      </c>
      <c r="AN395" s="236" t="str">
        <f t="shared" si="109"/>
        <v>FH6_7</v>
      </c>
      <c r="AO395" s="236">
        <f t="shared" si="103"/>
        <v>1.7590353092763786E-2</v>
      </c>
      <c r="AP395" s="236" t="s">
        <v>145</v>
      </c>
      <c r="AQ395" s="236" t="s">
        <v>12</v>
      </c>
      <c r="AU395" s="236" t="s">
        <v>163</v>
      </c>
      <c r="AV395" s="236" t="str">
        <f t="shared" si="110"/>
        <v>TRai_Frt</v>
      </c>
      <c r="AW395" s="236" t="str">
        <f t="shared" si="110"/>
        <v>FH6_7</v>
      </c>
      <c r="AX395" s="236">
        <f t="shared" si="104"/>
        <v>1.6594507840248664E-2</v>
      </c>
      <c r="AY395" s="236" t="s">
        <v>145</v>
      </c>
      <c r="AZ395" s="236" t="s">
        <v>11</v>
      </c>
      <c r="BD395" s="236" t="s">
        <v>163</v>
      </c>
      <c r="BE395" s="236" t="str">
        <f t="shared" si="111"/>
        <v>TRai_Frt</v>
      </c>
      <c r="BF395" s="236" t="str">
        <f t="shared" si="111"/>
        <v>FH6_7</v>
      </c>
      <c r="BG395" s="236">
        <f t="shared" si="106"/>
        <v>1.7590353092763786E-2</v>
      </c>
      <c r="BH395" s="236" t="s">
        <v>145</v>
      </c>
      <c r="BI395" s="236" t="s">
        <v>13</v>
      </c>
      <c r="BM395" s="236" t="s">
        <v>163</v>
      </c>
      <c r="BN395" s="236" t="str">
        <f t="shared" si="112"/>
        <v>TRai_Frt</v>
      </c>
      <c r="BO395" s="236" t="str">
        <f t="shared" si="112"/>
        <v>FH6_7</v>
      </c>
      <c r="BP395" s="236">
        <f t="shared" si="105"/>
        <v>1.6594507840248664E-2</v>
      </c>
      <c r="BQ395" s="236" t="s">
        <v>145</v>
      </c>
      <c r="BR395" s="236" t="s">
        <v>10</v>
      </c>
    </row>
    <row r="396" spans="11:70">
      <c r="K396" s="236" t="s">
        <v>163</v>
      </c>
      <c r="L396" s="236" t="str">
        <f t="shared" si="113"/>
        <v>TRai_Frt</v>
      </c>
      <c r="M396" s="236" t="str">
        <f t="shared" si="114"/>
        <v>FH8_9</v>
      </c>
      <c r="N396" s="236">
        <f t="shared" si="100"/>
        <v>1.8841834190357041E-2</v>
      </c>
      <c r="O396" s="236" t="s">
        <v>145</v>
      </c>
      <c r="P396" s="236" t="s">
        <v>14</v>
      </c>
      <c r="T396" s="236" t="s">
        <v>163</v>
      </c>
      <c r="U396" s="236" t="str">
        <f t="shared" si="107"/>
        <v>TRai_Frt</v>
      </c>
      <c r="V396" s="236" t="str">
        <f t="shared" si="107"/>
        <v>FH8_9</v>
      </c>
      <c r="W396" s="236">
        <f t="shared" si="101"/>
        <v>1.7105236665912595E-2</v>
      </c>
      <c r="X396" s="236" t="s">
        <v>145</v>
      </c>
      <c r="Y396" s="236" t="s">
        <v>9</v>
      </c>
      <c r="AC396" s="236" t="s">
        <v>163</v>
      </c>
      <c r="AD396" s="236" t="str">
        <f t="shared" si="108"/>
        <v>TRai_Frt</v>
      </c>
      <c r="AE396" s="236" t="str">
        <f t="shared" si="108"/>
        <v>FH8_9</v>
      </c>
      <c r="AF396" s="236">
        <f t="shared" si="102"/>
        <v>1.6970320419525779E-2</v>
      </c>
      <c r="AG396" s="236" t="s">
        <v>145</v>
      </c>
      <c r="AH396" s="236" t="s">
        <v>15</v>
      </c>
      <c r="AL396" s="236" t="s">
        <v>163</v>
      </c>
      <c r="AM396" s="236" t="str">
        <f t="shared" si="109"/>
        <v>TRai_Frt</v>
      </c>
      <c r="AN396" s="236" t="str">
        <f t="shared" si="109"/>
        <v>FH8_9</v>
      </c>
      <c r="AO396" s="236">
        <f t="shared" si="103"/>
        <v>1.7469867163884722E-2</v>
      </c>
      <c r="AP396" s="236" t="s">
        <v>145</v>
      </c>
      <c r="AQ396" s="236" t="s">
        <v>12</v>
      </c>
      <c r="AU396" s="236" t="s">
        <v>163</v>
      </c>
      <c r="AV396" s="236" t="str">
        <f t="shared" si="110"/>
        <v>TRai_Frt</v>
      </c>
      <c r="AW396" s="236" t="str">
        <f t="shared" si="110"/>
        <v>FH8_9</v>
      </c>
      <c r="AX396" s="236">
        <f t="shared" si="104"/>
        <v>1.6512257912117322E-2</v>
      </c>
      <c r="AY396" s="236" t="s">
        <v>145</v>
      </c>
      <c r="AZ396" s="236" t="s">
        <v>11</v>
      </c>
      <c r="BD396" s="236" t="s">
        <v>163</v>
      </c>
      <c r="BE396" s="236" t="str">
        <f t="shared" si="111"/>
        <v>TRai_Frt</v>
      </c>
      <c r="BF396" s="236" t="str">
        <f t="shared" si="111"/>
        <v>FH8_9</v>
      </c>
      <c r="BG396" s="236">
        <f t="shared" si="106"/>
        <v>1.7469867163884722E-2</v>
      </c>
      <c r="BH396" s="236" t="s">
        <v>145</v>
      </c>
      <c r="BI396" s="236" t="s">
        <v>13</v>
      </c>
      <c r="BM396" s="236" t="s">
        <v>163</v>
      </c>
      <c r="BN396" s="236" t="str">
        <f t="shared" si="112"/>
        <v>TRai_Frt</v>
      </c>
      <c r="BO396" s="236" t="str">
        <f t="shared" si="112"/>
        <v>FH8_9</v>
      </c>
      <c r="BP396" s="236">
        <f t="shared" si="105"/>
        <v>1.6512257912117322E-2</v>
      </c>
      <c r="BQ396" s="236" t="s">
        <v>145</v>
      </c>
      <c r="BR396" s="236" t="s">
        <v>10</v>
      </c>
    </row>
    <row r="397" spans="11:70">
      <c r="K397" s="236" t="s">
        <v>163</v>
      </c>
      <c r="L397" s="236" t="str">
        <f t="shared" si="113"/>
        <v>TRai_Frt</v>
      </c>
      <c r="M397" s="236" t="str">
        <f t="shared" si="114"/>
        <v>FH10_11</v>
      </c>
      <c r="N397" s="236">
        <f t="shared" si="100"/>
        <v>1.8935669933152932E-2</v>
      </c>
      <c r="O397" s="236" t="s">
        <v>145</v>
      </c>
      <c r="P397" s="236" t="s">
        <v>14</v>
      </c>
      <c r="T397" s="236" t="s">
        <v>163</v>
      </c>
      <c r="U397" s="236" t="str">
        <f t="shared" si="107"/>
        <v>TRai_Frt</v>
      </c>
      <c r="V397" s="236" t="str">
        <f t="shared" si="107"/>
        <v>FH10_11</v>
      </c>
      <c r="W397" s="236">
        <f t="shared" si="101"/>
        <v>1.9822516118854855E-2</v>
      </c>
      <c r="X397" s="236" t="s">
        <v>145</v>
      </c>
      <c r="Y397" s="236" t="s">
        <v>9</v>
      </c>
      <c r="AC397" s="236" t="s">
        <v>163</v>
      </c>
      <c r="AD397" s="236" t="str">
        <f t="shared" si="108"/>
        <v>TRai_Frt</v>
      </c>
      <c r="AE397" s="236" t="str">
        <f t="shared" si="108"/>
        <v>FH10_11</v>
      </c>
      <c r="AF397" s="236">
        <f t="shared" si="102"/>
        <v>1.6672348011768142E-2</v>
      </c>
      <c r="AG397" s="236" t="s">
        <v>145</v>
      </c>
      <c r="AH397" s="236" t="s">
        <v>15</v>
      </c>
      <c r="AL397" s="236" t="s">
        <v>163</v>
      </c>
      <c r="AM397" s="236" t="str">
        <f t="shared" si="109"/>
        <v>TRai_Frt</v>
      </c>
      <c r="AN397" s="236" t="str">
        <f t="shared" si="109"/>
        <v>FH10_11</v>
      </c>
      <c r="AO397" s="236">
        <f t="shared" si="103"/>
        <v>1.8548115811417278E-2</v>
      </c>
      <c r="AP397" s="236" t="s">
        <v>145</v>
      </c>
      <c r="AQ397" s="236" t="s">
        <v>12</v>
      </c>
      <c r="AU397" s="236" t="s">
        <v>163</v>
      </c>
      <c r="AV397" s="236" t="str">
        <f t="shared" si="110"/>
        <v>TRai_Frt</v>
      </c>
      <c r="AW397" s="236" t="str">
        <f t="shared" si="110"/>
        <v>FH10_11</v>
      </c>
      <c r="AX397" s="236">
        <f t="shared" si="104"/>
        <v>1.8253662687717338E-2</v>
      </c>
      <c r="AY397" s="236" t="s">
        <v>145</v>
      </c>
      <c r="AZ397" s="236" t="s">
        <v>11</v>
      </c>
      <c r="BD397" s="236" t="s">
        <v>163</v>
      </c>
      <c r="BE397" s="236" t="str">
        <f t="shared" si="111"/>
        <v>TRai_Frt</v>
      </c>
      <c r="BF397" s="236" t="str">
        <f t="shared" si="111"/>
        <v>FH10_11</v>
      </c>
      <c r="BG397" s="236">
        <f t="shared" si="106"/>
        <v>1.8548115811417278E-2</v>
      </c>
      <c r="BH397" s="236" t="s">
        <v>145</v>
      </c>
      <c r="BI397" s="236" t="s">
        <v>13</v>
      </c>
      <c r="BM397" s="236" t="s">
        <v>163</v>
      </c>
      <c r="BN397" s="236" t="str">
        <f t="shared" si="112"/>
        <v>TRai_Frt</v>
      </c>
      <c r="BO397" s="236" t="str">
        <f t="shared" si="112"/>
        <v>FH10_11</v>
      </c>
      <c r="BP397" s="236">
        <f t="shared" si="105"/>
        <v>1.8253662687717338E-2</v>
      </c>
      <c r="BQ397" s="236" t="s">
        <v>145</v>
      </c>
      <c r="BR397" s="236" t="s">
        <v>10</v>
      </c>
    </row>
    <row r="398" spans="11:70">
      <c r="K398" s="236" t="s">
        <v>163</v>
      </c>
      <c r="L398" s="236" t="str">
        <f t="shared" si="113"/>
        <v>TRai_Frt</v>
      </c>
      <c r="M398" s="236" t="str">
        <f t="shared" si="114"/>
        <v>FH12_13</v>
      </c>
      <c r="N398" s="236">
        <f t="shared" si="100"/>
        <v>1.9884706900704735E-2</v>
      </c>
      <c r="O398" s="236" t="s">
        <v>145</v>
      </c>
      <c r="P398" s="236" t="s">
        <v>14</v>
      </c>
      <c r="T398" s="236" t="s">
        <v>163</v>
      </c>
      <c r="U398" s="236" t="str">
        <f t="shared" si="107"/>
        <v>TRai_Frt</v>
      </c>
      <c r="V398" s="236" t="str">
        <f t="shared" si="107"/>
        <v>FH12_13</v>
      </c>
      <c r="W398" s="236">
        <f t="shared" si="101"/>
        <v>2.0576715213032504E-2</v>
      </c>
      <c r="X398" s="236" t="s">
        <v>145</v>
      </c>
      <c r="Y398" s="236" t="s">
        <v>9</v>
      </c>
      <c r="AC398" s="236" t="s">
        <v>163</v>
      </c>
      <c r="AD398" s="236" t="str">
        <f t="shared" si="108"/>
        <v>TRai_Frt</v>
      </c>
      <c r="AE398" s="236" t="str">
        <f t="shared" si="108"/>
        <v>FH12_13</v>
      </c>
      <c r="AF398" s="236">
        <f t="shared" si="102"/>
        <v>1.7899394766943112E-2</v>
      </c>
      <c r="AG398" s="236" t="s">
        <v>145</v>
      </c>
      <c r="AH398" s="236" t="s">
        <v>15</v>
      </c>
      <c r="AL398" s="236" t="s">
        <v>163</v>
      </c>
      <c r="AM398" s="236" t="str">
        <f t="shared" si="109"/>
        <v>TRai_Frt</v>
      </c>
      <c r="AN398" s="236" t="str">
        <f t="shared" si="109"/>
        <v>FH12_13</v>
      </c>
      <c r="AO398" s="236">
        <f t="shared" si="103"/>
        <v>1.9734637777557382E-2</v>
      </c>
      <c r="AP398" s="236" t="s">
        <v>145</v>
      </c>
      <c r="AQ398" s="236" t="s">
        <v>12</v>
      </c>
      <c r="AU398" s="236" t="s">
        <v>163</v>
      </c>
      <c r="AV398" s="236" t="str">
        <f t="shared" si="110"/>
        <v>TRai_Frt</v>
      </c>
      <c r="AW398" s="236" t="str">
        <f t="shared" si="110"/>
        <v>FH12_13</v>
      </c>
      <c r="AX398" s="236">
        <f t="shared" si="104"/>
        <v>2.0262699404647935E-2</v>
      </c>
      <c r="AY398" s="236" t="s">
        <v>145</v>
      </c>
      <c r="AZ398" s="236" t="s">
        <v>11</v>
      </c>
      <c r="BD398" s="236" t="s">
        <v>163</v>
      </c>
      <c r="BE398" s="236" t="str">
        <f t="shared" si="111"/>
        <v>TRai_Frt</v>
      </c>
      <c r="BF398" s="236" t="str">
        <f t="shared" si="111"/>
        <v>FH12_13</v>
      </c>
      <c r="BG398" s="236">
        <f t="shared" si="106"/>
        <v>1.9734637777557382E-2</v>
      </c>
      <c r="BH398" s="236" t="s">
        <v>145</v>
      </c>
      <c r="BI398" s="236" t="s">
        <v>13</v>
      </c>
      <c r="BM398" s="236" t="s">
        <v>163</v>
      </c>
      <c r="BN398" s="236" t="str">
        <f t="shared" si="112"/>
        <v>TRai_Frt</v>
      </c>
      <c r="BO398" s="236" t="str">
        <f t="shared" si="112"/>
        <v>FH12_13</v>
      </c>
      <c r="BP398" s="236">
        <f t="shared" si="105"/>
        <v>2.0262699404647935E-2</v>
      </c>
      <c r="BQ398" s="236" t="s">
        <v>145</v>
      </c>
      <c r="BR398" s="236" t="s">
        <v>10</v>
      </c>
    </row>
    <row r="399" spans="11:70">
      <c r="K399" s="386" t="s">
        <v>163</v>
      </c>
      <c r="L399" s="236" t="str">
        <f t="shared" si="113"/>
        <v>TRai_Frt</v>
      </c>
      <c r="M399" s="236" t="str">
        <f t="shared" si="114"/>
        <v>FH14_15</v>
      </c>
      <c r="N399" s="236">
        <f t="shared" si="100"/>
        <v>2.0838990619720756E-2</v>
      </c>
      <c r="O399" s="236" t="s">
        <v>145</v>
      </c>
      <c r="P399" s="236" t="s">
        <v>14</v>
      </c>
      <c r="T399" s="236" t="s">
        <v>163</v>
      </c>
      <c r="U399" s="236" t="str">
        <f t="shared" si="107"/>
        <v>TRai_Frt</v>
      </c>
      <c r="V399" s="236" t="str">
        <f t="shared" si="107"/>
        <v>FH14_15</v>
      </c>
      <c r="W399" s="236">
        <f t="shared" si="101"/>
        <v>2.0134412075970921E-2</v>
      </c>
      <c r="X399" s="236" t="s">
        <v>145</v>
      </c>
      <c r="Y399" s="236" t="s">
        <v>9</v>
      </c>
      <c r="AC399" s="236" t="s">
        <v>163</v>
      </c>
      <c r="AD399" s="236" t="str">
        <f t="shared" si="108"/>
        <v>TRai_Frt</v>
      </c>
      <c r="AE399" s="236" t="str">
        <f t="shared" si="108"/>
        <v>FH14_15</v>
      </c>
      <c r="AF399" s="236">
        <f t="shared" si="102"/>
        <v>2.0753023425021548E-2</v>
      </c>
      <c r="AG399" s="236" t="s">
        <v>145</v>
      </c>
      <c r="AH399" s="236" t="s">
        <v>15</v>
      </c>
      <c r="AL399" s="236" t="s">
        <v>163</v>
      </c>
      <c r="AM399" s="236" t="str">
        <f t="shared" si="109"/>
        <v>TRai_Frt</v>
      </c>
      <c r="AN399" s="236" t="str">
        <f t="shared" si="109"/>
        <v>FH14_15</v>
      </c>
      <c r="AO399" s="236">
        <f t="shared" si="103"/>
        <v>2.062125446774131E-2</v>
      </c>
      <c r="AP399" s="236" t="s">
        <v>145</v>
      </c>
      <c r="AQ399" s="236" t="s">
        <v>12</v>
      </c>
      <c r="AU399" s="236" t="s">
        <v>163</v>
      </c>
      <c r="AV399" s="236" t="str">
        <f t="shared" si="110"/>
        <v>TRai_Frt</v>
      </c>
      <c r="AW399" s="236" t="str">
        <f t="shared" si="110"/>
        <v>FH14_15</v>
      </c>
      <c r="AX399" s="236">
        <f t="shared" si="104"/>
        <v>2.1172817979268704E-2</v>
      </c>
      <c r="AY399" s="236" t="s">
        <v>145</v>
      </c>
      <c r="AZ399" s="236" t="s">
        <v>11</v>
      </c>
      <c r="BD399" s="236" t="s">
        <v>163</v>
      </c>
      <c r="BE399" s="236" t="str">
        <f t="shared" si="111"/>
        <v>TRai_Frt</v>
      </c>
      <c r="BF399" s="236" t="str">
        <f t="shared" si="111"/>
        <v>FH14_15</v>
      </c>
      <c r="BG399" s="236">
        <f t="shared" si="106"/>
        <v>2.062125446774131E-2</v>
      </c>
      <c r="BH399" s="236" t="s">
        <v>145</v>
      </c>
      <c r="BI399" s="236" t="s">
        <v>13</v>
      </c>
      <c r="BM399" s="236" t="s">
        <v>163</v>
      </c>
      <c r="BN399" s="236" t="str">
        <f t="shared" si="112"/>
        <v>TRai_Frt</v>
      </c>
      <c r="BO399" s="236" t="str">
        <f t="shared" si="112"/>
        <v>FH14_15</v>
      </c>
      <c r="BP399" s="236">
        <f t="shared" si="105"/>
        <v>2.1172817979268704E-2</v>
      </c>
      <c r="BQ399" s="236" t="s">
        <v>145</v>
      </c>
      <c r="BR399" s="236" t="s">
        <v>10</v>
      </c>
    </row>
    <row r="400" spans="11:70">
      <c r="K400" s="236" t="s">
        <v>163</v>
      </c>
      <c r="L400" s="236" t="str">
        <f t="shared" si="113"/>
        <v>TRai_Frt</v>
      </c>
      <c r="M400" s="236" t="str">
        <f t="shared" si="114"/>
        <v>FH16_17</v>
      </c>
      <c r="N400" s="236">
        <f t="shared" ref="N400:N463" si="115">N352</f>
        <v>2.1159581881884614E-2</v>
      </c>
      <c r="O400" s="236" t="s">
        <v>145</v>
      </c>
      <c r="P400" s="236" t="s">
        <v>14</v>
      </c>
      <c r="T400" s="236" t="s">
        <v>163</v>
      </c>
      <c r="U400" s="236" t="str">
        <f t="shared" si="107"/>
        <v>TRai_Frt</v>
      </c>
      <c r="V400" s="236" t="str">
        <f t="shared" si="107"/>
        <v>FH16_17</v>
      </c>
      <c r="W400" s="236">
        <f t="shared" ref="W400:W463" si="116">W352</f>
        <v>1.9900470527556027E-2</v>
      </c>
      <c r="X400" s="236" t="s">
        <v>145</v>
      </c>
      <c r="Y400" s="236" t="s">
        <v>9</v>
      </c>
      <c r="AC400" s="236" t="s">
        <v>163</v>
      </c>
      <c r="AD400" s="236" t="str">
        <f t="shared" ref="AD400:AE415" si="117">U400</f>
        <v>TRai_Frt</v>
      </c>
      <c r="AE400" s="236" t="str">
        <f t="shared" si="117"/>
        <v>FH16_17</v>
      </c>
      <c r="AF400" s="236">
        <f t="shared" ref="AF400:AF463" si="118">AF352</f>
        <v>2.1834856434323043E-2</v>
      </c>
      <c r="AG400" s="236" t="s">
        <v>145</v>
      </c>
      <c r="AH400" s="236" t="s">
        <v>15</v>
      </c>
      <c r="AL400" s="236" t="s">
        <v>163</v>
      </c>
      <c r="AM400" s="236" t="str">
        <f t="shared" ref="AM400:AN415" si="119">AD400</f>
        <v>TRai_Frt</v>
      </c>
      <c r="AN400" s="236" t="str">
        <f t="shared" si="119"/>
        <v>FH16_17</v>
      </c>
      <c r="AO400" s="236">
        <f t="shared" ref="AO400:AO463" si="120">AO352</f>
        <v>2.0861762903381702E-2</v>
      </c>
      <c r="AP400" s="236" t="s">
        <v>145</v>
      </c>
      <c r="AQ400" s="236" t="s">
        <v>12</v>
      </c>
      <c r="AU400" s="236" t="s">
        <v>163</v>
      </c>
      <c r="AV400" s="236" t="str">
        <f t="shared" ref="AV400:AW415" si="121">AM400</f>
        <v>TRai_Frt</v>
      </c>
      <c r="AW400" s="236" t="str">
        <f t="shared" si="121"/>
        <v>FH16_17</v>
      </c>
      <c r="AX400" s="236">
        <f t="shared" ref="AX400:AX463" si="122">AX352</f>
        <v>2.13427940914599E-2</v>
      </c>
      <c r="AY400" s="236" t="s">
        <v>145</v>
      </c>
      <c r="AZ400" s="236" t="s">
        <v>11</v>
      </c>
      <c r="BD400" s="236" t="s">
        <v>163</v>
      </c>
      <c r="BE400" s="236" t="str">
        <f t="shared" ref="BE400:BF415" si="123">AV400</f>
        <v>TRai_Frt</v>
      </c>
      <c r="BF400" s="236" t="str">
        <f t="shared" si="123"/>
        <v>FH16_17</v>
      </c>
      <c r="BG400" s="236">
        <f t="shared" si="106"/>
        <v>2.0861762903381702E-2</v>
      </c>
      <c r="BH400" s="236" t="s">
        <v>145</v>
      </c>
      <c r="BI400" s="236" t="s">
        <v>13</v>
      </c>
      <c r="BM400" s="236" t="s">
        <v>163</v>
      </c>
      <c r="BN400" s="236" t="str">
        <f t="shared" ref="BN400:BO415" si="124">BE400</f>
        <v>TRai_Frt</v>
      </c>
      <c r="BO400" s="236" t="str">
        <f t="shared" si="124"/>
        <v>FH16_17</v>
      </c>
      <c r="BP400" s="236">
        <f t="shared" ref="BP400:BP463" si="125">AX400</f>
        <v>2.13427940914599E-2</v>
      </c>
      <c r="BQ400" s="236" t="s">
        <v>145</v>
      </c>
      <c r="BR400" s="236" t="s">
        <v>10</v>
      </c>
    </row>
    <row r="401" spans="11:70">
      <c r="K401" s="236" t="s">
        <v>163</v>
      </c>
      <c r="L401" s="236" t="str">
        <f t="shared" si="113"/>
        <v>TRai_Frt</v>
      </c>
      <c r="M401" s="236" t="str">
        <f t="shared" si="114"/>
        <v>FH18_19</v>
      </c>
      <c r="N401" s="236">
        <f t="shared" si="115"/>
        <v>2.1224678540757162E-2</v>
      </c>
      <c r="O401" s="236" t="s">
        <v>145</v>
      </c>
      <c r="P401" s="236" t="s">
        <v>14</v>
      </c>
      <c r="T401" s="236" t="s">
        <v>163</v>
      </c>
      <c r="U401" s="236" t="str">
        <f t="shared" ref="U401:V416" si="126">L401</f>
        <v>TRai_Frt</v>
      </c>
      <c r="V401" s="236" t="str">
        <f t="shared" si="126"/>
        <v>FH18_19</v>
      </c>
      <c r="W401" s="236">
        <f t="shared" si="116"/>
        <v>2.0107856361090009E-2</v>
      </c>
      <c r="X401" s="236" t="s">
        <v>145</v>
      </c>
      <c r="Y401" s="236" t="s">
        <v>9</v>
      </c>
      <c r="AC401" s="236" t="s">
        <v>163</v>
      </c>
      <c r="AD401" s="236" t="str">
        <f t="shared" si="117"/>
        <v>TRai_Frt</v>
      </c>
      <c r="AE401" s="236" t="str">
        <f t="shared" si="117"/>
        <v>FH18_19</v>
      </c>
      <c r="AF401" s="236">
        <f t="shared" si="118"/>
        <v>2.1851663341138666E-2</v>
      </c>
      <c r="AG401" s="236" t="s">
        <v>145</v>
      </c>
      <c r="AH401" s="236" t="s">
        <v>15</v>
      </c>
      <c r="AL401" s="236" t="s">
        <v>163</v>
      </c>
      <c r="AM401" s="236" t="str">
        <f t="shared" si="119"/>
        <v>TRai_Frt</v>
      </c>
      <c r="AN401" s="236" t="str">
        <f t="shared" si="119"/>
        <v>FH18_19</v>
      </c>
      <c r="AO401" s="236">
        <f t="shared" si="120"/>
        <v>2.0787222764254057E-2</v>
      </c>
      <c r="AP401" s="236" t="s">
        <v>145</v>
      </c>
      <c r="AQ401" s="236" t="s">
        <v>12</v>
      </c>
      <c r="AU401" s="236" t="s">
        <v>163</v>
      </c>
      <c r="AV401" s="236" t="str">
        <f t="shared" si="121"/>
        <v>TRai_Frt</v>
      </c>
      <c r="AW401" s="236" t="str">
        <f t="shared" si="121"/>
        <v>FH18_19</v>
      </c>
      <c r="AX401" s="236">
        <f t="shared" si="122"/>
        <v>2.1302546509601013E-2</v>
      </c>
      <c r="AY401" s="236" t="s">
        <v>145</v>
      </c>
      <c r="AZ401" s="236" t="s">
        <v>11</v>
      </c>
      <c r="BD401" s="236" t="s">
        <v>163</v>
      </c>
      <c r="BE401" s="236" t="str">
        <f t="shared" si="123"/>
        <v>TRai_Frt</v>
      </c>
      <c r="BF401" s="236" t="str">
        <f t="shared" si="123"/>
        <v>FH18_19</v>
      </c>
      <c r="BG401" s="236">
        <f t="shared" si="106"/>
        <v>2.0787222764254057E-2</v>
      </c>
      <c r="BH401" s="236" t="s">
        <v>145</v>
      </c>
      <c r="BI401" s="236" t="s">
        <v>13</v>
      </c>
      <c r="BM401" s="236" t="s">
        <v>163</v>
      </c>
      <c r="BN401" s="236" t="str">
        <f t="shared" si="124"/>
        <v>TRai_Frt</v>
      </c>
      <c r="BO401" s="236" t="str">
        <f t="shared" si="124"/>
        <v>FH18_19</v>
      </c>
      <c r="BP401" s="236">
        <f t="shared" si="125"/>
        <v>2.1302546509601013E-2</v>
      </c>
      <c r="BQ401" s="236" t="s">
        <v>145</v>
      </c>
      <c r="BR401" s="236" t="s">
        <v>10</v>
      </c>
    </row>
    <row r="402" spans="11:70">
      <c r="K402" s="236" t="s">
        <v>163</v>
      </c>
      <c r="L402" s="236" t="str">
        <f t="shared" si="113"/>
        <v>TRai_Frt</v>
      </c>
      <c r="M402" s="236" t="str">
        <f t="shared" si="114"/>
        <v>FH20_21</v>
      </c>
      <c r="N402" s="236">
        <f t="shared" si="115"/>
        <v>2.1196759693815032E-2</v>
      </c>
      <c r="O402" s="236" t="s">
        <v>145</v>
      </c>
      <c r="P402" s="236" t="s">
        <v>14</v>
      </c>
      <c r="T402" s="236" t="s">
        <v>163</v>
      </c>
      <c r="U402" s="236" t="str">
        <f t="shared" si="126"/>
        <v>TRai_Frt</v>
      </c>
      <c r="V402" s="236" t="str">
        <f t="shared" si="126"/>
        <v>FH20_21</v>
      </c>
      <c r="W402" s="236">
        <f t="shared" si="116"/>
        <v>2.0969036728827523E-2</v>
      </c>
      <c r="X402" s="236" t="s">
        <v>145</v>
      </c>
      <c r="Y402" s="236" t="s">
        <v>9</v>
      </c>
      <c r="AC402" s="236" t="s">
        <v>163</v>
      </c>
      <c r="AD402" s="236" t="str">
        <f t="shared" si="117"/>
        <v>TRai_Frt</v>
      </c>
      <c r="AE402" s="236" t="str">
        <f t="shared" si="117"/>
        <v>FH20_21</v>
      </c>
      <c r="AF402" s="236">
        <f t="shared" si="118"/>
        <v>2.157042975296812E-2</v>
      </c>
      <c r="AG402" s="236" t="s">
        <v>145</v>
      </c>
      <c r="AH402" s="236" t="s">
        <v>15</v>
      </c>
      <c r="AL402" s="236" t="s">
        <v>163</v>
      </c>
      <c r="AM402" s="236" t="str">
        <f t="shared" si="119"/>
        <v>TRai_Frt</v>
      </c>
      <c r="AN402" s="236" t="str">
        <f t="shared" si="119"/>
        <v>FH20_21</v>
      </c>
      <c r="AO402" s="236">
        <f t="shared" si="120"/>
        <v>2.0999926566056218E-2</v>
      </c>
      <c r="AP402" s="236" t="s">
        <v>145</v>
      </c>
      <c r="AQ402" s="236" t="s">
        <v>12</v>
      </c>
      <c r="AU402" s="236" t="s">
        <v>163</v>
      </c>
      <c r="AV402" s="236" t="str">
        <f t="shared" si="121"/>
        <v>TRai_Frt</v>
      </c>
      <c r="AW402" s="236" t="str">
        <f t="shared" si="121"/>
        <v>FH20_21</v>
      </c>
      <c r="AX402" s="236">
        <f t="shared" si="122"/>
        <v>2.172914857240358E-2</v>
      </c>
      <c r="AY402" s="236" t="s">
        <v>145</v>
      </c>
      <c r="AZ402" s="236" t="s">
        <v>11</v>
      </c>
      <c r="BD402" s="236" t="s">
        <v>163</v>
      </c>
      <c r="BE402" s="236" t="str">
        <f t="shared" si="123"/>
        <v>TRai_Frt</v>
      </c>
      <c r="BF402" s="236" t="str">
        <f t="shared" si="123"/>
        <v>FH20_21</v>
      </c>
      <c r="BG402" s="236">
        <f t="shared" si="106"/>
        <v>2.0999926566056218E-2</v>
      </c>
      <c r="BH402" s="236" t="s">
        <v>145</v>
      </c>
      <c r="BI402" s="236" t="s">
        <v>13</v>
      </c>
      <c r="BM402" s="236" t="s">
        <v>163</v>
      </c>
      <c r="BN402" s="236" t="str">
        <f t="shared" si="124"/>
        <v>TRai_Frt</v>
      </c>
      <c r="BO402" s="236" t="str">
        <f t="shared" si="124"/>
        <v>FH20_21</v>
      </c>
      <c r="BP402" s="236">
        <f t="shared" si="125"/>
        <v>2.172914857240358E-2</v>
      </c>
      <c r="BQ402" s="236" t="s">
        <v>145</v>
      </c>
      <c r="BR402" s="236" t="s">
        <v>10</v>
      </c>
    </row>
    <row r="403" spans="11:70">
      <c r="K403" s="386" t="s">
        <v>163</v>
      </c>
      <c r="L403" s="236" t="str">
        <f t="shared" si="113"/>
        <v>TRai_Frt</v>
      </c>
      <c r="M403" s="236" t="str">
        <f t="shared" si="114"/>
        <v>FH22_23</v>
      </c>
      <c r="N403" s="236">
        <f t="shared" si="115"/>
        <v>2.1378603635991075E-2</v>
      </c>
      <c r="O403" s="236" t="s">
        <v>145</v>
      </c>
      <c r="P403" s="236" t="s">
        <v>14</v>
      </c>
      <c r="T403" s="236" t="s">
        <v>163</v>
      </c>
      <c r="U403" s="236" t="str">
        <f t="shared" si="126"/>
        <v>TRai_Frt</v>
      </c>
      <c r="V403" s="236" t="str">
        <f t="shared" si="126"/>
        <v>FH22_23</v>
      </c>
      <c r="W403" s="236">
        <f t="shared" si="116"/>
        <v>2.0691198572281522E-2</v>
      </c>
      <c r="X403" s="236" t="s">
        <v>145</v>
      </c>
      <c r="Y403" s="236" t="s">
        <v>9</v>
      </c>
      <c r="AC403" s="236" t="s">
        <v>163</v>
      </c>
      <c r="AD403" s="236" t="str">
        <f t="shared" si="117"/>
        <v>TRai_Frt</v>
      </c>
      <c r="AE403" s="236" t="str">
        <f t="shared" si="117"/>
        <v>FH22_23</v>
      </c>
      <c r="AF403" s="236">
        <f t="shared" si="118"/>
        <v>2.1709141168517694E-2</v>
      </c>
      <c r="AG403" s="236" t="s">
        <v>145</v>
      </c>
      <c r="AH403" s="236" t="s">
        <v>15</v>
      </c>
      <c r="AL403" s="236" t="s">
        <v>163</v>
      </c>
      <c r="AM403" s="236" t="str">
        <f t="shared" si="119"/>
        <v>TRai_Frt</v>
      </c>
      <c r="AN403" s="236" t="str">
        <f t="shared" si="119"/>
        <v>FH22_23</v>
      </c>
      <c r="AO403" s="236">
        <f t="shared" si="120"/>
        <v>2.1207571541905425E-2</v>
      </c>
      <c r="AP403" s="236" t="s">
        <v>145</v>
      </c>
      <c r="AQ403" s="236" t="s">
        <v>12</v>
      </c>
      <c r="AU403" s="236" t="s">
        <v>163</v>
      </c>
      <c r="AV403" s="236" t="str">
        <f t="shared" si="121"/>
        <v>TRai_Frt</v>
      </c>
      <c r="AW403" s="236" t="str">
        <f t="shared" si="121"/>
        <v>FH22_23</v>
      </c>
      <c r="AX403" s="236">
        <f t="shared" si="122"/>
        <v>2.255459586083617E-2</v>
      </c>
      <c r="AY403" s="236" t="s">
        <v>145</v>
      </c>
      <c r="AZ403" s="236" t="s">
        <v>11</v>
      </c>
      <c r="BD403" s="236" t="s">
        <v>163</v>
      </c>
      <c r="BE403" s="236" t="str">
        <f t="shared" si="123"/>
        <v>TRai_Frt</v>
      </c>
      <c r="BF403" s="236" t="str">
        <f t="shared" si="123"/>
        <v>FH22_23</v>
      </c>
      <c r="BG403" s="236">
        <f t="shared" si="106"/>
        <v>2.1207571541905425E-2</v>
      </c>
      <c r="BH403" s="236" t="s">
        <v>145</v>
      </c>
      <c r="BI403" s="236" t="s">
        <v>13</v>
      </c>
      <c r="BM403" s="236" t="s">
        <v>163</v>
      </c>
      <c r="BN403" s="236" t="str">
        <f t="shared" si="124"/>
        <v>TRai_Frt</v>
      </c>
      <c r="BO403" s="236" t="str">
        <f t="shared" si="124"/>
        <v>FH22_23</v>
      </c>
      <c r="BP403" s="236">
        <f t="shared" si="125"/>
        <v>2.255459586083617E-2</v>
      </c>
      <c r="BQ403" s="236" t="s">
        <v>145</v>
      </c>
      <c r="BR403" s="236" t="s">
        <v>10</v>
      </c>
    </row>
    <row r="404" spans="11:70">
      <c r="K404" s="236" t="s">
        <v>163</v>
      </c>
      <c r="L404" s="236" t="str">
        <f t="shared" si="113"/>
        <v>TRai_Frt</v>
      </c>
      <c r="M404" s="236" t="str">
        <f t="shared" si="114"/>
        <v>WH0_1</v>
      </c>
      <c r="N404" s="236">
        <f t="shared" si="115"/>
        <v>2.3300094813820355E-2</v>
      </c>
      <c r="O404" s="236" t="s">
        <v>145</v>
      </c>
      <c r="P404" s="236" t="s">
        <v>14</v>
      </c>
      <c r="T404" s="236" t="s">
        <v>163</v>
      </c>
      <c r="U404" s="236" t="str">
        <f t="shared" si="126"/>
        <v>TRai_Frt</v>
      </c>
      <c r="V404" s="236" t="str">
        <f t="shared" si="126"/>
        <v>WH0_1</v>
      </c>
      <c r="W404" s="236">
        <f t="shared" si="116"/>
        <v>2.7052832396289028E-2</v>
      </c>
      <c r="X404" s="236" t="s">
        <v>145</v>
      </c>
      <c r="Y404" s="236" t="s">
        <v>9</v>
      </c>
      <c r="AC404" s="236" t="s">
        <v>163</v>
      </c>
      <c r="AD404" s="236" t="str">
        <f t="shared" si="117"/>
        <v>TRai_Frt</v>
      </c>
      <c r="AE404" s="236" t="str">
        <f t="shared" si="117"/>
        <v>WH0_1</v>
      </c>
      <c r="AF404" s="236">
        <f t="shared" si="118"/>
        <v>2.6977531248366181E-2</v>
      </c>
      <c r="AG404" s="236" t="s">
        <v>145</v>
      </c>
      <c r="AH404" s="236" t="s">
        <v>15</v>
      </c>
      <c r="AL404" s="236" t="s">
        <v>163</v>
      </c>
      <c r="AM404" s="236" t="str">
        <f t="shared" si="119"/>
        <v>TRai_Frt</v>
      </c>
      <c r="AN404" s="236" t="str">
        <f t="shared" si="119"/>
        <v>WH0_1</v>
      </c>
      <c r="AO404" s="236">
        <f t="shared" si="120"/>
        <v>2.6007960145311419E-2</v>
      </c>
      <c r="AP404" s="236" t="s">
        <v>145</v>
      </c>
      <c r="AQ404" s="236" t="s">
        <v>12</v>
      </c>
      <c r="AU404" s="236" t="s">
        <v>163</v>
      </c>
      <c r="AV404" s="236" t="str">
        <f t="shared" si="121"/>
        <v>TRai_Frt</v>
      </c>
      <c r="AW404" s="236" t="str">
        <f t="shared" si="121"/>
        <v>WH0_1</v>
      </c>
      <c r="AX404" s="236">
        <f t="shared" si="122"/>
        <v>2.5192013319288074E-2</v>
      </c>
      <c r="AY404" s="236" t="s">
        <v>145</v>
      </c>
      <c r="AZ404" s="236" t="s">
        <v>11</v>
      </c>
      <c r="BD404" s="236" t="s">
        <v>163</v>
      </c>
      <c r="BE404" s="236" t="str">
        <f t="shared" si="123"/>
        <v>TRai_Frt</v>
      </c>
      <c r="BF404" s="236" t="str">
        <f t="shared" si="123"/>
        <v>WH0_1</v>
      </c>
      <c r="BG404" s="236">
        <f t="shared" si="106"/>
        <v>2.6007960145311419E-2</v>
      </c>
      <c r="BH404" s="236" t="s">
        <v>145</v>
      </c>
      <c r="BI404" s="236" t="s">
        <v>13</v>
      </c>
      <c r="BM404" s="236" t="s">
        <v>163</v>
      </c>
      <c r="BN404" s="236" t="str">
        <f t="shared" si="124"/>
        <v>TRai_Frt</v>
      </c>
      <c r="BO404" s="236" t="str">
        <f t="shared" si="124"/>
        <v>WH0_1</v>
      </c>
      <c r="BP404" s="236">
        <f t="shared" si="125"/>
        <v>2.5192013319288074E-2</v>
      </c>
      <c r="BQ404" s="236" t="s">
        <v>145</v>
      </c>
      <c r="BR404" s="236" t="s">
        <v>10</v>
      </c>
    </row>
    <row r="405" spans="11:70">
      <c r="K405" s="236" t="s">
        <v>163</v>
      </c>
      <c r="L405" s="236" t="str">
        <f t="shared" si="113"/>
        <v>TRai_Frt</v>
      </c>
      <c r="M405" s="236" t="str">
        <f t="shared" si="114"/>
        <v>WH2_3</v>
      </c>
      <c r="N405" s="236">
        <f t="shared" si="115"/>
        <v>2.2949279837092943E-2</v>
      </c>
      <c r="O405" s="236" t="s">
        <v>145</v>
      </c>
      <c r="P405" s="236" t="s">
        <v>14</v>
      </c>
      <c r="T405" s="236" t="s">
        <v>163</v>
      </c>
      <c r="U405" s="236" t="str">
        <f t="shared" si="126"/>
        <v>TRai_Frt</v>
      </c>
      <c r="V405" s="236" t="str">
        <f t="shared" si="126"/>
        <v>WH2_3</v>
      </c>
      <c r="W405" s="236">
        <f t="shared" si="116"/>
        <v>2.5013577036882978E-2</v>
      </c>
      <c r="X405" s="236" t="s">
        <v>145</v>
      </c>
      <c r="Y405" s="236" t="s">
        <v>9</v>
      </c>
      <c r="AC405" s="236" t="s">
        <v>163</v>
      </c>
      <c r="AD405" s="236" t="str">
        <f t="shared" si="117"/>
        <v>TRai_Frt</v>
      </c>
      <c r="AE405" s="236" t="str">
        <f t="shared" si="117"/>
        <v>WH2_3</v>
      </c>
      <c r="AF405" s="236">
        <f t="shared" si="118"/>
        <v>2.6652958693425988E-2</v>
      </c>
      <c r="AG405" s="236" t="s">
        <v>145</v>
      </c>
      <c r="AH405" s="236" t="s">
        <v>15</v>
      </c>
      <c r="AL405" s="236" t="s">
        <v>163</v>
      </c>
      <c r="AM405" s="236" t="str">
        <f t="shared" si="119"/>
        <v>TRai_Frt</v>
      </c>
      <c r="AN405" s="236" t="str">
        <f t="shared" si="119"/>
        <v>WH2_3</v>
      </c>
      <c r="AO405" s="236">
        <f t="shared" si="120"/>
        <v>2.5282231921475835E-2</v>
      </c>
      <c r="AP405" s="236" t="s">
        <v>145</v>
      </c>
      <c r="AQ405" s="236" t="s">
        <v>12</v>
      </c>
      <c r="AU405" s="236" t="s">
        <v>163</v>
      </c>
      <c r="AV405" s="236" t="str">
        <f t="shared" si="121"/>
        <v>TRai_Frt</v>
      </c>
      <c r="AW405" s="236" t="str">
        <f t="shared" si="121"/>
        <v>WH2_3</v>
      </c>
      <c r="AX405" s="236">
        <f t="shared" si="122"/>
        <v>2.4011456297412508E-2</v>
      </c>
      <c r="AY405" s="236" t="s">
        <v>145</v>
      </c>
      <c r="AZ405" s="236" t="s">
        <v>11</v>
      </c>
      <c r="BD405" s="236" t="s">
        <v>163</v>
      </c>
      <c r="BE405" s="236" t="str">
        <f t="shared" si="123"/>
        <v>TRai_Frt</v>
      </c>
      <c r="BF405" s="236" t="str">
        <f t="shared" si="123"/>
        <v>WH2_3</v>
      </c>
      <c r="BG405" s="236">
        <f t="shared" si="106"/>
        <v>2.5282231921475835E-2</v>
      </c>
      <c r="BH405" s="236" t="s">
        <v>145</v>
      </c>
      <c r="BI405" s="236" t="s">
        <v>13</v>
      </c>
      <c r="BM405" s="236" t="s">
        <v>163</v>
      </c>
      <c r="BN405" s="236" t="str">
        <f t="shared" si="124"/>
        <v>TRai_Frt</v>
      </c>
      <c r="BO405" s="236" t="str">
        <f t="shared" si="124"/>
        <v>WH2_3</v>
      </c>
      <c r="BP405" s="236">
        <f t="shared" si="125"/>
        <v>2.4011456297412508E-2</v>
      </c>
      <c r="BQ405" s="236" t="s">
        <v>145</v>
      </c>
      <c r="BR405" s="236" t="s">
        <v>10</v>
      </c>
    </row>
    <row r="406" spans="11:70">
      <c r="K406" s="236" t="s">
        <v>163</v>
      </c>
      <c r="L406" s="236" t="str">
        <f t="shared" si="113"/>
        <v>TRai_Frt</v>
      </c>
      <c r="M406" s="236" t="str">
        <f t="shared" si="114"/>
        <v>WH4_5</v>
      </c>
      <c r="N406" s="236">
        <f t="shared" si="115"/>
        <v>2.2222380945545704E-2</v>
      </c>
      <c r="O406" s="236" t="s">
        <v>145</v>
      </c>
      <c r="P406" s="236" t="s">
        <v>14</v>
      </c>
      <c r="T406" s="236" t="s">
        <v>163</v>
      </c>
      <c r="U406" s="236" t="str">
        <f t="shared" si="126"/>
        <v>TRai_Frt</v>
      </c>
      <c r="V406" s="236" t="str">
        <f t="shared" si="126"/>
        <v>WH4_5</v>
      </c>
      <c r="W406" s="236">
        <f t="shared" si="116"/>
        <v>2.3696203770169025E-2</v>
      </c>
      <c r="X406" s="236" t="s">
        <v>145</v>
      </c>
      <c r="Y406" s="236" t="s">
        <v>9</v>
      </c>
      <c r="AC406" s="236" t="s">
        <v>163</v>
      </c>
      <c r="AD406" s="236" t="str">
        <f t="shared" si="117"/>
        <v>TRai_Frt</v>
      </c>
      <c r="AE406" s="236" t="str">
        <f t="shared" si="117"/>
        <v>WH4_5</v>
      </c>
      <c r="AF406" s="236">
        <f t="shared" si="118"/>
        <v>2.4917071568632491E-2</v>
      </c>
      <c r="AG406" s="236" t="s">
        <v>145</v>
      </c>
      <c r="AH406" s="236" t="s">
        <v>15</v>
      </c>
      <c r="AL406" s="236" t="s">
        <v>163</v>
      </c>
      <c r="AM406" s="236" t="str">
        <f t="shared" si="119"/>
        <v>TRai_Frt</v>
      </c>
      <c r="AN406" s="236" t="str">
        <f t="shared" si="119"/>
        <v>WH4_5</v>
      </c>
      <c r="AO406" s="236">
        <f t="shared" si="120"/>
        <v>2.3916599319823553E-2</v>
      </c>
      <c r="AP406" s="236" t="s">
        <v>145</v>
      </c>
      <c r="AQ406" s="236" t="s">
        <v>12</v>
      </c>
      <c r="AU406" s="236" t="s">
        <v>163</v>
      </c>
      <c r="AV406" s="236" t="str">
        <f t="shared" si="121"/>
        <v>TRai_Frt</v>
      </c>
      <c r="AW406" s="236" t="str">
        <f t="shared" si="121"/>
        <v>WH4_5</v>
      </c>
      <c r="AX406" s="236">
        <f t="shared" si="122"/>
        <v>2.1583935635486006E-2</v>
      </c>
      <c r="AY406" s="236" t="s">
        <v>145</v>
      </c>
      <c r="AZ406" s="236" t="s">
        <v>11</v>
      </c>
      <c r="BD406" s="236" t="s">
        <v>163</v>
      </c>
      <c r="BE406" s="236" t="str">
        <f t="shared" si="123"/>
        <v>TRai_Frt</v>
      </c>
      <c r="BF406" s="236" t="str">
        <f t="shared" si="123"/>
        <v>WH4_5</v>
      </c>
      <c r="BG406" s="236">
        <f t="shared" si="106"/>
        <v>2.3916599319823553E-2</v>
      </c>
      <c r="BH406" s="236" t="s">
        <v>145</v>
      </c>
      <c r="BI406" s="236" t="s">
        <v>13</v>
      </c>
      <c r="BM406" s="236" t="s">
        <v>163</v>
      </c>
      <c r="BN406" s="236" t="str">
        <f t="shared" si="124"/>
        <v>TRai_Frt</v>
      </c>
      <c r="BO406" s="236" t="str">
        <f t="shared" si="124"/>
        <v>WH4_5</v>
      </c>
      <c r="BP406" s="236">
        <f t="shared" si="125"/>
        <v>2.1583935635486006E-2</v>
      </c>
      <c r="BQ406" s="236" t="s">
        <v>145</v>
      </c>
      <c r="BR406" s="236" t="s">
        <v>10</v>
      </c>
    </row>
    <row r="407" spans="11:70">
      <c r="K407" s="386" t="s">
        <v>163</v>
      </c>
      <c r="L407" s="236" t="str">
        <f t="shared" si="113"/>
        <v>TRai_Frt</v>
      </c>
      <c r="M407" s="236" t="str">
        <f t="shared" si="114"/>
        <v>WH6_7</v>
      </c>
      <c r="N407" s="236">
        <f t="shared" si="115"/>
        <v>2.1258522050921807E-2</v>
      </c>
      <c r="O407" s="236" t="s">
        <v>145</v>
      </c>
      <c r="P407" s="236" t="s">
        <v>14</v>
      </c>
      <c r="T407" s="236" t="s">
        <v>163</v>
      </c>
      <c r="U407" s="236" t="str">
        <f t="shared" si="126"/>
        <v>TRai_Frt</v>
      </c>
      <c r="V407" s="236" t="str">
        <f t="shared" si="126"/>
        <v>WH6_7</v>
      </c>
      <c r="W407" s="236">
        <f t="shared" si="116"/>
        <v>2.3554467401049717E-2</v>
      </c>
      <c r="X407" s="236" t="s">
        <v>145</v>
      </c>
      <c r="Y407" s="236" t="s">
        <v>9</v>
      </c>
      <c r="AC407" s="236" t="s">
        <v>163</v>
      </c>
      <c r="AD407" s="236" t="str">
        <f t="shared" si="117"/>
        <v>TRai_Frt</v>
      </c>
      <c r="AE407" s="236" t="str">
        <f t="shared" si="117"/>
        <v>WH6_7</v>
      </c>
      <c r="AF407" s="236">
        <f t="shared" si="118"/>
        <v>2.2314948777941768E-2</v>
      </c>
      <c r="AG407" s="236" t="s">
        <v>145</v>
      </c>
      <c r="AH407" s="236" t="s">
        <v>15</v>
      </c>
      <c r="AL407" s="236" t="s">
        <v>163</v>
      </c>
      <c r="AM407" s="236" t="str">
        <f t="shared" si="119"/>
        <v>TRai_Frt</v>
      </c>
      <c r="AN407" s="236" t="str">
        <f t="shared" si="119"/>
        <v>WH6_7</v>
      </c>
      <c r="AO407" s="236">
        <f t="shared" si="120"/>
        <v>2.2630890443310306E-2</v>
      </c>
      <c r="AP407" s="236" t="s">
        <v>145</v>
      </c>
      <c r="AQ407" s="236" t="s">
        <v>12</v>
      </c>
      <c r="AU407" s="236" t="s">
        <v>163</v>
      </c>
      <c r="AV407" s="236" t="str">
        <f t="shared" si="121"/>
        <v>TRai_Frt</v>
      </c>
      <c r="AW407" s="236" t="str">
        <f t="shared" si="121"/>
        <v>WH6_7</v>
      </c>
      <c r="AX407" s="236">
        <f t="shared" si="122"/>
        <v>1.956645749960171E-2</v>
      </c>
      <c r="AY407" s="236" t="s">
        <v>145</v>
      </c>
      <c r="AZ407" s="236" t="s">
        <v>11</v>
      </c>
      <c r="BD407" s="236" t="s">
        <v>163</v>
      </c>
      <c r="BE407" s="236" t="str">
        <f t="shared" si="123"/>
        <v>TRai_Frt</v>
      </c>
      <c r="BF407" s="236" t="str">
        <f t="shared" si="123"/>
        <v>WH6_7</v>
      </c>
      <c r="BG407" s="236">
        <f t="shared" si="106"/>
        <v>2.2630890443310306E-2</v>
      </c>
      <c r="BH407" s="236" t="s">
        <v>145</v>
      </c>
      <c r="BI407" s="236" t="s">
        <v>13</v>
      </c>
      <c r="BM407" s="236" t="s">
        <v>163</v>
      </c>
      <c r="BN407" s="236" t="str">
        <f t="shared" si="124"/>
        <v>TRai_Frt</v>
      </c>
      <c r="BO407" s="236" t="str">
        <f t="shared" si="124"/>
        <v>WH6_7</v>
      </c>
      <c r="BP407" s="236">
        <f t="shared" si="125"/>
        <v>1.956645749960171E-2</v>
      </c>
      <c r="BQ407" s="236" t="s">
        <v>145</v>
      </c>
      <c r="BR407" s="236" t="s">
        <v>10</v>
      </c>
    </row>
    <row r="408" spans="11:70">
      <c r="K408" s="236" t="s">
        <v>163</v>
      </c>
      <c r="L408" s="236" t="str">
        <f t="shared" si="113"/>
        <v>TRai_Frt</v>
      </c>
      <c r="M408" s="236" t="str">
        <f t="shared" si="114"/>
        <v>WH8_9</v>
      </c>
      <c r="N408" s="236">
        <f t="shared" si="115"/>
        <v>2.0781130887542472E-2</v>
      </c>
      <c r="O408" s="236" t="s">
        <v>145</v>
      </c>
      <c r="P408" s="236" t="s">
        <v>14</v>
      </c>
      <c r="T408" s="236" t="s">
        <v>163</v>
      </c>
      <c r="U408" s="236" t="str">
        <f t="shared" si="126"/>
        <v>TRai_Frt</v>
      </c>
      <c r="V408" s="236" t="str">
        <f t="shared" si="126"/>
        <v>WH8_9</v>
      </c>
      <c r="W408" s="236">
        <f t="shared" si="116"/>
        <v>2.4300205766701756E-2</v>
      </c>
      <c r="X408" s="236" t="s">
        <v>145</v>
      </c>
      <c r="Y408" s="236" t="s">
        <v>9</v>
      </c>
      <c r="AC408" s="236" t="s">
        <v>163</v>
      </c>
      <c r="AD408" s="236" t="str">
        <f t="shared" si="117"/>
        <v>TRai_Frt</v>
      </c>
      <c r="AE408" s="236" t="str">
        <f t="shared" si="117"/>
        <v>WH8_9</v>
      </c>
      <c r="AF408" s="236">
        <f t="shared" si="118"/>
        <v>2.0694579381969672E-2</v>
      </c>
      <c r="AG408" s="236" t="s">
        <v>145</v>
      </c>
      <c r="AH408" s="236" t="s">
        <v>15</v>
      </c>
      <c r="AL408" s="236" t="s">
        <v>163</v>
      </c>
      <c r="AM408" s="236" t="str">
        <f t="shared" si="119"/>
        <v>TRai_Frt</v>
      </c>
      <c r="AN408" s="236" t="str">
        <f t="shared" si="119"/>
        <v>WH8_9</v>
      </c>
      <c r="AO408" s="236">
        <f t="shared" si="120"/>
        <v>2.2198516505466385E-2</v>
      </c>
      <c r="AP408" s="236" t="s">
        <v>145</v>
      </c>
      <c r="AQ408" s="236" t="s">
        <v>12</v>
      </c>
      <c r="AU408" s="236" t="s">
        <v>163</v>
      </c>
      <c r="AV408" s="236" t="str">
        <f t="shared" si="121"/>
        <v>TRai_Frt</v>
      </c>
      <c r="AW408" s="236" t="str">
        <f t="shared" si="121"/>
        <v>WH8_9</v>
      </c>
      <c r="AX408" s="236">
        <f t="shared" si="122"/>
        <v>1.8926889835118442E-2</v>
      </c>
      <c r="AY408" s="236" t="s">
        <v>145</v>
      </c>
      <c r="AZ408" s="236" t="s">
        <v>11</v>
      </c>
      <c r="BD408" s="236" t="s">
        <v>163</v>
      </c>
      <c r="BE408" s="236" t="str">
        <f t="shared" si="123"/>
        <v>TRai_Frt</v>
      </c>
      <c r="BF408" s="236" t="str">
        <f t="shared" si="123"/>
        <v>WH8_9</v>
      </c>
      <c r="BG408" s="236">
        <f t="shared" si="106"/>
        <v>2.2198516505466385E-2</v>
      </c>
      <c r="BH408" s="236" t="s">
        <v>145</v>
      </c>
      <c r="BI408" s="236" t="s">
        <v>13</v>
      </c>
      <c r="BM408" s="236" t="s">
        <v>163</v>
      </c>
      <c r="BN408" s="236" t="str">
        <f t="shared" si="124"/>
        <v>TRai_Frt</v>
      </c>
      <c r="BO408" s="236" t="str">
        <f t="shared" si="124"/>
        <v>WH8_9</v>
      </c>
      <c r="BP408" s="236">
        <f t="shared" si="125"/>
        <v>1.8926889835118442E-2</v>
      </c>
      <c r="BQ408" s="236" t="s">
        <v>145</v>
      </c>
      <c r="BR408" s="236" t="s">
        <v>10</v>
      </c>
    </row>
    <row r="409" spans="11:70">
      <c r="K409" s="236" t="s">
        <v>163</v>
      </c>
      <c r="L409" s="236" t="str">
        <f t="shared" si="113"/>
        <v>TRai_Frt</v>
      </c>
      <c r="M409" s="236" t="str">
        <f t="shared" si="114"/>
        <v>WH10_11</v>
      </c>
      <c r="N409" s="236">
        <f t="shared" si="115"/>
        <v>2.0724743126449289E-2</v>
      </c>
      <c r="O409" s="236" t="s">
        <v>145</v>
      </c>
      <c r="P409" s="236" t="s">
        <v>14</v>
      </c>
      <c r="T409" s="236" t="s">
        <v>163</v>
      </c>
      <c r="U409" s="236" t="str">
        <f t="shared" si="126"/>
        <v>TRai_Frt</v>
      </c>
      <c r="V409" s="236" t="str">
        <f t="shared" si="126"/>
        <v>WH10_11</v>
      </c>
      <c r="W409" s="236">
        <f t="shared" si="116"/>
        <v>2.6960606459662702E-2</v>
      </c>
      <c r="X409" s="236" t="s">
        <v>145</v>
      </c>
      <c r="Y409" s="236" t="s">
        <v>9</v>
      </c>
      <c r="AC409" s="236" t="s">
        <v>163</v>
      </c>
      <c r="AD409" s="236" t="str">
        <f t="shared" si="117"/>
        <v>TRai_Frt</v>
      </c>
      <c r="AE409" s="236" t="str">
        <f t="shared" si="117"/>
        <v>WH10_11</v>
      </c>
      <c r="AF409" s="236">
        <f t="shared" si="118"/>
        <v>2.0337356222063653E-2</v>
      </c>
      <c r="AG409" s="236" t="s">
        <v>145</v>
      </c>
      <c r="AH409" s="236" t="s">
        <v>15</v>
      </c>
      <c r="AL409" s="236" t="s">
        <v>163</v>
      </c>
      <c r="AM409" s="236" t="str">
        <f t="shared" si="119"/>
        <v>TRai_Frt</v>
      </c>
      <c r="AN409" s="236" t="str">
        <f t="shared" si="119"/>
        <v>WH10_11</v>
      </c>
      <c r="AO409" s="236">
        <f t="shared" si="120"/>
        <v>2.289443174741624E-2</v>
      </c>
      <c r="AP409" s="236" t="s">
        <v>145</v>
      </c>
      <c r="AQ409" s="236" t="s">
        <v>12</v>
      </c>
      <c r="AU409" s="236" t="s">
        <v>163</v>
      </c>
      <c r="AV409" s="236" t="str">
        <f t="shared" si="121"/>
        <v>TRai_Frt</v>
      </c>
      <c r="AW409" s="236" t="str">
        <f t="shared" si="121"/>
        <v>WH10_11</v>
      </c>
      <c r="AX409" s="236">
        <f t="shared" si="122"/>
        <v>1.9316772940714252E-2</v>
      </c>
      <c r="AY409" s="236" t="s">
        <v>145</v>
      </c>
      <c r="AZ409" s="236" t="s">
        <v>11</v>
      </c>
      <c r="BD409" s="236" t="s">
        <v>163</v>
      </c>
      <c r="BE409" s="236" t="str">
        <f t="shared" si="123"/>
        <v>TRai_Frt</v>
      </c>
      <c r="BF409" s="236" t="str">
        <f t="shared" si="123"/>
        <v>WH10_11</v>
      </c>
      <c r="BG409" s="236">
        <f t="shared" si="106"/>
        <v>2.289443174741624E-2</v>
      </c>
      <c r="BH409" s="236" t="s">
        <v>145</v>
      </c>
      <c r="BI409" s="236" t="s">
        <v>13</v>
      </c>
      <c r="BM409" s="236" t="s">
        <v>163</v>
      </c>
      <c r="BN409" s="236" t="str">
        <f t="shared" si="124"/>
        <v>TRai_Frt</v>
      </c>
      <c r="BO409" s="236" t="str">
        <f t="shared" si="124"/>
        <v>WH10_11</v>
      </c>
      <c r="BP409" s="236">
        <f t="shared" si="125"/>
        <v>1.9316772940714252E-2</v>
      </c>
      <c r="BQ409" s="236" t="s">
        <v>145</v>
      </c>
      <c r="BR409" s="236" t="s">
        <v>10</v>
      </c>
    </row>
    <row r="410" spans="11:70">
      <c r="K410" s="236" t="s">
        <v>163</v>
      </c>
      <c r="L410" s="236" t="str">
        <f t="shared" si="113"/>
        <v>TRai_Frt</v>
      </c>
      <c r="M410" s="236" t="str">
        <f t="shared" si="114"/>
        <v>WH12_13</v>
      </c>
      <c r="N410" s="236">
        <f t="shared" si="115"/>
        <v>2.1313426308615869E-2</v>
      </c>
      <c r="O410" s="236" t="s">
        <v>145</v>
      </c>
      <c r="P410" s="236" t="s">
        <v>14</v>
      </c>
      <c r="T410" s="236" t="s">
        <v>163</v>
      </c>
      <c r="U410" s="236" t="str">
        <f t="shared" si="126"/>
        <v>TRai_Frt</v>
      </c>
      <c r="V410" s="236" t="str">
        <f t="shared" si="126"/>
        <v>WH12_13</v>
      </c>
      <c r="W410" s="236">
        <f t="shared" si="116"/>
        <v>2.8194153221252558E-2</v>
      </c>
      <c r="X410" s="236" t="s">
        <v>145</v>
      </c>
      <c r="Y410" s="236" t="s">
        <v>9</v>
      </c>
      <c r="AC410" s="236" t="s">
        <v>163</v>
      </c>
      <c r="AD410" s="236" t="str">
        <f t="shared" si="117"/>
        <v>TRai_Frt</v>
      </c>
      <c r="AE410" s="236" t="str">
        <f t="shared" si="117"/>
        <v>WH12_13</v>
      </c>
      <c r="AF410" s="236">
        <f t="shared" si="118"/>
        <v>2.1577923329904772E-2</v>
      </c>
      <c r="AG410" s="236" t="s">
        <v>145</v>
      </c>
      <c r="AH410" s="236" t="s">
        <v>15</v>
      </c>
      <c r="AL410" s="236" t="s">
        <v>163</v>
      </c>
      <c r="AM410" s="236" t="str">
        <f t="shared" si="119"/>
        <v>TRai_Frt</v>
      </c>
      <c r="AN410" s="236" t="str">
        <f t="shared" si="119"/>
        <v>WH12_13</v>
      </c>
      <c r="AO410" s="236">
        <f t="shared" si="120"/>
        <v>2.436992205662647E-2</v>
      </c>
      <c r="AP410" s="236" t="s">
        <v>145</v>
      </c>
      <c r="AQ410" s="236" t="s">
        <v>12</v>
      </c>
      <c r="AU410" s="236" t="s">
        <v>163</v>
      </c>
      <c r="AV410" s="236" t="str">
        <f t="shared" si="121"/>
        <v>TRai_Frt</v>
      </c>
      <c r="AW410" s="236" t="str">
        <f t="shared" si="121"/>
        <v>WH12_13</v>
      </c>
      <c r="AX410" s="236">
        <f t="shared" si="122"/>
        <v>2.1713679165996778E-2</v>
      </c>
      <c r="AY410" s="236" t="s">
        <v>145</v>
      </c>
      <c r="AZ410" s="236" t="s">
        <v>11</v>
      </c>
      <c r="BD410" s="236" t="s">
        <v>163</v>
      </c>
      <c r="BE410" s="236" t="str">
        <f t="shared" si="123"/>
        <v>TRai_Frt</v>
      </c>
      <c r="BF410" s="236" t="str">
        <f t="shared" si="123"/>
        <v>WH12_13</v>
      </c>
      <c r="BG410" s="236">
        <f t="shared" si="106"/>
        <v>2.436992205662647E-2</v>
      </c>
      <c r="BH410" s="236" t="s">
        <v>145</v>
      </c>
      <c r="BI410" s="236" t="s">
        <v>13</v>
      </c>
      <c r="BM410" s="236" t="s">
        <v>163</v>
      </c>
      <c r="BN410" s="236" t="str">
        <f t="shared" si="124"/>
        <v>TRai_Frt</v>
      </c>
      <c r="BO410" s="236" t="str">
        <f t="shared" si="124"/>
        <v>WH12_13</v>
      </c>
      <c r="BP410" s="236">
        <f t="shared" si="125"/>
        <v>2.1713679165996778E-2</v>
      </c>
      <c r="BQ410" s="236" t="s">
        <v>145</v>
      </c>
      <c r="BR410" s="236" t="s">
        <v>10</v>
      </c>
    </row>
    <row r="411" spans="11:70">
      <c r="K411" s="386" t="s">
        <v>163</v>
      </c>
      <c r="L411" s="236" t="str">
        <f t="shared" si="113"/>
        <v>TRai_Frt</v>
      </c>
      <c r="M411" s="236" t="str">
        <f t="shared" si="114"/>
        <v>WH14_15</v>
      </c>
      <c r="N411" s="236">
        <f t="shared" si="115"/>
        <v>2.2469105630351725E-2</v>
      </c>
      <c r="O411" s="236" t="s">
        <v>145</v>
      </c>
      <c r="P411" s="236" t="s">
        <v>14</v>
      </c>
      <c r="T411" s="236" t="s">
        <v>163</v>
      </c>
      <c r="U411" s="236" t="str">
        <f t="shared" si="126"/>
        <v>TRai_Frt</v>
      </c>
      <c r="V411" s="236" t="str">
        <f t="shared" si="126"/>
        <v>WH14_15</v>
      </c>
      <c r="W411" s="236">
        <f t="shared" si="116"/>
        <v>2.7759107718327507E-2</v>
      </c>
      <c r="X411" s="236" t="s">
        <v>145</v>
      </c>
      <c r="Y411" s="236" t="s">
        <v>9</v>
      </c>
      <c r="AC411" s="236" t="s">
        <v>163</v>
      </c>
      <c r="AD411" s="236" t="str">
        <f t="shared" si="117"/>
        <v>TRai_Frt</v>
      </c>
      <c r="AE411" s="236" t="str">
        <f t="shared" si="117"/>
        <v>WH14_15</v>
      </c>
      <c r="AF411" s="236">
        <f t="shared" si="118"/>
        <v>2.443722308467574E-2</v>
      </c>
      <c r="AG411" s="236" t="s">
        <v>145</v>
      </c>
      <c r="AH411" s="236" t="s">
        <v>15</v>
      </c>
      <c r="AL411" s="236" t="s">
        <v>163</v>
      </c>
      <c r="AM411" s="236" t="str">
        <f t="shared" si="119"/>
        <v>TRai_Frt</v>
      </c>
      <c r="AN411" s="236" t="str">
        <f t="shared" si="119"/>
        <v>WH14_15</v>
      </c>
      <c r="AO411" s="236">
        <f t="shared" si="120"/>
        <v>2.5296656553616542E-2</v>
      </c>
      <c r="AP411" s="236" t="s">
        <v>145</v>
      </c>
      <c r="AQ411" s="236" t="s">
        <v>12</v>
      </c>
      <c r="AU411" s="236" t="s">
        <v>163</v>
      </c>
      <c r="AV411" s="236" t="str">
        <f t="shared" si="121"/>
        <v>TRai_Frt</v>
      </c>
      <c r="AW411" s="236" t="str">
        <f t="shared" si="121"/>
        <v>WH14_15</v>
      </c>
      <c r="AX411" s="236">
        <f t="shared" si="122"/>
        <v>2.3154616299008286E-2</v>
      </c>
      <c r="AY411" s="236" t="s">
        <v>145</v>
      </c>
      <c r="AZ411" s="236" t="s">
        <v>11</v>
      </c>
      <c r="BD411" s="236" t="s">
        <v>163</v>
      </c>
      <c r="BE411" s="236" t="str">
        <f t="shared" si="123"/>
        <v>TRai_Frt</v>
      </c>
      <c r="BF411" s="236" t="str">
        <f t="shared" si="123"/>
        <v>WH14_15</v>
      </c>
      <c r="BG411" s="236">
        <f t="shared" si="106"/>
        <v>2.5296656553616542E-2</v>
      </c>
      <c r="BH411" s="236" t="s">
        <v>145</v>
      </c>
      <c r="BI411" s="236" t="s">
        <v>13</v>
      </c>
      <c r="BM411" s="236" t="s">
        <v>163</v>
      </c>
      <c r="BN411" s="236" t="str">
        <f t="shared" si="124"/>
        <v>TRai_Frt</v>
      </c>
      <c r="BO411" s="236" t="str">
        <f t="shared" si="124"/>
        <v>WH14_15</v>
      </c>
      <c r="BP411" s="236">
        <f t="shared" si="125"/>
        <v>2.3154616299008286E-2</v>
      </c>
      <c r="BQ411" s="236" t="s">
        <v>145</v>
      </c>
      <c r="BR411" s="236" t="s">
        <v>10</v>
      </c>
    </row>
    <row r="412" spans="11:70">
      <c r="K412" s="236" t="s">
        <v>163</v>
      </c>
      <c r="L412" s="236" t="str">
        <f t="shared" si="113"/>
        <v>TRai_Frt</v>
      </c>
      <c r="M412" s="236" t="str">
        <f t="shared" si="114"/>
        <v>WH16_17</v>
      </c>
      <c r="N412" s="236">
        <f t="shared" si="115"/>
        <v>2.2805879354489168E-2</v>
      </c>
      <c r="O412" s="236" t="s">
        <v>145</v>
      </c>
      <c r="P412" s="236" t="s">
        <v>14</v>
      </c>
      <c r="T412" s="236" t="s">
        <v>163</v>
      </c>
      <c r="U412" s="236" t="str">
        <f t="shared" si="126"/>
        <v>TRai_Frt</v>
      </c>
      <c r="V412" s="236" t="str">
        <f t="shared" si="126"/>
        <v>WH16_17</v>
      </c>
      <c r="W412" s="236">
        <f t="shared" si="116"/>
        <v>2.7022500142114415E-2</v>
      </c>
      <c r="X412" s="236" t="s">
        <v>145</v>
      </c>
      <c r="Y412" s="236" t="s">
        <v>9</v>
      </c>
      <c r="AC412" s="236" t="s">
        <v>163</v>
      </c>
      <c r="AD412" s="236" t="str">
        <f t="shared" si="117"/>
        <v>TRai_Frt</v>
      </c>
      <c r="AE412" s="236" t="str">
        <f t="shared" si="117"/>
        <v>WH16_17</v>
      </c>
      <c r="AF412" s="236">
        <f t="shared" si="118"/>
        <v>2.5705527690156708E-2</v>
      </c>
      <c r="AG412" s="236" t="s">
        <v>145</v>
      </c>
      <c r="AH412" s="236" t="s">
        <v>15</v>
      </c>
      <c r="AL412" s="236" t="s">
        <v>163</v>
      </c>
      <c r="AM412" s="236" t="str">
        <f t="shared" si="119"/>
        <v>TRai_Frt</v>
      </c>
      <c r="AN412" s="236" t="str">
        <f t="shared" si="119"/>
        <v>WH16_17</v>
      </c>
      <c r="AO412" s="236">
        <f t="shared" si="120"/>
        <v>2.5303534826348534E-2</v>
      </c>
      <c r="AP412" s="236" t="s">
        <v>145</v>
      </c>
      <c r="AQ412" s="236" t="s">
        <v>12</v>
      </c>
      <c r="AU412" s="236" t="s">
        <v>163</v>
      </c>
      <c r="AV412" s="236" t="str">
        <f t="shared" si="121"/>
        <v>TRai_Frt</v>
      </c>
      <c r="AW412" s="236" t="str">
        <f t="shared" si="121"/>
        <v>WH16_17</v>
      </c>
      <c r="AX412" s="236">
        <f t="shared" si="122"/>
        <v>2.335857026371211E-2</v>
      </c>
      <c r="AY412" s="236" t="s">
        <v>145</v>
      </c>
      <c r="AZ412" s="236" t="s">
        <v>11</v>
      </c>
      <c r="BD412" s="236" t="s">
        <v>163</v>
      </c>
      <c r="BE412" s="236" t="str">
        <f t="shared" si="123"/>
        <v>TRai_Frt</v>
      </c>
      <c r="BF412" s="236" t="str">
        <f t="shared" si="123"/>
        <v>WH16_17</v>
      </c>
      <c r="BG412" s="236">
        <f t="shared" si="106"/>
        <v>2.5303534826348534E-2</v>
      </c>
      <c r="BH412" s="236" t="s">
        <v>145</v>
      </c>
      <c r="BI412" s="236" t="s">
        <v>13</v>
      </c>
      <c r="BM412" s="236" t="s">
        <v>163</v>
      </c>
      <c r="BN412" s="236" t="str">
        <f t="shared" si="124"/>
        <v>TRai_Frt</v>
      </c>
      <c r="BO412" s="236" t="str">
        <f t="shared" si="124"/>
        <v>WH16_17</v>
      </c>
      <c r="BP412" s="236">
        <f t="shared" si="125"/>
        <v>2.335857026371211E-2</v>
      </c>
      <c r="BQ412" s="236" t="s">
        <v>145</v>
      </c>
      <c r="BR412" s="236" t="s">
        <v>10</v>
      </c>
    </row>
    <row r="413" spans="11:70">
      <c r="K413" s="236" t="s">
        <v>163</v>
      </c>
      <c r="L413" s="236" t="str">
        <f t="shared" si="113"/>
        <v>TRai_Frt</v>
      </c>
      <c r="M413" s="236" t="str">
        <f t="shared" si="114"/>
        <v>WH18_19</v>
      </c>
      <c r="N413" s="236">
        <f t="shared" si="115"/>
        <v>2.2833551053567526E-2</v>
      </c>
      <c r="O413" s="236" t="s">
        <v>145</v>
      </c>
      <c r="P413" s="236" t="s">
        <v>14</v>
      </c>
      <c r="T413" s="236" t="s">
        <v>163</v>
      </c>
      <c r="U413" s="236" t="str">
        <f t="shared" si="126"/>
        <v>TRai_Frt</v>
      </c>
      <c r="V413" s="236" t="str">
        <f t="shared" si="126"/>
        <v>WH18_19</v>
      </c>
      <c r="W413" s="236">
        <f t="shared" si="116"/>
        <v>2.6751794466061383E-2</v>
      </c>
      <c r="X413" s="236" t="s">
        <v>145</v>
      </c>
      <c r="Y413" s="236" t="s">
        <v>9</v>
      </c>
      <c r="AC413" s="236" t="s">
        <v>163</v>
      </c>
      <c r="AD413" s="236" t="str">
        <f t="shared" si="117"/>
        <v>TRai_Frt</v>
      </c>
      <c r="AE413" s="236" t="str">
        <f t="shared" si="117"/>
        <v>WH18_19</v>
      </c>
      <c r="AF413" s="236">
        <f t="shared" si="118"/>
        <v>2.5592794365341641E-2</v>
      </c>
      <c r="AG413" s="236" t="s">
        <v>145</v>
      </c>
      <c r="AH413" s="236" t="s">
        <v>15</v>
      </c>
      <c r="AL413" s="236" t="s">
        <v>163</v>
      </c>
      <c r="AM413" s="236" t="str">
        <f t="shared" si="119"/>
        <v>TRai_Frt</v>
      </c>
      <c r="AN413" s="236" t="str">
        <f t="shared" si="119"/>
        <v>WH18_19</v>
      </c>
      <c r="AO413" s="236">
        <f t="shared" si="120"/>
        <v>2.4969586031286229E-2</v>
      </c>
      <c r="AP413" s="236" t="s">
        <v>145</v>
      </c>
      <c r="AQ413" s="236" t="s">
        <v>12</v>
      </c>
      <c r="AU413" s="236" t="s">
        <v>163</v>
      </c>
      <c r="AV413" s="236" t="str">
        <f t="shared" si="121"/>
        <v>TRai_Frt</v>
      </c>
      <c r="AW413" s="236" t="str">
        <f t="shared" si="121"/>
        <v>WH18_19</v>
      </c>
      <c r="AX413" s="236">
        <f t="shared" si="122"/>
        <v>2.3127630615324031E-2</v>
      </c>
      <c r="AY413" s="236" t="s">
        <v>145</v>
      </c>
      <c r="AZ413" s="236" t="s">
        <v>11</v>
      </c>
      <c r="BD413" s="236" t="s">
        <v>163</v>
      </c>
      <c r="BE413" s="236" t="str">
        <f t="shared" si="123"/>
        <v>TRai_Frt</v>
      </c>
      <c r="BF413" s="236" t="str">
        <f t="shared" si="123"/>
        <v>WH18_19</v>
      </c>
      <c r="BG413" s="236">
        <f t="shared" si="106"/>
        <v>2.4969586031286229E-2</v>
      </c>
      <c r="BH413" s="236" t="s">
        <v>145</v>
      </c>
      <c r="BI413" s="236" t="s">
        <v>13</v>
      </c>
      <c r="BM413" s="236" t="s">
        <v>163</v>
      </c>
      <c r="BN413" s="236" t="str">
        <f t="shared" si="124"/>
        <v>TRai_Frt</v>
      </c>
      <c r="BO413" s="236" t="str">
        <f t="shared" si="124"/>
        <v>WH18_19</v>
      </c>
      <c r="BP413" s="236">
        <f t="shared" si="125"/>
        <v>2.3127630615324031E-2</v>
      </c>
      <c r="BQ413" s="236" t="s">
        <v>145</v>
      </c>
      <c r="BR413" s="236" t="s">
        <v>10</v>
      </c>
    </row>
    <row r="414" spans="11:70">
      <c r="K414" s="236" t="s">
        <v>163</v>
      </c>
      <c r="L414" s="236" t="str">
        <f t="shared" si="113"/>
        <v>TRai_Frt</v>
      </c>
      <c r="M414" s="236" t="str">
        <f t="shared" si="114"/>
        <v>WH20_21</v>
      </c>
      <c r="N414" s="236">
        <f t="shared" si="115"/>
        <v>2.2715455782190419E-2</v>
      </c>
      <c r="O414" s="236" t="s">
        <v>145</v>
      </c>
      <c r="P414" s="236" t="s">
        <v>14</v>
      </c>
      <c r="T414" s="236" t="s">
        <v>163</v>
      </c>
      <c r="U414" s="236" t="str">
        <f t="shared" si="126"/>
        <v>TRai_Frt</v>
      </c>
      <c r="V414" s="236" t="str">
        <f t="shared" si="126"/>
        <v>WH20_21</v>
      </c>
      <c r="W414" s="236">
        <f t="shared" si="116"/>
        <v>2.8393351379152599E-2</v>
      </c>
      <c r="X414" s="236" t="s">
        <v>145</v>
      </c>
      <c r="Y414" s="236" t="s">
        <v>9</v>
      </c>
      <c r="AC414" s="236" t="s">
        <v>163</v>
      </c>
      <c r="AD414" s="236" t="str">
        <f t="shared" si="117"/>
        <v>TRai_Frt</v>
      </c>
      <c r="AE414" s="236" t="str">
        <f t="shared" si="117"/>
        <v>WH20_21</v>
      </c>
      <c r="AF414" s="236">
        <f t="shared" si="118"/>
        <v>2.5128096357010504E-2</v>
      </c>
      <c r="AG414" s="236" t="s">
        <v>145</v>
      </c>
      <c r="AH414" s="236" t="s">
        <v>15</v>
      </c>
      <c r="AL414" s="236" t="s">
        <v>163</v>
      </c>
      <c r="AM414" s="236" t="str">
        <f t="shared" si="119"/>
        <v>TRai_Frt</v>
      </c>
      <c r="AN414" s="236" t="str">
        <f t="shared" si="119"/>
        <v>WH20_21</v>
      </c>
      <c r="AO414" s="236">
        <f t="shared" si="120"/>
        <v>2.5193666776947114E-2</v>
      </c>
      <c r="AP414" s="236" t="s">
        <v>145</v>
      </c>
      <c r="AQ414" s="236" t="s">
        <v>12</v>
      </c>
      <c r="AU414" s="236" t="s">
        <v>163</v>
      </c>
      <c r="AV414" s="236" t="str">
        <f t="shared" si="121"/>
        <v>TRai_Frt</v>
      </c>
      <c r="AW414" s="236" t="str">
        <f t="shared" si="121"/>
        <v>WH20_21</v>
      </c>
      <c r="AX414" s="236">
        <f t="shared" si="122"/>
        <v>2.3066922677741498E-2</v>
      </c>
      <c r="AY414" s="236" t="s">
        <v>145</v>
      </c>
      <c r="AZ414" s="236" t="s">
        <v>11</v>
      </c>
      <c r="BD414" s="236" t="s">
        <v>163</v>
      </c>
      <c r="BE414" s="236" t="str">
        <f t="shared" si="123"/>
        <v>TRai_Frt</v>
      </c>
      <c r="BF414" s="236" t="str">
        <f t="shared" si="123"/>
        <v>WH20_21</v>
      </c>
      <c r="BG414" s="236">
        <f t="shared" si="106"/>
        <v>2.5193666776947114E-2</v>
      </c>
      <c r="BH414" s="236" t="s">
        <v>145</v>
      </c>
      <c r="BI414" s="236" t="s">
        <v>13</v>
      </c>
      <c r="BM414" s="236" t="s">
        <v>163</v>
      </c>
      <c r="BN414" s="236" t="str">
        <f t="shared" si="124"/>
        <v>TRai_Frt</v>
      </c>
      <c r="BO414" s="236" t="str">
        <f t="shared" si="124"/>
        <v>WH20_21</v>
      </c>
      <c r="BP414" s="236">
        <f t="shared" si="125"/>
        <v>2.3066922677741498E-2</v>
      </c>
      <c r="BQ414" s="236" t="s">
        <v>145</v>
      </c>
      <c r="BR414" s="236" t="s">
        <v>10</v>
      </c>
    </row>
    <row r="415" spans="11:70">
      <c r="K415" s="386" t="s">
        <v>163</v>
      </c>
      <c r="L415" s="236" t="str">
        <f t="shared" si="113"/>
        <v>TRai_Frt</v>
      </c>
      <c r="M415" s="236" t="str">
        <f t="shared" si="114"/>
        <v>WH22_23</v>
      </c>
      <c r="N415" s="236">
        <f t="shared" si="115"/>
        <v>2.2889826289936879E-2</v>
      </c>
      <c r="O415" s="236" t="s">
        <v>145</v>
      </c>
      <c r="P415" s="236" t="s">
        <v>14</v>
      </c>
      <c r="T415" s="236" t="s">
        <v>163</v>
      </c>
      <c r="U415" s="236" t="str">
        <f t="shared" si="126"/>
        <v>TRai_Frt</v>
      </c>
      <c r="V415" s="236" t="str">
        <f t="shared" si="126"/>
        <v>WH22_23</v>
      </c>
      <c r="W415" s="236">
        <f t="shared" si="116"/>
        <v>2.8309781661700797E-2</v>
      </c>
      <c r="X415" s="236" t="s">
        <v>145</v>
      </c>
      <c r="Y415" s="236" t="s">
        <v>9</v>
      </c>
      <c r="AC415" s="236" t="s">
        <v>163</v>
      </c>
      <c r="AD415" s="236" t="str">
        <f t="shared" si="117"/>
        <v>TRai_Frt</v>
      </c>
      <c r="AE415" s="236" t="str">
        <f t="shared" si="117"/>
        <v>WH22_23</v>
      </c>
      <c r="AF415" s="236">
        <f t="shared" si="118"/>
        <v>2.5492073877533841E-2</v>
      </c>
      <c r="AG415" s="236" t="s">
        <v>145</v>
      </c>
      <c r="AH415" s="236" t="s">
        <v>15</v>
      </c>
      <c r="AL415" s="236" t="s">
        <v>163</v>
      </c>
      <c r="AM415" s="236" t="str">
        <f t="shared" si="119"/>
        <v>TRai_Frt</v>
      </c>
      <c r="AN415" s="236" t="str">
        <f t="shared" si="119"/>
        <v>WH22_23</v>
      </c>
      <c r="AO415" s="236">
        <f t="shared" si="120"/>
        <v>2.5793097568826008E-2</v>
      </c>
      <c r="AP415" s="236" t="s">
        <v>145</v>
      </c>
      <c r="AQ415" s="236" t="s">
        <v>12</v>
      </c>
      <c r="AU415" s="236" t="s">
        <v>163</v>
      </c>
      <c r="AV415" s="236" t="str">
        <f t="shared" si="121"/>
        <v>TRai_Frt</v>
      </c>
      <c r="AW415" s="236" t="str">
        <f t="shared" si="121"/>
        <v>WH22_23</v>
      </c>
      <c r="AX415" s="236">
        <f t="shared" si="122"/>
        <v>2.4658149421792279E-2</v>
      </c>
      <c r="AY415" s="236" t="s">
        <v>145</v>
      </c>
      <c r="AZ415" s="236" t="s">
        <v>11</v>
      </c>
      <c r="BD415" s="236" t="s">
        <v>163</v>
      </c>
      <c r="BE415" s="236" t="str">
        <f t="shared" si="123"/>
        <v>TRai_Frt</v>
      </c>
      <c r="BF415" s="236" t="str">
        <f t="shared" si="123"/>
        <v>WH22_23</v>
      </c>
      <c r="BG415" s="236">
        <f t="shared" si="106"/>
        <v>2.5793097568826008E-2</v>
      </c>
      <c r="BH415" s="236" t="s">
        <v>145</v>
      </c>
      <c r="BI415" s="236" t="s">
        <v>13</v>
      </c>
      <c r="BM415" s="236" t="s">
        <v>163</v>
      </c>
      <c r="BN415" s="236" t="str">
        <f t="shared" si="124"/>
        <v>TRai_Frt</v>
      </c>
      <c r="BO415" s="236" t="str">
        <f t="shared" si="124"/>
        <v>WH22_23</v>
      </c>
      <c r="BP415" s="236">
        <f t="shared" si="125"/>
        <v>2.4658149421792279E-2</v>
      </c>
      <c r="BQ415" s="236" t="s">
        <v>145</v>
      </c>
      <c r="BR415" s="236" t="s">
        <v>10</v>
      </c>
    </row>
    <row r="416" spans="11:70">
      <c r="K416" s="236" t="s">
        <v>163</v>
      </c>
      <c r="L416" s="236" t="str">
        <f>C17</f>
        <v>TRai_Pas</v>
      </c>
      <c r="M416" s="236" t="str">
        <f t="shared" si="114"/>
        <v>RH0_1</v>
      </c>
      <c r="N416" s="236">
        <f t="shared" si="115"/>
        <v>2.0724659037165537E-2</v>
      </c>
      <c r="O416" s="236" t="s">
        <v>145</v>
      </c>
      <c r="P416" s="236" t="s">
        <v>14</v>
      </c>
      <c r="T416" s="236" t="s">
        <v>163</v>
      </c>
      <c r="U416" s="236" t="str">
        <f t="shared" si="126"/>
        <v>TRai_Pas</v>
      </c>
      <c r="V416" s="236" t="str">
        <f t="shared" si="126"/>
        <v>RH0_1</v>
      </c>
      <c r="W416" s="236">
        <f t="shared" si="116"/>
        <v>2.1114941725154532E-2</v>
      </c>
      <c r="X416" s="236" t="s">
        <v>145</v>
      </c>
      <c r="Y416" s="236" t="s">
        <v>9</v>
      </c>
      <c r="AC416" s="236" t="s">
        <v>163</v>
      </c>
      <c r="AD416" s="236" t="str">
        <f t="shared" ref="AD416:AE463" si="127">U416</f>
        <v>TRai_Pas</v>
      </c>
      <c r="AE416" s="236" t="str">
        <f t="shared" si="127"/>
        <v>RH0_1</v>
      </c>
      <c r="AF416" s="236">
        <f t="shared" si="118"/>
        <v>2.1558860771218834E-2</v>
      </c>
      <c r="AG416" s="236" t="s">
        <v>145</v>
      </c>
      <c r="AH416" s="236" t="s">
        <v>15</v>
      </c>
      <c r="AL416" s="236" t="s">
        <v>163</v>
      </c>
      <c r="AM416" s="236" t="str">
        <f t="shared" ref="AM416:AN463" si="128">AD416</f>
        <v>TRai_Pas</v>
      </c>
      <c r="AN416" s="236" t="str">
        <f t="shared" si="128"/>
        <v>RH0_1</v>
      </c>
      <c r="AO416" s="236">
        <f t="shared" si="120"/>
        <v>2.1100281615679766E-2</v>
      </c>
      <c r="AP416" s="236" t="s">
        <v>145</v>
      </c>
      <c r="AQ416" s="236" t="s">
        <v>12</v>
      </c>
      <c r="AU416" s="236" t="s">
        <v>163</v>
      </c>
      <c r="AV416" s="236" t="str">
        <f t="shared" ref="AV416:AW463" si="129">AM416</f>
        <v>TRai_Pas</v>
      </c>
      <c r="AW416" s="236" t="str">
        <f t="shared" si="129"/>
        <v>RH0_1</v>
      </c>
      <c r="AX416" s="236">
        <f t="shared" si="122"/>
        <v>2.1655345397811724E-2</v>
      </c>
      <c r="AY416" s="236" t="s">
        <v>145</v>
      </c>
      <c r="AZ416" s="236" t="s">
        <v>11</v>
      </c>
      <c r="BD416" s="236" t="s">
        <v>163</v>
      </c>
      <c r="BE416" s="236" t="str">
        <f t="shared" ref="BE416:BF463" si="130">AV416</f>
        <v>TRai_Pas</v>
      </c>
      <c r="BF416" s="236" t="str">
        <f t="shared" si="130"/>
        <v>RH0_1</v>
      </c>
      <c r="BG416" s="236">
        <f t="shared" si="106"/>
        <v>2.1100281615679766E-2</v>
      </c>
      <c r="BH416" s="236" t="s">
        <v>145</v>
      </c>
      <c r="BI416" s="236" t="s">
        <v>13</v>
      </c>
      <c r="BM416" s="236" t="s">
        <v>163</v>
      </c>
      <c r="BN416" s="236" t="str">
        <f t="shared" ref="BN416:BO463" si="131">BE416</f>
        <v>TRai_Pas</v>
      </c>
      <c r="BO416" s="236" t="str">
        <f t="shared" si="131"/>
        <v>RH0_1</v>
      </c>
      <c r="BP416" s="236">
        <f t="shared" si="125"/>
        <v>2.1655345397811724E-2</v>
      </c>
      <c r="BQ416" s="236" t="s">
        <v>145</v>
      </c>
      <c r="BR416" s="236" t="s">
        <v>10</v>
      </c>
    </row>
    <row r="417" spans="11:70">
      <c r="K417" s="236" t="s">
        <v>163</v>
      </c>
      <c r="L417" s="236" t="str">
        <f t="shared" ref="L417:L463" si="132">L416</f>
        <v>TRai_Pas</v>
      </c>
      <c r="M417" s="236" t="str">
        <f t="shared" si="114"/>
        <v>RH2_3</v>
      </c>
      <c r="N417" s="236">
        <f t="shared" si="115"/>
        <v>2.0606913950845532E-2</v>
      </c>
      <c r="O417" s="236" t="s">
        <v>145</v>
      </c>
      <c r="P417" s="236" t="s">
        <v>14</v>
      </c>
      <c r="T417" s="236" t="s">
        <v>163</v>
      </c>
      <c r="U417" s="236" t="str">
        <f t="shared" ref="U417:V463" si="133">L417</f>
        <v>TRai_Pas</v>
      </c>
      <c r="V417" s="236" t="str">
        <f t="shared" si="133"/>
        <v>RH2_3</v>
      </c>
      <c r="W417" s="236">
        <f t="shared" si="116"/>
        <v>1.9269377650938974E-2</v>
      </c>
      <c r="X417" s="236" t="s">
        <v>145</v>
      </c>
      <c r="Y417" s="236" t="s">
        <v>9</v>
      </c>
      <c r="AC417" s="236" t="s">
        <v>163</v>
      </c>
      <c r="AD417" s="236" t="str">
        <f t="shared" si="127"/>
        <v>TRai_Pas</v>
      </c>
      <c r="AE417" s="236" t="str">
        <f t="shared" si="127"/>
        <v>RH2_3</v>
      </c>
      <c r="AF417" s="236">
        <f t="shared" si="118"/>
        <v>2.1716461727874961E-2</v>
      </c>
      <c r="AG417" s="236" t="s">
        <v>145</v>
      </c>
      <c r="AH417" s="236" t="s">
        <v>15</v>
      </c>
      <c r="AL417" s="236" t="s">
        <v>163</v>
      </c>
      <c r="AM417" s="236" t="str">
        <f t="shared" si="128"/>
        <v>TRai_Pas</v>
      </c>
      <c r="AN417" s="236" t="str">
        <f t="shared" si="128"/>
        <v>RH2_3</v>
      </c>
      <c r="AO417" s="236">
        <f t="shared" si="120"/>
        <v>2.0204463474633838E-2</v>
      </c>
      <c r="AP417" s="236" t="s">
        <v>145</v>
      </c>
      <c r="AQ417" s="236" t="s">
        <v>12</v>
      </c>
      <c r="AU417" s="236" t="s">
        <v>163</v>
      </c>
      <c r="AV417" s="236" t="str">
        <f t="shared" si="129"/>
        <v>TRai_Pas</v>
      </c>
      <c r="AW417" s="236" t="str">
        <f t="shared" si="129"/>
        <v>RH2_3</v>
      </c>
      <c r="AX417" s="236">
        <f t="shared" si="122"/>
        <v>1.9761792817229871E-2</v>
      </c>
      <c r="AY417" s="236" t="s">
        <v>145</v>
      </c>
      <c r="AZ417" s="236" t="s">
        <v>11</v>
      </c>
      <c r="BD417" s="236" t="s">
        <v>163</v>
      </c>
      <c r="BE417" s="236" t="str">
        <f t="shared" si="130"/>
        <v>TRai_Pas</v>
      </c>
      <c r="BF417" s="236" t="str">
        <f t="shared" si="130"/>
        <v>RH2_3</v>
      </c>
      <c r="BG417" s="236">
        <f t="shared" ref="BG417:BG463" si="134">AO417</f>
        <v>2.0204463474633838E-2</v>
      </c>
      <c r="BH417" s="236" t="s">
        <v>145</v>
      </c>
      <c r="BI417" s="236" t="s">
        <v>13</v>
      </c>
      <c r="BM417" s="236" t="s">
        <v>163</v>
      </c>
      <c r="BN417" s="236" t="str">
        <f t="shared" si="131"/>
        <v>TRai_Pas</v>
      </c>
      <c r="BO417" s="236" t="str">
        <f t="shared" si="131"/>
        <v>RH2_3</v>
      </c>
      <c r="BP417" s="236">
        <f t="shared" si="125"/>
        <v>1.9761792817229871E-2</v>
      </c>
      <c r="BQ417" s="236" t="s">
        <v>145</v>
      </c>
      <c r="BR417" s="236" t="s">
        <v>10</v>
      </c>
    </row>
    <row r="418" spans="11:70">
      <c r="K418" s="236" t="s">
        <v>163</v>
      </c>
      <c r="L418" s="236" t="str">
        <f t="shared" si="132"/>
        <v>TRai_Pas</v>
      </c>
      <c r="M418" s="236" t="str">
        <f t="shared" si="114"/>
        <v>RH4_5</v>
      </c>
      <c r="N418" s="236">
        <f t="shared" si="115"/>
        <v>1.9908743871061466E-2</v>
      </c>
      <c r="O418" s="236" t="s">
        <v>145</v>
      </c>
      <c r="P418" s="236" t="s">
        <v>14</v>
      </c>
      <c r="T418" s="236" t="s">
        <v>163</v>
      </c>
      <c r="U418" s="236" t="str">
        <f t="shared" si="133"/>
        <v>TRai_Pas</v>
      </c>
      <c r="V418" s="236" t="str">
        <f t="shared" si="133"/>
        <v>RH4_5</v>
      </c>
      <c r="W418" s="236">
        <f t="shared" si="116"/>
        <v>1.8553891573515724E-2</v>
      </c>
      <c r="X418" s="236" t="s">
        <v>145</v>
      </c>
      <c r="Y418" s="236" t="s">
        <v>9</v>
      </c>
      <c r="AC418" s="236" t="s">
        <v>163</v>
      </c>
      <c r="AD418" s="236" t="str">
        <f t="shared" si="127"/>
        <v>TRai_Pas</v>
      </c>
      <c r="AE418" s="236" t="str">
        <f t="shared" si="127"/>
        <v>RH4_5</v>
      </c>
      <c r="AF418" s="236">
        <f t="shared" si="118"/>
        <v>2.1041033024000365E-2</v>
      </c>
      <c r="AG418" s="236" t="s">
        <v>145</v>
      </c>
      <c r="AH418" s="236" t="s">
        <v>15</v>
      </c>
      <c r="AL418" s="236" t="s">
        <v>163</v>
      </c>
      <c r="AM418" s="236" t="str">
        <f t="shared" si="128"/>
        <v>TRai_Pas</v>
      </c>
      <c r="AN418" s="236" t="str">
        <f t="shared" si="128"/>
        <v>RH4_5</v>
      </c>
      <c r="AO418" s="236">
        <f t="shared" si="120"/>
        <v>1.9159866676335777E-2</v>
      </c>
      <c r="AP418" s="236" t="s">
        <v>145</v>
      </c>
      <c r="AQ418" s="236" t="s">
        <v>12</v>
      </c>
      <c r="AU418" s="236" t="s">
        <v>163</v>
      </c>
      <c r="AV418" s="236" t="str">
        <f t="shared" si="129"/>
        <v>TRai_Pas</v>
      </c>
      <c r="AW418" s="236" t="str">
        <f t="shared" si="129"/>
        <v>RH4_5</v>
      </c>
      <c r="AX418" s="236">
        <f t="shared" si="122"/>
        <v>1.7601494690120366E-2</v>
      </c>
      <c r="AY418" s="236" t="s">
        <v>145</v>
      </c>
      <c r="AZ418" s="236" t="s">
        <v>11</v>
      </c>
      <c r="BD418" s="236" t="s">
        <v>163</v>
      </c>
      <c r="BE418" s="236" t="str">
        <f t="shared" si="130"/>
        <v>TRai_Pas</v>
      </c>
      <c r="BF418" s="236" t="str">
        <f t="shared" si="130"/>
        <v>RH4_5</v>
      </c>
      <c r="BG418" s="236">
        <f t="shared" si="134"/>
        <v>1.9159866676335777E-2</v>
      </c>
      <c r="BH418" s="236" t="s">
        <v>145</v>
      </c>
      <c r="BI418" s="236" t="s">
        <v>13</v>
      </c>
      <c r="BM418" s="236" t="s">
        <v>163</v>
      </c>
      <c r="BN418" s="236" t="str">
        <f t="shared" si="131"/>
        <v>TRai_Pas</v>
      </c>
      <c r="BO418" s="236" t="str">
        <f t="shared" si="131"/>
        <v>RH4_5</v>
      </c>
      <c r="BP418" s="236">
        <f t="shared" si="125"/>
        <v>1.7601494690120366E-2</v>
      </c>
      <c r="BQ418" s="236" t="s">
        <v>145</v>
      </c>
      <c r="BR418" s="236" t="s">
        <v>10</v>
      </c>
    </row>
    <row r="419" spans="11:70">
      <c r="K419" s="386" t="s">
        <v>163</v>
      </c>
      <c r="L419" s="236" t="str">
        <f t="shared" si="132"/>
        <v>TRai_Pas</v>
      </c>
      <c r="M419" s="236" t="str">
        <f t="shared" si="114"/>
        <v>RH6_7</v>
      </c>
      <c r="N419" s="236">
        <f t="shared" si="115"/>
        <v>1.9131142691048007E-2</v>
      </c>
      <c r="O419" s="236" t="s">
        <v>145</v>
      </c>
      <c r="P419" s="236" t="s">
        <v>14</v>
      </c>
      <c r="T419" s="236" t="s">
        <v>163</v>
      </c>
      <c r="U419" s="236" t="str">
        <f t="shared" si="133"/>
        <v>TRai_Pas</v>
      </c>
      <c r="V419" s="236" t="str">
        <f t="shared" si="133"/>
        <v>RH6_7</v>
      </c>
      <c r="W419" s="236">
        <f t="shared" si="116"/>
        <v>1.8803352118699587E-2</v>
      </c>
      <c r="X419" s="236" t="s">
        <v>145</v>
      </c>
      <c r="Y419" s="236" t="s">
        <v>9</v>
      </c>
      <c r="AC419" s="236" t="s">
        <v>163</v>
      </c>
      <c r="AD419" s="236" t="str">
        <f t="shared" si="127"/>
        <v>TRai_Pas</v>
      </c>
      <c r="AE419" s="236" t="str">
        <f t="shared" si="127"/>
        <v>RH6_7</v>
      </c>
      <c r="AF419" s="236">
        <f t="shared" si="118"/>
        <v>1.8623642385664267E-2</v>
      </c>
      <c r="AG419" s="236" t="s">
        <v>145</v>
      </c>
      <c r="AH419" s="236" t="s">
        <v>15</v>
      </c>
      <c r="AL419" s="236" t="s">
        <v>163</v>
      </c>
      <c r="AM419" s="236" t="str">
        <f t="shared" si="128"/>
        <v>TRai_Pas</v>
      </c>
      <c r="AN419" s="236" t="str">
        <f t="shared" si="128"/>
        <v>RH6_7</v>
      </c>
      <c r="AO419" s="236">
        <f t="shared" si="120"/>
        <v>1.8319027581294868E-2</v>
      </c>
      <c r="AP419" s="236" t="s">
        <v>145</v>
      </c>
      <c r="AQ419" s="236" t="s">
        <v>12</v>
      </c>
      <c r="AU419" s="236" t="s">
        <v>163</v>
      </c>
      <c r="AV419" s="236" t="str">
        <f t="shared" si="129"/>
        <v>TRai_Pas</v>
      </c>
      <c r="AW419" s="236" t="str">
        <f t="shared" si="129"/>
        <v>RH6_7</v>
      </c>
      <c r="AX419" s="236">
        <f t="shared" si="122"/>
        <v>1.6744293447780733E-2</v>
      </c>
      <c r="AY419" s="236" t="s">
        <v>145</v>
      </c>
      <c r="AZ419" s="236" t="s">
        <v>11</v>
      </c>
      <c r="BD419" s="236" t="s">
        <v>163</v>
      </c>
      <c r="BE419" s="236" t="str">
        <f t="shared" si="130"/>
        <v>TRai_Pas</v>
      </c>
      <c r="BF419" s="236" t="str">
        <f t="shared" si="130"/>
        <v>RH6_7</v>
      </c>
      <c r="BG419" s="236">
        <f t="shared" si="134"/>
        <v>1.8319027581294868E-2</v>
      </c>
      <c r="BH419" s="236" t="s">
        <v>145</v>
      </c>
      <c r="BI419" s="236" t="s">
        <v>13</v>
      </c>
      <c r="BM419" s="236" t="s">
        <v>163</v>
      </c>
      <c r="BN419" s="236" t="str">
        <f t="shared" si="131"/>
        <v>TRai_Pas</v>
      </c>
      <c r="BO419" s="236" t="str">
        <f t="shared" si="131"/>
        <v>RH6_7</v>
      </c>
      <c r="BP419" s="236">
        <f t="shared" si="125"/>
        <v>1.6744293447780733E-2</v>
      </c>
      <c r="BQ419" s="236" t="s">
        <v>145</v>
      </c>
      <c r="BR419" s="236" t="s">
        <v>10</v>
      </c>
    </row>
    <row r="420" spans="11:70">
      <c r="K420" s="236" t="s">
        <v>163</v>
      </c>
      <c r="L420" s="236" t="str">
        <f t="shared" si="132"/>
        <v>TRai_Pas</v>
      </c>
      <c r="M420" s="236" t="str">
        <f t="shared" si="114"/>
        <v>RH8_9</v>
      </c>
      <c r="N420" s="236">
        <f t="shared" si="115"/>
        <v>1.8830899452683077E-2</v>
      </c>
      <c r="O420" s="236" t="s">
        <v>145</v>
      </c>
      <c r="P420" s="236" t="s">
        <v>14</v>
      </c>
      <c r="T420" s="236" t="s">
        <v>163</v>
      </c>
      <c r="U420" s="236" t="str">
        <f t="shared" si="133"/>
        <v>TRai_Pas</v>
      </c>
      <c r="V420" s="236" t="str">
        <f t="shared" si="133"/>
        <v>RH8_9</v>
      </c>
      <c r="W420" s="236">
        <f t="shared" si="116"/>
        <v>2.0275784295644878E-2</v>
      </c>
      <c r="X420" s="236" t="s">
        <v>145</v>
      </c>
      <c r="Y420" s="236" t="s">
        <v>9</v>
      </c>
      <c r="AC420" s="236" t="s">
        <v>163</v>
      </c>
      <c r="AD420" s="236" t="str">
        <f t="shared" si="127"/>
        <v>TRai_Pas</v>
      </c>
      <c r="AE420" s="236" t="str">
        <f t="shared" si="127"/>
        <v>RH8_9</v>
      </c>
      <c r="AF420" s="236">
        <f t="shared" si="118"/>
        <v>1.7156934758240105E-2</v>
      </c>
      <c r="AG420" s="236" t="s">
        <v>145</v>
      </c>
      <c r="AH420" s="236" t="s">
        <v>15</v>
      </c>
      <c r="AL420" s="236" t="s">
        <v>163</v>
      </c>
      <c r="AM420" s="236" t="str">
        <f t="shared" si="128"/>
        <v>TRai_Pas</v>
      </c>
      <c r="AN420" s="236" t="str">
        <f t="shared" si="128"/>
        <v>RH8_9</v>
      </c>
      <c r="AO420" s="236">
        <f t="shared" si="120"/>
        <v>1.8367232972075154E-2</v>
      </c>
      <c r="AP420" s="236" t="s">
        <v>145</v>
      </c>
      <c r="AQ420" s="236" t="s">
        <v>12</v>
      </c>
      <c r="AU420" s="236" t="s">
        <v>163</v>
      </c>
      <c r="AV420" s="236" t="str">
        <f t="shared" si="129"/>
        <v>TRai_Pas</v>
      </c>
      <c r="AW420" s="236" t="str">
        <f t="shared" si="129"/>
        <v>RH8_9</v>
      </c>
      <c r="AX420" s="236">
        <f t="shared" si="122"/>
        <v>1.6887841722384569E-2</v>
      </c>
      <c r="AY420" s="236" t="s">
        <v>145</v>
      </c>
      <c r="AZ420" s="236" t="s">
        <v>11</v>
      </c>
      <c r="BD420" s="236" t="s">
        <v>163</v>
      </c>
      <c r="BE420" s="236" t="str">
        <f t="shared" si="130"/>
        <v>TRai_Pas</v>
      </c>
      <c r="BF420" s="236" t="str">
        <f t="shared" si="130"/>
        <v>RH8_9</v>
      </c>
      <c r="BG420" s="236">
        <f t="shared" si="134"/>
        <v>1.8367232972075154E-2</v>
      </c>
      <c r="BH420" s="236" t="s">
        <v>145</v>
      </c>
      <c r="BI420" s="236" t="s">
        <v>13</v>
      </c>
      <c r="BM420" s="236" t="s">
        <v>163</v>
      </c>
      <c r="BN420" s="236" t="str">
        <f t="shared" si="131"/>
        <v>TRai_Pas</v>
      </c>
      <c r="BO420" s="236" t="str">
        <f t="shared" si="131"/>
        <v>RH8_9</v>
      </c>
      <c r="BP420" s="236">
        <f t="shared" si="125"/>
        <v>1.6887841722384569E-2</v>
      </c>
      <c r="BQ420" s="236" t="s">
        <v>145</v>
      </c>
      <c r="BR420" s="236" t="s">
        <v>10</v>
      </c>
    </row>
    <row r="421" spans="11:70">
      <c r="K421" s="236" t="s">
        <v>163</v>
      </c>
      <c r="L421" s="236" t="str">
        <f t="shared" si="132"/>
        <v>TRai_Pas</v>
      </c>
      <c r="M421" s="236" t="str">
        <f t="shared" si="114"/>
        <v>RH10_11</v>
      </c>
      <c r="N421" s="236">
        <f t="shared" si="115"/>
        <v>1.8892209620715375E-2</v>
      </c>
      <c r="O421" s="236" t="s">
        <v>145</v>
      </c>
      <c r="P421" s="236" t="s">
        <v>14</v>
      </c>
      <c r="T421" s="236" t="s">
        <v>163</v>
      </c>
      <c r="U421" s="236" t="str">
        <f t="shared" si="133"/>
        <v>TRai_Pas</v>
      </c>
      <c r="V421" s="236" t="str">
        <f t="shared" si="133"/>
        <v>RH10_11</v>
      </c>
      <c r="W421" s="236">
        <f t="shared" si="116"/>
        <v>2.2672709406807174E-2</v>
      </c>
      <c r="X421" s="236" t="s">
        <v>145</v>
      </c>
      <c r="Y421" s="236" t="s">
        <v>9</v>
      </c>
      <c r="AC421" s="236" t="s">
        <v>163</v>
      </c>
      <c r="AD421" s="236" t="str">
        <f t="shared" si="127"/>
        <v>TRai_Pas</v>
      </c>
      <c r="AE421" s="236" t="str">
        <f t="shared" si="127"/>
        <v>RH10_11</v>
      </c>
      <c r="AF421" s="236">
        <f t="shared" si="118"/>
        <v>1.6996069788382029E-2</v>
      </c>
      <c r="AG421" s="236" t="s">
        <v>145</v>
      </c>
      <c r="AH421" s="236" t="s">
        <v>15</v>
      </c>
      <c r="AL421" s="236" t="s">
        <v>163</v>
      </c>
      <c r="AM421" s="236" t="str">
        <f t="shared" si="128"/>
        <v>TRai_Pas</v>
      </c>
      <c r="AN421" s="236" t="str">
        <f t="shared" si="128"/>
        <v>RH10_11</v>
      </c>
      <c r="AO421" s="236">
        <f t="shared" si="120"/>
        <v>1.9516123374229442E-2</v>
      </c>
      <c r="AP421" s="236" t="s">
        <v>145</v>
      </c>
      <c r="AQ421" s="236" t="s">
        <v>12</v>
      </c>
      <c r="AU421" s="236" t="s">
        <v>163</v>
      </c>
      <c r="AV421" s="236" t="str">
        <f t="shared" si="129"/>
        <v>TRai_Pas</v>
      </c>
      <c r="AW421" s="236" t="str">
        <f t="shared" si="129"/>
        <v>RH10_11</v>
      </c>
      <c r="AX421" s="236">
        <f t="shared" si="122"/>
        <v>1.8742267418083269E-2</v>
      </c>
      <c r="AY421" s="236" t="s">
        <v>145</v>
      </c>
      <c r="AZ421" s="236" t="s">
        <v>11</v>
      </c>
      <c r="BD421" s="236" t="s">
        <v>163</v>
      </c>
      <c r="BE421" s="236" t="str">
        <f t="shared" si="130"/>
        <v>TRai_Pas</v>
      </c>
      <c r="BF421" s="236" t="str">
        <f t="shared" si="130"/>
        <v>RH10_11</v>
      </c>
      <c r="BG421" s="236">
        <f t="shared" si="134"/>
        <v>1.9516123374229442E-2</v>
      </c>
      <c r="BH421" s="236" t="s">
        <v>145</v>
      </c>
      <c r="BI421" s="236" t="s">
        <v>13</v>
      </c>
      <c r="BM421" s="236" t="s">
        <v>163</v>
      </c>
      <c r="BN421" s="236" t="str">
        <f t="shared" si="131"/>
        <v>TRai_Pas</v>
      </c>
      <c r="BO421" s="236" t="str">
        <f t="shared" si="131"/>
        <v>RH10_11</v>
      </c>
      <c r="BP421" s="236">
        <f t="shared" si="125"/>
        <v>1.8742267418083269E-2</v>
      </c>
      <c r="BQ421" s="236" t="s">
        <v>145</v>
      </c>
      <c r="BR421" s="236" t="s">
        <v>10</v>
      </c>
    </row>
    <row r="422" spans="11:70">
      <c r="K422" s="236" t="s">
        <v>163</v>
      </c>
      <c r="L422" s="236" t="str">
        <f t="shared" si="132"/>
        <v>TRai_Pas</v>
      </c>
      <c r="M422" s="236" t="str">
        <f t="shared" si="114"/>
        <v>RH12_13</v>
      </c>
      <c r="N422" s="236">
        <f t="shared" si="115"/>
        <v>1.9735672875253105E-2</v>
      </c>
      <c r="O422" s="236" t="s">
        <v>145</v>
      </c>
      <c r="P422" s="236" t="s">
        <v>14</v>
      </c>
      <c r="T422" s="236" t="s">
        <v>163</v>
      </c>
      <c r="U422" s="236" t="str">
        <f t="shared" si="133"/>
        <v>TRai_Pas</v>
      </c>
      <c r="V422" s="236" t="str">
        <f t="shared" si="133"/>
        <v>RH12_13</v>
      </c>
      <c r="W422" s="236">
        <f t="shared" si="116"/>
        <v>2.2708461324058286E-2</v>
      </c>
      <c r="X422" s="236" t="s">
        <v>145</v>
      </c>
      <c r="Y422" s="236" t="s">
        <v>9</v>
      </c>
      <c r="AC422" s="236" t="s">
        <v>163</v>
      </c>
      <c r="AD422" s="236" t="str">
        <f t="shared" si="127"/>
        <v>TRai_Pas</v>
      </c>
      <c r="AE422" s="236" t="str">
        <f t="shared" si="127"/>
        <v>RH12_13</v>
      </c>
      <c r="AF422" s="236">
        <f t="shared" si="118"/>
        <v>1.819002194214913E-2</v>
      </c>
      <c r="AG422" s="236" t="s">
        <v>145</v>
      </c>
      <c r="AH422" s="236" t="s">
        <v>15</v>
      </c>
      <c r="AL422" s="236" t="s">
        <v>163</v>
      </c>
      <c r="AM422" s="236" t="str">
        <f t="shared" si="128"/>
        <v>TRai_Pas</v>
      </c>
      <c r="AN422" s="236" t="str">
        <f t="shared" si="128"/>
        <v>RH12_13</v>
      </c>
      <c r="AO422" s="236">
        <f t="shared" si="120"/>
        <v>2.0392977411634552E-2</v>
      </c>
      <c r="AP422" s="236" t="s">
        <v>145</v>
      </c>
      <c r="AQ422" s="236" t="s">
        <v>12</v>
      </c>
      <c r="AU422" s="236" t="s">
        <v>163</v>
      </c>
      <c r="AV422" s="236" t="str">
        <f t="shared" si="129"/>
        <v>TRai_Pas</v>
      </c>
      <c r="AW422" s="236" t="str">
        <f t="shared" si="129"/>
        <v>RH12_13</v>
      </c>
      <c r="AX422" s="236">
        <f t="shared" si="122"/>
        <v>2.0376651224340393E-2</v>
      </c>
      <c r="AY422" s="236" t="s">
        <v>145</v>
      </c>
      <c r="AZ422" s="236" t="s">
        <v>11</v>
      </c>
      <c r="BD422" s="236" t="s">
        <v>163</v>
      </c>
      <c r="BE422" s="236" t="str">
        <f t="shared" si="130"/>
        <v>TRai_Pas</v>
      </c>
      <c r="BF422" s="236" t="str">
        <f t="shared" si="130"/>
        <v>RH12_13</v>
      </c>
      <c r="BG422" s="236">
        <f t="shared" si="134"/>
        <v>2.0392977411634552E-2</v>
      </c>
      <c r="BH422" s="236" t="s">
        <v>145</v>
      </c>
      <c r="BI422" s="236" t="s">
        <v>13</v>
      </c>
      <c r="BM422" s="236" t="s">
        <v>163</v>
      </c>
      <c r="BN422" s="236" t="str">
        <f t="shared" si="131"/>
        <v>TRai_Pas</v>
      </c>
      <c r="BO422" s="236" t="str">
        <f t="shared" si="131"/>
        <v>RH12_13</v>
      </c>
      <c r="BP422" s="236">
        <f t="shared" si="125"/>
        <v>2.0376651224340393E-2</v>
      </c>
      <c r="BQ422" s="236" t="s">
        <v>145</v>
      </c>
      <c r="BR422" s="236" t="s">
        <v>10</v>
      </c>
    </row>
    <row r="423" spans="11:70">
      <c r="K423" s="386" t="s">
        <v>163</v>
      </c>
      <c r="L423" s="236" t="str">
        <f t="shared" si="132"/>
        <v>TRai_Pas</v>
      </c>
      <c r="M423" s="236" t="str">
        <f t="shared" si="114"/>
        <v>RH14_15</v>
      </c>
      <c r="N423" s="236">
        <f t="shared" si="115"/>
        <v>2.0535190266484385E-2</v>
      </c>
      <c r="O423" s="236" t="s">
        <v>145</v>
      </c>
      <c r="P423" s="236" t="s">
        <v>14</v>
      </c>
      <c r="T423" s="236" t="s">
        <v>163</v>
      </c>
      <c r="U423" s="236" t="str">
        <f t="shared" si="133"/>
        <v>TRai_Pas</v>
      </c>
      <c r="V423" s="236" t="str">
        <f t="shared" si="133"/>
        <v>RH14_15</v>
      </c>
      <c r="W423" s="236">
        <f t="shared" si="116"/>
        <v>2.2052829918983639E-2</v>
      </c>
      <c r="X423" s="236" t="s">
        <v>145</v>
      </c>
      <c r="Y423" s="236" t="s">
        <v>9</v>
      </c>
      <c r="AC423" s="236" t="s">
        <v>163</v>
      </c>
      <c r="AD423" s="236" t="str">
        <f t="shared" si="127"/>
        <v>TRai_Pas</v>
      </c>
      <c r="AE423" s="236" t="str">
        <f t="shared" si="127"/>
        <v>RH14_15</v>
      </c>
      <c r="AF423" s="236">
        <f t="shared" si="118"/>
        <v>2.0967491974570172E-2</v>
      </c>
      <c r="AG423" s="236" t="s">
        <v>145</v>
      </c>
      <c r="AH423" s="236" t="s">
        <v>15</v>
      </c>
      <c r="AL423" s="236" t="s">
        <v>163</v>
      </c>
      <c r="AM423" s="236" t="str">
        <f t="shared" si="128"/>
        <v>TRai_Pas</v>
      </c>
      <c r="AN423" s="236" t="str">
        <f t="shared" si="128"/>
        <v>RH14_15</v>
      </c>
      <c r="AO423" s="236">
        <f t="shared" si="120"/>
        <v>2.1041702332658754E-2</v>
      </c>
      <c r="AP423" s="236" t="s">
        <v>145</v>
      </c>
      <c r="AQ423" s="236" t="s">
        <v>12</v>
      </c>
      <c r="AU423" s="236" t="s">
        <v>163</v>
      </c>
      <c r="AV423" s="236" t="str">
        <f t="shared" si="129"/>
        <v>TRai_Pas</v>
      </c>
      <c r="AW423" s="236" t="str">
        <f t="shared" si="129"/>
        <v>RH14_15</v>
      </c>
      <c r="AX423" s="236">
        <f t="shared" si="122"/>
        <v>2.0778238730769082E-2</v>
      </c>
      <c r="AY423" s="236" t="s">
        <v>145</v>
      </c>
      <c r="AZ423" s="236" t="s">
        <v>11</v>
      </c>
      <c r="BD423" s="236" t="s">
        <v>163</v>
      </c>
      <c r="BE423" s="236" t="str">
        <f t="shared" si="130"/>
        <v>TRai_Pas</v>
      </c>
      <c r="BF423" s="236" t="str">
        <f t="shared" si="130"/>
        <v>RH14_15</v>
      </c>
      <c r="BG423" s="236">
        <f t="shared" si="134"/>
        <v>2.1041702332658754E-2</v>
      </c>
      <c r="BH423" s="236" t="s">
        <v>145</v>
      </c>
      <c r="BI423" s="236" t="s">
        <v>13</v>
      </c>
      <c r="BM423" s="236" t="s">
        <v>163</v>
      </c>
      <c r="BN423" s="236" t="str">
        <f t="shared" si="131"/>
        <v>TRai_Pas</v>
      </c>
      <c r="BO423" s="236" t="str">
        <f t="shared" si="131"/>
        <v>RH14_15</v>
      </c>
      <c r="BP423" s="236">
        <f t="shared" si="125"/>
        <v>2.0778238730769082E-2</v>
      </c>
      <c r="BQ423" s="236" t="s">
        <v>145</v>
      </c>
      <c r="BR423" s="236" t="s">
        <v>10</v>
      </c>
    </row>
    <row r="424" spans="11:70">
      <c r="K424" s="236" t="s">
        <v>163</v>
      </c>
      <c r="L424" s="236" t="str">
        <f t="shared" si="132"/>
        <v>TRai_Pas</v>
      </c>
      <c r="M424" s="236" t="str">
        <f t="shared" si="114"/>
        <v>RH16_17</v>
      </c>
      <c r="N424" s="236">
        <f t="shared" si="115"/>
        <v>2.0896719862378399E-2</v>
      </c>
      <c r="O424" s="236" t="s">
        <v>145</v>
      </c>
      <c r="P424" s="236" t="s">
        <v>14</v>
      </c>
      <c r="T424" s="236" t="s">
        <v>163</v>
      </c>
      <c r="U424" s="236" t="str">
        <f t="shared" si="133"/>
        <v>TRai_Pas</v>
      </c>
      <c r="V424" s="236" t="str">
        <f t="shared" si="133"/>
        <v>RH16_17</v>
      </c>
      <c r="W424" s="236">
        <f t="shared" si="116"/>
        <v>2.1192518819202082E-2</v>
      </c>
      <c r="X424" s="236" t="s">
        <v>145</v>
      </c>
      <c r="Y424" s="236" t="s">
        <v>9</v>
      </c>
      <c r="AC424" s="236" t="s">
        <v>163</v>
      </c>
      <c r="AD424" s="236" t="str">
        <f t="shared" si="127"/>
        <v>TRai_Pas</v>
      </c>
      <c r="AE424" s="236" t="str">
        <f t="shared" si="127"/>
        <v>RH16_17</v>
      </c>
      <c r="AF424" s="236">
        <f t="shared" si="118"/>
        <v>2.1896382103851374E-2</v>
      </c>
      <c r="AG424" s="236" t="s">
        <v>145</v>
      </c>
      <c r="AH424" s="236" t="s">
        <v>15</v>
      </c>
      <c r="AL424" s="236" t="s">
        <v>163</v>
      </c>
      <c r="AM424" s="236" t="str">
        <f t="shared" si="128"/>
        <v>TRai_Pas</v>
      </c>
      <c r="AN424" s="236" t="str">
        <f t="shared" si="128"/>
        <v>RH16_17</v>
      </c>
      <c r="AO424" s="236">
        <f t="shared" si="120"/>
        <v>2.1031470252881344E-2</v>
      </c>
      <c r="AP424" s="236" t="s">
        <v>145</v>
      </c>
      <c r="AQ424" s="236" t="s">
        <v>12</v>
      </c>
      <c r="AU424" s="236" t="s">
        <v>163</v>
      </c>
      <c r="AV424" s="236" t="str">
        <f t="shared" si="129"/>
        <v>TRai_Pas</v>
      </c>
      <c r="AW424" s="236" t="str">
        <f t="shared" si="129"/>
        <v>RH16_17</v>
      </c>
      <c r="AX424" s="236">
        <f t="shared" si="122"/>
        <v>2.069190075933651E-2</v>
      </c>
      <c r="AY424" s="236" t="s">
        <v>145</v>
      </c>
      <c r="AZ424" s="236" t="s">
        <v>11</v>
      </c>
      <c r="BD424" s="236" t="s">
        <v>163</v>
      </c>
      <c r="BE424" s="236" t="str">
        <f t="shared" si="130"/>
        <v>TRai_Pas</v>
      </c>
      <c r="BF424" s="236" t="str">
        <f t="shared" si="130"/>
        <v>RH16_17</v>
      </c>
      <c r="BG424" s="236">
        <f t="shared" si="134"/>
        <v>2.1031470252881344E-2</v>
      </c>
      <c r="BH424" s="236" t="s">
        <v>145</v>
      </c>
      <c r="BI424" s="236" t="s">
        <v>13</v>
      </c>
      <c r="BM424" s="236" t="s">
        <v>163</v>
      </c>
      <c r="BN424" s="236" t="str">
        <f t="shared" si="131"/>
        <v>TRai_Pas</v>
      </c>
      <c r="BO424" s="236" t="str">
        <f t="shared" si="131"/>
        <v>RH16_17</v>
      </c>
      <c r="BP424" s="236">
        <f t="shared" si="125"/>
        <v>2.069190075933651E-2</v>
      </c>
      <c r="BQ424" s="236" t="s">
        <v>145</v>
      </c>
      <c r="BR424" s="236" t="s">
        <v>10</v>
      </c>
    </row>
    <row r="425" spans="11:70">
      <c r="K425" s="236" t="s">
        <v>163</v>
      </c>
      <c r="L425" s="236" t="str">
        <f t="shared" si="132"/>
        <v>TRai_Pas</v>
      </c>
      <c r="M425" s="236" t="str">
        <f t="shared" si="114"/>
        <v>RH18_19</v>
      </c>
      <c r="N425" s="236">
        <f t="shared" si="115"/>
        <v>2.0865770170115663E-2</v>
      </c>
      <c r="O425" s="236" t="s">
        <v>145</v>
      </c>
      <c r="P425" s="236" t="s">
        <v>14</v>
      </c>
      <c r="T425" s="236" t="s">
        <v>163</v>
      </c>
      <c r="U425" s="236" t="str">
        <f t="shared" si="133"/>
        <v>TRai_Pas</v>
      </c>
      <c r="V425" s="236" t="str">
        <f t="shared" si="133"/>
        <v>RH18_19</v>
      </c>
      <c r="W425" s="236">
        <f t="shared" si="116"/>
        <v>2.113446835673238E-2</v>
      </c>
      <c r="X425" s="236" t="s">
        <v>145</v>
      </c>
      <c r="Y425" s="236" t="s">
        <v>9</v>
      </c>
      <c r="AC425" s="236" t="s">
        <v>163</v>
      </c>
      <c r="AD425" s="236" t="str">
        <f t="shared" si="127"/>
        <v>TRai_Pas</v>
      </c>
      <c r="AE425" s="236" t="str">
        <f t="shared" si="127"/>
        <v>RH18_19</v>
      </c>
      <c r="AF425" s="236">
        <f t="shared" si="118"/>
        <v>2.17155355129377E-2</v>
      </c>
      <c r="AG425" s="236" t="s">
        <v>145</v>
      </c>
      <c r="AH425" s="236" t="s">
        <v>15</v>
      </c>
      <c r="AL425" s="236" t="s">
        <v>163</v>
      </c>
      <c r="AM425" s="236" t="str">
        <f t="shared" si="128"/>
        <v>TRai_Pas</v>
      </c>
      <c r="AN425" s="236" t="str">
        <f t="shared" si="128"/>
        <v>RH18_19</v>
      </c>
      <c r="AO425" s="236">
        <f t="shared" si="120"/>
        <v>2.0772466684862177E-2</v>
      </c>
      <c r="AP425" s="236" t="s">
        <v>145</v>
      </c>
      <c r="AQ425" s="236" t="s">
        <v>12</v>
      </c>
      <c r="AU425" s="236" t="s">
        <v>163</v>
      </c>
      <c r="AV425" s="236" t="str">
        <f t="shared" si="129"/>
        <v>TRai_Pas</v>
      </c>
      <c r="AW425" s="236" t="str">
        <f t="shared" si="129"/>
        <v>RH18_19</v>
      </c>
      <c r="AX425" s="236">
        <f t="shared" si="122"/>
        <v>2.0434688956400562E-2</v>
      </c>
      <c r="AY425" s="236" t="s">
        <v>145</v>
      </c>
      <c r="AZ425" s="236" t="s">
        <v>11</v>
      </c>
      <c r="BD425" s="236" t="s">
        <v>163</v>
      </c>
      <c r="BE425" s="236" t="str">
        <f t="shared" si="130"/>
        <v>TRai_Pas</v>
      </c>
      <c r="BF425" s="236" t="str">
        <f t="shared" si="130"/>
        <v>RH18_19</v>
      </c>
      <c r="BG425" s="236">
        <f t="shared" si="134"/>
        <v>2.0772466684862177E-2</v>
      </c>
      <c r="BH425" s="236" t="s">
        <v>145</v>
      </c>
      <c r="BI425" s="236" t="s">
        <v>13</v>
      </c>
      <c r="BM425" s="236" t="s">
        <v>163</v>
      </c>
      <c r="BN425" s="236" t="str">
        <f t="shared" si="131"/>
        <v>TRai_Pas</v>
      </c>
      <c r="BO425" s="236" t="str">
        <f t="shared" si="131"/>
        <v>RH18_19</v>
      </c>
      <c r="BP425" s="236">
        <f t="shared" si="125"/>
        <v>2.0434688956400562E-2</v>
      </c>
      <c r="BQ425" s="236" t="s">
        <v>145</v>
      </c>
      <c r="BR425" s="236" t="s">
        <v>10</v>
      </c>
    </row>
    <row r="426" spans="11:70">
      <c r="K426" s="236" t="s">
        <v>163</v>
      </c>
      <c r="L426" s="236" t="str">
        <f t="shared" si="132"/>
        <v>TRai_Pas</v>
      </c>
      <c r="M426" s="236" t="str">
        <f t="shared" si="114"/>
        <v>RH20_21</v>
      </c>
      <c r="N426" s="236">
        <f t="shared" si="115"/>
        <v>2.0818280069585193E-2</v>
      </c>
      <c r="O426" s="236" t="s">
        <v>145</v>
      </c>
      <c r="P426" s="236" t="s">
        <v>14</v>
      </c>
      <c r="T426" s="236" t="s">
        <v>163</v>
      </c>
      <c r="U426" s="236" t="str">
        <f t="shared" si="133"/>
        <v>TRai_Pas</v>
      </c>
      <c r="V426" s="236" t="str">
        <f t="shared" si="133"/>
        <v>RH20_21</v>
      </c>
      <c r="W426" s="236">
        <f t="shared" si="116"/>
        <v>2.1601590955728663E-2</v>
      </c>
      <c r="X426" s="236" t="s">
        <v>145</v>
      </c>
      <c r="Y426" s="236" t="s">
        <v>9</v>
      </c>
      <c r="AC426" s="236" t="s">
        <v>163</v>
      </c>
      <c r="AD426" s="236" t="str">
        <f t="shared" si="127"/>
        <v>TRai_Pas</v>
      </c>
      <c r="AE426" s="236" t="str">
        <f t="shared" si="127"/>
        <v>RH20_21</v>
      </c>
      <c r="AF426" s="236">
        <f t="shared" si="118"/>
        <v>2.125351672873059E-2</v>
      </c>
      <c r="AG426" s="236" t="s">
        <v>145</v>
      </c>
      <c r="AH426" s="236" t="s">
        <v>15</v>
      </c>
      <c r="AL426" s="236" t="s">
        <v>163</v>
      </c>
      <c r="AM426" s="236" t="str">
        <f t="shared" si="128"/>
        <v>TRai_Pas</v>
      </c>
      <c r="AN426" s="236" t="str">
        <f t="shared" si="128"/>
        <v>RH20_21</v>
      </c>
      <c r="AO426" s="236">
        <f t="shared" si="120"/>
        <v>2.0871709048996441E-2</v>
      </c>
      <c r="AP426" s="236" t="s">
        <v>145</v>
      </c>
      <c r="AQ426" s="236" t="s">
        <v>12</v>
      </c>
      <c r="AU426" s="236" t="s">
        <v>163</v>
      </c>
      <c r="AV426" s="236" t="str">
        <f t="shared" si="129"/>
        <v>TRai_Pas</v>
      </c>
      <c r="AW426" s="236" t="str">
        <f t="shared" si="129"/>
        <v>RH20_21</v>
      </c>
      <c r="AX426" s="236">
        <f t="shared" si="122"/>
        <v>2.0802231271115697E-2</v>
      </c>
      <c r="AY426" s="236" t="s">
        <v>145</v>
      </c>
      <c r="AZ426" s="236" t="s">
        <v>11</v>
      </c>
      <c r="BD426" s="236" t="s">
        <v>163</v>
      </c>
      <c r="BE426" s="236" t="str">
        <f t="shared" si="130"/>
        <v>TRai_Pas</v>
      </c>
      <c r="BF426" s="236" t="str">
        <f t="shared" si="130"/>
        <v>RH20_21</v>
      </c>
      <c r="BG426" s="236">
        <f t="shared" si="134"/>
        <v>2.0871709048996441E-2</v>
      </c>
      <c r="BH426" s="236" t="s">
        <v>145</v>
      </c>
      <c r="BI426" s="236" t="s">
        <v>13</v>
      </c>
      <c r="BM426" s="236" t="s">
        <v>163</v>
      </c>
      <c r="BN426" s="236" t="str">
        <f t="shared" si="131"/>
        <v>TRai_Pas</v>
      </c>
      <c r="BO426" s="236" t="str">
        <f t="shared" si="131"/>
        <v>RH20_21</v>
      </c>
      <c r="BP426" s="236">
        <f t="shared" si="125"/>
        <v>2.0802231271115697E-2</v>
      </c>
      <c r="BQ426" s="236" t="s">
        <v>145</v>
      </c>
      <c r="BR426" s="236" t="s">
        <v>10</v>
      </c>
    </row>
    <row r="427" spans="11:70">
      <c r="K427" s="386" t="s">
        <v>163</v>
      </c>
      <c r="L427" s="236" t="str">
        <f t="shared" si="132"/>
        <v>TRai_Pas</v>
      </c>
      <c r="M427" s="236" t="str">
        <f t="shared" si="114"/>
        <v>RH22_23</v>
      </c>
      <c r="N427" s="236">
        <f t="shared" si="115"/>
        <v>2.0930934511467787E-2</v>
      </c>
      <c r="O427" s="236" t="s">
        <v>145</v>
      </c>
      <c r="P427" s="236" t="s">
        <v>14</v>
      </c>
      <c r="T427" s="236" t="s">
        <v>163</v>
      </c>
      <c r="U427" s="236" t="str">
        <f t="shared" si="133"/>
        <v>TRai_Pas</v>
      </c>
      <c r="V427" s="236" t="str">
        <f t="shared" si="133"/>
        <v>RH22_23</v>
      </c>
      <c r="W427" s="236">
        <f t="shared" si="116"/>
        <v>2.1772678636596807E-2</v>
      </c>
      <c r="X427" s="236" t="s">
        <v>145</v>
      </c>
      <c r="Y427" s="236" t="s">
        <v>9</v>
      </c>
      <c r="AC427" s="236" t="s">
        <v>163</v>
      </c>
      <c r="AD427" s="236" t="str">
        <f t="shared" si="127"/>
        <v>TRai_Pas</v>
      </c>
      <c r="AE427" s="236" t="str">
        <f t="shared" si="127"/>
        <v>RH22_23</v>
      </c>
      <c r="AF427" s="236">
        <f t="shared" si="118"/>
        <v>2.1019278776313481E-2</v>
      </c>
      <c r="AG427" s="236" t="s">
        <v>145</v>
      </c>
      <c r="AH427" s="236" t="s">
        <v>15</v>
      </c>
      <c r="AL427" s="236" t="s">
        <v>163</v>
      </c>
      <c r="AM427" s="236" t="str">
        <f t="shared" si="128"/>
        <v>TRai_Pas</v>
      </c>
      <c r="AN427" s="236" t="str">
        <f t="shared" si="128"/>
        <v>RH22_23</v>
      </c>
      <c r="AO427" s="236">
        <f t="shared" si="120"/>
        <v>2.1048829860768167E-2</v>
      </c>
      <c r="AP427" s="236" t="s">
        <v>145</v>
      </c>
      <c r="AQ427" s="236" t="s">
        <v>12</v>
      </c>
      <c r="AU427" s="236" t="s">
        <v>163</v>
      </c>
      <c r="AV427" s="236" t="str">
        <f t="shared" si="129"/>
        <v>TRai_Pas</v>
      </c>
      <c r="AW427" s="236" t="str">
        <f t="shared" si="129"/>
        <v>RH22_23</v>
      </c>
      <c r="AX427" s="236">
        <f t="shared" si="122"/>
        <v>2.1165643317772861E-2</v>
      </c>
      <c r="AY427" s="236" t="s">
        <v>145</v>
      </c>
      <c r="AZ427" s="236" t="s">
        <v>11</v>
      </c>
      <c r="BD427" s="236" t="s">
        <v>163</v>
      </c>
      <c r="BE427" s="236" t="str">
        <f t="shared" si="130"/>
        <v>TRai_Pas</v>
      </c>
      <c r="BF427" s="236" t="str">
        <f t="shared" si="130"/>
        <v>RH22_23</v>
      </c>
      <c r="BG427" s="236">
        <f t="shared" si="134"/>
        <v>2.1048829860768167E-2</v>
      </c>
      <c r="BH427" s="236" t="s">
        <v>145</v>
      </c>
      <c r="BI427" s="236" t="s">
        <v>13</v>
      </c>
      <c r="BM427" s="236" t="s">
        <v>163</v>
      </c>
      <c r="BN427" s="236" t="str">
        <f t="shared" si="131"/>
        <v>TRai_Pas</v>
      </c>
      <c r="BO427" s="236" t="str">
        <f t="shared" si="131"/>
        <v>RH22_23</v>
      </c>
      <c r="BP427" s="236">
        <f t="shared" si="125"/>
        <v>2.1165643317772861E-2</v>
      </c>
      <c r="BQ427" s="236" t="s">
        <v>145</v>
      </c>
      <c r="BR427" s="236" t="s">
        <v>10</v>
      </c>
    </row>
    <row r="428" spans="11:70">
      <c r="K428" s="236" t="s">
        <v>163</v>
      </c>
      <c r="L428" s="236" t="str">
        <f t="shared" si="132"/>
        <v>TRai_Pas</v>
      </c>
      <c r="M428" s="236" t="str">
        <f t="shared" si="114"/>
        <v>SH0_1</v>
      </c>
      <c r="N428" s="236">
        <f t="shared" si="115"/>
        <v>2.1693465806133724E-2</v>
      </c>
      <c r="O428" s="236" t="s">
        <v>145</v>
      </c>
      <c r="P428" s="236" t="s">
        <v>14</v>
      </c>
      <c r="T428" s="236" t="s">
        <v>163</v>
      </c>
      <c r="U428" s="236" t="str">
        <f t="shared" si="133"/>
        <v>TRai_Pas</v>
      </c>
      <c r="V428" s="236" t="str">
        <f t="shared" si="133"/>
        <v>SH0_1</v>
      </c>
      <c r="W428" s="236">
        <f t="shared" si="116"/>
        <v>1.7447761885412263E-2</v>
      </c>
      <c r="X428" s="236" t="s">
        <v>145</v>
      </c>
      <c r="Y428" s="236" t="s">
        <v>9</v>
      </c>
      <c r="AC428" s="236" t="s">
        <v>163</v>
      </c>
      <c r="AD428" s="236" t="str">
        <f t="shared" si="127"/>
        <v>TRai_Pas</v>
      </c>
      <c r="AE428" s="236" t="str">
        <f t="shared" si="127"/>
        <v>SH0_1</v>
      </c>
      <c r="AF428" s="236">
        <f t="shared" si="118"/>
        <v>2.0811553801596969E-2</v>
      </c>
      <c r="AG428" s="236" t="s">
        <v>145</v>
      </c>
      <c r="AH428" s="236" t="s">
        <v>15</v>
      </c>
      <c r="AL428" s="236" t="s">
        <v>163</v>
      </c>
      <c r="AM428" s="236" t="str">
        <f t="shared" si="128"/>
        <v>TRai_Pas</v>
      </c>
      <c r="AN428" s="236" t="str">
        <f t="shared" si="128"/>
        <v>SH0_1</v>
      </c>
      <c r="AO428" s="236">
        <f t="shared" si="120"/>
        <v>2.0289589930703667E-2</v>
      </c>
      <c r="AP428" s="236" t="s">
        <v>145</v>
      </c>
      <c r="AQ428" s="236" t="s">
        <v>12</v>
      </c>
      <c r="AU428" s="236" t="s">
        <v>163</v>
      </c>
      <c r="AV428" s="236" t="str">
        <f t="shared" si="129"/>
        <v>TRai_Pas</v>
      </c>
      <c r="AW428" s="236" t="str">
        <f t="shared" si="129"/>
        <v>SH0_1</v>
      </c>
      <c r="AX428" s="236">
        <f t="shared" si="122"/>
        <v>2.3539997538016236E-2</v>
      </c>
      <c r="AY428" s="236" t="s">
        <v>145</v>
      </c>
      <c r="AZ428" s="236" t="s">
        <v>11</v>
      </c>
      <c r="BD428" s="236" t="s">
        <v>163</v>
      </c>
      <c r="BE428" s="236" t="str">
        <f t="shared" si="130"/>
        <v>TRai_Pas</v>
      </c>
      <c r="BF428" s="236" t="str">
        <f t="shared" si="130"/>
        <v>SH0_1</v>
      </c>
      <c r="BG428" s="236">
        <f t="shared" si="134"/>
        <v>2.0289589930703667E-2</v>
      </c>
      <c r="BH428" s="236" t="s">
        <v>145</v>
      </c>
      <c r="BI428" s="236" t="s">
        <v>13</v>
      </c>
      <c r="BM428" s="236" t="s">
        <v>163</v>
      </c>
      <c r="BN428" s="236" t="str">
        <f t="shared" si="131"/>
        <v>TRai_Pas</v>
      </c>
      <c r="BO428" s="236" t="str">
        <f t="shared" si="131"/>
        <v>SH0_1</v>
      </c>
      <c r="BP428" s="236">
        <f t="shared" si="125"/>
        <v>2.3539997538016236E-2</v>
      </c>
      <c r="BQ428" s="236" t="s">
        <v>145</v>
      </c>
      <c r="BR428" s="236" t="s">
        <v>10</v>
      </c>
    </row>
    <row r="429" spans="11:70">
      <c r="K429" s="236" t="s">
        <v>163</v>
      </c>
      <c r="L429" s="236" t="str">
        <f t="shared" si="132"/>
        <v>TRai_Pas</v>
      </c>
      <c r="M429" s="236" t="str">
        <f t="shared" si="114"/>
        <v>SH2_3</v>
      </c>
      <c r="N429" s="236">
        <f t="shared" si="115"/>
        <v>2.1091629448540879E-2</v>
      </c>
      <c r="O429" s="236" t="s">
        <v>145</v>
      </c>
      <c r="P429" s="236" t="s">
        <v>14</v>
      </c>
      <c r="T429" s="236" t="s">
        <v>163</v>
      </c>
      <c r="U429" s="236" t="str">
        <f t="shared" si="133"/>
        <v>TRai_Pas</v>
      </c>
      <c r="V429" s="236" t="str">
        <f t="shared" si="133"/>
        <v>SH2_3</v>
      </c>
      <c r="W429" s="236">
        <f t="shared" si="116"/>
        <v>1.5245791875989748E-2</v>
      </c>
      <c r="X429" s="236" t="s">
        <v>145</v>
      </c>
      <c r="Y429" s="236" t="s">
        <v>9</v>
      </c>
      <c r="AC429" s="236" t="s">
        <v>163</v>
      </c>
      <c r="AD429" s="236" t="str">
        <f t="shared" si="127"/>
        <v>TRai_Pas</v>
      </c>
      <c r="AE429" s="236" t="str">
        <f t="shared" si="127"/>
        <v>SH2_3</v>
      </c>
      <c r="AF429" s="236">
        <f t="shared" si="118"/>
        <v>2.0179629923972452E-2</v>
      </c>
      <c r="AG429" s="236" t="s">
        <v>145</v>
      </c>
      <c r="AH429" s="236" t="s">
        <v>15</v>
      </c>
      <c r="AL429" s="236" t="s">
        <v>163</v>
      </c>
      <c r="AM429" s="236" t="str">
        <f t="shared" si="128"/>
        <v>TRai_Pas</v>
      </c>
      <c r="AN429" s="236" t="str">
        <f t="shared" si="128"/>
        <v>SH2_3</v>
      </c>
      <c r="AO429" s="236">
        <f t="shared" si="120"/>
        <v>1.8870656882657717E-2</v>
      </c>
      <c r="AP429" s="236" t="s">
        <v>145</v>
      </c>
      <c r="AQ429" s="236" t="s">
        <v>12</v>
      </c>
      <c r="AU429" s="236" t="s">
        <v>163</v>
      </c>
      <c r="AV429" s="236" t="str">
        <f t="shared" si="129"/>
        <v>TRai_Pas</v>
      </c>
      <c r="AW429" s="236" t="str">
        <f t="shared" si="129"/>
        <v>SH2_3</v>
      </c>
      <c r="AX429" s="236">
        <f t="shared" si="122"/>
        <v>2.1308543326801641E-2</v>
      </c>
      <c r="AY429" s="236" t="s">
        <v>145</v>
      </c>
      <c r="AZ429" s="236" t="s">
        <v>11</v>
      </c>
      <c r="BD429" s="236" t="s">
        <v>163</v>
      </c>
      <c r="BE429" s="236" t="str">
        <f t="shared" si="130"/>
        <v>TRai_Pas</v>
      </c>
      <c r="BF429" s="236" t="str">
        <f t="shared" si="130"/>
        <v>SH2_3</v>
      </c>
      <c r="BG429" s="236">
        <f t="shared" si="134"/>
        <v>1.8870656882657717E-2</v>
      </c>
      <c r="BH429" s="236" t="s">
        <v>145</v>
      </c>
      <c r="BI429" s="236" t="s">
        <v>13</v>
      </c>
      <c r="BM429" s="236" t="s">
        <v>163</v>
      </c>
      <c r="BN429" s="236" t="str">
        <f t="shared" si="131"/>
        <v>TRai_Pas</v>
      </c>
      <c r="BO429" s="236" t="str">
        <f t="shared" si="131"/>
        <v>SH2_3</v>
      </c>
      <c r="BP429" s="236">
        <f t="shared" si="125"/>
        <v>2.1308543326801641E-2</v>
      </c>
      <c r="BQ429" s="236" t="s">
        <v>145</v>
      </c>
      <c r="BR429" s="236" t="s">
        <v>10</v>
      </c>
    </row>
    <row r="430" spans="11:70">
      <c r="K430" s="236" t="s">
        <v>163</v>
      </c>
      <c r="L430" s="236" t="str">
        <f t="shared" si="132"/>
        <v>TRai_Pas</v>
      </c>
      <c r="M430" s="236" t="str">
        <f t="shared" si="114"/>
        <v>SH4_5</v>
      </c>
      <c r="N430" s="236">
        <f t="shared" si="115"/>
        <v>2.0288554911757406E-2</v>
      </c>
      <c r="O430" s="236" t="s">
        <v>145</v>
      </c>
      <c r="P430" s="236" t="s">
        <v>14</v>
      </c>
      <c r="T430" s="236" t="s">
        <v>163</v>
      </c>
      <c r="U430" s="236" t="str">
        <f t="shared" si="133"/>
        <v>TRai_Pas</v>
      </c>
      <c r="V430" s="236" t="str">
        <f t="shared" si="133"/>
        <v>SH4_5</v>
      </c>
      <c r="W430" s="236">
        <f t="shared" si="116"/>
        <v>1.4014785059643245E-2</v>
      </c>
      <c r="X430" s="236" t="s">
        <v>145</v>
      </c>
      <c r="Y430" s="236" t="s">
        <v>9</v>
      </c>
      <c r="AC430" s="236" t="s">
        <v>163</v>
      </c>
      <c r="AD430" s="236" t="str">
        <f t="shared" si="127"/>
        <v>TRai_Pas</v>
      </c>
      <c r="AE430" s="236" t="str">
        <f t="shared" si="127"/>
        <v>SH4_5</v>
      </c>
      <c r="AF430" s="236">
        <f t="shared" si="118"/>
        <v>1.9614839522066274E-2</v>
      </c>
      <c r="AG430" s="236" t="s">
        <v>145</v>
      </c>
      <c r="AH430" s="236" t="s">
        <v>15</v>
      </c>
      <c r="AL430" s="236" t="s">
        <v>163</v>
      </c>
      <c r="AM430" s="236" t="str">
        <f t="shared" si="128"/>
        <v>TRai_Pas</v>
      </c>
      <c r="AN430" s="236" t="str">
        <f t="shared" si="128"/>
        <v>SH4_5</v>
      </c>
      <c r="AO430" s="236">
        <f t="shared" si="120"/>
        <v>1.7500502969475973E-2</v>
      </c>
      <c r="AP430" s="236" t="s">
        <v>145</v>
      </c>
      <c r="AQ430" s="236" t="s">
        <v>12</v>
      </c>
      <c r="AU430" s="236" t="s">
        <v>163</v>
      </c>
      <c r="AV430" s="236" t="str">
        <f t="shared" si="129"/>
        <v>TRai_Pas</v>
      </c>
      <c r="AW430" s="236" t="str">
        <f t="shared" si="129"/>
        <v>SH4_5</v>
      </c>
      <c r="AX430" s="236">
        <f t="shared" si="122"/>
        <v>1.8479363931276277E-2</v>
      </c>
      <c r="AY430" s="236" t="s">
        <v>145</v>
      </c>
      <c r="AZ430" s="236" t="s">
        <v>11</v>
      </c>
      <c r="BD430" s="236" t="s">
        <v>163</v>
      </c>
      <c r="BE430" s="236" t="str">
        <f t="shared" si="130"/>
        <v>TRai_Pas</v>
      </c>
      <c r="BF430" s="236" t="str">
        <f t="shared" si="130"/>
        <v>SH4_5</v>
      </c>
      <c r="BG430" s="236">
        <f t="shared" si="134"/>
        <v>1.7500502969475973E-2</v>
      </c>
      <c r="BH430" s="236" t="s">
        <v>145</v>
      </c>
      <c r="BI430" s="236" t="s">
        <v>13</v>
      </c>
      <c r="BM430" s="236" t="s">
        <v>163</v>
      </c>
      <c r="BN430" s="236" t="str">
        <f t="shared" si="131"/>
        <v>TRai_Pas</v>
      </c>
      <c r="BO430" s="236" t="str">
        <f t="shared" si="131"/>
        <v>SH4_5</v>
      </c>
      <c r="BP430" s="236">
        <f t="shared" si="125"/>
        <v>1.8479363931276277E-2</v>
      </c>
      <c r="BQ430" s="236" t="s">
        <v>145</v>
      </c>
      <c r="BR430" s="236" t="s">
        <v>10</v>
      </c>
    </row>
    <row r="431" spans="11:70">
      <c r="K431" s="386" t="s">
        <v>163</v>
      </c>
      <c r="L431" s="236" t="str">
        <f t="shared" si="132"/>
        <v>TRai_Pas</v>
      </c>
      <c r="M431" s="236" t="str">
        <f t="shared" si="114"/>
        <v>SH6_7</v>
      </c>
      <c r="N431" s="236">
        <f t="shared" si="115"/>
        <v>1.9232236416978313E-2</v>
      </c>
      <c r="O431" s="236" t="s">
        <v>145</v>
      </c>
      <c r="P431" s="236" t="s">
        <v>14</v>
      </c>
      <c r="T431" s="236" t="s">
        <v>163</v>
      </c>
      <c r="U431" s="236" t="str">
        <f t="shared" si="133"/>
        <v>TRai_Pas</v>
      </c>
      <c r="V431" s="236" t="str">
        <f t="shared" si="133"/>
        <v>SH6_7</v>
      </c>
      <c r="W431" s="236">
        <f t="shared" si="116"/>
        <v>1.3860443209600209E-2</v>
      </c>
      <c r="X431" s="236" t="s">
        <v>145</v>
      </c>
      <c r="Y431" s="236" t="s">
        <v>9</v>
      </c>
      <c r="AC431" s="236" t="s">
        <v>163</v>
      </c>
      <c r="AD431" s="236" t="str">
        <f t="shared" si="127"/>
        <v>TRai_Pas</v>
      </c>
      <c r="AE431" s="236" t="str">
        <f t="shared" si="127"/>
        <v>SH6_7</v>
      </c>
      <c r="AF431" s="236">
        <f t="shared" si="118"/>
        <v>1.7278998108464394E-2</v>
      </c>
      <c r="AG431" s="236" t="s">
        <v>145</v>
      </c>
      <c r="AH431" s="236" t="s">
        <v>15</v>
      </c>
      <c r="AL431" s="236" t="s">
        <v>163</v>
      </c>
      <c r="AM431" s="236" t="str">
        <f t="shared" si="128"/>
        <v>TRai_Pas</v>
      </c>
      <c r="AN431" s="236" t="str">
        <f t="shared" si="128"/>
        <v>SH6_7</v>
      </c>
      <c r="AO431" s="236">
        <f t="shared" si="120"/>
        <v>1.6421193779789026E-2</v>
      </c>
      <c r="AP431" s="236" t="s">
        <v>145</v>
      </c>
      <c r="AQ431" s="236" t="s">
        <v>12</v>
      </c>
      <c r="AU431" s="236" t="s">
        <v>163</v>
      </c>
      <c r="AV431" s="236" t="str">
        <f t="shared" si="129"/>
        <v>TRai_Pas</v>
      </c>
      <c r="AW431" s="236" t="str">
        <f t="shared" si="129"/>
        <v>SH6_7</v>
      </c>
      <c r="AX431" s="236">
        <f t="shared" si="122"/>
        <v>1.7199621712887928E-2</v>
      </c>
      <c r="AY431" s="236" t="s">
        <v>145</v>
      </c>
      <c r="AZ431" s="236" t="s">
        <v>11</v>
      </c>
      <c r="BD431" s="236" t="s">
        <v>163</v>
      </c>
      <c r="BE431" s="236" t="str">
        <f t="shared" si="130"/>
        <v>TRai_Pas</v>
      </c>
      <c r="BF431" s="236" t="str">
        <f t="shared" si="130"/>
        <v>SH6_7</v>
      </c>
      <c r="BG431" s="236">
        <f t="shared" si="134"/>
        <v>1.6421193779789026E-2</v>
      </c>
      <c r="BH431" s="236" t="s">
        <v>145</v>
      </c>
      <c r="BI431" s="236" t="s">
        <v>13</v>
      </c>
      <c r="BM431" s="236" t="s">
        <v>163</v>
      </c>
      <c r="BN431" s="236" t="str">
        <f t="shared" si="131"/>
        <v>TRai_Pas</v>
      </c>
      <c r="BO431" s="236" t="str">
        <f t="shared" si="131"/>
        <v>SH6_7</v>
      </c>
      <c r="BP431" s="236">
        <f t="shared" si="125"/>
        <v>1.7199621712887928E-2</v>
      </c>
      <c r="BQ431" s="236" t="s">
        <v>145</v>
      </c>
      <c r="BR431" s="236" t="s">
        <v>10</v>
      </c>
    </row>
    <row r="432" spans="11:70">
      <c r="K432" s="236" t="s">
        <v>163</v>
      </c>
      <c r="L432" s="236" t="str">
        <f t="shared" si="132"/>
        <v>TRai_Pas</v>
      </c>
      <c r="M432" s="236" t="str">
        <f t="shared" si="114"/>
        <v>SH8_9</v>
      </c>
      <c r="N432" s="236">
        <f t="shared" si="115"/>
        <v>1.8748507011425081E-2</v>
      </c>
      <c r="O432" s="236" t="s">
        <v>145</v>
      </c>
      <c r="P432" s="236" t="s">
        <v>14</v>
      </c>
      <c r="T432" s="236" t="s">
        <v>163</v>
      </c>
      <c r="U432" s="236" t="str">
        <f t="shared" si="133"/>
        <v>TRai_Pas</v>
      </c>
      <c r="V432" s="236" t="str">
        <f t="shared" si="133"/>
        <v>SH8_9</v>
      </c>
      <c r="W432" s="236">
        <f t="shared" si="116"/>
        <v>1.4755107179350496E-2</v>
      </c>
      <c r="X432" s="236" t="s">
        <v>145</v>
      </c>
      <c r="Y432" s="236" t="s">
        <v>9</v>
      </c>
      <c r="AC432" s="236" t="s">
        <v>163</v>
      </c>
      <c r="AD432" s="236" t="str">
        <f t="shared" si="127"/>
        <v>TRai_Pas</v>
      </c>
      <c r="AE432" s="236" t="str">
        <f t="shared" si="127"/>
        <v>SH8_9</v>
      </c>
      <c r="AF432" s="236">
        <f t="shared" si="118"/>
        <v>1.5588699261442313E-2</v>
      </c>
      <c r="AG432" s="236" t="s">
        <v>145</v>
      </c>
      <c r="AH432" s="236" t="s">
        <v>15</v>
      </c>
      <c r="AL432" s="236" t="s">
        <v>163</v>
      </c>
      <c r="AM432" s="236" t="str">
        <f t="shared" si="128"/>
        <v>TRai_Pas</v>
      </c>
      <c r="AN432" s="236" t="str">
        <f t="shared" si="128"/>
        <v>SH8_9</v>
      </c>
      <c r="AO432" s="236">
        <f t="shared" si="120"/>
        <v>1.6139842957734477E-2</v>
      </c>
      <c r="AP432" s="236" t="s">
        <v>145</v>
      </c>
      <c r="AQ432" s="236" t="s">
        <v>12</v>
      </c>
      <c r="AU432" s="236" t="s">
        <v>163</v>
      </c>
      <c r="AV432" s="236" t="str">
        <f t="shared" si="129"/>
        <v>TRai_Pas</v>
      </c>
      <c r="AW432" s="236" t="str">
        <f t="shared" si="129"/>
        <v>SH8_9</v>
      </c>
      <c r="AX432" s="236">
        <f t="shared" si="122"/>
        <v>1.7030245273226989E-2</v>
      </c>
      <c r="AY432" s="236" t="s">
        <v>145</v>
      </c>
      <c r="AZ432" s="236" t="s">
        <v>11</v>
      </c>
      <c r="BD432" s="236" t="s">
        <v>163</v>
      </c>
      <c r="BE432" s="236" t="str">
        <f t="shared" si="130"/>
        <v>TRai_Pas</v>
      </c>
      <c r="BF432" s="236" t="str">
        <f t="shared" si="130"/>
        <v>SH8_9</v>
      </c>
      <c r="BG432" s="236">
        <f t="shared" si="134"/>
        <v>1.6139842957734477E-2</v>
      </c>
      <c r="BH432" s="236" t="s">
        <v>145</v>
      </c>
      <c r="BI432" s="236" t="s">
        <v>13</v>
      </c>
      <c r="BM432" s="236" t="s">
        <v>163</v>
      </c>
      <c r="BN432" s="236" t="str">
        <f t="shared" si="131"/>
        <v>TRai_Pas</v>
      </c>
      <c r="BO432" s="236" t="str">
        <f t="shared" si="131"/>
        <v>SH8_9</v>
      </c>
      <c r="BP432" s="236">
        <f t="shared" si="125"/>
        <v>1.7030245273226989E-2</v>
      </c>
      <c r="BQ432" s="236" t="s">
        <v>145</v>
      </c>
      <c r="BR432" s="236" t="s">
        <v>10</v>
      </c>
    </row>
    <row r="433" spans="11:70">
      <c r="K433" s="236" t="s">
        <v>163</v>
      </c>
      <c r="L433" s="236" t="str">
        <f t="shared" si="132"/>
        <v>TRai_Pas</v>
      </c>
      <c r="M433" s="236" t="str">
        <f t="shared" si="114"/>
        <v>SH10_11</v>
      </c>
      <c r="N433" s="236">
        <f t="shared" si="115"/>
        <v>1.8678047240008381E-2</v>
      </c>
      <c r="O433" s="236" t="s">
        <v>145</v>
      </c>
      <c r="P433" s="236" t="s">
        <v>14</v>
      </c>
      <c r="T433" s="236" t="s">
        <v>163</v>
      </c>
      <c r="U433" s="236" t="str">
        <f t="shared" si="133"/>
        <v>TRai_Pas</v>
      </c>
      <c r="V433" s="236" t="str">
        <f t="shared" si="133"/>
        <v>SH10_11</v>
      </c>
      <c r="W433" s="236">
        <f t="shared" si="116"/>
        <v>1.7186661643030239E-2</v>
      </c>
      <c r="X433" s="236" t="s">
        <v>145</v>
      </c>
      <c r="Y433" s="236" t="s">
        <v>9</v>
      </c>
      <c r="AC433" s="236" t="s">
        <v>163</v>
      </c>
      <c r="AD433" s="236" t="str">
        <f t="shared" si="127"/>
        <v>TRai_Pas</v>
      </c>
      <c r="AE433" s="236" t="str">
        <f t="shared" si="127"/>
        <v>SH10_11</v>
      </c>
      <c r="AF433" s="236">
        <f t="shared" si="118"/>
        <v>1.5097315695768238E-2</v>
      </c>
      <c r="AG433" s="236" t="s">
        <v>145</v>
      </c>
      <c r="AH433" s="236" t="s">
        <v>15</v>
      </c>
      <c r="AL433" s="236" t="s">
        <v>163</v>
      </c>
      <c r="AM433" s="236" t="str">
        <f t="shared" si="128"/>
        <v>TRai_Pas</v>
      </c>
      <c r="AN433" s="236" t="str">
        <f t="shared" si="128"/>
        <v>SH10_11</v>
      </c>
      <c r="AO433" s="236">
        <f t="shared" si="120"/>
        <v>1.7129545746942351E-2</v>
      </c>
      <c r="AP433" s="236" t="s">
        <v>145</v>
      </c>
      <c r="AQ433" s="236" t="s">
        <v>12</v>
      </c>
      <c r="AU433" s="236" t="s">
        <v>163</v>
      </c>
      <c r="AV433" s="236" t="str">
        <f t="shared" si="129"/>
        <v>TRai_Pas</v>
      </c>
      <c r="AW433" s="236" t="str">
        <f t="shared" si="129"/>
        <v>SH10_11</v>
      </c>
      <c r="AX433" s="236">
        <f t="shared" si="122"/>
        <v>1.8714885138756153E-2</v>
      </c>
      <c r="AY433" s="236" t="s">
        <v>145</v>
      </c>
      <c r="AZ433" s="236" t="s">
        <v>11</v>
      </c>
      <c r="BD433" s="236" t="s">
        <v>163</v>
      </c>
      <c r="BE433" s="236" t="str">
        <f t="shared" si="130"/>
        <v>TRai_Pas</v>
      </c>
      <c r="BF433" s="236" t="str">
        <f t="shared" si="130"/>
        <v>SH10_11</v>
      </c>
      <c r="BG433" s="236">
        <f t="shared" si="134"/>
        <v>1.7129545746942351E-2</v>
      </c>
      <c r="BH433" s="236" t="s">
        <v>145</v>
      </c>
      <c r="BI433" s="236" t="s">
        <v>13</v>
      </c>
      <c r="BM433" s="236" t="s">
        <v>163</v>
      </c>
      <c r="BN433" s="236" t="str">
        <f t="shared" si="131"/>
        <v>TRai_Pas</v>
      </c>
      <c r="BO433" s="236" t="str">
        <f t="shared" si="131"/>
        <v>SH10_11</v>
      </c>
      <c r="BP433" s="236">
        <f t="shared" si="125"/>
        <v>1.8714885138756153E-2</v>
      </c>
      <c r="BQ433" s="236" t="s">
        <v>145</v>
      </c>
      <c r="BR433" s="236" t="s">
        <v>10</v>
      </c>
    </row>
    <row r="434" spans="11:70">
      <c r="K434" s="236" t="s">
        <v>163</v>
      </c>
      <c r="L434" s="236" t="str">
        <f t="shared" si="132"/>
        <v>TRai_Pas</v>
      </c>
      <c r="M434" s="236" t="str">
        <f t="shared" si="114"/>
        <v>SH12_13</v>
      </c>
      <c r="N434" s="236">
        <f t="shared" si="115"/>
        <v>1.9354324184005747E-2</v>
      </c>
      <c r="O434" s="236" t="s">
        <v>145</v>
      </c>
      <c r="P434" s="236" t="s">
        <v>14</v>
      </c>
      <c r="T434" s="236" t="s">
        <v>163</v>
      </c>
      <c r="U434" s="236" t="str">
        <f t="shared" si="133"/>
        <v>TRai_Pas</v>
      </c>
      <c r="V434" s="236" t="str">
        <f t="shared" si="133"/>
        <v>SH12_13</v>
      </c>
      <c r="W434" s="236">
        <f t="shared" si="116"/>
        <v>1.8532966353609626E-2</v>
      </c>
      <c r="X434" s="236" t="s">
        <v>145</v>
      </c>
      <c r="Y434" s="236" t="s">
        <v>9</v>
      </c>
      <c r="AC434" s="236" t="s">
        <v>163</v>
      </c>
      <c r="AD434" s="236" t="str">
        <f t="shared" si="127"/>
        <v>TRai_Pas</v>
      </c>
      <c r="AE434" s="236" t="str">
        <f t="shared" si="127"/>
        <v>SH12_13</v>
      </c>
      <c r="AF434" s="236">
        <f t="shared" si="118"/>
        <v>1.571627190629124E-2</v>
      </c>
      <c r="AG434" s="236" t="s">
        <v>145</v>
      </c>
      <c r="AH434" s="236" t="s">
        <v>15</v>
      </c>
      <c r="AL434" s="236" t="s">
        <v>163</v>
      </c>
      <c r="AM434" s="236" t="str">
        <f t="shared" si="128"/>
        <v>TRai_Pas</v>
      </c>
      <c r="AN434" s="236" t="str">
        <f t="shared" si="128"/>
        <v>SH12_13</v>
      </c>
      <c r="AO434" s="236">
        <f t="shared" si="120"/>
        <v>1.8490958581669839E-2</v>
      </c>
      <c r="AP434" s="236" t="s">
        <v>145</v>
      </c>
      <c r="AQ434" s="236" t="s">
        <v>12</v>
      </c>
      <c r="AU434" s="236" t="s">
        <v>163</v>
      </c>
      <c r="AV434" s="236" t="str">
        <f t="shared" si="129"/>
        <v>TRai_Pas</v>
      </c>
      <c r="AW434" s="236" t="str">
        <f t="shared" si="129"/>
        <v>SH12_13</v>
      </c>
      <c r="AX434" s="236">
        <f t="shared" si="122"/>
        <v>2.1343557408040538E-2</v>
      </c>
      <c r="AY434" s="236" t="s">
        <v>145</v>
      </c>
      <c r="AZ434" s="236" t="s">
        <v>11</v>
      </c>
      <c r="BD434" s="236" t="s">
        <v>163</v>
      </c>
      <c r="BE434" s="236" t="str">
        <f t="shared" si="130"/>
        <v>TRai_Pas</v>
      </c>
      <c r="BF434" s="236" t="str">
        <f t="shared" si="130"/>
        <v>SH12_13</v>
      </c>
      <c r="BG434" s="236">
        <f t="shared" si="134"/>
        <v>1.8490958581669839E-2</v>
      </c>
      <c r="BH434" s="236" t="s">
        <v>145</v>
      </c>
      <c r="BI434" s="236" t="s">
        <v>13</v>
      </c>
      <c r="BM434" s="236" t="s">
        <v>163</v>
      </c>
      <c r="BN434" s="236" t="str">
        <f t="shared" si="131"/>
        <v>TRai_Pas</v>
      </c>
      <c r="BO434" s="236" t="str">
        <f t="shared" si="131"/>
        <v>SH12_13</v>
      </c>
      <c r="BP434" s="236">
        <f t="shared" si="125"/>
        <v>2.1343557408040538E-2</v>
      </c>
      <c r="BQ434" s="236" t="s">
        <v>145</v>
      </c>
      <c r="BR434" s="236" t="s">
        <v>10</v>
      </c>
    </row>
    <row r="435" spans="11:70">
      <c r="K435" s="386" t="s">
        <v>163</v>
      </c>
      <c r="L435" s="236" t="str">
        <f t="shared" si="132"/>
        <v>TRai_Pas</v>
      </c>
      <c r="M435" s="236" t="str">
        <f t="shared" si="114"/>
        <v>SH14_15</v>
      </c>
      <c r="N435" s="236">
        <f t="shared" si="115"/>
        <v>2.04723701496402E-2</v>
      </c>
      <c r="O435" s="236" t="s">
        <v>145</v>
      </c>
      <c r="P435" s="236" t="s">
        <v>14</v>
      </c>
      <c r="T435" s="236" t="s">
        <v>163</v>
      </c>
      <c r="U435" s="236" t="str">
        <f t="shared" si="133"/>
        <v>TRai_Pas</v>
      </c>
      <c r="V435" s="236" t="str">
        <f t="shared" si="133"/>
        <v>SH14_15</v>
      </c>
      <c r="W435" s="236">
        <f t="shared" si="116"/>
        <v>1.8944606533826285E-2</v>
      </c>
      <c r="X435" s="236" t="s">
        <v>145</v>
      </c>
      <c r="Y435" s="236" t="s">
        <v>9</v>
      </c>
      <c r="AC435" s="236" t="s">
        <v>163</v>
      </c>
      <c r="AD435" s="236" t="str">
        <f t="shared" si="127"/>
        <v>TRai_Pas</v>
      </c>
      <c r="AE435" s="236" t="str">
        <f t="shared" si="127"/>
        <v>SH14_15</v>
      </c>
      <c r="AF435" s="236">
        <f t="shared" si="118"/>
        <v>1.8169486482091383E-2</v>
      </c>
      <c r="AG435" s="236" t="s">
        <v>145</v>
      </c>
      <c r="AH435" s="236" t="s">
        <v>15</v>
      </c>
      <c r="AL435" s="236" t="s">
        <v>163</v>
      </c>
      <c r="AM435" s="236" t="str">
        <f t="shared" si="128"/>
        <v>TRai_Pas</v>
      </c>
      <c r="AN435" s="236" t="str">
        <f t="shared" si="128"/>
        <v>SH14_15</v>
      </c>
      <c r="AO435" s="236">
        <f t="shared" si="120"/>
        <v>1.9740368004096027E-2</v>
      </c>
      <c r="AP435" s="236" t="s">
        <v>145</v>
      </c>
      <c r="AQ435" s="236" t="s">
        <v>12</v>
      </c>
      <c r="AU435" s="236" t="s">
        <v>163</v>
      </c>
      <c r="AV435" s="236" t="str">
        <f t="shared" si="129"/>
        <v>TRai_Pas</v>
      </c>
      <c r="AW435" s="236" t="str">
        <f t="shared" si="129"/>
        <v>SH14_15</v>
      </c>
      <c r="AX435" s="236">
        <f t="shared" si="122"/>
        <v>2.2952067498314008E-2</v>
      </c>
      <c r="AY435" s="236" t="s">
        <v>145</v>
      </c>
      <c r="AZ435" s="236" t="s">
        <v>11</v>
      </c>
      <c r="BD435" s="236" t="s">
        <v>163</v>
      </c>
      <c r="BE435" s="236" t="str">
        <f t="shared" si="130"/>
        <v>TRai_Pas</v>
      </c>
      <c r="BF435" s="236" t="str">
        <f t="shared" si="130"/>
        <v>SH14_15</v>
      </c>
      <c r="BG435" s="236">
        <f t="shared" si="134"/>
        <v>1.9740368004096027E-2</v>
      </c>
      <c r="BH435" s="236" t="s">
        <v>145</v>
      </c>
      <c r="BI435" s="236" t="s">
        <v>13</v>
      </c>
      <c r="BM435" s="236" t="s">
        <v>163</v>
      </c>
      <c r="BN435" s="236" t="str">
        <f t="shared" si="131"/>
        <v>TRai_Pas</v>
      </c>
      <c r="BO435" s="236" t="str">
        <f t="shared" si="131"/>
        <v>SH14_15</v>
      </c>
      <c r="BP435" s="236">
        <f t="shared" si="125"/>
        <v>2.2952067498314008E-2</v>
      </c>
      <c r="BQ435" s="236" t="s">
        <v>145</v>
      </c>
      <c r="BR435" s="236" t="s">
        <v>10</v>
      </c>
    </row>
    <row r="436" spans="11:70">
      <c r="K436" s="236" t="s">
        <v>163</v>
      </c>
      <c r="L436" s="236" t="str">
        <f t="shared" si="132"/>
        <v>TRai_Pas</v>
      </c>
      <c r="M436" s="236" t="str">
        <f t="shared" si="114"/>
        <v>SH16_17</v>
      </c>
      <c r="N436" s="236">
        <f t="shared" si="115"/>
        <v>2.1278922422278038E-2</v>
      </c>
      <c r="O436" s="236" t="s">
        <v>145</v>
      </c>
      <c r="P436" s="236" t="s">
        <v>14</v>
      </c>
      <c r="T436" s="236" t="s">
        <v>163</v>
      </c>
      <c r="U436" s="236" t="str">
        <f t="shared" si="133"/>
        <v>TRai_Pas</v>
      </c>
      <c r="V436" s="236" t="str">
        <f t="shared" si="133"/>
        <v>SH16_17</v>
      </c>
      <c r="W436" s="236">
        <f t="shared" si="116"/>
        <v>1.8793864020136643E-2</v>
      </c>
      <c r="X436" s="236" t="s">
        <v>145</v>
      </c>
      <c r="Y436" s="236" t="s">
        <v>9</v>
      </c>
      <c r="AC436" s="236" t="s">
        <v>163</v>
      </c>
      <c r="AD436" s="236" t="str">
        <f t="shared" si="127"/>
        <v>TRai_Pas</v>
      </c>
      <c r="AE436" s="236" t="str">
        <f t="shared" si="127"/>
        <v>SH16_17</v>
      </c>
      <c r="AF436" s="236">
        <f t="shared" si="118"/>
        <v>1.9938803009038802E-2</v>
      </c>
      <c r="AG436" s="236" t="s">
        <v>145</v>
      </c>
      <c r="AH436" s="236" t="s">
        <v>15</v>
      </c>
      <c r="AL436" s="236" t="s">
        <v>163</v>
      </c>
      <c r="AM436" s="236" t="str">
        <f t="shared" si="128"/>
        <v>TRai_Pas</v>
      </c>
      <c r="AN436" s="236" t="str">
        <f t="shared" si="128"/>
        <v>SH16_17</v>
      </c>
      <c r="AO436" s="236">
        <f t="shared" si="120"/>
        <v>2.0420539746597716E-2</v>
      </c>
      <c r="AP436" s="236" t="s">
        <v>145</v>
      </c>
      <c r="AQ436" s="236" t="s">
        <v>12</v>
      </c>
      <c r="AU436" s="236" t="s">
        <v>163</v>
      </c>
      <c r="AV436" s="236" t="str">
        <f t="shared" si="129"/>
        <v>TRai_Pas</v>
      </c>
      <c r="AW436" s="236" t="str">
        <f t="shared" si="129"/>
        <v>SH16_17</v>
      </c>
      <c r="AX436" s="236">
        <f t="shared" si="122"/>
        <v>2.3710445910745781E-2</v>
      </c>
      <c r="AY436" s="236" t="s">
        <v>145</v>
      </c>
      <c r="AZ436" s="236" t="s">
        <v>11</v>
      </c>
      <c r="BD436" s="236" t="s">
        <v>163</v>
      </c>
      <c r="BE436" s="236" t="str">
        <f t="shared" si="130"/>
        <v>TRai_Pas</v>
      </c>
      <c r="BF436" s="236" t="str">
        <f t="shared" si="130"/>
        <v>SH16_17</v>
      </c>
      <c r="BG436" s="236">
        <f t="shared" si="134"/>
        <v>2.0420539746597716E-2</v>
      </c>
      <c r="BH436" s="236" t="s">
        <v>145</v>
      </c>
      <c r="BI436" s="236" t="s">
        <v>13</v>
      </c>
      <c r="BM436" s="236" t="s">
        <v>163</v>
      </c>
      <c r="BN436" s="236" t="str">
        <f t="shared" si="131"/>
        <v>TRai_Pas</v>
      </c>
      <c r="BO436" s="236" t="str">
        <f t="shared" si="131"/>
        <v>SH16_17</v>
      </c>
      <c r="BP436" s="236">
        <f t="shared" si="125"/>
        <v>2.3710445910745781E-2</v>
      </c>
      <c r="BQ436" s="236" t="s">
        <v>145</v>
      </c>
      <c r="BR436" s="236" t="s">
        <v>10</v>
      </c>
    </row>
    <row r="437" spans="11:70">
      <c r="K437" s="236" t="s">
        <v>163</v>
      </c>
      <c r="L437" s="236" t="str">
        <f t="shared" si="132"/>
        <v>TRai_Pas</v>
      </c>
      <c r="M437" s="236" t="str">
        <f t="shared" si="114"/>
        <v>SH18_19</v>
      </c>
      <c r="N437" s="236">
        <f t="shared" si="115"/>
        <v>2.1738834728832659E-2</v>
      </c>
      <c r="O437" s="236" t="s">
        <v>145</v>
      </c>
      <c r="P437" s="236" t="s">
        <v>14</v>
      </c>
      <c r="T437" s="236" t="s">
        <v>163</v>
      </c>
      <c r="U437" s="236" t="str">
        <f t="shared" si="133"/>
        <v>TRai_Pas</v>
      </c>
      <c r="V437" s="236" t="str">
        <f t="shared" si="133"/>
        <v>SH18_19</v>
      </c>
      <c r="W437" s="236">
        <f t="shared" si="116"/>
        <v>1.8929321241404354E-2</v>
      </c>
      <c r="X437" s="236" t="s">
        <v>145</v>
      </c>
      <c r="Y437" s="236" t="s">
        <v>9</v>
      </c>
      <c r="AC437" s="236" t="s">
        <v>163</v>
      </c>
      <c r="AD437" s="236" t="str">
        <f t="shared" si="127"/>
        <v>TRai_Pas</v>
      </c>
      <c r="AE437" s="236" t="str">
        <f t="shared" si="127"/>
        <v>SH18_19</v>
      </c>
      <c r="AF437" s="236">
        <f t="shared" si="118"/>
        <v>2.0595183179265363E-2</v>
      </c>
      <c r="AG437" s="236" t="s">
        <v>145</v>
      </c>
      <c r="AH437" s="236" t="s">
        <v>15</v>
      </c>
      <c r="AL437" s="236" t="s">
        <v>163</v>
      </c>
      <c r="AM437" s="236" t="str">
        <f t="shared" si="128"/>
        <v>TRai_Pas</v>
      </c>
      <c r="AN437" s="236" t="str">
        <f t="shared" si="128"/>
        <v>SH18_19</v>
      </c>
      <c r="AO437" s="236">
        <f t="shared" si="120"/>
        <v>2.0691065361099072E-2</v>
      </c>
      <c r="AP437" s="236" t="s">
        <v>145</v>
      </c>
      <c r="AQ437" s="236" t="s">
        <v>12</v>
      </c>
      <c r="AU437" s="236" t="s">
        <v>163</v>
      </c>
      <c r="AV437" s="236" t="str">
        <f t="shared" si="129"/>
        <v>TRai_Pas</v>
      </c>
      <c r="AW437" s="236" t="str">
        <f t="shared" si="129"/>
        <v>SH18_19</v>
      </c>
      <c r="AX437" s="236">
        <f t="shared" si="122"/>
        <v>2.3993761170789621E-2</v>
      </c>
      <c r="AY437" s="236" t="s">
        <v>145</v>
      </c>
      <c r="AZ437" s="236" t="s">
        <v>11</v>
      </c>
      <c r="BD437" s="236" t="s">
        <v>163</v>
      </c>
      <c r="BE437" s="236" t="str">
        <f t="shared" si="130"/>
        <v>TRai_Pas</v>
      </c>
      <c r="BF437" s="236" t="str">
        <f t="shared" si="130"/>
        <v>SH18_19</v>
      </c>
      <c r="BG437" s="236">
        <f t="shared" si="134"/>
        <v>2.0691065361099072E-2</v>
      </c>
      <c r="BH437" s="236" t="s">
        <v>145</v>
      </c>
      <c r="BI437" s="236" t="s">
        <v>13</v>
      </c>
      <c r="BM437" s="236" t="s">
        <v>163</v>
      </c>
      <c r="BN437" s="236" t="str">
        <f t="shared" si="131"/>
        <v>TRai_Pas</v>
      </c>
      <c r="BO437" s="236" t="str">
        <f t="shared" si="131"/>
        <v>SH18_19</v>
      </c>
      <c r="BP437" s="236">
        <f t="shared" si="125"/>
        <v>2.3993761170789621E-2</v>
      </c>
      <c r="BQ437" s="236" t="s">
        <v>145</v>
      </c>
      <c r="BR437" s="236" t="s">
        <v>10</v>
      </c>
    </row>
    <row r="438" spans="11:70">
      <c r="K438" s="236" t="s">
        <v>163</v>
      </c>
      <c r="L438" s="236" t="str">
        <f t="shared" si="132"/>
        <v>TRai_Pas</v>
      </c>
      <c r="M438" s="236" t="str">
        <f t="shared" si="114"/>
        <v>SH20_21</v>
      </c>
      <c r="N438" s="236">
        <f t="shared" si="115"/>
        <v>2.1955425621837409E-2</v>
      </c>
      <c r="O438" s="236" t="s">
        <v>145</v>
      </c>
      <c r="P438" s="236" t="s">
        <v>14</v>
      </c>
      <c r="T438" s="236" t="s">
        <v>163</v>
      </c>
      <c r="U438" s="236" t="str">
        <f t="shared" si="133"/>
        <v>TRai_Pas</v>
      </c>
      <c r="V438" s="236" t="str">
        <f t="shared" si="133"/>
        <v>SH20_21</v>
      </c>
      <c r="W438" s="236">
        <f t="shared" si="116"/>
        <v>1.9094689273807391E-2</v>
      </c>
      <c r="X438" s="236" t="s">
        <v>145</v>
      </c>
      <c r="Y438" s="236" t="s">
        <v>9</v>
      </c>
      <c r="AC438" s="236" t="s">
        <v>163</v>
      </c>
      <c r="AD438" s="236" t="str">
        <f t="shared" si="127"/>
        <v>TRai_Pas</v>
      </c>
      <c r="AE438" s="236" t="str">
        <f t="shared" si="127"/>
        <v>SH20_21</v>
      </c>
      <c r="AF438" s="236">
        <f t="shared" si="118"/>
        <v>2.072737788773538E-2</v>
      </c>
      <c r="AG438" s="236" t="s">
        <v>145</v>
      </c>
      <c r="AH438" s="236" t="s">
        <v>15</v>
      </c>
      <c r="AL438" s="236" t="s">
        <v>163</v>
      </c>
      <c r="AM438" s="236" t="str">
        <f t="shared" si="128"/>
        <v>TRai_Pas</v>
      </c>
      <c r="AN438" s="236" t="str">
        <f t="shared" si="128"/>
        <v>SH20_21</v>
      </c>
      <c r="AO438" s="236">
        <f t="shared" si="120"/>
        <v>2.0963163706567377E-2</v>
      </c>
      <c r="AP438" s="236" t="s">
        <v>145</v>
      </c>
      <c r="AQ438" s="236" t="s">
        <v>12</v>
      </c>
      <c r="AU438" s="236" t="s">
        <v>163</v>
      </c>
      <c r="AV438" s="236" t="str">
        <f t="shared" si="129"/>
        <v>TRai_Pas</v>
      </c>
      <c r="AW438" s="236" t="str">
        <f t="shared" si="129"/>
        <v>SH20_21</v>
      </c>
      <c r="AX438" s="236">
        <f t="shared" si="122"/>
        <v>2.4474825275343066E-2</v>
      </c>
      <c r="AY438" s="236" t="s">
        <v>145</v>
      </c>
      <c r="AZ438" s="236" t="s">
        <v>11</v>
      </c>
      <c r="BD438" s="236" t="s">
        <v>163</v>
      </c>
      <c r="BE438" s="236" t="str">
        <f t="shared" si="130"/>
        <v>TRai_Pas</v>
      </c>
      <c r="BF438" s="236" t="str">
        <f t="shared" si="130"/>
        <v>SH20_21</v>
      </c>
      <c r="BG438" s="236">
        <f t="shared" si="134"/>
        <v>2.0963163706567377E-2</v>
      </c>
      <c r="BH438" s="236" t="s">
        <v>145</v>
      </c>
      <c r="BI438" s="236" t="s">
        <v>13</v>
      </c>
      <c r="BM438" s="236" t="s">
        <v>163</v>
      </c>
      <c r="BN438" s="236" t="str">
        <f t="shared" si="131"/>
        <v>TRai_Pas</v>
      </c>
      <c r="BO438" s="236" t="str">
        <f t="shared" si="131"/>
        <v>SH20_21</v>
      </c>
      <c r="BP438" s="236">
        <f t="shared" si="125"/>
        <v>2.4474825275343066E-2</v>
      </c>
      <c r="BQ438" s="236" t="s">
        <v>145</v>
      </c>
      <c r="BR438" s="236" t="s">
        <v>10</v>
      </c>
    </row>
    <row r="439" spans="11:70">
      <c r="K439" s="386" t="s">
        <v>163</v>
      </c>
      <c r="L439" s="236" t="str">
        <f t="shared" si="132"/>
        <v>TRai_Pas</v>
      </c>
      <c r="M439" s="236" t="str">
        <f t="shared" si="114"/>
        <v>SH22_23</v>
      </c>
      <c r="N439" s="236">
        <f t="shared" si="115"/>
        <v>2.2121564224819278E-2</v>
      </c>
      <c r="O439" s="236" t="s">
        <v>145</v>
      </c>
      <c r="P439" s="236" t="s">
        <v>14</v>
      </c>
      <c r="T439" s="236" t="s">
        <v>163</v>
      </c>
      <c r="U439" s="236" t="str">
        <f t="shared" si="133"/>
        <v>TRai_Pas</v>
      </c>
      <c r="V439" s="236" t="str">
        <f t="shared" si="133"/>
        <v>SH22_23</v>
      </c>
      <c r="W439" s="236">
        <f t="shared" si="116"/>
        <v>1.8346618081740273E-2</v>
      </c>
      <c r="X439" s="236" t="s">
        <v>145</v>
      </c>
      <c r="Y439" s="236" t="s">
        <v>9</v>
      </c>
      <c r="AC439" s="236" t="s">
        <v>163</v>
      </c>
      <c r="AD439" s="236" t="str">
        <f t="shared" si="127"/>
        <v>TRai_Pas</v>
      </c>
      <c r="AE439" s="236" t="str">
        <f t="shared" si="127"/>
        <v>SH22_23</v>
      </c>
      <c r="AF439" s="236">
        <f t="shared" si="118"/>
        <v>2.0715755098724264E-2</v>
      </c>
      <c r="AG439" s="236" t="s">
        <v>145</v>
      </c>
      <c r="AH439" s="236" t="s">
        <v>15</v>
      </c>
      <c r="AL439" s="236" t="s">
        <v>163</v>
      </c>
      <c r="AM439" s="236" t="str">
        <f t="shared" si="128"/>
        <v>TRai_Pas</v>
      </c>
      <c r="AN439" s="236" t="str">
        <f t="shared" si="128"/>
        <v>SH22_23</v>
      </c>
      <c r="AO439" s="236">
        <f t="shared" si="120"/>
        <v>2.0777824886439967E-2</v>
      </c>
      <c r="AP439" s="236" t="s">
        <v>145</v>
      </c>
      <c r="AQ439" s="236" t="s">
        <v>12</v>
      </c>
      <c r="AU439" s="236" t="s">
        <v>163</v>
      </c>
      <c r="AV439" s="236" t="str">
        <f t="shared" si="129"/>
        <v>TRai_Pas</v>
      </c>
      <c r="AW439" s="236" t="str">
        <f t="shared" si="129"/>
        <v>SH22_23</v>
      </c>
      <c r="AX439" s="236">
        <f t="shared" si="122"/>
        <v>2.4137396684056157E-2</v>
      </c>
      <c r="AY439" s="236" t="s">
        <v>145</v>
      </c>
      <c r="AZ439" s="236" t="s">
        <v>11</v>
      </c>
      <c r="BD439" s="236" t="s">
        <v>163</v>
      </c>
      <c r="BE439" s="236" t="str">
        <f t="shared" si="130"/>
        <v>TRai_Pas</v>
      </c>
      <c r="BF439" s="236" t="str">
        <f t="shared" si="130"/>
        <v>SH22_23</v>
      </c>
      <c r="BG439" s="236">
        <f t="shared" si="134"/>
        <v>2.0777824886439967E-2</v>
      </c>
      <c r="BH439" s="236" t="s">
        <v>145</v>
      </c>
      <c r="BI439" s="236" t="s">
        <v>13</v>
      </c>
      <c r="BM439" s="236" t="s">
        <v>163</v>
      </c>
      <c r="BN439" s="236" t="str">
        <f t="shared" si="131"/>
        <v>TRai_Pas</v>
      </c>
      <c r="BO439" s="236" t="str">
        <f t="shared" si="131"/>
        <v>SH22_23</v>
      </c>
      <c r="BP439" s="236">
        <f t="shared" si="125"/>
        <v>2.4137396684056157E-2</v>
      </c>
      <c r="BQ439" s="236" t="s">
        <v>145</v>
      </c>
      <c r="BR439" s="236" t="s">
        <v>10</v>
      </c>
    </row>
    <row r="440" spans="11:70">
      <c r="K440" s="236" t="s">
        <v>163</v>
      </c>
      <c r="L440" s="236" t="str">
        <f t="shared" si="132"/>
        <v>TRai_Pas</v>
      </c>
      <c r="M440" s="236" t="str">
        <f t="shared" si="114"/>
        <v>FH0_1</v>
      </c>
      <c r="N440" s="236">
        <f t="shared" si="115"/>
        <v>2.1393493175585778E-2</v>
      </c>
      <c r="O440" s="236" t="s">
        <v>145</v>
      </c>
      <c r="P440" s="236" t="s">
        <v>14</v>
      </c>
      <c r="T440" s="236" t="s">
        <v>163</v>
      </c>
      <c r="U440" s="236" t="str">
        <f t="shared" si="133"/>
        <v>TRai_Pas</v>
      </c>
      <c r="V440" s="236" t="str">
        <f t="shared" si="133"/>
        <v>FH0_1</v>
      </c>
      <c r="W440" s="236">
        <f t="shared" si="116"/>
        <v>1.8990015108719439E-2</v>
      </c>
      <c r="X440" s="236" t="s">
        <v>145</v>
      </c>
      <c r="Y440" s="236" t="s">
        <v>9</v>
      </c>
      <c r="AC440" s="236" t="s">
        <v>163</v>
      </c>
      <c r="AD440" s="236" t="str">
        <f t="shared" si="127"/>
        <v>TRai_Pas</v>
      </c>
      <c r="AE440" s="236" t="str">
        <f t="shared" si="127"/>
        <v>FH0_1</v>
      </c>
      <c r="AF440" s="236">
        <f t="shared" si="118"/>
        <v>2.2537708837248212E-2</v>
      </c>
      <c r="AG440" s="236" t="s">
        <v>145</v>
      </c>
      <c r="AH440" s="236" t="s">
        <v>15</v>
      </c>
      <c r="AL440" s="236" t="s">
        <v>163</v>
      </c>
      <c r="AM440" s="236" t="str">
        <f t="shared" si="128"/>
        <v>TRai_Pas</v>
      </c>
      <c r="AN440" s="236" t="str">
        <f t="shared" si="128"/>
        <v>FH0_1</v>
      </c>
      <c r="AO440" s="236">
        <f t="shared" si="120"/>
        <v>2.0828129338260011E-2</v>
      </c>
      <c r="AP440" s="236" t="s">
        <v>145</v>
      </c>
      <c r="AQ440" s="236" t="s">
        <v>12</v>
      </c>
      <c r="AU440" s="236" t="s">
        <v>163</v>
      </c>
      <c r="AV440" s="236" t="str">
        <f t="shared" si="129"/>
        <v>TRai_Pas</v>
      </c>
      <c r="AW440" s="236" t="str">
        <f t="shared" si="129"/>
        <v>FH0_1</v>
      </c>
      <c r="AX440" s="236">
        <f t="shared" si="122"/>
        <v>2.2215848571404177E-2</v>
      </c>
      <c r="AY440" s="236" t="s">
        <v>145</v>
      </c>
      <c r="AZ440" s="236" t="s">
        <v>11</v>
      </c>
      <c r="BD440" s="236" t="s">
        <v>163</v>
      </c>
      <c r="BE440" s="236" t="str">
        <f t="shared" si="130"/>
        <v>TRai_Pas</v>
      </c>
      <c r="BF440" s="236" t="str">
        <f t="shared" si="130"/>
        <v>FH0_1</v>
      </c>
      <c r="BG440" s="236">
        <f t="shared" si="134"/>
        <v>2.0828129338260011E-2</v>
      </c>
      <c r="BH440" s="236" t="s">
        <v>145</v>
      </c>
      <c r="BI440" s="236" t="s">
        <v>13</v>
      </c>
      <c r="BM440" s="236" t="s">
        <v>163</v>
      </c>
      <c r="BN440" s="236" t="str">
        <f t="shared" si="131"/>
        <v>TRai_Pas</v>
      </c>
      <c r="BO440" s="236" t="str">
        <f t="shared" si="131"/>
        <v>FH0_1</v>
      </c>
      <c r="BP440" s="236">
        <f t="shared" si="125"/>
        <v>2.2215848571404177E-2</v>
      </c>
      <c r="BQ440" s="236" t="s">
        <v>145</v>
      </c>
      <c r="BR440" s="236" t="s">
        <v>10</v>
      </c>
    </row>
    <row r="441" spans="11:70">
      <c r="K441" s="236" t="s">
        <v>163</v>
      </c>
      <c r="L441" s="236" t="str">
        <f t="shared" si="132"/>
        <v>TRai_Pas</v>
      </c>
      <c r="M441" s="236" t="str">
        <f t="shared" si="114"/>
        <v>FH2_3</v>
      </c>
      <c r="N441" s="236">
        <f t="shared" si="115"/>
        <v>2.1029674486330027E-2</v>
      </c>
      <c r="O441" s="236" t="s">
        <v>145</v>
      </c>
      <c r="P441" s="236" t="s">
        <v>14</v>
      </c>
      <c r="T441" s="236" t="s">
        <v>163</v>
      </c>
      <c r="U441" s="236" t="str">
        <f t="shared" si="133"/>
        <v>TRai_Pas</v>
      </c>
      <c r="V441" s="236" t="str">
        <f t="shared" si="133"/>
        <v>FH2_3</v>
      </c>
      <c r="W441" s="236">
        <f t="shared" si="116"/>
        <v>1.6657232708453359E-2</v>
      </c>
      <c r="X441" s="236" t="s">
        <v>145</v>
      </c>
      <c r="Y441" s="236" t="s">
        <v>9</v>
      </c>
      <c r="AC441" s="236" t="s">
        <v>163</v>
      </c>
      <c r="AD441" s="236" t="str">
        <f t="shared" si="127"/>
        <v>TRai_Pas</v>
      </c>
      <c r="AE441" s="236" t="str">
        <f t="shared" si="127"/>
        <v>FH2_3</v>
      </c>
      <c r="AF441" s="236">
        <f t="shared" si="118"/>
        <v>2.2471121655479022E-2</v>
      </c>
      <c r="AG441" s="236" t="s">
        <v>145</v>
      </c>
      <c r="AH441" s="236" t="s">
        <v>15</v>
      </c>
      <c r="AL441" s="236" t="s">
        <v>163</v>
      </c>
      <c r="AM441" s="236" t="str">
        <f t="shared" si="128"/>
        <v>TRai_Pas</v>
      </c>
      <c r="AN441" s="236" t="str">
        <f t="shared" si="128"/>
        <v>FH2_3</v>
      </c>
      <c r="AO441" s="236">
        <f t="shared" si="120"/>
        <v>1.9692259466378176E-2</v>
      </c>
      <c r="AP441" s="236" t="s">
        <v>145</v>
      </c>
      <c r="AQ441" s="236" t="s">
        <v>12</v>
      </c>
      <c r="AU441" s="236" t="s">
        <v>163</v>
      </c>
      <c r="AV441" s="236" t="str">
        <f t="shared" si="129"/>
        <v>TRai_Pas</v>
      </c>
      <c r="AW441" s="236" t="str">
        <f t="shared" si="129"/>
        <v>FH2_3</v>
      </c>
      <c r="AX441" s="236">
        <f t="shared" si="122"/>
        <v>2.0067201648247365E-2</v>
      </c>
      <c r="AY441" s="236" t="s">
        <v>145</v>
      </c>
      <c r="AZ441" s="236" t="s">
        <v>11</v>
      </c>
      <c r="BD441" s="236" t="s">
        <v>163</v>
      </c>
      <c r="BE441" s="236" t="str">
        <f t="shared" si="130"/>
        <v>TRai_Pas</v>
      </c>
      <c r="BF441" s="236" t="str">
        <f t="shared" si="130"/>
        <v>FH2_3</v>
      </c>
      <c r="BG441" s="236">
        <f t="shared" si="134"/>
        <v>1.9692259466378176E-2</v>
      </c>
      <c r="BH441" s="236" t="s">
        <v>145</v>
      </c>
      <c r="BI441" s="236" t="s">
        <v>13</v>
      </c>
      <c r="BM441" s="236" t="s">
        <v>163</v>
      </c>
      <c r="BN441" s="236" t="str">
        <f t="shared" si="131"/>
        <v>TRai_Pas</v>
      </c>
      <c r="BO441" s="236" t="str">
        <f t="shared" si="131"/>
        <v>FH2_3</v>
      </c>
      <c r="BP441" s="236">
        <f t="shared" si="125"/>
        <v>2.0067201648247365E-2</v>
      </c>
      <c r="BQ441" s="236" t="s">
        <v>145</v>
      </c>
      <c r="BR441" s="236" t="s">
        <v>10</v>
      </c>
    </row>
    <row r="442" spans="11:70">
      <c r="K442" s="236" t="s">
        <v>163</v>
      </c>
      <c r="L442" s="236" t="str">
        <f t="shared" si="132"/>
        <v>TRai_Pas</v>
      </c>
      <c r="M442" s="236" t="str">
        <f t="shared" si="114"/>
        <v>FH4_5</v>
      </c>
      <c r="N442" s="236">
        <f t="shared" si="115"/>
        <v>2.0111670111358421E-2</v>
      </c>
      <c r="O442" s="236" t="s">
        <v>145</v>
      </c>
      <c r="P442" s="236" t="s">
        <v>14</v>
      </c>
      <c r="T442" s="236" t="s">
        <v>163</v>
      </c>
      <c r="U442" s="236" t="str">
        <f t="shared" si="133"/>
        <v>TRai_Pas</v>
      </c>
      <c r="V442" s="236" t="str">
        <f t="shared" si="133"/>
        <v>FH4_5</v>
      </c>
      <c r="W442" s="236">
        <f t="shared" si="116"/>
        <v>1.5829045235448858E-2</v>
      </c>
      <c r="X442" s="236" t="s">
        <v>145</v>
      </c>
      <c r="Y442" s="236" t="s">
        <v>9</v>
      </c>
      <c r="AC442" s="236" t="s">
        <v>163</v>
      </c>
      <c r="AD442" s="236" t="str">
        <f t="shared" si="127"/>
        <v>TRai_Pas</v>
      </c>
      <c r="AE442" s="236" t="str">
        <f t="shared" si="127"/>
        <v>FH4_5</v>
      </c>
      <c r="AF442" s="236">
        <f t="shared" si="118"/>
        <v>2.0924688349934103E-2</v>
      </c>
      <c r="AG442" s="236" t="s">
        <v>145</v>
      </c>
      <c r="AH442" s="236" t="s">
        <v>15</v>
      </c>
      <c r="AL442" s="236" t="s">
        <v>163</v>
      </c>
      <c r="AM442" s="236" t="str">
        <f t="shared" si="128"/>
        <v>TRai_Pas</v>
      </c>
      <c r="AN442" s="236" t="str">
        <f t="shared" si="128"/>
        <v>FH4_5</v>
      </c>
      <c r="AO442" s="236">
        <f t="shared" si="120"/>
        <v>1.8540401370121914E-2</v>
      </c>
      <c r="AP442" s="236" t="s">
        <v>145</v>
      </c>
      <c r="AQ442" s="236" t="s">
        <v>12</v>
      </c>
      <c r="AU442" s="236" t="s">
        <v>163</v>
      </c>
      <c r="AV442" s="236" t="str">
        <f t="shared" si="129"/>
        <v>TRai_Pas</v>
      </c>
      <c r="AW442" s="236" t="str">
        <f t="shared" si="129"/>
        <v>FH4_5</v>
      </c>
      <c r="AX442" s="236">
        <f t="shared" si="122"/>
        <v>1.7787724329452501E-2</v>
      </c>
      <c r="AY442" s="236" t="s">
        <v>145</v>
      </c>
      <c r="AZ442" s="236" t="s">
        <v>11</v>
      </c>
      <c r="BD442" s="236" t="s">
        <v>163</v>
      </c>
      <c r="BE442" s="236" t="str">
        <f t="shared" si="130"/>
        <v>TRai_Pas</v>
      </c>
      <c r="BF442" s="236" t="str">
        <f t="shared" si="130"/>
        <v>FH4_5</v>
      </c>
      <c r="BG442" s="236">
        <f t="shared" si="134"/>
        <v>1.8540401370121914E-2</v>
      </c>
      <c r="BH442" s="236" t="s">
        <v>145</v>
      </c>
      <c r="BI442" s="236" t="s">
        <v>13</v>
      </c>
      <c r="BM442" s="236" t="s">
        <v>163</v>
      </c>
      <c r="BN442" s="236" t="str">
        <f t="shared" si="131"/>
        <v>TRai_Pas</v>
      </c>
      <c r="BO442" s="236" t="str">
        <f t="shared" si="131"/>
        <v>FH4_5</v>
      </c>
      <c r="BP442" s="236">
        <f t="shared" si="125"/>
        <v>1.7787724329452501E-2</v>
      </c>
      <c r="BQ442" s="236" t="s">
        <v>145</v>
      </c>
      <c r="BR442" s="236" t="s">
        <v>10</v>
      </c>
    </row>
    <row r="443" spans="11:70">
      <c r="K443" s="386" t="s">
        <v>163</v>
      </c>
      <c r="L443" s="236" t="str">
        <f t="shared" si="132"/>
        <v>TRai_Pas</v>
      </c>
      <c r="M443" s="236" t="str">
        <f t="shared" si="114"/>
        <v>FH6_7</v>
      </c>
      <c r="N443" s="236">
        <f t="shared" si="115"/>
        <v>1.9209922204757826E-2</v>
      </c>
      <c r="O443" s="236" t="s">
        <v>145</v>
      </c>
      <c r="P443" s="236" t="s">
        <v>14</v>
      </c>
      <c r="T443" s="236" t="s">
        <v>163</v>
      </c>
      <c r="U443" s="236" t="str">
        <f t="shared" si="133"/>
        <v>TRai_Pas</v>
      </c>
      <c r="V443" s="236" t="str">
        <f t="shared" si="133"/>
        <v>FH6_7</v>
      </c>
      <c r="W443" s="236">
        <f t="shared" si="116"/>
        <v>1.590246212487445E-2</v>
      </c>
      <c r="X443" s="236" t="s">
        <v>145</v>
      </c>
      <c r="Y443" s="236" t="s">
        <v>9</v>
      </c>
      <c r="AC443" s="236" t="s">
        <v>163</v>
      </c>
      <c r="AD443" s="236" t="str">
        <f t="shared" si="127"/>
        <v>TRai_Pas</v>
      </c>
      <c r="AE443" s="236" t="str">
        <f t="shared" si="127"/>
        <v>FH6_7</v>
      </c>
      <c r="AF443" s="236">
        <f t="shared" si="118"/>
        <v>1.8408075869719209E-2</v>
      </c>
      <c r="AG443" s="236" t="s">
        <v>145</v>
      </c>
      <c r="AH443" s="236" t="s">
        <v>15</v>
      </c>
      <c r="AL443" s="236" t="s">
        <v>163</v>
      </c>
      <c r="AM443" s="236" t="str">
        <f t="shared" si="128"/>
        <v>TRai_Pas</v>
      </c>
      <c r="AN443" s="236" t="str">
        <f t="shared" si="128"/>
        <v>FH6_7</v>
      </c>
      <c r="AO443" s="236">
        <f t="shared" si="120"/>
        <v>1.7590353092763786E-2</v>
      </c>
      <c r="AP443" s="236" t="s">
        <v>145</v>
      </c>
      <c r="AQ443" s="236" t="s">
        <v>12</v>
      </c>
      <c r="AU443" s="236" t="s">
        <v>163</v>
      </c>
      <c r="AV443" s="236" t="str">
        <f t="shared" si="129"/>
        <v>TRai_Pas</v>
      </c>
      <c r="AW443" s="236" t="str">
        <f t="shared" si="129"/>
        <v>FH6_7</v>
      </c>
      <c r="AX443" s="236">
        <f t="shared" si="122"/>
        <v>1.6594507840248664E-2</v>
      </c>
      <c r="AY443" s="236" t="s">
        <v>145</v>
      </c>
      <c r="AZ443" s="236" t="s">
        <v>11</v>
      </c>
      <c r="BD443" s="236" t="s">
        <v>163</v>
      </c>
      <c r="BE443" s="236" t="str">
        <f t="shared" si="130"/>
        <v>TRai_Pas</v>
      </c>
      <c r="BF443" s="236" t="str">
        <f t="shared" si="130"/>
        <v>FH6_7</v>
      </c>
      <c r="BG443" s="236">
        <f t="shared" si="134"/>
        <v>1.7590353092763786E-2</v>
      </c>
      <c r="BH443" s="236" t="s">
        <v>145</v>
      </c>
      <c r="BI443" s="236" t="s">
        <v>13</v>
      </c>
      <c r="BM443" s="236" t="s">
        <v>163</v>
      </c>
      <c r="BN443" s="236" t="str">
        <f t="shared" si="131"/>
        <v>TRai_Pas</v>
      </c>
      <c r="BO443" s="236" t="str">
        <f t="shared" si="131"/>
        <v>FH6_7</v>
      </c>
      <c r="BP443" s="236">
        <f t="shared" si="125"/>
        <v>1.6594507840248664E-2</v>
      </c>
      <c r="BQ443" s="236" t="s">
        <v>145</v>
      </c>
      <c r="BR443" s="236" t="s">
        <v>10</v>
      </c>
    </row>
    <row r="444" spans="11:70">
      <c r="K444" s="236" t="s">
        <v>163</v>
      </c>
      <c r="L444" s="236" t="str">
        <f t="shared" si="132"/>
        <v>TRai_Pas</v>
      </c>
      <c r="M444" s="236" t="str">
        <f t="shared" si="114"/>
        <v>FH8_9</v>
      </c>
      <c r="N444" s="236">
        <f t="shared" si="115"/>
        <v>1.8841834190357041E-2</v>
      </c>
      <c r="O444" s="236" t="s">
        <v>145</v>
      </c>
      <c r="P444" s="236" t="s">
        <v>14</v>
      </c>
      <c r="T444" s="236" t="s">
        <v>163</v>
      </c>
      <c r="U444" s="236" t="str">
        <f t="shared" si="133"/>
        <v>TRai_Pas</v>
      </c>
      <c r="V444" s="236" t="str">
        <f t="shared" si="133"/>
        <v>FH8_9</v>
      </c>
      <c r="W444" s="236">
        <f t="shared" si="116"/>
        <v>1.7105236665912595E-2</v>
      </c>
      <c r="X444" s="236" t="s">
        <v>145</v>
      </c>
      <c r="Y444" s="236" t="s">
        <v>9</v>
      </c>
      <c r="AC444" s="236" t="s">
        <v>163</v>
      </c>
      <c r="AD444" s="236" t="str">
        <f t="shared" si="127"/>
        <v>TRai_Pas</v>
      </c>
      <c r="AE444" s="236" t="str">
        <f t="shared" si="127"/>
        <v>FH8_9</v>
      </c>
      <c r="AF444" s="236">
        <f t="shared" si="118"/>
        <v>1.6970320419525779E-2</v>
      </c>
      <c r="AG444" s="236" t="s">
        <v>145</v>
      </c>
      <c r="AH444" s="236" t="s">
        <v>15</v>
      </c>
      <c r="AL444" s="236" t="s">
        <v>163</v>
      </c>
      <c r="AM444" s="236" t="str">
        <f t="shared" si="128"/>
        <v>TRai_Pas</v>
      </c>
      <c r="AN444" s="236" t="str">
        <f t="shared" si="128"/>
        <v>FH8_9</v>
      </c>
      <c r="AO444" s="236">
        <f t="shared" si="120"/>
        <v>1.7469867163884722E-2</v>
      </c>
      <c r="AP444" s="236" t="s">
        <v>145</v>
      </c>
      <c r="AQ444" s="236" t="s">
        <v>12</v>
      </c>
      <c r="AU444" s="236" t="s">
        <v>163</v>
      </c>
      <c r="AV444" s="236" t="str">
        <f t="shared" si="129"/>
        <v>TRai_Pas</v>
      </c>
      <c r="AW444" s="236" t="str">
        <f t="shared" si="129"/>
        <v>FH8_9</v>
      </c>
      <c r="AX444" s="236">
        <f t="shared" si="122"/>
        <v>1.6512257912117322E-2</v>
      </c>
      <c r="AY444" s="236" t="s">
        <v>145</v>
      </c>
      <c r="AZ444" s="236" t="s">
        <v>11</v>
      </c>
      <c r="BD444" s="236" t="s">
        <v>163</v>
      </c>
      <c r="BE444" s="236" t="str">
        <f t="shared" si="130"/>
        <v>TRai_Pas</v>
      </c>
      <c r="BF444" s="236" t="str">
        <f t="shared" si="130"/>
        <v>FH8_9</v>
      </c>
      <c r="BG444" s="236">
        <f t="shared" si="134"/>
        <v>1.7469867163884722E-2</v>
      </c>
      <c r="BH444" s="236" t="s">
        <v>145</v>
      </c>
      <c r="BI444" s="236" t="s">
        <v>13</v>
      </c>
      <c r="BM444" s="236" t="s">
        <v>163</v>
      </c>
      <c r="BN444" s="236" t="str">
        <f t="shared" si="131"/>
        <v>TRai_Pas</v>
      </c>
      <c r="BO444" s="236" t="str">
        <f t="shared" si="131"/>
        <v>FH8_9</v>
      </c>
      <c r="BP444" s="236">
        <f t="shared" si="125"/>
        <v>1.6512257912117322E-2</v>
      </c>
      <c r="BQ444" s="236" t="s">
        <v>145</v>
      </c>
      <c r="BR444" s="236" t="s">
        <v>10</v>
      </c>
    </row>
    <row r="445" spans="11:70">
      <c r="K445" s="236" t="s">
        <v>163</v>
      </c>
      <c r="L445" s="236" t="str">
        <f t="shared" si="132"/>
        <v>TRai_Pas</v>
      </c>
      <c r="M445" s="236" t="str">
        <f t="shared" si="114"/>
        <v>FH10_11</v>
      </c>
      <c r="N445" s="236">
        <f t="shared" si="115"/>
        <v>1.8935669933152932E-2</v>
      </c>
      <c r="O445" s="236" t="s">
        <v>145</v>
      </c>
      <c r="P445" s="236" t="s">
        <v>14</v>
      </c>
      <c r="T445" s="236" t="s">
        <v>163</v>
      </c>
      <c r="U445" s="236" t="str">
        <f t="shared" si="133"/>
        <v>TRai_Pas</v>
      </c>
      <c r="V445" s="236" t="str">
        <f t="shared" si="133"/>
        <v>FH10_11</v>
      </c>
      <c r="W445" s="236">
        <f t="shared" si="116"/>
        <v>1.9822516118854855E-2</v>
      </c>
      <c r="X445" s="236" t="s">
        <v>145</v>
      </c>
      <c r="Y445" s="236" t="s">
        <v>9</v>
      </c>
      <c r="AC445" s="236" t="s">
        <v>163</v>
      </c>
      <c r="AD445" s="236" t="str">
        <f t="shared" si="127"/>
        <v>TRai_Pas</v>
      </c>
      <c r="AE445" s="236" t="str">
        <f t="shared" si="127"/>
        <v>FH10_11</v>
      </c>
      <c r="AF445" s="236">
        <f t="shared" si="118"/>
        <v>1.6672348011768142E-2</v>
      </c>
      <c r="AG445" s="236" t="s">
        <v>145</v>
      </c>
      <c r="AH445" s="236" t="s">
        <v>15</v>
      </c>
      <c r="AL445" s="236" t="s">
        <v>163</v>
      </c>
      <c r="AM445" s="236" t="str">
        <f t="shared" si="128"/>
        <v>TRai_Pas</v>
      </c>
      <c r="AN445" s="236" t="str">
        <f t="shared" si="128"/>
        <v>FH10_11</v>
      </c>
      <c r="AO445" s="236">
        <f t="shared" si="120"/>
        <v>1.8548115811417278E-2</v>
      </c>
      <c r="AP445" s="236" t="s">
        <v>145</v>
      </c>
      <c r="AQ445" s="236" t="s">
        <v>12</v>
      </c>
      <c r="AU445" s="236" t="s">
        <v>163</v>
      </c>
      <c r="AV445" s="236" t="str">
        <f t="shared" si="129"/>
        <v>TRai_Pas</v>
      </c>
      <c r="AW445" s="236" t="str">
        <f t="shared" si="129"/>
        <v>FH10_11</v>
      </c>
      <c r="AX445" s="236">
        <f t="shared" si="122"/>
        <v>1.8253662687717338E-2</v>
      </c>
      <c r="AY445" s="236" t="s">
        <v>145</v>
      </c>
      <c r="AZ445" s="236" t="s">
        <v>11</v>
      </c>
      <c r="BD445" s="236" t="s">
        <v>163</v>
      </c>
      <c r="BE445" s="236" t="str">
        <f t="shared" si="130"/>
        <v>TRai_Pas</v>
      </c>
      <c r="BF445" s="236" t="str">
        <f t="shared" si="130"/>
        <v>FH10_11</v>
      </c>
      <c r="BG445" s="236">
        <f t="shared" si="134"/>
        <v>1.8548115811417278E-2</v>
      </c>
      <c r="BH445" s="236" t="s">
        <v>145</v>
      </c>
      <c r="BI445" s="236" t="s">
        <v>13</v>
      </c>
      <c r="BM445" s="236" t="s">
        <v>163</v>
      </c>
      <c r="BN445" s="236" t="str">
        <f t="shared" si="131"/>
        <v>TRai_Pas</v>
      </c>
      <c r="BO445" s="236" t="str">
        <f t="shared" si="131"/>
        <v>FH10_11</v>
      </c>
      <c r="BP445" s="236">
        <f t="shared" si="125"/>
        <v>1.8253662687717338E-2</v>
      </c>
      <c r="BQ445" s="236" t="s">
        <v>145</v>
      </c>
      <c r="BR445" s="236" t="s">
        <v>10</v>
      </c>
    </row>
    <row r="446" spans="11:70">
      <c r="K446" s="236" t="s">
        <v>163</v>
      </c>
      <c r="L446" s="236" t="str">
        <f t="shared" si="132"/>
        <v>TRai_Pas</v>
      </c>
      <c r="M446" s="236" t="str">
        <f t="shared" si="114"/>
        <v>FH12_13</v>
      </c>
      <c r="N446" s="236">
        <f t="shared" si="115"/>
        <v>1.9884706900704735E-2</v>
      </c>
      <c r="O446" s="236" t="s">
        <v>145</v>
      </c>
      <c r="P446" s="236" t="s">
        <v>14</v>
      </c>
      <c r="T446" s="236" t="s">
        <v>163</v>
      </c>
      <c r="U446" s="236" t="str">
        <f t="shared" si="133"/>
        <v>TRai_Pas</v>
      </c>
      <c r="V446" s="236" t="str">
        <f t="shared" si="133"/>
        <v>FH12_13</v>
      </c>
      <c r="W446" s="236">
        <f t="shared" si="116"/>
        <v>2.0576715213032504E-2</v>
      </c>
      <c r="X446" s="236" t="s">
        <v>145</v>
      </c>
      <c r="Y446" s="236" t="s">
        <v>9</v>
      </c>
      <c r="AC446" s="236" t="s">
        <v>163</v>
      </c>
      <c r="AD446" s="236" t="str">
        <f t="shared" si="127"/>
        <v>TRai_Pas</v>
      </c>
      <c r="AE446" s="236" t="str">
        <f t="shared" si="127"/>
        <v>FH12_13</v>
      </c>
      <c r="AF446" s="236">
        <f t="shared" si="118"/>
        <v>1.7899394766943112E-2</v>
      </c>
      <c r="AG446" s="236" t="s">
        <v>145</v>
      </c>
      <c r="AH446" s="236" t="s">
        <v>15</v>
      </c>
      <c r="AL446" s="236" t="s">
        <v>163</v>
      </c>
      <c r="AM446" s="236" t="str">
        <f t="shared" si="128"/>
        <v>TRai_Pas</v>
      </c>
      <c r="AN446" s="236" t="str">
        <f t="shared" si="128"/>
        <v>FH12_13</v>
      </c>
      <c r="AO446" s="236">
        <f t="shared" si="120"/>
        <v>1.9734637777557382E-2</v>
      </c>
      <c r="AP446" s="236" t="s">
        <v>145</v>
      </c>
      <c r="AQ446" s="236" t="s">
        <v>12</v>
      </c>
      <c r="AU446" s="236" t="s">
        <v>163</v>
      </c>
      <c r="AV446" s="236" t="str">
        <f t="shared" si="129"/>
        <v>TRai_Pas</v>
      </c>
      <c r="AW446" s="236" t="str">
        <f t="shared" si="129"/>
        <v>FH12_13</v>
      </c>
      <c r="AX446" s="236">
        <f t="shared" si="122"/>
        <v>2.0262699404647935E-2</v>
      </c>
      <c r="AY446" s="236" t="s">
        <v>145</v>
      </c>
      <c r="AZ446" s="236" t="s">
        <v>11</v>
      </c>
      <c r="BD446" s="236" t="s">
        <v>163</v>
      </c>
      <c r="BE446" s="236" t="str">
        <f t="shared" si="130"/>
        <v>TRai_Pas</v>
      </c>
      <c r="BF446" s="236" t="str">
        <f t="shared" si="130"/>
        <v>FH12_13</v>
      </c>
      <c r="BG446" s="236">
        <f t="shared" si="134"/>
        <v>1.9734637777557382E-2</v>
      </c>
      <c r="BH446" s="236" t="s">
        <v>145</v>
      </c>
      <c r="BI446" s="236" t="s">
        <v>13</v>
      </c>
      <c r="BM446" s="236" t="s">
        <v>163</v>
      </c>
      <c r="BN446" s="236" t="str">
        <f t="shared" si="131"/>
        <v>TRai_Pas</v>
      </c>
      <c r="BO446" s="236" t="str">
        <f t="shared" si="131"/>
        <v>FH12_13</v>
      </c>
      <c r="BP446" s="236">
        <f t="shared" si="125"/>
        <v>2.0262699404647935E-2</v>
      </c>
      <c r="BQ446" s="236" t="s">
        <v>145</v>
      </c>
      <c r="BR446" s="236" t="s">
        <v>10</v>
      </c>
    </row>
    <row r="447" spans="11:70">
      <c r="K447" s="386" t="s">
        <v>163</v>
      </c>
      <c r="L447" s="236" t="str">
        <f t="shared" si="132"/>
        <v>TRai_Pas</v>
      </c>
      <c r="M447" s="236" t="str">
        <f t="shared" si="114"/>
        <v>FH14_15</v>
      </c>
      <c r="N447" s="236">
        <f t="shared" si="115"/>
        <v>2.0838990619720756E-2</v>
      </c>
      <c r="O447" s="236" t="s">
        <v>145</v>
      </c>
      <c r="P447" s="236" t="s">
        <v>14</v>
      </c>
      <c r="T447" s="236" t="s">
        <v>163</v>
      </c>
      <c r="U447" s="236" t="str">
        <f t="shared" si="133"/>
        <v>TRai_Pas</v>
      </c>
      <c r="V447" s="236" t="str">
        <f t="shared" si="133"/>
        <v>FH14_15</v>
      </c>
      <c r="W447" s="236">
        <f t="shared" si="116"/>
        <v>2.0134412075970921E-2</v>
      </c>
      <c r="X447" s="236" t="s">
        <v>145</v>
      </c>
      <c r="Y447" s="236" t="s">
        <v>9</v>
      </c>
      <c r="AC447" s="236" t="s">
        <v>163</v>
      </c>
      <c r="AD447" s="236" t="str">
        <f t="shared" si="127"/>
        <v>TRai_Pas</v>
      </c>
      <c r="AE447" s="236" t="str">
        <f t="shared" si="127"/>
        <v>FH14_15</v>
      </c>
      <c r="AF447" s="236">
        <f t="shared" si="118"/>
        <v>2.0753023425021548E-2</v>
      </c>
      <c r="AG447" s="236" t="s">
        <v>145</v>
      </c>
      <c r="AH447" s="236" t="s">
        <v>15</v>
      </c>
      <c r="AL447" s="236" t="s">
        <v>163</v>
      </c>
      <c r="AM447" s="236" t="str">
        <f t="shared" si="128"/>
        <v>TRai_Pas</v>
      </c>
      <c r="AN447" s="236" t="str">
        <f t="shared" si="128"/>
        <v>FH14_15</v>
      </c>
      <c r="AO447" s="236">
        <f t="shared" si="120"/>
        <v>2.062125446774131E-2</v>
      </c>
      <c r="AP447" s="236" t="s">
        <v>145</v>
      </c>
      <c r="AQ447" s="236" t="s">
        <v>12</v>
      </c>
      <c r="AU447" s="236" t="s">
        <v>163</v>
      </c>
      <c r="AV447" s="236" t="str">
        <f t="shared" si="129"/>
        <v>TRai_Pas</v>
      </c>
      <c r="AW447" s="236" t="str">
        <f t="shared" si="129"/>
        <v>FH14_15</v>
      </c>
      <c r="AX447" s="236">
        <f t="shared" si="122"/>
        <v>2.1172817979268704E-2</v>
      </c>
      <c r="AY447" s="236" t="s">
        <v>145</v>
      </c>
      <c r="AZ447" s="236" t="s">
        <v>11</v>
      </c>
      <c r="BD447" s="236" t="s">
        <v>163</v>
      </c>
      <c r="BE447" s="236" t="str">
        <f t="shared" si="130"/>
        <v>TRai_Pas</v>
      </c>
      <c r="BF447" s="236" t="str">
        <f t="shared" si="130"/>
        <v>FH14_15</v>
      </c>
      <c r="BG447" s="236">
        <f t="shared" si="134"/>
        <v>2.062125446774131E-2</v>
      </c>
      <c r="BH447" s="236" t="s">
        <v>145</v>
      </c>
      <c r="BI447" s="236" t="s">
        <v>13</v>
      </c>
      <c r="BM447" s="236" t="s">
        <v>163</v>
      </c>
      <c r="BN447" s="236" t="str">
        <f t="shared" si="131"/>
        <v>TRai_Pas</v>
      </c>
      <c r="BO447" s="236" t="str">
        <f t="shared" si="131"/>
        <v>FH14_15</v>
      </c>
      <c r="BP447" s="236">
        <f t="shared" si="125"/>
        <v>2.1172817979268704E-2</v>
      </c>
      <c r="BQ447" s="236" t="s">
        <v>145</v>
      </c>
      <c r="BR447" s="236" t="s">
        <v>10</v>
      </c>
    </row>
    <row r="448" spans="11:70">
      <c r="K448" s="236" t="s">
        <v>163</v>
      </c>
      <c r="L448" s="236" t="str">
        <f t="shared" si="132"/>
        <v>TRai_Pas</v>
      </c>
      <c r="M448" s="236" t="str">
        <f t="shared" ref="M448:M511" si="135">M400</f>
        <v>FH16_17</v>
      </c>
      <c r="N448" s="236">
        <f t="shared" si="115"/>
        <v>2.1159581881884614E-2</v>
      </c>
      <c r="O448" s="236" t="s">
        <v>145</v>
      </c>
      <c r="P448" s="236" t="s">
        <v>14</v>
      </c>
      <c r="T448" s="236" t="s">
        <v>163</v>
      </c>
      <c r="U448" s="236" t="str">
        <f t="shared" si="133"/>
        <v>TRai_Pas</v>
      </c>
      <c r="V448" s="236" t="str">
        <f t="shared" si="133"/>
        <v>FH16_17</v>
      </c>
      <c r="W448" s="236">
        <f t="shared" si="116"/>
        <v>1.9900470527556027E-2</v>
      </c>
      <c r="X448" s="236" t="s">
        <v>145</v>
      </c>
      <c r="Y448" s="236" t="s">
        <v>9</v>
      </c>
      <c r="AC448" s="236" t="s">
        <v>163</v>
      </c>
      <c r="AD448" s="236" t="str">
        <f t="shared" si="127"/>
        <v>TRai_Pas</v>
      </c>
      <c r="AE448" s="236" t="str">
        <f t="shared" si="127"/>
        <v>FH16_17</v>
      </c>
      <c r="AF448" s="236">
        <f t="shared" si="118"/>
        <v>2.1834856434323043E-2</v>
      </c>
      <c r="AG448" s="236" t="s">
        <v>145</v>
      </c>
      <c r="AH448" s="236" t="s">
        <v>15</v>
      </c>
      <c r="AL448" s="236" t="s">
        <v>163</v>
      </c>
      <c r="AM448" s="236" t="str">
        <f t="shared" si="128"/>
        <v>TRai_Pas</v>
      </c>
      <c r="AN448" s="236" t="str">
        <f t="shared" si="128"/>
        <v>FH16_17</v>
      </c>
      <c r="AO448" s="236">
        <f t="shared" si="120"/>
        <v>2.0861762903381702E-2</v>
      </c>
      <c r="AP448" s="236" t="s">
        <v>145</v>
      </c>
      <c r="AQ448" s="236" t="s">
        <v>12</v>
      </c>
      <c r="AU448" s="236" t="s">
        <v>163</v>
      </c>
      <c r="AV448" s="236" t="str">
        <f t="shared" si="129"/>
        <v>TRai_Pas</v>
      </c>
      <c r="AW448" s="236" t="str">
        <f t="shared" si="129"/>
        <v>FH16_17</v>
      </c>
      <c r="AX448" s="236">
        <f t="shared" si="122"/>
        <v>2.13427940914599E-2</v>
      </c>
      <c r="AY448" s="236" t="s">
        <v>145</v>
      </c>
      <c r="AZ448" s="236" t="s">
        <v>11</v>
      </c>
      <c r="BD448" s="236" t="s">
        <v>163</v>
      </c>
      <c r="BE448" s="236" t="str">
        <f t="shared" si="130"/>
        <v>TRai_Pas</v>
      </c>
      <c r="BF448" s="236" t="str">
        <f t="shared" si="130"/>
        <v>FH16_17</v>
      </c>
      <c r="BG448" s="236">
        <f t="shared" si="134"/>
        <v>2.0861762903381702E-2</v>
      </c>
      <c r="BH448" s="236" t="s">
        <v>145</v>
      </c>
      <c r="BI448" s="236" t="s">
        <v>13</v>
      </c>
      <c r="BM448" s="236" t="s">
        <v>163</v>
      </c>
      <c r="BN448" s="236" t="str">
        <f t="shared" si="131"/>
        <v>TRai_Pas</v>
      </c>
      <c r="BO448" s="236" t="str">
        <f t="shared" si="131"/>
        <v>FH16_17</v>
      </c>
      <c r="BP448" s="236">
        <f t="shared" si="125"/>
        <v>2.13427940914599E-2</v>
      </c>
      <c r="BQ448" s="236" t="s">
        <v>145</v>
      </c>
      <c r="BR448" s="236" t="s">
        <v>10</v>
      </c>
    </row>
    <row r="449" spans="11:70">
      <c r="K449" s="236" t="s">
        <v>163</v>
      </c>
      <c r="L449" s="236" t="str">
        <f t="shared" si="132"/>
        <v>TRai_Pas</v>
      </c>
      <c r="M449" s="236" t="str">
        <f t="shared" si="135"/>
        <v>FH18_19</v>
      </c>
      <c r="N449" s="236">
        <f t="shared" si="115"/>
        <v>2.1224678540757162E-2</v>
      </c>
      <c r="O449" s="236" t="s">
        <v>145</v>
      </c>
      <c r="P449" s="236" t="s">
        <v>14</v>
      </c>
      <c r="T449" s="236" t="s">
        <v>163</v>
      </c>
      <c r="U449" s="236" t="str">
        <f t="shared" si="133"/>
        <v>TRai_Pas</v>
      </c>
      <c r="V449" s="236" t="str">
        <f t="shared" si="133"/>
        <v>FH18_19</v>
      </c>
      <c r="W449" s="236">
        <f t="shared" si="116"/>
        <v>2.0107856361090009E-2</v>
      </c>
      <c r="X449" s="236" t="s">
        <v>145</v>
      </c>
      <c r="Y449" s="236" t="s">
        <v>9</v>
      </c>
      <c r="AC449" s="236" t="s">
        <v>163</v>
      </c>
      <c r="AD449" s="236" t="str">
        <f t="shared" si="127"/>
        <v>TRai_Pas</v>
      </c>
      <c r="AE449" s="236" t="str">
        <f t="shared" si="127"/>
        <v>FH18_19</v>
      </c>
      <c r="AF449" s="236">
        <f t="shared" si="118"/>
        <v>2.1851663341138666E-2</v>
      </c>
      <c r="AG449" s="236" t="s">
        <v>145</v>
      </c>
      <c r="AH449" s="236" t="s">
        <v>15</v>
      </c>
      <c r="AL449" s="236" t="s">
        <v>163</v>
      </c>
      <c r="AM449" s="236" t="str">
        <f t="shared" si="128"/>
        <v>TRai_Pas</v>
      </c>
      <c r="AN449" s="236" t="str">
        <f t="shared" si="128"/>
        <v>FH18_19</v>
      </c>
      <c r="AO449" s="236">
        <f t="shared" si="120"/>
        <v>2.0787222764254057E-2</v>
      </c>
      <c r="AP449" s="236" t="s">
        <v>145</v>
      </c>
      <c r="AQ449" s="236" t="s">
        <v>12</v>
      </c>
      <c r="AU449" s="236" t="s">
        <v>163</v>
      </c>
      <c r="AV449" s="236" t="str">
        <f t="shared" si="129"/>
        <v>TRai_Pas</v>
      </c>
      <c r="AW449" s="236" t="str">
        <f t="shared" si="129"/>
        <v>FH18_19</v>
      </c>
      <c r="AX449" s="236">
        <f t="shared" si="122"/>
        <v>2.1302546509601013E-2</v>
      </c>
      <c r="AY449" s="236" t="s">
        <v>145</v>
      </c>
      <c r="AZ449" s="236" t="s">
        <v>11</v>
      </c>
      <c r="BD449" s="236" t="s">
        <v>163</v>
      </c>
      <c r="BE449" s="236" t="str">
        <f t="shared" si="130"/>
        <v>TRai_Pas</v>
      </c>
      <c r="BF449" s="236" t="str">
        <f t="shared" si="130"/>
        <v>FH18_19</v>
      </c>
      <c r="BG449" s="236">
        <f t="shared" si="134"/>
        <v>2.0787222764254057E-2</v>
      </c>
      <c r="BH449" s="236" t="s">
        <v>145</v>
      </c>
      <c r="BI449" s="236" t="s">
        <v>13</v>
      </c>
      <c r="BM449" s="236" t="s">
        <v>163</v>
      </c>
      <c r="BN449" s="236" t="str">
        <f t="shared" si="131"/>
        <v>TRai_Pas</v>
      </c>
      <c r="BO449" s="236" t="str">
        <f t="shared" si="131"/>
        <v>FH18_19</v>
      </c>
      <c r="BP449" s="236">
        <f t="shared" si="125"/>
        <v>2.1302546509601013E-2</v>
      </c>
      <c r="BQ449" s="236" t="s">
        <v>145</v>
      </c>
      <c r="BR449" s="236" t="s">
        <v>10</v>
      </c>
    </row>
    <row r="450" spans="11:70">
      <c r="K450" s="236" t="s">
        <v>163</v>
      </c>
      <c r="L450" s="236" t="str">
        <f t="shared" si="132"/>
        <v>TRai_Pas</v>
      </c>
      <c r="M450" s="236" t="str">
        <f t="shared" si="135"/>
        <v>FH20_21</v>
      </c>
      <c r="N450" s="236">
        <f t="shared" si="115"/>
        <v>2.1196759693815032E-2</v>
      </c>
      <c r="O450" s="236" t="s">
        <v>145</v>
      </c>
      <c r="P450" s="236" t="s">
        <v>14</v>
      </c>
      <c r="T450" s="236" t="s">
        <v>163</v>
      </c>
      <c r="U450" s="236" t="str">
        <f t="shared" si="133"/>
        <v>TRai_Pas</v>
      </c>
      <c r="V450" s="236" t="str">
        <f t="shared" si="133"/>
        <v>FH20_21</v>
      </c>
      <c r="W450" s="236">
        <f t="shared" si="116"/>
        <v>2.0969036728827523E-2</v>
      </c>
      <c r="X450" s="236" t="s">
        <v>145</v>
      </c>
      <c r="Y450" s="236" t="s">
        <v>9</v>
      </c>
      <c r="AC450" s="236" t="s">
        <v>163</v>
      </c>
      <c r="AD450" s="236" t="str">
        <f t="shared" si="127"/>
        <v>TRai_Pas</v>
      </c>
      <c r="AE450" s="236" t="str">
        <f t="shared" si="127"/>
        <v>FH20_21</v>
      </c>
      <c r="AF450" s="236">
        <f t="shared" si="118"/>
        <v>2.157042975296812E-2</v>
      </c>
      <c r="AG450" s="236" t="s">
        <v>145</v>
      </c>
      <c r="AH450" s="236" t="s">
        <v>15</v>
      </c>
      <c r="AL450" s="236" t="s">
        <v>163</v>
      </c>
      <c r="AM450" s="236" t="str">
        <f t="shared" si="128"/>
        <v>TRai_Pas</v>
      </c>
      <c r="AN450" s="236" t="str">
        <f t="shared" si="128"/>
        <v>FH20_21</v>
      </c>
      <c r="AO450" s="236">
        <f t="shared" si="120"/>
        <v>2.0999926566056218E-2</v>
      </c>
      <c r="AP450" s="236" t="s">
        <v>145</v>
      </c>
      <c r="AQ450" s="236" t="s">
        <v>12</v>
      </c>
      <c r="AU450" s="236" t="s">
        <v>163</v>
      </c>
      <c r="AV450" s="236" t="str">
        <f t="shared" si="129"/>
        <v>TRai_Pas</v>
      </c>
      <c r="AW450" s="236" t="str">
        <f t="shared" si="129"/>
        <v>FH20_21</v>
      </c>
      <c r="AX450" s="236">
        <f t="shared" si="122"/>
        <v>2.172914857240358E-2</v>
      </c>
      <c r="AY450" s="236" t="s">
        <v>145</v>
      </c>
      <c r="AZ450" s="236" t="s">
        <v>11</v>
      </c>
      <c r="BD450" s="236" t="s">
        <v>163</v>
      </c>
      <c r="BE450" s="236" t="str">
        <f t="shared" si="130"/>
        <v>TRai_Pas</v>
      </c>
      <c r="BF450" s="236" t="str">
        <f t="shared" si="130"/>
        <v>FH20_21</v>
      </c>
      <c r="BG450" s="236">
        <f t="shared" si="134"/>
        <v>2.0999926566056218E-2</v>
      </c>
      <c r="BH450" s="236" t="s">
        <v>145</v>
      </c>
      <c r="BI450" s="236" t="s">
        <v>13</v>
      </c>
      <c r="BM450" s="236" t="s">
        <v>163</v>
      </c>
      <c r="BN450" s="236" t="str">
        <f t="shared" si="131"/>
        <v>TRai_Pas</v>
      </c>
      <c r="BO450" s="236" t="str">
        <f t="shared" si="131"/>
        <v>FH20_21</v>
      </c>
      <c r="BP450" s="236">
        <f t="shared" si="125"/>
        <v>2.172914857240358E-2</v>
      </c>
      <c r="BQ450" s="236" t="s">
        <v>145</v>
      </c>
      <c r="BR450" s="236" t="s">
        <v>10</v>
      </c>
    </row>
    <row r="451" spans="11:70">
      <c r="K451" s="386" t="s">
        <v>163</v>
      </c>
      <c r="L451" s="236" t="str">
        <f t="shared" si="132"/>
        <v>TRai_Pas</v>
      </c>
      <c r="M451" s="236" t="str">
        <f t="shared" si="135"/>
        <v>FH22_23</v>
      </c>
      <c r="N451" s="236">
        <f t="shared" si="115"/>
        <v>2.1378603635991075E-2</v>
      </c>
      <c r="O451" s="236" t="s">
        <v>145</v>
      </c>
      <c r="P451" s="236" t="s">
        <v>14</v>
      </c>
      <c r="T451" s="236" t="s">
        <v>163</v>
      </c>
      <c r="U451" s="236" t="str">
        <f t="shared" si="133"/>
        <v>TRai_Pas</v>
      </c>
      <c r="V451" s="236" t="str">
        <f t="shared" si="133"/>
        <v>FH22_23</v>
      </c>
      <c r="W451" s="236">
        <f t="shared" si="116"/>
        <v>2.0691198572281522E-2</v>
      </c>
      <c r="X451" s="236" t="s">
        <v>145</v>
      </c>
      <c r="Y451" s="236" t="s">
        <v>9</v>
      </c>
      <c r="AC451" s="236" t="s">
        <v>163</v>
      </c>
      <c r="AD451" s="236" t="str">
        <f t="shared" si="127"/>
        <v>TRai_Pas</v>
      </c>
      <c r="AE451" s="236" t="str">
        <f t="shared" si="127"/>
        <v>FH22_23</v>
      </c>
      <c r="AF451" s="236">
        <f t="shared" si="118"/>
        <v>2.1709141168517694E-2</v>
      </c>
      <c r="AG451" s="236" t="s">
        <v>145</v>
      </c>
      <c r="AH451" s="236" t="s">
        <v>15</v>
      </c>
      <c r="AL451" s="236" t="s">
        <v>163</v>
      </c>
      <c r="AM451" s="236" t="str">
        <f t="shared" si="128"/>
        <v>TRai_Pas</v>
      </c>
      <c r="AN451" s="236" t="str">
        <f t="shared" si="128"/>
        <v>FH22_23</v>
      </c>
      <c r="AO451" s="236">
        <f t="shared" si="120"/>
        <v>2.1207571541905425E-2</v>
      </c>
      <c r="AP451" s="236" t="s">
        <v>145</v>
      </c>
      <c r="AQ451" s="236" t="s">
        <v>12</v>
      </c>
      <c r="AU451" s="236" t="s">
        <v>163</v>
      </c>
      <c r="AV451" s="236" t="str">
        <f t="shared" si="129"/>
        <v>TRai_Pas</v>
      </c>
      <c r="AW451" s="236" t="str">
        <f t="shared" si="129"/>
        <v>FH22_23</v>
      </c>
      <c r="AX451" s="236">
        <f t="shared" si="122"/>
        <v>2.255459586083617E-2</v>
      </c>
      <c r="AY451" s="236" t="s">
        <v>145</v>
      </c>
      <c r="AZ451" s="236" t="s">
        <v>11</v>
      </c>
      <c r="BD451" s="236" t="s">
        <v>163</v>
      </c>
      <c r="BE451" s="236" t="str">
        <f t="shared" si="130"/>
        <v>TRai_Pas</v>
      </c>
      <c r="BF451" s="236" t="str">
        <f t="shared" si="130"/>
        <v>FH22_23</v>
      </c>
      <c r="BG451" s="236">
        <f t="shared" si="134"/>
        <v>2.1207571541905425E-2</v>
      </c>
      <c r="BH451" s="236" t="s">
        <v>145</v>
      </c>
      <c r="BI451" s="236" t="s">
        <v>13</v>
      </c>
      <c r="BM451" s="236" t="s">
        <v>163</v>
      </c>
      <c r="BN451" s="236" t="str">
        <f t="shared" si="131"/>
        <v>TRai_Pas</v>
      </c>
      <c r="BO451" s="236" t="str">
        <f t="shared" si="131"/>
        <v>FH22_23</v>
      </c>
      <c r="BP451" s="236">
        <f t="shared" si="125"/>
        <v>2.255459586083617E-2</v>
      </c>
      <c r="BQ451" s="236" t="s">
        <v>145</v>
      </c>
      <c r="BR451" s="236" t="s">
        <v>10</v>
      </c>
    </row>
    <row r="452" spans="11:70">
      <c r="K452" s="236" t="s">
        <v>163</v>
      </c>
      <c r="L452" s="236" t="str">
        <f t="shared" si="132"/>
        <v>TRai_Pas</v>
      </c>
      <c r="M452" s="236" t="str">
        <f t="shared" si="135"/>
        <v>WH0_1</v>
      </c>
      <c r="N452" s="236">
        <f t="shared" si="115"/>
        <v>2.3300094813820355E-2</v>
      </c>
      <c r="O452" s="236" t="s">
        <v>145</v>
      </c>
      <c r="P452" s="236" t="s">
        <v>14</v>
      </c>
      <c r="T452" s="236" t="s">
        <v>163</v>
      </c>
      <c r="U452" s="236" t="str">
        <f t="shared" si="133"/>
        <v>TRai_Pas</v>
      </c>
      <c r="V452" s="236" t="str">
        <f t="shared" si="133"/>
        <v>WH0_1</v>
      </c>
      <c r="W452" s="236">
        <f t="shared" si="116"/>
        <v>2.7052832396289028E-2</v>
      </c>
      <c r="X452" s="236" t="s">
        <v>145</v>
      </c>
      <c r="Y452" s="236" t="s">
        <v>9</v>
      </c>
      <c r="AC452" s="236" t="s">
        <v>163</v>
      </c>
      <c r="AD452" s="236" t="str">
        <f t="shared" si="127"/>
        <v>TRai_Pas</v>
      </c>
      <c r="AE452" s="236" t="str">
        <f t="shared" si="127"/>
        <v>WH0_1</v>
      </c>
      <c r="AF452" s="236">
        <f t="shared" si="118"/>
        <v>2.6977531248366181E-2</v>
      </c>
      <c r="AG452" s="236" t="s">
        <v>145</v>
      </c>
      <c r="AH452" s="236" t="s">
        <v>15</v>
      </c>
      <c r="AL452" s="236" t="s">
        <v>163</v>
      </c>
      <c r="AM452" s="236" t="str">
        <f t="shared" si="128"/>
        <v>TRai_Pas</v>
      </c>
      <c r="AN452" s="236" t="str">
        <f t="shared" si="128"/>
        <v>WH0_1</v>
      </c>
      <c r="AO452" s="236">
        <f t="shared" si="120"/>
        <v>2.6007960145311419E-2</v>
      </c>
      <c r="AP452" s="236" t="s">
        <v>145</v>
      </c>
      <c r="AQ452" s="236" t="s">
        <v>12</v>
      </c>
      <c r="AU452" s="236" t="s">
        <v>163</v>
      </c>
      <c r="AV452" s="236" t="str">
        <f t="shared" si="129"/>
        <v>TRai_Pas</v>
      </c>
      <c r="AW452" s="236" t="str">
        <f t="shared" si="129"/>
        <v>WH0_1</v>
      </c>
      <c r="AX452" s="236">
        <f t="shared" si="122"/>
        <v>2.5192013319288074E-2</v>
      </c>
      <c r="AY452" s="236" t="s">
        <v>145</v>
      </c>
      <c r="AZ452" s="236" t="s">
        <v>11</v>
      </c>
      <c r="BD452" s="236" t="s">
        <v>163</v>
      </c>
      <c r="BE452" s="236" t="str">
        <f t="shared" si="130"/>
        <v>TRai_Pas</v>
      </c>
      <c r="BF452" s="236" t="str">
        <f t="shared" si="130"/>
        <v>WH0_1</v>
      </c>
      <c r="BG452" s="236">
        <f t="shared" si="134"/>
        <v>2.6007960145311419E-2</v>
      </c>
      <c r="BH452" s="236" t="s">
        <v>145</v>
      </c>
      <c r="BI452" s="236" t="s">
        <v>13</v>
      </c>
      <c r="BM452" s="236" t="s">
        <v>163</v>
      </c>
      <c r="BN452" s="236" t="str">
        <f t="shared" si="131"/>
        <v>TRai_Pas</v>
      </c>
      <c r="BO452" s="236" t="str">
        <f t="shared" si="131"/>
        <v>WH0_1</v>
      </c>
      <c r="BP452" s="236">
        <f t="shared" si="125"/>
        <v>2.5192013319288074E-2</v>
      </c>
      <c r="BQ452" s="236" t="s">
        <v>145</v>
      </c>
      <c r="BR452" s="236" t="s">
        <v>10</v>
      </c>
    </row>
    <row r="453" spans="11:70">
      <c r="K453" s="236" t="s">
        <v>163</v>
      </c>
      <c r="L453" s="236" t="str">
        <f t="shared" si="132"/>
        <v>TRai_Pas</v>
      </c>
      <c r="M453" s="236" t="str">
        <f t="shared" si="135"/>
        <v>WH2_3</v>
      </c>
      <c r="N453" s="236">
        <f t="shared" si="115"/>
        <v>2.2949279837092943E-2</v>
      </c>
      <c r="O453" s="236" t="s">
        <v>145</v>
      </c>
      <c r="P453" s="236" t="s">
        <v>14</v>
      </c>
      <c r="T453" s="236" t="s">
        <v>163</v>
      </c>
      <c r="U453" s="236" t="str">
        <f t="shared" si="133"/>
        <v>TRai_Pas</v>
      </c>
      <c r="V453" s="236" t="str">
        <f t="shared" si="133"/>
        <v>WH2_3</v>
      </c>
      <c r="W453" s="236">
        <f t="shared" si="116"/>
        <v>2.5013577036882978E-2</v>
      </c>
      <c r="X453" s="236" t="s">
        <v>145</v>
      </c>
      <c r="Y453" s="236" t="s">
        <v>9</v>
      </c>
      <c r="AC453" s="236" t="s">
        <v>163</v>
      </c>
      <c r="AD453" s="236" t="str">
        <f t="shared" si="127"/>
        <v>TRai_Pas</v>
      </c>
      <c r="AE453" s="236" t="str">
        <f t="shared" si="127"/>
        <v>WH2_3</v>
      </c>
      <c r="AF453" s="236">
        <f t="shared" si="118"/>
        <v>2.6652958693425988E-2</v>
      </c>
      <c r="AG453" s="236" t="s">
        <v>145</v>
      </c>
      <c r="AH453" s="236" t="s">
        <v>15</v>
      </c>
      <c r="AL453" s="236" t="s">
        <v>163</v>
      </c>
      <c r="AM453" s="236" t="str">
        <f t="shared" si="128"/>
        <v>TRai_Pas</v>
      </c>
      <c r="AN453" s="236" t="str">
        <f t="shared" si="128"/>
        <v>WH2_3</v>
      </c>
      <c r="AO453" s="236">
        <f t="shared" si="120"/>
        <v>2.5282231921475835E-2</v>
      </c>
      <c r="AP453" s="236" t="s">
        <v>145</v>
      </c>
      <c r="AQ453" s="236" t="s">
        <v>12</v>
      </c>
      <c r="AU453" s="236" t="s">
        <v>163</v>
      </c>
      <c r="AV453" s="236" t="str">
        <f t="shared" si="129"/>
        <v>TRai_Pas</v>
      </c>
      <c r="AW453" s="236" t="str">
        <f t="shared" si="129"/>
        <v>WH2_3</v>
      </c>
      <c r="AX453" s="236">
        <f t="shared" si="122"/>
        <v>2.4011456297412508E-2</v>
      </c>
      <c r="AY453" s="236" t="s">
        <v>145</v>
      </c>
      <c r="AZ453" s="236" t="s">
        <v>11</v>
      </c>
      <c r="BD453" s="236" t="s">
        <v>163</v>
      </c>
      <c r="BE453" s="236" t="str">
        <f t="shared" si="130"/>
        <v>TRai_Pas</v>
      </c>
      <c r="BF453" s="236" t="str">
        <f t="shared" si="130"/>
        <v>WH2_3</v>
      </c>
      <c r="BG453" s="236">
        <f t="shared" si="134"/>
        <v>2.5282231921475835E-2</v>
      </c>
      <c r="BH453" s="236" t="s">
        <v>145</v>
      </c>
      <c r="BI453" s="236" t="s">
        <v>13</v>
      </c>
      <c r="BM453" s="236" t="s">
        <v>163</v>
      </c>
      <c r="BN453" s="236" t="str">
        <f t="shared" si="131"/>
        <v>TRai_Pas</v>
      </c>
      <c r="BO453" s="236" t="str">
        <f t="shared" si="131"/>
        <v>WH2_3</v>
      </c>
      <c r="BP453" s="236">
        <f t="shared" si="125"/>
        <v>2.4011456297412508E-2</v>
      </c>
      <c r="BQ453" s="236" t="s">
        <v>145</v>
      </c>
      <c r="BR453" s="236" t="s">
        <v>10</v>
      </c>
    </row>
    <row r="454" spans="11:70">
      <c r="K454" s="236" t="s">
        <v>163</v>
      </c>
      <c r="L454" s="236" t="str">
        <f t="shared" si="132"/>
        <v>TRai_Pas</v>
      </c>
      <c r="M454" s="236" t="str">
        <f t="shared" si="135"/>
        <v>WH4_5</v>
      </c>
      <c r="N454" s="236">
        <f t="shared" si="115"/>
        <v>2.2222380945545704E-2</v>
      </c>
      <c r="O454" s="236" t="s">
        <v>145</v>
      </c>
      <c r="P454" s="236" t="s">
        <v>14</v>
      </c>
      <c r="T454" s="236" t="s">
        <v>163</v>
      </c>
      <c r="U454" s="236" t="str">
        <f t="shared" si="133"/>
        <v>TRai_Pas</v>
      </c>
      <c r="V454" s="236" t="str">
        <f t="shared" si="133"/>
        <v>WH4_5</v>
      </c>
      <c r="W454" s="236">
        <f t="shared" si="116"/>
        <v>2.3696203770169025E-2</v>
      </c>
      <c r="X454" s="236" t="s">
        <v>145</v>
      </c>
      <c r="Y454" s="236" t="s">
        <v>9</v>
      </c>
      <c r="AC454" s="236" t="s">
        <v>163</v>
      </c>
      <c r="AD454" s="236" t="str">
        <f t="shared" si="127"/>
        <v>TRai_Pas</v>
      </c>
      <c r="AE454" s="236" t="str">
        <f t="shared" si="127"/>
        <v>WH4_5</v>
      </c>
      <c r="AF454" s="236">
        <f t="shared" si="118"/>
        <v>2.4917071568632491E-2</v>
      </c>
      <c r="AG454" s="236" t="s">
        <v>145</v>
      </c>
      <c r="AH454" s="236" t="s">
        <v>15</v>
      </c>
      <c r="AL454" s="236" t="s">
        <v>163</v>
      </c>
      <c r="AM454" s="236" t="str">
        <f t="shared" si="128"/>
        <v>TRai_Pas</v>
      </c>
      <c r="AN454" s="236" t="str">
        <f t="shared" si="128"/>
        <v>WH4_5</v>
      </c>
      <c r="AO454" s="236">
        <f t="shared" si="120"/>
        <v>2.3916599319823553E-2</v>
      </c>
      <c r="AP454" s="236" t="s">
        <v>145</v>
      </c>
      <c r="AQ454" s="236" t="s">
        <v>12</v>
      </c>
      <c r="AU454" s="236" t="s">
        <v>163</v>
      </c>
      <c r="AV454" s="236" t="str">
        <f t="shared" si="129"/>
        <v>TRai_Pas</v>
      </c>
      <c r="AW454" s="236" t="str">
        <f t="shared" si="129"/>
        <v>WH4_5</v>
      </c>
      <c r="AX454" s="236">
        <f t="shared" si="122"/>
        <v>2.1583935635486006E-2</v>
      </c>
      <c r="AY454" s="236" t="s">
        <v>145</v>
      </c>
      <c r="AZ454" s="236" t="s">
        <v>11</v>
      </c>
      <c r="BD454" s="236" t="s">
        <v>163</v>
      </c>
      <c r="BE454" s="236" t="str">
        <f t="shared" si="130"/>
        <v>TRai_Pas</v>
      </c>
      <c r="BF454" s="236" t="str">
        <f t="shared" si="130"/>
        <v>WH4_5</v>
      </c>
      <c r="BG454" s="236">
        <f t="shared" si="134"/>
        <v>2.3916599319823553E-2</v>
      </c>
      <c r="BH454" s="236" t="s">
        <v>145</v>
      </c>
      <c r="BI454" s="236" t="s">
        <v>13</v>
      </c>
      <c r="BM454" s="236" t="s">
        <v>163</v>
      </c>
      <c r="BN454" s="236" t="str">
        <f t="shared" si="131"/>
        <v>TRai_Pas</v>
      </c>
      <c r="BO454" s="236" t="str">
        <f t="shared" si="131"/>
        <v>WH4_5</v>
      </c>
      <c r="BP454" s="236">
        <f t="shared" si="125"/>
        <v>2.1583935635486006E-2</v>
      </c>
      <c r="BQ454" s="236" t="s">
        <v>145</v>
      </c>
      <c r="BR454" s="236" t="s">
        <v>10</v>
      </c>
    </row>
    <row r="455" spans="11:70">
      <c r="K455" s="386" t="s">
        <v>163</v>
      </c>
      <c r="L455" s="236" t="str">
        <f t="shared" si="132"/>
        <v>TRai_Pas</v>
      </c>
      <c r="M455" s="236" t="str">
        <f t="shared" si="135"/>
        <v>WH6_7</v>
      </c>
      <c r="N455" s="236">
        <f t="shared" si="115"/>
        <v>2.1258522050921807E-2</v>
      </c>
      <c r="O455" s="236" t="s">
        <v>145</v>
      </c>
      <c r="P455" s="236" t="s">
        <v>14</v>
      </c>
      <c r="T455" s="236" t="s">
        <v>163</v>
      </c>
      <c r="U455" s="236" t="str">
        <f t="shared" si="133"/>
        <v>TRai_Pas</v>
      </c>
      <c r="V455" s="236" t="str">
        <f t="shared" si="133"/>
        <v>WH6_7</v>
      </c>
      <c r="W455" s="236">
        <f t="shared" si="116"/>
        <v>2.3554467401049717E-2</v>
      </c>
      <c r="X455" s="236" t="s">
        <v>145</v>
      </c>
      <c r="Y455" s="236" t="s">
        <v>9</v>
      </c>
      <c r="AC455" s="236" t="s">
        <v>163</v>
      </c>
      <c r="AD455" s="236" t="str">
        <f t="shared" si="127"/>
        <v>TRai_Pas</v>
      </c>
      <c r="AE455" s="236" t="str">
        <f t="shared" si="127"/>
        <v>WH6_7</v>
      </c>
      <c r="AF455" s="236">
        <f t="shared" si="118"/>
        <v>2.2314948777941768E-2</v>
      </c>
      <c r="AG455" s="236" t="s">
        <v>145</v>
      </c>
      <c r="AH455" s="236" t="s">
        <v>15</v>
      </c>
      <c r="AL455" s="236" t="s">
        <v>163</v>
      </c>
      <c r="AM455" s="236" t="str">
        <f t="shared" si="128"/>
        <v>TRai_Pas</v>
      </c>
      <c r="AN455" s="236" t="str">
        <f t="shared" si="128"/>
        <v>WH6_7</v>
      </c>
      <c r="AO455" s="236">
        <f t="shared" si="120"/>
        <v>2.2630890443310306E-2</v>
      </c>
      <c r="AP455" s="236" t="s">
        <v>145</v>
      </c>
      <c r="AQ455" s="236" t="s">
        <v>12</v>
      </c>
      <c r="AU455" s="236" t="s">
        <v>163</v>
      </c>
      <c r="AV455" s="236" t="str">
        <f t="shared" si="129"/>
        <v>TRai_Pas</v>
      </c>
      <c r="AW455" s="236" t="str">
        <f t="shared" si="129"/>
        <v>WH6_7</v>
      </c>
      <c r="AX455" s="236">
        <f t="shared" si="122"/>
        <v>1.956645749960171E-2</v>
      </c>
      <c r="AY455" s="236" t="s">
        <v>145</v>
      </c>
      <c r="AZ455" s="236" t="s">
        <v>11</v>
      </c>
      <c r="BD455" s="236" t="s">
        <v>163</v>
      </c>
      <c r="BE455" s="236" t="str">
        <f t="shared" si="130"/>
        <v>TRai_Pas</v>
      </c>
      <c r="BF455" s="236" t="str">
        <f t="shared" si="130"/>
        <v>WH6_7</v>
      </c>
      <c r="BG455" s="236">
        <f t="shared" si="134"/>
        <v>2.2630890443310306E-2</v>
      </c>
      <c r="BH455" s="236" t="s">
        <v>145</v>
      </c>
      <c r="BI455" s="236" t="s">
        <v>13</v>
      </c>
      <c r="BM455" s="236" t="s">
        <v>163</v>
      </c>
      <c r="BN455" s="236" t="str">
        <f t="shared" si="131"/>
        <v>TRai_Pas</v>
      </c>
      <c r="BO455" s="236" t="str">
        <f t="shared" si="131"/>
        <v>WH6_7</v>
      </c>
      <c r="BP455" s="236">
        <f t="shared" si="125"/>
        <v>1.956645749960171E-2</v>
      </c>
      <c r="BQ455" s="236" t="s">
        <v>145</v>
      </c>
      <c r="BR455" s="236" t="s">
        <v>10</v>
      </c>
    </row>
    <row r="456" spans="11:70">
      <c r="K456" s="236" t="s">
        <v>163</v>
      </c>
      <c r="L456" s="236" t="str">
        <f t="shared" si="132"/>
        <v>TRai_Pas</v>
      </c>
      <c r="M456" s="236" t="str">
        <f t="shared" si="135"/>
        <v>WH8_9</v>
      </c>
      <c r="N456" s="236">
        <f t="shared" si="115"/>
        <v>2.0781130887542472E-2</v>
      </c>
      <c r="O456" s="236" t="s">
        <v>145</v>
      </c>
      <c r="P456" s="236" t="s">
        <v>14</v>
      </c>
      <c r="T456" s="236" t="s">
        <v>163</v>
      </c>
      <c r="U456" s="236" t="str">
        <f t="shared" si="133"/>
        <v>TRai_Pas</v>
      </c>
      <c r="V456" s="236" t="str">
        <f t="shared" si="133"/>
        <v>WH8_9</v>
      </c>
      <c r="W456" s="236">
        <f t="shared" si="116"/>
        <v>2.4300205766701756E-2</v>
      </c>
      <c r="X456" s="236" t="s">
        <v>145</v>
      </c>
      <c r="Y456" s="236" t="s">
        <v>9</v>
      </c>
      <c r="AC456" s="236" t="s">
        <v>163</v>
      </c>
      <c r="AD456" s="236" t="str">
        <f t="shared" si="127"/>
        <v>TRai_Pas</v>
      </c>
      <c r="AE456" s="236" t="str">
        <f t="shared" si="127"/>
        <v>WH8_9</v>
      </c>
      <c r="AF456" s="236">
        <f t="shared" si="118"/>
        <v>2.0694579381969672E-2</v>
      </c>
      <c r="AG456" s="236" t="s">
        <v>145</v>
      </c>
      <c r="AH456" s="236" t="s">
        <v>15</v>
      </c>
      <c r="AL456" s="236" t="s">
        <v>163</v>
      </c>
      <c r="AM456" s="236" t="str">
        <f t="shared" si="128"/>
        <v>TRai_Pas</v>
      </c>
      <c r="AN456" s="236" t="str">
        <f t="shared" si="128"/>
        <v>WH8_9</v>
      </c>
      <c r="AO456" s="236">
        <f t="shared" si="120"/>
        <v>2.2198516505466385E-2</v>
      </c>
      <c r="AP456" s="236" t="s">
        <v>145</v>
      </c>
      <c r="AQ456" s="236" t="s">
        <v>12</v>
      </c>
      <c r="AU456" s="236" t="s">
        <v>163</v>
      </c>
      <c r="AV456" s="236" t="str">
        <f t="shared" si="129"/>
        <v>TRai_Pas</v>
      </c>
      <c r="AW456" s="236" t="str">
        <f t="shared" si="129"/>
        <v>WH8_9</v>
      </c>
      <c r="AX456" s="236">
        <f t="shared" si="122"/>
        <v>1.8926889835118442E-2</v>
      </c>
      <c r="AY456" s="236" t="s">
        <v>145</v>
      </c>
      <c r="AZ456" s="236" t="s">
        <v>11</v>
      </c>
      <c r="BD456" s="236" t="s">
        <v>163</v>
      </c>
      <c r="BE456" s="236" t="str">
        <f t="shared" si="130"/>
        <v>TRai_Pas</v>
      </c>
      <c r="BF456" s="236" t="str">
        <f t="shared" si="130"/>
        <v>WH8_9</v>
      </c>
      <c r="BG456" s="236">
        <f t="shared" si="134"/>
        <v>2.2198516505466385E-2</v>
      </c>
      <c r="BH456" s="236" t="s">
        <v>145</v>
      </c>
      <c r="BI456" s="236" t="s">
        <v>13</v>
      </c>
      <c r="BM456" s="236" t="s">
        <v>163</v>
      </c>
      <c r="BN456" s="236" t="str">
        <f t="shared" si="131"/>
        <v>TRai_Pas</v>
      </c>
      <c r="BO456" s="236" t="str">
        <f t="shared" si="131"/>
        <v>WH8_9</v>
      </c>
      <c r="BP456" s="236">
        <f t="shared" si="125"/>
        <v>1.8926889835118442E-2</v>
      </c>
      <c r="BQ456" s="236" t="s">
        <v>145</v>
      </c>
      <c r="BR456" s="236" t="s">
        <v>10</v>
      </c>
    </row>
    <row r="457" spans="11:70">
      <c r="K457" s="236" t="s">
        <v>163</v>
      </c>
      <c r="L457" s="236" t="str">
        <f t="shared" si="132"/>
        <v>TRai_Pas</v>
      </c>
      <c r="M457" s="236" t="str">
        <f t="shared" si="135"/>
        <v>WH10_11</v>
      </c>
      <c r="N457" s="236">
        <f t="shared" si="115"/>
        <v>2.0724743126449289E-2</v>
      </c>
      <c r="O457" s="236" t="s">
        <v>145</v>
      </c>
      <c r="P457" s="236" t="s">
        <v>14</v>
      </c>
      <c r="T457" s="236" t="s">
        <v>163</v>
      </c>
      <c r="U457" s="236" t="str">
        <f t="shared" si="133"/>
        <v>TRai_Pas</v>
      </c>
      <c r="V457" s="236" t="str">
        <f t="shared" si="133"/>
        <v>WH10_11</v>
      </c>
      <c r="W457" s="236">
        <f t="shared" si="116"/>
        <v>2.6960606459662702E-2</v>
      </c>
      <c r="X457" s="236" t="s">
        <v>145</v>
      </c>
      <c r="Y457" s="236" t="s">
        <v>9</v>
      </c>
      <c r="AC457" s="236" t="s">
        <v>163</v>
      </c>
      <c r="AD457" s="236" t="str">
        <f t="shared" si="127"/>
        <v>TRai_Pas</v>
      </c>
      <c r="AE457" s="236" t="str">
        <f t="shared" si="127"/>
        <v>WH10_11</v>
      </c>
      <c r="AF457" s="236">
        <f t="shared" si="118"/>
        <v>2.0337356222063653E-2</v>
      </c>
      <c r="AG457" s="236" t="s">
        <v>145</v>
      </c>
      <c r="AH457" s="236" t="s">
        <v>15</v>
      </c>
      <c r="AL457" s="236" t="s">
        <v>163</v>
      </c>
      <c r="AM457" s="236" t="str">
        <f t="shared" si="128"/>
        <v>TRai_Pas</v>
      </c>
      <c r="AN457" s="236" t="str">
        <f t="shared" si="128"/>
        <v>WH10_11</v>
      </c>
      <c r="AO457" s="236">
        <f t="shared" si="120"/>
        <v>2.289443174741624E-2</v>
      </c>
      <c r="AP457" s="236" t="s">
        <v>145</v>
      </c>
      <c r="AQ457" s="236" t="s">
        <v>12</v>
      </c>
      <c r="AU457" s="236" t="s">
        <v>163</v>
      </c>
      <c r="AV457" s="236" t="str">
        <f t="shared" si="129"/>
        <v>TRai_Pas</v>
      </c>
      <c r="AW457" s="236" t="str">
        <f t="shared" si="129"/>
        <v>WH10_11</v>
      </c>
      <c r="AX457" s="236">
        <f t="shared" si="122"/>
        <v>1.9316772940714252E-2</v>
      </c>
      <c r="AY457" s="236" t="s">
        <v>145</v>
      </c>
      <c r="AZ457" s="236" t="s">
        <v>11</v>
      </c>
      <c r="BD457" s="236" t="s">
        <v>163</v>
      </c>
      <c r="BE457" s="236" t="str">
        <f t="shared" si="130"/>
        <v>TRai_Pas</v>
      </c>
      <c r="BF457" s="236" t="str">
        <f t="shared" si="130"/>
        <v>WH10_11</v>
      </c>
      <c r="BG457" s="236">
        <f t="shared" si="134"/>
        <v>2.289443174741624E-2</v>
      </c>
      <c r="BH457" s="236" t="s">
        <v>145</v>
      </c>
      <c r="BI457" s="236" t="s">
        <v>13</v>
      </c>
      <c r="BM457" s="236" t="s">
        <v>163</v>
      </c>
      <c r="BN457" s="236" t="str">
        <f t="shared" si="131"/>
        <v>TRai_Pas</v>
      </c>
      <c r="BO457" s="236" t="str">
        <f t="shared" si="131"/>
        <v>WH10_11</v>
      </c>
      <c r="BP457" s="236">
        <f t="shared" si="125"/>
        <v>1.9316772940714252E-2</v>
      </c>
      <c r="BQ457" s="236" t="s">
        <v>145</v>
      </c>
      <c r="BR457" s="236" t="s">
        <v>10</v>
      </c>
    </row>
    <row r="458" spans="11:70">
      <c r="K458" s="236" t="s">
        <v>163</v>
      </c>
      <c r="L458" s="236" t="str">
        <f t="shared" si="132"/>
        <v>TRai_Pas</v>
      </c>
      <c r="M458" s="236" t="str">
        <f t="shared" si="135"/>
        <v>WH12_13</v>
      </c>
      <c r="N458" s="236">
        <f t="shared" si="115"/>
        <v>2.1313426308615869E-2</v>
      </c>
      <c r="O458" s="236" t="s">
        <v>145</v>
      </c>
      <c r="P458" s="236" t="s">
        <v>14</v>
      </c>
      <c r="T458" s="236" t="s">
        <v>163</v>
      </c>
      <c r="U458" s="236" t="str">
        <f t="shared" si="133"/>
        <v>TRai_Pas</v>
      </c>
      <c r="V458" s="236" t="str">
        <f t="shared" si="133"/>
        <v>WH12_13</v>
      </c>
      <c r="W458" s="236">
        <f t="shared" si="116"/>
        <v>2.8194153221252558E-2</v>
      </c>
      <c r="X458" s="236" t="s">
        <v>145</v>
      </c>
      <c r="Y458" s="236" t="s">
        <v>9</v>
      </c>
      <c r="AC458" s="236" t="s">
        <v>163</v>
      </c>
      <c r="AD458" s="236" t="str">
        <f t="shared" si="127"/>
        <v>TRai_Pas</v>
      </c>
      <c r="AE458" s="236" t="str">
        <f t="shared" si="127"/>
        <v>WH12_13</v>
      </c>
      <c r="AF458" s="236">
        <f t="shared" si="118"/>
        <v>2.1577923329904772E-2</v>
      </c>
      <c r="AG458" s="236" t="s">
        <v>145</v>
      </c>
      <c r="AH458" s="236" t="s">
        <v>15</v>
      </c>
      <c r="AL458" s="236" t="s">
        <v>163</v>
      </c>
      <c r="AM458" s="236" t="str">
        <f t="shared" si="128"/>
        <v>TRai_Pas</v>
      </c>
      <c r="AN458" s="236" t="str">
        <f t="shared" si="128"/>
        <v>WH12_13</v>
      </c>
      <c r="AO458" s="236">
        <f t="shared" si="120"/>
        <v>2.436992205662647E-2</v>
      </c>
      <c r="AP458" s="236" t="s">
        <v>145</v>
      </c>
      <c r="AQ458" s="236" t="s">
        <v>12</v>
      </c>
      <c r="AU458" s="236" t="s">
        <v>163</v>
      </c>
      <c r="AV458" s="236" t="str">
        <f t="shared" si="129"/>
        <v>TRai_Pas</v>
      </c>
      <c r="AW458" s="236" t="str">
        <f t="shared" si="129"/>
        <v>WH12_13</v>
      </c>
      <c r="AX458" s="236">
        <f t="shared" si="122"/>
        <v>2.1713679165996778E-2</v>
      </c>
      <c r="AY458" s="236" t="s">
        <v>145</v>
      </c>
      <c r="AZ458" s="236" t="s">
        <v>11</v>
      </c>
      <c r="BD458" s="236" t="s">
        <v>163</v>
      </c>
      <c r="BE458" s="236" t="str">
        <f t="shared" si="130"/>
        <v>TRai_Pas</v>
      </c>
      <c r="BF458" s="236" t="str">
        <f t="shared" si="130"/>
        <v>WH12_13</v>
      </c>
      <c r="BG458" s="236">
        <f t="shared" si="134"/>
        <v>2.436992205662647E-2</v>
      </c>
      <c r="BH458" s="236" t="s">
        <v>145</v>
      </c>
      <c r="BI458" s="236" t="s">
        <v>13</v>
      </c>
      <c r="BM458" s="236" t="s">
        <v>163</v>
      </c>
      <c r="BN458" s="236" t="str">
        <f t="shared" si="131"/>
        <v>TRai_Pas</v>
      </c>
      <c r="BO458" s="236" t="str">
        <f t="shared" si="131"/>
        <v>WH12_13</v>
      </c>
      <c r="BP458" s="236">
        <f t="shared" si="125"/>
        <v>2.1713679165996778E-2</v>
      </c>
      <c r="BQ458" s="236" t="s">
        <v>145</v>
      </c>
      <c r="BR458" s="236" t="s">
        <v>10</v>
      </c>
    </row>
    <row r="459" spans="11:70">
      <c r="K459" s="386" t="s">
        <v>163</v>
      </c>
      <c r="L459" s="236" t="str">
        <f t="shared" si="132"/>
        <v>TRai_Pas</v>
      </c>
      <c r="M459" s="236" t="str">
        <f t="shared" si="135"/>
        <v>WH14_15</v>
      </c>
      <c r="N459" s="236">
        <f t="shared" si="115"/>
        <v>2.2469105630351725E-2</v>
      </c>
      <c r="O459" s="236" t="s">
        <v>145</v>
      </c>
      <c r="P459" s="236" t="s">
        <v>14</v>
      </c>
      <c r="T459" s="236" t="s">
        <v>163</v>
      </c>
      <c r="U459" s="236" t="str">
        <f t="shared" si="133"/>
        <v>TRai_Pas</v>
      </c>
      <c r="V459" s="236" t="str">
        <f t="shared" si="133"/>
        <v>WH14_15</v>
      </c>
      <c r="W459" s="236">
        <f t="shared" si="116"/>
        <v>2.7759107718327507E-2</v>
      </c>
      <c r="X459" s="236" t="s">
        <v>145</v>
      </c>
      <c r="Y459" s="236" t="s">
        <v>9</v>
      </c>
      <c r="AC459" s="236" t="s">
        <v>163</v>
      </c>
      <c r="AD459" s="236" t="str">
        <f t="shared" si="127"/>
        <v>TRai_Pas</v>
      </c>
      <c r="AE459" s="236" t="str">
        <f t="shared" si="127"/>
        <v>WH14_15</v>
      </c>
      <c r="AF459" s="236">
        <f t="shared" si="118"/>
        <v>2.443722308467574E-2</v>
      </c>
      <c r="AG459" s="236" t="s">
        <v>145</v>
      </c>
      <c r="AH459" s="236" t="s">
        <v>15</v>
      </c>
      <c r="AL459" s="236" t="s">
        <v>163</v>
      </c>
      <c r="AM459" s="236" t="str">
        <f t="shared" si="128"/>
        <v>TRai_Pas</v>
      </c>
      <c r="AN459" s="236" t="str">
        <f t="shared" si="128"/>
        <v>WH14_15</v>
      </c>
      <c r="AO459" s="236">
        <f t="shared" si="120"/>
        <v>2.5296656553616542E-2</v>
      </c>
      <c r="AP459" s="236" t="s">
        <v>145</v>
      </c>
      <c r="AQ459" s="236" t="s">
        <v>12</v>
      </c>
      <c r="AU459" s="236" t="s">
        <v>163</v>
      </c>
      <c r="AV459" s="236" t="str">
        <f t="shared" si="129"/>
        <v>TRai_Pas</v>
      </c>
      <c r="AW459" s="236" t="str">
        <f t="shared" si="129"/>
        <v>WH14_15</v>
      </c>
      <c r="AX459" s="236">
        <f t="shared" si="122"/>
        <v>2.3154616299008286E-2</v>
      </c>
      <c r="AY459" s="236" t="s">
        <v>145</v>
      </c>
      <c r="AZ459" s="236" t="s">
        <v>11</v>
      </c>
      <c r="BD459" s="236" t="s">
        <v>163</v>
      </c>
      <c r="BE459" s="236" t="str">
        <f t="shared" si="130"/>
        <v>TRai_Pas</v>
      </c>
      <c r="BF459" s="236" t="str">
        <f t="shared" si="130"/>
        <v>WH14_15</v>
      </c>
      <c r="BG459" s="236">
        <f t="shared" si="134"/>
        <v>2.5296656553616542E-2</v>
      </c>
      <c r="BH459" s="236" t="s">
        <v>145</v>
      </c>
      <c r="BI459" s="236" t="s">
        <v>13</v>
      </c>
      <c r="BM459" s="236" t="s">
        <v>163</v>
      </c>
      <c r="BN459" s="236" t="str">
        <f t="shared" si="131"/>
        <v>TRai_Pas</v>
      </c>
      <c r="BO459" s="236" t="str">
        <f t="shared" si="131"/>
        <v>WH14_15</v>
      </c>
      <c r="BP459" s="236">
        <f t="shared" si="125"/>
        <v>2.3154616299008286E-2</v>
      </c>
      <c r="BQ459" s="236" t="s">
        <v>145</v>
      </c>
      <c r="BR459" s="236" t="s">
        <v>10</v>
      </c>
    </row>
    <row r="460" spans="11:70">
      <c r="K460" s="236" t="s">
        <v>163</v>
      </c>
      <c r="L460" s="236" t="str">
        <f t="shared" si="132"/>
        <v>TRai_Pas</v>
      </c>
      <c r="M460" s="236" t="str">
        <f t="shared" si="135"/>
        <v>WH16_17</v>
      </c>
      <c r="N460" s="236">
        <f t="shared" si="115"/>
        <v>2.2805879354489168E-2</v>
      </c>
      <c r="O460" s="236" t="s">
        <v>145</v>
      </c>
      <c r="P460" s="236" t="s">
        <v>14</v>
      </c>
      <c r="T460" s="236" t="s">
        <v>163</v>
      </c>
      <c r="U460" s="236" t="str">
        <f t="shared" si="133"/>
        <v>TRai_Pas</v>
      </c>
      <c r="V460" s="236" t="str">
        <f t="shared" si="133"/>
        <v>WH16_17</v>
      </c>
      <c r="W460" s="236">
        <f t="shared" si="116"/>
        <v>2.7022500142114415E-2</v>
      </c>
      <c r="X460" s="236" t="s">
        <v>145</v>
      </c>
      <c r="Y460" s="236" t="s">
        <v>9</v>
      </c>
      <c r="AC460" s="236" t="s">
        <v>163</v>
      </c>
      <c r="AD460" s="236" t="str">
        <f t="shared" si="127"/>
        <v>TRai_Pas</v>
      </c>
      <c r="AE460" s="236" t="str">
        <f t="shared" si="127"/>
        <v>WH16_17</v>
      </c>
      <c r="AF460" s="236">
        <f t="shared" si="118"/>
        <v>2.5705527690156708E-2</v>
      </c>
      <c r="AG460" s="236" t="s">
        <v>145</v>
      </c>
      <c r="AH460" s="236" t="s">
        <v>15</v>
      </c>
      <c r="AL460" s="236" t="s">
        <v>163</v>
      </c>
      <c r="AM460" s="236" t="str">
        <f t="shared" si="128"/>
        <v>TRai_Pas</v>
      </c>
      <c r="AN460" s="236" t="str">
        <f t="shared" si="128"/>
        <v>WH16_17</v>
      </c>
      <c r="AO460" s="236">
        <f t="shared" si="120"/>
        <v>2.5303534826348534E-2</v>
      </c>
      <c r="AP460" s="236" t="s">
        <v>145</v>
      </c>
      <c r="AQ460" s="236" t="s">
        <v>12</v>
      </c>
      <c r="AU460" s="236" t="s">
        <v>163</v>
      </c>
      <c r="AV460" s="236" t="str">
        <f t="shared" si="129"/>
        <v>TRai_Pas</v>
      </c>
      <c r="AW460" s="236" t="str">
        <f t="shared" si="129"/>
        <v>WH16_17</v>
      </c>
      <c r="AX460" s="236">
        <f t="shared" si="122"/>
        <v>2.335857026371211E-2</v>
      </c>
      <c r="AY460" s="236" t="s">
        <v>145</v>
      </c>
      <c r="AZ460" s="236" t="s">
        <v>11</v>
      </c>
      <c r="BD460" s="236" t="s">
        <v>163</v>
      </c>
      <c r="BE460" s="236" t="str">
        <f t="shared" si="130"/>
        <v>TRai_Pas</v>
      </c>
      <c r="BF460" s="236" t="str">
        <f t="shared" si="130"/>
        <v>WH16_17</v>
      </c>
      <c r="BG460" s="236">
        <f t="shared" si="134"/>
        <v>2.5303534826348534E-2</v>
      </c>
      <c r="BH460" s="236" t="s">
        <v>145</v>
      </c>
      <c r="BI460" s="236" t="s">
        <v>13</v>
      </c>
      <c r="BM460" s="236" t="s">
        <v>163</v>
      </c>
      <c r="BN460" s="236" t="str">
        <f t="shared" si="131"/>
        <v>TRai_Pas</v>
      </c>
      <c r="BO460" s="236" t="str">
        <f t="shared" si="131"/>
        <v>WH16_17</v>
      </c>
      <c r="BP460" s="236">
        <f t="shared" si="125"/>
        <v>2.335857026371211E-2</v>
      </c>
      <c r="BQ460" s="236" t="s">
        <v>145</v>
      </c>
      <c r="BR460" s="236" t="s">
        <v>10</v>
      </c>
    </row>
    <row r="461" spans="11:70">
      <c r="K461" s="236" t="s">
        <v>163</v>
      </c>
      <c r="L461" s="236" t="str">
        <f t="shared" si="132"/>
        <v>TRai_Pas</v>
      </c>
      <c r="M461" s="236" t="str">
        <f t="shared" si="135"/>
        <v>WH18_19</v>
      </c>
      <c r="N461" s="236">
        <f t="shared" si="115"/>
        <v>2.2833551053567526E-2</v>
      </c>
      <c r="O461" s="236" t="s">
        <v>145</v>
      </c>
      <c r="P461" s="236" t="s">
        <v>14</v>
      </c>
      <c r="T461" s="236" t="s">
        <v>163</v>
      </c>
      <c r="U461" s="236" t="str">
        <f t="shared" si="133"/>
        <v>TRai_Pas</v>
      </c>
      <c r="V461" s="236" t="str">
        <f t="shared" si="133"/>
        <v>WH18_19</v>
      </c>
      <c r="W461" s="236">
        <f t="shared" si="116"/>
        <v>2.6751794466061383E-2</v>
      </c>
      <c r="X461" s="236" t="s">
        <v>145</v>
      </c>
      <c r="Y461" s="236" t="s">
        <v>9</v>
      </c>
      <c r="AC461" s="236" t="s">
        <v>163</v>
      </c>
      <c r="AD461" s="236" t="str">
        <f t="shared" si="127"/>
        <v>TRai_Pas</v>
      </c>
      <c r="AE461" s="236" t="str">
        <f t="shared" si="127"/>
        <v>WH18_19</v>
      </c>
      <c r="AF461" s="236">
        <f t="shared" si="118"/>
        <v>2.5592794365341641E-2</v>
      </c>
      <c r="AG461" s="236" t="s">
        <v>145</v>
      </c>
      <c r="AH461" s="236" t="s">
        <v>15</v>
      </c>
      <c r="AL461" s="236" t="s">
        <v>163</v>
      </c>
      <c r="AM461" s="236" t="str">
        <f t="shared" si="128"/>
        <v>TRai_Pas</v>
      </c>
      <c r="AN461" s="236" t="str">
        <f t="shared" si="128"/>
        <v>WH18_19</v>
      </c>
      <c r="AO461" s="236">
        <f t="shared" si="120"/>
        <v>2.4969586031286229E-2</v>
      </c>
      <c r="AP461" s="236" t="s">
        <v>145</v>
      </c>
      <c r="AQ461" s="236" t="s">
        <v>12</v>
      </c>
      <c r="AU461" s="236" t="s">
        <v>163</v>
      </c>
      <c r="AV461" s="236" t="str">
        <f t="shared" si="129"/>
        <v>TRai_Pas</v>
      </c>
      <c r="AW461" s="236" t="str">
        <f t="shared" si="129"/>
        <v>WH18_19</v>
      </c>
      <c r="AX461" s="236">
        <f t="shared" si="122"/>
        <v>2.3127630615324031E-2</v>
      </c>
      <c r="AY461" s="236" t="s">
        <v>145</v>
      </c>
      <c r="AZ461" s="236" t="s">
        <v>11</v>
      </c>
      <c r="BD461" s="236" t="s">
        <v>163</v>
      </c>
      <c r="BE461" s="236" t="str">
        <f t="shared" si="130"/>
        <v>TRai_Pas</v>
      </c>
      <c r="BF461" s="236" t="str">
        <f t="shared" si="130"/>
        <v>WH18_19</v>
      </c>
      <c r="BG461" s="236">
        <f t="shared" si="134"/>
        <v>2.4969586031286229E-2</v>
      </c>
      <c r="BH461" s="236" t="s">
        <v>145</v>
      </c>
      <c r="BI461" s="236" t="s">
        <v>13</v>
      </c>
      <c r="BM461" s="236" t="s">
        <v>163</v>
      </c>
      <c r="BN461" s="236" t="str">
        <f t="shared" si="131"/>
        <v>TRai_Pas</v>
      </c>
      <c r="BO461" s="236" t="str">
        <f t="shared" si="131"/>
        <v>WH18_19</v>
      </c>
      <c r="BP461" s="236">
        <f t="shared" si="125"/>
        <v>2.3127630615324031E-2</v>
      </c>
      <c r="BQ461" s="236" t="s">
        <v>145</v>
      </c>
      <c r="BR461" s="236" t="s">
        <v>10</v>
      </c>
    </row>
    <row r="462" spans="11:70">
      <c r="K462" s="236" t="s">
        <v>163</v>
      </c>
      <c r="L462" s="236" t="str">
        <f t="shared" si="132"/>
        <v>TRai_Pas</v>
      </c>
      <c r="M462" s="236" t="str">
        <f t="shared" si="135"/>
        <v>WH20_21</v>
      </c>
      <c r="N462" s="236">
        <f t="shared" si="115"/>
        <v>2.2715455782190419E-2</v>
      </c>
      <c r="O462" s="236" t="s">
        <v>145</v>
      </c>
      <c r="P462" s="236" t="s">
        <v>14</v>
      </c>
      <c r="T462" s="236" t="s">
        <v>163</v>
      </c>
      <c r="U462" s="236" t="str">
        <f t="shared" si="133"/>
        <v>TRai_Pas</v>
      </c>
      <c r="V462" s="236" t="str">
        <f t="shared" si="133"/>
        <v>WH20_21</v>
      </c>
      <c r="W462" s="236">
        <f t="shared" si="116"/>
        <v>2.8393351379152599E-2</v>
      </c>
      <c r="X462" s="236" t="s">
        <v>145</v>
      </c>
      <c r="Y462" s="236" t="s">
        <v>9</v>
      </c>
      <c r="AC462" s="236" t="s">
        <v>163</v>
      </c>
      <c r="AD462" s="236" t="str">
        <f t="shared" si="127"/>
        <v>TRai_Pas</v>
      </c>
      <c r="AE462" s="236" t="str">
        <f t="shared" si="127"/>
        <v>WH20_21</v>
      </c>
      <c r="AF462" s="236">
        <f t="shared" si="118"/>
        <v>2.5128096357010504E-2</v>
      </c>
      <c r="AG462" s="236" t="s">
        <v>145</v>
      </c>
      <c r="AH462" s="236" t="s">
        <v>15</v>
      </c>
      <c r="AL462" s="236" t="s">
        <v>163</v>
      </c>
      <c r="AM462" s="236" t="str">
        <f t="shared" si="128"/>
        <v>TRai_Pas</v>
      </c>
      <c r="AN462" s="236" t="str">
        <f t="shared" si="128"/>
        <v>WH20_21</v>
      </c>
      <c r="AO462" s="236">
        <f t="shared" si="120"/>
        <v>2.5193666776947114E-2</v>
      </c>
      <c r="AP462" s="236" t="s">
        <v>145</v>
      </c>
      <c r="AQ462" s="236" t="s">
        <v>12</v>
      </c>
      <c r="AU462" s="236" t="s">
        <v>163</v>
      </c>
      <c r="AV462" s="236" t="str">
        <f t="shared" si="129"/>
        <v>TRai_Pas</v>
      </c>
      <c r="AW462" s="236" t="str">
        <f t="shared" si="129"/>
        <v>WH20_21</v>
      </c>
      <c r="AX462" s="236">
        <f t="shared" si="122"/>
        <v>2.3066922677741498E-2</v>
      </c>
      <c r="AY462" s="236" t="s">
        <v>145</v>
      </c>
      <c r="AZ462" s="236" t="s">
        <v>11</v>
      </c>
      <c r="BD462" s="236" t="s">
        <v>163</v>
      </c>
      <c r="BE462" s="236" t="str">
        <f t="shared" si="130"/>
        <v>TRai_Pas</v>
      </c>
      <c r="BF462" s="236" t="str">
        <f t="shared" si="130"/>
        <v>WH20_21</v>
      </c>
      <c r="BG462" s="236">
        <f t="shared" si="134"/>
        <v>2.5193666776947114E-2</v>
      </c>
      <c r="BH462" s="236" t="s">
        <v>145</v>
      </c>
      <c r="BI462" s="236" t="s">
        <v>13</v>
      </c>
      <c r="BM462" s="236" t="s">
        <v>163</v>
      </c>
      <c r="BN462" s="236" t="str">
        <f t="shared" si="131"/>
        <v>TRai_Pas</v>
      </c>
      <c r="BO462" s="236" t="str">
        <f t="shared" si="131"/>
        <v>WH20_21</v>
      </c>
      <c r="BP462" s="236">
        <f t="shared" si="125"/>
        <v>2.3066922677741498E-2</v>
      </c>
      <c r="BQ462" s="236" t="s">
        <v>145</v>
      </c>
      <c r="BR462" s="236" t="s">
        <v>10</v>
      </c>
    </row>
    <row r="463" spans="11:70">
      <c r="K463" s="386" t="s">
        <v>163</v>
      </c>
      <c r="L463" s="236" t="str">
        <f t="shared" si="132"/>
        <v>TRai_Pas</v>
      </c>
      <c r="M463" s="236" t="str">
        <f t="shared" si="135"/>
        <v>WH22_23</v>
      </c>
      <c r="N463" s="236">
        <f t="shared" si="115"/>
        <v>2.2889826289936879E-2</v>
      </c>
      <c r="O463" s="236" t="s">
        <v>145</v>
      </c>
      <c r="P463" s="236" t="s">
        <v>14</v>
      </c>
      <c r="T463" s="236" t="s">
        <v>163</v>
      </c>
      <c r="U463" s="236" t="str">
        <f t="shared" si="133"/>
        <v>TRai_Pas</v>
      </c>
      <c r="V463" s="236" t="str">
        <f t="shared" si="133"/>
        <v>WH22_23</v>
      </c>
      <c r="W463" s="236">
        <f t="shared" si="116"/>
        <v>2.8309781661700797E-2</v>
      </c>
      <c r="X463" s="236" t="s">
        <v>145</v>
      </c>
      <c r="Y463" s="236" t="s">
        <v>9</v>
      </c>
      <c r="AC463" s="236" t="s">
        <v>163</v>
      </c>
      <c r="AD463" s="236" t="str">
        <f t="shared" si="127"/>
        <v>TRai_Pas</v>
      </c>
      <c r="AE463" s="236" t="str">
        <f t="shared" si="127"/>
        <v>WH22_23</v>
      </c>
      <c r="AF463" s="236">
        <f t="shared" si="118"/>
        <v>2.5492073877533841E-2</v>
      </c>
      <c r="AG463" s="236" t="s">
        <v>145</v>
      </c>
      <c r="AH463" s="236" t="s">
        <v>15</v>
      </c>
      <c r="AL463" s="236" t="s">
        <v>163</v>
      </c>
      <c r="AM463" s="236" t="str">
        <f t="shared" si="128"/>
        <v>TRai_Pas</v>
      </c>
      <c r="AN463" s="236" t="str">
        <f t="shared" si="128"/>
        <v>WH22_23</v>
      </c>
      <c r="AO463" s="236">
        <f t="shared" si="120"/>
        <v>2.5793097568826008E-2</v>
      </c>
      <c r="AP463" s="236" t="s">
        <v>145</v>
      </c>
      <c r="AQ463" s="236" t="s">
        <v>12</v>
      </c>
      <c r="AU463" s="236" t="s">
        <v>163</v>
      </c>
      <c r="AV463" s="236" t="str">
        <f t="shared" si="129"/>
        <v>TRai_Pas</v>
      </c>
      <c r="AW463" s="236" t="str">
        <f t="shared" si="129"/>
        <v>WH22_23</v>
      </c>
      <c r="AX463" s="236">
        <f t="shared" si="122"/>
        <v>2.4658149421792279E-2</v>
      </c>
      <c r="AY463" s="236" t="s">
        <v>145</v>
      </c>
      <c r="AZ463" s="236" t="s">
        <v>11</v>
      </c>
      <c r="BD463" s="236" t="s">
        <v>163</v>
      </c>
      <c r="BE463" s="236" t="str">
        <f t="shared" si="130"/>
        <v>TRai_Pas</v>
      </c>
      <c r="BF463" s="236" t="str">
        <f t="shared" si="130"/>
        <v>WH22_23</v>
      </c>
      <c r="BG463" s="236">
        <f t="shared" si="134"/>
        <v>2.5793097568826008E-2</v>
      </c>
      <c r="BH463" s="236" t="s">
        <v>145</v>
      </c>
      <c r="BI463" s="236" t="s">
        <v>13</v>
      </c>
      <c r="BM463" s="236" t="s">
        <v>163</v>
      </c>
      <c r="BN463" s="236" t="str">
        <f t="shared" si="131"/>
        <v>TRai_Pas</v>
      </c>
      <c r="BO463" s="236" t="str">
        <f t="shared" si="131"/>
        <v>WH22_23</v>
      </c>
      <c r="BP463" s="236">
        <f t="shared" si="125"/>
        <v>2.4658149421792279E-2</v>
      </c>
      <c r="BQ463" s="236" t="s">
        <v>145</v>
      </c>
      <c r="BR463" s="236" t="s">
        <v>10</v>
      </c>
    </row>
    <row r="464" spans="11:70">
      <c r="K464" s="236"/>
      <c r="L464" s="236"/>
      <c r="M464" s="236"/>
      <c r="N464" s="236"/>
      <c r="O464" s="236"/>
      <c r="P464" s="236"/>
      <c r="T464" s="236"/>
      <c r="U464" s="236"/>
      <c r="V464" s="236"/>
      <c r="W464" s="236"/>
      <c r="X464" s="236"/>
      <c r="Y464" s="236"/>
      <c r="AC464" s="236"/>
      <c r="AD464" s="236"/>
      <c r="AE464" s="236"/>
      <c r="AF464" s="236"/>
      <c r="AG464" s="236"/>
      <c r="AH464" s="236"/>
      <c r="AL464" s="236"/>
      <c r="AM464" s="236"/>
      <c r="AN464" s="236"/>
      <c r="AO464" s="236"/>
      <c r="AP464" s="236"/>
      <c r="AQ464" s="236"/>
      <c r="AU464" s="236"/>
      <c r="AV464" s="236"/>
      <c r="AW464" s="236"/>
      <c r="AX464" s="236"/>
      <c r="AY464" s="236"/>
      <c r="AZ464" s="236"/>
      <c r="BD464" s="236"/>
      <c r="BE464" s="236"/>
      <c r="BF464" s="236"/>
      <c r="BG464" s="236"/>
      <c r="BH464" s="236"/>
      <c r="BI464" s="236"/>
      <c r="BM464" s="236"/>
      <c r="BN464" s="236"/>
      <c r="BO464" s="236"/>
      <c r="BP464" s="236"/>
      <c r="BQ464" s="236"/>
      <c r="BR464" s="236"/>
    </row>
    <row r="465" spans="11:70">
      <c r="K465" s="236"/>
      <c r="L465" s="236"/>
      <c r="M465" s="236"/>
      <c r="N465" s="236"/>
      <c r="O465" s="236"/>
      <c r="P465" s="236"/>
      <c r="T465" s="236"/>
      <c r="U465" s="236"/>
      <c r="V465" s="236"/>
      <c r="W465" s="236"/>
      <c r="X465" s="236"/>
      <c r="Y465" s="236"/>
      <c r="AC465" s="236"/>
      <c r="AD465" s="236"/>
      <c r="AE465" s="236"/>
      <c r="AF465" s="236"/>
      <c r="AG465" s="236"/>
      <c r="AH465" s="236"/>
      <c r="AL465" s="236"/>
      <c r="AM465" s="236"/>
      <c r="AN465" s="236"/>
      <c r="AO465" s="236"/>
      <c r="AP465" s="236"/>
      <c r="AQ465" s="236"/>
      <c r="AU465" s="236"/>
      <c r="AV465" s="236"/>
      <c r="AW465" s="236"/>
      <c r="AX465" s="236"/>
      <c r="AY465" s="236"/>
      <c r="AZ465" s="236"/>
      <c r="BD465" s="236"/>
      <c r="BE465" s="236"/>
      <c r="BF465" s="236"/>
      <c r="BG465" s="236"/>
      <c r="BH465" s="236"/>
      <c r="BI465" s="236"/>
      <c r="BM465" s="236"/>
      <c r="BN465" s="236"/>
      <c r="BO465" s="236"/>
      <c r="BP465" s="236"/>
      <c r="BQ465" s="236"/>
      <c r="BR465" s="236"/>
    </row>
    <row r="466" spans="11:70">
      <c r="K466" s="236"/>
      <c r="L466" s="236"/>
      <c r="M466" s="236"/>
      <c r="N466" s="236"/>
      <c r="O466" s="236"/>
      <c r="P466" s="236"/>
      <c r="T466" s="236"/>
      <c r="U466" s="236"/>
      <c r="V466" s="236"/>
      <c r="W466" s="236"/>
      <c r="X466" s="236"/>
      <c r="Y466" s="236"/>
      <c r="AC466" s="236"/>
      <c r="AD466" s="236"/>
      <c r="AE466" s="236"/>
      <c r="AF466" s="236"/>
      <c r="AG466" s="236"/>
      <c r="AH466" s="236"/>
      <c r="AL466" s="236"/>
      <c r="AM466" s="236"/>
      <c r="AN466" s="236"/>
      <c r="AO466" s="236"/>
      <c r="AP466" s="236"/>
      <c r="AQ466" s="236"/>
      <c r="AU466" s="236"/>
      <c r="AV466" s="236"/>
      <c r="AW466" s="236"/>
      <c r="AX466" s="236"/>
      <c r="AY466" s="236"/>
      <c r="AZ466" s="236"/>
      <c r="BD466" s="236"/>
      <c r="BE466" s="236"/>
      <c r="BF466" s="236"/>
      <c r="BG466" s="236"/>
      <c r="BH466" s="236"/>
      <c r="BI466" s="236"/>
      <c r="BM466" s="236"/>
      <c r="BN466" s="236"/>
      <c r="BO466" s="236"/>
      <c r="BP466" s="236"/>
      <c r="BQ466" s="236"/>
      <c r="BR466" s="236"/>
    </row>
    <row r="467" spans="11:70">
      <c r="K467" s="386"/>
      <c r="L467" s="236"/>
      <c r="M467" s="236"/>
      <c r="N467" s="236"/>
      <c r="O467" s="236"/>
      <c r="P467" s="236"/>
      <c r="T467" s="236"/>
      <c r="U467" s="236"/>
      <c r="V467" s="236"/>
      <c r="W467" s="236"/>
      <c r="X467" s="236"/>
      <c r="Y467" s="236"/>
      <c r="AC467" s="236"/>
      <c r="AD467" s="236"/>
      <c r="AE467" s="236"/>
      <c r="AF467" s="236"/>
      <c r="AG467" s="236"/>
      <c r="AH467" s="236"/>
      <c r="AL467" s="236"/>
      <c r="AM467" s="236"/>
      <c r="AN467" s="236"/>
      <c r="AO467" s="236"/>
      <c r="AP467" s="236"/>
      <c r="AQ467" s="236"/>
      <c r="AU467" s="236"/>
      <c r="AV467" s="236"/>
      <c r="AW467" s="236"/>
      <c r="AX467" s="236"/>
      <c r="AY467" s="236"/>
      <c r="AZ467" s="236"/>
      <c r="BD467" s="236"/>
      <c r="BE467" s="236"/>
      <c r="BF467" s="236"/>
      <c r="BG467" s="236"/>
      <c r="BH467" s="236"/>
      <c r="BI467" s="236"/>
      <c r="BM467" s="236"/>
      <c r="BN467" s="236"/>
      <c r="BO467" s="236"/>
      <c r="BP467" s="236"/>
      <c r="BQ467" s="236"/>
      <c r="BR467" s="236"/>
    </row>
    <row r="468" spans="11:70">
      <c r="K468" s="236"/>
      <c r="L468" s="236"/>
      <c r="M468" s="236"/>
      <c r="N468" s="236"/>
      <c r="O468" s="236"/>
      <c r="P468" s="236"/>
      <c r="T468" s="236"/>
      <c r="U468" s="236"/>
      <c r="V468" s="236"/>
      <c r="W468" s="236"/>
      <c r="X468" s="236"/>
      <c r="Y468" s="236"/>
      <c r="AC468" s="236"/>
      <c r="AD468" s="236"/>
      <c r="AE468" s="236"/>
      <c r="AF468" s="236"/>
      <c r="AG468" s="236"/>
      <c r="AH468" s="236"/>
      <c r="AL468" s="236"/>
      <c r="AM468" s="236"/>
      <c r="AN468" s="236"/>
      <c r="AO468" s="236"/>
      <c r="AP468" s="236"/>
      <c r="AQ468" s="236"/>
      <c r="AU468" s="236"/>
      <c r="AV468" s="236"/>
      <c r="AW468" s="236"/>
      <c r="AX468" s="236"/>
      <c r="AY468" s="236"/>
      <c r="AZ468" s="236"/>
      <c r="BD468" s="236"/>
      <c r="BE468" s="236"/>
      <c r="BF468" s="236"/>
      <c r="BG468" s="236"/>
      <c r="BH468" s="236"/>
      <c r="BI468" s="236"/>
      <c r="BM468" s="236"/>
      <c r="BN468" s="236"/>
      <c r="BO468" s="236"/>
      <c r="BP468" s="236"/>
      <c r="BQ468" s="236"/>
      <c r="BR468" s="236"/>
    </row>
    <row r="469" spans="11:70">
      <c r="K469" s="236"/>
      <c r="L469" s="236"/>
      <c r="M469" s="236"/>
      <c r="N469" s="236"/>
      <c r="O469" s="236"/>
      <c r="P469" s="236"/>
      <c r="T469" s="236"/>
      <c r="U469" s="236"/>
      <c r="V469" s="236"/>
      <c r="W469" s="236"/>
      <c r="X469" s="236"/>
      <c r="Y469" s="236"/>
      <c r="AC469" s="236"/>
      <c r="AD469" s="236"/>
      <c r="AE469" s="236"/>
      <c r="AF469" s="236"/>
      <c r="AG469" s="236"/>
      <c r="AH469" s="236"/>
      <c r="AL469" s="236"/>
      <c r="AM469" s="236"/>
      <c r="AN469" s="236"/>
      <c r="AO469" s="236"/>
      <c r="AP469" s="236"/>
      <c r="AQ469" s="236"/>
      <c r="AU469" s="236"/>
      <c r="AV469" s="236"/>
      <c r="AW469" s="236"/>
      <c r="AX469" s="236"/>
      <c r="AY469" s="236"/>
      <c r="AZ469" s="236"/>
      <c r="BD469" s="236"/>
      <c r="BE469" s="236"/>
      <c r="BF469" s="236"/>
      <c r="BG469" s="236"/>
      <c r="BH469" s="236"/>
      <c r="BI469" s="236"/>
      <c r="BM469" s="236"/>
      <c r="BN469" s="236"/>
      <c r="BO469" s="236"/>
      <c r="BP469" s="236"/>
      <c r="BQ469" s="236"/>
      <c r="BR469" s="236"/>
    </row>
    <row r="470" spans="11:70">
      <c r="K470" s="236"/>
      <c r="L470" s="236"/>
      <c r="M470" s="236"/>
      <c r="N470" s="236"/>
      <c r="O470" s="236"/>
      <c r="P470" s="236"/>
      <c r="T470" s="236"/>
      <c r="U470" s="236"/>
      <c r="V470" s="236"/>
      <c r="W470" s="236"/>
      <c r="X470" s="236"/>
      <c r="Y470" s="236"/>
      <c r="AC470" s="236"/>
      <c r="AD470" s="236"/>
      <c r="AE470" s="236"/>
      <c r="AF470" s="236"/>
      <c r="AG470" s="236"/>
      <c r="AH470" s="236"/>
      <c r="AL470" s="236"/>
      <c r="AM470" s="236"/>
      <c r="AN470" s="236"/>
      <c r="AO470" s="236"/>
      <c r="AP470" s="236"/>
      <c r="AQ470" s="236"/>
      <c r="AU470" s="236"/>
      <c r="AV470" s="236"/>
      <c r="AW470" s="236"/>
      <c r="AX470" s="236"/>
      <c r="AY470" s="236"/>
      <c r="AZ470" s="236"/>
      <c r="BD470" s="236"/>
      <c r="BE470" s="236"/>
      <c r="BF470" s="236"/>
      <c r="BG470" s="236"/>
      <c r="BH470" s="236"/>
      <c r="BI470" s="236"/>
      <c r="BM470" s="236"/>
      <c r="BN470" s="236"/>
      <c r="BO470" s="236"/>
      <c r="BP470" s="236"/>
      <c r="BQ470" s="236"/>
      <c r="BR470" s="236"/>
    </row>
    <row r="471" spans="11:70">
      <c r="K471" s="386"/>
      <c r="L471" s="236"/>
      <c r="M471" s="236"/>
      <c r="N471" s="236"/>
      <c r="O471" s="236"/>
      <c r="P471" s="236"/>
      <c r="T471" s="236"/>
      <c r="U471" s="236"/>
      <c r="V471" s="236"/>
      <c r="W471" s="236"/>
      <c r="X471" s="236"/>
      <c r="Y471" s="236"/>
      <c r="AC471" s="236"/>
      <c r="AD471" s="236"/>
      <c r="AE471" s="236"/>
      <c r="AF471" s="236"/>
      <c r="AG471" s="236"/>
      <c r="AH471" s="236"/>
      <c r="AL471" s="236"/>
      <c r="AM471" s="236"/>
      <c r="AN471" s="236"/>
      <c r="AO471" s="236"/>
      <c r="AP471" s="236"/>
      <c r="AQ471" s="236"/>
      <c r="AU471" s="236"/>
      <c r="AV471" s="236"/>
      <c r="AW471" s="236"/>
      <c r="AX471" s="236"/>
      <c r="AY471" s="236"/>
      <c r="AZ471" s="236"/>
      <c r="BD471" s="236"/>
      <c r="BE471" s="236"/>
      <c r="BF471" s="236"/>
      <c r="BG471" s="236"/>
      <c r="BH471" s="236"/>
      <c r="BI471" s="236"/>
      <c r="BM471" s="236"/>
      <c r="BN471" s="236"/>
      <c r="BO471" s="236"/>
      <c r="BP471" s="236"/>
      <c r="BQ471" s="236"/>
      <c r="BR471" s="236"/>
    </row>
    <row r="472" spans="11:70">
      <c r="K472" s="236"/>
      <c r="L472" s="236"/>
      <c r="M472" s="236"/>
      <c r="N472" s="236"/>
      <c r="O472" s="236"/>
      <c r="P472" s="236"/>
      <c r="T472" s="236"/>
      <c r="U472" s="236"/>
      <c r="V472" s="236"/>
      <c r="W472" s="236"/>
      <c r="X472" s="236"/>
      <c r="Y472" s="236"/>
      <c r="AC472" s="236"/>
      <c r="AD472" s="236"/>
      <c r="AE472" s="236"/>
      <c r="AF472" s="236"/>
      <c r="AG472" s="236"/>
      <c r="AH472" s="236"/>
      <c r="AL472" s="236"/>
      <c r="AM472" s="236"/>
      <c r="AN472" s="236"/>
      <c r="AO472" s="236"/>
      <c r="AP472" s="236"/>
      <c r="AQ472" s="236"/>
      <c r="AU472" s="236"/>
      <c r="AV472" s="236"/>
      <c r="AW472" s="236"/>
      <c r="AX472" s="236"/>
      <c r="AY472" s="236"/>
      <c r="AZ472" s="236"/>
      <c r="BD472" s="236"/>
      <c r="BE472" s="236"/>
      <c r="BF472" s="236"/>
      <c r="BG472" s="236"/>
      <c r="BH472" s="236"/>
      <c r="BI472" s="236"/>
      <c r="BM472" s="236"/>
      <c r="BN472" s="236"/>
      <c r="BO472" s="236"/>
      <c r="BP472" s="236"/>
      <c r="BQ472" s="236"/>
      <c r="BR472" s="236"/>
    </row>
    <row r="473" spans="11:70">
      <c r="K473" s="236"/>
      <c r="L473" s="236"/>
      <c r="M473" s="236"/>
      <c r="N473" s="236"/>
      <c r="O473" s="236"/>
      <c r="P473" s="236"/>
      <c r="T473" s="236"/>
      <c r="U473" s="236"/>
      <c r="V473" s="236"/>
      <c r="W473" s="236"/>
      <c r="X473" s="236"/>
      <c r="Y473" s="236"/>
      <c r="AC473" s="236"/>
      <c r="AD473" s="236"/>
      <c r="AE473" s="236"/>
      <c r="AF473" s="236"/>
      <c r="AG473" s="236"/>
      <c r="AH473" s="236"/>
      <c r="AL473" s="236"/>
      <c r="AM473" s="236"/>
      <c r="AN473" s="236"/>
      <c r="AO473" s="236"/>
      <c r="AP473" s="236"/>
      <c r="AQ473" s="236"/>
      <c r="AU473" s="236"/>
      <c r="AV473" s="236"/>
      <c r="AW473" s="236"/>
      <c r="AX473" s="236"/>
      <c r="AY473" s="236"/>
      <c r="AZ473" s="236"/>
      <c r="BD473" s="236"/>
      <c r="BE473" s="236"/>
      <c r="BF473" s="236"/>
      <c r="BG473" s="236"/>
      <c r="BH473" s="236"/>
      <c r="BI473" s="236"/>
      <c r="BM473" s="236"/>
      <c r="BN473" s="236"/>
      <c r="BO473" s="236"/>
      <c r="BP473" s="236"/>
      <c r="BQ473" s="236"/>
      <c r="BR473" s="236"/>
    </row>
    <row r="474" spans="11:70">
      <c r="K474" s="236"/>
      <c r="L474" s="236"/>
      <c r="M474" s="236"/>
      <c r="N474" s="236"/>
      <c r="O474" s="236"/>
      <c r="P474" s="236"/>
      <c r="T474" s="236"/>
      <c r="U474" s="236"/>
      <c r="V474" s="236"/>
      <c r="W474" s="236"/>
      <c r="X474" s="236"/>
      <c r="Y474" s="236"/>
      <c r="AC474" s="236"/>
      <c r="AD474" s="236"/>
      <c r="AE474" s="236"/>
      <c r="AF474" s="236"/>
      <c r="AG474" s="236"/>
      <c r="AH474" s="236"/>
      <c r="AL474" s="236"/>
      <c r="AM474" s="236"/>
      <c r="AN474" s="236"/>
      <c r="AO474" s="236"/>
      <c r="AP474" s="236"/>
      <c r="AQ474" s="236"/>
      <c r="AU474" s="236"/>
      <c r="AV474" s="236"/>
      <c r="AW474" s="236"/>
      <c r="AX474" s="236"/>
      <c r="AY474" s="236"/>
      <c r="AZ474" s="236"/>
      <c r="BD474" s="236"/>
      <c r="BE474" s="236"/>
      <c r="BF474" s="236"/>
      <c r="BG474" s="236"/>
      <c r="BH474" s="236"/>
      <c r="BI474" s="236"/>
      <c r="BM474" s="236"/>
      <c r="BN474" s="236"/>
      <c r="BO474" s="236"/>
      <c r="BP474" s="236"/>
      <c r="BQ474" s="236"/>
      <c r="BR474" s="236"/>
    </row>
    <row r="475" spans="11:70">
      <c r="K475" s="386"/>
      <c r="L475" s="236"/>
      <c r="M475" s="236"/>
      <c r="N475" s="236"/>
      <c r="O475" s="236"/>
      <c r="P475" s="236"/>
      <c r="T475" s="236"/>
      <c r="U475" s="236"/>
      <c r="V475" s="236"/>
      <c r="W475" s="236"/>
      <c r="X475" s="236"/>
      <c r="Y475" s="236"/>
      <c r="AC475" s="236"/>
      <c r="AD475" s="236"/>
      <c r="AE475" s="236"/>
      <c r="AF475" s="236"/>
      <c r="AG475" s="236"/>
      <c r="AH475" s="236"/>
      <c r="AL475" s="236"/>
      <c r="AM475" s="236"/>
      <c r="AN475" s="236"/>
      <c r="AO475" s="236"/>
      <c r="AP475" s="236"/>
      <c r="AQ475" s="236"/>
      <c r="AU475" s="236"/>
      <c r="AV475" s="236"/>
      <c r="AW475" s="236"/>
      <c r="AX475" s="236"/>
      <c r="AY475" s="236"/>
      <c r="AZ475" s="236"/>
      <c r="BD475" s="236"/>
      <c r="BE475" s="236"/>
      <c r="BF475" s="236"/>
      <c r="BG475" s="236"/>
      <c r="BH475" s="236"/>
      <c r="BI475" s="236"/>
      <c r="BM475" s="236"/>
      <c r="BN475" s="236"/>
      <c r="BO475" s="236"/>
      <c r="BP475" s="236"/>
      <c r="BQ475" s="236"/>
      <c r="BR475" s="236"/>
    </row>
    <row r="476" spans="11:70">
      <c r="K476" s="236"/>
      <c r="L476" s="236"/>
      <c r="M476" s="236"/>
      <c r="N476" s="236"/>
      <c r="O476" s="236"/>
      <c r="P476" s="236"/>
      <c r="T476" s="236"/>
      <c r="U476" s="236"/>
      <c r="V476" s="236"/>
      <c r="W476" s="236"/>
      <c r="X476" s="236"/>
      <c r="Y476" s="236"/>
      <c r="AC476" s="236"/>
      <c r="AD476" s="236"/>
      <c r="AE476" s="236"/>
      <c r="AF476" s="236"/>
      <c r="AG476" s="236"/>
      <c r="AH476" s="236"/>
      <c r="AL476" s="236"/>
      <c r="AM476" s="236"/>
      <c r="AN476" s="236"/>
      <c r="AO476" s="236"/>
      <c r="AP476" s="236"/>
      <c r="AQ476" s="236"/>
      <c r="AU476" s="236"/>
      <c r="AV476" s="236"/>
      <c r="AW476" s="236"/>
      <c r="AX476" s="236"/>
      <c r="AY476" s="236"/>
      <c r="AZ476" s="236"/>
      <c r="BD476" s="236"/>
      <c r="BE476" s="236"/>
      <c r="BF476" s="236"/>
      <c r="BG476" s="236"/>
      <c r="BH476" s="236"/>
      <c r="BI476" s="236"/>
      <c r="BM476" s="236"/>
      <c r="BN476" s="236"/>
      <c r="BO476" s="236"/>
      <c r="BP476" s="236"/>
      <c r="BQ476" s="236"/>
      <c r="BR476" s="236"/>
    </row>
    <row r="477" spans="11:70">
      <c r="K477" s="236"/>
      <c r="L477" s="236"/>
      <c r="M477" s="236"/>
      <c r="N477" s="236"/>
      <c r="O477" s="236"/>
      <c r="P477" s="236"/>
      <c r="T477" s="236"/>
      <c r="U477" s="236"/>
      <c r="V477" s="236"/>
      <c r="W477" s="236"/>
      <c r="X477" s="236"/>
      <c r="Y477" s="236"/>
      <c r="AC477" s="236"/>
      <c r="AD477" s="236"/>
      <c r="AE477" s="236"/>
      <c r="AF477" s="236"/>
      <c r="AG477" s="236"/>
      <c r="AH477" s="236"/>
      <c r="AL477" s="236"/>
      <c r="AM477" s="236"/>
      <c r="AN477" s="236"/>
      <c r="AO477" s="236"/>
      <c r="AP477" s="236"/>
      <c r="AQ477" s="236"/>
      <c r="AU477" s="236"/>
      <c r="AV477" s="236"/>
      <c r="AW477" s="236"/>
      <c r="AX477" s="236"/>
      <c r="AY477" s="236"/>
      <c r="AZ477" s="236"/>
      <c r="BD477" s="236"/>
      <c r="BE477" s="236"/>
      <c r="BF477" s="236"/>
      <c r="BG477" s="236"/>
      <c r="BH477" s="236"/>
      <c r="BI477" s="236"/>
      <c r="BM477" s="236"/>
      <c r="BN477" s="236"/>
      <c r="BO477" s="236"/>
      <c r="BP477" s="236"/>
      <c r="BQ477" s="236"/>
      <c r="BR477" s="236"/>
    </row>
    <row r="478" spans="11:70">
      <c r="K478" s="236"/>
      <c r="L478" s="236"/>
      <c r="M478" s="236"/>
      <c r="N478" s="236"/>
      <c r="O478" s="236"/>
      <c r="P478" s="236"/>
      <c r="T478" s="236"/>
      <c r="U478" s="236"/>
      <c r="V478" s="236"/>
      <c r="W478" s="236"/>
      <c r="X478" s="236"/>
      <c r="Y478" s="236"/>
      <c r="AC478" s="236"/>
      <c r="AD478" s="236"/>
      <c r="AE478" s="236"/>
      <c r="AF478" s="236"/>
      <c r="AG478" s="236"/>
      <c r="AH478" s="236"/>
      <c r="AL478" s="236"/>
      <c r="AM478" s="236"/>
      <c r="AN478" s="236"/>
      <c r="AO478" s="236"/>
      <c r="AP478" s="236"/>
      <c r="AQ478" s="236"/>
      <c r="AU478" s="236"/>
      <c r="AV478" s="236"/>
      <c r="AW478" s="236"/>
      <c r="AX478" s="236"/>
      <c r="AY478" s="236"/>
      <c r="AZ478" s="236"/>
      <c r="BD478" s="236"/>
      <c r="BE478" s="236"/>
      <c r="BF478" s="236"/>
      <c r="BG478" s="236"/>
      <c r="BH478" s="236"/>
      <c r="BI478" s="236"/>
      <c r="BM478" s="236"/>
      <c r="BN478" s="236"/>
      <c r="BO478" s="236"/>
      <c r="BP478" s="236"/>
      <c r="BQ478" s="236"/>
      <c r="BR478" s="236"/>
    </row>
    <row r="479" spans="11:70">
      <c r="K479" s="386"/>
      <c r="L479" s="236"/>
      <c r="M479" s="236"/>
      <c r="N479" s="236"/>
      <c r="O479" s="236"/>
      <c r="P479" s="236"/>
      <c r="T479" s="236"/>
      <c r="U479" s="236"/>
      <c r="V479" s="236"/>
      <c r="W479" s="236"/>
      <c r="X479" s="236"/>
      <c r="Y479" s="236"/>
      <c r="AC479" s="236"/>
      <c r="AD479" s="236"/>
      <c r="AE479" s="236"/>
      <c r="AF479" s="236"/>
      <c r="AG479" s="236"/>
      <c r="AH479" s="236"/>
      <c r="AL479" s="236"/>
      <c r="AM479" s="236"/>
      <c r="AN479" s="236"/>
      <c r="AO479" s="236"/>
      <c r="AP479" s="236"/>
      <c r="AQ479" s="236"/>
      <c r="AU479" s="236"/>
      <c r="AV479" s="236"/>
      <c r="AW479" s="236"/>
      <c r="AX479" s="236"/>
      <c r="AY479" s="236"/>
      <c r="AZ479" s="236"/>
      <c r="BD479" s="236"/>
      <c r="BE479" s="236"/>
      <c r="BF479" s="236"/>
      <c r="BG479" s="236"/>
      <c r="BH479" s="236"/>
      <c r="BI479" s="236"/>
      <c r="BM479" s="236"/>
      <c r="BN479" s="236"/>
      <c r="BO479" s="236"/>
      <c r="BP479" s="236"/>
      <c r="BQ479" s="236"/>
      <c r="BR479" s="236"/>
    </row>
    <row r="480" spans="11:70">
      <c r="K480" s="236"/>
      <c r="L480" s="236"/>
      <c r="M480" s="236"/>
      <c r="N480" s="236"/>
      <c r="O480" s="236"/>
      <c r="P480" s="236"/>
      <c r="T480" s="236"/>
      <c r="U480" s="236"/>
      <c r="V480" s="236"/>
      <c r="W480" s="236"/>
      <c r="X480" s="236"/>
      <c r="Y480" s="236"/>
      <c r="AC480" s="236"/>
      <c r="AD480" s="236"/>
      <c r="AE480" s="236"/>
      <c r="AF480" s="236"/>
      <c r="AG480" s="236"/>
      <c r="AH480" s="236"/>
      <c r="AL480" s="236"/>
      <c r="AM480" s="236"/>
      <c r="AN480" s="236"/>
      <c r="AO480" s="236"/>
      <c r="AP480" s="236"/>
      <c r="AQ480" s="236"/>
      <c r="AU480" s="236"/>
      <c r="AV480" s="236"/>
      <c r="AW480" s="236"/>
      <c r="AX480" s="236"/>
      <c r="AY480" s="236"/>
      <c r="AZ480" s="236"/>
      <c r="BD480" s="236"/>
      <c r="BE480" s="236"/>
      <c r="BF480" s="236"/>
      <c r="BG480" s="236"/>
      <c r="BH480" s="236"/>
      <c r="BI480" s="236"/>
      <c r="BM480" s="236"/>
      <c r="BN480" s="236"/>
      <c r="BO480" s="236"/>
      <c r="BP480" s="236"/>
      <c r="BQ480" s="236"/>
      <c r="BR480" s="236"/>
    </row>
    <row r="481" spans="11:70">
      <c r="K481" s="236"/>
      <c r="L481" s="236"/>
      <c r="M481" s="236"/>
      <c r="N481" s="236"/>
      <c r="O481" s="236"/>
      <c r="P481" s="236"/>
      <c r="T481" s="236"/>
      <c r="U481" s="236"/>
      <c r="V481" s="236"/>
      <c r="W481" s="236"/>
      <c r="X481" s="236"/>
      <c r="Y481" s="236"/>
      <c r="AC481" s="236"/>
      <c r="AD481" s="236"/>
      <c r="AE481" s="236"/>
      <c r="AF481" s="236"/>
      <c r="AG481" s="236"/>
      <c r="AH481" s="236"/>
      <c r="AL481" s="236"/>
      <c r="AM481" s="236"/>
      <c r="AN481" s="236"/>
      <c r="AO481" s="236"/>
      <c r="AP481" s="236"/>
      <c r="AQ481" s="236"/>
      <c r="AU481" s="236"/>
      <c r="AV481" s="236"/>
      <c r="AW481" s="236"/>
      <c r="AX481" s="236"/>
      <c r="AY481" s="236"/>
      <c r="AZ481" s="236"/>
      <c r="BD481" s="236"/>
      <c r="BE481" s="236"/>
      <c r="BF481" s="236"/>
      <c r="BG481" s="236"/>
      <c r="BH481" s="236"/>
      <c r="BI481" s="236"/>
      <c r="BM481" s="236"/>
      <c r="BN481" s="236"/>
      <c r="BO481" s="236"/>
      <c r="BP481" s="236"/>
      <c r="BQ481" s="236"/>
      <c r="BR481" s="236"/>
    </row>
    <row r="482" spans="11:70">
      <c r="K482" s="236"/>
      <c r="L482" s="236"/>
      <c r="M482" s="236"/>
      <c r="N482" s="236"/>
      <c r="O482" s="236"/>
      <c r="P482" s="236"/>
      <c r="T482" s="236"/>
      <c r="U482" s="236"/>
      <c r="V482" s="236"/>
      <c r="W482" s="236"/>
      <c r="X482" s="236"/>
      <c r="Y482" s="236"/>
      <c r="AC482" s="236"/>
      <c r="AD482" s="236"/>
      <c r="AE482" s="236"/>
      <c r="AF482" s="236"/>
      <c r="AG482" s="236"/>
      <c r="AH482" s="236"/>
      <c r="AL482" s="236"/>
      <c r="AM482" s="236"/>
      <c r="AN482" s="236"/>
      <c r="AO482" s="236"/>
      <c r="AP482" s="236"/>
      <c r="AQ482" s="236"/>
      <c r="AU482" s="236"/>
      <c r="AV482" s="236"/>
      <c r="AW482" s="236"/>
      <c r="AX482" s="236"/>
      <c r="AY482" s="236"/>
      <c r="AZ482" s="236"/>
      <c r="BD482" s="236"/>
      <c r="BE482" s="236"/>
      <c r="BF482" s="236"/>
      <c r="BG482" s="236"/>
      <c r="BH482" s="236"/>
      <c r="BI482" s="236"/>
      <c r="BM482" s="236"/>
      <c r="BN482" s="236"/>
      <c r="BO482" s="236"/>
      <c r="BP482" s="236"/>
      <c r="BQ482" s="236"/>
      <c r="BR482" s="236"/>
    </row>
    <row r="483" spans="11:70">
      <c r="K483" s="386"/>
      <c r="L483" s="236"/>
      <c r="M483" s="236"/>
      <c r="N483" s="236"/>
      <c r="O483" s="236"/>
      <c r="P483" s="236"/>
      <c r="T483" s="236"/>
      <c r="U483" s="236"/>
      <c r="V483" s="236"/>
      <c r="W483" s="236"/>
      <c r="X483" s="236"/>
      <c r="Y483" s="236"/>
      <c r="AC483" s="236"/>
      <c r="AD483" s="236"/>
      <c r="AE483" s="236"/>
      <c r="AF483" s="236"/>
      <c r="AG483" s="236"/>
      <c r="AH483" s="236"/>
      <c r="AL483" s="236"/>
      <c r="AM483" s="236"/>
      <c r="AN483" s="236"/>
      <c r="AO483" s="236"/>
      <c r="AP483" s="236"/>
      <c r="AQ483" s="236"/>
      <c r="AU483" s="236"/>
      <c r="AV483" s="236"/>
      <c r="AW483" s="236"/>
      <c r="AX483" s="236"/>
      <c r="AY483" s="236"/>
      <c r="AZ483" s="236"/>
      <c r="BD483" s="236"/>
      <c r="BE483" s="236"/>
      <c r="BF483" s="236"/>
      <c r="BG483" s="236"/>
      <c r="BH483" s="236"/>
      <c r="BI483" s="236"/>
      <c r="BM483" s="236"/>
      <c r="BN483" s="236"/>
      <c r="BO483" s="236"/>
      <c r="BP483" s="236"/>
      <c r="BQ483" s="236"/>
      <c r="BR483" s="236"/>
    </row>
    <row r="484" spans="11:70">
      <c r="K484" s="236"/>
      <c r="L484" s="236"/>
      <c r="M484" s="236"/>
      <c r="N484" s="236"/>
      <c r="O484" s="236"/>
      <c r="P484" s="236"/>
      <c r="T484" s="236"/>
      <c r="U484" s="236"/>
      <c r="V484" s="236"/>
      <c r="W484" s="236"/>
      <c r="X484" s="236"/>
      <c r="Y484" s="236"/>
      <c r="AC484" s="236"/>
      <c r="AD484" s="236"/>
      <c r="AE484" s="236"/>
      <c r="AF484" s="236"/>
      <c r="AG484" s="236"/>
      <c r="AH484" s="236"/>
      <c r="AL484" s="236"/>
      <c r="AM484" s="236"/>
      <c r="AN484" s="236"/>
      <c r="AO484" s="236"/>
      <c r="AP484" s="236"/>
      <c r="AQ484" s="236"/>
      <c r="AU484" s="236"/>
      <c r="AV484" s="236"/>
      <c r="AW484" s="236"/>
      <c r="AX484" s="236"/>
      <c r="AY484" s="236"/>
      <c r="AZ484" s="236"/>
      <c r="BD484" s="236"/>
      <c r="BE484" s="236"/>
      <c r="BF484" s="236"/>
      <c r="BG484" s="236"/>
      <c r="BH484" s="236"/>
      <c r="BI484" s="236"/>
      <c r="BM484" s="236"/>
      <c r="BN484" s="236"/>
      <c r="BO484" s="236"/>
      <c r="BP484" s="236"/>
      <c r="BQ484" s="236"/>
      <c r="BR484" s="236"/>
    </row>
    <row r="485" spans="11:70">
      <c r="K485" s="236"/>
      <c r="L485" s="236"/>
      <c r="M485" s="236"/>
      <c r="N485" s="236"/>
      <c r="O485" s="236"/>
      <c r="P485" s="236"/>
      <c r="T485" s="236"/>
      <c r="U485" s="236"/>
      <c r="V485" s="236"/>
      <c r="W485" s="236"/>
      <c r="X485" s="236"/>
      <c r="Y485" s="236"/>
      <c r="AC485" s="236"/>
      <c r="AD485" s="236"/>
      <c r="AE485" s="236"/>
      <c r="AF485" s="236"/>
      <c r="AG485" s="236"/>
      <c r="AH485" s="236"/>
      <c r="AL485" s="236"/>
      <c r="AM485" s="236"/>
      <c r="AN485" s="236"/>
      <c r="AO485" s="236"/>
      <c r="AP485" s="236"/>
      <c r="AQ485" s="236"/>
      <c r="AU485" s="236"/>
      <c r="AV485" s="236"/>
      <c r="AW485" s="236"/>
      <c r="AX485" s="236"/>
      <c r="AY485" s="236"/>
      <c r="AZ485" s="236"/>
      <c r="BD485" s="236"/>
      <c r="BE485" s="236"/>
      <c r="BF485" s="236"/>
      <c r="BG485" s="236"/>
      <c r="BH485" s="236"/>
      <c r="BI485" s="236"/>
      <c r="BM485" s="236"/>
      <c r="BN485" s="236"/>
      <c r="BO485" s="236"/>
      <c r="BP485" s="236"/>
      <c r="BQ485" s="236"/>
      <c r="BR485" s="236"/>
    </row>
    <row r="486" spans="11:70">
      <c r="K486" s="236"/>
      <c r="L486" s="236"/>
      <c r="M486" s="236"/>
      <c r="N486" s="236"/>
      <c r="O486" s="236"/>
      <c r="P486" s="236"/>
      <c r="T486" s="236"/>
      <c r="U486" s="236"/>
      <c r="V486" s="236"/>
      <c r="W486" s="236"/>
      <c r="X486" s="236"/>
      <c r="Y486" s="236"/>
      <c r="AC486" s="236"/>
      <c r="AD486" s="236"/>
      <c r="AE486" s="236"/>
      <c r="AF486" s="236"/>
      <c r="AG486" s="236"/>
      <c r="AH486" s="236"/>
      <c r="AL486" s="236"/>
      <c r="AM486" s="236"/>
      <c r="AN486" s="236"/>
      <c r="AO486" s="236"/>
      <c r="AP486" s="236"/>
      <c r="AQ486" s="236"/>
      <c r="AU486" s="236"/>
      <c r="AV486" s="236"/>
      <c r="AW486" s="236"/>
      <c r="AX486" s="236"/>
      <c r="AY486" s="236"/>
      <c r="AZ486" s="236"/>
      <c r="BD486" s="236"/>
      <c r="BE486" s="236"/>
      <c r="BF486" s="236"/>
      <c r="BG486" s="236"/>
      <c r="BH486" s="236"/>
      <c r="BI486" s="236"/>
      <c r="BM486" s="236"/>
      <c r="BN486" s="236"/>
      <c r="BO486" s="236"/>
      <c r="BP486" s="236"/>
      <c r="BQ486" s="236"/>
      <c r="BR486" s="236"/>
    </row>
    <row r="487" spans="11:70">
      <c r="K487" s="386"/>
      <c r="L487" s="236"/>
      <c r="M487" s="236"/>
      <c r="N487" s="236"/>
      <c r="O487" s="236"/>
      <c r="P487" s="236"/>
      <c r="T487" s="236"/>
      <c r="U487" s="236"/>
      <c r="V487" s="236"/>
      <c r="W487" s="236"/>
      <c r="X487" s="236"/>
      <c r="Y487" s="236"/>
      <c r="AC487" s="236"/>
      <c r="AD487" s="236"/>
      <c r="AE487" s="236"/>
      <c r="AF487" s="236"/>
      <c r="AG487" s="236"/>
      <c r="AH487" s="236"/>
      <c r="AL487" s="236"/>
      <c r="AM487" s="236"/>
      <c r="AN487" s="236"/>
      <c r="AO487" s="236"/>
      <c r="AP487" s="236"/>
      <c r="AQ487" s="236"/>
      <c r="AU487" s="236"/>
      <c r="AV487" s="236"/>
      <c r="AW487" s="236"/>
      <c r="AX487" s="236"/>
      <c r="AY487" s="236"/>
      <c r="AZ487" s="236"/>
      <c r="BD487" s="236"/>
      <c r="BE487" s="236"/>
      <c r="BF487" s="236"/>
      <c r="BG487" s="236"/>
      <c r="BH487" s="236"/>
      <c r="BI487" s="236"/>
      <c r="BM487" s="236"/>
      <c r="BN487" s="236"/>
      <c r="BO487" s="236"/>
      <c r="BP487" s="236"/>
      <c r="BQ487" s="236"/>
      <c r="BR487" s="236"/>
    </row>
    <row r="488" spans="11:70">
      <c r="K488" s="236"/>
      <c r="L488" s="236"/>
      <c r="M488" s="236"/>
      <c r="N488" s="236"/>
      <c r="O488" s="236"/>
      <c r="P488" s="236"/>
      <c r="T488" s="236"/>
      <c r="U488" s="236"/>
      <c r="V488" s="236"/>
      <c r="W488" s="236"/>
      <c r="X488" s="236"/>
      <c r="Y488" s="236"/>
      <c r="AC488" s="236"/>
      <c r="AD488" s="236"/>
      <c r="AE488" s="236"/>
      <c r="AF488" s="236"/>
      <c r="AG488" s="236"/>
      <c r="AH488" s="236"/>
      <c r="AL488" s="236"/>
      <c r="AM488" s="236"/>
      <c r="AN488" s="236"/>
      <c r="AO488" s="236"/>
      <c r="AP488" s="236"/>
      <c r="AQ488" s="236"/>
      <c r="AU488" s="236"/>
      <c r="AV488" s="236"/>
      <c r="AW488" s="236"/>
      <c r="AX488" s="236"/>
      <c r="AY488" s="236"/>
      <c r="AZ488" s="236"/>
      <c r="BD488" s="236"/>
      <c r="BE488" s="236"/>
      <c r="BF488" s="236"/>
      <c r="BG488" s="236"/>
      <c r="BH488" s="236"/>
      <c r="BI488" s="236"/>
      <c r="BM488" s="236"/>
      <c r="BN488" s="236"/>
      <c r="BO488" s="236"/>
      <c r="BP488" s="236"/>
      <c r="BQ488" s="236"/>
      <c r="BR488" s="236"/>
    </row>
    <row r="489" spans="11:70">
      <c r="K489" s="236"/>
      <c r="L489" s="236"/>
      <c r="M489" s="236"/>
      <c r="N489" s="236"/>
      <c r="O489" s="236"/>
      <c r="P489" s="236"/>
      <c r="T489" s="236"/>
      <c r="U489" s="236"/>
      <c r="V489" s="236"/>
      <c r="W489" s="236"/>
      <c r="X489" s="236"/>
      <c r="Y489" s="236"/>
      <c r="AC489" s="236"/>
      <c r="AD489" s="236"/>
      <c r="AE489" s="236"/>
      <c r="AF489" s="236"/>
      <c r="AG489" s="236"/>
      <c r="AH489" s="236"/>
      <c r="AL489" s="236"/>
      <c r="AM489" s="236"/>
      <c r="AN489" s="236"/>
      <c r="AO489" s="236"/>
      <c r="AP489" s="236"/>
      <c r="AQ489" s="236"/>
      <c r="AU489" s="236"/>
      <c r="AV489" s="236"/>
      <c r="AW489" s="236"/>
      <c r="AX489" s="236"/>
      <c r="AY489" s="236"/>
      <c r="AZ489" s="236"/>
      <c r="BD489" s="236"/>
      <c r="BE489" s="236"/>
      <c r="BF489" s="236"/>
      <c r="BG489" s="236"/>
      <c r="BH489" s="236"/>
      <c r="BI489" s="236"/>
      <c r="BM489" s="236"/>
      <c r="BN489" s="236"/>
      <c r="BO489" s="236"/>
      <c r="BP489" s="236"/>
      <c r="BQ489" s="236"/>
      <c r="BR489" s="236"/>
    </row>
    <row r="490" spans="11:70">
      <c r="K490" s="236"/>
      <c r="L490" s="236"/>
      <c r="M490" s="236"/>
      <c r="N490" s="236"/>
      <c r="O490" s="236"/>
      <c r="P490" s="236"/>
      <c r="T490" s="236"/>
      <c r="U490" s="236"/>
      <c r="V490" s="236"/>
      <c r="W490" s="236"/>
      <c r="X490" s="236"/>
      <c r="Y490" s="236"/>
      <c r="AC490" s="236"/>
      <c r="AD490" s="236"/>
      <c r="AE490" s="236"/>
      <c r="AF490" s="236"/>
      <c r="AG490" s="236"/>
      <c r="AH490" s="236"/>
      <c r="AL490" s="236"/>
      <c r="AM490" s="236"/>
      <c r="AN490" s="236"/>
      <c r="AO490" s="236"/>
      <c r="AP490" s="236"/>
      <c r="AQ490" s="236"/>
      <c r="AU490" s="236"/>
      <c r="AV490" s="236"/>
      <c r="AW490" s="236"/>
      <c r="AX490" s="236"/>
      <c r="AY490" s="236"/>
      <c r="AZ490" s="236"/>
      <c r="BD490" s="236"/>
      <c r="BE490" s="236"/>
      <c r="BF490" s="236"/>
      <c r="BG490" s="236"/>
      <c r="BH490" s="236"/>
      <c r="BI490" s="236"/>
      <c r="BM490" s="236"/>
      <c r="BN490" s="236"/>
      <c r="BO490" s="236"/>
      <c r="BP490" s="236"/>
      <c r="BQ490" s="236"/>
      <c r="BR490" s="236"/>
    </row>
    <row r="491" spans="11:70">
      <c r="K491" s="386"/>
      <c r="L491" s="236"/>
      <c r="M491" s="236"/>
      <c r="N491" s="236"/>
      <c r="O491" s="236"/>
      <c r="P491" s="236"/>
      <c r="T491" s="236"/>
      <c r="U491" s="236"/>
      <c r="V491" s="236"/>
      <c r="W491" s="236"/>
      <c r="X491" s="236"/>
      <c r="Y491" s="236"/>
      <c r="AC491" s="236"/>
      <c r="AD491" s="236"/>
      <c r="AE491" s="236"/>
      <c r="AF491" s="236"/>
      <c r="AG491" s="236"/>
      <c r="AH491" s="236"/>
      <c r="AL491" s="236"/>
      <c r="AM491" s="236"/>
      <c r="AN491" s="236"/>
      <c r="AO491" s="236"/>
      <c r="AP491" s="236"/>
      <c r="AQ491" s="236"/>
      <c r="AU491" s="236"/>
      <c r="AV491" s="236"/>
      <c r="AW491" s="236"/>
      <c r="AX491" s="236"/>
      <c r="AY491" s="236"/>
      <c r="AZ491" s="236"/>
      <c r="BD491" s="236"/>
      <c r="BE491" s="236"/>
      <c r="BF491" s="236"/>
      <c r="BG491" s="236"/>
      <c r="BH491" s="236"/>
      <c r="BI491" s="236"/>
      <c r="BM491" s="236"/>
      <c r="BN491" s="236"/>
      <c r="BO491" s="236"/>
      <c r="BP491" s="236"/>
      <c r="BQ491" s="236"/>
      <c r="BR491" s="236"/>
    </row>
    <row r="492" spans="11:70">
      <c r="K492" s="236"/>
      <c r="L492" s="236"/>
      <c r="M492" s="236"/>
      <c r="N492" s="236"/>
      <c r="O492" s="236"/>
      <c r="P492" s="236"/>
      <c r="T492" s="236"/>
      <c r="U492" s="236"/>
      <c r="V492" s="236"/>
      <c r="W492" s="236"/>
      <c r="X492" s="236"/>
      <c r="Y492" s="236"/>
      <c r="AC492" s="236"/>
      <c r="AD492" s="236"/>
      <c r="AE492" s="236"/>
      <c r="AF492" s="236"/>
      <c r="AG492" s="236"/>
      <c r="AH492" s="236"/>
      <c r="AL492" s="236"/>
      <c r="AM492" s="236"/>
      <c r="AN492" s="236"/>
      <c r="AO492" s="236"/>
      <c r="AP492" s="236"/>
      <c r="AQ492" s="236"/>
      <c r="AU492" s="236"/>
      <c r="AV492" s="236"/>
      <c r="AW492" s="236"/>
      <c r="AX492" s="236"/>
      <c r="AY492" s="236"/>
      <c r="AZ492" s="236"/>
      <c r="BD492" s="236"/>
      <c r="BE492" s="236"/>
      <c r="BF492" s="236"/>
      <c r="BG492" s="236"/>
      <c r="BH492" s="236"/>
      <c r="BI492" s="236"/>
      <c r="BM492" s="236"/>
      <c r="BN492" s="236"/>
      <c r="BO492" s="236"/>
      <c r="BP492" s="236"/>
      <c r="BQ492" s="236"/>
      <c r="BR492" s="236"/>
    </row>
    <row r="493" spans="11:70">
      <c r="K493" s="236"/>
      <c r="L493" s="236"/>
      <c r="M493" s="236"/>
      <c r="N493" s="236"/>
      <c r="O493" s="236"/>
      <c r="P493" s="236"/>
      <c r="T493" s="236"/>
      <c r="U493" s="236"/>
      <c r="V493" s="236"/>
      <c r="W493" s="236"/>
      <c r="X493" s="236"/>
      <c r="Y493" s="236"/>
      <c r="AC493" s="236"/>
      <c r="AD493" s="236"/>
      <c r="AE493" s="236"/>
      <c r="AF493" s="236"/>
      <c r="AG493" s="236"/>
      <c r="AH493" s="236"/>
      <c r="AL493" s="236"/>
      <c r="AM493" s="236"/>
      <c r="AN493" s="236"/>
      <c r="AO493" s="236"/>
      <c r="AP493" s="236"/>
      <c r="AQ493" s="236"/>
      <c r="AU493" s="236"/>
      <c r="AV493" s="236"/>
      <c r="AW493" s="236"/>
      <c r="AX493" s="236"/>
      <c r="AY493" s="236"/>
      <c r="AZ493" s="236"/>
      <c r="BD493" s="236"/>
      <c r="BE493" s="236"/>
      <c r="BF493" s="236"/>
      <c r="BG493" s="236"/>
      <c r="BH493" s="236"/>
      <c r="BI493" s="236"/>
      <c r="BM493" s="236"/>
      <c r="BN493" s="236"/>
      <c r="BO493" s="236"/>
      <c r="BP493" s="236"/>
      <c r="BQ493" s="236"/>
      <c r="BR493" s="236"/>
    </row>
    <row r="494" spans="11:70">
      <c r="K494" s="236"/>
      <c r="L494" s="236"/>
      <c r="M494" s="236"/>
      <c r="N494" s="236"/>
      <c r="O494" s="236"/>
      <c r="P494" s="236"/>
      <c r="T494" s="236"/>
      <c r="U494" s="236"/>
      <c r="V494" s="236"/>
      <c r="W494" s="236"/>
      <c r="X494" s="236"/>
      <c r="Y494" s="236"/>
      <c r="AC494" s="236"/>
      <c r="AD494" s="236"/>
      <c r="AE494" s="236"/>
      <c r="AF494" s="236"/>
      <c r="AG494" s="236"/>
      <c r="AH494" s="236"/>
      <c r="AL494" s="236"/>
      <c r="AM494" s="236"/>
      <c r="AN494" s="236"/>
      <c r="AO494" s="236"/>
      <c r="AP494" s="236"/>
      <c r="AQ494" s="236"/>
      <c r="AU494" s="236"/>
      <c r="AV494" s="236"/>
      <c r="AW494" s="236"/>
      <c r="AX494" s="236"/>
      <c r="AY494" s="236"/>
      <c r="AZ494" s="236"/>
      <c r="BD494" s="236"/>
      <c r="BE494" s="236"/>
      <c r="BF494" s="236"/>
      <c r="BG494" s="236"/>
      <c r="BH494" s="236"/>
      <c r="BI494" s="236"/>
      <c r="BM494" s="236"/>
      <c r="BN494" s="236"/>
      <c r="BO494" s="236"/>
      <c r="BP494" s="236"/>
      <c r="BQ494" s="236"/>
      <c r="BR494" s="236"/>
    </row>
    <row r="495" spans="11:70">
      <c r="K495" s="386"/>
      <c r="L495" s="236"/>
      <c r="M495" s="236"/>
      <c r="N495" s="236"/>
      <c r="O495" s="236"/>
      <c r="P495" s="236"/>
      <c r="T495" s="236"/>
      <c r="U495" s="236"/>
      <c r="V495" s="236"/>
      <c r="W495" s="236"/>
      <c r="X495" s="236"/>
      <c r="Y495" s="236"/>
      <c r="AC495" s="236"/>
      <c r="AD495" s="236"/>
      <c r="AE495" s="236"/>
      <c r="AF495" s="236"/>
      <c r="AG495" s="236"/>
      <c r="AH495" s="236"/>
      <c r="AL495" s="236"/>
      <c r="AM495" s="236"/>
      <c r="AN495" s="236"/>
      <c r="AO495" s="236"/>
      <c r="AP495" s="236"/>
      <c r="AQ495" s="236"/>
      <c r="AU495" s="236"/>
      <c r="AV495" s="236"/>
      <c r="AW495" s="236"/>
      <c r="AX495" s="236"/>
      <c r="AY495" s="236"/>
      <c r="AZ495" s="236"/>
      <c r="BD495" s="236"/>
      <c r="BE495" s="236"/>
      <c r="BF495" s="236"/>
      <c r="BG495" s="236"/>
      <c r="BH495" s="236"/>
      <c r="BI495" s="236"/>
      <c r="BM495" s="236"/>
      <c r="BN495" s="236"/>
      <c r="BO495" s="236"/>
      <c r="BP495" s="236"/>
      <c r="BQ495" s="236"/>
      <c r="BR495" s="236"/>
    </row>
    <row r="496" spans="11:70">
      <c r="K496" s="236"/>
      <c r="L496" s="236"/>
      <c r="M496" s="236"/>
      <c r="N496" s="236"/>
      <c r="O496" s="236"/>
      <c r="P496" s="236"/>
      <c r="T496" s="236"/>
      <c r="U496" s="236"/>
      <c r="V496" s="236"/>
      <c r="W496" s="236"/>
      <c r="X496" s="236"/>
      <c r="Y496" s="236"/>
      <c r="AC496" s="236"/>
      <c r="AD496" s="236"/>
      <c r="AE496" s="236"/>
      <c r="AF496" s="236"/>
      <c r="AG496" s="236"/>
      <c r="AH496" s="236"/>
      <c r="AL496" s="236"/>
      <c r="AM496" s="236"/>
      <c r="AN496" s="236"/>
      <c r="AO496" s="236"/>
      <c r="AP496" s="236"/>
      <c r="AQ496" s="236"/>
      <c r="AU496" s="236"/>
      <c r="AV496" s="236"/>
      <c r="AW496" s="236"/>
      <c r="AX496" s="236"/>
      <c r="AY496" s="236"/>
      <c r="AZ496" s="236"/>
      <c r="BD496" s="236"/>
      <c r="BE496" s="236"/>
      <c r="BF496" s="236"/>
      <c r="BG496" s="236"/>
      <c r="BH496" s="236"/>
      <c r="BI496" s="236"/>
      <c r="BM496" s="236"/>
      <c r="BN496" s="236"/>
      <c r="BO496" s="236"/>
      <c r="BP496" s="236"/>
      <c r="BQ496" s="236"/>
      <c r="BR496" s="236"/>
    </row>
    <row r="497" spans="11:70">
      <c r="K497" s="236"/>
      <c r="L497" s="236"/>
      <c r="M497" s="236"/>
      <c r="N497" s="236"/>
      <c r="O497" s="236"/>
      <c r="P497" s="236"/>
      <c r="T497" s="236"/>
      <c r="U497" s="236"/>
      <c r="V497" s="236"/>
      <c r="W497" s="236"/>
      <c r="X497" s="236"/>
      <c r="Y497" s="236"/>
      <c r="AC497" s="236"/>
      <c r="AD497" s="236"/>
      <c r="AE497" s="236"/>
      <c r="AF497" s="236"/>
      <c r="AG497" s="236"/>
      <c r="AH497" s="236"/>
      <c r="AL497" s="236"/>
      <c r="AM497" s="236"/>
      <c r="AN497" s="236"/>
      <c r="AO497" s="236"/>
      <c r="AP497" s="236"/>
      <c r="AQ497" s="236"/>
      <c r="AU497" s="236"/>
      <c r="AV497" s="236"/>
      <c r="AW497" s="236"/>
      <c r="AX497" s="236"/>
      <c r="AY497" s="236"/>
      <c r="AZ497" s="236"/>
      <c r="BD497" s="236"/>
      <c r="BE497" s="236"/>
      <c r="BF497" s="236"/>
      <c r="BG497" s="236"/>
      <c r="BH497" s="236"/>
      <c r="BI497" s="236"/>
      <c r="BM497" s="236"/>
      <c r="BN497" s="236"/>
      <c r="BO497" s="236"/>
      <c r="BP497" s="236"/>
      <c r="BQ497" s="236"/>
      <c r="BR497" s="236"/>
    </row>
    <row r="498" spans="11:70">
      <c r="K498" s="236"/>
      <c r="L498" s="236"/>
      <c r="M498" s="236"/>
      <c r="N498" s="236"/>
      <c r="O498" s="236"/>
      <c r="P498" s="236"/>
      <c r="T498" s="236"/>
      <c r="U498" s="236"/>
      <c r="V498" s="236"/>
      <c r="W498" s="236"/>
      <c r="X498" s="236"/>
      <c r="Y498" s="236"/>
      <c r="AC498" s="236"/>
      <c r="AD498" s="236"/>
      <c r="AE498" s="236"/>
      <c r="AF498" s="236"/>
      <c r="AG498" s="236"/>
      <c r="AH498" s="236"/>
      <c r="AL498" s="236"/>
      <c r="AM498" s="236"/>
      <c r="AN498" s="236"/>
      <c r="AO498" s="236"/>
      <c r="AP498" s="236"/>
      <c r="AQ498" s="236"/>
      <c r="AU498" s="236"/>
      <c r="AV498" s="236"/>
      <c r="AW498" s="236"/>
      <c r="AX498" s="236"/>
      <c r="AY498" s="236"/>
      <c r="AZ498" s="236"/>
      <c r="BD498" s="236"/>
      <c r="BE498" s="236"/>
      <c r="BF498" s="236"/>
      <c r="BG498" s="236"/>
      <c r="BH498" s="236"/>
      <c r="BI498" s="236"/>
      <c r="BM498" s="236"/>
      <c r="BN498" s="236"/>
      <c r="BO498" s="236"/>
      <c r="BP498" s="236"/>
      <c r="BQ498" s="236"/>
      <c r="BR498" s="236"/>
    </row>
    <row r="499" spans="11:70">
      <c r="K499" s="386"/>
      <c r="L499" s="236"/>
      <c r="M499" s="236"/>
      <c r="N499" s="236"/>
      <c r="O499" s="236"/>
      <c r="P499" s="236"/>
      <c r="T499" s="236"/>
      <c r="U499" s="236"/>
      <c r="V499" s="236"/>
      <c r="W499" s="236"/>
      <c r="X499" s="236"/>
      <c r="Y499" s="236"/>
      <c r="AC499" s="236"/>
      <c r="AD499" s="236"/>
      <c r="AE499" s="236"/>
      <c r="AF499" s="236"/>
      <c r="AG499" s="236"/>
      <c r="AH499" s="236"/>
      <c r="AL499" s="236"/>
      <c r="AM499" s="236"/>
      <c r="AN499" s="236"/>
      <c r="AO499" s="236"/>
      <c r="AP499" s="236"/>
      <c r="AQ499" s="236"/>
      <c r="AU499" s="236"/>
      <c r="AV499" s="236"/>
      <c r="AW499" s="236"/>
      <c r="AX499" s="236"/>
      <c r="AY499" s="236"/>
      <c r="AZ499" s="236"/>
      <c r="BD499" s="236"/>
      <c r="BE499" s="236"/>
      <c r="BF499" s="236"/>
      <c r="BG499" s="236"/>
      <c r="BH499" s="236"/>
      <c r="BI499" s="236"/>
      <c r="BM499" s="236"/>
      <c r="BN499" s="236"/>
      <c r="BO499" s="236"/>
      <c r="BP499" s="236"/>
      <c r="BQ499" s="236"/>
      <c r="BR499" s="236"/>
    </row>
    <row r="500" spans="11:70">
      <c r="K500" s="236"/>
      <c r="L500" s="236"/>
      <c r="M500" s="236"/>
      <c r="N500" s="236"/>
      <c r="O500" s="236"/>
      <c r="P500" s="236"/>
      <c r="T500" s="236"/>
      <c r="U500" s="236"/>
      <c r="V500" s="236"/>
      <c r="W500" s="236"/>
      <c r="X500" s="236"/>
      <c r="Y500" s="236"/>
      <c r="AC500" s="236"/>
      <c r="AD500" s="236"/>
      <c r="AE500" s="236"/>
      <c r="AF500" s="236"/>
      <c r="AG500" s="236"/>
      <c r="AH500" s="236"/>
      <c r="AL500" s="236"/>
      <c r="AM500" s="236"/>
      <c r="AN500" s="236"/>
      <c r="AO500" s="236"/>
      <c r="AP500" s="236"/>
      <c r="AQ500" s="236"/>
      <c r="AU500" s="236"/>
      <c r="AV500" s="236"/>
      <c r="AW500" s="236"/>
      <c r="AX500" s="236"/>
      <c r="AY500" s="236"/>
      <c r="AZ500" s="236"/>
      <c r="BD500" s="236"/>
      <c r="BE500" s="236"/>
      <c r="BF500" s="236"/>
      <c r="BG500" s="236"/>
      <c r="BH500" s="236"/>
      <c r="BI500" s="236"/>
      <c r="BM500" s="236"/>
      <c r="BN500" s="236"/>
      <c r="BO500" s="236"/>
      <c r="BP500" s="236"/>
      <c r="BQ500" s="236"/>
      <c r="BR500" s="236"/>
    </row>
    <row r="501" spans="11:70">
      <c r="K501" s="236"/>
      <c r="L501" s="236"/>
      <c r="M501" s="236"/>
      <c r="N501" s="236"/>
      <c r="O501" s="236"/>
      <c r="P501" s="236"/>
      <c r="T501" s="236"/>
      <c r="U501" s="236"/>
      <c r="V501" s="236"/>
      <c r="W501" s="236"/>
      <c r="X501" s="236"/>
      <c r="Y501" s="236"/>
      <c r="AC501" s="236"/>
      <c r="AD501" s="236"/>
      <c r="AE501" s="236"/>
      <c r="AF501" s="236"/>
      <c r="AG501" s="236"/>
      <c r="AH501" s="236"/>
      <c r="AL501" s="236"/>
      <c r="AM501" s="236"/>
      <c r="AN501" s="236"/>
      <c r="AO501" s="236"/>
      <c r="AP501" s="236"/>
      <c r="AQ501" s="236"/>
      <c r="AU501" s="236"/>
      <c r="AV501" s="236"/>
      <c r="AW501" s="236"/>
      <c r="AX501" s="236"/>
      <c r="AY501" s="236"/>
      <c r="AZ501" s="236"/>
      <c r="BD501" s="236"/>
      <c r="BE501" s="236"/>
      <c r="BF501" s="236"/>
      <c r="BG501" s="236"/>
      <c r="BH501" s="236"/>
      <c r="BI501" s="236"/>
      <c r="BM501" s="236"/>
      <c r="BN501" s="236"/>
      <c r="BO501" s="236"/>
      <c r="BP501" s="236"/>
      <c r="BQ501" s="236"/>
      <c r="BR501" s="236"/>
    </row>
    <row r="502" spans="11:70">
      <c r="K502" s="236"/>
      <c r="L502" s="236"/>
      <c r="M502" s="236"/>
      <c r="N502" s="236"/>
      <c r="O502" s="236"/>
      <c r="P502" s="236"/>
      <c r="T502" s="236"/>
      <c r="U502" s="236"/>
      <c r="V502" s="236"/>
      <c r="W502" s="236"/>
      <c r="X502" s="236"/>
      <c r="Y502" s="236"/>
      <c r="AC502" s="236"/>
      <c r="AD502" s="236"/>
      <c r="AE502" s="236"/>
      <c r="AF502" s="236"/>
      <c r="AG502" s="236"/>
      <c r="AH502" s="236"/>
      <c r="AL502" s="236"/>
      <c r="AM502" s="236"/>
      <c r="AN502" s="236"/>
      <c r="AO502" s="236"/>
      <c r="AP502" s="236"/>
      <c r="AQ502" s="236"/>
      <c r="AU502" s="236"/>
      <c r="AV502" s="236"/>
      <c r="AW502" s="236"/>
      <c r="AX502" s="236"/>
      <c r="AY502" s="236"/>
      <c r="AZ502" s="236"/>
      <c r="BD502" s="236"/>
      <c r="BE502" s="236"/>
      <c r="BF502" s="236"/>
      <c r="BG502" s="236"/>
      <c r="BH502" s="236"/>
      <c r="BI502" s="236"/>
      <c r="BM502" s="236"/>
      <c r="BN502" s="236"/>
      <c r="BO502" s="236"/>
      <c r="BP502" s="236"/>
      <c r="BQ502" s="236"/>
      <c r="BR502" s="236"/>
    </row>
    <row r="503" spans="11:70">
      <c r="K503" s="386"/>
      <c r="L503" s="236"/>
      <c r="M503" s="236"/>
      <c r="N503" s="236"/>
      <c r="O503" s="236"/>
      <c r="P503" s="236"/>
      <c r="T503" s="236"/>
      <c r="U503" s="236"/>
      <c r="V503" s="236"/>
      <c r="W503" s="236"/>
      <c r="X503" s="236"/>
      <c r="Y503" s="236"/>
      <c r="AC503" s="236"/>
      <c r="AD503" s="236"/>
      <c r="AE503" s="236"/>
      <c r="AF503" s="236"/>
      <c r="AG503" s="236"/>
      <c r="AH503" s="236"/>
      <c r="AL503" s="236"/>
      <c r="AM503" s="236"/>
      <c r="AN503" s="236"/>
      <c r="AO503" s="236"/>
      <c r="AP503" s="236"/>
      <c r="AQ503" s="236"/>
      <c r="AU503" s="236"/>
      <c r="AV503" s="236"/>
      <c r="AW503" s="236"/>
      <c r="AX503" s="236"/>
      <c r="AY503" s="236"/>
      <c r="AZ503" s="236"/>
      <c r="BD503" s="236"/>
      <c r="BE503" s="236"/>
      <c r="BF503" s="236"/>
      <c r="BG503" s="236"/>
      <c r="BH503" s="236"/>
      <c r="BI503" s="236"/>
      <c r="BM503" s="236"/>
      <c r="BN503" s="236"/>
      <c r="BO503" s="236"/>
      <c r="BP503" s="236"/>
      <c r="BQ503" s="236"/>
      <c r="BR503" s="236"/>
    </row>
    <row r="504" spans="11:70">
      <c r="K504" s="236"/>
      <c r="L504" s="236"/>
      <c r="M504" s="236"/>
      <c r="N504" s="236"/>
      <c r="O504" s="236"/>
      <c r="P504" s="236"/>
      <c r="T504" s="236"/>
      <c r="U504" s="236"/>
      <c r="V504" s="236"/>
      <c r="W504" s="236"/>
      <c r="X504" s="236"/>
      <c r="Y504" s="236"/>
      <c r="AC504" s="236"/>
      <c r="AD504" s="236"/>
      <c r="AE504" s="236"/>
      <c r="AF504" s="236"/>
      <c r="AG504" s="236"/>
      <c r="AH504" s="236"/>
      <c r="AL504" s="236"/>
      <c r="AM504" s="236"/>
      <c r="AN504" s="236"/>
      <c r="AO504" s="236"/>
      <c r="AP504" s="236"/>
      <c r="AQ504" s="236"/>
      <c r="AU504" s="236"/>
      <c r="AV504" s="236"/>
      <c r="AW504" s="236"/>
      <c r="AX504" s="236"/>
      <c r="AY504" s="236"/>
      <c r="AZ504" s="236"/>
      <c r="BD504" s="236"/>
      <c r="BE504" s="236"/>
      <c r="BF504" s="236"/>
      <c r="BG504" s="236"/>
      <c r="BH504" s="236"/>
      <c r="BI504" s="236"/>
      <c r="BM504" s="236"/>
      <c r="BN504" s="236"/>
      <c r="BO504" s="236"/>
      <c r="BP504" s="236"/>
      <c r="BQ504" s="236"/>
      <c r="BR504" s="236"/>
    </row>
    <row r="505" spans="11:70">
      <c r="K505" s="236"/>
      <c r="L505" s="236"/>
      <c r="M505" s="236"/>
      <c r="N505" s="236"/>
      <c r="O505" s="236"/>
      <c r="P505" s="236"/>
      <c r="T505" s="236"/>
      <c r="U505" s="236"/>
      <c r="V505" s="236"/>
      <c r="W505" s="236"/>
      <c r="X505" s="236"/>
      <c r="Y505" s="236"/>
      <c r="AC505" s="236"/>
      <c r="AD505" s="236"/>
      <c r="AE505" s="236"/>
      <c r="AF505" s="236"/>
      <c r="AG505" s="236"/>
      <c r="AH505" s="236"/>
      <c r="AL505" s="236"/>
      <c r="AM505" s="236"/>
      <c r="AN505" s="236"/>
      <c r="AO505" s="236"/>
      <c r="AP505" s="236"/>
      <c r="AQ505" s="236"/>
      <c r="AU505" s="236"/>
      <c r="AV505" s="236"/>
      <c r="AW505" s="236"/>
      <c r="AX505" s="236"/>
      <c r="AY505" s="236"/>
      <c r="AZ505" s="236"/>
      <c r="BD505" s="236"/>
      <c r="BE505" s="236"/>
      <c r="BF505" s="236"/>
      <c r="BG505" s="236"/>
      <c r="BH505" s="236"/>
      <c r="BI505" s="236"/>
      <c r="BM505" s="236"/>
      <c r="BN505" s="236"/>
      <c r="BO505" s="236"/>
      <c r="BP505" s="236"/>
      <c r="BQ505" s="236"/>
      <c r="BR505" s="236"/>
    </row>
    <row r="506" spans="11:70">
      <c r="K506" s="236"/>
      <c r="L506" s="236"/>
      <c r="M506" s="236"/>
      <c r="N506" s="236"/>
      <c r="O506" s="236"/>
      <c r="P506" s="236"/>
      <c r="T506" s="236"/>
      <c r="U506" s="236"/>
      <c r="V506" s="236"/>
      <c r="W506" s="236"/>
      <c r="X506" s="236"/>
      <c r="Y506" s="236"/>
      <c r="AC506" s="236"/>
      <c r="AD506" s="236"/>
      <c r="AE506" s="236"/>
      <c r="AF506" s="236"/>
      <c r="AG506" s="236"/>
      <c r="AH506" s="236"/>
      <c r="AL506" s="236"/>
      <c r="AM506" s="236"/>
      <c r="AN506" s="236"/>
      <c r="AO506" s="236"/>
      <c r="AP506" s="236"/>
      <c r="AQ506" s="236"/>
      <c r="AU506" s="236"/>
      <c r="AV506" s="236"/>
      <c r="AW506" s="236"/>
      <c r="AX506" s="236"/>
      <c r="AY506" s="236"/>
      <c r="AZ506" s="236"/>
      <c r="BD506" s="236"/>
      <c r="BE506" s="236"/>
      <c r="BF506" s="236"/>
      <c r="BG506" s="236"/>
      <c r="BH506" s="236"/>
      <c r="BI506" s="236"/>
      <c r="BM506" s="236"/>
      <c r="BN506" s="236"/>
      <c r="BO506" s="236"/>
      <c r="BP506" s="236"/>
      <c r="BQ506" s="236"/>
      <c r="BR506" s="236"/>
    </row>
    <row r="507" spans="11:70">
      <c r="K507" s="386"/>
      <c r="L507" s="236"/>
      <c r="M507" s="236"/>
      <c r="N507" s="236"/>
      <c r="O507" s="236"/>
      <c r="P507" s="236"/>
      <c r="T507" s="236"/>
      <c r="U507" s="236"/>
      <c r="V507" s="236"/>
      <c r="W507" s="236"/>
      <c r="X507" s="236"/>
      <c r="Y507" s="236"/>
      <c r="AC507" s="236"/>
      <c r="AD507" s="236"/>
      <c r="AE507" s="236"/>
      <c r="AF507" s="236"/>
      <c r="AG507" s="236"/>
      <c r="AH507" s="236"/>
      <c r="AL507" s="236"/>
      <c r="AM507" s="236"/>
      <c r="AN507" s="236"/>
      <c r="AO507" s="236"/>
      <c r="AP507" s="236"/>
      <c r="AQ507" s="236"/>
      <c r="AU507" s="236"/>
      <c r="AV507" s="236"/>
      <c r="AW507" s="236"/>
      <c r="AX507" s="236"/>
      <c r="AY507" s="236"/>
      <c r="AZ507" s="236"/>
      <c r="BD507" s="236"/>
      <c r="BE507" s="236"/>
      <c r="BF507" s="236"/>
      <c r="BG507" s="236"/>
      <c r="BH507" s="236"/>
      <c r="BI507" s="236"/>
      <c r="BM507" s="236"/>
      <c r="BN507" s="236"/>
      <c r="BO507" s="236"/>
      <c r="BP507" s="236"/>
      <c r="BQ507" s="236"/>
      <c r="BR507" s="236"/>
    </row>
    <row r="508" spans="11:70">
      <c r="K508" s="236"/>
      <c r="L508" s="236"/>
      <c r="M508" s="236"/>
      <c r="N508" s="236"/>
      <c r="O508" s="236"/>
      <c r="P508" s="236"/>
      <c r="T508" s="236"/>
      <c r="U508" s="236"/>
      <c r="V508" s="236"/>
      <c r="W508" s="236"/>
      <c r="X508" s="236"/>
      <c r="Y508" s="236"/>
      <c r="AC508" s="236"/>
      <c r="AD508" s="236"/>
      <c r="AE508" s="236"/>
      <c r="AF508" s="236"/>
      <c r="AG508" s="236"/>
      <c r="AH508" s="236"/>
      <c r="AL508" s="236"/>
      <c r="AM508" s="236"/>
      <c r="AN508" s="236"/>
      <c r="AO508" s="236"/>
      <c r="AP508" s="236"/>
      <c r="AQ508" s="236"/>
      <c r="AU508" s="236"/>
      <c r="AV508" s="236"/>
      <c r="AW508" s="236"/>
      <c r="AX508" s="236"/>
      <c r="AY508" s="236"/>
      <c r="AZ508" s="236"/>
      <c r="BD508" s="236"/>
      <c r="BE508" s="236"/>
      <c r="BF508" s="236"/>
      <c r="BG508" s="236"/>
      <c r="BH508" s="236"/>
      <c r="BI508" s="236"/>
      <c r="BM508" s="236"/>
      <c r="BN508" s="236"/>
      <c r="BO508" s="236"/>
      <c r="BP508" s="236"/>
      <c r="BQ508" s="236"/>
      <c r="BR508" s="236"/>
    </row>
    <row r="509" spans="11:70">
      <c r="K509" s="236"/>
      <c r="L509" s="236"/>
      <c r="M509" s="236"/>
      <c r="N509" s="236"/>
      <c r="O509" s="236"/>
      <c r="P509" s="236"/>
      <c r="T509" s="236"/>
      <c r="U509" s="236"/>
      <c r="V509" s="236"/>
      <c r="W509" s="236"/>
      <c r="X509" s="236"/>
      <c r="Y509" s="236"/>
      <c r="AC509" s="236"/>
      <c r="AD509" s="236"/>
      <c r="AE509" s="236"/>
      <c r="AF509" s="236"/>
      <c r="AG509" s="236"/>
      <c r="AH509" s="236"/>
      <c r="AL509" s="236"/>
      <c r="AM509" s="236"/>
      <c r="AN509" s="236"/>
      <c r="AO509" s="236"/>
      <c r="AP509" s="236"/>
      <c r="AQ509" s="236"/>
      <c r="AU509" s="236"/>
      <c r="AV509" s="236"/>
      <c r="AW509" s="236"/>
      <c r="AX509" s="236"/>
      <c r="AY509" s="236"/>
      <c r="AZ509" s="236"/>
      <c r="BD509" s="236"/>
      <c r="BE509" s="236"/>
      <c r="BF509" s="236"/>
      <c r="BG509" s="236"/>
      <c r="BH509" s="236"/>
      <c r="BI509" s="236"/>
      <c r="BM509" s="236"/>
      <c r="BN509" s="236"/>
      <c r="BO509" s="236"/>
      <c r="BP509" s="236"/>
      <c r="BQ509" s="236"/>
      <c r="BR509" s="236"/>
    </row>
    <row r="510" spans="11:70">
      <c r="K510" s="236"/>
      <c r="L510" s="236"/>
      <c r="M510" s="236"/>
      <c r="N510" s="236"/>
      <c r="O510" s="236"/>
      <c r="P510" s="236"/>
      <c r="T510" s="236"/>
      <c r="U510" s="236"/>
      <c r="V510" s="236"/>
      <c r="W510" s="236"/>
      <c r="X510" s="236"/>
      <c r="Y510" s="236"/>
      <c r="AC510" s="236"/>
      <c r="AD510" s="236"/>
      <c r="AE510" s="236"/>
      <c r="AF510" s="236"/>
      <c r="AG510" s="236"/>
      <c r="AH510" s="236"/>
      <c r="AL510" s="236"/>
      <c r="AM510" s="236"/>
      <c r="AN510" s="236"/>
      <c r="AO510" s="236"/>
      <c r="AP510" s="236"/>
      <c r="AQ510" s="236"/>
      <c r="AU510" s="236"/>
      <c r="AV510" s="236"/>
      <c r="AW510" s="236"/>
      <c r="AX510" s="236"/>
      <c r="AY510" s="236"/>
      <c r="AZ510" s="236"/>
      <c r="BD510" s="236"/>
      <c r="BE510" s="236"/>
      <c r="BF510" s="236"/>
      <c r="BG510" s="236"/>
      <c r="BH510" s="236"/>
      <c r="BI510" s="236"/>
      <c r="BM510" s="236"/>
      <c r="BN510" s="236"/>
      <c r="BO510" s="236"/>
      <c r="BP510" s="236"/>
      <c r="BQ510" s="236"/>
      <c r="BR510" s="236"/>
    </row>
    <row r="511" spans="11:70">
      <c r="K511" s="386"/>
      <c r="L511" s="236"/>
      <c r="M511" s="236"/>
      <c r="N511" s="236"/>
      <c r="O511" s="236"/>
      <c r="P511" s="236"/>
      <c r="T511" s="236"/>
      <c r="U511" s="236"/>
      <c r="V511" s="236"/>
      <c r="W511" s="236"/>
      <c r="X511" s="236"/>
      <c r="Y511" s="236"/>
      <c r="AC511" s="236"/>
      <c r="AD511" s="236"/>
      <c r="AE511" s="236"/>
      <c r="AF511" s="236"/>
      <c r="AG511" s="236"/>
      <c r="AH511" s="236"/>
      <c r="AL511" s="236"/>
      <c r="AM511" s="236"/>
      <c r="AN511" s="236"/>
      <c r="AO511" s="236"/>
      <c r="AP511" s="236"/>
      <c r="AQ511" s="236"/>
      <c r="AU511" s="236"/>
      <c r="AV511" s="236"/>
      <c r="AW511" s="236"/>
      <c r="AX511" s="236"/>
      <c r="AY511" s="236"/>
      <c r="AZ511" s="236"/>
      <c r="BD511" s="236"/>
      <c r="BE511" s="236"/>
      <c r="BF511" s="236"/>
      <c r="BG511" s="236"/>
      <c r="BH511" s="236"/>
      <c r="BI511" s="236"/>
      <c r="BM511" s="236"/>
      <c r="BN511" s="236"/>
      <c r="BO511" s="236"/>
      <c r="BP511" s="236"/>
      <c r="BQ511" s="236"/>
      <c r="BR511" s="236"/>
    </row>
    <row r="512" spans="11:70">
      <c r="K512" s="236"/>
      <c r="L512" s="236"/>
      <c r="M512" s="236"/>
      <c r="N512" s="236"/>
      <c r="O512" s="236"/>
      <c r="P512" s="236"/>
      <c r="T512" s="236"/>
      <c r="U512" s="236"/>
      <c r="V512" s="236"/>
      <c r="W512" s="236"/>
      <c r="X512" s="236"/>
      <c r="Y512" s="236"/>
      <c r="AC512" s="236"/>
      <c r="AD512" s="236"/>
      <c r="AE512" s="236"/>
      <c r="AF512" s="236"/>
      <c r="AG512" s="236"/>
      <c r="AH512" s="236"/>
      <c r="AL512" s="236"/>
      <c r="AM512" s="236"/>
      <c r="AN512" s="236"/>
      <c r="AO512" s="236"/>
      <c r="AP512" s="236"/>
      <c r="AQ512" s="236"/>
      <c r="AU512" s="236"/>
      <c r="AV512" s="236"/>
      <c r="AW512" s="236"/>
      <c r="AX512" s="236"/>
      <c r="AY512" s="236"/>
      <c r="AZ512" s="236"/>
      <c r="BD512" s="236"/>
      <c r="BE512" s="236"/>
      <c r="BF512" s="236"/>
      <c r="BG512" s="236"/>
      <c r="BH512" s="236"/>
      <c r="BI512" s="236"/>
      <c r="BM512" s="236"/>
      <c r="BN512" s="236"/>
      <c r="BO512" s="236"/>
      <c r="BP512" s="236"/>
      <c r="BQ512" s="236"/>
      <c r="BR512" s="236"/>
    </row>
    <row r="513" spans="11:70">
      <c r="K513" s="236"/>
      <c r="L513" s="236"/>
      <c r="M513" s="236"/>
      <c r="N513" s="236"/>
      <c r="O513" s="236"/>
      <c r="P513" s="236"/>
      <c r="T513" s="236"/>
      <c r="U513" s="236"/>
      <c r="V513" s="236"/>
      <c r="W513" s="236"/>
      <c r="X513" s="236"/>
      <c r="Y513" s="236"/>
      <c r="AC513" s="236"/>
      <c r="AD513" s="236"/>
      <c r="AE513" s="236"/>
      <c r="AF513" s="236"/>
      <c r="AG513" s="236"/>
      <c r="AH513" s="236"/>
      <c r="AL513" s="236"/>
      <c r="AM513" s="236"/>
      <c r="AN513" s="236"/>
      <c r="AO513" s="236"/>
      <c r="AP513" s="236"/>
      <c r="AQ513" s="236"/>
      <c r="AU513" s="236"/>
      <c r="AV513" s="236"/>
      <c r="AW513" s="236"/>
      <c r="AX513" s="236"/>
      <c r="AY513" s="236"/>
      <c r="AZ513" s="236"/>
      <c r="BD513" s="236"/>
      <c r="BE513" s="236"/>
      <c r="BF513" s="236"/>
      <c r="BG513" s="236"/>
      <c r="BH513" s="236"/>
      <c r="BI513" s="236"/>
      <c r="BM513" s="236"/>
      <c r="BN513" s="236"/>
      <c r="BO513" s="236"/>
      <c r="BP513" s="236"/>
      <c r="BQ513" s="236"/>
      <c r="BR513" s="236"/>
    </row>
    <row r="514" spans="11:70">
      <c r="K514" s="236"/>
      <c r="L514" s="236"/>
      <c r="M514" s="236"/>
      <c r="N514" s="236"/>
      <c r="O514" s="236"/>
      <c r="P514" s="236"/>
      <c r="T514" s="236"/>
      <c r="U514" s="236"/>
      <c r="V514" s="236"/>
      <c r="W514" s="236"/>
      <c r="X514" s="236"/>
      <c r="Y514" s="236"/>
      <c r="AC514" s="236"/>
      <c r="AD514" s="236"/>
      <c r="AE514" s="236"/>
      <c r="AF514" s="236"/>
      <c r="AG514" s="236"/>
      <c r="AH514" s="236"/>
      <c r="AL514" s="236"/>
      <c r="AM514" s="236"/>
      <c r="AN514" s="236"/>
      <c r="AO514" s="236"/>
      <c r="AP514" s="236"/>
      <c r="AQ514" s="236"/>
      <c r="AU514" s="236"/>
      <c r="AV514" s="236"/>
      <c r="AW514" s="236"/>
      <c r="AX514" s="236"/>
      <c r="AY514" s="236"/>
      <c r="AZ514" s="236"/>
      <c r="BD514" s="236"/>
      <c r="BE514" s="236"/>
      <c r="BF514" s="236"/>
      <c r="BG514" s="236"/>
      <c r="BH514" s="236"/>
      <c r="BI514" s="236"/>
      <c r="BM514" s="236"/>
      <c r="BN514" s="236"/>
      <c r="BO514" s="236"/>
      <c r="BP514" s="236"/>
      <c r="BQ514" s="236"/>
      <c r="BR514" s="236"/>
    </row>
    <row r="515" spans="11:70">
      <c r="K515" s="386"/>
      <c r="L515" s="236"/>
      <c r="M515" s="236"/>
      <c r="N515" s="236"/>
      <c r="O515" s="236"/>
      <c r="P515" s="236"/>
      <c r="T515" s="236"/>
      <c r="U515" s="236"/>
      <c r="V515" s="236"/>
      <c r="W515" s="236"/>
      <c r="X515" s="236"/>
      <c r="Y515" s="236"/>
      <c r="AC515" s="236"/>
      <c r="AD515" s="236"/>
      <c r="AE515" s="236"/>
      <c r="AF515" s="236"/>
      <c r="AG515" s="236"/>
      <c r="AH515" s="236"/>
      <c r="AL515" s="236"/>
      <c r="AM515" s="236"/>
      <c r="AN515" s="236"/>
      <c r="AO515" s="236"/>
      <c r="AP515" s="236"/>
      <c r="AQ515" s="236"/>
      <c r="AU515" s="236"/>
      <c r="AV515" s="236"/>
      <c r="AW515" s="236"/>
      <c r="AX515" s="236"/>
      <c r="AY515" s="236"/>
      <c r="AZ515" s="236"/>
      <c r="BD515" s="236"/>
      <c r="BE515" s="236"/>
      <c r="BF515" s="236"/>
      <c r="BG515" s="236"/>
      <c r="BH515" s="236"/>
      <c r="BI515" s="236"/>
      <c r="BM515" s="236"/>
      <c r="BN515" s="236"/>
      <c r="BO515" s="236"/>
      <c r="BP515" s="236"/>
      <c r="BQ515" s="236"/>
      <c r="BR515" s="236"/>
    </row>
    <row r="516" spans="11:70">
      <c r="K516" s="236"/>
      <c r="L516" s="236"/>
      <c r="M516" s="236"/>
      <c r="N516" s="236"/>
      <c r="O516" s="236"/>
      <c r="P516" s="236"/>
      <c r="T516" s="236"/>
      <c r="U516" s="236"/>
      <c r="V516" s="236"/>
      <c r="W516" s="236"/>
      <c r="X516" s="236"/>
      <c r="Y516" s="236"/>
      <c r="AC516" s="236"/>
      <c r="AD516" s="236"/>
      <c r="AE516" s="236"/>
      <c r="AF516" s="236"/>
      <c r="AG516" s="236"/>
      <c r="AH516" s="236"/>
      <c r="AL516" s="236"/>
      <c r="AM516" s="236"/>
      <c r="AN516" s="236"/>
      <c r="AO516" s="236"/>
      <c r="AP516" s="236"/>
      <c r="AQ516" s="236"/>
      <c r="AU516" s="236"/>
      <c r="AV516" s="236"/>
      <c r="AW516" s="236"/>
      <c r="AX516" s="236"/>
      <c r="AY516" s="236"/>
      <c r="AZ516" s="236"/>
      <c r="BD516" s="236"/>
      <c r="BE516" s="236"/>
      <c r="BF516" s="236"/>
      <c r="BG516" s="236"/>
      <c r="BH516" s="236"/>
      <c r="BI516" s="236"/>
      <c r="BM516" s="236"/>
      <c r="BN516" s="236"/>
      <c r="BO516" s="236"/>
      <c r="BP516" s="236"/>
      <c r="BQ516" s="236"/>
      <c r="BR516" s="236"/>
    </row>
    <row r="517" spans="11:70">
      <c r="K517" s="236"/>
      <c r="L517" s="236"/>
      <c r="M517" s="236"/>
      <c r="N517" s="236"/>
      <c r="O517" s="236"/>
      <c r="P517" s="236"/>
      <c r="T517" s="236"/>
      <c r="U517" s="236"/>
      <c r="V517" s="236"/>
      <c r="W517" s="236"/>
      <c r="X517" s="236"/>
      <c r="Y517" s="236"/>
      <c r="AC517" s="236"/>
      <c r="AD517" s="236"/>
      <c r="AE517" s="236"/>
      <c r="AF517" s="236"/>
      <c r="AG517" s="236"/>
      <c r="AH517" s="236"/>
      <c r="AL517" s="236"/>
      <c r="AM517" s="236"/>
      <c r="AN517" s="236"/>
      <c r="AO517" s="236"/>
      <c r="AP517" s="236"/>
      <c r="AQ517" s="236"/>
      <c r="AU517" s="236"/>
      <c r="AV517" s="236"/>
      <c r="AW517" s="236"/>
      <c r="AX517" s="236"/>
      <c r="AY517" s="236"/>
      <c r="AZ517" s="236"/>
      <c r="BD517" s="236"/>
      <c r="BE517" s="236"/>
      <c r="BF517" s="236"/>
      <c r="BG517" s="236"/>
      <c r="BH517" s="236"/>
      <c r="BI517" s="236"/>
      <c r="BM517" s="236"/>
      <c r="BN517" s="236"/>
      <c r="BO517" s="236"/>
      <c r="BP517" s="236"/>
      <c r="BQ517" s="236"/>
      <c r="BR517" s="236"/>
    </row>
    <row r="518" spans="11:70">
      <c r="K518" s="236"/>
      <c r="L518" s="236"/>
      <c r="M518" s="236"/>
      <c r="N518" s="236"/>
      <c r="O518" s="236"/>
      <c r="P518" s="236"/>
      <c r="T518" s="236"/>
      <c r="U518" s="236"/>
      <c r="V518" s="236"/>
      <c r="W518" s="236"/>
      <c r="X518" s="236"/>
      <c r="Y518" s="236"/>
      <c r="AC518" s="236"/>
      <c r="AD518" s="236"/>
      <c r="AE518" s="236"/>
      <c r="AF518" s="236"/>
      <c r="AG518" s="236"/>
      <c r="AH518" s="236"/>
      <c r="AL518" s="236"/>
      <c r="AM518" s="236"/>
      <c r="AN518" s="236"/>
      <c r="AO518" s="236"/>
      <c r="AP518" s="236"/>
      <c r="AQ518" s="236"/>
      <c r="AU518" s="236"/>
      <c r="AV518" s="236"/>
      <c r="AW518" s="236"/>
      <c r="AX518" s="236"/>
      <c r="AY518" s="236"/>
      <c r="AZ518" s="236"/>
      <c r="BD518" s="236"/>
      <c r="BE518" s="236"/>
      <c r="BF518" s="236"/>
      <c r="BG518" s="236"/>
      <c r="BH518" s="236"/>
      <c r="BI518" s="236"/>
      <c r="BM518" s="236"/>
      <c r="BN518" s="236"/>
      <c r="BO518" s="236"/>
      <c r="BP518" s="236"/>
      <c r="BQ518" s="236"/>
      <c r="BR518" s="236"/>
    </row>
    <row r="519" spans="11:70">
      <c r="K519" s="386"/>
      <c r="L519" s="236"/>
      <c r="M519" s="236"/>
      <c r="N519" s="236"/>
      <c r="O519" s="236"/>
      <c r="P519" s="236"/>
      <c r="T519" s="236"/>
      <c r="U519" s="236"/>
      <c r="V519" s="236"/>
      <c r="W519" s="236"/>
      <c r="X519" s="236"/>
      <c r="Y519" s="236"/>
      <c r="AC519" s="236"/>
      <c r="AD519" s="236"/>
      <c r="AE519" s="236"/>
      <c r="AF519" s="236"/>
      <c r="AG519" s="236"/>
      <c r="AH519" s="236"/>
      <c r="AL519" s="236"/>
      <c r="AM519" s="236"/>
      <c r="AN519" s="236"/>
      <c r="AO519" s="236"/>
      <c r="AP519" s="236"/>
      <c r="AQ519" s="236"/>
      <c r="AU519" s="236"/>
      <c r="AV519" s="236"/>
      <c r="AW519" s="236"/>
      <c r="AX519" s="236"/>
      <c r="AY519" s="236"/>
      <c r="AZ519" s="236"/>
      <c r="BD519" s="236"/>
      <c r="BE519" s="236"/>
      <c r="BF519" s="236"/>
      <c r="BG519" s="236"/>
      <c r="BH519" s="236"/>
      <c r="BI519" s="236"/>
      <c r="BM519" s="236"/>
      <c r="BN519" s="236"/>
      <c r="BO519" s="236"/>
      <c r="BP519" s="236"/>
      <c r="BQ519" s="236"/>
      <c r="BR519" s="236"/>
    </row>
    <row r="520" spans="11:70">
      <c r="K520" s="236"/>
      <c r="L520" s="236"/>
      <c r="M520" s="236"/>
      <c r="N520" s="236"/>
      <c r="O520" s="236"/>
      <c r="P520" s="236"/>
      <c r="T520" s="236"/>
      <c r="U520" s="236"/>
      <c r="V520" s="236"/>
      <c r="W520" s="236"/>
      <c r="X520" s="236"/>
      <c r="Y520" s="236"/>
      <c r="AC520" s="236"/>
      <c r="AD520" s="236"/>
      <c r="AE520" s="236"/>
      <c r="AF520" s="236"/>
      <c r="AG520" s="236"/>
      <c r="AH520" s="236"/>
      <c r="AL520" s="236"/>
      <c r="AM520" s="236"/>
      <c r="AN520" s="236"/>
      <c r="AO520" s="236"/>
      <c r="AP520" s="236"/>
      <c r="AQ520" s="236"/>
      <c r="AU520" s="236"/>
      <c r="AV520" s="236"/>
      <c r="AW520" s="236"/>
      <c r="AX520" s="236"/>
      <c r="AY520" s="236"/>
      <c r="AZ520" s="236"/>
      <c r="BD520" s="236"/>
      <c r="BE520" s="236"/>
      <c r="BF520" s="236"/>
      <c r="BG520" s="236"/>
      <c r="BH520" s="236"/>
      <c r="BI520" s="236"/>
      <c r="BM520" s="236"/>
      <c r="BN520" s="236"/>
      <c r="BO520" s="236"/>
      <c r="BP520" s="236"/>
      <c r="BQ520" s="236"/>
      <c r="BR520" s="236"/>
    </row>
    <row r="521" spans="11:70">
      <c r="K521" s="236"/>
      <c r="L521" s="236"/>
      <c r="M521" s="236"/>
      <c r="N521" s="236"/>
      <c r="O521" s="236"/>
      <c r="P521" s="236"/>
      <c r="T521" s="236"/>
      <c r="U521" s="236"/>
      <c r="V521" s="236"/>
      <c r="W521" s="236"/>
      <c r="X521" s="236"/>
      <c r="Y521" s="236"/>
      <c r="AC521" s="236"/>
      <c r="AD521" s="236"/>
      <c r="AE521" s="236"/>
      <c r="AF521" s="236"/>
      <c r="AG521" s="236"/>
      <c r="AH521" s="236"/>
      <c r="AL521" s="236"/>
      <c r="AM521" s="236"/>
      <c r="AN521" s="236"/>
      <c r="AO521" s="236"/>
      <c r="AP521" s="236"/>
      <c r="AQ521" s="236"/>
      <c r="AU521" s="236"/>
      <c r="AV521" s="236"/>
      <c r="AW521" s="236"/>
      <c r="AX521" s="236"/>
      <c r="AY521" s="236"/>
      <c r="AZ521" s="236"/>
      <c r="BD521" s="236"/>
      <c r="BE521" s="236"/>
      <c r="BF521" s="236"/>
      <c r="BG521" s="236"/>
      <c r="BH521" s="236"/>
      <c r="BI521" s="236"/>
      <c r="BM521" s="236"/>
      <c r="BN521" s="236"/>
      <c r="BO521" s="236"/>
      <c r="BP521" s="236"/>
      <c r="BQ521" s="236"/>
      <c r="BR521" s="236"/>
    </row>
    <row r="522" spans="11:70">
      <c r="K522" s="236"/>
      <c r="L522" s="236"/>
      <c r="M522" s="236"/>
      <c r="N522" s="236"/>
      <c r="O522" s="236"/>
      <c r="P522" s="236"/>
      <c r="T522" s="236"/>
      <c r="U522" s="236"/>
      <c r="V522" s="236"/>
      <c r="W522" s="236"/>
      <c r="X522" s="236"/>
      <c r="Y522" s="236"/>
      <c r="AC522" s="236"/>
      <c r="AD522" s="236"/>
      <c r="AE522" s="236"/>
      <c r="AF522" s="236"/>
      <c r="AG522" s="236"/>
      <c r="AH522" s="236"/>
      <c r="AL522" s="236"/>
      <c r="AM522" s="236"/>
      <c r="AN522" s="236"/>
      <c r="AO522" s="236"/>
      <c r="AP522" s="236"/>
      <c r="AQ522" s="236"/>
      <c r="AU522" s="236"/>
      <c r="AV522" s="236"/>
      <c r="AW522" s="236"/>
      <c r="AX522" s="236"/>
      <c r="AY522" s="236"/>
      <c r="AZ522" s="236"/>
      <c r="BD522" s="236"/>
      <c r="BE522" s="236"/>
      <c r="BF522" s="236"/>
      <c r="BG522" s="236"/>
      <c r="BH522" s="236"/>
      <c r="BI522" s="236"/>
      <c r="BM522" s="236"/>
      <c r="BN522" s="236"/>
      <c r="BO522" s="236"/>
      <c r="BP522" s="236"/>
      <c r="BQ522" s="236"/>
      <c r="BR522" s="236"/>
    </row>
    <row r="523" spans="11:70">
      <c r="K523" s="386"/>
      <c r="L523" s="236"/>
      <c r="M523" s="236"/>
      <c r="N523" s="236"/>
      <c r="O523" s="236"/>
      <c r="P523" s="236"/>
      <c r="T523" s="236"/>
      <c r="U523" s="236"/>
      <c r="V523" s="236"/>
      <c r="W523" s="236"/>
      <c r="X523" s="236"/>
      <c r="Y523" s="236"/>
      <c r="AC523" s="236"/>
      <c r="AD523" s="236"/>
      <c r="AE523" s="236"/>
      <c r="AF523" s="236"/>
      <c r="AG523" s="236"/>
      <c r="AH523" s="236"/>
      <c r="AL523" s="236"/>
      <c r="AM523" s="236"/>
      <c r="AN523" s="236"/>
      <c r="AO523" s="236"/>
      <c r="AP523" s="236"/>
      <c r="AQ523" s="236"/>
      <c r="AU523" s="236"/>
      <c r="AV523" s="236"/>
      <c r="AW523" s="236"/>
      <c r="AX523" s="236"/>
      <c r="AY523" s="236"/>
      <c r="AZ523" s="236"/>
      <c r="BD523" s="236"/>
      <c r="BE523" s="236"/>
      <c r="BF523" s="236"/>
      <c r="BG523" s="236"/>
      <c r="BH523" s="236"/>
      <c r="BI523" s="236"/>
      <c r="BM523" s="236"/>
      <c r="BN523" s="236"/>
      <c r="BO523" s="236"/>
      <c r="BP523" s="236"/>
      <c r="BQ523" s="236"/>
      <c r="BR523" s="236"/>
    </row>
    <row r="524" spans="11:70">
      <c r="K524" s="236"/>
      <c r="L524" s="236"/>
      <c r="M524" s="236"/>
      <c r="N524" s="236"/>
      <c r="O524" s="236"/>
      <c r="P524" s="236"/>
      <c r="T524" s="236"/>
      <c r="U524" s="236"/>
      <c r="V524" s="236"/>
      <c r="W524" s="236"/>
      <c r="X524" s="236"/>
      <c r="Y524" s="236"/>
      <c r="AC524" s="236"/>
      <c r="AD524" s="236"/>
      <c r="AE524" s="236"/>
      <c r="AF524" s="236"/>
      <c r="AG524" s="236"/>
      <c r="AH524" s="236"/>
      <c r="AL524" s="236"/>
      <c r="AM524" s="236"/>
      <c r="AN524" s="236"/>
      <c r="AO524" s="236"/>
      <c r="AP524" s="236"/>
      <c r="AQ524" s="236"/>
      <c r="AU524" s="236"/>
      <c r="AV524" s="236"/>
      <c r="AW524" s="236"/>
      <c r="AX524" s="236"/>
      <c r="AY524" s="236"/>
      <c r="AZ524" s="236"/>
      <c r="BD524" s="236"/>
      <c r="BE524" s="236"/>
      <c r="BF524" s="236"/>
      <c r="BG524" s="236"/>
      <c r="BH524" s="236"/>
      <c r="BI524" s="236"/>
      <c r="BM524" s="236"/>
      <c r="BN524" s="236"/>
      <c r="BO524" s="236"/>
      <c r="BP524" s="236"/>
      <c r="BQ524" s="236"/>
      <c r="BR524" s="236"/>
    </row>
    <row r="525" spans="11:70">
      <c r="K525" s="236"/>
      <c r="L525" s="236"/>
      <c r="M525" s="236"/>
      <c r="N525" s="236"/>
      <c r="O525" s="236"/>
      <c r="P525" s="236"/>
      <c r="T525" s="236"/>
      <c r="U525" s="236"/>
      <c r="V525" s="236"/>
      <c r="W525" s="236"/>
      <c r="X525" s="236"/>
      <c r="Y525" s="236"/>
      <c r="AC525" s="236"/>
      <c r="AD525" s="236"/>
      <c r="AE525" s="236"/>
      <c r="AF525" s="236"/>
      <c r="AG525" s="236"/>
      <c r="AH525" s="236"/>
      <c r="AL525" s="236"/>
      <c r="AM525" s="236"/>
      <c r="AN525" s="236"/>
      <c r="AO525" s="236"/>
      <c r="AP525" s="236"/>
      <c r="AQ525" s="236"/>
      <c r="AU525" s="236"/>
      <c r="AV525" s="236"/>
      <c r="AW525" s="236"/>
      <c r="AX525" s="236"/>
      <c r="AY525" s="236"/>
      <c r="AZ525" s="236"/>
      <c r="BD525" s="236"/>
      <c r="BE525" s="236"/>
      <c r="BF525" s="236"/>
      <c r="BG525" s="236"/>
      <c r="BH525" s="236"/>
      <c r="BI525" s="236"/>
      <c r="BM525" s="236"/>
      <c r="BN525" s="236"/>
      <c r="BO525" s="236"/>
      <c r="BP525" s="236"/>
      <c r="BQ525" s="236"/>
      <c r="BR525" s="236"/>
    </row>
    <row r="526" spans="11:70">
      <c r="K526" s="236"/>
      <c r="L526" s="236"/>
      <c r="M526" s="236"/>
      <c r="N526" s="236"/>
      <c r="O526" s="236"/>
      <c r="P526" s="236"/>
      <c r="T526" s="236"/>
      <c r="U526" s="236"/>
      <c r="V526" s="236"/>
      <c r="W526" s="236"/>
      <c r="X526" s="236"/>
      <c r="Y526" s="236"/>
      <c r="AC526" s="236"/>
      <c r="AD526" s="236"/>
      <c r="AE526" s="236"/>
      <c r="AF526" s="236"/>
      <c r="AG526" s="236"/>
      <c r="AH526" s="236"/>
      <c r="AL526" s="236"/>
      <c r="AM526" s="236"/>
      <c r="AN526" s="236"/>
      <c r="AO526" s="236"/>
      <c r="AP526" s="236"/>
      <c r="AQ526" s="236"/>
      <c r="AU526" s="236"/>
      <c r="AV526" s="236"/>
      <c r="AW526" s="236"/>
      <c r="AX526" s="236"/>
      <c r="AY526" s="236"/>
      <c r="AZ526" s="236"/>
      <c r="BD526" s="236"/>
      <c r="BE526" s="236"/>
      <c r="BF526" s="236"/>
      <c r="BG526" s="236"/>
      <c r="BH526" s="236"/>
      <c r="BI526" s="236"/>
      <c r="BM526" s="236"/>
      <c r="BN526" s="236"/>
      <c r="BO526" s="236"/>
      <c r="BP526" s="236"/>
      <c r="BQ526" s="236"/>
      <c r="BR526" s="236"/>
    </row>
    <row r="527" spans="11:70">
      <c r="K527" s="386"/>
      <c r="L527" s="236"/>
      <c r="M527" s="236"/>
      <c r="N527" s="236"/>
      <c r="O527" s="236"/>
      <c r="P527" s="236"/>
      <c r="T527" s="236"/>
      <c r="U527" s="236"/>
      <c r="V527" s="236"/>
      <c r="W527" s="236"/>
      <c r="X527" s="236"/>
      <c r="Y527" s="236"/>
      <c r="AC527" s="236"/>
      <c r="AD527" s="236"/>
      <c r="AE527" s="236"/>
      <c r="AF527" s="236"/>
      <c r="AG527" s="236"/>
      <c r="AH527" s="236"/>
      <c r="AL527" s="236"/>
      <c r="AM527" s="236"/>
      <c r="AN527" s="236"/>
      <c r="AO527" s="236"/>
      <c r="AP527" s="236"/>
      <c r="AQ527" s="236"/>
      <c r="AU527" s="236"/>
      <c r="AV527" s="236"/>
      <c r="AW527" s="236"/>
      <c r="AX527" s="236"/>
      <c r="AY527" s="236"/>
      <c r="AZ527" s="236"/>
      <c r="BD527" s="236"/>
      <c r="BE527" s="236"/>
      <c r="BF527" s="236"/>
      <c r="BG527" s="236"/>
      <c r="BH527" s="236"/>
      <c r="BI527" s="236"/>
      <c r="BM527" s="236"/>
      <c r="BN527" s="236"/>
      <c r="BO527" s="236"/>
      <c r="BP527" s="236"/>
      <c r="BQ527" s="236"/>
      <c r="BR527" s="236"/>
    </row>
    <row r="528" spans="11:70">
      <c r="K528" s="236"/>
      <c r="L528" s="236"/>
      <c r="M528" s="236"/>
      <c r="N528" s="236"/>
      <c r="O528" s="236"/>
      <c r="P528" s="236"/>
      <c r="T528" s="236"/>
      <c r="U528" s="236"/>
      <c r="V528" s="236"/>
      <c r="W528" s="236"/>
      <c r="X528" s="236"/>
      <c r="Y528" s="236"/>
      <c r="AC528" s="236"/>
      <c r="AD528" s="236"/>
      <c r="AE528" s="236"/>
      <c r="AF528" s="236"/>
      <c r="AG528" s="236"/>
      <c r="AH528" s="236"/>
      <c r="AL528" s="236"/>
      <c r="AM528" s="236"/>
      <c r="AN528" s="236"/>
      <c r="AO528" s="236"/>
      <c r="AP528" s="236"/>
      <c r="AQ528" s="236"/>
      <c r="AU528" s="236"/>
      <c r="AV528" s="236"/>
      <c r="AW528" s="236"/>
      <c r="AX528" s="236"/>
      <c r="AY528" s="236"/>
      <c r="AZ528" s="236"/>
      <c r="BD528" s="236"/>
      <c r="BE528" s="236"/>
      <c r="BF528" s="236"/>
      <c r="BG528" s="236"/>
      <c r="BH528" s="236"/>
      <c r="BI528" s="236"/>
      <c r="BM528" s="236"/>
      <c r="BN528" s="236"/>
      <c r="BO528" s="236"/>
      <c r="BP528" s="236"/>
      <c r="BQ528" s="236"/>
      <c r="BR528" s="236"/>
    </row>
    <row r="529" spans="11:70">
      <c r="K529" s="236"/>
      <c r="L529" s="236"/>
      <c r="M529" s="236"/>
      <c r="N529" s="236"/>
      <c r="O529" s="236"/>
      <c r="P529" s="236"/>
      <c r="T529" s="236"/>
      <c r="U529" s="236"/>
      <c r="V529" s="236"/>
      <c r="W529" s="236"/>
      <c r="X529" s="236"/>
      <c r="Y529" s="236"/>
      <c r="AC529" s="236"/>
      <c r="AD529" s="236"/>
      <c r="AE529" s="236"/>
      <c r="AF529" s="236"/>
      <c r="AG529" s="236"/>
      <c r="AH529" s="236"/>
      <c r="AL529" s="236"/>
      <c r="AM529" s="236"/>
      <c r="AN529" s="236"/>
      <c r="AO529" s="236"/>
      <c r="AP529" s="236"/>
      <c r="AQ529" s="236"/>
      <c r="AU529" s="236"/>
      <c r="AV529" s="236"/>
      <c r="AW529" s="236"/>
      <c r="AX529" s="236"/>
      <c r="AY529" s="236"/>
      <c r="AZ529" s="236"/>
      <c r="BD529" s="236"/>
      <c r="BE529" s="236"/>
      <c r="BF529" s="236"/>
      <c r="BG529" s="236"/>
      <c r="BH529" s="236"/>
      <c r="BI529" s="236"/>
      <c r="BM529" s="236"/>
      <c r="BN529" s="236"/>
      <c r="BO529" s="236"/>
      <c r="BP529" s="236"/>
      <c r="BQ529" s="236"/>
      <c r="BR529" s="236"/>
    </row>
    <row r="530" spans="11:70">
      <c r="K530" s="236"/>
      <c r="L530" s="236"/>
      <c r="M530" s="236"/>
      <c r="N530" s="236"/>
      <c r="O530" s="236"/>
      <c r="P530" s="236"/>
      <c r="T530" s="236"/>
      <c r="U530" s="236"/>
      <c r="V530" s="236"/>
      <c r="W530" s="236"/>
      <c r="X530" s="236"/>
      <c r="Y530" s="236"/>
      <c r="AC530" s="236"/>
      <c r="AD530" s="236"/>
      <c r="AE530" s="236"/>
      <c r="AF530" s="236"/>
      <c r="AG530" s="236"/>
      <c r="AH530" s="236"/>
      <c r="AL530" s="236"/>
      <c r="AM530" s="236"/>
      <c r="AN530" s="236"/>
      <c r="AO530" s="236"/>
      <c r="AP530" s="236"/>
      <c r="AQ530" s="236"/>
      <c r="AU530" s="236"/>
      <c r="AV530" s="236"/>
      <c r="AW530" s="236"/>
      <c r="AX530" s="236"/>
      <c r="AY530" s="236"/>
      <c r="AZ530" s="236"/>
      <c r="BD530" s="236"/>
      <c r="BE530" s="236"/>
      <c r="BF530" s="236"/>
      <c r="BG530" s="236"/>
      <c r="BH530" s="236"/>
      <c r="BI530" s="236"/>
      <c r="BM530" s="236"/>
      <c r="BN530" s="236"/>
      <c r="BO530" s="236"/>
      <c r="BP530" s="236"/>
      <c r="BQ530" s="236"/>
      <c r="BR530" s="236"/>
    </row>
    <row r="531" spans="11:70">
      <c r="K531" s="386"/>
      <c r="L531" s="236"/>
      <c r="M531" s="236"/>
      <c r="N531" s="236"/>
      <c r="O531" s="236"/>
      <c r="P531" s="236"/>
      <c r="T531" s="236"/>
      <c r="U531" s="236"/>
      <c r="V531" s="236"/>
      <c r="W531" s="236"/>
      <c r="X531" s="236"/>
      <c r="Y531" s="236"/>
      <c r="AC531" s="236"/>
      <c r="AD531" s="236"/>
      <c r="AE531" s="236"/>
      <c r="AF531" s="236"/>
      <c r="AG531" s="236"/>
      <c r="AH531" s="236"/>
      <c r="AL531" s="236"/>
      <c r="AM531" s="236"/>
      <c r="AN531" s="236"/>
      <c r="AO531" s="236"/>
      <c r="AP531" s="236"/>
      <c r="AQ531" s="236"/>
      <c r="AU531" s="236"/>
      <c r="AV531" s="236"/>
      <c r="AW531" s="236"/>
      <c r="AX531" s="236"/>
      <c r="AY531" s="236"/>
      <c r="AZ531" s="236"/>
      <c r="BD531" s="236"/>
      <c r="BE531" s="236"/>
      <c r="BF531" s="236"/>
      <c r="BG531" s="236"/>
      <c r="BH531" s="236"/>
      <c r="BI531" s="236"/>
      <c r="BM531" s="236"/>
      <c r="BN531" s="236"/>
      <c r="BO531" s="236"/>
      <c r="BP531" s="236"/>
      <c r="BQ531" s="236"/>
      <c r="BR531" s="236"/>
    </row>
    <row r="532" spans="11:70">
      <c r="K532" s="236"/>
      <c r="L532" s="236"/>
      <c r="M532" s="236"/>
      <c r="N532" s="236"/>
      <c r="O532" s="236"/>
      <c r="P532" s="236"/>
      <c r="T532" s="236"/>
      <c r="U532" s="236"/>
      <c r="V532" s="236"/>
      <c r="W532" s="236"/>
      <c r="X532" s="236"/>
      <c r="Y532" s="236"/>
      <c r="AC532" s="236"/>
      <c r="AD532" s="236"/>
      <c r="AE532" s="236"/>
      <c r="AF532" s="236"/>
      <c r="AG532" s="236"/>
      <c r="AH532" s="236"/>
      <c r="AL532" s="236"/>
      <c r="AM532" s="236"/>
      <c r="AN532" s="236"/>
      <c r="AO532" s="236"/>
      <c r="AP532" s="236"/>
      <c r="AQ532" s="236"/>
      <c r="AU532" s="236"/>
      <c r="AV532" s="236"/>
      <c r="AW532" s="236"/>
      <c r="AX532" s="236"/>
      <c r="AY532" s="236"/>
      <c r="AZ532" s="236"/>
      <c r="BD532" s="236"/>
      <c r="BE532" s="236"/>
      <c r="BF532" s="236"/>
      <c r="BG532" s="236"/>
      <c r="BH532" s="236"/>
      <c r="BI532" s="236"/>
      <c r="BM532" s="236"/>
      <c r="BN532" s="236"/>
      <c r="BO532" s="236"/>
      <c r="BP532" s="236"/>
      <c r="BQ532" s="236"/>
      <c r="BR532" s="236"/>
    </row>
    <row r="533" spans="11:70">
      <c r="K533" s="236"/>
      <c r="L533" s="236"/>
      <c r="M533" s="236"/>
      <c r="N533" s="236"/>
      <c r="O533" s="236"/>
      <c r="P533" s="236"/>
      <c r="T533" s="236"/>
      <c r="U533" s="236"/>
      <c r="V533" s="236"/>
      <c r="W533" s="236"/>
      <c r="X533" s="236"/>
      <c r="Y533" s="236"/>
      <c r="AC533" s="236"/>
      <c r="AD533" s="236"/>
      <c r="AE533" s="236"/>
      <c r="AF533" s="236"/>
      <c r="AG533" s="236"/>
      <c r="AH533" s="236"/>
      <c r="AL533" s="236"/>
      <c r="AM533" s="236"/>
      <c r="AN533" s="236"/>
      <c r="AO533" s="236"/>
      <c r="AP533" s="236"/>
      <c r="AQ533" s="236"/>
      <c r="AU533" s="236"/>
      <c r="AV533" s="236"/>
      <c r="AW533" s="236"/>
      <c r="AX533" s="236"/>
      <c r="AY533" s="236"/>
      <c r="AZ533" s="236"/>
      <c r="BD533" s="236"/>
      <c r="BE533" s="236"/>
      <c r="BF533" s="236"/>
      <c r="BG533" s="236"/>
      <c r="BH533" s="236"/>
      <c r="BI533" s="236"/>
      <c r="BM533" s="236"/>
      <c r="BN533" s="236"/>
      <c r="BO533" s="236"/>
      <c r="BP533" s="236"/>
      <c r="BQ533" s="236"/>
      <c r="BR533" s="236"/>
    </row>
    <row r="534" spans="11:70">
      <c r="K534" s="236"/>
      <c r="L534" s="236"/>
      <c r="M534" s="236"/>
      <c r="N534" s="236"/>
      <c r="O534" s="236"/>
      <c r="P534" s="236"/>
      <c r="T534" s="236"/>
      <c r="U534" s="236"/>
      <c r="V534" s="236"/>
      <c r="W534" s="236"/>
      <c r="X534" s="236"/>
      <c r="Y534" s="236"/>
      <c r="AC534" s="236"/>
      <c r="AD534" s="236"/>
      <c r="AE534" s="236"/>
      <c r="AF534" s="236"/>
      <c r="AG534" s="236"/>
      <c r="AH534" s="236"/>
      <c r="AL534" s="236"/>
      <c r="AM534" s="236"/>
      <c r="AN534" s="236"/>
      <c r="AO534" s="236"/>
      <c r="AP534" s="236"/>
      <c r="AQ534" s="236"/>
      <c r="AU534" s="236"/>
      <c r="AV534" s="236"/>
      <c r="AW534" s="236"/>
      <c r="AX534" s="236"/>
      <c r="AY534" s="236"/>
      <c r="AZ534" s="236"/>
      <c r="BD534" s="236"/>
      <c r="BE534" s="236"/>
      <c r="BF534" s="236"/>
      <c r="BG534" s="236"/>
      <c r="BH534" s="236"/>
      <c r="BI534" s="236"/>
      <c r="BM534" s="236"/>
      <c r="BN534" s="236"/>
      <c r="BO534" s="236"/>
      <c r="BP534" s="236"/>
      <c r="BQ534" s="236"/>
      <c r="BR534" s="236"/>
    </row>
    <row r="535" spans="11:70">
      <c r="K535" s="386"/>
      <c r="L535" s="236"/>
      <c r="M535" s="236"/>
      <c r="N535" s="236"/>
      <c r="O535" s="236"/>
      <c r="P535" s="236"/>
      <c r="T535" s="236"/>
      <c r="U535" s="236"/>
      <c r="V535" s="236"/>
      <c r="W535" s="236"/>
      <c r="X535" s="236"/>
      <c r="Y535" s="236"/>
      <c r="AC535" s="236"/>
      <c r="AD535" s="236"/>
      <c r="AE535" s="236"/>
      <c r="AF535" s="236"/>
      <c r="AG535" s="236"/>
      <c r="AH535" s="236"/>
      <c r="AL535" s="236"/>
      <c r="AM535" s="236"/>
      <c r="AN535" s="236"/>
      <c r="AO535" s="236"/>
      <c r="AP535" s="236"/>
      <c r="AQ535" s="236"/>
      <c r="AU535" s="236"/>
      <c r="AV535" s="236"/>
      <c r="AW535" s="236"/>
      <c r="AX535" s="236"/>
      <c r="AY535" s="236"/>
      <c r="AZ535" s="236"/>
      <c r="BD535" s="236"/>
      <c r="BE535" s="236"/>
      <c r="BF535" s="236"/>
      <c r="BG535" s="236"/>
      <c r="BH535" s="236"/>
      <c r="BI535" s="236"/>
      <c r="BM535" s="236"/>
      <c r="BN535" s="236"/>
      <c r="BO535" s="236"/>
      <c r="BP535" s="236"/>
      <c r="BQ535" s="236"/>
      <c r="BR535" s="236"/>
    </row>
    <row r="536" spans="11:70">
      <c r="K536" s="236"/>
      <c r="L536" s="236"/>
      <c r="M536" s="236"/>
      <c r="N536" s="236"/>
      <c r="O536" s="236"/>
      <c r="P536" s="236"/>
      <c r="T536" s="236"/>
      <c r="U536" s="236"/>
      <c r="V536" s="236"/>
      <c r="W536" s="236"/>
      <c r="X536" s="236"/>
      <c r="Y536" s="236"/>
      <c r="AC536" s="236"/>
      <c r="AD536" s="236"/>
      <c r="AE536" s="236"/>
      <c r="AF536" s="236"/>
      <c r="AG536" s="236"/>
      <c r="AH536" s="236"/>
      <c r="AL536" s="236"/>
      <c r="AM536" s="236"/>
      <c r="AN536" s="236"/>
      <c r="AO536" s="236"/>
      <c r="AP536" s="236"/>
      <c r="AQ536" s="236"/>
      <c r="AU536" s="236"/>
      <c r="AV536" s="236"/>
      <c r="AW536" s="236"/>
      <c r="AX536" s="236"/>
      <c r="AY536" s="236"/>
      <c r="AZ536" s="236"/>
      <c r="BD536" s="236"/>
      <c r="BE536" s="236"/>
      <c r="BF536" s="236"/>
      <c r="BG536" s="236"/>
      <c r="BH536" s="236"/>
      <c r="BI536" s="236"/>
      <c r="BM536" s="236"/>
      <c r="BN536" s="236"/>
      <c r="BO536" s="236"/>
      <c r="BP536" s="236"/>
      <c r="BQ536" s="236"/>
      <c r="BR536" s="236"/>
    </row>
    <row r="537" spans="11:70">
      <c r="K537" s="236"/>
      <c r="L537" s="236"/>
      <c r="M537" s="236"/>
      <c r="N537" s="236"/>
      <c r="O537" s="236"/>
      <c r="P537" s="236"/>
      <c r="T537" s="236"/>
      <c r="U537" s="236"/>
      <c r="V537" s="236"/>
      <c r="W537" s="236"/>
      <c r="X537" s="236"/>
      <c r="Y537" s="236"/>
      <c r="AC537" s="236"/>
      <c r="AD537" s="236"/>
      <c r="AE537" s="236"/>
      <c r="AF537" s="236"/>
      <c r="AG537" s="236"/>
      <c r="AH537" s="236"/>
      <c r="AL537" s="236"/>
      <c r="AM537" s="236"/>
      <c r="AN537" s="236"/>
      <c r="AO537" s="236"/>
      <c r="AP537" s="236"/>
      <c r="AQ537" s="236"/>
      <c r="AU537" s="236"/>
      <c r="AV537" s="236"/>
      <c r="AW537" s="236"/>
      <c r="AX537" s="236"/>
      <c r="AY537" s="236"/>
      <c r="AZ537" s="236"/>
      <c r="BD537" s="236"/>
      <c r="BE537" s="236"/>
      <c r="BF537" s="236"/>
      <c r="BG537" s="236"/>
      <c r="BH537" s="236"/>
      <c r="BI537" s="236"/>
      <c r="BM537" s="236"/>
      <c r="BN537" s="236"/>
      <c r="BO537" s="236"/>
      <c r="BP537" s="236"/>
      <c r="BQ537" s="236"/>
      <c r="BR537" s="236"/>
    </row>
    <row r="538" spans="11:70">
      <c r="K538" s="236"/>
      <c r="L538" s="236"/>
      <c r="M538" s="236"/>
      <c r="N538" s="236"/>
      <c r="O538" s="236"/>
      <c r="P538" s="236"/>
      <c r="T538" s="236"/>
      <c r="U538" s="236"/>
      <c r="V538" s="236"/>
      <c r="W538" s="236"/>
      <c r="X538" s="236"/>
      <c r="Y538" s="236"/>
      <c r="AC538" s="236"/>
      <c r="AD538" s="236"/>
      <c r="AE538" s="236"/>
      <c r="AF538" s="236"/>
      <c r="AG538" s="236"/>
      <c r="AH538" s="236"/>
      <c r="AL538" s="236"/>
      <c r="AM538" s="236"/>
      <c r="AN538" s="236"/>
      <c r="AO538" s="236"/>
      <c r="AP538" s="236"/>
      <c r="AQ538" s="236"/>
      <c r="AU538" s="236"/>
      <c r="AV538" s="236"/>
      <c r="AW538" s="236"/>
      <c r="AX538" s="236"/>
      <c r="AY538" s="236"/>
      <c r="AZ538" s="236"/>
      <c r="BD538" s="236"/>
      <c r="BE538" s="236"/>
      <c r="BF538" s="236"/>
      <c r="BG538" s="236"/>
      <c r="BH538" s="236"/>
      <c r="BI538" s="236"/>
      <c r="BM538" s="236"/>
      <c r="BN538" s="236"/>
      <c r="BO538" s="236"/>
      <c r="BP538" s="236"/>
      <c r="BQ538" s="236"/>
      <c r="BR538" s="236"/>
    </row>
    <row r="539" spans="11:70">
      <c r="K539" s="386"/>
      <c r="L539" s="236"/>
      <c r="M539" s="236"/>
      <c r="N539" s="236"/>
      <c r="O539" s="236"/>
      <c r="P539" s="236"/>
      <c r="T539" s="236"/>
      <c r="U539" s="236"/>
      <c r="V539" s="236"/>
      <c r="W539" s="236"/>
      <c r="X539" s="236"/>
      <c r="Y539" s="236"/>
      <c r="AC539" s="236"/>
      <c r="AD539" s="236"/>
      <c r="AE539" s="236"/>
      <c r="AF539" s="236"/>
      <c r="AG539" s="236"/>
      <c r="AH539" s="236"/>
      <c r="AL539" s="236"/>
      <c r="AM539" s="236"/>
      <c r="AN539" s="236"/>
      <c r="AO539" s="236"/>
      <c r="AP539" s="236"/>
      <c r="AQ539" s="236"/>
      <c r="AU539" s="236"/>
      <c r="AV539" s="236"/>
      <c r="AW539" s="236"/>
      <c r="AX539" s="236"/>
      <c r="AY539" s="236"/>
      <c r="AZ539" s="236"/>
      <c r="BD539" s="236"/>
      <c r="BE539" s="236"/>
      <c r="BF539" s="236"/>
      <c r="BG539" s="236"/>
      <c r="BH539" s="236"/>
      <c r="BI539" s="236"/>
      <c r="BM539" s="236"/>
      <c r="BN539" s="236"/>
      <c r="BO539" s="236"/>
      <c r="BP539" s="236"/>
      <c r="BQ539" s="236"/>
      <c r="BR539" s="236"/>
    </row>
    <row r="540" spans="11:70">
      <c r="K540" s="236"/>
      <c r="L540" s="236"/>
      <c r="M540" s="236"/>
      <c r="N540" s="236"/>
      <c r="O540" s="236"/>
      <c r="P540" s="236"/>
      <c r="T540" s="236"/>
      <c r="U540" s="236"/>
      <c r="V540" s="236"/>
      <c r="W540" s="236"/>
      <c r="X540" s="236"/>
      <c r="Y540" s="236"/>
      <c r="AC540" s="236"/>
      <c r="AD540" s="236"/>
      <c r="AE540" s="236"/>
      <c r="AF540" s="236"/>
      <c r="AG540" s="236"/>
      <c r="AH540" s="236"/>
      <c r="AL540" s="236"/>
      <c r="AM540" s="236"/>
      <c r="AN540" s="236"/>
      <c r="AO540" s="236"/>
      <c r="AP540" s="236"/>
      <c r="AQ540" s="236"/>
      <c r="AU540" s="236"/>
      <c r="AV540" s="236"/>
      <c r="AW540" s="236"/>
      <c r="AX540" s="236"/>
      <c r="AY540" s="236"/>
      <c r="AZ540" s="236"/>
      <c r="BD540" s="236"/>
      <c r="BE540" s="236"/>
      <c r="BF540" s="236"/>
      <c r="BG540" s="236"/>
      <c r="BH540" s="236"/>
      <c r="BI540" s="236"/>
      <c r="BM540" s="236"/>
      <c r="BN540" s="236"/>
      <c r="BO540" s="236"/>
      <c r="BP540" s="236"/>
      <c r="BQ540" s="236"/>
      <c r="BR540" s="236"/>
    </row>
    <row r="541" spans="11:70">
      <c r="K541" s="236"/>
      <c r="L541" s="236"/>
      <c r="M541" s="236"/>
      <c r="N541" s="236"/>
      <c r="O541" s="236"/>
      <c r="P541" s="236"/>
      <c r="T541" s="236"/>
      <c r="U541" s="236"/>
      <c r="V541" s="236"/>
      <c r="W541" s="236"/>
      <c r="X541" s="236"/>
      <c r="Y541" s="236"/>
      <c r="AC541" s="236"/>
      <c r="AD541" s="236"/>
      <c r="AE541" s="236"/>
      <c r="AF541" s="236"/>
      <c r="AG541" s="236"/>
      <c r="AH541" s="236"/>
      <c r="AL541" s="236"/>
      <c r="AM541" s="236"/>
      <c r="AN541" s="236"/>
      <c r="AO541" s="236"/>
      <c r="AP541" s="236"/>
      <c r="AQ541" s="236"/>
      <c r="AU541" s="236"/>
      <c r="AV541" s="236"/>
      <c r="AW541" s="236"/>
      <c r="AX541" s="236"/>
      <c r="AY541" s="236"/>
      <c r="AZ541" s="236"/>
      <c r="BD541" s="236"/>
      <c r="BE541" s="236"/>
      <c r="BF541" s="236"/>
      <c r="BG541" s="236"/>
      <c r="BH541" s="236"/>
      <c r="BI541" s="236"/>
      <c r="BM541" s="236"/>
      <c r="BN541" s="236"/>
      <c r="BO541" s="236"/>
      <c r="BP541" s="236"/>
      <c r="BQ541" s="236"/>
      <c r="BR541" s="236"/>
    </row>
    <row r="542" spans="11:70">
      <c r="K542" s="236"/>
      <c r="L542" s="236"/>
      <c r="M542" s="236"/>
      <c r="N542" s="236"/>
      <c r="O542" s="236"/>
      <c r="P542" s="236"/>
      <c r="T542" s="236"/>
      <c r="U542" s="236"/>
      <c r="V542" s="236"/>
      <c r="W542" s="236"/>
      <c r="X542" s="236"/>
      <c r="Y542" s="236"/>
      <c r="AC542" s="236"/>
      <c r="AD542" s="236"/>
      <c r="AE542" s="236"/>
      <c r="AF542" s="236"/>
      <c r="AG542" s="236"/>
      <c r="AH542" s="236"/>
      <c r="AL542" s="236"/>
      <c r="AM542" s="236"/>
      <c r="AN542" s="236"/>
      <c r="AO542" s="236"/>
      <c r="AP542" s="236"/>
      <c r="AQ542" s="236"/>
      <c r="AU542" s="236"/>
      <c r="AV542" s="236"/>
      <c r="AW542" s="236"/>
      <c r="AX542" s="236"/>
      <c r="AY542" s="236"/>
      <c r="AZ542" s="236"/>
      <c r="BD542" s="236"/>
      <c r="BE542" s="236"/>
      <c r="BF542" s="236"/>
      <c r="BG542" s="236"/>
      <c r="BH542" s="236"/>
      <c r="BI542" s="236"/>
      <c r="BM542" s="236"/>
      <c r="BN542" s="236"/>
      <c r="BO542" s="236"/>
      <c r="BP542" s="236"/>
      <c r="BQ542" s="236"/>
      <c r="BR542" s="236"/>
    </row>
    <row r="543" spans="11:70">
      <c r="K543" s="386"/>
      <c r="L543" s="236"/>
      <c r="M543" s="236"/>
      <c r="N543" s="236"/>
      <c r="O543" s="236"/>
      <c r="P543" s="236"/>
      <c r="T543" s="236"/>
      <c r="U543" s="236"/>
      <c r="V543" s="236"/>
      <c r="W543" s="236"/>
      <c r="X543" s="236"/>
      <c r="Y543" s="236"/>
      <c r="AC543" s="236"/>
      <c r="AD543" s="236"/>
      <c r="AE543" s="236"/>
      <c r="AF543" s="236"/>
      <c r="AG543" s="236"/>
      <c r="AH543" s="236"/>
      <c r="AL543" s="236"/>
      <c r="AM543" s="236"/>
      <c r="AN543" s="236"/>
      <c r="AO543" s="236"/>
      <c r="AP543" s="236"/>
      <c r="AQ543" s="236"/>
      <c r="AU543" s="236"/>
      <c r="AV543" s="236"/>
      <c r="AW543" s="236"/>
      <c r="AX543" s="236"/>
      <c r="AY543" s="236"/>
      <c r="AZ543" s="236"/>
      <c r="BD543" s="236"/>
      <c r="BE543" s="236"/>
      <c r="BF543" s="236"/>
      <c r="BG543" s="236"/>
      <c r="BH543" s="236"/>
      <c r="BI543" s="236"/>
      <c r="BM543" s="236"/>
      <c r="BN543" s="236"/>
      <c r="BO543" s="236"/>
      <c r="BP543" s="236"/>
      <c r="BQ543" s="236"/>
      <c r="BR543" s="236"/>
    </row>
    <row r="544" spans="11:70">
      <c r="K544" s="236"/>
      <c r="L544" s="236"/>
      <c r="M544" s="236"/>
      <c r="N544" s="236"/>
      <c r="O544" s="236"/>
      <c r="P544" s="236"/>
      <c r="T544" s="236"/>
      <c r="U544" s="236"/>
      <c r="V544" s="236"/>
      <c r="W544" s="236"/>
      <c r="X544" s="236"/>
      <c r="Y544" s="236"/>
      <c r="AC544" s="236"/>
      <c r="AD544" s="236"/>
      <c r="AE544" s="236"/>
      <c r="AF544" s="236"/>
      <c r="AG544" s="236"/>
      <c r="AH544" s="236"/>
      <c r="AL544" s="236"/>
      <c r="AM544" s="236"/>
      <c r="AN544" s="236"/>
      <c r="AO544" s="236"/>
      <c r="AP544" s="236"/>
      <c r="AQ544" s="236"/>
      <c r="AU544" s="236"/>
      <c r="AV544" s="236"/>
      <c r="AW544" s="236"/>
      <c r="AX544" s="236"/>
      <c r="AY544" s="236"/>
      <c r="AZ544" s="236"/>
      <c r="BD544" s="236"/>
      <c r="BE544" s="236"/>
      <c r="BF544" s="236"/>
      <c r="BG544" s="236"/>
      <c r="BH544" s="236"/>
      <c r="BI544" s="236"/>
      <c r="BM544" s="236"/>
      <c r="BN544" s="236"/>
      <c r="BO544" s="236"/>
      <c r="BP544" s="236"/>
      <c r="BQ544" s="236"/>
      <c r="BR544" s="236"/>
    </row>
    <row r="545" spans="11:70">
      <c r="K545" s="236"/>
      <c r="L545" s="236"/>
      <c r="M545" s="236"/>
      <c r="N545" s="236"/>
      <c r="O545" s="236"/>
      <c r="P545" s="236"/>
      <c r="T545" s="236"/>
      <c r="U545" s="236"/>
      <c r="V545" s="236"/>
      <c r="W545" s="236"/>
      <c r="X545" s="236"/>
      <c r="Y545" s="236"/>
      <c r="AC545" s="236"/>
      <c r="AD545" s="236"/>
      <c r="AE545" s="236"/>
      <c r="AF545" s="236"/>
      <c r="AG545" s="236"/>
      <c r="AH545" s="236"/>
      <c r="AL545" s="236"/>
      <c r="AM545" s="236"/>
      <c r="AN545" s="236"/>
      <c r="AO545" s="236"/>
      <c r="AP545" s="236"/>
      <c r="AQ545" s="236"/>
      <c r="AU545" s="236"/>
      <c r="AV545" s="236"/>
      <c r="AW545" s="236"/>
      <c r="AX545" s="236"/>
      <c r="AY545" s="236"/>
      <c r="AZ545" s="236"/>
      <c r="BD545" s="236"/>
      <c r="BE545" s="236"/>
      <c r="BF545" s="236"/>
      <c r="BG545" s="236"/>
      <c r="BH545" s="236"/>
      <c r="BI545" s="236"/>
      <c r="BM545" s="236"/>
      <c r="BN545" s="236"/>
      <c r="BO545" s="236"/>
      <c r="BP545" s="236"/>
      <c r="BQ545" s="236"/>
      <c r="BR545" s="236"/>
    </row>
    <row r="546" spans="11:70">
      <c r="K546" s="236"/>
      <c r="L546" s="236"/>
      <c r="M546" s="236"/>
      <c r="N546" s="236"/>
      <c r="O546" s="236"/>
      <c r="P546" s="236"/>
      <c r="T546" s="236"/>
      <c r="U546" s="236"/>
      <c r="V546" s="236"/>
      <c r="W546" s="236"/>
      <c r="X546" s="236"/>
      <c r="Y546" s="236"/>
      <c r="AC546" s="236"/>
      <c r="AD546" s="236"/>
      <c r="AE546" s="236"/>
      <c r="AF546" s="236"/>
      <c r="AG546" s="236"/>
      <c r="AH546" s="236"/>
      <c r="AL546" s="236"/>
      <c r="AM546" s="236"/>
      <c r="AN546" s="236"/>
      <c r="AO546" s="236"/>
      <c r="AP546" s="236"/>
      <c r="AQ546" s="236"/>
      <c r="AU546" s="236"/>
      <c r="AV546" s="236"/>
      <c r="AW546" s="236"/>
      <c r="AX546" s="236"/>
      <c r="AY546" s="236"/>
      <c r="AZ546" s="236"/>
      <c r="BD546" s="236"/>
      <c r="BE546" s="236"/>
      <c r="BF546" s="236"/>
      <c r="BG546" s="236"/>
      <c r="BH546" s="236"/>
      <c r="BI546" s="236"/>
      <c r="BM546" s="236"/>
      <c r="BN546" s="236"/>
      <c r="BO546" s="236"/>
      <c r="BP546" s="236"/>
      <c r="BQ546" s="236"/>
      <c r="BR546" s="236"/>
    </row>
    <row r="547" spans="11:70">
      <c r="K547" s="386"/>
      <c r="L547" s="236"/>
      <c r="M547" s="236"/>
      <c r="N547" s="236"/>
      <c r="O547" s="236"/>
      <c r="P547" s="236"/>
      <c r="T547" s="236"/>
      <c r="U547" s="236"/>
      <c r="V547" s="236"/>
      <c r="W547" s="236"/>
      <c r="X547" s="236"/>
      <c r="Y547" s="236"/>
      <c r="AC547" s="236"/>
      <c r="AD547" s="236"/>
      <c r="AE547" s="236"/>
      <c r="AF547" s="236"/>
      <c r="AG547" s="236"/>
      <c r="AH547" s="236"/>
      <c r="AL547" s="236"/>
      <c r="AM547" s="236"/>
      <c r="AN547" s="236"/>
      <c r="AO547" s="236"/>
      <c r="AP547" s="236"/>
      <c r="AQ547" s="236"/>
      <c r="AU547" s="236"/>
      <c r="AV547" s="236"/>
      <c r="AW547" s="236"/>
      <c r="AX547" s="236"/>
      <c r="AY547" s="236"/>
      <c r="AZ547" s="236"/>
      <c r="BD547" s="236"/>
      <c r="BE547" s="236"/>
      <c r="BF547" s="236"/>
      <c r="BG547" s="236"/>
      <c r="BH547" s="236"/>
      <c r="BI547" s="236"/>
      <c r="BM547" s="236"/>
      <c r="BN547" s="236"/>
      <c r="BO547" s="236"/>
      <c r="BP547" s="236"/>
      <c r="BQ547" s="236"/>
      <c r="BR547" s="236"/>
    </row>
    <row r="548" spans="11:70">
      <c r="K548" s="236"/>
      <c r="L548" s="236"/>
      <c r="M548" s="236"/>
      <c r="N548" s="236"/>
      <c r="O548" s="236"/>
      <c r="P548" s="236"/>
      <c r="T548" s="236"/>
      <c r="U548" s="236"/>
      <c r="V548" s="236"/>
      <c r="W548" s="236"/>
      <c r="X548" s="236"/>
      <c r="Y548" s="236"/>
      <c r="AC548" s="236"/>
      <c r="AD548" s="236"/>
      <c r="AE548" s="236"/>
      <c r="AF548" s="236"/>
      <c r="AG548" s="236"/>
      <c r="AH548" s="236"/>
      <c r="AL548" s="236"/>
      <c r="AM548" s="236"/>
      <c r="AN548" s="236"/>
      <c r="AO548" s="236"/>
      <c r="AP548" s="236"/>
      <c r="AQ548" s="236"/>
      <c r="AU548" s="236"/>
      <c r="AV548" s="236"/>
      <c r="AW548" s="236"/>
      <c r="AX548" s="236"/>
      <c r="AY548" s="236"/>
      <c r="AZ548" s="236"/>
      <c r="BD548" s="236"/>
      <c r="BE548" s="236"/>
      <c r="BF548" s="236"/>
      <c r="BG548" s="236"/>
      <c r="BH548" s="236"/>
      <c r="BI548" s="236"/>
      <c r="BM548" s="236"/>
      <c r="BN548" s="236"/>
      <c r="BO548" s="236"/>
      <c r="BP548" s="236"/>
      <c r="BQ548" s="236"/>
      <c r="BR548" s="236"/>
    </row>
    <row r="549" spans="11:70">
      <c r="K549" s="236"/>
      <c r="L549" s="236"/>
      <c r="M549" s="236"/>
      <c r="N549" s="236"/>
      <c r="O549" s="236"/>
      <c r="P549" s="236"/>
      <c r="T549" s="236"/>
      <c r="U549" s="236"/>
      <c r="V549" s="236"/>
      <c r="W549" s="236"/>
      <c r="X549" s="236"/>
      <c r="Y549" s="236"/>
      <c r="AC549" s="236"/>
      <c r="AD549" s="236"/>
      <c r="AE549" s="236"/>
      <c r="AF549" s="236"/>
      <c r="AG549" s="236"/>
      <c r="AH549" s="236"/>
      <c r="AL549" s="236"/>
      <c r="AM549" s="236"/>
      <c r="AN549" s="236"/>
      <c r="AO549" s="236"/>
      <c r="AP549" s="236"/>
      <c r="AQ549" s="236"/>
      <c r="AU549" s="236"/>
      <c r="AV549" s="236"/>
      <c r="AW549" s="236"/>
      <c r="AX549" s="236"/>
      <c r="AY549" s="236"/>
      <c r="AZ549" s="236"/>
      <c r="BD549" s="236"/>
      <c r="BE549" s="236"/>
      <c r="BF549" s="236"/>
      <c r="BG549" s="236"/>
      <c r="BH549" s="236"/>
      <c r="BI549" s="236"/>
      <c r="BM549" s="236"/>
      <c r="BN549" s="236"/>
      <c r="BO549" s="236"/>
      <c r="BP549" s="236"/>
      <c r="BQ549" s="236"/>
      <c r="BR549" s="236"/>
    </row>
    <row r="550" spans="11:70">
      <c r="K550" s="236"/>
      <c r="L550" s="236"/>
      <c r="M550" s="236"/>
      <c r="N550" s="236"/>
      <c r="O550" s="236"/>
      <c r="P550" s="236"/>
      <c r="T550" s="236"/>
      <c r="U550" s="236"/>
      <c r="V550" s="236"/>
      <c r="W550" s="236"/>
      <c r="X550" s="236"/>
      <c r="Y550" s="236"/>
      <c r="AC550" s="236"/>
      <c r="AD550" s="236"/>
      <c r="AE550" s="236"/>
      <c r="AF550" s="236"/>
      <c r="AG550" s="236"/>
      <c r="AH550" s="236"/>
      <c r="AL550" s="236"/>
      <c r="AM550" s="236"/>
      <c r="AN550" s="236"/>
      <c r="AO550" s="236"/>
      <c r="AP550" s="236"/>
      <c r="AQ550" s="236"/>
      <c r="AU550" s="236"/>
      <c r="AV550" s="236"/>
      <c r="AW550" s="236"/>
      <c r="AX550" s="236"/>
      <c r="AY550" s="236"/>
      <c r="AZ550" s="236"/>
      <c r="BD550" s="236"/>
      <c r="BE550" s="236"/>
      <c r="BF550" s="236"/>
      <c r="BG550" s="236"/>
      <c r="BH550" s="236"/>
      <c r="BI550" s="236"/>
      <c r="BM550" s="236"/>
      <c r="BN550" s="236"/>
      <c r="BO550" s="236"/>
      <c r="BP550" s="236"/>
      <c r="BQ550" s="236"/>
      <c r="BR550" s="236"/>
    </row>
    <row r="551" spans="11:70">
      <c r="K551" s="386"/>
      <c r="L551" s="236"/>
      <c r="M551" s="236"/>
      <c r="N551" s="236"/>
      <c r="O551" s="236"/>
      <c r="P551" s="236"/>
      <c r="T551" s="236"/>
      <c r="U551" s="236"/>
      <c r="V551" s="236"/>
      <c r="W551" s="236"/>
      <c r="X551" s="236"/>
      <c r="Y551" s="236"/>
      <c r="AC551" s="236"/>
      <c r="AD551" s="236"/>
      <c r="AE551" s="236"/>
      <c r="AF551" s="236"/>
      <c r="AG551" s="236"/>
      <c r="AH551" s="236"/>
      <c r="AL551" s="236"/>
      <c r="AM551" s="236"/>
      <c r="AN551" s="236"/>
      <c r="AO551" s="236"/>
      <c r="AP551" s="236"/>
      <c r="AQ551" s="236"/>
      <c r="AU551" s="236"/>
      <c r="AV551" s="236"/>
      <c r="AW551" s="236"/>
      <c r="AX551" s="236"/>
      <c r="AY551" s="236"/>
      <c r="AZ551" s="236"/>
      <c r="BD551" s="236"/>
      <c r="BE551" s="236"/>
      <c r="BF551" s="236"/>
      <c r="BG551" s="236"/>
      <c r="BH551" s="236"/>
      <c r="BI551" s="236"/>
      <c r="BM551" s="236"/>
      <c r="BN551" s="236"/>
      <c r="BO551" s="236"/>
      <c r="BP551" s="236"/>
      <c r="BQ551" s="236"/>
      <c r="BR551" s="236"/>
    </row>
    <row r="552" spans="11:70">
      <c r="K552" s="236"/>
      <c r="L552" s="236"/>
      <c r="M552" s="236"/>
      <c r="N552" s="236"/>
      <c r="O552" s="236"/>
      <c r="P552" s="236"/>
      <c r="T552" s="236"/>
      <c r="U552" s="236"/>
      <c r="V552" s="236"/>
      <c r="W552" s="236"/>
      <c r="X552" s="236"/>
      <c r="Y552" s="236"/>
      <c r="AC552" s="236"/>
      <c r="AD552" s="236"/>
      <c r="AE552" s="236"/>
      <c r="AF552" s="236"/>
      <c r="AG552" s="236"/>
      <c r="AH552" s="236"/>
      <c r="AL552" s="236"/>
      <c r="AM552" s="236"/>
      <c r="AN552" s="236"/>
      <c r="AO552" s="236"/>
      <c r="AP552" s="236"/>
      <c r="AQ552" s="236"/>
      <c r="AU552" s="236"/>
      <c r="AV552" s="236"/>
      <c r="AW552" s="236"/>
      <c r="AX552" s="236"/>
      <c r="AY552" s="236"/>
      <c r="AZ552" s="236"/>
      <c r="BD552" s="236"/>
      <c r="BE552" s="236"/>
      <c r="BF552" s="236"/>
      <c r="BG552" s="236"/>
      <c r="BH552" s="236"/>
      <c r="BI552" s="236"/>
      <c r="BM552" s="236"/>
      <c r="BN552" s="236"/>
      <c r="BO552" s="236"/>
      <c r="BP552" s="236"/>
      <c r="BQ552" s="236"/>
      <c r="BR552" s="236"/>
    </row>
    <row r="553" spans="11:70">
      <c r="K553" s="236"/>
      <c r="L553" s="236"/>
      <c r="M553" s="236"/>
      <c r="N553" s="236"/>
      <c r="O553" s="236"/>
      <c r="P553" s="236"/>
      <c r="T553" s="236"/>
      <c r="U553" s="236"/>
      <c r="V553" s="236"/>
      <c r="W553" s="236"/>
      <c r="X553" s="236"/>
      <c r="Y553" s="236"/>
      <c r="AC553" s="236"/>
      <c r="AD553" s="236"/>
      <c r="AE553" s="236"/>
      <c r="AF553" s="236"/>
      <c r="AG553" s="236"/>
      <c r="AH553" s="236"/>
      <c r="AL553" s="236"/>
      <c r="AM553" s="236"/>
      <c r="AN553" s="236"/>
      <c r="AO553" s="236"/>
      <c r="AP553" s="236"/>
      <c r="AQ553" s="236"/>
      <c r="AU553" s="236"/>
      <c r="AV553" s="236"/>
      <c r="AW553" s="236"/>
      <c r="AX553" s="236"/>
      <c r="AY553" s="236"/>
      <c r="AZ553" s="236"/>
      <c r="BD553" s="236"/>
      <c r="BE553" s="236"/>
      <c r="BF553" s="236"/>
      <c r="BG553" s="236"/>
      <c r="BH553" s="236"/>
      <c r="BI553" s="236"/>
      <c r="BM553" s="236"/>
      <c r="BN553" s="236"/>
      <c r="BO553" s="236"/>
      <c r="BP553" s="236"/>
      <c r="BQ553" s="236"/>
      <c r="BR553" s="236"/>
    </row>
    <row r="554" spans="11:70">
      <c r="K554" s="236"/>
      <c r="L554" s="236"/>
      <c r="M554" s="236"/>
      <c r="N554" s="236"/>
      <c r="O554" s="236"/>
      <c r="P554" s="236"/>
      <c r="T554" s="236"/>
      <c r="U554" s="236"/>
      <c r="V554" s="236"/>
      <c r="W554" s="236"/>
      <c r="X554" s="236"/>
      <c r="Y554" s="236"/>
      <c r="AC554" s="236"/>
      <c r="AD554" s="236"/>
      <c r="AE554" s="236"/>
      <c r="AF554" s="236"/>
      <c r="AG554" s="236"/>
      <c r="AH554" s="236"/>
      <c r="AL554" s="236"/>
      <c r="AM554" s="236"/>
      <c r="AN554" s="236"/>
      <c r="AO554" s="236"/>
      <c r="AP554" s="236"/>
      <c r="AQ554" s="236"/>
      <c r="AU554" s="236"/>
      <c r="AV554" s="236"/>
      <c r="AW554" s="236"/>
      <c r="AX554" s="236"/>
      <c r="AY554" s="236"/>
      <c r="AZ554" s="236"/>
      <c r="BD554" s="236"/>
      <c r="BE554" s="236"/>
      <c r="BF554" s="236"/>
      <c r="BG554" s="236"/>
      <c r="BH554" s="236"/>
      <c r="BI554" s="236"/>
      <c r="BM554" s="236"/>
      <c r="BN554" s="236"/>
      <c r="BO554" s="236"/>
      <c r="BP554" s="236"/>
      <c r="BQ554" s="236"/>
      <c r="BR554" s="236"/>
    </row>
    <row r="555" spans="11:70">
      <c r="K555" s="386"/>
      <c r="L555" s="236"/>
      <c r="M555" s="236"/>
      <c r="N555" s="236"/>
      <c r="O555" s="236"/>
      <c r="P555" s="236"/>
      <c r="T555" s="236"/>
      <c r="U555" s="236"/>
      <c r="V555" s="236"/>
      <c r="W555" s="236"/>
      <c r="X555" s="236"/>
      <c r="Y555" s="236"/>
      <c r="AC555" s="236"/>
      <c r="AD555" s="236"/>
      <c r="AE555" s="236"/>
      <c r="AF555" s="236"/>
      <c r="AG555" s="236"/>
      <c r="AH555" s="236"/>
      <c r="AL555" s="236"/>
      <c r="AM555" s="236"/>
      <c r="AN555" s="236"/>
      <c r="AO555" s="236"/>
      <c r="AP555" s="236"/>
      <c r="AQ555" s="236"/>
      <c r="AU555" s="236"/>
      <c r="AV555" s="236"/>
      <c r="AW555" s="236"/>
      <c r="AX555" s="236"/>
      <c r="AY555" s="236"/>
      <c r="AZ555" s="236"/>
      <c r="BD555" s="236"/>
      <c r="BE555" s="236"/>
      <c r="BF555" s="236"/>
      <c r="BG555" s="236"/>
      <c r="BH555" s="236"/>
      <c r="BI555" s="236"/>
      <c r="BM555" s="236"/>
      <c r="BN555" s="236"/>
      <c r="BO555" s="236"/>
      <c r="BP555" s="236"/>
      <c r="BQ555" s="236"/>
      <c r="BR555" s="236"/>
    </row>
    <row r="556" spans="11:70">
      <c r="K556" s="236"/>
      <c r="L556" s="236"/>
      <c r="M556" s="236"/>
      <c r="N556" s="236"/>
      <c r="O556" s="236"/>
      <c r="P556" s="236"/>
      <c r="T556" s="236"/>
      <c r="U556" s="236"/>
      <c r="V556" s="236"/>
      <c r="W556" s="236"/>
      <c r="X556" s="236"/>
      <c r="Y556" s="236"/>
      <c r="AC556" s="236"/>
      <c r="AD556" s="236"/>
      <c r="AE556" s="236"/>
      <c r="AF556" s="236"/>
      <c r="AG556" s="236"/>
      <c r="AH556" s="236"/>
      <c r="AL556" s="236"/>
      <c r="AM556" s="236"/>
      <c r="AN556" s="236"/>
      <c r="AO556" s="236"/>
      <c r="AP556" s="236"/>
      <c r="AQ556" s="236"/>
      <c r="AU556" s="236"/>
      <c r="AV556" s="236"/>
      <c r="AW556" s="236"/>
      <c r="AX556" s="236"/>
      <c r="AY556" s="236"/>
      <c r="AZ556" s="236"/>
      <c r="BD556" s="236"/>
      <c r="BE556" s="236"/>
      <c r="BF556" s="236"/>
      <c r="BG556" s="236"/>
      <c r="BH556" s="236"/>
      <c r="BI556" s="236"/>
      <c r="BM556" s="236"/>
      <c r="BN556" s="236"/>
      <c r="BO556" s="236"/>
      <c r="BP556" s="236"/>
      <c r="BQ556" s="236"/>
      <c r="BR556" s="236"/>
    </row>
    <row r="557" spans="11:70">
      <c r="K557" s="236"/>
      <c r="L557" s="236"/>
      <c r="M557" s="236"/>
      <c r="N557" s="236"/>
      <c r="O557" s="236"/>
      <c r="P557" s="236"/>
      <c r="T557" s="236"/>
      <c r="U557" s="236"/>
      <c r="V557" s="236"/>
      <c r="W557" s="236"/>
      <c r="X557" s="236"/>
      <c r="Y557" s="236"/>
      <c r="AC557" s="236"/>
      <c r="AD557" s="236"/>
      <c r="AE557" s="236"/>
      <c r="AF557" s="236"/>
      <c r="AG557" s="236"/>
      <c r="AH557" s="236"/>
      <c r="AL557" s="236"/>
      <c r="AM557" s="236"/>
      <c r="AN557" s="236"/>
      <c r="AO557" s="236"/>
      <c r="AP557" s="236"/>
      <c r="AQ557" s="236"/>
      <c r="AU557" s="236"/>
      <c r="AV557" s="236"/>
      <c r="AW557" s="236"/>
      <c r="AX557" s="236"/>
      <c r="AY557" s="236"/>
      <c r="AZ557" s="236"/>
      <c r="BD557" s="236"/>
      <c r="BE557" s="236"/>
      <c r="BF557" s="236"/>
      <c r="BG557" s="236"/>
      <c r="BH557" s="236"/>
      <c r="BI557" s="236"/>
      <c r="BM557" s="236"/>
      <c r="BN557" s="236"/>
      <c r="BO557" s="236"/>
      <c r="BP557" s="236"/>
      <c r="BQ557" s="236"/>
      <c r="BR557" s="236"/>
    </row>
    <row r="558" spans="11:70">
      <c r="K558" s="236"/>
      <c r="L558" s="236"/>
      <c r="M558" s="236"/>
      <c r="N558" s="236"/>
      <c r="O558" s="236"/>
      <c r="P558" s="236"/>
      <c r="T558" s="236"/>
      <c r="U558" s="236"/>
      <c r="V558" s="236"/>
      <c r="W558" s="236"/>
      <c r="X558" s="236"/>
      <c r="Y558" s="236"/>
      <c r="AC558" s="236"/>
      <c r="AD558" s="236"/>
      <c r="AE558" s="236"/>
      <c r="AF558" s="236"/>
      <c r="AG558" s="236"/>
      <c r="AH558" s="236"/>
      <c r="AL558" s="236"/>
      <c r="AM558" s="236"/>
      <c r="AN558" s="236"/>
      <c r="AO558" s="236"/>
      <c r="AP558" s="236"/>
      <c r="AQ558" s="236"/>
      <c r="AU558" s="236"/>
      <c r="AV558" s="236"/>
      <c r="AW558" s="236"/>
      <c r="AX558" s="236"/>
      <c r="AY558" s="236"/>
      <c r="AZ558" s="236"/>
      <c r="BD558" s="236"/>
      <c r="BE558" s="236"/>
      <c r="BF558" s="236"/>
      <c r="BG558" s="236"/>
      <c r="BH558" s="236"/>
      <c r="BI558" s="236"/>
      <c r="BM558" s="236"/>
      <c r="BN558" s="236"/>
      <c r="BO558" s="236"/>
      <c r="BP558" s="236"/>
      <c r="BQ558" s="236"/>
      <c r="BR558" s="236"/>
    </row>
    <row r="559" spans="11:70">
      <c r="K559" s="386"/>
      <c r="L559" s="236"/>
      <c r="M559" s="236"/>
      <c r="N559" s="236"/>
      <c r="O559" s="236"/>
      <c r="P559" s="236"/>
      <c r="T559" s="236"/>
      <c r="U559" s="236"/>
      <c r="V559" s="236"/>
      <c r="W559" s="236"/>
      <c r="X559" s="236"/>
      <c r="Y559" s="236"/>
      <c r="AC559" s="236"/>
      <c r="AD559" s="236"/>
      <c r="AE559" s="236"/>
      <c r="AF559" s="236"/>
      <c r="AG559" s="236"/>
      <c r="AH559" s="236"/>
      <c r="AL559" s="236"/>
      <c r="AM559" s="236"/>
      <c r="AN559" s="236"/>
      <c r="AO559" s="236"/>
      <c r="AP559" s="236"/>
      <c r="AQ559" s="236"/>
      <c r="AU559" s="236"/>
      <c r="AV559" s="236"/>
      <c r="AW559" s="236"/>
      <c r="AX559" s="236"/>
      <c r="AY559" s="236"/>
      <c r="AZ559" s="236"/>
      <c r="BD559" s="236"/>
      <c r="BE559" s="236"/>
      <c r="BF559" s="236"/>
      <c r="BG559" s="236"/>
      <c r="BH559" s="236"/>
      <c r="BI559" s="236"/>
      <c r="BM559" s="236"/>
      <c r="BN559" s="236"/>
      <c r="BO559" s="236"/>
      <c r="BP559" s="236"/>
      <c r="BQ559" s="236"/>
      <c r="BR559" s="236"/>
    </row>
    <row r="896" spans="1:119">
      <c r="A896" s="230"/>
      <c r="B896" s="230"/>
      <c r="C896" s="230"/>
      <c r="D896" s="230"/>
      <c r="E896" s="230"/>
      <c r="F896" s="230"/>
      <c r="G896" s="230"/>
      <c r="H896" s="230"/>
      <c r="I896" s="230"/>
      <c r="J896" s="230"/>
      <c r="BS896" s="230"/>
      <c r="BT896" s="230"/>
      <c r="BU896" s="230"/>
      <c r="BV896" s="230"/>
      <c r="BW896" s="230"/>
      <c r="BX896" s="230"/>
      <c r="BY896" s="230"/>
      <c r="BZ896" s="230"/>
      <c r="CA896" s="230"/>
      <c r="CB896" s="230"/>
      <c r="CC896" s="230"/>
      <c r="CD896" s="230"/>
      <c r="CE896" s="230"/>
      <c r="CF896" s="230"/>
      <c r="CG896" s="230"/>
      <c r="CH896" s="230"/>
      <c r="CI896" s="230"/>
      <c r="CJ896" s="230"/>
      <c r="CK896" s="230"/>
      <c r="CL896" s="230"/>
      <c r="CM896" s="230"/>
      <c r="CN896" s="230"/>
      <c r="CO896" s="230"/>
      <c r="CP896" s="230"/>
      <c r="CQ896" s="230"/>
      <c r="CR896" s="230"/>
      <c r="CS896" s="230"/>
      <c r="CT896" s="230"/>
      <c r="CU896" s="230"/>
      <c r="CV896" s="230"/>
      <c r="CW896" s="230"/>
      <c r="CX896" s="230"/>
      <c r="CY896" s="230"/>
      <c r="CZ896" s="230"/>
      <c r="DA896" s="230"/>
      <c r="DB896" s="230"/>
      <c r="DC896" s="230"/>
      <c r="DD896" s="230"/>
      <c r="DE896" s="230"/>
      <c r="DF896" s="230"/>
      <c r="DG896" s="230"/>
      <c r="DH896" s="230"/>
      <c r="DI896" s="230"/>
      <c r="DJ896" s="230"/>
      <c r="DK896" s="230"/>
      <c r="DL896" s="230"/>
      <c r="DM896" s="230"/>
      <c r="DN896" s="230"/>
      <c r="DO896" s="230"/>
    </row>
    <row r="897" spans="1:119">
      <c r="A897" s="230"/>
      <c r="B897" s="230"/>
      <c r="C897" s="230"/>
      <c r="D897" s="230"/>
      <c r="E897" s="230"/>
      <c r="F897" s="230"/>
      <c r="G897" s="230"/>
      <c r="H897" s="230"/>
      <c r="I897" s="230"/>
      <c r="J897" s="230"/>
      <c r="BS897" s="230"/>
      <c r="BT897" s="230"/>
      <c r="BU897" s="230"/>
      <c r="BV897" s="230"/>
      <c r="BW897" s="230"/>
      <c r="BX897" s="230"/>
      <c r="BY897" s="230"/>
      <c r="BZ897" s="230"/>
      <c r="CA897" s="230"/>
      <c r="CB897" s="230"/>
      <c r="CC897" s="230"/>
      <c r="CD897" s="230"/>
      <c r="CE897" s="230"/>
      <c r="CF897" s="230"/>
      <c r="CG897" s="230"/>
      <c r="CH897" s="230"/>
      <c r="CI897" s="230"/>
      <c r="CJ897" s="230"/>
      <c r="CK897" s="230"/>
      <c r="CL897" s="230"/>
      <c r="CM897" s="230"/>
      <c r="CN897" s="230"/>
      <c r="CO897" s="230"/>
      <c r="CP897" s="230"/>
      <c r="CQ897" s="230"/>
      <c r="CR897" s="230"/>
      <c r="CS897" s="230"/>
      <c r="CT897" s="230"/>
      <c r="CU897" s="230"/>
      <c r="CV897" s="230"/>
      <c r="CW897" s="230"/>
      <c r="CX897" s="230"/>
      <c r="CY897" s="230"/>
      <c r="CZ897" s="230"/>
      <c r="DA897" s="230"/>
      <c r="DB897" s="230"/>
      <c r="DC897" s="230"/>
      <c r="DD897" s="230"/>
      <c r="DE897" s="230"/>
      <c r="DF897" s="230"/>
      <c r="DG897" s="230"/>
      <c r="DH897" s="230"/>
      <c r="DI897" s="230"/>
      <c r="DJ897" s="230"/>
      <c r="DK897" s="230"/>
      <c r="DL897" s="230"/>
      <c r="DM897" s="230"/>
      <c r="DN897" s="230"/>
      <c r="DO897" s="230"/>
    </row>
    <row r="898" spans="1:119">
      <c r="A898" s="230"/>
      <c r="B898" s="230"/>
      <c r="C898" s="230"/>
      <c r="D898" s="230"/>
      <c r="E898" s="230"/>
      <c r="F898" s="230"/>
      <c r="G898" s="230"/>
      <c r="H898" s="230"/>
      <c r="I898" s="230"/>
      <c r="J898" s="230"/>
      <c r="BS898" s="230"/>
      <c r="BT898" s="230"/>
      <c r="BU898" s="230"/>
      <c r="BV898" s="230"/>
      <c r="BW898" s="230"/>
      <c r="BX898" s="230"/>
      <c r="BY898" s="230"/>
      <c r="BZ898" s="230"/>
      <c r="CA898" s="230"/>
      <c r="CB898" s="230"/>
      <c r="CC898" s="230"/>
      <c r="CD898" s="230"/>
      <c r="CE898" s="230"/>
      <c r="CF898" s="230"/>
      <c r="CG898" s="230"/>
      <c r="CH898" s="230"/>
      <c r="CI898" s="230"/>
      <c r="CJ898" s="230"/>
      <c r="CK898" s="230"/>
      <c r="CL898" s="230"/>
      <c r="CM898" s="230"/>
      <c r="CN898" s="230"/>
      <c r="CO898" s="230"/>
      <c r="CP898" s="230"/>
      <c r="CQ898" s="230"/>
      <c r="CR898" s="230"/>
      <c r="CS898" s="230"/>
      <c r="CT898" s="230"/>
      <c r="CU898" s="230"/>
      <c r="CV898" s="230"/>
      <c r="CW898" s="230"/>
      <c r="CX898" s="230"/>
      <c r="CY898" s="230"/>
      <c r="CZ898" s="230"/>
      <c r="DA898" s="230"/>
      <c r="DB898" s="230"/>
      <c r="DC898" s="230"/>
      <c r="DD898" s="230"/>
      <c r="DE898" s="230"/>
      <c r="DF898" s="230"/>
      <c r="DG898" s="230"/>
      <c r="DH898" s="230"/>
      <c r="DI898" s="230"/>
      <c r="DJ898" s="230"/>
      <c r="DK898" s="230"/>
      <c r="DL898" s="230"/>
      <c r="DM898" s="230"/>
      <c r="DN898" s="230"/>
      <c r="DO898" s="230"/>
    </row>
    <row r="899" spans="1:119">
      <c r="A899" s="230"/>
      <c r="B899" s="230"/>
      <c r="C899" s="230"/>
      <c r="D899" s="230"/>
      <c r="E899" s="230"/>
      <c r="F899" s="230"/>
      <c r="G899" s="230"/>
      <c r="H899" s="230"/>
      <c r="I899" s="230"/>
      <c r="J899" s="230"/>
      <c r="BS899" s="230"/>
      <c r="BT899" s="230"/>
      <c r="BU899" s="230"/>
      <c r="BV899" s="230"/>
      <c r="BW899" s="230"/>
      <c r="BX899" s="230"/>
      <c r="BY899" s="230"/>
      <c r="BZ899" s="230"/>
      <c r="CA899" s="230"/>
      <c r="CB899" s="230"/>
      <c r="CC899" s="230"/>
      <c r="CD899" s="230"/>
      <c r="CE899" s="230"/>
      <c r="CF899" s="230"/>
      <c r="CG899" s="230"/>
      <c r="CH899" s="230"/>
      <c r="CI899" s="230"/>
      <c r="CJ899" s="230"/>
      <c r="CK899" s="230"/>
      <c r="CL899" s="230"/>
      <c r="CM899" s="230"/>
      <c r="CN899" s="230"/>
      <c r="CO899" s="230"/>
      <c r="CP899" s="230"/>
      <c r="CQ899" s="230"/>
      <c r="CR899" s="230"/>
      <c r="CS899" s="230"/>
      <c r="CT899" s="230"/>
      <c r="CU899" s="230"/>
      <c r="CV899" s="230"/>
      <c r="CW899" s="230"/>
      <c r="CX899" s="230"/>
      <c r="CY899" s="230"/>
      <c r="CZ899" s="230"/>
      <c r="DA899" s="230"/>
      <c r="DB899" s="230"/>
      <c r="DC899" s="230"/>
      <c r="DD899" s="230"/>
      <c r="DE899" s="230"/>
      <c r="DF899" s="230"/>
      <c r="DG899" s="230"/>
      <c r="DH899" s="230"/>
      <c r="DI899" s="230"/>
      <c r="DJ899" s="230"/>
      <c r="DK899" s="230"/>
      <c r="DL899" s="230"/>
      <c r="DM899" s="230"/>
      <c r="DN899" s="230"/>
      <c r="DO899" s="230"/>
    </row>
    <row r="900" spans="1:119">
      <c r="A900" s="230"/>
      <c r="B900" s="230"/>
      <c r="C900" s="230"/>
      <c r="D900" s="230"/>
      <c r="E900" s="230"/>
      <c r="F900" s="230"/>
      <c r="G900" s="230"/>
      <c r="H900" s="230"/>
      <c r="I900" s="230"/>
      <c r="J900" s="230"/>
      <c r="BS900" s="230"/>
      <c r="BT900" s="230"/>
      <c r="BU900" s="230"/>
      <c r="BV900" s="230"/>
      <c r="BW900" s="230"/>
      <c r="BX900" s="230"/>
      <c r="BY900" s="230"/>
      <c r="BZ900" s="230"/>
      <c r="CA900" s="230"/>
      <c r="CB900" s="230"/>
      <c r="CC900" s="230"/>
      <c r="CD900" s="230"/>
      <c r="CE900" s="230"/>
      <c r="CF900" s="230"/>
      <c r="CG900" s="230"/>
      <c r="CH900" s="230"/>
      <c r="CI900" s="230"/>
      <c r="CJ900" s="230"/>
      <c r="CK900" s="230"/>
      <c r="CL900" s="230"/>
      <c r="CM900" s="230"/>
      <c r="CN900" s="230"/>
      <c r="CO900" s="230"/>
      <c r="CP900" s="230"/>
      <c r="CQ900" s="230"/>
      <c r="CR900" s="230"/>
      <c r="CS900" s="230"/>
      <c r="CT900" s="230"/>
      <c r="CU900" s="230"/>
      <c r="CV900" s="230"/>
      <c r="CW900" s="230"/>
      <c r="CX900" s="230"/>
      <c r="CY900" s="230"/>
      <c r="CZ900" s="230"/>
      <c r="DA900" s="230"/>
      <c r="DB900" s="230"/>
      <c r="DC900" s="230"/>
      <c r="DD900" s="230"/>
      <c r="DE900" s="230"/>
      <c r="DF900" s="230"/>
      <c r="DG900" s="230"/>
      <c r="DH900" s="230"/>
      <c r="DI900" s="230"/>
      <c r="DJ900" s="230"/>
      <c r="DK900" s="230"/>
      <c r="DL900" s="230"/>
      <c r="DM900" s="230"/>
      <c r="DN900" s="230"/>
      <c r="DO900" s="230"/>
    </row>
    <row r="901" spans="1:119">
      <c r="A901" s="230"/>
      <c r="B901" s="230"/>
      <c r="C901" s="230"/>
      <c r="D901" s="230"/>
      <c r="E901" s="230"/>
      <c r="F901" s="230"/>
      <c r="G901" s="230"/>
      <c r="H901" s="230"/>
      <c r="I901" s="230"/>
      <c r="J901" s="230"/>
      <c r="BS901" s="230"/>
      <c r="BT901" s="230"/>
      <c r="BU901" s="230"/>
      <c r="BV901" s="230"/>
      <c r="BW901" s="230"/>
      <c r="BX901" s="230"/>
      <c r="BY901" s="230"/>
      <c r="BZ901" s="230"/>
      <c r="CA901" s="230"/>
      <c r="CB901" s="230"/>
      <c r="CC901" s="230"/>
      <c r="CD901" s="230"/>
      <c r="CE901" s="230"/>
      <c r="CF901" s="230"/>
      <c r="CG901" s="230"/>
      <c r="CH901" s="230"/>
      <c r="CI901" s="230"/>
      <c r="CJ901" s="230"/>
      <c r="CK901" s="230"/>
      <c r="CL901" s="230"/>
      <c r="CM901" s="230"/>
      <c r="CN901" s="230"/>
      <c r="CO901" s="230"/>
      <c r="CP901" s="230"/>
      <c r="CQ901" s="230"/>
      <c r="CR901" s="230"/>
      <c r="CS901" s="230"/>
      <c r="CT901" s="230"/>
      <c r="CU901" s="230"/>
      <c r="CV901" s="230"/>
      <c r="CW901" s="230"/>
      <c r="CX901" s="230"/>
      <c r="CY901" s="230"/>
      <c r="CZ901" s="230"/>
      <c r="DA901" s="230"/>
      <c r="DB901" s="230"/>
      <c r="DC901" s="230"/>
      <c r="DD901" s="230"/>
      <c r="DE901" s="230"/>
      <c r="DF901" s="230"/>
      <c r="DG901" s="230"/>
      <c r="DH901" s="230"/>
      <c r="DI901" s="230"/>
      <c r="DJ901" s="230"/>
      <c r="DK901" s="230"/>
      <c r="DL901" s="230"/>
      <c r="DM901" s="230"/>
      <c r="DN901" s="230"/>
      <c r="DO901" s="230"/>
    </row>
    <row r="902" spans="1:119">
      <c r="A902" s="230"/>
      <c r="B902" s="230"/>
      <c r="C902" s="230"/>
      <c r="D902" s="230"/>
      <c r="E902" s="230"/>
      <c r="F902" s="230"/>
      <c r="G902" s="230"/>
      <c r="H902" s="230"/>
      <c r="I902" s="230"/>
      <c r="J902" s="230"/>
      <c r="BS902" s="230"/>
      <c r="BT902" s="230"/>
      <c r="BU902" s="230"/>
      <c r="BV902" s="230"/>
      <c r="BW902" s="230"/>
      <c r="BX902" s="230"/>
      <c r="BY902" s="230"/>
      <c r="BZ902" s="230"/>
      <c r="CA902" s="230"/>
      <c r="CB902" s="230"/>
      <c r="CC902" s="230"/>
      <c r="CD902" s="230"/>
      <c r="CE902" s="230"/>
      <c r="CF902" s="230"/>
      <c r="CG902" s="230"/>
      <c r="CH902" s="230"/>
      <c r="CI902" s="230"/>
      <c r="CJ902" s="230"/>
      <c r="CK902" s="230"/>
      <c r="CL902" s="230"/>
      <c r="CM902" s="230"/>
      <c r="CN902" s="230"/>
      <c r="CO902" s="230"/>
      <c r="CP902" s="230"/>
      <c r="CQ902" s="230"/>
      <c r="CR902" s="230"/>
      <c r="CS902" s="230"/>
      <c r="CT902" s="230"/>
      <c r="CU902" s="230"/>
      <c r="CV902" s="230"/>
      <c r="CW902" s="230"/>
      <c r="CX902" s="230"/>
      <c r="CY902" s="230"/>
      <c r="CZ902" s="230"/>
      <c r="DA902" s="230"/>
      <c r="DB902" s="230"/>
      <c r="DC902" s="230"/>
      <c r="DD902" s="230"/>
      <c r="DE902" s="230"/>
      <c r="DF902" s="230"/>
      <c r="DG902" s="230"/>
      <c r="DH902" s="230"/>
      <c r="DI902" s="230"/>
      <c r="DJ902" s="230"/>
      <c r="DK902" s="230"/>
      <c r="DL902" s="230"/>
      <c r="DM902" s="230"/>
      <c r="DN902" s="230"/>
      <c r="DO902" s="2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45"/>
  <sheetViews>
    <sheetView zoomScale="55" zoomScaleNormal="55" workbookViewId="0">
      <selection activeCell="D36" sqref="D36"/>
    </sheetView>
  </sheetViews>
  <sheetFormatPr defaultColWidth="9" defaultRowHeight="12.5"/>
  <cols>
    <col min="2" max="2" width="9.26953125" customWidth="1"/>
    <col min="4" max="4" width="72.26953125" customWidth="1"/>
    <col min="5" max="5" width="19.1796875" customWidth="1"/>
    <col min="6" max="6" width="12.81640625" customWidth="1"/>
    <col min="7" max="7" width="4.54296875" customWidth="1"/>
    <col min="8" max="16" width="9.26953125" customWidth="1"/>
    <col min="17" max="18" width="8.81640625" style="48" customWidth="1"/>
    <col min="19" max="32" width="8.81640625" style="230" customWidth="1"/>
    <col min="33" max="33" width="16.81640625" style="230" customWidth="1"/>
    <col min="34" max="43" width="8.81640625" style="230" customWidth="1"/>
    <col min="44" max="44" width="10.81640625" style="230" customWidth="1"/>
  </cols>
  <sheetData>
    <row r="1" spans="1:44" ht="14.5">
      <c r="A1" s="103"/>
      <c r="B1" s="254"/>
      <c r="C1" s="254"/>
      <c r="D1" s="41"/>
      <c r="E1" s="41"/>
      <c r="F1" s="41"/>
      <c r="G1" s="41"/>
      <c r="H1" s="41"/>
      <c r="I1" s="41"/>
      <c r="J1" s="41"/>
      <c r="K1" s="41"/>
      <c r="L1" s="41"/>
      <c r="M1" s="41"/>
      <c r="N1" s="41"/>
      <c r="O1" s="41"/>
      <c r="P1" s="41"/>
      <c r="Q1" s="38"/>
      <c r="R1" s="38"/>
      <c r="S1" s="278"/>
      <c r="T1" s="278"/>
      <c r="U1" s="278"/>
      <c r="V1" s="278"/>
      <c r="W1" s="278"/>
      <c r="X1" s="278"/>
      <c r="Y1" s="278"/>
      <c r="Z1" s="278"/>
      <c r="AA1" s="278"/>
      <c r="AB1" s="278"/>
      <c r="AC1" s="278"/>
      <c r="AD1" s="278"/>
      <c r="AE1" s="278"/>
      <c r="AF1" s="278"/>
      <c r="AG1" s="278"/>
      <c r="AH1" s="278"/>
      <c r="AI1" s="278"/>
      <c r="AJ1" s="278"/>
      <c r="AK1" s="278"/>
      <c r="AL1" s="278"/>
      <c r="AM1" s="278"/>
      <c r="AN1" s="278"/>
      <c r="AO1" s="278"/>
      <c r="AP1" s="278"/>
      <c r="AQ1" s="278"/>
    </row>
    <row r="2" spans="1:44">
      <c r="AA2" s="283" t="s">
        <v>188</v>
      </c>
      <c r="AG2" s="284"/>
      <c r="AQ2" s="408" t="s">
        <v>189</v>
      </c>
      <c r="AR2" s="409"/>
    </row>
    <row r="3" spans="1:44" ht="14.5">
      <c r="D3" s="40" t="s">
        <v>60</v>
      </c>
      <c r="E3" s="172"/>
      <c r="F3" s="172"/>
      <c r="G3" s="172"/>
      <c r="H3" s="172"/>
      <c r="I3" s="172"/>
      <c r="J3" s="172"/>
      <c r="K3" s="172"/>
      <c r="S3" s="407"/>
      <c r="T3" s="407"/>
      <c r="U3" s="407"/>
      <c r="V3" s="407"/>
      <c r="W3" s="407"/>
      <c r="X3" s="407"/>
      <c r="Y3" s="407"/>
      <c r="Z3" s="407"/>
      <c r="AA3" s="278"/>
      <c r="AB3" s="278"/>
      <c r="AC3" s="278"/>
      <c r="AD3" s="407"/>
      <c r="AE3" s="407"/>
      <c r="AF3" s="279" t="s">
        <v>190</v>
      </c>
      <c r="AG3" s="405" t="s">
        <v>82</v>
      </c>
      <c r="AH3" s="405" t="s">
        <v>83</v>
      </c>
      <c r="AI3" s="405" t="s">
        <v>84</v>
      </c>
      <c r="AJ3" s="405" t="s">
        <v>85</v>
      </c>
      <c r="AK3" s="405" t="s">
        <v>10</v>
      </c>
      <c r="AL3" s="405" t="s">
        <v>11</v>
      </c>
      <c r="AM3" s="405" t="s">
        <v>12</v>
      </c>
      <c r="AN3" s="405" t="s">
        <v>13</v>
      </c>
      <c r="AO3" s="405" t="s">
        <v>14</v>
      </c>
      <c r="AP3" s="405" t="s">
        <v>191</v>
      </c>
      <c r="AQ3" s="406" t="s">
        <v>80</v>
      </c>
      <c r="AR3" s="406" t="s">
        <v>81</v>
      </c>
    </row>
    <row r="4" spans="1:44" ht="29">
      <c r="D4" s="255" t="s">
        <v>8</v>
      </c>
      <c r="E4" s="256" t="s">
        <v>9</v>
      </c>
      <c r="F4" s="256" t="s">
        <v>10</v>
      </c>
      <c r="G4" s="256" t="s">
        <v>11</v>
      </c>
      <c r="H4" s="256" t="s">
        <v>12</v>
      </c>
      <c r="I4" s="256" t="s">
        <v>13</v>
      </c>
      <c r="J4" s="256" t="s">
        <v>14</v>
      </c>
      <c r="K4" s="256" t="s">
        <v>15</v>
      </c>
      <c r="S4" s="407"/>
      <c r="T4" s="407"/>
      <c r="U4" s="407"/>
      <c r="V4" s="407"/>
      <c r="W4" s="407"/>
      <c r="X4" s="407"/>
      <c r="Y4" s="407"/>
      <c r="Z4" s="407"/>
      <c r="AA4" s="278"/>
      <c r="AB4" s="278"/>
      <c r="AC4" s="278"/>
      <c r="AD4" s="279" t="s">
        <v>86</v>
      </c>
      <c r="AE4" s="279" t="s">
        <v>87</v>
      </c>
      <c r="AF4" s="279"/>
      <c r="AG4" s="405"/>
      <c r="AH4" s="405"/>
      <c r="AI4" s="405"/>
      <c r="AJ4" s="405"/>
      <c r="AK4" s="405"/>
      <c r="AL4" s="405"/>
      <c r="AM4" s="405"/>
      <c r="AN4" s="405"/>
      <c r="AO4" s="405"/>
      <c r="AP4" s="405"/>
      <c r="AQ4" s="406"/>
      <c r="AR4" s="406"/>
    </row>
    <row r="5" spans="1:44" ht="14.5" customHeight="1">
      <c r="D5" s="257" t="s">
        <v>115</v>
      </c>
      <c r="E5" s="258">
        <v>25</v>
      </c>
      <c r="F5" s="258">
        <v>20</v>
      </c>
      <c r="G5" s="258">
        <v>18</v>
      </c>
      <c r="H5" s="258">
        <v>9</v>
      </c>
      <c r="I5" s="258">
        <v>17</v>
      </c>
      <c r="J5" s="258">
        <v>25</v>
      </c>
      <c r="K5" s="258">
        <v>28</v>
      </c>
      <c r="N5" s="6" t="s">
        <v>192</v>
      </c>
      <c r="S5" s="280"/>
      <c r="T5" s="280"/>
      <c r="U5" s="280"/>
      <c r="V5" s="280"/>
      <c r="W5" s="280"/>
      <c r="X5" s="280"/>
      <c r="Y5" s="280"/>
      <c r="Z5" s="280"/>
      <c r="AA5" s="278" t="s">
        <v>88</v>
      </c>
      <c r="AB5" s="278" t="s">
        <v>89</v>
      </c>
      <c r="AC5" s="278"/>
      <c r="AD5" s="407" t="s">
        <v>88</v>
      </c>
      <c r="AE5" s="278" t="s">
        <v>89</v>
      </c>
      <c r="AF5" s="278" t="s">
        <v>193</v>
      </c>
      <c r="AG5" s="280">
        <f>AR5*1000000*(AQ5)/(AQ5+AQ6)/19.78/('000Veh_STOCK'!P10*AQ5/(AQ5+AQ6))</f>
        <v>31850353.892820999</v>
      </c>
      <c r="AH5" s="280"/>
      <c r="AI5" s="280"/>
      <c r="AJ5" s="280"/>
      <c r="AK5" s="280"/>
      <c r="AL5" s="280"/>
      <c r="AM5" s="280"/>
      <c r="AN5" s="280"/>
      <c r="AO5" s="280"/>
      <c r="AP5" s="280"/>
      <c r="AQ5" s="285">
        <v>0.02</v>
      </c>
      <c r="AR5" s="404">
        <v>630</v>
      </c>
    </row>
    <row r="6" spans="1:44" ht="14.5" customHeight="1">
      <c r="D6" s="259" t="s">
        <v>116</v>
      </c>
      <c r="E6" s="258">
        <f>E5</f>
        <v>25</v>
      </c>
      <c r="F6" s="258">
        <v>20</v>
      </c>
      <c r="G6" s="258">
        <f>G5</f>
        <v>18</v>
      </c>
      <c r="H6" s="258">
        <v>9</v>
      </c>
      <c r="I6" s="258">
        <v>17</v>
      </c>
      <c r="J6" s="258">
        <v>25</v>
      </c>
      <c r="K6" s="258">
        <v>28</v>
      </c>
      <c r="S6" s="280"/>
      <c r="T6" s="280"/>
      <c r="U6" s="280"/>
      <c r="V6" s="280"/>
      <c r="W6" s="280"/>
      <c r="X6" s="280"/>
      <c r="Y6" s="280"/>
      <c r="Z6" s="280"/>
      <c r="AA6" s="278"/>
      <c r="AB6" s="278"/>
      <c r="AC6" s="278"/>
      <c r="AD6" s="407"/>
      <c r="AE6" s="278"/>
      <c r="AF6" s="278" t="s">
        <v>92</v>
      </c>
      <c r="AG6" s="280">
        <f>AG5</f>
        <v>31850353.892820999</v>
      </c>
      <c r="AH6" s="280"/>
      <c r="AI6" s="280"/>
      <c r="AJ6" s="280"/>
      <c r="AK6" s="280"/>
      <c r="AL6" s="280"/>
      <c r="AM6" s="280"/>
      <c r="AN6" s="280"/>
      <c r="AO6" s="280"/>
      <c r="AP6" s="280"/>
      <c r="AQ6" s="285">
        <v>0.18</v>
      </c>
      <c r="AR6" s="404"/>
    </row>
    <row r="7" spans="1:44" ht="14.5">
      <c r="D7" s="257" t="s">
        <v>117</v>
      </c>
      <c r="E7" s="258">
        <v>44</v>
      </c>
      <c r="F7" s="258">
        <v>46</v>
      </c>
      <c r="G7" s="258">
        <v>41</v>
      </c>
      <c r="H7" s="258">
        <v>16</v>
      </c>
      <c r="I7" s="258">
        <v>36</v>
      </c>
      <c r="J7" s="258">
        <v>37</v>
      </c>
      <c r="K7" s="258">
        <v>59</v>
      </c>
      <c r="S7" s="280"/>
      <c r="T7" s="280"/>
      <c r="U7" s="280"/>
      <c r="V7" s="280"/>
      <c r="W7" s="280"/>
      <c r="X7" s="280"/>
      <c r="Y7" s="280"/>
      <c r="Z7" s="280"/>
      <c r="AA7" s="278" t="s">
        <v>88</v>
      </c>
      <c r="AB7" s="278" t="s">
        <v>93</v>
      </c>
      <c r="AC7" s="278"/>
      <c r="AD7" s="407"/>
      <c r="AE7" s="278" t="s">
        <v>93</v>
      </c>
      <c r="AF7" s="278" t="s">
        <v>193</v>
      </c>
      <c r="AG7" s="280"/>
      <c r="AH7" s="280"/>
      <c r="AI7" s="280"/>
      <c r="AJ7" s="280"/>
      <c r="AK7" s="280"/>
      <c r="AL7" s="280"/>
      <c r="AM7" s="280"/>
      <c r="AN7" s="280"/>
      <c r="AO7" s="280"/>
      <c r="AP7" s="280"/>
      <c r="AQ7" s="285">
        <v>1.4E-2</v>
      </c>
      <c r="AR7" s="404" t="s">
        <v>94</v>
      </c>
    </row>
    <row r="8" spans="1:44" ht="14.5">
      <c r="D8" s="259" t="s">
        <v>118</v>
      </c>
      <c r="E8" s="258">
        <f t="shared" ref="E8:E10" si="0">E7</f>
        <v>44</v>
      </c>
      <c r="F8" s="258">
        <v>46</v>
      </c>
      <c r="G8" s="258">
        <v>41</v>
      </c>
      <c r="H8" s="258">
        <v>16</v>
      </c>
      <c r="I8" s="258">
        <v>36</v>
      </c>
      <c r="J8" s="258">
        <v>37</v>
      </c>
      <c r="K8" s="258">
        <v>59</v>
      </c>
      <c r="S8" s="280"/>
      <c r="T8" s="280"/>
      <c r="U8" s="280"/>
      <c r="V8" s="280"/>
      <c r="W8" s="280"/>
      <c r="X8" s="280"/>
      <c r="Y8" s="280"/>
      <c r="Z8" s="280"/>
      <c r="AA8" s="278"/>
      <c r="AB8" s="278"/>
      <c r="AC8" s="278"/>
      <c r="AD8" s="407"/>
      <c r="AE8" s="278"/>
      <c r="AF8" s="278" t="s">
        <v>92</v>
      </c>
      <c r="AG8" s="280"/>
      <c r="AH8" s="280"/>
      <c r="AI8" s="280"/>
      <c r="AJ8" s="280"/>
      <c r="AK8" s="280"/>
      <c r="AL8" s="280"/>
      <c r="AM8" s="280"/>
      <c r="AN8" s="280"/>
      <c r="AO8" s="280"/>
      <c r="AP8" s="280"/>
      <c r="AQ8" s="285">
        <v>0.68600000000000005</v>
      </c>
      <c r="AR8" s="404"/>
    </row>
    <row r="9" spans="1:44" ht="14.5">
      <c r="D9" s="257" t="s">
        <v>119</v>
      </c>
      <c r="E9" s="258">
        <v>43</v>
      </c>
      <c r="F9" s="258">
        <v>29</v>
      </c>
      <c r="G9" s="258">
        <v>34</v>
      </c>
      <c r="H9" s="258">
        <v>22</v>
      </c>
      <c r="I9" s="258">
        <v>39</v>
      </c>
      <c r="J9" s="258">
        <v>30</v>
      </c>
      <c r="K9" s="258">
        <v>39</v>
      </c>
      <c r="S9" s="280"/>
      <c r="T9" s="280"/>
      <c r="U9" s="280"/>
      <c r="V9" s="280"/>
      <c r="W9" s="280"/>
      <c r="X9" s="280"/>
      <c r="Y9" s="280"/>
      <c r="Z9" s="280"/>
      <c r="AA9" s="278" t="s">
        <v>88</v>
      </c>
      <c r="AB9" s="278" t="s">
        <v>95</v>
      </c>
      <c r="AC9" s="278"/>
      <c r="AD9" s="407"/>
      <c r="AE9" s="278" t="s">
        <v>95</v>
      </c>
      <c r="AF9" s="278" t="s">
        <v>193</v>
      </c>
      <c r="AG9" s="280"/>
      <c r="AH9" s="280"/>
      <c r="AI9" s="280"/>
      <c r="AJ9" s="280"/>
      <c r="AK9" s="280"/>
      <c r="AL9" s="280"/>
      <c r="AM9" s="280"/>
      <c r="AN9" s="280"/>
      <c r="AO9" s="280"/>
      <c r="AP9" s="280"/>
      <c r="AQ9" s="286">
        <f>0.1*0.144</f>
        <v>1.44E-2</v>
      </c>
      <c r="AR9" s="404" t="s">
        <v>96</v>
      </c>
    </row>
    <row r="10" spans="1:44" ht="14.5">
      <c r="D10" s="259" t="s">
        <v>120</v>
      </c>
      <c r="E10" s="258">
        <f t="shared" si="0"/>
        <v>43</v>
      </c>
      <c r="F10" s="258">
        <v>29</v>
      </c>
      <c r="G10" s="258">
        <v>34</v>
      </c>
      <c r="H10" s="258">
        <v>22</v>
      </c>
      <c r="I10" s="258">
        <v>39</v>
      </c>
      <c r="J10" s="258">
        <v>30</v>
      </c>
      <c r="K10" s="258">
        <v>39</v>
      </c>
      <c r="S10" s="280"/>
      <c r="T10" s="280"/>
      <c r="U10" s="280"/>
      <c r="V10" s="280"/>
      <c r="W10" s="280"/>
      <c r="X10" s="280"/>
      <c r="Y10" s="280"/>
      <c r="Z10" s="280"/>
      <c r="AA10" s="278"/>
      <c r="AB10" s="278"/>
      <c r="AC10" s="278"/>
      <c r="AD10" s="279"/>
      <c r="AE10" s="278"/>
      <c r="AF10" s="278" t="s">
        <v>92</v>
      </c>
      <c r="AG10" s="280"/>
      <c r="AH10" s="280"/>
      <c r="AI10" s="280"/>
      <c r="AJ10" s="280"/>
      <c r="AK10" s="280"/>
      <c r="AL10" s="280"/>
      <c r="AM10" s="280"/>
      <c r="AN10" s="280"/>
      <c r="AO10" s="280"/>
      <c r="AP10" s="280"/>
      <c r="AQ10" s="286">
        <f>0.0856</f>
        <v>8.5599999999999996E-2</v>
      </c>
      <c r="AR10" s="404"/>
    </row>
    <row r="11" spans="1:44" ht="14.5">
      <c r="D11" s="260" t="s">
        <v>121</v>
      </c>
      <c r="E11" s="261">
        <v>16</v>
      </c>
      <c r="F11" s="262">
        <v>13</v>
      </c>
      <c r="G11" s="262">
        <v>14</v>
      </c>
      <c r="H11" s="262">
        <v>16</v>
      </c>
      <c r="I11" s="262">
        <v>16</v>
      </c>
      <c r="J11" s="262">
        <v>11</v>
      </c>
      <c r="K11" s="262">
        <v>12</v>
      </c>
      <c r="S11" s="280"/>
      <c r="T11" s="280"/>
      <c r="U11" s="280"/>
      <c r="V11" s="280"/>
      <c r="W11" s="280"/>
      <c r="X11" s="280"/>
      <c r="Y11" s="280"/>
      <c r="Z11" s="280"/>
      <c r="AA11" s="278" t="s">
        <v>97</v>
      </c>
      <c r="AB11" s="278" t="s">
        <v>98</v>
      </c>
      <c r="AC11" s="278" t="s">
        <v>193</v>
      </c>
      <c r="AD11" s="407" t="s">
        <v>99</v>
      </c>
      <c r="AE11" s="278" t="s">
        <v>98</v>
      </c>
      <c r="AF11" s="278" t="s">
        <v>193</v>
      </c>
      <c r="AG11" s="280"/>
      <c r="AH11" s="280"/>
      <c r="AI11" s="280"/>
      <c r="AJ11" s="280"/>
      <c r="AK11" s="280"/>
      <c r="AL11" s="280"/>
      <c r="AM11" s="280"/>
      <c r="AN11" s="280"/>
      <c r="AO11" s="280"/>
      <c r="AP11" s="280"/>
      <c r="AQ11" s="285" t="s">
        <v>100</v>
      </c>
      <c r="AR11" s="404" t="s">
        <v>101</v>
      </c>
    </row>
    <row r="12" spans="1:44" ht="14.5">
      <c r="D12" s="263" t="s">
        <v>123</v>
      </c>
      <c r="E12" s="261">
        <f>E11</f>
        <v>16</v>
      </c>
      <c r="F12" s="262">
        <v>13</v>
      </c>
      <c r="G12" s="262">
        <v>14</v>
      </c>
      <c r="H12" s="262">
        <v>16</v>
      </c>
      <c r="I12" s="262">
        <v>16</v>
      </c>
      <c r="J12" s="262">
        <v>11</v>
      </c>
      <c r="K12" s="262">
        <v>12</v>
      </c>
      <c r="S12" s="280"/>
      <c r="T12" s="280"/>
      <c r="U12" s="280"/>
      <c r="V12" s="280"/>
      <c r="W12" s="280"/>
      <c r="X12" s="280"/>
      <c r="Y12" s="280"/>
      <c r="Z12" s="280"/>
      <c r="AA12" s="278"/>
      <c r="AB12" s="278"/>
      <c r="AC12" s="278"/>
      <c r="AD12" s="407"/>
      <c r="AE12" s="278"/>
      <c r="AF12" s="278" t="s">
        <v>92</v>
      </c>
      <c r="AG12" s="280"/>
      <c r="AH12" s="280"/>
      <c r="AI12" s="280"/>
      <c r="AJ12" s="280"/>
      <c r="AK12" s="280"/>
      <c r="AL12" s="280"/>
      <c r="AM12" s="280"/>
      <c r="AN12" s="280"/>
      <c r="AO12" s="280"/>
      <c r="AP12" s="280"/>
      <c r="AQ12" s="285" t="s">
        <v>102</v>
      </c>
      <c r="AR12" s="404"/>
    </row>
    <row r="13" spans="1:44" ht="29">
      <c r="D13" s="260" t="s">
        <v>124</v>
      </c>
      <c r="E13" s="261">
        <v>17</v>
      </c>
      <c r="F13" s="262">
        <v>18</v>
      </c>
      <c r="G13" s="262">
        <v>17</v>
      </c>
      <c r="H13" s="262">
        <v>19</v>
      </c>
      <c r="I13" s="262">
        <v>18</v>
      </c>
      <c r="J13" s="262">
        <v>12</v>
      </c>
      <c r="K13" s="262">
        <v>12</v>
      </c>
      <c r="S13" s="280"/>
      <c r="T13" s="280"/>
      <c r="U13" s="280"/>
      <c r="V13" s="280"/>
      <c r="W13" s="280"/>
      <c r="X13" s="280"/>
      <c r="Y13" s="280"/>
      <c r="Z13" s="280"/>
      <c r="AA13" s="278" t="s">
        <v>97</v>
      </c>
      <c r="AB13" s="278" t="s">
        <v>103</v>
      </c>
      <c r="AC13" s="278"/>
      <c r="AD13" s="407"/>
      <c r="AE13" s="278" t="s">
        <v>103</v>
      </c>
      <c r="AF13" s="278" t="s">
        <v>193</v>
      </c>
      <c r="AG13" s="280"/>
      <c r="AH13" s="280"/>
      <c r="AI13" s="280"/>
      <c r="AJ13" s="280"/>
      <c r="AK13" s="280"/>
      <c r="AL13" s="280"/>
      <c r="AM13" s="280"/>
      <c r="AN13" s="280"/>
      <c r="AO13" s="280"/>
      <c r="AP13" s="280"/>
      <c r="AQ13" s="285" t="s">
        <v>104</v>
      </c>
      <c r="AR13" s="285" t="s">
        <v>105</v>
      </c>
    </row>
    <row r="14" spans="1:44" ht="14.5">
      <c r="D14" s="260" t="s">
        <v>127</v>
      </c>
      <c r="E14" s="261">
        <v>18</v>
      </c>
      <c r="F14" s="262">
        <v>19</v>
      </c>
      <c r="G14" s="262">
        <v>18</v>
      </c>
      <c r="H14" s="262">
        <v>12</v>
      </c>
      <c r="I14" s="262">
        <v>22</v>
      </c>
      <c r="J14" s="262">
        <v>22</v>
      </c>
      <c r="K14" s="262">
        <v>23</v>
      </c>
      <c r="S14" s="280"/>
      <c r="T14" s="280"/>
      <c r="U14" s="280"/>
      <c r="V14" s="280"/>
      <c r="W14" s="280"/>
      <c r="X14" s="280"/>
      <c r="Y14" s="280"/>
      <c r="Z14" s="280"/>
      <c r="AA14" s="278" t="s">
        <v>97</v>
      </c>
      <c r="AB14" s="278" t="s">
        <v>106</v>
      </c>
      <c r="AC14" s="278"/>
      <c r="AD14" s="407"/>
      <c r="AE14" s="278" t="s">
        <v>106</v>
      </c>
      <c r="AF14" s="278" t="s">
        <v>193</v>
      </c>
      <c r="AG14" s="280"/>
      <c r="AH14" s="280"/>
      <c r="AI14" s="280"/>
      <c r="AJ14" s="280"/>
      <c r="AK14" s="280"/>
      <c r="AL14" s="280"/>
      <c r="AM14" s="280"/>
      <c r="AN14" s="280"/>
      <c r="AO14" s="280"/>
      <c r="AP14" s="280"/>
      <c r="AQ14" s="287">
        <v>1.4</v>
      </c>
      <c r="AR14" s="404" t="s">
        <v>107</v>
      </c>
    </row>
    <row r="15" spans="1:44" ht="14.5">
      <c r="D15" s="263" t="s">
        <v>129</v>
      </c>
      <c r="E15" s="261">
        <v>61</v>
      </c>
      <c r="F15" s="262">
        <v>85</v>
      </c>
      <c r="G15" s="262">
        <v>88</v>
      </c>
      <c r="H15" s="262">
        <v>52</v>
      </c>
      <c r="I15" s="262">
        <v>58</v>
      </c>
      <c r="J15" s="262">
        <v>64</v>
      </c>
      <c r="K15" s="262">
        <v>50</v>
      </c>
      <c r="S15" s="280"/>
      <c r="T15" s="280"/>
      <c r="U15" s="280"/>
      <c r="V15" s="280"/>
      <c r="W15" s="280"/>
      <c r="X15" s="280"/>
      <c r="Y15" s="280"/>
      <c r="Z15" s="280"/>
      <c r="AA15" s="278"/>
      <c r="AB15" s="278"/>
      <c r="AC15" s="278"/>
      <c r="AD15" s="407"/>
      <c r="AE15" s="278"/>
      <c r="AF15" s="278" t="s">
        <v>92</v>
      </c>
      <c r="AG15" s="280"/>
      <c r="AH15" s="280"/>
      <c r="AI15" s="280"/>
      <c r="AJ15" s="280"/>
      <c r="AK15" s="280"/>
      <c r="AL15" s="280"/>
      <c r="AM15" s="280"/>
      <c r="AN15" s="280"/>
      <c r="AO15" s="280"/>
      <c r="AP15" s="280"/>
      <c r="AQ15" s="287">
        <v>2</v>
      </c>
      <c r="AR15" s="404"/>
    </row>
    <row r="16" spans="1:44" ht="43.5">
      <c r="D16" s="257" t="s">
        <v>131</v>
      </c>
      <c r="E16" s="258">
        <v>4</v>
      </c>
      <c r="F16" s="258">
        <v>3.2</v>
      </c>
      <c r="G16" s="258">
        <v>4</v>
      </c>
      <c r="H16" s="258">
        <v>5</v>
      </c>
      <c r="I16" s="258">
        <f>H16</f>
        <v>5</v>
      </c>
      <c r="J16" s="258">
        <v>3</v>
      </c>
      <c r="K16" s="258">
        <v>4</v>
      </c>
      <c r="S16" s="280"/>
      <c r="T16" s="280"/>
      <c r="U16" s="280"/>
      <c r="V16" s="280"/>
      <c r="W16" s="280"/>
      <c r="X16" s="280"/>
      <c r="Y16" s="280"/>
      <c r="Z16" s="280"/>
      <c r="AA16" s="278" t="s">
        <v>97</v>
      </c>
      <c r="AB16" s="278" t="s">
        <v>108</v>
      </c>
      <c r="AC16" s="278"/>
      <c r="AD16" s="407"/>
      <c r="AE16" s="278" t="s">
        <v>108</v>
      </c>
      <c r="AG16" s="280"/>
      <c r="AH16" s="280"/>
      <c r="AI16" s="280"/>
      <c r="AJ16" s="280"/>
      <c r="AK16" s="280"/>
      <c r="AL16" s="280"/>
      <c r="AM16" s="280"/>
      <c r="AN16" s="280"/>
      <c r="AO16" s="280"/>
      <c r="AP16" s="280"/>
      <c r="AQ16" s="287">
        <v>0.7</v>
      </c>
      <c r="AR16" s="285" t="s">
        <v>109</v>
      </c>
    </row>
    <row r="17" spans="1:44" ht="58">
      <c r="D17" s="257" t="s">
        <v>133</v>
      </c>
      <c r="E17" s="258">
        <v>15</v>
      </c>
      <c r="F17" s="258">
        <v>11.041</v>
      </c>
      <c r="G17" s="258">
        <v>13</v>
      </c>
      <c r="H17" s="258">
        <v>16</v>
      </c>
      <c r="I17" s="258">
        <v>15</v>
      </c>
      <c r="J17" s="258">
        <v>10</v>
      </c>
      <c r="K17" s="258">
        <v>11</v>
      </c>
      <c r="S17" s="280"/>
      <c r="T17" s="280"/>
      <c r="U17" s="280"/>
      <c r="V17" s="280"/>
      <c r="W17" s="280"/>
      <c r="X17" s="280"/>
      <c r="Y17" s="280"/>
      <c r="Z17" s="280"/>
      <c r="AA17" s="278" t="s">
        <v>110</v>
      </c>
      <c r="AB17" s="278" t="s">
        <v>193</v>
      </c>
      <c r="AC17" s="278"/>
      <c r="AD17" s="279" t="s">
        <v>110</v>
      </c>
      <c r="AE17" s="278"/>
      <c r="AF17" s="278" t="s">
        <v>193</v>
      </c>
      <c r="AG17" s="280"/>
      <c r="AH17" s="280"/>
      <c r="AI17" s="280"/>
      <c r="AJ17" s="280"/>
      <c r="AK17" s="280"/>
      <c r="AL17" s="280"/>
      <c r="AM17" s="280"/>
      <c r="AN17" s="280"/>
      <c r="AO17" s="280"/>
      <c r="AP17" s="280"/>
      <c r="AQ17" s="285">
        <v>0.1</v>
      </c>
      <c r="AR17" s="285" t="s">
        <v>111</v>
      </c>
    </row>
    <row r="18" spans="1:44" ht="29.15" customHeight="1">
      <c r="D18" s="259" t="s">
        <v>135</v>
      </c>
      <c r="E18" s="258">
        <f>E17</f>
        <v>15</v>
      </c>
      <c r="F18" s="258">
        <f>F17</f>
        <v>11.041</v>
      </c>
      <c r="G18" s="258">
        <f>G17</f>
        <v>13</v>
      </c>
      <c r="H18" s="258">
        <v>16</v>
      </c>
      <c r="I18" s="258">
        <v>15</v>
      </c>
      <c r="J18" s="258">
        <v>10</v>
      </c>
      <c r="K18" s="258">
        <v>11</v>
      </c>
      <c r="S18" s="280"/>
      <c r="T18" s="280"/>
      <c r="U18" s="280"/>
      <c r="V18" s="280"/>
      <c r="W18" s="280"/>
      <c r="X18" s="280"/>
      <c r="Y18" s="280"/>
      <c r="Z18" s="280"/>
      <c r="AA18" s="278" t="s">
        <v>112</v>
      </c>
      <c r="AB18" s="278" t="s">
        <v>113</v>
      </c>
      <c r="AC18" s="278"/>
      <c r="AD18" s="407" t="s">
        <v>112</v>
      </c>
      <c r="AF18" s="278" t="s">
        <v>193</v>
      </c>
      <c r="AG18" s="280"/>
      <c r="AH18" s="280"/>
      <c r="AI18" s="280"/>
      <c r="AJ18" s="280"/>
      <c r="AK18" s="280"/>
      <c r="AL18" s="280"/>
      <c r="AM18" s="280"/>
      <c r="AN18" s="280"/>
      <c r="AO18" s="280"/>
      <c r="AP18" s="280"/>
      <c r="AQ18" s="285">
        <f>6.965</f>
        <v>6.9649999999999999</v>
      </c>
      <c r="AR18" s="404" t="s">
        <v>114</v>
      </c>
    </row>
    <row r="19" spans="1:44" ht="14.5">
      <c r="G19" s="245"/>
      <c r="I19" s="276"/>
      <c r="J19" s="245"/>
      <c r="K19" s="245"/>
      <c r="S19" s="280"/>
      <c r="T19" s="280"/>
      <c r="U19" s="280"/>
      <c r="V19" s="280"/>
      <c r="W19" s="280"/>
      <c r="X19" s="280"/>
      <c r="Y19" s="280"/>
      <c r="Z19" s="280"/>
      <c r="AA19" s="278"/>
      <c r="AB19" s="278"/>
      <c r="AC19" s="278"/>
      <c r="AD19" s="407"/>
      <c r="AE19" s="278"/>
      <c r="AF19" s="278" t="s">
        <v>92</v>
      </c>
      <c r="AG19" s="280"/>
      <c r="AH19" s="280"/>
      <c r="AI19" s="280"/>
      <c r="AJ19" s="280"/>
      <c r="AK19" s="280"/>
      <c r="AL19" s="280"/>
      <c r="AM19" s="280"/>
      <c r="AN19" s="280"/>
      <c r="AO19" s="280"/>
      <c r="AP19" s="280"/>
      <c r="AQ19" s="285">
        <f>7/200</f>
        <v>3.5000000000000003E-2</v>
      </c>
      <c r="AR19" s="404"/>
    </row>
    <row r="20" spans="1:44" ht="14.5">
      <c r="C20" s="41"/>
      <c r="D20" s="41"/>
      <c r="E20" s="53"/>
      <c r="F20" s="53"/>
      <c r="G20" s="53"/>
      <c r="H20" s="53"/>
      <c r="I20" s="277"/>
      <c r="J20" s="53"/>
      <c r="K20" s="53"/>
      <c r="L20" s="53"/>
      <c r="M20" s="53"/>
      <c r="N20" s="53"/>
      <c r="O20" s="53"/>
      <c r="P20" s="53"/>
    </row>
    <row r="21" spans="1:44" ht="14.5">
      <c r="C21" s="41"/>
      <c r="D21" s="41"/>
      <c r="E21" s="53"/>
      <c r="F21" s="53"/>
      <c r="G21" s="53"/>
      <c r="H21" s="53"/>
      <c r="I21" s="53"/>
      <c r="J21" s="53"/>
      <c r="K21" s="53"/>
      <c r="L21" s="53"/>
      <c r="M21" s="53"/>
      <c r="N21" s="53"/>
      <c r="O21" s="53"/>
      <c r="P21" s="53"/>
    </row>
    <row r="24" spans="1:44" s="49" customFormat="1" ht="14.5">
      <c r="C24" s="62"/>
      <c r="D24" s="61"/>
      <c r="E24" s="62"/>
      <c r="F24" s="264"/>
      <c r="G24" s="264"/>
      <c r="H24" s="264"/>
      <c r="I24" s="264"/>
      <c r="J24" s="264"/>
      <c r="K24" s="264"/>
      <c r="L24" s="264"/>
      <c r="M24" s="264"/>
      <c r="N24" s="264"/>
      <c r="O24" s="264"/>
      <c r="P24" s="264"/>
    </row>
    <row r="25" spans="1:44">
      <c r="D25" s="99"/>
    </row>
    <row r="27" spans="1:44" s="49" customFormat="1" ht="14.5">
      <c r="A27" s="265"/>
      <c r="B27" s="266"/>
      <c r="C27" s="267"/>
      <c r="D27" s="268"/>
      <c r="E27" s="269"/>
      <c r="F27" s="269"/>
      <c r="G27" s="269"/>
      <c r="H27" s="269"/>
      <c r="I27" s="269"/>
      <c r="J27" s="269"/>
      <c r="K27" s="269"/>
      <c r="L27" s="269"/>
      <c r="M27" s="269"/>
      <c r="N27" s="269"/>
      <c r="O27" s="269"/>
      <c r="P27" s="269"/>
      <c r="Q27" s="269"/>
      <c r="R27" s="269"/>
      <c r="S27" s="269"/>
      <c r="T27" s="269"/>
      <c r="U27" s="269"/>
      <c r="V27" s="269"/>
      <c r="W27" s="269"/>
      <c r="X27" s="269"/>
      <c r="Y27" s="269"/>
      <c r="Z27" s="269"/>
      <c r="AA27" s="269"/>
      <c r="AB27" s="269"/>
      <c r="AC27" s="269"/>
      <c r="AD27" s="269"/>
      <c r="AE27" s="269"/>
      <c r="AF27" s="269"/>
      <c r="AG27" s="269"/>
      <c r="AH27" s="269"/>
      <c r="AI27" s="269"/>
      <c r="AJ27" s="269"/>
      <c r="AK27" s="269"/>
      <c r="AL27" s="269"/>
      <c r="AM27" s="269"/>
      <c r="AN27" s="269"/>
      <c r="AO27" s="269"/>
      <c r="AP27" s="268"/>
    </row>
    <row r="28" spans="1:44" s="230" customFormat="1" ht="14.5">
      <c r="A28" s="270"/>
      <c r="B28" s="271"/>
      <c r="C28" s="263"/>
      <c r="D28" s="263"/>
      <c r="E28" s="272"/>
      <c r="F28" s="272"/>
      <c r="G28" s="272"/>
      <c r="H28" s="272"/>
      <c r="I28" s="272"/>
      <c r="J28" s="272"/>
      <c r="K28" s="272"/>
      <c r="L28" s="272"/>
      <c r="M28" s="272"/>
      <c r="N28" s="272"/>
      <c r="O28" s="272"/>
      <c r="P28" s="272"/>
      <c r="Q28" s="281"/>
      <c r="R28" s="281"/>
      <c r="S28" s="272"/>
      <c r="T28" s="272"/>
      <c r="U28" s="272"/>
      <c r="V28" s="272"/>
      <c r="W28" s="272"/>
      <c r="X28" s="272"/>
      <c r="Y28" s="272"/>
      <c r="Z28" s="272"/>
      <c r="AA28" s="272"/>
      <c r="AB28" s="272"/>
      <c r="AC28" s="272"/>
      <c r="AD28" s="272"/>
      <c r="AE28" s="272"/>
      <c r="AF28" s="272"/>
      <c r="AG28" s="272"/>
      <c r="AH28" s="272"/>
      <c r="AI28" s="272"/>
      <c r="AJ28" s="272"/>
      <c r="AK28" s="272"/>
      <c r="AL28" s="272"/>
      <c r="AM28" s="272"/>
      <c r="AN28" s="272"/>
      <c r="AO28" s="272"/>
      <c r="AP28" s="263"/>
    </row>
    <row r="29" spans="1:44" ht="14.5">
      <c r="A29" s="99"/>
      <c r="B29" s="273"/>
      <c r="C29" s="172"/>
      <c r="D29" s="172"/>
      <c r="E29" s="274"/>
      <c r="F29" s="274"/>
      <c r="G29" s="274"/>
      <c r="H29" s="274"/>
      <c r="I29" s="274"/>
      <c r="J29" s="274"/>
      <c r="K29" s="274"/>
      <c r="L29" s="274"/>
      <c r="M29" s="274"/>
      <c r="N29" s="274"/>
      <c r="O29" s="274"/>
      <c r="P29" s="274"/>
      <c r="Q29" s="282"/>
      <c r="R29" s="282"/>
      <c r="S29" s="272"/>
      <c r="T29" s="272"/>
      <c r="U29" s="272"/>
      <c r="V29" s="272"/>
      <c r="W29" s="272"/>
      <c r="X29" s="272"/>
      <c r="Y29" s="272"/>
      <c r="Z29" s="272"/>
      <c r="AA29" s="272"/>
      <c r="AB29" s="272"/>
      <c r="AC29" s="272"/>
      <c r="AD29" s="272"/>
      <c r="AE29" s="272"/>
      <c r="AF29" s="272"/>
      <c r="AG29" s="272"/>
      <c r="AH29" s="272"/>
      <c r="AI29" s="272"/>
      <c r="AJ29" s="272"/>
      <c r="AK29" s="272"/>
      <c r="AL29" s="272"/>
      <c r="AM29" s="272"/>
      <c r="AN29" s="272"/>
      <c r="AO29" s="272"/>
      <c r="AP29" s="263"/>
    </row>
    <row r="30" spans="1:44" ht="14.5">
      <c r="A30" s="99"/>
      <c r="B30" s="273"/>
      <c r="C30" s="172"/>
      <c r="D30" s="172"/>
      <c r="E30" s="274"/>
      <c r="F30" s="274"/>
      <c r="G30" s="274"/>
      <c r="H30" s="274"/>
      <c r="I30" s="274"/>
      <c r="J30" s="274"/>
      <c r="K30" s="274"/>
      <c r="L30" s="274"/>
      <c r="M30" s="274"/>
      <c r="N30" s="274"/>
      <c r="O30" s="274"/>
      <c r="P30" s="274"/>
      <c r="Q30" s="282"/>
      <c r="R30" s="282"/>
      <c r="S30" s="272"/>
      <c r="T30" s="272"/>
      <c r="U30" s="272"/>
      <c r="V30" s="272"/>
      <c r="W30" s="272"/>
      <c r="X30" s="272"/>
      <c r="Y30" s="272"/>
      <c r="Z30" s="272"/>
      <c r="AA30" s="272"/>
      <c r="AB30" s="272"/>
      <c r="AC30" s="272"/>
      <c r="AD30" s="272"/>
      <c r="AE30" s="272"/>
      <c r="AF30" s="272"/>
      <c r="AG30" s="272"/>
      <c r="AH30" s="272"/>
      <c r="AI30" s="272"/>
      <c r="AJ30" s="272"/>
      <c r="AK30" s="272"/>
      <c r="AL30" s="272"/>
      <c r="AM30" s="272"/>
      <c r="AN30" s="272"/>
      <c r="AO30" s="272"/>
      <c r="AP30" s="263"/>
    </row>
    <row r="31" spans="1:44" ht="14.5">
      <c r="A31" s="99"/>
      <c r="B31" s="273"/>
      <c r="C31" s="172"/>
      <c r="D31" s="172"/>
      <c r="E31" s="274"/>
      <c r="F31" s="274"/>
      <c r="G31" s="274"/>
      <c r="H31" s="274"/>
      <c r="I31" s="274"/>
      <c r="J31" s="274"/>
      <c r="K31" s="274"/>
      <c r="L31" s="274"/>
      <c r="M31" s="274"/>
      <c r="N31" s="274"/>
      <c r="O31" s="274"/>
      <c r="P31" s="274"/>
      <c r="Q31" s="282"/>
      <c r="R31" s="282"/>
      <c r="S31" s="272"/>
      <c r="T31" s="272"/>
      <c r="U31" s="272"/>
      <c r="V31" s="272"/>
      <c r="W31" s="272"/>
      <c r="X31" s="272"/>
      <c r="Y31" s="272"/>
      <c r="Z31" s="272"/>
      <c r="AA31" s="272"/>
      <c r="AB31" s="272"/>
      <c r="AC31" s="272"/>
      <c r="AD31" s="272"/>
      <c r="AE31" s="272"/>
      <c r="AF31" s="272"/>
      <c r="AG31" s="272"/>
      <c r="AH31" s="272"/>
      <c r="AI31" s="272"/>
      <c r="AJ31" s="272"/>
      <c r="AK31" s="272"/>
      <c r="AL31" s="272"/>
      <c r="AM31" s="272"/>
      <c r="AN31" s="272"/>
      <c r="AO31" s="272"/>
      <c r="AP31" s="263"/>
    </row>
    <row r="32" spans="1:44" ht="14.5">
      <c r="A32" s="99"/>
      <c r="B32" s="271"/>
      <c r="C32" s="172"/>
      <c r="D32" s="172"/>
      <c r="E32" s="274"/>
      <c r="F32" s="274"/>
      <c r="G32" s="274"/>
      <c r="H32" s="274"/>
      <c r="I32" s="274"/>
      <c r="J32" s="274"/>
      <c r="K32" s="274"/>
      <c r="L32" s="274"/>
      <c r="M32" s="274"/>
      <c r="N32" s="274"/>
      <c r="O32" s="274"/>
      <c r="P32" s="274"/>
      <c r="Q32" s="282"/>
      <c r="R32" s="282"/>
      <c r="S32" s="272"/>
      <c r="T32" s="272"/>
      <c r="U32" s="272"/>
      <c r="V32" s="272"/>
      <c r="W32" s="272"/>
      <c r="X32" s="272"/>
      <c r="Y32" s="272"/>
      <c r="Z32" s="272"/>
      <c r="AA32" s="272"/>
      <c r="AB32" s="272"/>
      <c r="AC32" s="272"/>
      <c r="AD32" s="272"/>
      <c r="AE32" s="272"/>
      <c r="AF32" s="272"/>
      <c r="AG32" s="272"/>
      <c r="AH32" s="272"/>
      <c r="AI32" s="272"/>
      <c r="AJ32" s="272"/>
      <c r="AK32" s="272"/>
      <c r="AL32" s="272"/>
      <c r="AM32" s="272"/>
      <c r="AN32" s="272"/>
      <c r="AO32" s="272"/>
      <c r="AP32" s="263"/>
    </row>
    <row r="33" spans="1:42" ht="14.5">
      <c r="A33" s="99"/>
      <c r="B33" s="273"/>
      <c r="C33" s="172"/>
      <c r="D33" s="172"/>
      <c r="E33" s="274"/>
      <c r="F33" s="274"/>
      <c r="G33" s="274"/>
      <c r="H33" s="274"/>
      <c r="I33" s="274"/>
      <c r="J33" s="274"/>
      <c r="K33" s="274"/>
      <c r="L33" s="274"/>
      <c r="M33" s="274"/>
      <c r="N33" s="274"/>
      <c r="O33" s="274"/>
      <c r="P33" s="274"/>
      <c r="Q33" s="282"/>
      <c r="R33" s="282"/>
      <c r="S33" s="272"/>
      <c r="T33" s="272"/>
      <c r="U33" s="272"/>
      <c r="V33" s="272"/>
      <c r="W33" s="272"/>
      <c r="X33" s="272"/>
      <c r="Y33" s="272"/>
      <c r="Z33" s="272"/>
      <c r="AA33" s="272"/>
      <c r="AB33" s="272"/>
      <c r="AC33" s="272"/>
      <c r="AD33" s="272"/>
      <c r="AE33" s="272"/>
      <c r="AF33" s="272"/>
      <c r="AG33" s="272"/>
      <c r="AH33" s="272"/>
      <c r="AI33" s="272"/>
      <c r="AJ33" s="272"/>
      <c r="AK33" s="272"/>
      <c r="AL33" s="272"/>
      <c r="AM33" s="272"/>
      <c r="AN33" s="272"/>
      <c r="AO33" s="272"/>
      <c r="AP33" s="263"/>
    </row>
    <row r="34" spans="1:42" ht="14.5">
      <c r="A34" s="99"/>
      <c r="B34" s="271"/>
      <c r="C34" s="172"/>
      <c r="D34" s="172"/>
      <c r="E34" s="274"/>
      <c r="F34" s="274"/>
      <c r="G34" s="274"/>
      <c r="H34" s="274"/>
      <c r="I34" s="274"/>
      <c r="J34" s="274"/>
      <c r="K34" s="274"/>
      <c r="L34" s="274"/>
      <c r="M34" s="274"/>
      <c r="N34" s="274"/>
      <c r="O34" s="274"/>
      <c r="P34" s="274"/>
      <c r="Q34" s="282"/>
      <c r="R34" s="282"/>
      <c r="S34" s="272"/>
      <c r="T34" s="272"/>
      <c r="U34" s="272"/>
      <c r="V34" s="272"/>
      <c r="W34" s="272"/>
      <c r="X34" s="272"/>
      <c r="Y34" s="272"/>
      <c r="Z34" s="272"/>
      <c r="AA34" s="272"/>
      <c r="AB34" s="272"/>
      <c r="AC34" s="272"/>
      <c r="AD34" s="272"/>
      <c r="AE34" s="272"/>
      <c r="AF34" s="272"/>
      <c r="AG34" s="272"/>
      <c r="AH34" s="272"/>
      <c r="AI34" s="272"/>
      <c r="AJ34" s="272"/>
      <c r="AK34" s="272"/>
      <c r="AL34" s="272"/>
      <c r="AM34" s="272"/>
      <c r="AN34" s="272"/>
      <c r="AO34" s="272"/>
      <c r="AP34" s="263"/>
    </row>
    <row r="35" spans="1:42" ht="14.5">
      <c r="A35" s="99"/>
      <c r="B35" s="273"/>
      <c r="C35" s="172"/>
      <c r="D35" s="172"/>
      <c r="E35" s="274"/>
      <c r="F35" s="274"/>
      <c r="G35" s="274"/>
      <c r="H35" s="274"/>
      <c r="I35" s="274"/>
      <c r="J35" s="274"/>
      <c r="K35" s="274"/>
      <c r="L35" s="274"/>
      <c r="M35" s="274"/>
      <c r="N35" s="274"/>
      <c r="O35" s="274"/>
      <c r="P35" s="274"/>
      <c r="Q35" s="282"/>
      <c r="R35" s="282"/>
      <c r="S35" s="272"/>
      <c r="T35" s="272"/>
      <c r="U35" s="272"/>
      <c r="V35" s="272"/>
      <c r="W35" s="272"/>
      <c r="X35" s="272"/>
      <c r="Y35" s="272"/>
      <c r="Z35" s="272"/>
      <c r="AA35" s="272"/>
      <c r="AB35" s="272"/>
      <c r="AC35" s="272"/>
      <c r="AD35" s="272"/>
      <c r="AE35" s="272"/>
      <c r="AF35" s="272"/>
      <c r="AG35" s="272"/>
      <c r="AH35" s="272"/>
      <c r="AI35" s="272"/>
      <c r="AJ35" s="272"/>
      <c r="AK35" s="272"/>
      <c r="AL35" s="272"/>
      <c r="AM35" s="272"/>
      <c r="AN35" s="272"/>
      <c r="AO35" s="272"/>
      <c r="AP35" s="263"/>
    </row>
    <row r="36" spans="1:42" ht="14.5">
      <c r="A36" s="99"/>
      <c r="B36" s="273"/>
      <c r="C36" s="172"/>
      <c r="D36" s="172"/>
      <c r="E36" s="274"/>
      <c r="F36" s="274"/>
      <c r="G36" s="274"/>
      <c r="H36" s="274"/>
      <c r="I36" s="274"/>
      <c r="J36" s="274"/>
      <c r="K36" s="274"/>
      <c r="L36" s="274"/>
      <c r="M36" s="274"/>
      <c r="N36" s="274"/>
      <c r="O36" s="274"/>
      <c r="P36" s="274"/>
      <c r="Q36" s="282"/>
      <c r="R36" s="282"/>
      <c r="S36" s="272"/>
      <c r="T36" s="272"/>
      <c r="U36" s="272"/>
      <c r="V36" s="272"/>
      <c r="W36" s="272"/>
      <c r="X36" s="272"/>
      <c r="Y36" s="272"/>
      <c r="Z36" s="272"/>
      <c r="AA36" s="272"/>
      <c r="AB36" s="272"/>
      <c r="AC36" s="272"/>
      <c r="AD36" s="272"/>
      <c r="AE36" s="272"/>
      <c r="AF36" s="272"/>
      <c r="AG36" s="272"/>
      <c r="AH36" s="272"/>
      <c r="AI36" s="272"/>
      <c r="AJ36" s="272"/>
      <c r="AK36" s="272"/>
      <c r="AL36" s="272"/>
      <c r="AM36" s="272"/>
      <c r="AN36" s="272"/>
      <c r="AO36" s="272"/>
      <c r="AP36" s="263"/>
    </row>
    <row r="37" spans="1:42" ht="14.5">
      <c r="A37" s="99"/>
      <c r="B37" s="273"/>
      <c r="C37" s="172"/>
      <c r="D37" s="172"/>
      <c r="E37" s="274"/>
      <c r="F37" s="274"/>
      <c r="G37" s="274"/>
      <c r="H37" s="274"/>
      <c r="I37" s="274"/>
      <c r="J37" s="274"/>
      <c r="K37" s="274"/>
      <c r="L37" s="274"/>
      <c r="M37" s="274"/>
      <c r="N37" s="274"/>
      <c r="O37" s="274"/>
      <c r="P37" s="274"/>
      <c r="Q37" s="282"/>
      <c r="R37" s="282"/>
      <c r="S37" s="272"/>
      <c r="T37" s="272"/>
      <c r="U37" s="272"/>
      <c r="V37" s="272"/>
      <c r="W37" s="272"/>
      <c r="X37" s="272"/>
      <c r="Y37" s="272"/>
      <c r="Z37" s="272"/>
      <c r="AA37" s="272"/>
      <c r="AB37" s="272"/>
      <c r="AC37" s="272"/>
      <c r="AD37" s="272"/>
      <c r="AE37" s="272"/>
      <c r="AF37" s="272"/>
      <c r="AG37" s="272"/>
      <c r="AH37" s="272"/>
      <c r="AI37" s="272"/>
      <c r="AJ37" s="272"/>
      <c r="AK37" s="272"/>
      <c r="AL37" s="272"/>
      <c r="AM37" s="272"/>
      <c r="AN37" s="272"/>
      <c r="AO37" s="272"/>
      <c r="AP37" s="263"/>
    </row>
    <row r="38" spans="1:42" ht="14.5">
      <c r="A38" s="99"/>
      <c r="B38" s="273"/>
      <c r="C38" s="172"/>
      <c r="D38" s="172"/>
      <c r="E38" s="274"/>
      <c r="F38" s="274"/>
      <c r="G38" s="274"/>
      <c r="H38" s="274"/>
      <c r="I38" s="274"/>
      <c r="J38" s="274"/>
      <c r="K38" s="274"/>
      <c r="L38" s="274"/>
      <c r="M38" s="274"/>
      <c r="N38" s="274"/>
      <c r="O38" s="274"/>
      <c r="P38" s="274"/>
      <c r="Q38" s="282"/>
      <c r="R38" s="282"/>
      <c r="S38" s="272"/>
      <c r="T38" s="272"/>
      <c r="U38" s="272"/>
      <c r="V38" s="272"/>
      <c r="W38" s="272"/>
      <c r="X38" s="272"/>
      <c r="Y38" s="272"/>
      <c r="Z38" s="272"/>
      <c r="AA38" s="272"/>
      <c r="AB38" s="272"/>
      <c r="AC38" s="272"/>
      <c r="AD38" s="272"/>
      <c r="AE38" s="272"/>
      <c r="AF38" s="272"/>
      <c r="AG38" s="272"/>
      <c r="AH38" s="272"/>
      <c r="AI38" s="272"/>
      <c r="AJ38" s="272"/>
      <c r="AK38" s="272"/>
      <c r="AL38" s="272"/>
      <c r="AM38" s="272"/>
      <c r="AN38" s="272"/>
      <c r="AO38" s="272"/>
      <c r="AP38" s="263"/>
    </row>
    <row r="39" spans="1:42" ht="14.5">
      <c r="A39" s="99"/>
      <c r="B39" s="275"/>
      <c r="C39" s="172"/>
      <c r="D39" s="172"/>
      <c r="E39" s="274"/>
      <c r="F39" s="274"/>
      <c r="G39" s="274"/>
      <c r="H39" s="274"/>
      <c r="I39" s="274"/>
      <c r="J39" s="274"/>
      <c r="K39" s="274"/>
      <c r="L39" s="274"/>
      <c r="M39" s="274"/>
      <c r="N39" s="274"/>
      <c r="O39" s="274"/>
      <c r="P39" s="274"/>
      <c r="Q39" s="282"/>
      <c r="R39" s="282"/>
      <c r="S39" s="272"/>
      <c r="T39" s="272"/>
      <c r="U39" s="272"/>
      <c r="V39" s="272"/>
      <c r="W39" s="272"/>
      <c r="X39" s="272"/>
      <c r="Y39" s="272"/>
      <c r="Z39" s="272"/>
      <c r="AA39" s="272"/>
      <c r="AB39" s="272"/>
      <c r="AC39" s="272"/>
      <c r="AD39" s="272"/>
      <c r="AE39" s="272"/>
      <c r="AF39" s="272"/>
      <c r="AG39" s="272"/>
      <c r="AH39" s="272"/>
      <c r="AI39" s="272"/>
      <c r="AJ39" s="272"/>
      <c r="AK39" s="272"/>
      <c r="AL39" s="272"/>
      <c r="AM39" s="272"/>
      <c r="AN39" s="272"/>
      <c r="AO39" s="272"/>
      <c r="AP39" s="263"/>
    </row>
    <row r="40" spans="1:42" ht="14.5">
      <c r="A40" s="99"/>
      <c r="B40" s="275"/>
      <c r="C40" s="172"/>
      <c r="D40" s="172"/>
      <c r="E40" s="274"/>
      <c r="F40" s="274"/>
      <c r="G40" s="274"/>
      <c r="H40" s="274"/>
      <c r="I40" s="274"/>
      <c r="J40" s="274"/>
      <c r="K40" s="274"/>
      <c r="L40" s="274"/>
      <c r="M40" s="274"/>
      <c r="N40" s="274"/>
      <c r="O40" s="274"/>
      <c r="P40" s="274"/>
      <c r="Q40" s="282"/>
      <c r="R40" s="282"/>
      <c r="S40" s="272"/>
      <c r="T40" s="272"/>
      <c r="U40" s="272"/>
      <c r="V40" s="272"/>
      <c r="W40" s="272"/>
      <c r="X40" s="272"/>
      <c r="Y40" s="272"/>
      <c r="Z40" s="272"/>
      <c r="AA40" s="272"/>
      <c r="AB40" s="272"/>
      <c r="AC40" s="272"/>
      <c r="AD40" s="272"/>
      <c r="AE40" s="272"/>
      <c r="AF40" s="272"/>
      <c r="AG40" s="272"/>
      <c r="AH40" s="272"/>
      <c r="AI40" s="272"/>
      <c r="AJ40" s="272"/>
      <c r="AK40" s="272"/>
      <c r="AL40" s="272"/>
      <c r="AM40" s="272"/>
      <c r="AN40" s="272"/>
      <c r="AO40" s="272"/>
      <c r="AP40" s="263"/>
    </row>
    <row r="41" spans="1:42" ht="14.5">
      <c r="A41" s="99"/>
      <c r="B41" s="273"/>
      <c r="C41" s="172"/>
      <c r="D41" s="172"/>
      <c r="E41" s="274"/>
      <c r="F41" s="274"/>
      <c r="G41" s="274"/>
      <c r="H41" s="274"/>
      <c r="I41" s="274"/>
      <c r="J41" s="274"/>
      <c r="K41" s="274"/>
      <c r="L41" s="274"/>
      <c r="M41" s="274"/>
      <c r="N41" s="274"/>
      <c r="O41" s="274"/>
      <c r="P41" s="274"/>
      <c r="Q41" s="282"/>
      <c r="R41" s="282"/>
      <c r="S41" s="272"/>
      <c r="T41" s="272"/>
      <c r="U41" s="272"/>
      <c r="V41" s="272"/>
      <c r="W41" s="272"/>
      <c r="X41" s="272"/>
      <c r="Y41" s="272"/>
      <c r="Z41" s="272"/>
      <c r="AA41" s="272"/>
      <c r="AB41" s="272"/>
      <c r="AC41" s="272"/>
      <c r="AD41" s="272"/>
      <c r="AE41" s="272"/>
      <c r="AF41" s="272"/>
      <c r="AG41" s="272"/>
      <c r="AH41" s="272"/>
      <c r="AI41" s="272"/>
      <c r="AJ41" s="272"/>
      <c r="AK41" s="272"/>
      <c r="AL41" s="272"/>
      <c r="AM41" s="272"/>
      <c r="AN41" s="272"/>
      <c r="AO41" s="272"/>
      <c r="AP41" s="263"/>
    </row>
    <row r="42" spans="1:42" ht="14.5">
      <c r="A42" s="99"/>
      <c r="B42" s="273"/>
      <c r="C42" s="172"/>
      <c r="D42" s="172"/>
      <c r="E42" s="274"/>
      <c r="F42" s="274"/>
      <c r="G42" s="274"/>
      <c r="H42" s="274"/>
      <c r="I42" s="274"/>
      <c r="J42" s="274"/>
      <c r="K42" s="274"/>
      <c r="L42" s="274"/>
      <c r="M42" s="274"/>
      <c r="N42" s="274"/>
      <c r="O42" s="274"/>
      <c r="P42" s="274"/>
      <c r="Q42" s="282"/>
      <c r="R42" s="282"/>
      <c r="S42" s="272"/>
      <c r="T42" s="272"/>
      <c r="U42" s="272"/>
      <c r="V42" s="272"/>
      <c r="W42" s="272"/>
      <c r="X42" s="272"/>
      <c r="Y42" s="272"/>
      <c r="Z42" s="272"/>
      <c r="AA42" s="272"/>
      <c r="AB42" s="272"/>
      <c r="AC42" s="272"/>
      <c r="AD42" s="272"/>
      <c r="AE42" s="272"/>
      <c r="AF42" s="272"/>
      <c r="AG42" s="272"/>
      <c r="AH42" s="272"/>
      <c r="AI42" s="272"/>
      <c r="AJ42" s="272"/>
      <c r="AK42" s="272"/>
      <c r="AL42" s="272"/>
      <c r="AM42" s="272"/>
      <c r="AN42" s="272"/>
      <c r="AO42" s="272"/>
      <c r="AP42" s="263"/>
    </row>
    <row r="43" spans="1:42" ht="14.5">
      <c r="A43" s="99"/>
      <c r="B43" s="273"/>
      <c r="C43" s="172"/>
      <c r="D43" s="172"/>
      <c r="E43" s="274"/>
      <c r="F43" s="274"/>
      <c r="G43" s="274"/>
      <c r="H43" s="274"/>
      <c r="I43" s="274"/>
      <c r="J43" s="274"/>
      <c r="K43" s="274"/>
      <c r="L43" s="274"/>
      <c r="M43" s="274"/>
      <c r="N43" s="274"/>
      <c r="O43" s="274"/>
      <c r="P43" s="274"/>
      <c r="Q43" s="282"/>
      <c r="R43" s="282"/>
      <c r="S43" s="272"/>
      <c r="T43" s="272"/>
      <c r="U43" s="272"/>
      <c r="V43" s="272"/>
      <c r="W43" s="272"/>
      <c r="X43" s="272"/>
      <c r="Y43" s="272"/>
      <c r="Z43" s="272"/>
      <c r="AA43" s="272"/>
      <c r="AB43" s="272"/>
      <c r="AC43" s="272"/>
      <c r="AD43" s="272"/>
      <c r="AE43" s="272"/>
      <c r="AF43" s="272"/>
      <c r="AG43" s="272"/>
      <c r="AH43" s="272"/>
      <c r="AI43" s="272"/>
      <c r="AJ43" s="272"/>
      <c r="AK43" s="272"/>
      <c r="AL43" s="272"/>
      <c r="AM43" s="272"/>
      <c r="AN43" s="272"/>
      <c r="AO43" s="272"/>
      <c r="AP43" s="263"/>
    </row>
    <row r="44" spans="1:42" ht="14.5">
      <c r="A44" s="99"/>
      <c r="B44" s="273"/>
      <c r="C44" s="172"/>
      <c r="D44" s="172"/>
      <c r="E44" s="274"/>
      <c r="F44" s="274"/>
      <c r="G44" s="274"/>
      <c r="H44" s="274"/>
      <c r="I44" s="274"/>
      <c r="J44" s="274"/>
      <c r="K44" s="274"/>
      <c r="L44" s="274"/>
      <c r="M44" s="274"/>
      <c r="N44" s="274"/>
      <c r="O44" s="274"/>
      <c r="P44" s="274"/>
      <c r="Q44" s="282"/>
      <c r="R44" s="282"/>
      <c r="S44" s="272"/>
      <c r="T44" s="272"/>
      <c r="U44" s="272"/>
      <c r="V44" s="272"/>
      <c r="W44" s="272"/>
      <c r="X44" s="272"/>
      <c r="Y44" s="272"/>
      <c r="Z44" s="272"/>
      <c r="AA44" s="272"/>
      <c r="AB44" s="272"/>
      <c r="AC44" s="272"/>
      <c r="AD44" s="272"/>
      <c r="AE44" s="272"/>
      <c r="AF44" s="272"/>
      <c r="AG44" s="272"/>
      <c r="AH44" s="272"/>
      <c r="AI44" s="272"/>
      <c r="AJ44" s="272"/>
      <c r="AK44" s="272"/>
      <c r="AL44" s="272"/>
      <c r="AM44" s="272"/>
      <c r="AN44" s="272"/>
      <c r="AO44" s="272"/>
      <c r="AP44" s="263"/>
    </row>
    <row r="45" spans="1:42" ht="14.5">
      <c r="A45" s="99"/>
      <c r="B45" s="273"/>
      <c r="C45" s="172"/>
      <c r="D45" s="172"/>
      <c r="E45" s="274"/>
      <c r="F45" s="274"/>
      <c r="G45" s="274"/>
      <c r="H45" s="274"/>
      <c r="I45" s="274"/>
      <c r="J45" s="274"/>
      <c r="K45" s="274"/>
      <c r="L45" s="274"/>
      <c r="M45" s="274"/>
      <c r="N45" s="274"/>
      <c r="O45" s="274"/>
      <c r="P45" s="274"/>
      <c r="Q45" s="282"/>
      <c r="R45" s="282"/>
      <c r="S45" s="272"/>
      <c r="T45" s="272"/>
      <c r="U45" s="272"/>
      <c r="V45" s="272"/>
      <c r="W45" s="272"/>
      <c r="X45" s="272"/>
      <c r="Y45" s="272"/>
      <c r="Z45" s="272"/>
      <c r="AA45" s="272"/>
      <c r="AB45" s="272"/>
      <c r="AC45" s="272"/>
      <c r="AD45" s="272"/>
      <c r="AE45" s="272"/>
      <c r="AF45" s="272"/>
      <c r="AG45" s="272"/>
      <c r="AH45" s="272"/>
      <c r="AI45" s="272"/>
      <c r="AJ45" s="272"/>
      <c r="AK45" s="272"/>
      <c r="AL45" s="272"/>
      <c r="AM45" s="272"/>
      <c r="AN45" s="272"/>
      <c r="AO45" s="272"/>
      <c r="AP45" s="263"/>
    </row>
  </sheetData>
  <mergeCells count="31">
    <mergeCell ref="AQ2:AR2"/>
    <mergeCell ref="AD3:AE3"/>
    <mergeCell ref="S3:S4"/>
    <mergeCell ref="T3:T4"/>
    <mergeCell ref="U3:U4"/>
    <mergeCell ref="V3:V4"/>
    <mergeCell ref="W3:W4"/>
    <mergeCell ref="X3:X4"/>
    <mergeCell ref="Y3:Y4"/>
    <mergeCell ref="Z3:Z4"/>
    <mergeCell ref="AI3:AI4"/>
    <mergeCell ref="AJ3:AJ4"/>
    <mergeCell ref="AK3:AK4"/>
    <mergeCell ref="AL3:AL4"/>
    <mergeCell ref="AM3:AM4"/>
    <mergeCell ref="AN3:AN4"/>
    <mergeCell ref="AD5:AD9"/>
    <mergeCell ref="AD11:AD16"/>
    <mergeCell ref="AD18:AD19"/>
    <mergeCell ref="AG3:AG4"/>
    <mergeCell ref="AH3:AH4"/>
    <mergeCell ref="AO3:AO4"/>
    <mergeCell ref="AP3:AP4"/>
    <mergeCell ref="AQ3:AQ4"/>
    <mergeCell ref="AR3:AR4"/>
    <mergeCell ref="AR5:AR6"/>
    <mergeCell ref="AR7:AR8"/>
    <mergeCell ref="AR9:AR10"/>
    <mergeCell ref="AR11:AR12"/>
    <mergeCell ref="AR14:AR15"/>
    <mergeCell ref="AR18:AR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76"/>
  <sheetViews>
    <sheetView topLeftCell="A31" zoomScale="70" zoomScaleNormal="70" workbookViewId="0">
      <selection activeCell="D30" sqref="D30"/>
    </sheetView>
  </sheetViews>
  <sheetFormatPr defaultColWidth="9" defaultRowHeight="12.5"/>
  <cols>
    <col min="1" max="1" width="8.7265625"/>
    <col min="2" max="2" width="21.453125" customWidth="1"/>
    <col min="3" max="3" width="16.453125" customWidth="1"/>
    <col min="4" max="4" width="73.26953125" customWidth="1"/>
    <col min="6" max="6" width="65.54296875" customWidth="1"/>
    <col min="7" max="7" width="13" customWidth="1"/>
  </cols>
  <sheetData>
    <row r="1" spans="1:23" ht="17.5">
      <c r="A1" s="231"/>
    </row>
    <row r="2" spans="1:23" ht="25">
      <c r="A2" s="232" t="s">
        <v>194</v>
      </c>
      <c r="I2" s="43" t="s">
        <v>195</v>
      </c>
    </row>
    <row r="3" spans="1:23" ht="14.5">
      <c r="B3" s="41"/>
      <c r="C3" s="40" t="s">
        <v>196</v>
      </c>
      <c r="D3" s="41"/>
      <c r="F3" s="41"/>
      <c r="G3" s="41"/>
      <c r="H3" s="41"/>
      <c r="I3" s="41"/>
      <c r="J3" s="41"/>
      <c r="K3" s="41"/>
      <c r="L3" s="41"/>
      <c r="M3" s="41"/>
      <c r="N3" s="98"/>
      <c r="O3" s="41"/>
      <c r="P3" s="41"/>
    </row>
    <row r="4" spans="1:23" ht="14.5">
      <c r="B4" s="42" t="s">
        <v>8</v>
      </c>
      <c r="C4" s="42" t="s">
        <v>197</v>
      </c>
      <c r="D4" s="55" t="s">
        <v>9</v>
      </c>
      <c r="E4" s="55" t="s">
        <v>10</v>
      </c>
      <c r="F4" s="55" t="s">
        <v>11</v>
      </c>
      <c r="G4" s="55" t="s">
        <v>12</v>
      </c>
      <c r="H4" s="55" t="s">
        <v>13</v>
      </c>
      <c r="I4" s="55" t="s">
        <v>14</v>
      </c>
      <c r="J4" s="55" t="s">
        <v>15</v>
      </c>
      <c r="M4" s="64"/>
      <c r="N4" s="64"/>
      <c r="O4" s="64"/>
      <c r="P4" s="64"/>
    </row>
    <row r="5" spans="1:23" ht="14.5">
      <c r="B5" s="233" t="s">
        <v>115</v>
      </c>
      <c r="C5" s="46"/>
      <c r="D5" s="234">
        <f>1600/3/25</f>
        <v>21.3333333333333</v>
      </c>
      <c r="E5" s="235">
        <f>attached_School_bus!CR31</f>
        <v>21.841875008964799</v>
      </c>
      <c r="F5" s="235">
        <f>attached_School_bus!DP31</f>
        <v>21.8605044623345</v>
      </c>
      <c r="G5" s="235">
        <f>attached_School_bus!EN31</f>
        <v>20.593830121578002</v>
      </c>
      <c r="H5" s="235">
        <f>attached_School_bus!FL31</f>
        <v>25.230292655090899</v>
      </c>
      <c r="I5" s="235">
        <f>attached_School_bus!GJ31</f>
        <v>22.0360635563177</v>
      </c>
      <c r="J5" s="235">
        <f>attached_School_bus!HH31</f>
        <v>20.9204289037765</v>
      </c>
      <c r="M5" s="78"/>
      <c r="N5" s="78"/>
      <c r="O5" s="78"/>
      <c r="P5" s="78"/>
    </row>
    <row r="6" spans="1:23" ht="14.5">
      <c r="B6" s="172" t="s">
        <v>116</v>
      </c>
      <c r="C6" s="46"/>
      <c r="D6" s="235">
        <f t="shared" ref="D6:J6" si="0">D5</f>
        <v>21.3333333333333</v>
      </c>
      <c r="E6" s="235">
        <f t="shared" si="0"/>
        <v>21.841875008964799</v>
      </c>
      <c r="F6" s="235">
        <f t="shared" si="0"/>
        <v>21.8605044623345</v>
      </c>
      <c r="G6" s="235">
        <f t="shared" si="0"/>
        <v>20.593830121578002</v>
      </c>
      <c r="H6" s="235">
        <f t="shared" si="0"/>
        <v>25.230292655090899</v>
      </c>
      <c r="I6" s="235">
        <f t="shared" si="0"/>
        <v>22.0360635563177</v>
      </c>
      <c r="J6" s="235">
        <f t="shared" si="0"/>
        <v>20.9204289037765</v>
      </c>
      <c r="K6" s="59" t="s">
        <v>198</v>
      </c>
      <c r="L6" s="59" t="s">
        <v>198</v>
      </c>
      <c r="M6" s="78"/>
      <c r="N6" s="78"/>
      <c r="O6" s="78"/>
      <c r="P6" s="78"/>
    </row>
    <row r="7" spans="1:23" ht="14.5">
      <c r="B7" s="233" t="s">
        <v>117</v>
      </c>
      <c r="C7" s="46"/>
      <c r="D7" s="235">
        <f>905/2/44</f>
        <v>10.284090909090899</v>
      </c>
      <c r="E7" s="235">
        <f>attached_Urban_bus!CR33</f>
        <v>11.789108727347401</v>
      </c>
      <c r="F7" s="235">
        <f>attached_Urban_bus!DP33</f>
        <v>11.88703311674</v>
      </c>
      <c r="G7" s="235">
        <f>attached_Urban_bus!EN33</f>
        <v>9.7167457954453997</v>
      </c>
      <c r="H7" s="235">
        <f>attached_Urban_bus!FL33</f>
        <v>15.8787441356911</v>
      </c>
      <c r="I7" s="235">
        <f>attached_Urban_bus!GJ33</f>
        <v>12.487336544006499</v>
      </c>
      <c r="J7" s="235">
        <f>attached_Urban_bus!HH33</f>
        <v>11.525984773253899</v>
      </c>
      <c r="K7" s="245"/>
    </row>
    <row r="8" spans="1:23" ht="14.5">
      <c r="B8" s="172" t="s">
        <v>118</v>
      </c>
      <c r="C8" s="46"/>
      <c r="D8" s="235">
        <f t="shared" ref="D8:J8" si="1">D7</f>
        <v>10.284090909090899</v>
      </c>
      <c r="E8" s="235">
        <f t="shared" si="1"/>
        <v>11.789108727347401</v>
      </c>
      <c r="F8" s="235">
        <f t="shared" si="1"/>
        <v>11.88703311674</v>
      </c>
      <c r="G8" s="235">
        <f t="shared" si="1"/>
        <v>9.7167457954453997</v>
      </c>
      <c r="H8" s="235">
        <f t="shared" si="1"/>
        <v>15.8787441356911</v>
      </c>
      <c r="I8" s="235">
        <f t="shared" si="1"/>
        <v>12.487336544006499</v>
      </c>
      <c r="J8" s="235">
        <f t="shared" si="1"/>
        <v>11.525984773253899</v>
      </c>
      <c r="K8" s="245"/>
    </row>
    <row r="9" spans="1:23" s="49" customFormat="1" ht="14.5">
      <c r="B9" s="233" t="s">
        <v>119</v>
      </c>
      <c r="D9" s="235">
        <f>207/(5*5/95)/39</f>
        <v>20.169230769230801</v>
      </c>
      <c r="E9" s="235">
        <f>'attached_Inter-city_bus'!CR27</f>
        <v>19.351633337473601</v>
      </c>
      <c r="F9" s="235">
        <f>'attached_Inter-city_bus'!DP27</f>
        <v>15.325553451049901</v>
      </c>
      <c r="G9" s="235">
        <f>'attached_Inter-city_bus'!EN27</f>
        <v>14.519202170693401</v>
      </c>
      <c r="H9" s="235">
        <f>'attached_Inter-city_bus'!FL27</f>
        <v>19.8590296577541</v>
      </c>
      <c r="I9" s="235">
        <f>'attached_Inter-city_bus'!GJ27</f>
        <v>14.6365843210053</v>
      </c>
      <c r="J9" s="235">
        <f>'attached_Inter-city_bus'!HH27</f>
        <v>10.804340887328401</v>
      </c>
      <c r="K9" s="62"/>
    </row>
    <row r="10" spans="1:23" s="49" customFormat="1" ht="14.5">
      <c r="B10" s="172" t="s">
        <v>120</v>
      </c>
      <c r="D10" s="235">
        <f t="shared" ref="D10:J10" si="2">D9</f>
        <v>20.169230769230801</v>
      </c>
      <c r="E10" s="235">
        <f t="shared" si="2"/>
        <v>19.351633337473601</v>
      </c>
      <c r="F10" s="235">
        <f t="shared" si="2"/>
        <v>15.325553451049901</v>
      </c>
      <c r="G10" s="235">
        <f t="shared" si="2"/>
        <v>14.519202170693401</v>
      </c>
      <c r="H10" s="235">
        <f t="shared" si="2"/>
        <v>19.8590296577541</v>
      </c>
      <c r="I10" s="235">
        <f t="shared" si="2"/>
        <v>14.6365843210053</v>
      </c>
      <c r="J10" s="235">
        <f t="shared" si="2"/>
        <v>10.804340887328401</v>
      </c>
      <c r="K10" s="64"/>
      <c r="L10" s="64"/>
      <c r="M10" s="64"/>
    </row>
    <row r="11" spans="1:23" ht="78">
      <c r="B11" s="233" t="s">
        <v>121</v>
      </c>
      <c r="C11" s="236"/>
      <c r="D11" s="237">
        <f>'Product of ACTFLO &amp; AFA'!T16/AFA_000kmPerVeh_AFA!E11</f>
        <v>1.6617486580479901</v>
      </c>
      <c r="E11" s="237">
        <f>'Product of ACTFLO &amp; AFA'!U16/AFA_000kmPerVeh_AFA!F11</f>
        <v>1.7016632016632001</v>
      </c>
      <c r="F11" s="237">
        <f>'Product of ACTFLO &amp; AFA'!V16/AFA_000kmPerVeh_AFA!G11</f>
        <v>1.8238648668158499</v>
      </c>
      <c r="G11" s="237">
        <f>'Product of ACTFLO &amp; AFA'!W16/AFA_000kmPerVeh_AFA!H11</f>
        <v>1.67839506172839</v>
      </c>
      <c r="H11" s="237">
        <f>'Product of ACTFLO &amp; AFA'!X16/AFA_000kmPerVeh_AFA!I11</f>
        <v>1.70008680555556</v>
      </c>
      <c r="I11" s="237">
        <f>'Product of ACTFLO &amp; AFA'!Y16/AFA_000kmPerVeh_AFA!J11</f>
        <v>1.6762822431025199</v>
      </c>
      <c r="J11" s="237">
        <f>'Product of ACTFLO &amp; AFA'!Z16/AFA_000kmPerVeh_AFA!K11</f>
        <v>1.7538418079096101</v>
      </c>
      <c r="K11" s="59"/>
      <c r="L11" s="246" t="s">
        <v>199</v>
      </c>
      <c r="M11" s="246" t="s">
        <v>200</v>
      </c>
      <c r="N11" s="246" t="s">
        <v>201</v>
      </c>
      <c r="O11" s="246" t="s">
        <v>202</v>
      </c>
      <c r="P11" s="247"/>
      <c r="Q11" s="253" t="s">
        <v>203</v>
      </c>
      <c r="R11" s="247"/>
      <c r="S11" s="247"/>
      <c r="T11" s="247"/>
      <c r="U11" s="247"/>
      <c r="V11" s="247"/>
      <c r="W11" s="247"/>
    </row>
    <row r="12" spans="1:23" ht="65">
      <c r="B12" s="233" t="s">
        <v>123</v>
      </c>
      <c r="C12" s="236"/>
      <c r="D12" s="218">
        <f>'Product of ACTFLO &amp; AFA'!T17/AFA_000kmPerVeh_AFA!E12</f>
        <v>1.6617486580479901</v>
      </c>
      <c r="E12" s="218">
        <f>'Product of ACTFLO &amp; AFA'!U17/AFA_000kmPerVeh_AFA!F12</f>
        <v>1.7016632016632001</v>
      </c>
      <c r="F12" s="218">
        <f>'Product of ACTFLO &amp; AFA'!V17/AFA_000kmPerVeh_AFA!G12</f>
        <v>1.8238648668158499</v>
      </c>
      <c r="G12" s="218">
        <f>'Product of ACTFLO &amp; AFA'!W17/AFA_000kmPerVeh_AFA!H12</f>
        <v>1.67839506172839</v>
      </c>
      <c r="H12" s="218">
        <f>'Product of ACTFLO &amp; AFA'!X17/AFA_000kmPerVeh_AFA!I12</f>
        <v>1.70008680555556</v>
      </c>
      <c r="I12" s="218">
        <f>'Product of ACTFLO &amp; AFA'!Y17/AFA_000kmPerVeh_AFA!J12</f>
        <v>1.6762822431025199</v>
      </c>
      <c r="J12" s="218">
        <f>'Product of ACTFLO &amp; AFA'!Z17/AFA_000kmPerVeh_AFA!K12</f>
        <v>1.7538418079096101</v>
      </c>
      <c r="K12" s="248"/>
      <c r="L12" s="246" t="s">
        <v>204</v>
      </c>
      <c r="M12" s="246" t="s">
        <v>200</v>
      </c>
      <c r="N12" s="246" t="s">
        <v>205</v>
      </c>
      <c r="O12" s="246" t="s">
        <v>206</v>
      </c>
      <c r="P12" s="247"/>
      <c r="Q12" s="247"/>
      <c r="R12" s="247"/>
      <c r="S12" s="247"/>
      <c r="T12" s="247"/>
      <c r="U12" s="247"/>
      <c r="V12" s="247"/>
      <c r="W12" s="247"/>
    </row>
    <row r="13" spans="1:23" s="229" customFormat="1" ht="14.5">
      <c r="A13" s="48"/>
      <c r="B13" s="214" t="s">
        <v>124</v>
      </c>
      <c r="C13" s="238"/>
      <c r="D13" s="218">
        <f>'Product of ACTFLO &amp; AFA'!T18/AFA_000kmPerVeh_AFA!E13</f>
        <v>0.516272634667721</v>
      </c>
      <c r="E13" s="218">
        <f>'Product of ACTFLO &amp; AFA'!U18/AFA_000kmPerVeh_AFA!F13</f>
        <v>0.55922067901234396</v>
      </c>
      <c r="F13" s="218">
        <f>'Product of ACTFLO &amp; AFA'!V18/AFA_000kmPerVeh_AFA!G13</f>
        <v>0.58374331550802105</v>
      </c>
      <c r="G13" s="218">
        <f>'Product of ACTFLO &amp; AFA'!W18/AFA_000kmPerVeh_AFA!H13</f>
        <v>0.534553775743705</v>
      </c>
      <c r="H13" s="218">
        <f>'Product of ACTFLO &amp; AFA'!X18/AFA_000kmPerVeh_AFA!I13</f>
        <v>0.56687730384412804</v>
      </c>
      <c r="I13" s="218">
        <f>'Product of ACTFLO &amp; AFA'!Y18/AFA_000kmPerVeh_AFA!J13</f>
        <v>0.58163265306122403</v>
      </c>
      <c r="J13" s="218">
        <f>'Product of ACTFLO &amp; AFA'!Z18/AFA_000kmPerVeh_AFA!K13</f>
        <v>0.576731220657277</v>
      </c>
      <c r="K13" s="249"/>
      <c r="L13" s="250" t="s">
        <v>207</v>
      </c>
      <c r="M13" s="247" t="s">
        <v>208</v>
      </c>
      <c r="N13" s="250"/>
      <c r="O13" s="250"/>
      <c r="P13" s="250"/>
      <c r="Q13" s="250"/>
      <c r="R13" s="250"/>
      <c r="S13" s="250"/>
      <c r="T13" s="250"/>
      <c r="U13" s="250"/>
      <c r="V13" s="250"/>
      <c r="W13" s="250"/>
    </row>
    <row r="14" spans="1:23" ht="14.5">
      <c r="A14" s="48"/>
      <c r="B14" s="214" t="s">
        <v>127</v>
      </c>
      <c r="C14" s="238"/>
      <c r="D14" s="218">
        <f>'Product of ACTFLO &amp; AFA'!T19/AFA_000kmPerVeh_AFA!E14</f>
        <v>0.92610358325805597</v>
      </c>
      <c r="E14" s="218">
        <f>'Product of ACTFLO &amp; AFA'!U19/AFA_000kmPerVeh_AFA!F14</f>
        <v>0.90529668119343198</v>
      </c>
      <c r="F14" s="218">
        <f>'Product of ACTFLO &amp; AFA'!V19/AFA_000kmPerVeh_AFA!G14</f>
        <v>0.94506402313093896</v>
      </c>
      <c r="G14" s="218">
        <f>'Product of ACTFLO &amp; AFA'!W19/AFA_000kmPerVeh_AFA!H14</f>
        <v>0.84148550724637505</v>
      </c>
      <c r="H14" s="218">
        <f>'Product of ACTFLO &amp; AFA'!X19/AFA_000kmPerVeh_AFA!I14</f>
        <v>0.99755035383777702</v>
      </c>
      <c r="I14" s="218">
        <f>'Product of ACTFLO &amp; AFA'!Y19/AFA_000kmPerVeh_AFA!J14</f>
        <v>1.23517786561265</v>
      </c>
      <c r="J14" s="218">
        <f>'Product of ACTFLO &amp; AFA'!Z19/AFA_000kmPerVeh_AFA!K14</f>
        <v>1.2319218980588</v>
      </c>
      <c r="K14" s="251"/>
      <c r="L14" s="247" t="s">
        <v>209</v>
      </c>
      <c r="M14" s="247"/>
      <c r="N14" s="247"/>
      <c r="O14" s="247"/>
      <c r="P14" s="247"/>
      <c r="Q14" s="247"/>
      <c r="R14" s="247"/>
      <c r="S14" s="247"/>
      <c r="T14" s="247"/>
      <c r="U14" s="247"/>
      <c r="V14" s="247"/>
      <c r="W14" s="247"/>
    </row>
    <row r="15" spans="1:23" s="229" customFormat="1" ht="14.5">
      <c r="A15" s="48"/>
      <c r="B15" s="214" t="s">
        <v>129</v>
      </c>
      <c r="C15" s="238"/>
      <c r="D15" s="218">
        <f>'Product of ACTFLO &amp; AFA'!T20/AFA_000kmPerVeh_AFA!E15</f>
        <v>0.27327646719090198</v>
      </c>
      <c r="E15" s="218">
        <f>'Product of ACTFLO &amp; AFA'!U20/AFA_000kmPerVeh_AFA!F15</f>
        <v>0.20236043461970801</v>
      </c>
      <c r="F15" s="218">
        <f>'Product of ACTFLO &amp; AFA'!V20/AFA_000kmPerVeh_AFA!G15</f>
        <v>0.19330855018587401</v>
      </c>
      <c r="G15" s="218">
        <f>'Product of ACTFLO &amp; AFA'!W20/AFA_000kmPerVeh_AFA!H15</f>
        <v>0.194188963210702</v>
      </c>
      <c r="H15" s="218">
        <f>'Product of ACTFLO &amp; AFA'!X20/AFA_000kmPerVeh_AFA!I15</f>
        <v>0.37838116869708799</v>
      </c>
      <c r="I15" s="218">
        <f>'Product of ACTFLO &amp; AFA'!Y20/AFA_000kmPerVeh_AFA!J15</f>
        <v>0.424592391304348</v>
      </c>
      <c r="J15" s="218">
        <f>'Product of ACTFLO &amp; AFA'!Z20/AFA_000kmPerVeh_AFA!K15</f>
        <v>0.56668407310705005</v>
      </c>
      <c r="K15" s="249"/>
      <c r="L15" s="250" t="s">
        <v>210</v>
      </c>
      <c r="M15" s="247" t="s">
        <v>211</v>
      </c>
      <c r="N15" s="250"/>
      <c r="O15" s="250"/>
      <c r="P15" s="250"/>
      <c r="Q15" s="250"/>
      <c r="R15" s="250"/>
      <c r="S15" s="250"/>
      <c r="T15" s="250"/>
      <c r="U15" s="250"/>
      <c r="V15" s="250"/>
      <c r="W15" s="250"/>
    </row>
    <row r="16" spans="1:23" ht="14.5">
      <c r="B16" s="233" t="s">
        <v>131</v>
      </c>
      <c r="D16" s="235">
        <f>attached_motorcycle_stock!X20</f>
        <v>1.1583713153524899</v>
      </c>
      <c r="E16" s="235">
        <f>attached_motorcycle_stock!DP16</f>
        <v>1.20132011435283</v>
      </c>
      <c r="F16" s="235">
        <f>attached_motorcycle_stock!EN16</f>
        <v>1.2048192771084301</v>
      </c>
      <c r="G16" s="235">
        <f>attached_motorcycle_stock!FL16</f>
        <v>1.2119952905325899</v>
      </c>
      <c r="H16" s="235">
        <f>attached_motorcycle_stock!GJ16</f>
        <v>1.1636927851047301</v>
      </c>
      <c r="I16" s="235">
        <f>attached_motorcycle_stock!HH16</f>
        <v>1.20229815542788</v>
      </c>
      <c r="J16" s="235">
        <f>attached_motorcycle_stock!IF16</f>
        <v>1.1968150065946901</v>
      </c>
      <c r="K16" s="251"/>
      <c r="L16" s="247"/>
      <c r="M16" s="247"/>
      <c r="N16" s="247"/>
      <c r="O16" s="247"/>
      <c r="P16" s="247"/>
      <c r="Q16" s="247"/>
      <c r="R16" s="247"/>
      <c r="S16" s="247"/>
      <c r="T16" s="247"/>
      <c r="U16" s="247"/>
      <c r="V16" s="247"/>
      <c r="W16" s="247"/>
    </row>
    <row r="17" spans="2:23" ht="14.5">
      <c r="B17" s="233" t="s">
        <v>133</v>
      </c>
      <c r="D17" s="235">
        <f>19798/807/15.477</f>
        <v>1.58511582802766</v>
      </c>
      <c r="E17" s="235">
        <f>attached_Car!CR31</f>
        <v>1.58599357826457</v>
      </c>
      <c r="F17" s="235">
        <f>attached_Car!DP31</f>
        <v>1.5861138042651399</v>
      </c>
      <c r="G17" s="235">
        <f>attached_Car!EN31</f>
        <v>1.5873444933123</v>
      </c>
      <c r="H17" s="235">
        <f>attached_Car!FL31</f>
        <v>1.5846571919874599</v>
      </c>
      <c r="I17" s="235">
        <f>attached_Car!GJ31</f>
        <v>1.5858435801397399</v>
      </c>
      <c r="J17" s="235">
        <f>attached_Car!HH31</f>
        <v>1.58620631621465</v>
      </c>
      <c r="K17" s="251"/>
      <c r="L17" s="247"/>
      <c r="M17" s="247"/>
      <c r="N17" s="247"/>
      <c r="O17" s="247"/>
      <c r="P17" s="247"/>
      <c r="Q17" s="247"/>
      <c r="R17" s="247"/>
      <c r="S17" s="247"/>
      <c r="T17" s="247"/>
      <c r="U17" s="247"/>
      <c r="V17" s="247"/>
      <c r="W17" s="247"/>
    </row>
    <row r="18" spans="2:23" ht="14.5">
      <c r="B18" s="172" t="s">
        <v>135</v>
      </c>
      <c r="D18" s="235">
        <f t="shared" ref="D18:J21" si="3">D17</f>
        <v>1.58511582802766</v>
      </c>
      <c r="E18" s="235">
        <f t="shared" si="3"/>
        <v>1.58599357826457</v>
      </c>
      <c r="F18" s="235">
        <f t="shared" si="3"/>
        <v>1.5861138042651399</v>
      </c>
      <c r="G18" s="235">
        <f t="shared" si="3"/>
        <v>1.5873444933123</v>
      </c>
      <c r="H18" s="235">
        <f t="shared" si="3"/>
        <v>1.5846571919874599</v>
      </c>
      <c r="I18" s="235">
        <f t="shared" si="3"/>
        <v>1.5858435801397399</v>
      </c>
      <c r="J18" s="235">
        <f t="shared" si="3"/>
        <v>1.58620631621465</v>
      </c>
      <c r="K18" s="251"/>
      <c r="L18" s="247"/>
      <c r="M18" s="247"/>
      <c r="N18" s="247"/>
      <c r="O18" s="247"/>
      <c r="P18" s="247"/>
      <c r="Q18" s="247"/>
      <c r="R18" s="247"/>
      <c r="S18" s="247"/>
      <c r="T18" s="247"/>
      <c r="U18" s="247"/>
      <c r="V18" s="247"/>
      <c r="W18" s="247"/>
    </row>
    <row r="19" spans="2:23" ht="14.5">
      <c r="B19" s="233" t="s">
        <v>16</v>
      </c>
      <c r="D19" s="235">
        <f t="shared" si="3"/>
        <v>1.58511582802766</v>
      </c>
      <c r="E19" s="235">
        <f t="shared" si="3"/>
        <v>1.58599357826457</v>
      </c>
      <c r="F19" s="235">
        <f t="shared" si="3"/>
        <v>1.5861138042651399</v>
      </c>
      <c r="G19" s="235">
        <f t="shared" si="3"/>
        <v>1.5873444933123</v>
      </c>
      <c r="H19" s="235">
        <f t="shared" si="3"/>
        <v>1.5846571919874599</v>
      </c>
      <c r="I19" s="235">
        <f t="shared" si="3"/>
        <v>1.5858435801397399</v>
      </c>
      <c r="J19" s="235">
        <f t="shared" si="3"/>
        <v>1.58620631621465</v>
      </c>
      <c r="L19" s="247"/>
      <c r="M19" s="247"/>
      <c r="N19" s="247"/>
      <c r="O19" s="247"/>
      <c r="P19" s="247"/>
      <c r="Q19" s="247"/>
      <c r="R19" s="247"/>
      <c r="S19" s="247"/>
      <c r="T19" s="247"/>
      <c r="U19" s="247"/>
      <c r="V19" s="247"/>
      <c r="W19" s="247"/>
    </row>
    <row r="20" spans="2:23" ht="14.5">
      <c r="B20" s="233" t="s">
        <v>18</v>
      </c>
      <c r="D20" s="235">
        <f t="shared" si="3"/>
        <v>1.58511582802766</v>
      </c>
      <c r="E20" s="235">
        <f t="shared" si="3"/>
        <v>1.58599357826457</v>
      </c>
      <c r="F20" s="235">
        <f t="shared" si="3"/>
        <v>1.5861138042651399</v>
      </c>
      <c r="G20" s="235">
        <f t="shared" si="3"/>
        <v>1.5873444933123</v>
      </c>
      <c r="H20" s="235">
        <f t="shared" si="3"/>
        <v>1.5846571919874599</v>
      </c>
      <c r="I20" s="235">
        <f t="shared" si="3"/>
        <v>1.5858435801397399</v>
      </c>
      <c r="J20" s="235">
        <f t="shared" si="3"/>
        <v>1.58620631621465</v>
      </c>
      <c r="L20" s="247"/>
      <c r="M20" s="247"/>
      <c r="N20" s="247"/>
      <c r="O20" s="247"/>
      <c r="P20" s="247"/>
      <c r="Q20" s="247"/>
      <c r="R20" s="247"/>
      <c r="S20" s="247"/>
      <c r="T20" s="247"/>
      <c r="U20" s="247"/>
      <c r="V20" s="247"/>
      <c r="W20" s="247"/>
    </row>
    <row r="21" spans="2:23" ht="14.5">
      <c r="B21" s="233" t="s">
        <v>22</v>
      </c>
      <c r="D21" s="235">
        <f t="shared" si="3"/>
        <v>1.58511582802766</v>
      </c>
      <c r="E21" s="235">
        <f t="shared" si="3"/>
        <v>1.58599357826457</v>
      </c>
      <c r="F21" s="235">
        <f t="shared" si="3"/>
        <v>1.5861138042651399</v>
      </c>
      <c r="G21" s="235">
        <f t="shared" si="3"/>
        <v>1.5873444933123</v>
      </c>
      <c r="H21" s="235">
        <f t="shared" si="3"/>
        <v>1.5846571919874599</v>
      </c>
      <c r="I21" s="235">
        <f t="shared" si="3"/>
        <v>1.5858435801397399</v>
      </c>
      <c r="J21" s="235">
        <f t="shared" si="3"/>
        <v>1.58620631621465</v>
      </c>
      <c r="L21" s="247"/>
      <c r="M21" s="247"/>
      <c r="N21" s="247"/>
      <c r="O21" s="247"/>
      <c r="P21" s="247"/>
      <c r="Q21" s="247"/>
      <c r="R21" s="247"/>
      <c r="S21" s="247"/>
      <c r="T21" s="247"/>
      <c r="U21" s="247"/>
      <c r="V21" s="247"/>
      <c r="W21" s="247"/>
    </row>
    <row r="22" spans="2:23" ht="14.5">
      <c r="B22" s="233" t="s">
        <v>23</v>
      </c>
      <c r="D22" s="218">
        <f>D12</f>
        <v>1.6617486580479901</v>
      </c>
      <c r="E22" s="218">
        <f t="shared" ref="E22:J22" si="4">E12</f>
        <v>1.7016632016632001</v>
      </c>
      <c r="F22" s="237">
        <f t="shared" si="4"/>
        <v>1.8238648668158499</v>
      </c>
      <c r="G22" s="237">
        <f t="shared" si="4"/>
        <v>1.67839506172839</v>
      </c>
      <c r="H22" s="237">
        <f t="shared" si="4"/>
        <v>1.70008680555556</v>
      </c>
      <c r="I22" s="237">
        <f t="shared" si="4"/>
        <v>1.6762822431025199</v>
      </c>
      <c r="J22" s="237">
        <f t="shared" si="4"/>
        <v>1.7538418079096101</v>
      </c>
    </row>
    <row r="23" spans="2:23" ht="14.5">
      <c r="B23" s="233" t="s">
        <v>24</v>
      </c>
      <c r="D23" s="218">
        <f>D22</f>
        <v>1.6617486580479901</v>
      </c>
      <c r="E23" s="218">
        <f t="shared" ref="E23:J23" si="5">E22</f>
        <v>1.7016632016632001</v>
      </c>
      <c r="F23" s="218">
        <f t="shared" si="5"/>
        <v>1.8238648668158499</v>
      </c>
      <c r="G23" s="218">
        <f t="shared" si="5"/>
        <v>1.67839506172839</v>
      </c>
      <c r="H23" s="218">
        <f t="shared" si="5"/>
        <v>1.70008680555556</v>
      </c>
      <c r="I23" s="218">
        <f t="shared" si="5"/>
        <v>1.6762822431025199</v>
      </c>
      <c r="J23" s="218">
        <f t="shared" si="5"/>
        <v>1.7538418079096101</v>
      </c>
    </row>
    <row r="24" spans="2:23" ht="14.5">
      <c r="B24" s="233" t="s">
        <v>26</v>
      </c>
      <c r="D24" s="218">
        <f>D23</f>
        <v>1.6617486580479901</v>
      </c>
      <c r="E24" s="218">
        <f t="shared" ref="E24:J24" si="6">E23</f>
        <v>1.7016632016632001</v>
      </c>
      <c r="F24" s="218">
        <f t="shared" si="6"/>
        <v>1.8238648668158499</v>
      </c>
      <c r="G24" s="218">
        <f t="shared" si="6"/>
        <v>1.67839506172839</v>
      </c>
      <c r="H24" s="218">
        <f t="shared" si="6"/>
        <v>1.70008680555556</v>
      </c>
      <c r="I24" s="218">
        <f t="shared" si="6"/>
        <v>1.6762822431025199</v>
      </c>
      <c r="J24" s="218">
        <f t="shared" si="6"/>
        <v>1.7538418079096101</v>
      </c>
    </row>
    <row r="25" spans="2:23" ht="14.5">
      <c r="D25" s="217"/>
      <c r="E25" s="239"/>
      <c r="F25" s="239"/>
      <c r="G25" s="240"/>
      <c r="H25" s="240"/>
      <c r="I25" s="240"/>
      <c r="J25" s="240"/>
      <c r="K25" s="59"/>
      <c r="L25" s="59"/>
      <c r="M25" s="59"/>
    </row>
    <row r="26" spans="2:23" ht="14.5">
      <c r="E26" s="41"/>
      <c r="F26" s="41"/>
      <c r="G26" s="59"/>
      <c r="H26" s="59"/>
      <c r="I26" s="59"/>
      <c r="J26" s="59"/>
      <c r="K26" s="59"/>
      <c r="L26" s="59"/>
      <c r="M26" s="59"/>
    </row>
    <row r="27" spans="2:23" ht="14.5">
      <c r="E27" s="41"/>
      <c r="F27" s="41"/>
      <c r="G27" s="59"/>
      <c r="H27" s="59"/>
      <c r="I27" s="59"/>
      <c r="J27" s="59"/>
      <c r="K27" s="59"/>
      <c r="L27" s="59"/>
      <c r="M27" s="59"/>
    </row>
    <row r="28" spans="2:23" ht="14.5">
      <c r="D28" s="99" t="s">
        <v>212</v>
      </c>
      <c r="E28" s="41"/>
      <c r="F28" s="41"/>
      <c r="G28" s="59"/>
      <c r="H28" s="59"/>
      <c r="I28" s="59"/>
      <c r="J28" s="59"/>
      <c r="K28" s="59"/>
      <c r="L28" s="59"/>
      <c r="M28" s="59"/>
    </row>
    <row r="29" spans="2:23" ht="14.5">
      <c r="E29" s="41"/>
      <c r="F29" s="41"/>
      <c r="G29" s="59"/>
      <c r="H29" s="59"/>
      <c r="I29" s="59"/>
      <c r="J29" s="59"/>
      <c r="K29" s="59"/>
      <c r="L29" s="59"/>
      <c r="M29" s="59"/>
    </row>
    <row r="30" spans="2:23" ht="14.5">
      <c r="B30" s="46"/>
      <c r="C30" s="46"/>
      <c r="D30" s="71" t="s">
        <v>213</v>
      </c>
      <c r="E30" s="46"/>
      <c r="F30" s="46"/>
      <c r="G30" s="46"/>
      <c r="H30" s="46"/>
      <c r="I30" s="46"/>
      <c r="J30" s="46"/>
      <c r="K30" s="46"/>
      <c r="L30" s="59"/>
      <c r="M30" s="59"/>
    </row>
    <row r="31" spans="2:23" s="230" customFormat="1" ht="14.5">
      <c r="B31" s="241" t="s">
        <v>8</v>
      </c>
      <c r="C31" s="241" t="s">
        <v>68</v>
      </c>
      <c r="D31" s="241" t="s">
        <v>69</v>
      </c>
      <c r="E31" s="242" t="s">
        <v>9</v>
      </c>
      <c r="F31" s="242" t="s">
        <v>10</v>
      </c>
      <c r="G31" s="242" t="s">
        <v>11</v>
      </c>
      <c r="H31" s="242" t="s">
        <v>12</v>
      </c>
      <c r="I31" s="242" t="s">
        <v>13</v>
      </c>
      <c r="J31" s="242" t="s">
        <v>14</v>
      </c>
      <c r="K31" s="242" t="s">
        <v>15</v>
      </c>
      <c r="L31" s="252"/>
      <c r="M31" s="252"/>
    </row>
    <row r="32" spans="2:23" ht="14.5">
      <c r="B32" s="243" t="s">
        <v>121</v>
      </c>
      <c r="C32" s="46" t="s">
        <v>72</v>
      </c>
      <c r="D32" s="46" t="s">
        <v>73</v>
      </c>
      <c r="E32" s="244">
        <v>1E-3</v>
      </c>
      <c r="F32" s="244">
        <v>1E-3</v>
      </c>
      <c r="G32" s="244">
        <v>1E-3</v>
      </c>
      <c r="H32" s="244">
        <v>1E-3</v>
      </c>
      <c r="I32" s="244">
        <v>1E-3</v>
      </c>
      <c r="J32" s="244">
        <v>1E-3</v>
      </c>
      <c r="K32" s="244">
        <v>1E-3</v>
      </c>
    </row>
    <row r="33" spans="2:11" ht="14.5">
      <c r="B33" s="243" t="s">
        <v>123</v>
      </c>
      <c r="C33" s="46" t="s">
        <v>140</v>
      </c>
      <c r="D33" s="46" t="s">
        <v>73</v>
      </c>
      <c r="E33" s="244">
        <v>1E-3</v>
      </c>
      <c r="F33" s="244">
        <v>1E-3</v>
      </c>
      <c r="G33" s="244">
        <v>1E-3</v>
      </c>
      <c r="H33" s="244">
        <v>1E-3</v>
      </c>
      <c r="I33" s="244">
        <v>1E-3</v>
      </c>
      <c r="J33" s="244">
        <v>1E-3</v>
      </c>
      <c r="K33" s="244">
        <v>1E-3</v>
      </c>
    </row>
    <row r="34" spans="2:11" ht="14.5">
      <c r="B34" s="243" t="s">
        <v>124</v>
      </c>
      <c r="C34" s="46" t="s">
        <v>72</v>
      </c>
      <c r="D34" s="46" t="s">
        <v>73</v>
      </c>
      <c r="E34" s="244">
        <v>1E-3</v>
      </c>
      <c r="F34" s="244">
        <v>1E-3</v>
      </c>
      <c r="G34" s="244">
        <v>1E-3</v>
      </c>
      <c r="H34" s="244">
        <v>1E-3</v>
      </c>
      <c r="I34" s="244">
        <v>1E-3</v>
      </c>
      <c r="J34" s="244">
        <v>1E-3</v>
      </c>
      <c r="K34" s="244">
        <v>1E-3</v>
      </c>
    </row>
    <row r="35" spans="2:11" ht="14.5">
      <c r="B35" s="243" t="s">
        <v>127</v>
      </c>
      <c r="C35" s="46" t="s">
        <v>72</v>
      </c>
      <c r="D35" s="46" t="s">
        <v>73</v>
      </c>
      <c r="E35" s="244">
        <v>1E-3</v>
      </c>
      <c r="F35" s="244">
        <v>1E-3</v>
      </c>
      <c r="G35" s="244">
        <v>1E-3</v>
      </c>
      <c r="H35" s="244">
        <v>1E-3</v>
      </c>
      <c r="I35" s="244">
        <v>1E-3</v>
      </c>
      <c r="J35" s="244">
        <v>1E-3</v>
      </c>
      <c r="K35" s="244">
        <v>1E-3</v>
      </c>
    </row>
    <row r="36" spans="2:11" ht="14.5">
      <c r="B36" s="243" t="s">
        <v>129</v>
      </c>
      <c r="C36" s="46" t="s">
        <v>140</v>
      </c>
      <c r="D36" s="46" t="s">
        <v>73</v>
      </c>
      <c r="E36" s="244">
        <v>1E-3</v>
      </c>
      <c r="F36" s="244">
        <v>1E-3</v>
      </c>
      <c r="G36" s="244">
        <v>1E-3</v>
      </c>
      <c r="H36" s="244">
        <v>1E-3</v>
      </c>
      <c r="I36" s="244">
        <v>1E-3</v>
      </c>
      <c r="J36" s="244">
        <v>1E-3</v>
      </c>
      <c r="K36" s="244">
        <v>1E-3</v>
      </c>
    </row>
    <row r="37" spans="2:11" ht="14.5">
      <c r="B37" s="243" t="s">
        <v>131</v>
      </c>
      <c r="C37" s="46" t="s">
        <v>72</v>
      </c>
      <c r="D37" s="244" t="s">
        <v>141</v>
      </c>
      <c r="E37" s="244">
        <v>1E-3</v>
      </c>
      <c r="F37" s="244">
        <v>1E-3</v>
      </c>
      <c r="G37" s="244">
        <v>1E-3</v>
      </c>
      <c r="H37" s="244">
        <v>1E-3</v>
      </c>
      <c r="I37" s="244">
        <v>1E-3</v>
      </c>
      <c r="J37" s="244">
        <v>1E-3</v>
      </c>
      <c r="K37" s="244">
        <v>1E-3</v>
      </c>
    </row>
    <row r="38" spans="2:11" ht="14.5">
      <c r="B38" s="243" t="s">
        <v>116</v>
      </c>
      <c r="C38" s="46" t="s">
        <v>140</v>
      </c>
      <c r="D38" s="244" t="s">
        <v>142</v>
      </c>
      <c r="E38" s="244">
        <v>1E-3</v>
      </c>
      <c r="F38" s="244">
        <v>1E-3</v>
      </c>
      <c r="G38" s="244">
        <v>1E-3</v>
      </c>
      <c r="H38" s="244">
        <v>1E-3</v>
      </c>
      <c r="I38" s="244">
        <v>1E-3</v>
      </c>
      <c r="J38" s="244">
        <v>1E-3</v>
      </c>
      <c r="K38" s="244">
        <v>1E-3</v>
      </c>
    </row>
    <row r="39" spans="2:11" ht="14.5">
      <c r="B39" s="243" t="s">
        <v>115</v>
      </c>
      <c r="C39" s="46" t="s">
        <v>72</v>
      </c>
      <c r="D39" s="244" t="s">
        <v>142</v>
      </c>
      <c r="E39" s="244">
        <v>1E-3</v>
      </c>
      <c r="F39" s="244">
        <v>1E-3</v>
      </c>
      <c r="G39" s="244">
        <v>1E-3</v>
      </c>
      <c r="H39" s="244">
        <v>1E-3</v>
      </c>
      <c r="I39" s="244">
        <v>1E-3</v>
      </c>
      <c r="J39" s="244">
        <v>1E-3</v>
      </c>
      <c r="K39" s="244">
        <v>1E-3</v>
      </c>
    </row>
    <row r="40" spans="2:11" ht="14.5">
      <c r="B40" s="243" t="s">
        <v>118</v>
      </c>
      <c r="C40" s="46" t="s">
        <v>140</v>
      </c>
      <c r="D40" s="244" t="s">
        <v>142</v>
      </c>
      <c r="E40" s="244">
        <v>1E-3</v>
      </c>
      <c r="F40" s="244">
        <v>1E-3</v>
      </c>
      <c r="G40" s="244">
        <v>1E-3</v>
      </c>
      <c r="H40" s="244">
        <v>1E-3</v>
      </c>
      <c r="I40" s="244">
        <v>1E-3</v>
      </c>
      <c r="J40" s="244">
        <v>1E-3</v>
      </c>
      <c r="K40" s="244">
        <v>1E-3</v>
      </c>
    </row>
    <row r="41" spans="2:11" ht="14.5">
      <c r="B41" s="243" t="s">
        <v>117</v>
      </c>
      <c r="C41" s="46" t="s">
        <v>72</v>
      </c>
      <c r="D41" s="244" t="s">
        <v>142</v>
      </c>
      <c r="E41" s="244">
        <v>1E-3</v>
      </c>
      <c r="F41" s="244">
        <v>1E-3</v>
      </c>
      <c r="G41" s="244">
        <v>1E-3</v>
      </c>
      <c r="H41" s="244">
        <v>1E-3</v>
      </c>
      <c r="I41" s="244">
        <v>1E-3</v>
      </c>
      <c r="J41" s="244">
        <v>1E-3</v>
      </c>
      <c r="K41" s="244">
        <v>1E-3</v>
      </c>
    </row>
    <row r="42" spans="2:11" ht="14.5">
      <c r="B42" s="243" t="s">
        <v>120</v>
      </c>
      <c r="C42" s="46" t="s">
        <v>140</v>
      </c>
      <c r="D42" s="244" t="s">
        <v>142</v>
      </c>
      <c r="E42" s="244">
        <v>1E-3</v>
      </c>
      <c r="F42" s="244">
        <v>1E-3</v>
      </c>
      <c r="G42" s="244">
        <v>1E-3</v>
      </c>
      <c r="H42" s="244">
        <v>1E-3</v>
      </c>
      <c r="I42" s="244">
        <v>1E-3</v>
      </c>
      <c r="J42" s="244">
        <v>1E-3</v>
      </c>
      <c r="K42" s="244">
        <v>1E-3</v>
      </c>
    </row>
    <row r="43" spans="2:11" ht="14.5">
      <c r="B43" s="243" t="s">
        <v>119</v>
      </c>
      <c r="C43" s="46" t="s">
        <v>72</v>
      </c>
      <c r="D43" s="244" t="s">
        <v>142</v>
      </c>
      <c r="E43" s="244">
        <v>1E-3</v>
      </c>
      <c r="F43" s="244">
        <v>1E-3</v>
      </c>
      <c r="G43" s="244">
        <v>1E-3</v>
      </c>
      <c r="H43" s="244">
        <v>1E-3</v>
      </c>
      <c r="I43" s="244">
        <v>1E-3</v>
      </c>
      <c r="J43" s="244">
        <v>1E-3</v>
      </c>
      <c r="K43" s="244">
        <v>1E-3</v>
      </c>
    </row>
    <row r="44" spans="2:11" ht="14.5">
      <c r="B44" s="243" t="s">
        <v>133</v>
      </c>
      <c r="C44" s="46" t="s">
        <v>72</v>
      </c>
      <c r="D44" s="46" t="s">
        <v>70</v>
      </c>
      <c r="E44" s="244">
        <v>1E-3</v>
      </c>
      <c r="F44" s="244">
        <v>1E-3</v>
      </c>
      <c r="G44" s="244">
        <v>1E-3</v>
      </c>
      <c r="H44" s="244">
        <v>1E-3</v>
      </c>
      <c r="I44" s="244">
        <v>1E-3</v>
      </c>
      <c r="J44" s="244">
        <v>1E-3</v>
      </c>
      <c r="K44" s="244">
        <v>1E-3</v>
      </c>
    </row>
    <row r="45" spans="2:11" ht="14.5">
      <c r="B45" s="243" t="s">
        <v>135</v>
      </c>
      <c r="C45" s="46" t="s">
        <v>140</v>
      </c>
      <c r="D45" s="46" t="s">
        <v>70</v>
      </c>
      <c r="E45" s="244">
        <v>1E-3</v>
      </c>
      <c r="F45" s="244">
        <v>1E-3</v>
      </c>
      <c r="G45" s="244">
        <v>1E-3</v>
      </c>
      <c r="H45" s="244">
        <v>1E-3</v>
      </c>
      <c r="I45" s="244">
        <v>1E-3</v>
      </c>
      <c r="J45" s="244">
        <v>1E-3</v>
      </c>
      <c r="K45" s="244">
        <v>1E-3</v>
      </c>
    </row>
    <row r="46" spans="2:11" ht="14.5">
      <c r="B46" s="243" t="s">
        <v>16</v>
      </c>
      <c r="C46" s="244"/>
      <c r="D46" s="244"/>
      <c r="E46" s="244">
        <v>1E-3</v>
      </c>
      <c r="F46" s="244">
        <v>1E-3</v>
      </c>
      <c r="G46" s="244">
        <v>1E-3</v>
      </c>
      <c r="H46" s="244">
        <v>1E-3</v>
      </c>
      <c r="I46" s="244">
        <v>1E-3</v>
      </c>
      <c r="J46" s="244">
        <v>1E-3</v>
      </c>
      <c r="K46" s="244">
        <v>1E-3</v>
      </c>
    </row>
    <row r="47" spans="2:11" ht="14.5">
      <c r="B47" s="243" t="s">
        <v>18</v>
      </c>
      <c r="C47" s="244"/>
      <c r="D47" s="244"/>
      <c r="E47" s="244">
        <v>1E-3</v>
      </c>
      <c r="F47" s="244">
        <v>1E-3</v>
      </c>
      <c r="G47" s="244">
        <v>1E-3</v>
      </c>
      <c r="H47" s="244">
        <v>1E-3</v>
      </c>
      <c r="I47" s="244">
        <v>1E-3</v>
      </c>
      <c r="J47" s="244">
        <v>1E-3</v>
      </c>
      <c r="K47" s="244">
        <v>1E-3</v>
      </c>
    </row>
    <row r="48" spans="2:11" ht="14.5">
      <c r="B48" s="243" t="s">
        <v>20</v>
      </c>
      <c r="C48" s="244"/>
      <c r="D48" s="244"/>
      <c r="E48" s="244"/>
      <c r="F48" s="244"/>
      <c r="G48" s="244"/>
      <c r="H48" s="244"/>
      <c r="I48" s="244"/>
      <c r="J48" s="244"/>
      <c r="K48" s="244"/>
    </row>
    <row r="49" spans="2:11" ht="14.5">
      <c r="B49" s="243" t="s">
        <v>22</v>
      </c>
      <c r="C49" s="244"/>
      <c r="D49" s="244"/>
      <c r="E49" s="244">
        <v>1E-3</v>
      </c>
      <c r="F49" s="244">
        <v>1E-3</v>
      </c>
      <c r="G49" s="244">
        <v>1E-3</v>
      </c>
      <c r="H49" s="244">
        <v>1E-3</v>
      </c>
      <c r="I49" s="244">
        <v>1E-3</v>
      </c>
      <c r="J49" s="244">
        <v>1E-3</v>
      </c>
      <c r="K49" s="244">
        <v>1E-3</v>
      </c>
    </row>
    <row r="50" spans="2:11" ht="14.5">
      <c r="B50" s="243" t="s">
        <v>20</v>
      </c>
      <c r="C50" s="244"/>
      <c r="D50" s="244"/>
      <c r="E50" s="244"/>
      <c r="F50" s="244"/>
      <c r="G50" s="244"/>
      <c r="H50" s="244"/>
      <c r="I50" s="244"/>
      <c r="J50" s="244"/>
      <c r="K50" s="244"/>
    </row>
    <row r="51" spans="2:11" ht="14.5">
      <c r="B51" s="243" t="s">
        <v>23</v>
      </c>
      <c r="C51" s="244"/>
      <c r="D51" s="244"/>
      <c r="E51" s="244">
        <v>1E-3</v>
      </c>
      <c r="F51" s="244">
        <v>1E-3</v>
      </c>
      <c r="G51" s="244">
        <v>1E-3</v>
      </c>
      <c r="H51" s="244">
        <v>1E-3</v>
      </c>
      <c r="I51" s="244">
        <v>1E-3</v>
      </c>
      <c r="J51" s="244">
        <v>1E-3</v>
      </c>
      <c r="K51" s="244">
        <v>1E-3</v>
      </c>
    </row>
    <row r="52" spans="2:11" ht="14.5">
      <c r="B52" s="243" t="s">
        <v>24</v>
      </c>
      <c r="C52" s="244"/>
      <c r="D52" s="244"/>
      <c r="E52" s="244">
        <v>1E-3</v>
      </c>
      <c r="F52" s="244">
        <v>1E-3</v>
      </c>
      <c r="G52" s="244">
        <v>1E-3</v>
      </c>
      <c r="H52" s="244">
        <v>1E-3</v>
      </c>
      <c r="I52" s="244">
        <v>1E-3</v>
      </c>
      <c r="J52" s="244">
        <v>1E-3</v>
      </c>
      <c r="K52" s="244">
        <v>1E-3</v>
      </c>
    </row>
    <row r="53" spans="2:11" ht="14.5">
      <c r="B53" s="243" t="s">
        <v>20</v>
      </c>
      <c r="C53" s="244"/>
      <c r="D53" s="244"/>
      <c r="E53" s="244"/>
      <c r="F53" s="244"/>
      <c r="G53" s="244"/>
      <c r="H53" s="244"/>
      <c r="I53" s="244"/>
      <c r="J53" s="244"/>
      <c r="K53" s="244"/>
    </row>
    <row r="54" spans="2:11" ht="14.5">
      <c r="B54" s="243" t="s">
        <v>26</v>
      </c>
      <c r="C54" s="244"/>
      <c r="D54" s="244"/>
      <c r="E54" s="244">
        <v>1E-3</v>
      </c>
      <c r="F54" s="244">
        <v>1E-3</v>
      </c>
      <c r="G54" s="244">
        <v>1E-3</v>
      </c>
      <c r="H54" s="244">
        <v>1E-3</v>
      </c>
      <c r="I54" s="244">
        <v>1E-3</v>
      </c>
      <c r="J54" s="244">
        <v>1E-3</v>
      </c>
      <c r="K54" s="244">
        <v>1E-3</v>
      </c>
    </row>
    <row r="55" spans="2:11">
      <c r="B55" s="244"/>
      <c r="C55" s="244"/>
      <c r="D55" s="244"/>
      <c r="E55" s="244"/>
      <c r="F55" s="244"/>
      <c r="G55" s="244"/>
      <c r="H55" s="244"/>
      <c r="I55" s="244"/>
      <c r="J55" s="244"/>
      <c r="K55" s="244"/>
    </row>
    <row r="68" spans="5:13" ht="14.5">
      <c r="E68" s="41"/>
      <c r="F68" s="41"/>
      <c r="G68" s="59"/>
      <c r="H68" s="59"/>
      <c r="I68" s="59"/>
      <c r="J68" s="59"/>
      <c r="K68" s="59"/>
      <c r="L68" s="59"/>
      <c r="M68" s="59"/>
    </row>
    <row r="69" spans="5:13" ht="14.5">
      <c r="E69" s="41"/>
      <c r="F69" s="41"/>
      <c r="G69" s="59"/>
      <c r="H69" s="59"/>
      <c r="I69" s="59"/>
      <c r="J69" s="59"/>
      <c r="K69" s="59"/>
      <c r="L69" s="59"/>
      <c r="M69" s="59"/>
    </row>
    <row r="70" spans="5:13" ht="14.5">
      <c r="E70" s="41"/>
      <c r="F70" s="41"/>
      <c r="G70" s="59"/>
      <c r="H70" s="59"/>
      <c r="I70" s="59"/>
      <c r="J70" s="59"/>
      <c r="K70" s="59"/>
      <c r="L70" s="59"/>
      <c r="M70" s="59"/>
    </row>
    <row r="71" spans="5:13" ht="14.5">
      <c r="E71" s="41"/>
      <c r="F71" s="41"/>
      <c r="G71" s="59"/>
      <c r="H71" s="59"/>
      <c r="I71" s="59"/>
      <c r="J71" s="59"/>
      <c r="K71" s="59"/>
      <c r="L71" s="59"/>
      <c r="M71" s="59"/>
    </row>
    <row r="72" spans="5:13" ht="14.5">
      <c r="E72" s="41"/>
      <c r="F72" s="41"/>
      <c r="G72" s="59"/>
      <c r="H72" s="59"/>
      <c r="I72" s="59"/>
      <c r="J72" s="59"/>
      <c r="K72" s="59"/>
      <c r="L72" s="59"/>
      <c r="M72" s="59"/>
    </row>
    <row r="73" spans="5:13" ht="14.5">
      <c r="E73" s="41"/>
      <c r="F73" s="41"/>
      <c r="G73" s="59"/>
      <c r="H73" s="59"/>
      <c r="I73" s="59"/>
      <c r="J73" s="59"/>
      <c r="K73" s="59"/>
      <c r="L73" s="59"/>
      <c r="M73" s="59"/>
    </row>
    <row r="74" spans="5:13" ht="14.5">
      <c r="E74" s="41"/>
      <c r="F74" s="41"/>
      <c r="G74" s="59"/>
      <c r="H74" s="59"/>
      <c r="I74" s="59"/>
      <c r="J74" s="59"/>
      <c r="K74" s="59"/>
      <c r="L74" s="59"/>
      <c r="M74" s="59"/>
    </row>
    <row r="75" spans="5:13" ht="14.5">
      <c r="E75" s="41"/>
      <c r="F75" s="41"/>
      <c r="G75" s="59"/>
      <c r="H75" s="59"/>
      <c r="I75" s="59"/>
      <c r="J75" s="59"/>
      <c r="K75" s="59"/>
      <c r="L75" s="59"/>
      <c r="M75" s="59"/>
    </row>
    <row r="76" spans="5:13" ht="14.5">
      <c r="E76" s="41"/>
      <c r="F76" s="41"/>
      <c r="G76" s="59"/>
      <c r="H76" s="59"/>
      <c r="I76" s="59"/>
      <c r="J76" s="59"/>
      <c r="K76" s="59"/>
      <c r="L76" s="59"/>
      <c r="M76" s="59"/>
    </row>
  </sheetData>
  <hyperlinks>
    <hyperlink ref="M13" r:id="rId1" tooltip="https://www.cargurus.ca/Cars/articles/cheapest-new-pick-up-trucks-canada" xr:uid="{00000000-0004-0000-0500-000000000000}"/>
  </hyperlinks>
  <pageMargins left="0.7" right="0.7" top="0.75" bottom="0.75" header="0.3" footer="0.3"/>
  <pageSetup orientation="portrait"/>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H64"/>
  <sheetViews>
    <sheetView topLeftCell="AW19" workbookViewId="0">
      <selection activeCell="CR31" sqref="CR31"/>
    </sheetView>
  </sheetViews>
  <sheetFormatPr defaultColWidth="9" defaultRowHeight="12.5"/>
  <cols>
    <col min="2" max="2" width="39.7265625" customWidth="1"/>
    <col min="4" max="22" width="9" hidden="1" customWidth="1"/>
    <col min="28" max="46" width="9" hidden="1" customWidth="1"/>
    <col min="52" max="70" width="9" hidden="1" customWidth="1"/>
    <col min="74" max="74" width="36.453125" customWidth="1"/>
    <col min="76" max="94" width="9" hidden="1" customWidth="1"/>
    <col min="98" max="98" width="38.26953125" customWidth="1"/>
    <col min="100" max="118" width="9" hidden="1" customWidth="1"/>
    <col min="124" max="142" width="9" hidden="1" customWidth="1"/>
    <col min="148" max="166" width="9" hidden="1" customWidth="1"/>
    <col min="172" max="190" width="9" hidden="1" customWidth="1"/>
    <col min="196" max="214" width="9" hidden="1" customWidth="1"/>
  </cols>
  <sheetData>
    <row r="1" spans="1:215"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1"/>
      <c r="AX1" s="411"/>
      <c r="AY1" s="16"/>
      <c r="AZ1" s="16"/>
      <c r="BA1" s="16"/>
      <c r="BB1" s="16"/>
      <c r="BC1" s="16"/>
      <c r="BD1" s="16"/>
      <c r="BE1" s="16"/>
      <c r="BF1" s="16"/>
      <c r="BG1" s="16"/>
      <c r="BH1" s="16"/>
      <c r="BI1" s="16"/>
      <c r="BJ1" s="16"/>
      <c r="BK1" s="16"/>
      <c r="BL1" s="16"/>
      <c r="BM1" s="16"/>
      <c r="BN1" s="16"/>
      <c r="BO1" s="16"/>
      <c r="BP1" s="16"/>
      <c r="BQ1" s="16"/>
      <c r="BR1" s="16"/>
      <c r="BS1" s="16"/>
      <c r="BT1" s="29"/>
      <c r="BU1" s="411"/>
      <c r="BV1" s="411"/>
      <c r="BW1" s="16"/>
      <c r="BX1" s="16"/>
      <c r="BY1" s="16"/>
      <c r="BZ1" s="16"/>
      <c r="CA1" s="16"/>
      <c r="CB1" s="16"/>
      <c r="CC1" s="16"/>
      <c r="CD1" s="16"/>
      <c r="CE1" s="16"/>
      <c r="CF1" s="16"/>
      <c r="CG1" s="16"/>
      <c r="CH1" s="16"/>
      <c r="CI1" s="16"/>
      <c r="CJ1" s="16"/>
      <c r="CK1" s="16"/>
      <c r="CL1" s="16"/>
      <c r="CM1" s="16"/>
      <c r="CN1" s="16"/>
      <c r="CO1" s="16"/>
      <c r="CP1" s="16"/>
      <c r="CQ1" s="16"/>
      <c r="CR1" s="29"/>
      <c r="CS1" s="411"/>
      <c r="CT1" s="411"/>
      <c r="CU1" s="16"/>
      <c r="CV1" s="16"/>
      <c r="CW1" s="16"/>
      <c r="CX1" s="16"/>
      <c r="CY1" s="16"/>
      <c r="CZ1" s="16"/>
      <c r="DA1" s="16"/>
      <c r="DB1" s="16"/>
      <c r="DC1" s="16"/>
      <c r="DD1" s="16"/>
      <c r="DE1" s="16"/>
      <c r="DF1" s="16"/>
      <c r="DG1" s="16"/>
      <c r="DH1" s="16"/>
      <c r="DI1" s="16"/>
      <c r="DJ1" s="16"/>
      <c r="DK1" s="16"/>
      <c r="DL1" s="16"/>
      <c r="DM1" s="16"/>
      <c r="DN1" s="16"/>
      <c r="DO1" s="16"/>
      <c r="DP1" s="29"/>
      <c r="DQ1" s="411"/>
      <c r="DR1" s="411"/>
      <c r="DS1" s="16"/>
      <c r="DT1" s="16"/>
      <c r="DU1" s="16"/>
      <c r="DV1" s="16"/>
      <c r="DW1" s="16"/>
      <c r="DX1" s="16"/>
      <c r="DY1" s="16"/>
      <c r="DZ1" s="16"/>
      <c r="EA1" s="16"/>
      <c r="EB1" s="16"/>
      <c r="EC1" s="16"/>
      <c r="ED1" s="16"/>
      <c r="EE1" s="16"/>
      <c r="EF1" s="16"/>
      <c r="EG1" s="16"/>
      <c r="EH1" s="16"/>
      <c r="EI1" s="16"/>
      <c r="EJ1" s="16"/>
      <c r="EK1" s="16"/>
      <c r="EL1" s="16"/>
      <c r="EM1" s="16"/>
      <c r="EN1" s="29"/>
      <c r="EO1" s="411"/>
      <c r="EP1" s="411"/>
      <c r="EQ1" s="16"/>
      <c r="ER1" s="16"/>
      <c r="ES1" s="16"/>
      <c r="ET1" s="16"/>
      <c r="EU1" s="16"/>
      <c r="EV1" s="16"/>
      <c r="EW1" s="16"/>
      <c r="EX1" s="16"/>
      <c r="EY1" s="16"/>
      <c r="EZ1" s="16"/>
      <c r="FA1" s="16"/>
      <c r="FB1" s="16"/>
      <c r="FC1" s="16"/>
      <c r="FD1" s="16"/>
      <c r="FE1" s="16"/>
      <c r="FF1" s="16"/>
      <c r="FG1" s="16"/>
      <c r="FH1" s="16"/>
      <c r="FI1" s="16"/>
      <c r="FJ1" s="16"/>
      <c r="FK1" s="16"/>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row>
    <row r="2" spans="1:215"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1"/>
      <c r="AX2" s="411"/>
      <c r="AY2" s="16"/>
      <c r="AZ2" s="16"/>
      <c r="BA2" s="16"/>
      <c r="BB2" s="16"/>
      <c r="BC2" s="16"/>
      <c r="BD2" s="16"/>
      <c r="BE2" s="16"/>
      <c r="BF2" s="16"/>
      <c r="BG2" s="16"/>
      <c r="BH2" s="16"/>
      <c r="BI2" s="16"/>
      <c r="BJ2" s="16"/>
      <c r="BK2" s="16"/>
      <c r="BL2" s="16"/>
      <c r="BM2" s="16"/>
      <c r="BN2" s="16"/>
      <c r="BO2" s="16"/>
      <c r="BP2" s="16"/>
      <c r="BQ2" s="16"/>
      <c r="BR2" s="16"/>
      <c r="BS2" s="16"/>
      <c r="BT2" s="29"/>
      <c r="BU2" s="411"/>
      <c r="BV2" s="411"/>
      <c r="BW2" s="16"/>
      <c r="BX2" s="16"/>
      <c r="BY2" s="16"/>
      <c r="BZ2" s="16"/>
      <c r="CA2" s="16"/>
      <c r="CB2" s="16"/>
      <c r="CC2" s="16"/>
      <c r="CD2" s="16"/>
      <c r="CE2" s="16"/>
      <c r="CF2" s="16"/>
      <c r="CG2" s="16"/>
      <c r="CH2" s="16"/>
      <c r="CI2" s="16"/>
      <c r="CJ2" s="16"/>
      <c r="CK2" s="16"/>
      <c r="CL2" s="16"/>
      <c r="CM2" s="16"/>
      <c r="CN2" s="16"/>
      <c r="CO2" s="16"/>
      <c r="CP2" s="16"/>
      <c r="CQ2" s="16"/>
      <c r="CR2" s="29"/>
      <c r="CS2" s="411"/>
      <c r="CT2" s="411"/>
      <c r="CU2" s="16"/>
      <c r="CV2" s="16"/>
      <c r="CW2" s="16"/>
      <c r="CX2" s="16"/>
      <c r="CY2" s="16"/>
      <c r="CZ2" s="16"/>
      <c r="DA2" s="16"/>
      <c r="DB2" s="16"/>
      <c r="DC2" s="16"/>
      <c r="DD2" s="16"/>
      <c r="DE2" s="16"/>
      <c r="DF2" s="16"/>
      <c r="DG2" s="16"/>
      <c r="DH2" s="16"/>
      <c r="DI2" s="16"/>
      <c r="DJ2" s="16"/>
      <c r="DK2" s="16"/>
      <c r="DL2" s="16"/>
      <c r="DM2" s="16"/>
      <c r="DN2" s="16"/>
      <c r="DO2" s="16"/>
      <c r="DP2" s="29"/>
      <c r="DQ2" s="411"/>
      <c r="DR2" s="411"/>
      <c r="DS2" s="16"/>
      <c r="DT2" s="16"/>
      <c r="DU2" s="16"/>
      <c r="DV2" s="16"/>
      <c r="DW2" s="16"/>
      <c r="DX2" s="16"/>
      <c r="DY2" s="16"/>
      <c r="DZ2" s="16"/>
      <c r="EA2" s="16"/>
      <c r="EB2" s="16"/>
      <c r="EC2" s="16"/>
      <c r="ED2" s="16"/>
      <c r="EE2" s="16"/>
      <c r="EF2" s="16"/>
      <c r="EG2" s="16"/>
      <c r="EH2" s="16"/>
      <c r="EI2" s="16"/>
      <c r="EJ2" s="16"/>
      <c r="EK2" s="16"/>
      <c r="EL2" s="16"/>
      <c r="EM2" s="16"/>
      <c r="EN2" s="29"/>
      <c r="EO2" s="411"/>
      <c r="EP2" s="411"/>
      <c r="EQ2" s="16"/>
      <c r="ER2" s="16"/>
      <c r="ES2" s="16"/>
      <c r="ET2" s="16"/>
      <c r="EU2" s="16"/>
      <c r="EV2" s="16"/>
      <c r="EW2" s="16"/>
      <c r="EX2" s="16"/>
      <c r="EY2" s="16"/>
      <c r="EZ2" s="16"/>
      <c r="FA2" s="16"/>
      <c r="FB2" s="16"/>
      <c r="FC2" s="16"/>
      <c r="FD2" s="16"/>
      <c r="FE2" s="16"/>
      <c r="FF2" s="16"/>
      <c r="FG2" s="16"/>
      <c r="FH2" s="16"/>
      <c r="FI2" s="16"/>
      <c r="FJ2" s="16"/>
      <c r="FK2" s="16"/>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row>
    <row r="3" spans="1:215"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1"/>
      <c r="AX3" s="411"/>
      <c r="AY3" s="16"/>
      <c r="AZ3" s="16"/>
      <c r="BA3" s="16"/>
      <c r="BB3" s="16"/>
      <c r="BC3" s="16"/>
      <c r="BD3" s="16"/>
      <c r="BE3" s="16"/>
      <c r="BF3" s="16"/>
      <c r="BG3" s="16"/>
      <c r="BH3" s="16"/>
      <c r="BI3" s="16"/>
      <c r="BJ3" s="16"/>
      <c r="BK3" s="16"/>
      <c r="BL3" s="16"/>
      <c r="BM3" s="16"/>
      <c r="BN3" s="16"/>
      <c r="BO3" s="16"/>
      <c r="BP3" s="16"/>
      <c r="BQ3" s="16"/>
      <c r="BR3" s="16"/>
      <c r="BS3" s="16"/>
      <c r="BT3" s="29"/>
      <c r="BU3" s="411"/>
      <c r="BV3" s="411"/>
      <c r="BW3" s="16"/>
      <c r="BX3" s="16"/>
      <c r="BY3" s="16"/>
      <c r="BZ3" s="16"/>
      <c r="CA3" s="16"/>
      <c r="CB3" s="16"/>
      <c r="CC3" s="16"/>
      <c r="CD3" s="16"/>
      <c r="CE3" s="16"/>
      <c r="CF3" s="16"/>
      <c r="CG3" s="16"/>
      <c r="CH3" s="16"/>
      <c r="CI3" s="16"/>
      <c r="CJ3" s="16"/>
      <c r="CK3" s="16"/>
      <c r="CL3" s="16"/>
      <c r="CM3" s="16"/>
      <c r="CN3" s="16"/>
      <c r="CO3" s="16"/>
      <c r="CP3" s="16"/>
      <c r="CQ3" s="16"/>
      <c r="CR3" s="29"/>
      <c r="CS3" s="411"/>
      <c r="CT3" s="411"/>
      <c r="CU3" s="16"/>
      <c r="CV3" s="16"/>
      <c r="CW3" s="16"/>
      <c r="CX3" s="16"/>
      <c r="CY3" s="16"/>
      <c r="CZ3" s="16"/>
      <c r="DA3" s="16"/>
      <c r="DB3" s="16"/>
      <c r="DC3" s="16"/>
      <c r="DD3" s="16"/>
      <c r="DE3" s="16"/>
      <c r="DF3" s="16"/>
      <c r="DG3" s="16"/>
      <c r="DH3" s="16"/>
      <c r="DI3" s="16"/>
      <c r="DJ3" s="16"/>
      <c r="DK3" s="16"/>
      <c r="DL3" s="16"/>
      <c r="DM3" s="16"/>
      <c r="DN3" s="16"/>
      <c r="DO3" s="16"/>
      <c r="DP3" s="29"/>
      <c r="DQ3" s="411"/>
      <c r="DR3" s="411"/>
      <c r="DS3" s="16"/>
      <c r="DT3" s="16"/>
      <c r="DU3" s="16"/>
      <c r="DV3" s="16"/>
      <c r="DW3" s="16"/>
      <c r="DX3" s="16"/>
      <c r="DY3" s="16"/>
      <c r="DZ3" s="16"/>
      <c r="EA3" s="16"/>
      <c r="EB3" s="16"/>
      <c r="EC3" s="16"/>
      <c r="ED3" s="16"/>
      <c r="EE3" s="16"/>
      <c r="EF3" s="16"/>
      <c r="EG3" s="16"/>
      <c r="EH3" s="16"/>
      <c r="EI3" s="16"/>
      <c r="EJ3" s="16"/>
      <c r="EK3" s="16"/>
      <c r="EL3" s="16"/>
      <c r="EM3" s="16"/>
      <c r="EN3" s="29"/>
      <c r="EO3" s="411"/>
      <c r="EP3" s="411"/>
      <c r="EQ3" s="16"/>
      <c r="ER3" s="16"/>
      <c r="ES3" s="16"/>
      <c r="ET3" s="16"/>
      <c r="EU3" s="16"/>
      <c r="EV3" s="16"/>
      <c r="EW3" s="16"/>
      <c r="EX3" s="16"/>
      <c r="EY3" s="16"/>
      <c r="EZ3" s="16"/>
      <c r="FA3" s="16"/>
      <c r="FB3" s="16"/>
      <c r="FC3" s="16"/>
      <c r="FD3" s="16"/>
      <c r="FE3" s="16"/>
      <c r="FF3" s="16"/>
      <c r="FG3" s="16"/>
      <c r="FH3" s="16"/>
      <c r="FI3" s="16"/>
      <c r="FJ3" s="16"/>
      <c r="FK3" s="16"/>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row>
    <row r="4" spans="1:215"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1"/>
      <c r="AX4" s="411"/>
      <c r="AY4" s="16"/>
      <c r="AZ4" s="16"/>
      <c r="BA4" s="16"/>
      <c r="BB4" s="16"/>
      <c r="BC4" s="16"/>
      <c r="BD4" s="16"/>
      <c r="BE4" s="16"/>
      <c r="BF4" s="16"/>
      <c r="BG4" s="16"/>
      <c r="BH4" s="16"/>
      <c r="BI4" s="16"/>
      <c r="BJ4" s="16"/>
      <c r="BK4" s="16"/>
      <c r="BL4" s="16"/>
      <c r="BM4" s="16"/>
      <c r="BN4" s="16"/>
      <c r="BO4" s="16"/>
      <c r="BP4" s="16"/>
      <c r="BQ4" s="16"/>
      <c r="BR4" s="16"/>
      <c r="BS4" s="16"/>
      <c r="BT4" s="29"/>
      <c r="BU4" s="411"/>
      <c r="BV4" s="411"/>
      <c r="BW4" s="16"/>
      <c r="BX4" s="16"/>
      <c r="BY4" s="16"/>
      <c r="BZ4" s="16"/>
      <c r="CA4" s="16"/>
      <c r="CB4" s="16"/>
      <c r="CC4" s="16"/>
      <c r="CD4" s="16"/>
      <c r="CE4" s="16"/>
      <c r="CF4" s="16"/>
      <c r="CG4" s="16"/>
      <c r="CH4" s="16"/>
      <c r="CI4" s="16"/>
      <c r="CJ4" s="16"/>
      <c r="CK4" s="16"/>
      <c r="CL4" s="16"/>
      <c r="CM4" s="16"/>
      <c r="CN4" s="16"/>
      <c r="CO4" s="16"/>
      <c r="CP4" s="16"/>
      <c r="CQ4" s="16"/>
      <c r="CR4" s="29"/>
      <c r="CS4" s="411"/>
      <c r="CT4" s="411"/>
      <c r="CU4" s="16"/>
      <c r="CV4" s="16"/>
      <c r="CW4" s="16"/>
      <c r="CX4" s="16"/>
      <c r="CY4" s="16"/>
      <c r="CZ4" s="16"/>
      <c r="DA4" s="16"/>
      <c r="DB4" s="16"/>
      <c r="DC4" s="16"/>
      <c r="DD4" s="16"/>
      <c r="DE4" s="16"/>
      <c r="DF4" s="16"/>
      <c r="DG4" s="16"/>
      <c r="DH4" s="16"/>
      <c r="DI4" s="16"/>
      <c r="DJ4" s="16"/>
      <c r="DK4" s="16"/>
      <c r="DL4" s="16"/>
      <c r="DM4" s="16"/>
      <c r="DN4" s="16"/>
      <c r="DO4" s="16"/>
      <c r="DP4" s="29"/>
      <c r="DQ4" s="411"/>
      <c r="DR4" s="411"/>
      <c r="DS4" s="16"/>
      <c r="DT4" s="16"/>
      <c r="DU4" s="16"/>
      <c r="DV4" s="16"/>
      <c r="DW4" s="16"/>
      <c r="DX4" s="16"/>
      <c r="DY4" s="16"/>
      <c r="DZ4" s="16"/>
      <c r="EA4" s="16"/>
      <c r="EB4" s="16"/>
      <c r="EC4" s="16"/>
      <c r="ED4" s="16"/>
      <c r="EE4" s="16"/>
      <c r="EF4" s="16"/>
      <c r="EG4" s="16"/>
      <c r="EH4" s="16"/>
      <c r="EI4" s="16"/>
      <c r="EJ4" s="16"/>
      <c r="EK4" s="16"/>
      <c r="EL4" s="16"/>
      <c r="EM4" s="16"/>
      <c r="EN4" s="29"/>
      <c r="EO4" s="411"/>
      <c r="EP4" s="411"/>
      <c r="EQ4" s="16"/>
      <c r="ER4" s="16"/>
      <c r="ES4" s="16"/>
      <c r="ET4" s="16"/>
      <c r="EU4" s="16"/>
      <c r="EV4" s="16"/>
      <c r="EW4" s="16"/>
      <c r="EX4" s="16"/>
      <c r="EY4" s="16"/>
      <c r="EZ4" s="16"/>
      <c r="FA4" s="16"/>
      <c r="FB4" s="16"/>
      <c r="FC4" s="16"/>
      <c r="FD4" s="16"/>
      <c r="FE4" s="16"/>
      <c r="FF4" s="16"/>
      <c r="FG4" s="16"/>
      <c r="FH4" s="16"/>
      <c r="FI4" s="16"/>
      <c r="FJ4" s="16"/>
      <c r="FK4" s="16"/>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row>
    <row r="5" spans="1:215"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9" t="s">
        <v>216</v>
      </c>
      <c r="AX5" s="419"/>
      <c r="AY5" s="17"/>
      <c r="AZ5" s="17"/>
      <c r="BA5" s="17"/>
      <c r="BB5" s="17"/>
      <c r="BC5" s="17"/>
      <c r="BD5" s="17"/>
      <c r="BE5" s="17"/>
      <c r="BF5" s="17"/>
      <c r="BG5" s="16"/>
      <c r="BH5" s="17"/>
      <c r="BI5" s="17"/>
      <c r="BJ5" s="17"/>
      <c r="BK5" s="17"/>
      <c r="BL5" s="16"/>
      <c r="BM5" s="17"/>
      <c r="BN5" s="16"/>
      <c r="BO5" s="16"/>
      <c r="BP5" s="17"/>
      <c r="BQ5" s="16"/>
      <c r="BR5" s="16"/>
      <c r="BS5" s="17" t="s">
        <v>217</v>
      </c>
      <c r="BT5" s="29"/>
      <c r="BU5" s="419" t="s">
        <v>216</v>
      </c>
      <c r="BV5" s="419"/>
      <c r="BW5" s="17"/>
      <c r="BX5" s="17"/>
      <c r="BY5" s="17"/>
      <c r="BZ5" s="17"/>
      <c r="CA5" s="17"/>
      <c r="CB5" s="17"/>
      <c r="CC5" s="17"/>
      <c r="CD5" s="17"/>
      <c r="CE5" s="16"/>
      <c r="CF5" s="17"/>
      <c r="CG5" s="17"/>
      <c r="CH5" s="17"/>
      <c r="CI5" s="17"/>
      <c r="CJ5" s="16"/>
      <c r="CK5" s="17"/>
      <c r="CL5" s="16"/>
      <c r="CM5" s="16"/>
      <c r="CN5" s="17"/>
      <c r="CO5" s="16"/>
      <c r="CP5" s="16"/>
      <c r="CQ5" s="17" t="s">
        <v>217</v>
      </c>
      <c r="CR5" s="29"/>
      <c r="CS5" s="419" t="s">
        <v>216</v>
      </c>
      <c r="CT5" s="419"/>
      <c r="CU5" s="17"/>
      <c r="CV5" s="17"/>
      <c r="CW5" s="17"/>
      <c r="CX5" s="17"/>
      <c r="CY5" s="17"/>
      <c r="CZ5" s="17"/>
      <c r="DA5" s="17"/>
      <c r="DB5" s="17"/>
      <c r="DC5" s="16"/>
      <c r="DD5" s="17"/>
      <c r="DE5" s="17"/>
      <c r="DF5" s="17"/>
      <c r="DG5" s="17"/>
      <c r="DH5" s="16"/>
      <c r="DI5" s="17"/>
      <c r="DJ5" s="16"/>
      <c r="DK5" s="16"/>
      <c r="DL5" s="17"/>
      <c r="DM5" s="16"/>
      <c r="DN5" s="16"/>
      <c r="DO5" s="17" t="s">
        <v>217</v>
      </c>
      <c r="DP5" s="29"/>
      <c r="DQ5" s="419" t="s">
        <v>216</v>
      </c>
      <c r="DR5" s="419"/>
      <c r="DS5" s="17"/>
      <c r="DT5" s="17"/>
      <c r="DU5" s="17"/>
      <c r="DV5" s="17"/>
      <c r="DW5" s="17"/>
      <c r="DX5" s="17"/>
      <c r="DY5" s="17"/>
      <c r="DZ5" s="17"/>
      <c r="EA5" s="16"/>
      <c r="EB5" s="17"/>
      <c r="EC5" s="17"/>
      <c r="ED5" s="17"/>
      <c r="EE5" s="17"/>
      <c r="EF5" s="16"/>
      <c r="EG5" s="17"/>
      <c r="EH5" s="16"/>
      <c r="EI5" s="16"/>
      <c r="EJ5" s="17"/>
      <c r="EK5" s="16"/>
      <c r="EL5" s="16"/>
      <c r="EM5" s="17" t="s">
        <v>217</v>
      </c>
      <c r="EN5" s="29"/>
      <c r="EO5" s="419" t="s">
        <v>216</v>
      </c>
      <c r="EP5" s="419"/>
      <c r="EQ5" s="17"/>
      <c r="ER5" s="17"/>
      <c r="ES5" s="17"/>
      <c r="ET5" s="17"/>
      <c r="EU5" s="17"/>
      <c r="EV5" s="17"/>
      <c r="EW5" s="17"/>
      <c r="EX5" s="17"/>
      <c r="EY5" s="16"/>
      <c r="EZ5" s="17"/>
      <c r="FA5" s="17"/>
      <c r="FB5" s="17"/>
      <c r="FC5" s="17"/>
      <c r="FD5" s="16"/>
      <c r="FE5" s="17"/>
      <c r="FF5" s="16"/>
      <c r="FG5" s="16"/>
      <c r="FH5" s="17"/>
      <c r="FI5" s="16"/>
      <c r="FJ5" s="16"/>
      <c r="FK5" s="17" t="s">
        <v>217</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row>
    <row r="6" spans="1:215"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1"/>
      <c r="AX6" s="411"/>
      <c r="AY6" s="16"/>
      <c r="AZ6" s="16"/>
      <c r="BA6" s="16"/>
      <c r="BB6" s="16"/>
      <c r="BC6" s="16"/>
      <c r="BD6" s="16"/>
      <c r="BE6" s="16"/>
      <c r="BF6" s="16"/>
      <c r="BG6" s="16"/>
      <c r="BH6" s="16"/>
      <c r="BI6" s="16"/>
      <c r="BJ6" s="16"/>
      <c r="BK6" s="16"/>
      <c r="BL6" s="16"/>
      <c r="BM6" s="16"/>
      <c r="BN6" s="16"/>
      <c r="BO6" s="16"/>
      <c r="BP6" s="16"/>
      <c r="BQ6" s="16"/>
      <c r="BR6" s="16"/>
      <c r="BS6" s="16"/>
      <c r="BT6" s="29"/>
      <c r="BU6" s="411"/>
      <c r="BV6" s="411"/>
      <c r="BW6" s="16"/>
      <c r="BX6" s="16"/>
      <c r="BY6" s="16"/>
      <c r="BZ6" s="16"/>
      <c r="CA6" s="16"/>
      <c r="CB6" s="16"/>
      <c r="CC6" s="16"/>
      <c r="CD6" s="16"/>
      <c r="CE6" s="16"/>
      <c r="CF6" s="16"/>
      <c r="CG6" s="16"/>
      <c r="CH6" s="16"/>
      <c r="CI6" s="16"/>
      <c r="CJ6" s="16"/>
      <c r="CK6" s="16"/>
      <c r="CL6" s="16"/>
      <c r="CM6" s="16"/>
      <c r="CN6" s="16"/>
      <c r="CO6" s="16"/>
      <c r="CP6" s="16"/>
      <c r="CQ6" s="16"/>
      <c r="CR6" s="29"/>
      <c r="CS6" s="411"/>
      <c r="CT6" s="411"/>
      <c r="CU6" s="16"/>
      <c r="CV6" s="16"/>
      <c r="CW6" s="16"/>
      <c r="CX6" s="16"/>
      <c r="CY6" s="16"/>
      <c r="CZ6" s="16"/>
      <c r="DA6" s="16"/>
      <c r="DB6" s="16"/>
      <c r="DC6" s="16"/>
      <c r="DD6" s="16"/>
      <c r="DE6" s="16"/>
      <c r="DF6" s="16"/>
      <c r="DG6" s="16"/>
      <c r="DH6" s="16"/>
      <c r="DI6" s="16"/>
      <c r="DJ6" s="16"/>
      <c r="DK6" s="16"/>
      <c r="DL6" s="16"/>
      <c r="DM6" s="16"/>
      <c r="DN6" s="16"/>
      <c r="DO6" s="16"/>
      <c r="DP6" s="29"/>
      <c r="DQ6" s="411"/>
      <c r="DR6" s="411"/>
      <c r="DS6" s="16"/>
      <c r="DT6" s="16"/>
      <c r="DU6" s="16"/>
      <c r="DV6" s="16"/>
      <c r="DW6" s="16"/>
      <c r="DX6" s="16"/>
      <c r="DY6" s="16"/>
      <c r="DZ6" s="16"/>
      <c r="EA6" s="16"/>
      <c r="EB6" s="16"/>
      <c r="EC6" s="16"/>
      <c r="ED6" s="16"/>
      <c r="EE6" s="16"/>
      <c r="EF6" s="16"/>
      <c r="EG6" s="16"/>
      <c r="EH6" s="16"/>
      <c r="EI6" s="16"/>
      <c r="EJ6" s="16"/>
      <c r="EK6" s="16"/>
      <c r="EL6" s="16"/>
      <c r="EM6" s="16"/>
      <c r="EN6" s="29"/>
      <c r="EO6" s="411"/>
      <c r="EP6" s="411"/>
      <c r="EQ6" s="16"/>
      <c r="ER6" s="16"/>
      <c r="ES6" s="16"/>
      <c r="ET6" s="16"/>
      <c r="EU6" s="16"/>
      <c r="EV6" s="16"/>
      <c r="EW6" s="16"/>
      <c r="EX6" s="16"/>
      <c r="EY6" s="16"/>
      <c r="EZ6" s="16"/>
      <c r="FA6" s="16"/>
      <c r="FB6" s="16"/>
      <c r="FC6" s="16"/>
      <c r="FD6" s="16"/>
      <c r="FE6" s="16"/>
      <c r="FF6" s="16"/>
      <c r="FG6" s="16"/>
      <c r="FH6" s="16"/>
      <c r="FI6" s="16"/>
      <c r="FJ6" s="16"/>
      <c r="FK6" s="16"/>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row>
    <row r="7" spans="1:215" ht="15.5">
      <c r="A7" s="416" t="s">
        <v>218</v>
      </c>
      <c r="B7" s="416"/>
      <c r="C7" s="2"/>
      <c r="D7" s="2"/>
      <c r="E7" s="2"/>
      <c r="F7" s="2"/>
      <c r="G7" s="2"/>
      <c r="H7" s="2"/>
      <c r="I7" s="2"/>
      <c r="J7" s="2"/>
      <c r="K7" s="2"/>
      <c r="L7" s="2"/>
      <c r="M7" s="2"/>
      <c r="N7" s="2"/>
      <c r="O7" s="2"/>
      <c r="P7" s="2"/>
      <c r="Q7" s="2"/>
      <c r="R7" s="2"/>
      <c r="S7" s="2"/>
      <c r="T7" s="2"/>
      <c r="U7" s="2"/>
      <c r="V7" s="2"/>
      <c r="W7" s="2"/>
      <c r="Y7" s="416" t="s">
        <v>219</v>
      </c>
      <c r="Z7" s="416"/>
      <c r="AA7" s="2"/>
      <c r="AB7" s="2"/>
      <c r="AC7" s="2"/>
      <c r="AD7" s="2"/>
      <c r="AE7" s="2"/>
      <c r="AF7" s="2"/>
      <c r="AG7" s="2"/>
      <c r="AH7" s="2"/>
      <c r="AI7" s="2"/>
      <c r="AJ7" s="2"/>
      <c r="AK7" s="2"/>
      <c r="AL7" s="2"/>
      <c r="AM7" s="2"/>
      <c r="AN7" s="2"/>
      <c r="AO7" s="2"/>
      <c r="AP7" s="2"/>
      <c r="AQ7" s="2"/>
      <c r="AR7" s="2"/>
      <c r="AS7" s="2"/>
      <c r="AT7" s="2"/>
      <c r="AU7" s="2"/>
      <c r="AW7" s="417" t="s">
        <v>220</v>
      </c>
      <c r="AX7" s="417"/>
      <c r="AY7" s="17"/>
      <c r="AZ7" s="17"/>
      <c r="BA7" s="17"/>
      <c r="BB7" s="17"/>
      <c r="BC7" s="17"/>
      <c r="BD7" s="17"/>
      <c r="BE7" s="17"/>
      <c r="BF7" s="17"/>
      <c r="BG7" s="17"/>
      <c r="BH7" s="17"/>
      <c r="BI7" s="17"/>
      <c r="BJ7" s="17"/>
      <c r="BK7" s="17"/>
      <c r="BL7" s="17"/>
      <c r="BM7" s="17"/>
      <c r="BN7" s="17"/>
      <c r="BO7" s="17"/>
      <c r="BP7" s="17"/>
      <c r="BQ7" s="17"/>
      <c r="BR7" s="17"/>
      <c r="BS7" s="17"/>
      <c r="BT7" s="29"/>
      <c r="BU7" s="417" t="s">
        <v>221</v>
      </c>
      <c r="BV7" s="417"/>
      <c r="BW7" s="17"/>
      <c r="BX7" s="17"/>
      <c r="BY7" s="17"/>
      <c r="BZ7" s="17"/>
      <c r="CA7" s="17"/>
      <c r="CB7" s="17"/>
      <c r="CC7" s="17"/>
      <c r="CD7" s="17"/>
      <c r="CE7" s="17"/>
      <c r="CF7" s="17"/>
      <c r="CG7" s="17"/>
      <c r="CH7" s="17"/>
      <c r="CI7" s="17"/>
      <c r="CJ7" s="17"/>
      <c r="CK7" s="17"/>
      <c r="CL7" s="17"/>
      <c r="CM7" s="17"/>
      <c r="CN7" s="17"/>
      <c r="CO7" s="17"/>
      <c r="CP7" s="17"/>
      <c r="CQ7" s="17"/>
      <c r="CR7" s="29"/>
      <c r="CS7" s="417" t="s">
        <v>222</v>
      </c>
      <c r="CT7" s="417"/>
      <c r="CU7" s="17"/>
      <c r="CV7" s="17"/>
      <c r="CW7" s="17"/>
      <c r="CX7" s="17"/>
      <c r="CY7" s="17"/>
      <c r="CZ7" s="17"/>
      <c r="DA7" s="17"/>
      <c r="DB7" s="17"/>
      <c r="DC7" s="17"/>
      <c r="DD7" s="17"/>
      <c r="DE7" s="17"/>
      <c r="DF7" s="17"/>
      <c r="DG7" s="17"/>
      <c r="DH7" s="17"/>
      <c r="DI7" s="17"/>
      <c r="DJ7" s="17"/>
      <c r="DK7" s="17"/>
      <c r="DL7" s="17"/>
      <c r="DM7" s="17"/>
      <c r="DN7" s="17"/>
      <c r="DO7" s="17"/>
      <c r="DP7" s="29"/>
      <c r="DQ7" s="417" t="s">
        <v>223</v>
      </c>
      <c r="DR7" s="417"/>
      <c r="DS7" s="17"/>
      <c r="DT7" s="17"/>
      <c r="DU7" s="17"/>
      <c r="DV7" s="17"/>
      <c r="DW7" s="17"/>
      <c r="DX7" s="17"/>
      <c r="DY7" s="17"/>
      <c r="DZ7" s="17"/>
      <c r="EA7" s="17"/>
      <c r="EB7" s="17"/>
      <c r="EC7" s="17"/>
      <c r="ED7" s="17"/>
      <c r="EE7" s="17"/>
      <c r="EF7" s="17"/>
      <c r="EG7" s="17"/>
      <c r="EH7" s="17"/>
      <c r="EI7" s="17"/>
      <c r="EJ7" s="17"/>
      <c r="EK7" s="17"/>
      <c r="EL7" s="17"/>
      <c r="EM7" s="17"/>
      <c r="EN7" s="29"/>
      <c r="EO7" s="417" t="s">
        <v>224</v>
      </c>
      <c r="EP7" s="417"/>
      <c r="EQ7" s="17"/>
      <c r="ER7" s="17"/>
      <c r="ES7" s="17"/>
      <c r="ET7" s="17"/>
      <c r="EU7" s="17"/>
      <c r="EV7" s="17"/>
      <c r="EW7" s="17"/>
      <c r="EX7" s="17"/>
      <c r="EY7" s="17"/>
      <c r="EZ7" s="17"/>
      <c r="FA7" s="17"/>
      <c r="FB7" s="17"/>
      <c r="FC7" s="17"/>
      <c r="FD7" s="17"/>
      <c r="FE7" s="17"/>
      <c r="FF7" s="17"/>
      <c r="FG7" s="17"/>
      <c r="FH7" s="17"/>
      <c r="FI7" s="17"/>
      <c r="FJ7" s="17"/>
      <c r="FK7" s="17"/>
      <c r="FM7" s="416" t="s">
        <v>225</v>
      </c>
      <c r="FN7" s="416"/>
      <c r="FO7" s="2"/>
      <c r="FP7" s="2"/>
      <c r="FQ7" s="2"/>
      <c r="FR7" s="2"/>
      <c r="FS7" s="2"/>
      <c r="FT7" s="2"/>
      <c r="FU7" s="2"/>
      <c r="FV7" s="2"/>
      <c r="FW7" s="2"/>
      <c r="FX7" s="2"/>
      <c r="FY7" s="2"/>
      <c r="FZ7" s="2"/>
      <c r="GA7" s="2"/>
      <c r="GB7" s="2"/>
      <c r="GC7" s="2"/>
      <c r="GD7" s="2"/>
      <c r="GE7" s="2"/>
      <c r="GF7" s="2"/>
      <c r="GG7" s="2"/>
      <c r="GH7" s="2"/>
      <c r="GI7" s="2"/>
      <c r="GK7" s="416" t="s">
        <v>226</v>
      </c>
      <c r="GL7" s="416"/>
      <c r="GM7" s="2"/>
      <c r="GN7" s="2"/>
      <c r="GO7" s="2"/>
      <c r="GP7" s="2"/>
      <c r="GQ7" s="2"/>
      <c r="GR7" s="2"/>
      <c r="GS7" s="2"/>
      <c r="GT7" s="2"/>
      <c r="GU7" s="2"/>
      <c r="GV7" s="2"/>
      <c r="GW7" s="2"/>
      <c r="GX7" s="2"/>
      <c r="GY7" s="2"/>
      <c r="GZ7" s="2"/>
      <c r="HA7" s="2"/>
      <c r="HB7" s="2"/>
      <c r="HC7" s="2"/>
      <c r="HD7" s="2"/>
      <c r="HE7" s="2"/>
      <c r="HF7" s="2"/>
      <c r="HG7" s="2"/>
    </row>
    <row r="8" spans="1:215" ht="15.5">
      <c r="A8" s="416" t="s">
        <v>227</v>
      </c>
      <c r="B8" s="416"/>
      <c r="C8" s="3"/>
      <c r="D8" s="3"/>
      <c r="E8" s="3"/>
      <c r="F8" s="3"/>
      <c r="G8" s="3"/>
      <c r="H8" s="3"/>
      <c r="I8" s="3"/>
      <c r="J8" s="3"/>
      <c r="K8" s="3"/>
      <c r="L8" s="3"/>
      <c r="M8" s="3"/>
      <c r="N8" s="3"/>
      <c r="O8" s="3"/>
      <c r="P8" s="3"/>
      <c r="Q8" s="3"/>
      <c r="R8" s="3"/>
      <c r="S8" s="3"/>
      <c r="T8" s="3"/>
      <c r="U8" s="3"/>
      <c r="V8" s="3"/>
      <c r="W8" s="3"/>
      <c r="Y8" s="416" t="s">
        <v>227</v>
      </c>
      <c r="Z8" s="416"/>
      <c r="AA8" s="3"/>
      <c r="AB8" s="3"/>
      <c r="AC8" s="3"/>
      <c r="AD8" s="3"/>
      <c r="AE8" s="3"/>
      <c r="AF8" s="3"/>
      <c r="AG8" s="3"/>
      <c r="AH8" s="3"/>
      <c r="AI8" s="3"/>
      <c r="AJ8" s="3"/>
      <c r="AK8" s="3"/>
      <c r="AL8" s="3"/>
      <c r="AM8" s="3"/>
      <c r="AN8" s="3"/>
      <c r="AO8" s="3"/>
      <c r="AP8" s="3"/>
      <c r="AQ8" s="3"/>
      <c r="AR8" s="3"/>
      <c r="AS8" s="3"/>
      <c r="AT8" s="3"/>
      <c r="AU8" s="3"/>
      <c r="AW8" s="417" t="s">
        <v>228</v>
      </c>
      <c r="AX8" s="417"/>
      <c r="AY8" s="18"/>
      <c r="AZ8" s="18"/>
      <c r="BA8" s="18"/>
      <c r="BB8" s="18"/>
      <c r="BC8" s="18"/>
      <c r="BD8" s="18"/>
      <c r="BE8" s="18"/>
      <c r="BF8" s="18"/>
      <c r="BG8" s="18"/>
      <c r="BH8" s="18"/>
      <c r="BI8" s="18"/>
      <c r="BJ8" s="18"/>
      <c r="BK8" s="18"/>
      <c r="BL8" s="18"/>
      <c r="BM8" s="18"/>
      <c r="BN8" s="18"/>
      <c r="BO8" s="18"/>
      <c r="BP8" s="18"/>
      <c r="BQ8" s="18"/>
      <c r="BR8" s="18"/>
      <c r="BS8" s="18"/>
      <c r="BT8" s="29"/>
      <c r="BU8" s="417" t="s">
        <v>228</v>
      </c>
      <c r="BV8" s="417"/>
      <c r="BW8" s="18"/>
      <c r="BX8" s="18"/>
      <c r="BY8" s="18"/>
      <c r="BZ8" s="18"/>
      <c r="CA8" s="18"/>
      <c r="CB8" s="18"/>
      <c r="CC8" s="18"/>
      <c r="CD8" s="18"/>
      <c r="CE8" s="18"/>
      <c r="CF8" s="18"/>
      <c r="CG8" s="18"/>
      <c r="CH8" s="18"/>
      <c r="CI8" s="18"/>
      <c r="CJ8" s="18"/>
      <c r="CK8" s="18"/>
      <c r="CL8" s="18"/>
      <c r="CM8" s="18"/>
      <c r="CN8" s="18"/>
      <c r="CO8" s="18"/>
      <c r="CP8" s="18"/>
      <c r="CQ8" s="18"/>
      <c r="CR8" s="29"/>
      <c r="CS8" s="417" t="s">
        <v>228</v>
      </c>
      <c r="CT8" s="417"/>
      <c r="CU8" s="18"/>
      <c r="CV8" s="18"/>
      <c r="CW8" s="18"/>
      <c r="CX8" s="18"/>
      <c r="CY8" s="18"/>
      <c r="CZ8" s="18"/>
      <c r="DA8" s="18"/>
      <c r="DB8" s="18"/>
      <c r="DC8" s="18"/>
      <c r="DD8" s="18"/>
      <c r="DE8" s="18"/>
      <c r="DF8" s="18"/>
      <c r="DG8" s="18"/>
      <c r="DH8" s="18"/>
      <c r="DI8" s="18"/>
      <c r="DJ8" s="18"/>
      <c r="DK8" s="18"/>
      <c r="DL8" s="18"/>
      <c r="DM8" s="18"/>
      <c r="DN8" s="18"/>
      <c r="DO8" s="18"/>
      <c r="DP8" s="29"/>
      <c r="DQ8" s="417" t="s">
        <v>228</v>
      </c>
      <c r="DR8" s="417"/>
      <c r="DS8" s="18"/>
      <c r="DT8" s="18"/>
      <c r="DU8" s="18"/>
      <c r="DV8" s="18"/>
      <c r="DW8" s="18"/>
      <c r="DX8" s="18"/>
      <c r="DY8" s="18"/>
      <c r="DZ8" s="18"/>
      <c r="EA8" s="18"/>
      <c r="EB8" s="18"/>
      <c r="EC8" s="18"/>
      <c r="ED8" s="18"/>
      <c r="EE8" s="18"/>
      <c r="EF8" s="18"/>
      <c r="EG8" s="18"/>
      <c r="EH8" s="18"/>
      <c r="EI8" s="18"/>
      <c r="EJ8" s="18"/>
      <c r="EK8" s="18"/>
      <c r="EL8" s="18"/>
      <c r="EM8" s="18"/>
      <c r="EN8" s="29"/>
      <c r="EO8" s="417" t="s">
        <v>228</v>
      </c>
      <c r="EP8" s="417"/>
      <c r="EQ8" s="18"/>
      <c r="ER8" s="18"/>
      <c r="ES8" s="18"/>
      <c r="ET8" s="18"/>
      <c r="EU8" s="18"/>
      <c r="EV8" s="18"/>
      <c r="EW8" s="18"/>
      <c r="EX8" s="18"/>
      <c r="EY8" s="18"/>
      <c r="EZ8" s="18"/>
      <c r="FA8" s="18"/>
      <c r="FB8" s="18"/>
      <c r="FC8" s="18"/>
      <c r="FD8" s="18"/>
      <c r="FE8" s="18"/>
      <c r="FF8" s="18"/>
      <c r="FG8" s="18"/>
      <c r="FH8" s="18"/>
      <c r="FI8" s="18"/>
      <c r="FJ8" s="18"/>
      <c r="FK8" s="18"/>
      <c r="FM8" s="416" t="s">
        <v>227</v>
      </c>
      <c r="FN8" s="416"/>
      <c r="FO8" s="3"/>
      <c r="FP8" s="3"/>
      <c r="FQ8" s="3"/>
      <c r="FR8" s="3"/>
      <c r="FS8" s="3"/>
      <c r="FT8" s="3"/>
      <c r="FU8" s="3"/>
      <c r="FV8" s="3"/>
      <c r="FW8" s="3"/>
      <c r="FX8" s="3"/>
      <c r="FY8" s="3"/>
      <c r="FZ8" s="3"/>
      <c r="GA8" s="3"/>
      <c r="GB8" s="3"/>
      <c r="GC8" s="3"/>
      <c r="GD8" s="3"/>
      <c r="GE8" s="3"/>
      <c r="GF8" s="3"/>
      <c r="GG8" s="3"/>
      <c r="GH8" s="3"/>
      <c r="GI8" s="3"/>
      <c r="GK8" s="416" t="s">
        <v>227</v>
      </c>
      <c r="GL8" s="416"/>
      <c r="GM8" s="3"/>
      <c r="GN8" s="3"/>
      <c r="GO8" s="3"/>
      <c r="GP8" s="3"/>
      <c r="GQ8" s="3"/>
      <c r="GR8" s="3"/>
      <c r="GS8" s="3"/>
      <c r="GT8" s="3"/>
      <c r="GU8" s="3"/>
      <c r="GV8" s="3"/>
      <c r="GW8" s="3"/>
      <c r="GX8" s="3"/>
      <c r="GY8" s="3"/>
      <c r="GZ8" s="3"/>
      <c r="HA8" s="3"/>
      <c r="HB8" s="3"/>
      <c r="HC8" s="3"/>
      <c r="HD8" s="3"/>
      <c r="HE8" s="3"/>
      <c r="HF8" s="3"/>
      <c r="HG8" s="3"/>
    </row>
    <row r="9" spans="1:215"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1"/>
      <c r="AX9" s="411"/>
      <c r="AY9" s="16"/>
      <c r="AZ9" s="16"/>
      <c r="BA9" s="16"/>
      <c r="BB9" s="16"/>
      <c r="BC9" s="16"/>
      <c r="BD9" s="16"/>
      <c r="BE9" s="16"/>
      <c r="BF9" s="16"/>
      <c r="BG9" s="16"/>
      <c r="BH9" s="16"/>
      <c r="BI9" s="16"/>
      <c r="BJ9" s="16"/>
      <c r="BK9" s="16"/>
      <c r="BL9" s="16"/>
      <c r="BM9" s="16"/>
      <c r="BN9" s="16"/>
      <c r="BO9" s="16"/>
      <c r="BP9" s="16"/>
      <c r="BQ9" s="16"/>
      <c r="BR9" s="16"/>
      <c r="BS9" s="16"/>
      <c r="BT9" s="29"/>
      <c r="BU9" s="411"/>
      <c r="BV9" s="411"/>
      <c r="BW9" s="16"/>
      <c r="BX9" s="16"/>
      <c r="BY9" s="16"/>
      <c r="BZ9" s="16"/>
      <c r="CA9" s="16"/>
      <c r="CB9" s="16"/>
      <c r="CC9" s="16"/>
      <c r="CD9" s="16"/>
      <c r="CE9" s="16"/>
      <c r="CF9" s="16"/>
      <c r="CG9" s="16"/>
      <c r="CH9" s="16"/>
      <c r="CI9" s="16"/>
      <c r="CJ9" s="16"/>
      <c r="CK9" s="16"/>
      <c r="CL9" s="16"/>
      <c r="CM9" s="16"/>
      <c r="CN9" s="16"/>
      <c r="CO9" s="16"/>
      <c r="CP9" s="16"/>
      <c r="CQ9" s="16"/>
      <c r="CR9" s="29"/>
      <c r="CS9" s="411"/>
      <c r="CT9" s="411"/>
      <c r="CU9" s="16"/>
      <c r="CV9" s="16"/>
      <c r="CW9" s="16"/>
      <c r="CX9" s="16"/>
      <c r="CY9" s="16"/>
      <c r="CZ9" s="16"/>
      <c r="DA9" s="16"/>
      <c r="DB9" s="16"/>
      <c r="DC9" s="16"/>
      <c r="DD9" s="16"/>
      <c r="DE9" s="16"/>
      <c r="DF9" s="16"/>
      <c r="DG9" s="16"/>
      <c r="DH9" s="16"/>
      <c r="DI9" s="16"/>
      <c r="DJ9" s="16"/>
      <c r="DK9" s="16"/>
      <c r="DL9" s="16"/>
      <c r="DM9" s="16"/>
      <c r="DN9" s="16"/>
      <c r="DO9" s="16"/>
      <c r="DP9" s="29"/>
      <c r="DQ9" s="411"/>
      <c r="DR9" s="411"/>
      <c r="DS9" s="16"/>
      <c r="DT9" s="16"/>
      <c r="DU9" s="16"/>
      <c r="DV9" s="16"/>
      <c r="DW9" s="16"/>
      <c r="DX9" s="16"/>
      <c r="DY9" s="16"/>
      <c r="DZ9" s="16"/>
      <c r="EA9" s="16"/>
      <c r="EB9" s="16"/>
      <c r="EC9" s="16"/>
      <c r="ED9" s="16"/>
      <c r="EE9" s="16"/>
      <c r="EF9" s="16"/>
      <c r="EG9" s="16"/>
      <c r="EH9" s="16"/>
      <c r="EI9" s="16"/>
      <c r="EJ9" s="16"/>
      <c r="EK9" s="16"/>
      <c r="EL9" s="16"/>
      <c r="EM9" s="16"/>
      <c r="EN9" s="29"/>
      <c r="EO9" s="411"/>
      <c r="EP9" s="411"/>
      <c r="EQ9" s="16"/>
      <c r="ER9" s="16"/>
      <c r="ES9" s="16"/>
      <c r="ET9" s="16"/>
      <c r="EU9" s="16"/>
      <c r="EV9" s="16"/>
      <c r="EW9" s="16"/>
      <c r="EX9" s="16"/>
      <c r="EY9" s="16"/>
      <c r="EZ9" s="16"/>
      <c r="FA9" s="16"/>
      <c r="FB9" s="16"/>
      <c r="FC9" s="16"/>
      <c r="FD9" s="16"/>
      <c r="FE9" s="16"/>
      <c r="FF9" s="16"/>
      <c r="FG9" s="16"/>
      <c r="FH9" s="16"/>
      <c r="FI9" s="16"/>
      <c r="FJ9" s="16"/>
      <c r="FK9" s="16"/>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row>
    <row r="10" spans="1:215"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1"/>
      <c r="AX10" s="411"/>
      <c r="AY10" s="16"/>
      <c r="AZ10" s="16"/>
      <c r="BA10" s="16"/>
      <c r="BB10" s="16"/>
      <c r="BC10" s="16"/>
      <c r="BD10" s="16"/>
      <c r="BE10" s="16"/>
      <c r="BF10" s="16"/>
      <c r="BG10" s="16"/>
      <c r="BH10" s="16"/>
      <c r="BI10" s="16"/>
      <c r="BJ10" s="16"/>
      <c r="BK10" s="16"/>
      <c r="BL10" s="16"/>
      <c r="BM10" s="16"/>
      <c r="BN10" s="16"/>
      <c r="BO10" s="16"/>
      <c r="BP10" s="16"/>
      <c r="BQ10" s="16"/>
      <c r="BR10" s="16"/>
      <c r="BS10" s="16"/>
      <c r="BT10" s="29"/>
      <c r="BU10" s="411"/>
      <c r="BV10" s="411"/>
      <c r="BW10" s="16"/>
      <c r="BX10" s="16"/>
      <c r="BY10" s="16"/>
      <c r="BZ10" s="16"/>
      <c r="CA10" s="16"/>
      <c r="CB10" s="16"/>
      <c r="CC10" s="16"/>
      <c r="CD10" s="16"/>
      <c r="CE10" s="16"/>
      <c r="CF10" s="16"/>
      <c r="CG10" s="16"/>
      <c r="CH10" s="16"/>
      <c r="CI10" s="16"/>
      <c r="CJ10" s="16"/>
      <c r="CK10" s="16"/>
      <c r="CL10" s="16"/>
      <c r="CM10" s="16"/>
      <c r="CN10" s="16"/>
      <c r="CO10" s="16"/>
      <c r="CP10" s="16"/>
      <c r="CQ10" s="16"/>
      <c r="CR10" s="29"/>
      <c r="CS10" s="411"/>
      <c r="CT10" s="411"/>
      <c r="CU10" s="16"/>
      <c r="CV10" s="16"/>
      <c r="CW10" s="16"/>
      <c r="CX10" s="16"/>
      <c r="CY10" s="16"/>
      <c r="CZ10" s="16"/>
      <c r="DA10" s="16"/>
      <c r="DB10" s="16"/>
      <c r="DC10" s="16"/>
      <c r="DD10" s="16"/>
      <c r="DE10" s="16"/>
      <c r="DF10" s="16"/>
      <c r="DG10" s="16"/>
      <c r="DH10" s="16"/>
      <c r="DI10" s="16"/>
      <c r="DJ10" s="16"/>
      <c r="DK10" s="16"/>
      <c r="DL10" s="16"/>
      <c r="DM10" s="16"/>
      <c r="DN10" s="16"/>
      <c r="DO10" s="16"/>
      <c r="DP10" s="29"/>
      <c r="DQ10" s="411"/>
      <c r="DR10" s="411"/>
      <c r="DS10" s="16"/>
      <c r="DT10" s="16"/>
      <c r="DU10" s="16"/>
      <c r="DV10" s="16"/>
      <c r="DW10" s="16"/>
      <c r="DX10" s="16"/>
      <c r="DY10" s="16"/>
      <c r="DZ10" s="16"/>
      <c r="EA10" s="16"/>
      <c r="EB10" s="16"/>
      <c r="EC10" s="16"/>
      <c r="ED10" s="16"/>
      <c r="EE10" s="16"/>
      <c r="EF10" s="16"/>
      <c r="EG10" s="16"/>
      <c r="EH10" s="16"/>
      <c r="EI10" s="16"/>
      <c r="EJ10" s="16"/>
      <c r="EK10" s="16"/>
      <c r="EL10" s="16"/>
      <c r="EM10" s="16"/>
      <c r="EN10" s="29"/>
      <c r="EO10" s="411"/>
      <c r="EP10" s="411"/>
      <c r="EQ10" s="16"/>
      <c r="ER10" s="16"/>
      <c r="ES10" s="16"/>
      <c r="ET10" s="16"/>
      <c r="EU10" s="16"/>
      <c r="EV10" s="16"/>
      <c r="EW10" s="16"/>
      <c r="EX10" s="16"/>
      <c r="EY10" s="16"/>
      <c r="EZ10" s="16"/>
      <c r="FA10" s="16"/>
      <c r="FB10" s="16"/>
      <c r="FC10" s="16"/>
      <c r="FD10" s="16"/>
      <c r="FE10" s="16"/>
      <c r="FF10" s="16"/>
      <c r="FG10" s="16"/>
      <c r="FH10" s="16"/>
      <c r="FI10" s="16"/>
      <c r="FJ10" s="16"/>
      <c r="FK10" s="16"/>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row>
    <row r="11" spans="1:215"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1"/>
      <c r="AX11" s="411"/>
      <c r="AY11" s="19">
        <v>2000</v>
      </c>
      <c r="AZ11" s="19">
        <v>2001</v>
      </c>
      <c r="BA11" s="19">
        <v>2002</v>
      </c>
      <c r="BB11" s="19">
        <v>2003</v>
      </c>
      <c r="BC11" s="19">
        <v>2004</v>
      </c>
      <c r="BD11" s="19">
        <v>2005</v>
      </c>
      <c r="BE11" s="19">
        <v>2006</v>
      </c>
      <c r="BF11" s="19">
        <v>2007</v>
      </c>
      <c r="BG11" s="19">
        <v>2008</v>
      </c>
      <c r="BH11" s="19">
        <v>2009</v>
      </c>
      <c r="BI11" s="19">
        <v>2010</v>
      </c>
      <c r="BJ11" s="19">
        <v>2011</v>
      </c>
      <c r="BK11" s="19">
        <v>2012</v>
      </c>
      <c r="BL11" s="19">
        <v>2013</v>
      </c>
      <c r="BM11" s="19">
        <v>2014</v>
      </c>
      <c r="BN11" s="19">
        <v>2015</v>
      </c>
      <c r="BO11" s="19">
        <v>2016</v>
      </c>
      <c r="BP11" s="19">
        <v>2017</v>
      </c>
      <c r="BQ11" s="19">
        <v>2018</v>
      </c>
      <c r="BR11" s="19">
        <v>2019</v>
      </c>
      <c r="BS11" s="19">
        <v>2020</v>
      </c>
      <c r="BT11" s="29"/>
      <c r="BU11" s="411"/>
      <c r="BV11" s="411"/>
      <c r="BW11" s="19">
        <v>2000</v>
      </c>
      <c r="BX11" s="19">
        <v>2001</v>
      </c>
      <c r="BY11" s="19">
        <v>2002</v>
      </c>
      <c r="BZ11" s="19">
        <v>2003</v>
      </c>
      <c r="CA11" s="19">
        <v>2004</v>
      </c>
      <c r="CB11" s="19">
        <v>2005</v>
      </c>
      <c r="CC11" s="19">
        <v>2006</v>
      </c>
      <c r="CD11" s="19">
        <v>2007</v>
      </c>
      <c r="CE11" s="19">
        <v>2008</v>
      </c>
      <c r="CF11" s="19">
        <v>2009</v>
      </c>
      <c r="CG11" s="19">
        <v>2010</v>
      </c>
      <c r="CH11" s="19">
        <v>2011</v>
      </c>
      <c r="CI11" s="19">
        <v>2012</v>
      </c>
      <c r="CJ11" s="19">
        <v>2013</v>
      </c>
      <c r="CK11" s="19">
        <v>2014</v>
      </c>
      <c r="CL11" s="19">
        <v>2015</v>
      </c>
      <c r="CM11" s="19">
        <v>2016</v>
      </c>
      <c r="CN11" s="19">
        <v>2017</v>
      </c>
      <c r="CO11" s="19">
        <v>2018</v>
      </c>
      <c r="CP11" s="19">
        <v>2019</v>
      </c>
      <c r="CQ11" s="19">
        <v>2020</v>
      </c>
      <c r="CR11" s="29"/>
      <c r="CS11" s="411"/>
      <c r="CT11" s="411"/>
      <c r="CU11" s="19">
        <v>2000</v>
      </c>
      <c r="CV11" s="19">
        <v>2001</v>
      </c>
      <c r="CW11" s="19">
        <v>2002</v>
      </c>
      <c r="CX11" s="19">
        <v>2003</v>
      </c>
      <c r="CY11" s="19">
        <v>2004</v>
      </c>
      <c r="CZ11" s="19">
        <v>2005</v>
      </c>
      <c r="DA11" s="19">
        <v>2006</v>
      </c>
      <c r="DB11" s="19">
        <v>2007</v>
      </c>
      <c r="DC11" s="19">
        <v>2008</v>
      </c>
      <c r="DD11" s="19">
        <v>2009</v>
      </c>
      <c r="DE11" s="19">
        <v>2010</v>
      </c>
      <c r="DF11" s="19">
        <v>2011</v>
      </c>
      <c r="DG11" s="19">
        <v>2012</v>
      </c>
      <c r="DH11" s="19">
        <v>2013</v>
      </c>
      <c r="DI11" s="19">
        <v>2014</v>
      </c>
      <c r="DJ11" s="19">
        <v>2015</v>
      </c>
      <c r="DK11" s="19">
        <v>2016</v>
      </c>
      <c r="DL11" s="19">
        <v>2017</v>
      </c>
      <c r="DM11" s="19">
        <v>2018</v>
      </c>
      <c r="DN11" s="19">
        <v>2019</v>
      </c>
      <c r="DO11" s="19">
        <v>2020</v>
      </c>
      <c r="DP11" s="29"/>
      <c r="DQ11" s="411"/>
      <c r="DR11" s="411"/>
      <c r="DS11" s="19">
        <v>2000</v>
      </c>
      <c r="DT11" s="19">
        <v>2001</v>
      </c>
      <c r="DU11" s="19">
        <v>2002</v>
      </c>
      <c r="DV11" s="19">
        <v>2003</v>
      </c>
      <c r="DW11" s="19">
        <v>2004</v>
      </c>
      <c r="DX11" s="19">
        <v>2005</v>
      </c>
      <c r="DY11" s="19">
        <v>2006</v>
      </c>
      <c r="DZ11" s="19">
        <v>2007</v>
      </c>
      <c r="EA11" s="19">
        <v>2008</v>
      </c>
      <c r="EB11" s="19">
        <v>2009</v>
      </c>
      <c r="EC11" s="19">
        <v>2010</v>
      </c>
      <c r="ED11" s="19">
        <v>2011</v>
      </c>
      <c r="EE11" s="19">
        <v>2012</v>
      </c>
      <c r="EF11" s="19">
        <v>2013</v>
      </c>
      <c r="EG11" s="19">
        <v>2014</v>
      </c>
      <c r="EH11" s="19">
        <v>2015</v>
      </c>
      <c r="EI11" s="19">
        <v>2016</v>
      </c>
      <c r="EJ11" s="19">
        <v>2017</v>
      </c>
      <c r="EK11" s="19">
        <v>2018</v>
      </c>
      <c r="EL11" s="19">
        <v>2019</v>
      </c>
      <c r="EM11" s="19">
        <v>2020</v>
      </c>
      <c r="EN11" s="29"/>
      <c r="EO11" s="411"/>
      <c r="EP11" s="411"/>
      <c r="EQ11" s="19">
        <v>2000</v>
      </c>
      <c r="ER11" s="19">
        <v>2001</v>
      </c>
      <c r="ES11" s="19">
        <v>2002</v>
      </c>
      <c r="ET11" s="19">
        <v>2003</v>
      </c>
      <c r="EU11" s="19">
        <v>2004</v>
      </c>
      <c r="EV11" s="19">
        <v>2005</v>
      </c>
      <c r="EW11" s="19">
        <v>2006</v>
      </c>
      <c r="EX11" s="19">
        <v>2007</v>
      </c>
      <c r="EY11" s="19">
        <v>2008</v>
      </c>
      <c r="EZ11" s="19">
        <v>2009</v>
      </c>
      <c r="FA11" s="19">
        <v>2010</v>
      </c>
      <c r="FB11" s="19">
        <v>2011</v>
      </c>
      <c r="FC11" s="19">
        <v>2012</v>
      </c>
      <c r="FD11" s="19">
        <v>2013</v>
      </c>
      <c r="FE11" s="19">
        <v>2014</v>
      </c>
      <c r="FF11" s="19">
        <v>2015</v>
      </c>
      <c r="FG11" s="19">
        <v>2016</v>
      </c>
      <c r="FH11" s="19">
        <v>2017</v>
      </c>
      <c r="FI11" s="19">
        <v>2018</v>
      </c>
      <c r="FJ11" s="19">
        <v>2019</v>
      </c>
      <c r="FK11" s="19">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row>
    <row r="12" spans="1:215" ht="14.5">
      <c r="A12" s="412"/>
      <c r="B12" s="412"/>
      <c r="C12" s="1"/>
      <c r="D12" s="1"/>
      <c r="E12" s="1"/>
      <c r="F12" s="1"/>
      <c r="G12" s="1"/>
      <c r="H12" s="1"/>
      <c r="I12" s="1"/>
      <c r="J12" s="1"/>
      <c r="K12" s="1"/>
      <c r="L12" s="1"/>
      <c r="M12" s="1"/>
      <c r="N12" s="1"/>
      <c r="O12" s="1"/>
      <c r="P12" s="1"/>
      <c r="Q12" s="1"/>
      <c r="R12" s="1"/>
      <c r="S12" s="1"/>
      <c r="T12" s="1"/>
      <c r="U12" s="1"/>
      <c r="V12" s="1"/>
      <c r="W12" s="1"/>
      <c r="Y12" s="412"/>
      <c r="Z12" s="412"/>
      <c r="AA12" s="1"/>
      <c r="AB12" s="1"/>
      <c r="AC12" s="1"/>
      <c r="AD12" s="1"/>
      <c r="AE12" s="1"/>
      <c r="AF12" s="1"/>
      <c r="AG12" s="1"/>
      <c r="AH12" s="1"/>
      <c r="AI12" s="1"/>
      <c r="AJ12" s="1"/>
      <c r="AK12" s="1"/>
      <c r="AL12" s="1"/>
      <c r="AM12" s="1"/>
      <c r="AN12" s="1"/>
      <c r="AO12" s="1"/>
      <c r="AP12" s="1"/>
      <c r="AQ12" s="1"/>
      <c r="AR12" s="1"/>
      <c r="AS12" s="1"/>
      <c r="AT12" s="1"/>
      <c r="AU12" s="1"/>
      <c r="AW12" s="413"/>
      <c r="AX12" s="413"/>
      <c r="AY12" s="16"/>
      <c r="AZ12" s="16"/>
      <c r="BA12" s="16"/>
      <c r="BB12" s="16"/>
      <c r="BC12" s="16"/>
      <c r="BD12" s="16"/>
      <c r="BE12" s="16"/>
      <c r="BF12" s="16"/>
      <c r="BG12" s="16"/>
      <c r="BH12" s="16"/>
      <c r="BI12" s="16"/>
      <c r="BJ12" s="16"/>
      <c r="BK12" s="16"/>
      <c r="BL12" s="16"/>
      <c r="BM12" s="16"/>
      <c r="BN12" s="16"/>
      <c r="BO12" s="16"/>
      <c r="BP12" s="16"/>
      <c r="BQ12" s="16"/>
      <c r="BR12" s="16"/>
      <c r="BS12" s="16"/>
      <c r="BT12" s="29"/>
      <c r="BU12" s="413"/>
      <c r="BV12" s="413"/>
      <c r="BW12" s="16"/>
      <c r="BX12" s="16"/>
      <c r="BY12" s="16"/>
      <c r="BZ12" s="16"/>
      <c r="CA12" s="16"/>
      <c r="CB12" s="16"/>
      <c r="CC12" s="16"/>
      <c r="CD12" s="16"/>
      <c r="CE12" s="16"/>
      <c r="CF12" s="16"/>
      <c r="CG12" s="16"/>
      <c r="CH12" s="16"/>
      <c r="CI12" s="16"/>
      <c r="CJ12" s="16"/>
      <c r="CK12" s="16"/>
      <c r="CL12" s="16"/>
      <c r="CM12" s="16"/>
      <c r="CN12" s="16"/>
      <c r="CO12" s="16"/>
      <c r="CP12" s="16"/>
      <c r="CQ12" s="16"/>
      <c r="CR12" s="29"/>
      <c r="CS12" s="413"/>
      <c r="CT12" s="413"/>
      <c r="CU12" s="16"/>
      <c r="CV12" s="16"/>
      <c r="CW12" s="16"/>
      <c r="CX12" s="16"/>
      <c r="CY12" s="16"/>
      <c r="CZ12" s="16"/>
      <c r="DA12" s="16"/>
      <c r="DB12" s="16"/>
      <c r="DC12" s="16"/>
      <c r="DD12" s="16"/>
      <c r="DE12" s="16"/>
      <c r="DF12" s="16"/>
      <c r="DG12" s="16"/>
      <c r="DH12" s="16"/>
      <c r="DI12" s="16"/>
      <c r="DJ12" s="16"/>
      <c r="DK12" s="16"/>
      <c r="DL12" s="16"/>
      <c r="DM12" s="16"/>
      <c r="DN12" s="16"/>
      <c r="DO12" s="16"/>
      <c r="DP12" s="29"/>
      <c r="DQ12" s="413"/>
      <c r="DR12" s="413"/>
      <c r="DS12" s="16"/>
      <c r="DT12" s="16"/>
      <c r="DU12" s="16"/>
      <c r="DV12" s="16"/>
      <c r="DW12" s="16"/>
      <c r="DX12" s="16"/>
      <c r="DY12" s="16"/>
      <c r="DZ12" s="16"/>
      <c r="EA12" s="16"/>
      <c r="EB12" s="16"/>
      <c r="EC12" s="16"/>
      <c r="ED12" s="16"/>
      <c r="EE12" s="16"/>
      <c r="EF12" s="16"/>
      <c r="EG12" s="16"/>
      <c r="EH12" s="16"/>
      <c r="EI12" s="16"/>
      <c r="EJ12" s="16"/>
      <c r="EK12" s="16"/>
      <c r="EL12" s="16"/>
      <c r="EM12" s="16"/>
      <c r="EN12" s="29"/>
      <c r="EO12" s="413"/>
      <c r="EP12" s="413"/>
      <c r="EQ12" s="16"/>
      <c r="ER12" s="16"/>
      <c r="ES12" s="16"/>
      <c r="ET12" s="16"/>
      <c r="EU12" s="16"/>
      <c r="EV12" s="16"/>
      <c r="EW12" s="16"/>
      <c r="EX12" s="16"/>
      <c r="EY12" s="16"/>
      <c r="EZ12" s="16"/>
      <c r="FA12" s="16"/>
      <c r="FB12" s="16"/>
      <c r="FC12" s="16"/>
      <c r="FD12" s="16"/>
      <c r="FE12" s="16"/>
      <c r="FF12" s="16"/>
      <c r="FG12" s="16"/>
      <c r="FH12" s="16"/>
      <c r="FI12" s="16"/>
      <c r="FJ12" s="16"/>
      <c r="FK12" s="16"/>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row>
    <row r="13" spans="1:215" ht="14.5">
      <c r="A13" s="6"/>
      <c r="B13" s="9" t="s">
        <v>229</v>
      </c>
      <c r="C13" s="6">
        <v>0</v>
      </c>
      <c r="D13" s="6">
        <v>0</v>
      </c>
      <c r="E13" s="6">
        <v>0</v>
      </c>
      <c r="F13" s="6">
        <v>0</v>
      </c>
      <c r="G13" s="6">
        <v>0</v>
      </c>
      <c r="H13" s="6">
        <v>0</v>
      </c>
      <c r="I13" s="6">
        <v>0</v>
      </c>
      <c r="J13" s="6">
        <v>0</v>
      </c>
      <c r="K13" s="6">
        <v>0</v>
      </c>
      <c r="L13" s="6">
        <v>0</v>
      </c>
      <c r="M13" s="6">
        <v>0</v>
      </c>
      <c r="N13" s="6">
        <v>0</v>
      </c>
      <c r="O13" s="6">
        <v>0</v>
      </c>
      <c r="P13" s="6">
        <v>0.1</v>
      </c>
      <c r="Q13" s="6">
        <v>0.1</v>
      </c>
      <c r="R13" s="6">
        <v>0.1</v>
      </c>
      <c r="S13" s="6">
        <v>0.1</v>
      </c>
      <c r="T13" s="6">
        <v>0</v>
      </c>
      <c r="U13" s="6">
        <v>0</v>
      </c>
      <c r="V13" s="6">
        <v>0</v>
      </c>
      <c r="W13" s="6">
        <v>0</v>
      </c>
      <c r="Y13" s="6"/>
      <c r="Z13" s="9" t="s">
        <v>229</v>
      </c>
      <c r="AA13" s="6">
        <v>0.4</v>
      </c>
      <c r="AB13" s="6">
        <v>0.4</v>
      </c>
      <c r="AC13" s="6">
        <v>0.4</v>
      </c>
      <c r="AD13" s="6">
        <v>0.6</v>
      </c>
      <c r="AE13" s="6">
        <v>0.5</v>
      </c>
      <c r="AF13" s="6">
        <v>0.4</v>
      </c>
      <c r="AG13" s="6">
        <v>0.4</v>
      </c>
      <c r="AH13" s="6">
        <v>0.4</v>
      </c>
      <c r="AI13" s="6">
        <v>0.4</v>
      </c>
      <c r="AJ13" s="6">
        <v>0.4</v>
      </c>
      <c r="AK13" s="6">
        <v>0.4</v>
      </c>
      <c r="AL13" s="6">
        <v>0.5</v>
      </c>
      <c r="AM13" s="6">
        <v>0.4</v>
      </c>
      <c r="AN13" s="6">
        <v>0.3</v>
      </c>
      <c r="AO13" s="6">
        <v>0.3</v>
      </c>
      <c r="AP13" s="6">
        <v>0.4</v>
      </c>
      <c r="AQ13" s="6">
        <v>0.4</v>
      </c>
      <c r="AR13" s="6">
        <v>0.3</v>
      </c>
      <c r="AS13" s="6">
        <v>0.4</v>
      </c>
      <c r="AT13" s="6">
        <v>0.4</v>
      </c>
      <c r="AU13" s="6">
        <v>0.4</v>
      </c>
      <c r="AW13" s="21"/>
      <c r="AX13" s="24" t="s">
        <v>230</v>
      </c>
      <c r="AY13" s="21">
        <v>0.9</v>
      </c>
      <c r="AZ13" s="21">
        <v>0.8</v>
      </c>
      <c r="BA13" s="21">
        <v>0.9</v>
      </c>
      <c r="BB13" s="21">
        <v>1.1000000000000001</v>
      </c>
      <c r="BC13" s="21">
        <v>0.8</v>
      </c>
      <c r="BD13" s="21">
        <v>0.9</v>
      </c>
      <c r="BE13" s="21">
        <v>1</v>
      </c>
      <c r="BF13" s="21">
        <v>0.8</v>
      </c>
      <c r="BG13" s="21">
        <v>0.7</v>
      </c>
      <c r="BH13" s="21">
        <v>0.8</v>
      </c>
      <c r="BI13" s="21">
        <v>0.8</v>
      </c>
      <c r="BJ13" s="21">
        <v>1.1000000000000001</v>
      </c>
      <c r="BK13" s="21">
        <v>0.8</v>
      </c>
      <c r="BL13" s="21">
        <v>0.6</v>
      </c>
      <c r="BM13" s="21">
        <v>0.6</v>
      </c>
      <c r="BN13" s="21">
        <v>0.5</v>
      </c>
      <c r="BO13" s="21">
        <v>0.6</v>
      </c>
      <c r="BP13" s="21">
        <v>0.3</v>
      </c>
      <c r="BQ13" s="21">
        <v>0.4</v>
      </c>
      <c r="BR13" s="21">
        <v>0.4</v>
      </c>
      <c r="BS13" s="21">
        <v>0.4</v>
      </c>
      <c r="BT13" s="29"/>
      <c r="BU13" s="21"/>
      <c r="BV13" s="24" t="s">
        <v>230</v>
      </c>
      <c r="BW13" s="21">
        <v>2</v>
      </c>
      <c r="BX13" s="21">
        <v>1.4</v>
      </c>
      <c r="BY13" s="21">
        <v>1.5</v>
      </c>
      <c r="BZ13" s="21">
        <v>2.1</v>
      </c>
      <c r="CA13" s="21">
        <v>1.7</v>
      </c>
      <c r="CB13" s="21">
        <v>1.7</v>
      </c>
      <c r="CC13" s="21">
        <v>2.2999999999999998</v>
      </c>
      <c r="CD13" s="21">
        <v>2.2999999999999998</v>
      </c>
      <c r="CE13" s="21">
        <v>2.6</v>
      </c>
      <c r="CF13" s="21">
        <v>2.2999999999999998</v>
      </c>
      <c r="CG13" s="21">
        <v>2.5</v>
      </c>
      <c r="CH13" s="21">
        <v>2.7</v>
      </c>
      <c r="CI13" s="21">
        <v>2.2999999999999998</v>
      </c>
      <c r="CJ13" s="21">
        <v>2.2000000000000002</v>
      </c>
      <c r="CK13" s="21">
        <v>2</v>
      </c>
      <c r="CL13" s="21">
        <v>2.2000000000000002</v>
      </c>
      <c r="CM13" s="21">
        <v>2.7</v>
      </c>
      <c r="CN13" s="21">
        <v>1.7</v>
      </c>
      <c r="CO13" s="21">
        <v>2</v>
      </c>
      <c r="CP13" s="21">
        <v>2.4</v>
      </c>
      <c r="CQ13" s="21">
        <v>2.1</v>
      </c>
      <c r="CR13" s="29"/>
      <c r="CS13" s="21"/>
      <c r="CT13" s="24" t="s">
        <v>230</v>
      </c>
      <c r="CU13" s="21">
        <v>4.7</v>
      </c>
      <c r="CV13" s="21">
        <v>3.6</v>
      </c>
      <c r="CW13" s="21">
        <v>4.0999999999999996</v>
      </c>
      <c r="CX13" s="21">
        <v>4.7</v>
      </c>
      <c r="CY13" s="21">
        <v>3.9</v>
      </c>
      <c r="CZ13" s="21">
        <v>4.4000000000000004</v>
      </c>
      <c r="DA13" s="21">
        <v>4.2</v>
      </c>
      <c r="DB13" s="21">
        <v>4.0999999999999996</v>
      </c>
      <c r="DC13" s="21">
        <v>4.4000000000000004</v>
      </c>
      <c r="DD13" s="21">
        <v>4.9000000000000004</v>
      </c>
      <c r="DE13" s="21">
        <v>5.3</v>
      </c>
      <c r="DF13" s="21">
        <v>5.7</v>
      </c>
      <c r="DG13" s="21">
        <v>5.2</v>
      </c>
      <c r="DH13" s="21">
        <v>4.5999999999999996</v>
      </c>
      <c r="DI13" s="21">
        <v>4.2</v>
      </c>
      <c r="DJ13" s="21">
        <v>4</v>
      </c>
      <c r="DK13" s="21">
        <v>4.2</v>
      </c>
      <c r="DL13" s="21">
        <v>2.2999999999999998</v>
      </c>
      <c r="DM13" s="21">
        <v>3.4</v>
      </c>
      <c r="DN13" s="21">
        <v>3.9</v>
      </c>
      <c r="DO13" s="21">
        <v>3.2</v>
      </c>
      <c r="DP13" s="29"/>
      <c r="DQ13" s="21"/>
      <c r="DR13" s="24" t="s">
        <v>230</v>
      </c>
      <c r="DS13" s="21">
        <v>0.4</v>
      </c>
      <c r="DT13" s="21">
        <v>0.2</v>
      </c>
      <c r="DU13" s="21">
        <v>0.3</v>
      </c>
      <c r="DV13" s="21">
        <v>0.4</v>
      </c>
      <c r="DW13" s="21">
        <v>0.3</v>
      </c>
      <c r="DX13" s="21">
        <v>0.3</v>
      </c>
      <c r="DY13" s="21">
        <v>0.4</v>
      </c>
      <c r="DZ13" s="21">
        <v>0.3</v>
      </c>
      <c r="EA13" s="21">
        <v>0.4</v>
      </c>
      <c r="EB13" s="21">
        <v>0.4</v>
      </c>
      <c r="EC13" s="21">
        <v>0.4</v>
      </c>
      <c r="ED13" s="21">
        <v>0.4</v>
      </c>
      <c r="EE13" s="21">
        <v>0.4</v>
      </c>
      <c r="EF13" s="21">
        <v>0.3</v>
      </c>
      <c r="EG13" s="21">
        <v>0.3</v>
      </c>
      <c r="EH13" s="21">
        <v>0.3</v>
      </c>
      <c r="EI13" s="21">
        <v>0.3</v>
      </c>
      <c r="EJ13" s="21">
        <v>0.2</v>
      </c>
      <c r="EK13" s="21">
        <v>0.3</v>
      </c>
      <c r="EL13" s="21">
        <v>0.3</v>
      </c>
      <c r="EM13" s="21">
        <v>0.3</v>
      </c>
      <c r="EN13" s="29"/>
      <c r="EO13" s="21"/>
      <c r="EP13" s="24" t="s">
        <v>230</v>
      </c>
      <c r="EQ13" s="21">
        <v>0.6</v>
      </c>
      <c r="ER13" s="21">
        <v>0.5</v>
      </c>
      <c r="ES13" s="21">
        <v>0.6</v>
      </c>
      <c r="ET13" s="21">
        <v>0.8</v>
      </c>
      <c r="EU13" s="21">
        <v>0.6</v>
      </c>
      <c r="EV13" s="21">
        <v>0.6</v>
      </c>
      <c r="EW13" s="21">
        <v>0.7</v>
      </c>
      <c r="EX13" s="21">
        <v>0.7</v>
      </c>
      <c r="EY13" s="21">
        <v>0.8</v>
      </c>
      <c r="EZ13" s="21">
        <v>0.9</v>
      </c>
      <c r="FA13" s="21">
        <v>0.7</v>
      </c>
      <c r="FB13" s="21">
        <v>0.7</v>
      </c>
      <c r="FC13" s="21">
        <v>0.7</v>
      </c>
      <c r="FD13" s="21">
        <v>0.7</v>
      </c>
      <c r="FE13" s="21">
        <v>0.6</v>
      </c>
      <c r="FF13" s="21">
        <v>0.6</v>
      </c>
      <c r="FG13" s="21">
        <v>0.6</v>
      </c>
      <c r="FH13" s="21">
        <v>0.3</v>
      </c>
      <c r="FI13" s="21">
        <v>0.5</v>
      </c>
      <c r="FJ13" s="21">
        <v>0.5</v>
      </c>
      <c r="FK13" s="21">
        <v>0.4</v>
      </c>
      <c r="FM13" s="6"/>
      <c r="FN13" s="9" t="s">
        <v>229</v>
      </c>
      <c r="FO13" s="6">
        <v>2.5</v>
      </c>
      <c r="FP13" s="6">
        <v>2.7</v>
      </c>
      <c r="FQ13" s="6">
        <v>3</v>
      </c>
      <c r="FR13" s="6">
        <v>2.7</v>
      </c>
      <c r="FS13" s="6">
        <v>2</v>
      </c>
      <c r="FT13" s="6">
        <v>2.2999999999999998</v>
      </c>
      <c r="FU13" s="6">
        <v>2.2000000000000002</v>
      </c>
      <c r="FV13" s="6">
        <v>2.4</v>
      </c>
      <c r="FW13" s="6">
        <v>2.6</v>
      </c>
      <c r="FX13" s="6">
        <v>2.8</v>
      </c>
      <c r="FY13" s="6">
        <v>3.1</v>
      </c>
      <c r="FZ13" s="6">
        <v>3</v>
      </c>
      <c r="GA13" s="6">
        <v>2.6</v>
      </c>
      <c r="GB13" s="6">
        <v>2.5</v>
      </c>
      <c r="GC13" s="6">
        <v>2.6</v>
      </c>
      <c r="GD13" s="6">
        <v>2.5</v>
      </c>
      <c r="GE13" s="6">
        <v>2.6</v>
      </c>
      <c r="GF13" s="6">
        <v>1.8</v>
      </c>
      <c r="GG13" s="6">
        <v>2.2999999999999998</v>
      </c>
      <c r="GH13" s="6">
        <v>2.6</v>
      </c>
      <c r="GI13" s="6">
        <v>2.4</v>
      </c>
      <c r="GK13" s="6"/>
      <c r="GL13" s="9" t="s">
        <v>229</v>
      </c>
      <c r="GM13" s="6">
        <v>2.6</v>
      </c>
      <c r="GN13" s="6">
        <v>2.6</v>
      </c>
      <c r="GO13" s="6">
        <v>2.6</v>
      </c>
      <c r="GP13" s="6">
        <v>2.8</v>
      </c>
      <c r="GQ13" s="6">
        <v>2.2000000000000002</v>
      </c>
      <c r="GR13" s="6">
        <v>2.2000000000000002</v>
      </c>
      <c r="GS13" s="6">
        <v>2.1</v>
      </c>
      <c r="GT13" s="6">
        <v>2.4</v>
      </c>
      <c r="GU13" s="6">
        <v>2.6</v>
      </c>
      <c r="GV13" s="6">
        <v>2</v>
      </c>
      <c r="GW13" s="6">
        <v>2</v>
      </c>
      <c r="GX13" s="6">
        <v>1.9</v>
      </c>
      <c r="GY13" s="6">
        <v>1.8</v>
      </c>
      <c r="GZ13" s="6">
        <v>1.7</v>
      </c>
      <c r="HA13" s="6">
        <v>1.7</v>
      </c>
      <c r="HB13" s="6">
        <v>1.6</v>
      </c>
      <c r="HC13" s="6">
        <v>1.9</v>
      </c>
      <c r="HD13" s="6">
        <v>1.1000000000000001</v>
      </c>
      <c r="HE13" s="6">
        <v>1.6</v>
      </c>
      <c r="HF13" s="6">
        <v>1.8</v>
      </c>
      <c r="HG13" s="6">
        <v>1.6</v>
      </c>
    </row>
    <row r="14" spans="1:215" ht="14.5">
      <c r="A14" s="1"/>
      <c r="B14" s="123" t="s">
        <v>231</v>
      </c>
      <c r="C14" s="1"/>
      <c r="D14" s="1"/>
      <c r="E14" s="1"/>
      <c r="F14" s="1"/>
      <c r="G14" s="1"/>
      <c r="H14" s="1"/>
      <c r="I14" s="1"/>
      <c r="J14" s="1"/>
      <c r="K14" s="1"/>
      <c r="L14" s="1"/>
      <c r="M14" s="1"/>
      <c r="N14" s="1"/>
      <c r="O14" s="1"/>
      <c r="P14" s="1"/>
      <c r="Q14" s="1"/>
      <c r="R14" s="1"/>
      <c r="S14" s="1"/>
      <c r="T14" s="1"/>
      <c r="U14" s="1"/>
      <c r="V14" s="1"/>
      <c r="W14" s="1"/>
      <c r="Y14" s="1"/>
      <c r="Z14" s="123" t="s">
        <v>231</v>
      </c>
      <c r="AA14" s="1"/>
      <c r="AB14" s="1"/>
      <c r="AC14" s="1"/>
      <c r="AD14" s="1"/>
      <c r="AE14" s="1"/>
      <c r="AF14" s="1"/>
      <c r="AG14" s="1"/>
      <c r="AH14" s="1"/>
      <c r="AI14" s="1"/>
      <c r="AJ14" s="1"/>
      <c r="AK14" s="1"/>
      <c r="AL14" s="1"/>
      <c r="AM14" s="1"/>
      <c r="AN14" s="1"/>
      <c r="AO14" s="1"/>
      <c r="AP14" s="1"/>
      <c r="AQ14" s="1"/>
      <c r="AR14" s="1"/>
      <c r="AS14" s="1"/>
      <c r="AT14" s="1"/>
      <c r="AU14" s="1"/>
      <c r="AW14" s="16"/>
      <c r="AX14" s="196" t="s">
        <v>232</v>
      </c>
      <c r="AY14" s="16"/>
      <c r="AZ14" s="16"/>
      <c r="BA14" s="16"/>
      <c r="BB14" s="16"/>
      <c r="BC14" s="16"/>
      <c r="BD14" s="16"/>
      <c r="BE14" s="16"/>
      <c r="BF14" s="16"/>
      <c r="BG14" s="16"/>
      <c r="BH14" s="16"/>
      <c r="BI14" s="16"/>
      <c r="BJ14" s="16"/>
      <c r="BK14" s="16"/>
      <c r="BL14" s="16"/>
      <c r="BM14" s="16"/>
      <c r="BN14" s="16"/>
      <c r="BO14" s="16"/>
      <c r="BP14" s="16"/>
      <c r="BQ14" s="16"/>
      <c r="BR14" s="16"/>
      <c r="BS14" s="16"/>
      <c r="BT14" s="29"/>
      <c r="BU14" s="16"/>
      <c r="BV14" s="196" t="s">
        <v>232</v>
      </c>
      <c r="BW14" s="16"/>
      <c r="BX14" s="16"/>
      <c r="BY14" s="16"/>
      <c r="BZ14" s="16"/>
      <c r="CA14" s="16"/>
      <c r="CB14" s="16"/>
      <c r="CC14" s="16"/>
      <c r="CD14" s="16"/>
      <c r="CE14" s="16"/>
      <c r="CF14" s="16"/>
      <c r="CG14" s="16"/>
      <c r="CH14" s="16"/>
      <c r="CI14" s="16"/>
      <c r="CJ14" s="16"/>
      <c r="CK14" s="16"/>
      <c r="CL14" s="16"/>
      <c r="CM14" s="16"/>
      <c r="CN14" s="16"/>
      <c r="CO14" s="16"/>
      <c r="CP14" s="16"/>
      <c r="CQ14" s="16"/>
      <c r="CR14" s="29"/>
      <c r="CS14" s="16"/>
      <c r="CT14" s="196" t="s">
        <v>232</v>
      </c>
      <c r="CU14" s="16"/>
      <c r="CV14" s="16"/>
      <c r="CW14" s="16"/>
      <c r="CX14" s="16"/>
      <c r="CY14" s="16"/>
      <c r="CZ14" s="16"/>
      <c r="DA14" s="16"/>
      <c r="DB14" s="16"/>
      <c r="DC14" s="16"/>
      <c r="DD14" s="16"/>
      <c r="DE14" s="16"/>
      <c r="DF14" s="16"/>
      <c r="DG14" s="16"/>
      <c r="DH14" s="16"/>
      <c r="DI14" s="16"/>
      <c r="DJ14" s="16"/>
      <c r="DK14" s="16"/>
      <c r="DL14" s="16"/>
      <c r="DM14" s="16"/>
      <c r="DN14" s="16"/>
      <c r="DO14" s="16"/>
      <c r="DP14" s="29"/>
      <c r="DQ14" s="16"/>
      <c r="DR14" s="196" t="s">
        <v>232</v>
      </c>
      <c r="DS14" s="16"/>
      <c r="DT14" s="16"/>
      <c r="DU14" s="16"/>
      <c r="DV14" s="16"/>
      <c r="DW14" s="16"/>
      <c r="DX14" s="16"/>
      <c r="DY14" s="16"/>
      <c r="DZ14" s="16"/>
      <c r="EA14" s="16"/>
      <c r="EB14" s="16"/>
      <c r="EC14" s="16"/>
      <c r="ED14" s="16"/>
      <c r="EE14" s="16"/>
      <c r="EF14" s="16"/>
      <c r="EG14" s="16"/>
      <c r="EH14" s="16"/>
      <c r="EI14" s="16"/>
      <c r="EJ14" s="16"/>
      <c r="EK14" s="16"/>
      <c r="EL14" s="16"/>
      <c r="EM14" s="16"/>
      <c r="EN14" s="29"/>
      <c r="EO14" s="16"/>
      <c r="EP14" s="196" t="s">
        <v>232</v>
      </c>
      <c r="EQ14" s="16"/>
      <c r="ER14" s="16"/>
      <c r="ES14" s="16"/>
      <c r="ET14" s="16"/>
      <c r="EU14" s="16"/>
      <c r="EV14" s="16"/>
      <c r="EW14" s="16"/>
      <c r="EX14" s="16"/>
      <c r="EY14" s="16"/>
      <c r="EZ14" s="16"/>
      <c r="FA14" s="16"/>
      <c r="FB14" s="16"/>
      <c r="FC14" s="16"/>
      <c r="FD14" s="16"/>
      <c r="FE14" s="16"/>
      <c r="FF14" s="16"/>
      <c r="FG14" s="16"/>
      <c r="FH14" s="16"/>
      <c r="FI14" s="16"/>
      <c r="FJ14" s="16"/>
      <c r="FK14" s="16"/>
      <c r="FM14" s="1"/>
      <c r="FN14" s="123" t="s">
        <v>231</v>
      </c>
      <c r="FO14" s="1"/>
      <c r="FP14" s="1"/>
      <c r="FQ14" s="1"/>
      <c r="FR14" s="1"/>
      <c r="FS14" s="1"/>
      <c r="FT14" s="1"/>
      <c r="FU14" s="1"/>
      <c r="FV14" s="1"/>
      <c r="FW14" s="1"/>
      <c r="FX14" s="1"/>
      <c r="FY14" s="1"/>
      <c r="FZ14" s="1"/>
      <c r="GA14" s="1"/>
      <c r="GB14" s="1"/>
      <c r="GC14" s="1"/>
      <c r="GD14" s="1"/>
      <c r="GE14" s="1"/>
      <c r="GF14" s="1"/>
      <c r="GG14" s="1"/>
      <c r="GH14" s="1"/>
      <c r="GI14" s="1"/>
      <c r="GK14" s="1"/>
      <c r="GL14" s="123" t="s">
        <v>231</v>
      </c>
      <c r="GM14" s="1"/>
      <c r="GN14" s="1"/>
      <c r="GO14" s="1"/>
      <c r="GP14" s="1"/>
      <c r="GQ14" s="1"/>
      <c r="GR14" s="1"/>
      <c r="GS14" s="1"/>
      <c r="GT14" s="1"/>
      <c r="GU14" s="1"/>
      <c r="GV14" s="1"/>
      <c r="GW14" s="1"/>
      <c r="GX14" s="1"/>
      <c r="GY14" s="1"/>
      <c r="GZ14" s="1"/>
      <c r="HA14" s="1"/>
      <c r="HB14" s="1"/>
      <c r="HC14" s="1"/>
      <c r="HD14" s="1"/>
      <c r="HE14" s="1"/>
      <c r="HF14" s="1"/>
      <c r="HG14" s="1"/>
    </row>
    <row r="15" spans="1:215" ht="14.5">
      <c r="A15" s="1"/>
      <c r="B15" s="124" t="s">
        <v>233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124" t="s">
        <v>233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0.1</v>
      </c>
      <c r="AR15" s="1">
        <v>0.1</v>
      </c>
      <c r="AS15" s="1">
        <v>0.1</v>
      </c>
      <c r="AT15" s="1">
        <v>0.1</v>
      </c>
      <c r="AU15" s="1">
        <v>0.2</v>
      </c>
      <c r="AW15" s="16"/>
      <c r="AX15" s="197" t="s">
        <v>234</v>
      </c>
      <c r="AY15" s="16">
        <v>0</v>
      </c>
      <c r="AZ15" s="16">
        <v>0</v>
      </c>
      <c r="BA15" s="16">
        <v>0</v>
      </c>
      <c r="BB15" s="16">
        <v>0</v>
      </c>
      <c r="BC15" s="16">
        <v>0</v>
      </c>
      <c r="BD15" s="16">
        <v>0</v>
      </c>
      <c r="BE15" s="16">
        <v>0</v>
      </c>
      <c r="BF15" s="16">
        <v>0</v>
      </c>
      <c r="BG15" s="16">
        <v>0</v>
      </c>
      <c r="BH15" s="16">
        <v>0</v>
      </c>
      <c r="BI15" s="16">
        <v>0</v>
      </c>
      <c r="BJ15" s="16">
        <v>0</v>
      </c>
      <c r="BK15" s="16">
        <v>0</v>
      </c>
      <c r="BL15" s="16">
        <v>0</v>
      </c>
      <c r="BM15" s="16">
        <v>0</v>
      </c>
      <c r="BN15" s="16">
        <v>0</v>
      </c>
      <c r="BO15" s="16">
        <v>0</v>
      </c>
      <c r="BP15" s="16">
        <v>0</v>
      </c>
      <c r="BQ15" s="16">
        <v>0</v>
      </c>
      <c r="BR15" s="16">
        <v>0</v>
      </c>
      <c r="BS15" s="16">
        <v>0</v>
      </c>
      <c r="BT15" s="29"/>
      <c r="BU15" s="16"/>
      <c r="BV15" s="197" t="s">
        <v>234</v>
      </c>
      <c r="BW15" s="16">
        <v>0</v>
      </c>
      <c r="BX15" s="16">
        <v>0</v>
      </c>
      <c r="BY15" s="16">
        <v>0</v>
      </c>
      <c r="BZ15" s="16">
        <v>0</v>
      </c>
      <c r="CA15" s="16">
        <v>0</v>
      </c>
      <c r="CB15" s="16">
        <v>0</v>
      </c>
      <c r="CC15" s="16">
        <v>0</v>
      </c>
      <c r="CD15" s="16">
        <v>0</v>
      </c>
      <c r="CE15" s="16">
        <v>0</v>
      </c>
      <c r="CF15" s="16">
        <v>0</v>
      </c>
      <c r="CG15" s="16">
        <v>0</v>
      </c>
      <c r="CH15" s="16">
        <v>0</v>
      </c>
      <c r="CI15" s="16">
        <v>0</v>
      </c>
      <c r="CJ15" s="16">
        <v>0</v>
      </c>
      <c r="CK15" s="16">
        <v>0.1</v>
      </c>
      <c r="CL15" s="16">
        <v>0.4</v>
      </c>
      <c r="CM15" s="16">
        <v>0.5</v>
      </c>
      <c r="CN15" s="16">
        <v>0.6</v>
      </c>
      <c r="CO15" s="16">
        <v>0.5</v>
      </c>
      <c r="CP15" s="16">
        <v>0.6</v>
      </c>
      <c r="CQ15" s="16">
        <v>0.7</v>
      </c>
      <c r="CR15" s="29"/>
      <c r="CS15" s="16"/>
      <c r="CT15" s="197" t="s">
        <v>234</v>
      </c>
      <c r="CU15" s="16">
        <v>0.2</v>
      </c>
      <c r="CV15" s="16">
        <v>0.2</v>
      </c>
      <c r="CW15" s="16">
        <v>0.1</v>
      </c>
      <c r="CX15" s="16">
        <v>0</v>
      </c>
      <c r="CY15" s="16">
        <v>0</v>
      </c>
      <c r="CZ15" s="16">
        <v>0</v>
      </c>
      <c r="DA15" s="16">
        <v>0</v>
      </c>
      <c r="DB15" s="16">
        <v>0</v>
      </c>
      <c r="DC15" s="16">
        <v>0</v>
      </c>
      <c r="DD15" s="16">
        <v>0.2</v>
      </c>
      <c r="DE15" s="16">
        <v>0</v>
      </c>
      <c r="DF15" s="16">
        <v>0</v>
      </c>
      <c r="DG15" s="16">
        <v>0</v>
      </c>
      <c r="DH15" s="16">
        <v>0</v>
      </c>
      <c r="DI15" s="16">
        <v>0</v>
      </c>
      <c r="DJ15" s="16">
        <v>0.1</v>
      </c>
      <c r="DK15" s="16">
        <v>0.2</v>
      </c>
      <c r="DL15" s="16">
        <v>0.3</v>
      </c>
      <c r="DM15" s="16">
        <v>0.3</v>
      </c>
      <c r="DN15" s="16">
        <v>0.3</v>
      </c>
      <c r="DO15" s="16">
        <v>0.5</v>
      </c>
      <c r="DP15" s="29"/>
      <c r="DQ15" s="16"/>
      <c r="DR15" s="197" t="s">
        <v>234</v>
      </c>
      <c r="DS15" s="16">
        <v>0</v>
      </c>
      <c r="DT15" s="16">
        <v>0</v>
      </c>
      <c r="DU15" s="16">
        <v>0</v>
      </c>
      <c r="DV15" s="16">
        <v>0</v>
      </c>
      <c r="DW15" s="16">
        <v>0</v>
      </c>
      <c r="DX15" s="16">
        <v>0</v>
      </c>
      <c r="DY15" s="16">
        <v>0</v>
      </c>
      <c r="DZ15" s="16">
        <v>0</v>
      </c>
      <c r="EA15" s="16">
        <v>0</v>
      </c>
      <c r="EB15" s="16">
        <v>0</v>
      </c>
      <c r="EC15" s="16">
        <v>0</v>
      </c>
      <c r="ED15" s="16">
        <v>0</v>
      </c>
      <c r="EE15" s="16">
        <v>0</v>
      </c>
      <c r="EF15" s="16">
        <v>0</v>
      </c>
      <c r="EG15" s="16">
        <v>0</v>
      </c>
      <c r="EH15" s="16">
        <v>0</v>
      </c>
      <c r="EI15" s="16">
        <v>0</v>
      </c>
      <c r="EJ15" s="16">
        <v>0</v>
      </c>
      <c r="EK15" s="16">
        <v>0</v>
      </c>
      <c r="EL15" s="16">
        <v>0</v>
      </c>
      <c r="EM15" s="16">
        <v>0</v>
      </c>
      <c r="EN15" s="29"/>
      <c r="EO15" s="16"/>
      <c r="EP15" s="197" t="s">
        <v>234</v>
      </c>
      <c r="EQ15" s="16">
        <v>0</v>
      </c>
      <c r="ER15" s="16">
        <v>0</v>
      </c>
      <c r="ES15" s="16">
        <v>0</v>
      </c>
      <c r="ET15" s="16">
        <v>0</v>
      </c>
      <c r="EU15" s="16">
        <v>0</v>
      </c>
      <c r="EV15" s="16">
        <v>0</v>
      </c>
      <c r="EW15" s="16">
        <v>0</v>
      </c>
      <c r="EX15" s="16">
        <v>0</v>
      </c>
      <c r="EY15" s="16">
        <v>0</v>
      </c>
      <c r="EZ15" s="16">
        <v>0</v>
      </c>
      <c r="FA15" s="16">
        <v>0</v>
      </c>
      <c r="FB15" s="16">
        <v>0</v>
      </c>
      <c r="FC15" s="16">
        <v>0</v>
      </c>
      <c r="FD15" s="16">
        <v>0</v>
      </c>
      <c r="FE15" s="16">
        <v>0</v>
      </c>
      <c r="FF15" s="16">
        <v>0</v>
      </c>
      <c r="FG15" s="16">
        <v>0</v>
      </c>
      <c r="FH15" s="16">
        <v>0</v>
      </c>
      <c r="FI15" s="16">
        <v>0</v>
      </c>
      <c r="FJ15" s="16">
        <v>0</v>
      </c>
      <c r="FK15" s="16">
        <v>0</v>
      </c>
      <c r="FM15" s="1"/>
      <c r="FN15" s="124" t="s">
        <v>233</v>
      </c>
      <c r="FO15" s="1">
        <v>0</v>
      </c>
      <c r="FP15" s="1">
        <v>0</v>
      </c>
      <c r="FQ15" s="1">
        <v>0</v>
      </c>
      <c r="FR15" s="1">
        <v>0</v>
      </c>
      <c r="FS15" s="1">
        <v>0</v>
      </c>
      <c r="FT15" s="1">
        <v>0</v>
      </c>
      <c r="FU15" s="1">
        <v>0</v>
      </c>
      <c r="FV15" s="1">
        <v>0</v>
      </c>
      <c r="FW15" s="1">
        <v>0</v>
      </c>
      <c r="FX15" s="1">
        <v>0</v>
      </c>
      <c r="FY15" s="1">
        <v>0</v>
      </c>
      <c r="FZ15" s="1">
        <v>0</v>
      </c>
      <c r="GA15" s="1">
        <v>0</v>
      </c>
      <c r="GB15" s="1">
        <v>0</v>
      </c>
      <c r="GC15" s="1">
        <v>0.1</v>
      </c>
      <c r="GD15" s="1">
        <v>0.3</v>
      </c>
      <c r="GE15" s="1">
        <v>0.4</v>
      </c>
      <c r="GF15" s="1">
        <v>0.7</v>
      </c>
      <c r="GG15" s="1">
        <v>0.6</v>
      </c>
      <c r="GH15" s="1">
        <v>0.6</v>
      </c>
      <c r="GI15" s="1">
        <v>0.9</v>
      </c>
      <c r="GK15" s="1"/>
      <c r="GL15" s="124" t="s">
        <v>233</v>
      </c>
      <c r="GM15" s="1">
        <v>0.1</v>
      </c>
      <c r="GN15" s="1">
        <v>0</v>
      </c>
      <c r="GO15" s="1">
        <v>0</v>
      </c>
      <c r="GP15" s="1">
        <v>0</v>
      </c>
      <c r="GQ15" s="1">
        <v>0</v>
      </c>
      <c r="GR15" s="1">
        <v>0</v>
      </c>
      <c r="GS15" s="1">
        <v>0</v>
      </c>
      <c r="GT15" s="1">
        <v>0</v>
      </c>
      <c r="GU15" s="1">
        <v>0</v>
      </c>
      <c r="GV15" s="1">
        <v>0</v>
      </c>
      <c r="GW15" s="1">
        <v>0</v>
      </c>
      <c r="GX15" s="1">
        <v>0</v>
      </c>
      <c r="GY15" s="1">
        <v>0</v>
      </c>
      <c r="GZ15" s="1">
        <v>0</v>
      </c>
      <c r="HA15" s="1">
        <v>0</v>
      </c>
      <c r="HB15" s="1">
        <v>0.1</v>
      </c>
      <c r="HC15" s="1">
        <v>0.2</v>
      </c>
      <c r="HD15" s="1">
        <v>0.2</v>
      </c>
      <c r="HE15" s="1">
        <v>0.2</v>
      </c>
      <c r="HF15" s="1">
        <v>0.3</v>
      </c>
      <c r="HG15" s="1">
        <v>0.4</v>
      </c>
    </row>
    <row r="16" spans="1:215" ht="14.5">
      <c r="A16" s="1"/>
      <c r="B16" s="190" t="s">
        <v>235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190" t="s">
        <v>235</v>
      </c>
      <c r="AA16" s="1">
        <v>0.1</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6"/>
      <c r="AX16" s="198" t="s">
        <v>236</v>
      </c>
      <c r="AY16" s="16">
        <v>0.1</v>
      </c>
      <c r="AZ16" s="16">
        <v>0</v>
      </c>
      <c r="BA16" s="16">
        <v>0</v>
      </c>
      <c r="BB16" s="16">
        <v>0</v>
      </c>
      <c r="BC16" s="16">
        <v>0</v>
      </c>
      <c r="BD16" s="16">
        <v>0</v>
      </c>
      <c r="BE16" s="16">
        <v>0</v>
      </c>
      <c r="BF16" s="16">
        <v>0</v>
      </c>
      <c r="BG16" s="16">
        <v>0</v>
      </c>
      <c r="BH16" s="16">
        <v>0</v>
      </c>
      <c r="BI16" s="16">
        <v>0</v>
      </c>
      <c r="BJ16" s="16">
        <v>0</v>
      </c>
      <c r="BK16" s="16">
        <v>0</v>
      </c>
      <c r="BL16" s="16">
        <v>0</v>
      </c>
      <c r="BM16" s="16">
        <v>0</v>
      </c>
      <c r="BN16" s="16">
        <v>0</v>
      </c>
      <c r="BO16" s="16">
        <v>0</v>
      </c>
      <c r="BP16" s="16">
        <v>0</v>
      </c>
      <c r="BQ16" s="16">
        <v>0</v>
      </c>
      <c r="BR16" s="16">
        <v>0</v>
      </c>
      <c r="BS16" s="16">
        <v>0</v>
      </c>
      <c r="BT16" s="29"/>
      <c r="BU16" s="16"/>
      <c r="BV16" s="198" t="s">
        <v>236</v>
      </c>
      <c r="BW16" s="16">
        <v>0.3</v>
      </c>
      <c r="BX16" s="16">
        <v>0.1</v>
      </c>
      <c r="BY16" s="16">
        <v>0.1</v>
      </c>
      <c r="BZ16" s="16">
        <v>0.2</v>
      </c>
      <c r="CA16" s="16">
        <v>0.2</v>
      </c>
      <c r="CB16" s="16">
        <v>0.1</v>
      </c>
      <c r="CC16" s="16">
        <v>0.1</v>
      </c>
      <c r="CD16" s="16">
        <v>0.2</v>
      </c>
      <c r="CE16" s="16">
        <v>0.1</v>
      </c>
      <c r="CF16" s="16">
        <v>0.1</v>
      </c>
      <c r="CG16" s="16">
        <v>0.1</v>
      </c>
      <c r="CH16" s="16">
        <v>0.1</v>
      </c>
      <c r="CI16" s="16">
        <v>0.1</v>
      </c>
      <c r="CJ16" s="16">
        <v>0.1</v>
      </c>
      <c r="CK16" s="16">
        <v>0.2</v>
      </c>
      <c r="CL16" s="16">
        <v>0.2</v>
      </c>
      <c r="CM16" s="16">
        <v>0.2</v>
      </c>
      <c r="CN16" s="16">
        <v>0.2</v>
      </c>
      <c r="CO16" s="16">
        <v>0.2</v>
      </c>
      <c r="CP16" s="16">
        <v>0.2</v>
      </c>
      <c r="CQ16" s="16">
        <v>0.2</v>
      </c>
      <c r="CR16" s="29"/>
      <c r="CS16" s="16"/>
      <c r="CT16" s="198" t="s">
        <v>236</v>
      </c>
      <c r="CU16" s="16">
        <v>0.7</v>
      </c>
      <c r="CV16" s="16">
        <v>0.2</v>
      </c>
      <c r="CW16" s="16">
        <v>0.1</v>
      </c>
      <c r="CX16" s="16">
        <v>0.3</v>
      </c>
      <c r="CY16" s="16">
        <v>0.3</v>
      </c>
      <c r="CZ16" s="16">
        <v>0.1</v>
      </c>
      <c r="DA16" s="16">
        <v>0.2</v>
      </c>
      <c r="DB16" s="16">
        <v>0.3</v>
      </c>
      <c r="DC16" s="16">
        <v>0.1</v>
      </c>
      <c r="DD16" s="16">
        <v>0.2</v>
      </c>
      <c r="DE16" s="16">
        <v>0.2</v>
      </c>
      <c r="DF16" s="16">
        <v>0.2</v>
      </c>
      <c r="DG16" s="16">
        <v>0.3</v>
      </c>
      <c r="DH16" s="16">
        <v>0.3</v>
      </c>
      <c r="DI16" s="16">
        <v>0.4</v>
      </c>
      <c r="DJ16" s="16">
        <v>0.4</v>
      </c>
      <c r="DK16" s="16">
        <v>0.4</v>
      </c>
      <c r="DL16" s="16">
        <v>0.4</v>
      </c>
      <c r="DM16" s="16">
        <v>0.3</v>
      </c>
      <c r="DN16" s="16">
        <v>0.4</v>
      </c>
      <c r="DO16" s="16">
        <v>0.4</v>
      </c>
      <c r="DP16" s="29"/>
      <c r="DQ16" s="16"/>
      <c r="DR16" s="198" t="s">
        <v>236</v>
      </c>
      <c r="DS16" s="16">
        <v>0.1</v>
      </c>
      <c r="DT16" s="16">
        <v>0</v>
      </c>
      <c r="DU16" s="16">
        <v>0</v>
      </c>
      <c r="DV16" s="16">
        <v>0</v>
      </c>
      <c r="DW16" s="16">
        <v>0</v>
      </c>
      <c r="DX16" s="16">
        <v>0</v>
      </c>
      <c r="DY16" s="16">
        <v>0</v>
      </c>
      <c r="DZ16" s="16">
        <v>0</v>
      </c>
      <c r="EA16" s="16">
        <v>0</v>
      </c>
      <c r="EB16" s="16">
        <v>0</v>
      </c>
      <c r="EC16" s="16">
        <v>0</v>
      </c>
      <c r="ED16" s="16">
        <v>0</v>
      </c>
      <c r="EE16" s="16">
        <v>0</v>
      </c>
      <c r="EF16" s="16">
        <v>0</v>
      </c>
      <c r="EG16" s="16">
        <v>0.1</v>
      </c>
      <c r="EH16" s="16">
        <v>0.1</v>
      </c>
      <c r="EI16" s="16">
        <v>0.1</v>
      </c>
      <c r="EJ16" s="16">
        <v>0.1</v>
      </c>
      <c r="EK16" s="16">
        <v>0.1</v>
      </c>
      <c r="EL16" s="16">
        <v>0.1</v>
      </c>
      <c r="EM16" s="16">
        <v>0.1</v>
      </c>
      <c r="EN16" s="29"/>
      <c r="EO16" s="16"/>
      <c r="EP16" s="198" t="s">
        <v>236</v>
      </c>
      <c r="EQ16" s="16">
        <v>0.1</v>
      </c>
      <c r="ER16" s="16">
        <v>0</v>
      </c>
      <c r="ES16" s="16">
        <v>0</v>
      </c>
      <c r="ET16" s="16">
        <v>0</v>
      </c>
      <c r="EU16" s="16">
        <v>0</v>
      </c>
      <c r="EV16" s="16">
        <v>0</v>
      </c>
      <c r="EW16" s="16">
        <v>0</v>
      </c>
      <c r="EX16" s="16">
        <v>0</v>
      </c>
      <c r="EY16" s="16">
        <v>0</v>
      </c>
      <c r="EZ16" s="16">
        <v>0</v>
      </c>
      <c r="FA16" s="16">
        <v>0</v>
      </c>
      <c r="FB16" s="16">
        <v>0</v>
      </c>
      <c r="FC16" s="16">
        <v>0</v>
      </c>
      <c r="FD16" s="16">
        <v>0</v>
      </c>
      <c r="FE16" s="16">
        <v>0.1</v>
      </c>
      <c r="FF16" s="16">
        <v>0.1</v>
      </c>
      <c r="FG16" s="16">
        <v>0.1</v>
      </c>
      <c r="FH16" s="16">
        <v>0.1</v>
      </c>
      <c r="FI16" s="16">
        <v>0</v>
      </c>
      <c r="FJ16" s="16">
        <v>0.1</v>
      </c>
      <c r="FK16" s="16">
        <v>0.1</v>
      </c>
      <c r="FM16" s="1"/>
      <c r="FN16" s="202" t="s">
        <v>235</v>
      </c>
      <c r="FO16" s="1">
        <v>0.3</v>
      </c>
      <c r="FP16" s="1">
        <v>0.1</v>
      </c>
      <c r="FQ16" s="1">
        <v>0.1</v>
      </c>
      <c r="FR16" s="1">
        <v>0.1</v>
      </c>
      <c r="FS16" s="1">
        <v>0.1</v>
      </c>
      <c r="FT16" s="1">
        <v>0</v>
      </c>
      <c r="FU16" s="1">
        <v>0.1</v>
      </c>
      <c r="FV16" s="1">
        <v>0.1</v>
      </c>
      <c r="FW16" s="1">
        <v>0.1</v>
      </c>
      <c r="FX16" s="1">
        <v>0.1</v>
      </c>
      <c r="FY16" s="1">
        <v>0.1</v>
      </c>
      <c r="FZ16" s="1">
        <v>0.1</v>
      </c>
      <c r="GA16" s="1">
        <v>0.1</v>
      </c>
      <c r="GB16" s="1">
        <v>0.1</v>
      </c>
      <c r="GC16" s="1">
        <v>0.1</v>
      </c>
      <c r="GD16" s="1">
        <v>0.1</v>
      </c>
      <c r="GE16" s="1">
        <v>0.2</v>
      </c>
      <c r="GF16" s="1">
        <v>0.2</v>
      </c>
      <c r="GG16" s="1">
        <v>0.1</v>
      </c>
      <c r="GH16" s="1">
        <v>0.2</v>
      </c>
      <c r="GI16" s="1">
        <v>0.2</v>
      </c>
      <c r="GK16" s="1"/>
      <c r="GL16" s="202" t="s">
        <v>235</v>
      </c>
      <c r="GM16" s="1">
        <v>0.2</v>
      </c>
      <c r="GN16" s="1">
        <v>0.1</v>
      </c>
      <c r="GO16" s="1">
        <v>0</v>
      </c>
      <c r="GP16" s="1">
        <v>0.1</v>
      </c>
      <c r="GQ16" s="1">
        <v>0.1</v>
      </c>
      <c r="GR16" s="1">
        <v>0</v>
      </c>
      <c r="GS16" s="1">
        <v>0.1</v>
      </c>
      <c r="GT16" s="1">
        <v>0.1</v>
      </c>
      <c r="GU16" s="1">
        <v>0</v>
      </c>
      <c r="GV16" s="1">
        <v>0.1</v>
      </c>
      <c r="GW16" s="1">
        <v>0</v>
      </c>
      <c r="GX16" s="1">
        <v>0.1</v>
      </c>
      <c r="GY16" s="1">
        <v>0.1</v>
      </c>
      <c r="GZ16" s="1">
        <v>0.1</v>
      </c>
      <c r="HA16" s="1">
        <v>0.1</v>
      </c>
      <c r="HB16" s="1">
        <v>0.1</v>
      </c>
      <c r="HC16" s="1">
        <v>0.1</v>
      </c>
      <c r="HD16" s="1">
        <v>0.1</v>
      </c>
      <c r="HE16" s="1">
        <v>0.1</v>
      </c>
      <c r="HF16" s="1">
        <v>0.1</v>
      </c>
      <c r="HG16" s="1">
        <v>0.1</v>
      </c>
    </row>
    <row r="17" spans="1:216" ht="14.5">
      <c r="A17" s="1"/>
      <c r="B17" s="190" t="s">
        <v>237</v>
      </c>
      <c r="C17" s="1">
        <v>0</v>
      </c>
      <c r="D17" s="1">
        <v>0</v>
      </c>
      <c r="E17" s="1">
        <v>0</v>
      </c>
      <c r="F17" s="1">
        <v>0</v>
      </c>
      <c r="G17" s="1">
        <v>0</v>
      </c>
      <c r="H17" s="1">
        <v>0</v>
      </c>
      <c r="I17" s="1">
        <v>0</v>
      </c>
      <c r="J17" s="1">
        <v>0</v>
      </c>
      <c r="K17" s="1">
        <v>0</v>
      </c>
      <c r="L17" s="1">
        <v>0</v>
      </c>
      <c r="M17" s="1">
        <v>0</v>
      </c>
      <c r="N17" s="1">
        <v>0</v>
      </c>
      <c r="O17" s="1">
        <v>0</v>
      </c>
      <c r="P17" s="1">
        <v>0.1</v>
      </c>
      <c r="Q17" s="1">
        <v>0.1</v>
      </c>
      <c r="R17" s="1">
        <v>0.1</v>
      </c>
      <c r="S17" s="1">
        <v>0.1</v>
      </c>
      <c r="T17" s="1">
        <v>0</v>
      </c>
      <c r="U17" s="1">
        <v>0</v>
      </c>
      <c r="V17" s="1">
        <v>0</v>
      </c>
      <c r="W17" s="1">
        <v>0</v>
      </c>
      <c r="Y17" s="1"/>
      <c r="Z17" s="190" t="s">
        <v>237</v>
      </c>
      <c r="AA17" s="1">
        <v>0.4</v>
      </c>
      <c r="AB17" s="1">
        <v>0.4</v>
      </c>
      <c r="AC17" s="1">
        <v>0.4</v>
      </c>
      <c r="AD17" s="1">
        <v>0.6</v>
      </c>
      <c r="AE17" s="1">
        <v>0.5</v>
      </c>
      <c r="AF17" s="1">
        <v>0.4</v>
      </c>
      <c r="AG17" s="1">
        <v>0.3</v>
      </c>
      <c r="AH17" s="1">
        <v>0.3</v>
      </c>
      <c r="AI17" s="1">
        <v>0.4</v>
      </c>
      <c r="AJ17" s="1">
        <v>0.4</v>
      </c>
      <c r="AK17" s="1">
        <v>0.4</v>
      </c>
      <c r="AL17" s="1">
        <v>0.4</v>
      </c>
      <c r="AM17" s="1">
        <v>0.3</v>
      </c>
      <c r="AN17" s="1">
        <v>0.3</v>
      </c>
      <c r="AO17" s="1">
        <v>0.3</v>
      </c>
      <c r="AP17" s="1">
        <v>0.3</v>
      </c>
      <c r="AQ17" s="1">
        <v>0.3</v>
      </c>
      <c r="AR17" s="1">
        <v>0.1</v>
      </c>
      <c r="AS17" s="1">
        <v>0.2</v>
      </c>
      <c r="AT17" s="1">
        <v>0.2</v>
      </c>
      <c r="AU17" s="1">
        <v>0.2</v>
      </c>
      <c r="AW17" s="16"/>
      <c r="AX17" s="198" t="s">
        <v>238</v>
      </c>
      <c r="AY17" s="16">
        <v>0.9</v>
      </c>
      <c r="AZ17" s="16">
        <v>0.8</v>
      </c>
      <c r="BA17" s="16">
        <v>0.9</v>
      </c>
      <c r="BB17" s="16">
        <v>1.1000000000000001</v>
      </c>
      <c r="BC17" s="16">
        <v>0.8</v>
      </c>
      <c r="BD17" s="16">
        <v>0.9</v>
      </c>
      <c r="BE17" s="16">
        <v>0.9</v>
      </c>
      <c r="BF17" s="16">
        <v>0.7</v>
      </c>
      <c r="BG17" s="16">
        <v>0.7</v>
      </c>
      <c r="BH17" s="16">
        <v>0.7</v>
      </c>
      <c r="BI17" s="16">
        <v>0.8</v>
      </c>
      <c r="BJ17" s="16">
        <v>1.1000000000000001</v>
      </c>
      <c r="BK17" s="16">
        <v>0.8</v>
      </c>
      <c r="BL17" s="16">
        <v>0.6</v>
      </c>
      <c r="BM17" s="16">
        <v>0.5</v>
      </c>
      <c r="BN17" s="16">
        <v>0.5</v>
      </c>
      <c r="BO17" s="16">
        <v>0.6</v>
      </c>
      <c r="BP17" s="16">
        <v>0.2</v>
      </c>
      <c r="BQ17" s="16">
        <v>0.4</v>
      </c>
      <c r="BR17" s="16">
        <v>0.4</v>
      </c>
      <c r="BS17" s="16">
        <v>0.3</v>
      </c>
      <c r="BT17" s="29"/>
      <c r="BU17" s="16"/>
      <c r="BV17" s="198" t="s">
        <v>238</v>
      </c>
      <c r="BW17" s="16">
        <v>1.7</v>
      </c>
      <c r="BX17" s="16">
        <v>1.4</v>
      </c>
      <c r="BY17" s="16">
        <v>1.4</v>
      </c>
      <c r="BZ17" s="16">
        <v>1.9</v>
      </c>
      <c r="CA17" s="16">
        <v>1.6</v>
      </c>
      <c r="CB17" s="16">
        <v>1.7</v>
      </c>
      <c r="CC17" s="16">
        <v>2.2000000000000002</v>
      </c>
      <c r="CD17" s="16">
        <v>2.1</v>
      </c>
      <c r="CE17" s="16">
        <v>2.5</v>
      </c>
      <c r="CF17" s="16">
        <v>2.2000000000000002</v>
      </c>
      <c r="CG17" s="16">
        <v>2.5</v>
      </c>
      <c r="CH17" s="16">
        <v>2.5</v>
      </c>
      <c r="CI17" s="16">
        <v>2.2000000000000002</v>
      </c>
      <c r="CJ17" s="16">
        <v>2.1</v>
      </c>
      <c r="CK17" s="16">
        <v>1.7</v>
      </c>
      <c r="CL17" s="16">
        <v>1.7</v>
      </c>
      <c r="CM17" s="16">
        <v>2</v>
      </c>
      <c r="CN17" s="16">
        <v>0.9</v>
      </c>
      <c r="CO17" s="16">
        <v>1.4</v>
      </c>
      <c r="CP17" s="16">
        <v>1.6</v>
      </c>
      <c r="CQ17" s="16">
        <v>1.2</v>
      </c>
      <c r="CR17" s="29"/>
      <c r="CS17" s="16"/>
      <c r="CT17" s="198" t="s">
        <v>238</v>
      </c>
      <c r="CU17" s="16">
        <v>3.9</v>
      </c>
      <c r="CV17" s="16">
        <v>3.3</v>
      </c>
      <c r="CW17" s="16">
        <v>3.8</v>
      </c>
      <c r="CX17" s="16">
        <v>4.4000000000000004</v>
      </c>
      <c r="CY17" s="16">
        <v>3.6</v>
      </c>
      <c r="CZ17" s="16">
        <v>4.3</v>
      </c>
      <c r="DA17" s="16">
        <v>4</v>
      </c>
      <c r="DB17" s="16">
        <v>3.8</v>
      </c>
      <c r="DC17" s="16">
        <v>4.2</v>
      </c>
      <c r="DD17" s="16">
        <v>4.5</v>
      </c>
      <c r="DE17" s="16">
        <v>5</v>
      </c>
      <c r="DF17" s="16">
        <v>5.4</v>
      </c>
      <c r="DG17" s="16">
        <v>4.9000000000000004</v>
      </c>
      <c r="DH17" s="16">
        <v>4.3</v>
      </c>
      <c r="DI17" s="16">
        <v>3.8</v>
      </c>
      <c r="DJ17" s="16">
        <v>3.5</v>
      </c>
      <c r="DK17" s="16">
        <v>3.5</v>
      </c>
      <c r="DL17" s="16">
        <v>1.7</v>
      </c>
      <c r="DM17" s="16">
        <v>2.7</v>
      </c>
      <c r="DN17" s="16">
        <v>3.1</v>
      </c>
      <c r="DO17" s="16">
        <v>2.2999999999999998</v>
      </c>
      <c r="DP17" s="29"/>
      <c r="DQ17" s="16"/>
      <c r="DR17" s="198" t="s">
        <v>238</v>
      </c>
      <c r="DS17" s="16">
        <v>0.3</v>
      </c>
      <c r="DT17" s="16">
        <v>0.2</v>
      </c>
      <c r="DU17" s="16">
        <v>0.3</v>
      </c>
      <c r="DV17" s="16">
        <v>0.4</v>
      </c>
      <c r="DW17" s="16">
        <v>0.3</v>
      </c>
      <c r="DX17" s="16">
        <v>0.3</v>
      </c>
      <c r="DY17" s="16">
        <v>0.3</v>
      </c>
      <c r="DZ17" s="16">
        <v>0.3</v>
      </c>
      <c r="EA17" s="16">
        <v>0.4</v>
      </c>
      <c r="EB17" s="16">
        <v>0.4</v>
      </c>
      <c r="EC17" s="16">
        <v>0.3</v>
      </c>
      <c r="ED17" s="16">
        <v>0.4</v>
      </c>
      <c r="EE17" s="16">
        <v>0.4</v>
      </c>
      <c r="EF17" s="16">
        <v>0.3</v>
      </c>
      <c r="EG17" s="16">
        <v>0.3</v>
      </c>
      <c r="EH17" s="16">
        <v>0.2</v>
      </c>
      <c r="EI17" s="16">
        <v>0.3</v>
      </c>
      <c r="EJ17" s="16">
        <v>0.1</v>
      </c>
      <c r="EK17" s="16">
        <v>0.2</v>
      </c>
      <c r="EL17" s="16">
        <v>0.2</v>
      </c>
      <c r="EM17" s="16">
        <v>0.2</v>
      </c>
      <c r="EN17" s="29"/>
      <c r="EO17" s="16"/>
      <c r="EP17" s="198" t="s">
        <v>238</v>
      </c>
      <c r="EQ17" s="16">
        <v>0.5</v>
      </c>
      <c r="ER17" s="16">
        <v>0.4</v>
      </c>
      <c r="ES17" s="16">
        <v>0.5</v>
      </c>
      <c r="ET17" s="16">
        <v>0.7</v>
      </c>
      <c r="EU17" s="16">
        <v>0.6</v>
      </c>
      <c r="EV17" s="16">
        <v>0.6</v>
      </c>
      <c r="EW17" s="16">
        <v>0.7</v>
      </c>
      <c r="EX17" s="16">
        <v>0.7</v>
      </c>
      <c r="EY17" s="16">
        <v>0.8</v>
      </c>
      <c r="EZ17" s="16">
        <v>0.8</v>
      </c>
      <c r="FA17" s="16">
        <v>0.7</v>
      </c>
      <c r="FB17" s="16">
        <v>0.7</v>
      </c>
      <c r="FC17" s="16">
        <v>0.6</v>
      </c>
      <c r="FD17" s="16">
        <v>0.6</v>
      </c>
      <c r="FE17" s="16">
        <v>0.6</v>
      </c>
      <c r="FF17" s="16">
        <v>0.5</v>
      </c>
      <c r="FG17" s="16">
        <v>0.5</v>
      </c>
      <c r="FH17" s="16">
        <v>0.3</v>
      </c>
      <c r="FI17" s="16">
        <v>0.4</v>
      </c>
      <c r="FJ17" s="16">
        <v>0.4</v>
      </c>
      <c r="FK17" s="16">
        <v>0.3</v>
      </c>
      <c r="FM17" s="1"/>
      <c r="FN17" s="202" t="s">
        <v>237</v>
      </c>
      <c r="FO17" s="1">
        <v>2.2000000000000002</v>
      </c>
      <c r="FP17" s="1">
        <v>2.6</v>
      </c>
      <c r="FQ17" s="1">
        <v>3</v>
      </c>
      <c r="FR17" s="1">
        <v>2.6</v>
      </c>
      <c r="FS17" s="1">
        <v>1.9</v>
      </c>
      <c r="FT17" s="1">
        <v>2.2000000000000002</v>
      </c>
      <c r="FU17" s="1">
        <v>2.2000000000000002</v>
      </c>
      <c r="FV17" s="1">
        <v>2.2999999999999998</v>
      </c>
      <c r="FW17" s="1">
        <v>2.6</v>
      </c>
      <c r="FX17" s="1">
        <v>2.7</v>
      </c>
      <c r="FY17" s="1">
        <v>3</v>
      </c>
      <c r="FZ17" s="1">
        <v>2.9</v>
      </c>
      <c r="GA17" s="1">
        <v>2.5</v>
      </c>
      <c r="GB17" s="1">
        <v>2.4</v>
      </c>
      <c r="GC17" s="1">
        <v>2.4</v>
      </c>
      <c r="GD17" s="1">
        <v>2</v>
      </c>
      <c r="GE17" s="1">
        <v>2</v>
      </c>
      <c r="GF17" s="1">
        <v>0.9</v>
      </c>
      <c r="GG17" s="1">
        <v>1.5</v>
      </c>
      <c r="GH17" s="1">
        <v>1.7</v>
      </c>
      <c r="GI17" s="1">
        <v>1.4</v>
      </c>
      <c r="GK17" s="1"/>
      <c r="GL17" s="202" t="s">
        <v>237</v>
      </c>
      <c r="GM17" s="1">
        <v>2.2999999999999998</v>
      </c>
      <c r="GN17" s="1">
        <v>2.5</v>
      </c>
      <c r="GO17" s="1">
        <v>2.6</v>
      </c>
      <c r="GP17" s="1">
        <v>2.7</v>
      </c>
      <c r="GQ17" s="1">
        <v>2.1</v>
      </c>
      <c r="GR17" s="1">
        <v>2.2000000000000002</v>
      </c>
      <c r="GS17" s="1">
        <v>2.1</v>
      </c>
      <c r="GT17" s="1">
        <v>2.2999999999999998</v>
      </c>
      <c r="GU17" s="1">
        <v>2.5</v>
      </c>
      <c r="GV17" s="1">
        <v>1.9</v>
      </c>
      <c r="GW17" s="1">
        <v>1.9</v>
      </c>
      <c r="GX17" s="1">
        <v>1.8</v>
      </c>
      <c r="GY17" s="1">
        <v>1.7</v>
      </c>
      <c r="GZ17" s="1">
        <v>1.7</v>
      </c>
      <c r="HA17" s="1">
        <v>1.5</v>
      </c>
      <c r="HB17" s="1">
        <v>1.4</v>
      </c>
      <c r="HC17" s="1">
        <v>1.6</v>
      </c>
      <c r="HD17" s="1">
        <v>0.8</v>
      </c>
      <c r="HE17" s="1">
        <v>1.2</v>
      </c>
      <c r="HF17" s="1">
        <v>1.4</v>
      </c>
      <c r="HG17" s="1">
        <v>1.1000000000000001</v>
      </c>
    </row>
    <row r="18" spans="1:216" ht="14.5">
      <c r="A18" s="1"/>
      <c r="B18" s="190" t="s">
        <v>239</v>
      </c>
      <c r="C18" s="2" t="s">
        <v>240</v>
      </c>
      <c r="D18" s="2" t="s">
        <v>240</v>
      </c>
      <c r="E18" s="2" t="s">
        <v>240</v>
      </c>
      <c r="F18" s="2" t="s">
        <v>240</v>
      </c>
      <c r="G18" s="2" t="s">
        <v>240</v>
      </c>
      <c r="H18" s="2" t="s">
        <v>240</v>
      </c>
      <c r="I18" s="2" t="s">
        <v>240</v>
      </c>
      <c r="J18" s="2" t="s">
        <v>240</v>
      </c>
      <c r="K18" s="2" t="s">
        <v>240</v>
      </c>
      <c r="L18" s="2" t="s">
        <v>240</v>
      </c>
      <c r="M18" s="2" t="s">
        <v>240</v>
      </c>
      <c r="N18" s="2">
        <v>0</v>
      </c>
      <c r="O18" s="2">
        <v>0</v>
      </c>
      <c r="P18" s="2">
        <v>0</v>
      </c>
      <c r="Q18" s="2">
        <v>0</v>
      </c>
      <c r="R18" s="2" t="s">
        <v>240</v>
      </c>
      <c r="S18" s="2" t="s">
        <v>240</v>
      </c>
      <c r="T18" s="2" t="s">
        <v>240</v>
      </c>
      <c r="U18" s="2" t="s">
        <v>240</v>
      </c>
      <c r="V18" s="2" t="s">
        <v>240</v>
      </c>
      <c r="W18" s="2" t="s">
        <v>240</v>
      </c>
      <c r="Y18" s="1"/>
      <c r="Z18" s="190" t="s">
        <v>239</v>
      </c>
      <c r="AA18" s="2" t="s">
        <v>240</v>
      </c>
      <c r="AB18" s="2" t="s">
        <v>240</v>
      </c>
      <c r="AC18" s="2" t="s">
        <v>240</v>
      </c>
      <c r="AD18" s="2" t="s">
        <v>240</v>
      </c>
      <c r="AE18" s="2" t="s">
        <v>240</v>
      </c>
      <c r="AF18" s="2" t="s">
        <v>240</v>
      </c>
      <c r="AG18" s="2" t="s">
        <v>240</v>
      </c>
      <c r="AH18" s="2" t="s">
        <v>240</v>
      </c>
      <c r="AI18" s="2" t="s">
        <v>240</v>
      </c>
      <c r="AJ18" s="2" t="s">
        <v>240</v>
      </c>
      <c r="AK18" s="2" t="s">
        <v>240</v>
      </c>
      <c r="AL18" s="2">
        <v>0</v>
      </c>
      <c r="AM18" s="2">
        <v>0</v>
      </c>
      <c r="AN18" s="2">
        <v>0</v>
      </c>
      <c r="AO18" s="2">
        <v>0</v>
      </c>
      <c r="AP18" s="2" t="s">
        <v>240</v>
      </c>
      <c r="AQ18" s="2" t="s">
        <v>240</v>
      </c>
      <c r="AR18" s="2" t="s">
        <v>240</v>
      </c>
      <c r="AS18" s="2" t="s">
        <v>240</v>
      </c>
      <c r="AT18" s="2" t="s">
        <v>240</v>
      </c>
      <c r="AU18" s="2" t="s">
        <v>240</v>
      </c>
      <c r="AW18" s="16"/>
      <c r="AX18" s="198" t="s">
        <v>241</v>
      </c>
      <c r="AY18" s="17" t="s">
        <v>242</v>
      </c>
      <c r="AZ18" s="17" t="s">
        <v>242</v>
      </c>
      <c r="BA18" s="17" t="s">
        <v>242</v>
      </c>
      <c r="BB18" s="17" t="s">
        <v>242</v>
      </c>
      <c r="BC18" s="17" t="s">
        <v>242</v>
      </c>
      <c r="BD18" s="17" t="s">
        <v>242</v>
      </c>
      <c r="BE18" s="17" t="s">
        <v>242</v>
      </c>
      <c r="BF18" s="17" t="s">
        <v>242</v>
      </c>
      <c r="BG18" s="17" t="s">
        <v>242</v>
      </c>
      <c r="BH18" s="17" t="s">
        <v>242</v>
      </c>
      <c r="BI18" s="17" t="s">
        <v>242</v>
      </c>
      <c r="BJ18" s="17">
        <v>0</v>
      </c>
      <c r="BK18" s="17">
        <v>0</v>
      </c>
      <c r="BL18" s="17">
        <v>0</v>
      </c>
      <c r="BM18" s="17">
        <v>0</v>
      </c>
      <c r="BN18" s="17" t="s">
        <v>242</v>
      </c>
      <c r="BO18" s="17" t="s">
        <v>242</v>
      </c>
      <c r="BP18" s="17" t="s">
        <v>242</v>
      </c>
      <c r="BQ18" s="17" t="s">
        <v>242</v>
      </c>
      <c r="BR18" s="17" t="s">
        <v>242</v>
      </c>
      <c r="BS18" s="17" t="s">
        <v>242</v>
      </c>
      <c r="BT18" s="29"/>
      <c r="BU18" s="16"/>
      <c r="BV18" s="198" t="s">
        <v>241</v>
      </c>
      <c r="BW18" s="17" t="s">
        <v>242</v>
      </c>
      <c r="BX18" s="17" t="s">
        <v>242</v>
      </c>
      <c r="BY18" s="17" t="s">
        <v>242</v>
      </c>
      <c r="BZ18" s="17" t="s">
        <v>242</v>
      </c>
      <c r="CA18" s="17" t="s">
        <v>242</v>
      </c>
      <c r="CB18" s="17" t="s">
        <v>242</v>
      </c>
      <c r="CC18" s="17" t="s">
        <v>242</v>
      </c>
      <c r="CD18" s="17" t="s">
        <v>242</v>
      </c>
      <c r="CE18" s="17" t="s">
        <v>242</v>
      </c>
      <c r="CF18" s="17" t="s">
        <v>242</v>
      </c>
      <c r="CG18" s="17" t="s">
        <v>242</v>
      </c>
      <c r="CH18" s="17">
        <v>0</v>
      </c>
      <c r="CI18" s="17">
        <v>0</v>
      </c>
      <c r="CJ18" s="17">
        <v>0</v>
      </c>
      <c r="CK18" s="17">
        <v>0</v>
      </c>
      <c r="CL18" s="17" t="s">
        <v>242</v>
      </c>
      <c r="CM18" s="17" t="s">
        <v>242</v>
      </c>
      <c r="CN18" s="17" t="s">
        <v>242</v>
      </c>
      <c r="CO18" s="17" t="s">
        <v>242</v>
      </c>
      <c r="CP18" s="17" t="s">
        <v>242</v>
      </c>
      <c r="CQ18" s="17" t="s">
        <v>242</v>
      </c>
      <c r="CR18" s="29"/>
      <c r="CS18" s="16"/>
      <c r="CT18" s="198" t="s">
        <v>241</v>
      </c>
      <c r="CU18" s="17" t="s">
        <v>242</v>
      </c>
      <c r="CV18" s="17" t="s">
        <v>242</v>
      </c>
      <c r="CW18" s="17" t="s">
        <v>242</v>
      </c>
      <c r="CX18" s="17" t="s">
        <v>242</v>
      </c>
      <c r="CY18" s="17" t="s">
        <v>242</v>
      </c>
      <c r="CZ18" s="17" t="s">
        <v>242</v>
      </c>
      <c r="DA18" s="17" t="s">
        <v>242</v>
      </c>
      <c r="DB18" s="17">
        <v>0</v>
      </c>
      <c r="DC18" s="17">
        <v>0</v>
      </c>
      <c r="DD18" s="17">
        <v>0</v>
      </c>
      <c r="DE18" s="17">
        <v>0</v>
      </c>
      <c r="DF18" s="17">
        <v>0</v>
      </c>
      <c r="DG18" s="17">
        <v>0</v>
      </c>
      <c r="DH18" s="17">
        <v>0</v>
      </c>
      <c r="DI18" s="17">
        <v>0</v>
      </c>
      <c r="DJ18" s="17" t="s">
        <v>242</v>
      </c>
      <c r="DK18" s="17" t="s">
        <v>242</v>
      </c>
      <c r="DL18" s="17" t="s">
        <v>242</v>
      </c>
      <c r="DM18" s="17" t="s">
        <v>242</v>
      </c>
      <c r="DN18" s="17" t="s">
        <v>242</v>
      </c>
      <c r="DO18" s="17" t="s">
        <v>242</v>
      </c>
      <c r="DP18" s="29"/>
      <c r="DQ18" s="16"/>
      <c r="DR18" s="198" t="s">
        <v>241</v>
      </c>
      <c r="DS18" s="17" t="s">
        <v>242</v>
      </c>
      <c r="DT18" s="17" t="s">
        <v>242</v>
      </c>
      <c r="DU18" s="17" t="s">
        <v>242</v>
      </c>
      <c r="DV18" s="17" t="s">
        <v>242</v>
      </c>
      <c r="DW18" s="17" t="s">
        <v>242</v>
      </c>
      <c r="DX18" s="17" t="s">
        <v>242</v>
      </c>
      <c r="DY18" s="17" t="s">
        <v>242</v>
      </c>
      <c r="DZ18" s="17" t="s">
        <v>242</v>
      </c>
      <c r="EA18" s="17">
        <v>0</v>
      </c>
      <c r="EB18" s="17">
        <v>0</v>
      </c>
      <c r="EC18" s="17">
        <v>0</v>
      </c>
      <c r="ED18" s="17">
        <v>0</v>
      </c>
      <c r="EE18" s="17">
        <v>0</v>
      </c>
      <c r="EF18" s="17">
        <v>0</v>
      </c>
      <c r="EG18" s="17">
        <v>0</v>
      </c>
      <c r="EH18" s="17" t="s">
        <v>242</v>
      </c>
      <c r="EI18" s="17" t="s">
        <v>242</v>
      </c>
      <c r="EJ18" s="17" t="s">
        <v>242</v>
      </c>
      <c r="EK18" s="17" t="s">
        <v>242</v>
      </c>
      <c r="EL18" s="17" t="s">
        <v>242</v>
      </c>
      <c r="EM18" s="17" t="s">
        <v>242</v>
      </c>
      <c r="EN18" s="29"/>
      <c r="EO18" s="16"/>
      <c r="EP18" s="198" t="s">
        <v>241</v>
      </c>
      <c r="EQ18" s="17" t="s">
        <v>242</v>
      </c>
      <c r="ER18" s="17" t="s">
        <v>242</v>
      </c>
      <c r="ES18" s="17" t="s">
        <v>242</v>
      </c>
      <c r="ET18" s="17" t="s">
        <v>242</v>
      </c>
      <c r="EU18" s="17" t="s">
        <v>242</v>
      </c>
      <c r="EV18" s="17" t="s">
        <v>242</v>
      </c>
      <c r="EW18" s="17" t="s">
        <v>242</v>
      </c>
      <c r="EX18" s="17" t="s">
        <v>242</v>
      </c>
      <c r="EY18" s="17" t="s">
        <v>242</v>
      </c>
      <c r="EZ18" s="17" t="s">
        <v>242</v>
      </c>
      <c r="FA18" s="17" t="s">
        <v>242</v>
      </c>
      <c r="FB18" s="17">
        <v>0</v>
      </c>
      <c r="FC18" s="17">
        <v>0</v>
      </c>
      <c r="FD18" s="17">
        <v>0</v>
      </c>
      <c r="FE18" s="17">
        <v>0</v>
      </c>
      <c r="FF18" s="17" t="s">
        <v>242</v>
      </c>
      <c r="FG18" s="17" t="s">
        <v>242</v>
      </c>
      <c r="FH18" s="17" t="s">
        <v>242</v>
      </c>
      <c r="FI18" s="17" t="s">
        <v>242</v>
      </c>
      <c r="FJ18" s="17" t="s">
        <v>242</v>
      </c>
      <c r="FK18" s="17" t="s">
        <v>242</v>
      </c>
      <c r="FM18" s="1"/>
      <c r="FN18" s="202" t="s">
        <v>239</v>
      </c>
      <c r="FO18" s="2" t="s">
        <v>240</v>
      </c>
      <c r="FP18" s="2" t="s">
        <v>240</v>
      </c>
      <c r="FQ18" s="2" t="s">
        <v>240</v>
      </c>
      <c r="FR18" s="2" t="s">
        <v>240</v>
      </c>
      <c r="FS18" s="2" t="s">
        <v>240</v>
      </c>
      <c r="FT18" s="2" t="s">
        <v>240</v>
      </c>
      <c r="FU18" s="2" t="s">
        <v>240</v>
      </c>
      <c r="FV18" s="2" t="s">
        <v>240</v>
      </c>
      <c r="FW18" s="2" t="s">
        <v>240</v>
      </c>
      <c r="FX18" s="2" t="s">
        <v>240</v>
      </c>
      <c r="FY18" s="2" t="s">
        <v>240</v>
      </c>
      <c r="FZ18" s="2">
        <v>0</v>
      </c>
      <c r="GA18" s="2">
        <v>0</v>
      </c>
      <c r="GB18" s="2">
        <v>0</v>
      </c>
      <c r="GC18" s="2">
        <v>0</v>
      </c>
      <c r="GD18" s="2" t="s">
        <v>240</v>
      </c>
      <c r="GE18" s="2" t="s">
        <v>240</v>
      </c>
      <c r="GF18" s="2" t="s">
        <v>240</v>
      </c>
      <c r="GG18" s="2" t="s">
        <v>240</v>
      </c>
      <c r="GH18" s="2" t="s">
        <v>240</v>
      </c>
      <c r="GI18" s="2" t="s">
        <v>240</v>
      </c>
      <c r="GK18" s="1"/>
      <c r="GL18" s="202" t="s">
        <v>239</v>
      </c>
      <c r="GM18" s="2" t="s">
        <v>240</v>
      </c>
      <c r="GN18" s="2" t="s">
        <v>240</v>
      </c>
      <c r="GO18" s="2" t="s">
        <v>240</v>
      </c>
      <c r="GP18" s="2" t="s">
        <v>240</v>
      </c>
      <c r="GQ18" s="2" t="s">
        <v>240</v>
      </c>
      <c r="GR18" s="2" t="s">
        <v>240</v>
      </c>
      <c r="GS18" s="2" t="s">
        <v>240</v>
      </c>
      <c r="GT18" s="2" t="s">
        <v>240</v>
      </c>
      <c r="GU18" s="2" t="s">
        <v>240</v>
      </c>
      <c r="GV18" s="2" t="s">
        <v>240</v>
      </c>
      <c r="GW18" s="2">
        <v>0</v>
      </c>
      <c r="GX18" s="2">
        <v>0</v>
      </c>
      <c r="GY18" s="2">
        <v>0</v>
      </c>
      <c r="GZ18" s="2">
        <v>0</v>
      </c>
      <c r="HA18" s="2">
        <v>0</v>
      </c>
      <c r="HB18" s="2" t="s">
        <v>240</v>
      </c>
      <c r="HC18" s="2" t="s">
        <v>240</v>
      </c>
      <c r="HD18" s="2" t="s">
        <v>240</v>
      </c>
      <c r="HE18" s="2" t="s">
        <v>240</v>
      </c>
      <c r="HF18" s="2" t="s">
        <v>240</v>
      </c>
      <c r="HG18" s="2" t="s">
        <v>240</v>
      </c>
    </row>
    <row r="19" spans="1:216" ht="14.5">
      <c r="A19" s="1"/>
      <c r="B19" s="190" t="s">
        <v>243</v>
      </c>
      <c r="C19" s="1">
        <v>0</v>
      </c>
      <c r="D19" s="2" t="s">
        <v>240</v>
      </c>
      <c r="E19" s="2" t="s">
        <v>240</v>
      </c>
      <c r="F19" s="2" t="s">
        <v>240</v>
      </c>
      <c r="G19" s="2" t="s">
        <v>240</v>
      </c>
      <c r="H19" s="2" t="s">
        <v>240</v>
      </c>
      <c r="I19" s="2" t="s">
        <v>240</v>
      </c>
      <c r="J19" s="2" t="s">
        <v>240</v>
      </c>
      <c r="K19" s="2" t="s">
        <v>240</v>
      </c>
      <c r="L19" s="2" t="s">
        <v>240</v>
      </c>
      <c r="M19" s="2" t="s">
        <v>240</v>
      </c>
      <c r="N19" s="2" t="s">
        <v>240</v>
      </c>
      <c r="O19" s="2" t="s">
        <v>240</v>
      </c>
      <c r="P19" s="2" t="s">
        <v>240</v>
      </c>
      <c r="Q19" s="2" t="s">
        <v>240</v>
      </c>
      <c r="R19" s="2" t="s">
        <v>240</v>
      </c>
      <c r="S19" s="2" t="s">
        <v>240</v>
      </c>
      <c r="T19" s="2" t="s">
        <v>240</v>
      </c>
      <c r="U19" s="2" t="s">
        <v>240</v>
      </c>
      <c r="V19" s="2" t="s">
        <v>240</v>
      </c>
      <c r="W19" s="2" t="s">
        <v>240</v>
      </c>
      <c r="Y19" s="1"/>
      <c r="Z19" s="190" t="s">
        <v>243</v>
      </c>
      <c r="AA19" s="1">
        <v>0</v>
      </c>
      <c r="AB19" s="2" t="s">
        <v>240</v>
      </c>
      <c r="AC19" s="2" t="s">
        <v>240</v>
      </c>
      <c r="AD19" s="2" t="s">
        <v>240</v>
      </c>
      <c r="AE19" s="2" t="s">
        <v>240</v>
      </c>
      <c r="AF19" s="2" t="s">
        <v>240</v>
      </c>
      <c r="AG19" s="2" t="s">
        <v>240</v>
      </c>
      <c r="AH19" s="2" t="s">
        <v>240</v>
      </c>
      <c r="AI19" s="2" t="s">
        <v>240</v>
      </c>
      <c r="AJ19" s="2" t="s">
        <v>240</v>
      </c>
      <c r="AK19" s="2" t="s">
        <v>240</v>
      </c>
      <c r="AL19" s="2" t="s">
        <v>240</v>
      </c>
      <c r="AM19" s="2" t="s">
        <v>240</v>
      </c>
      <c r="AN19" s="2" t="s">
        <v>240</v>
      </c>
      <c r="AO19" s="2" t="s">
        <v>240</v>
      </c>
      <c r="AP19" s="2" t="s">
        <v>240</v>
      </c>
      <c r="AQ19" s="2" t="s">
        <v>240</v>
      </c>
      <c r="AR19" s="2" t="s">
        <v>240</v>
      </c>
      <c r="AS19" s="2" t="s">
        <v>240</v>
      </c>
      <c r="AT19" s="2" t="s">
        <v>240</v>
      </c>
      <c r="AU19" s="2" t="s">
        <v>240</v>
      </c>
      <c r="AW19" s="16"/>
      <c r="AX19" s="198" t="s">
        <v>244</v>
      </c>
      <c r="AY19" s="16">
        <v>0</v>
      </c>
      <c r="AZ19" s="17" t="s">
        <v>242</v>
      </c>
      <c r="BA19" s="17" t="s">
        <v>242</v>
      </c>
      <c r="BB19" s="17" t="s">
        <v>242</v>
      </c>
      <c r="BC19" s="17" t="s">
        <v>242</v>
      </c>
      <c r="BD19" s="17" t="s">
        <v>242</v>
      </c>
      <c r="BE19" s="17" t="s">
        <v>242</v>
      </c>
      <c r="BF19" s="17" t="s">
        <v>242</v>
      </c>
      <c r="BG19" s="17" t="s">
        <v>242</v>
      </c>
      <c r="BH19" s="17" t="s">
        <v>242</v>
      </c>
      <c r="BI19" s="17" t="s">
        <v>242</v>
      </c>
      <c r="BJ19" s="17" t="s">
        <v>242</v>
      </c>
      <c r="BK19" s="17" t="s">
        <v>242</v>
      </c>
      <c r="BL19" s="17" t="s">
        <v>242</v>
      </c>
      <c r="BM19" s="17" t="s">
        <v>242</v>
      </c>
      <c r="BN19" s="17" t="s">
        <v>242</v>
      </c>
      <c r="BO19" s="17" t="s">
        <v>242</v>
      </c>
      <c r="BP19" s="17" t="s">
        <v>242</v>
      </c>
      <c r="BQ19" s="17" t="s">
        <v>242</v>
      </c>
      <c r="BR19" s="17" t="s">
        <v>242</v>
      </c>
      <c r="BS19" s="17" t="s">
        <v>242</v>
      </c>
      <c r="BT19" s="29"/>
      <c r="BU19" s="16"/>
      <c r="BV19" s="198" t="s">
        <v>244</v>
      </c>
      <c r="BW19" s="16">
        <v>0</v>
      </c>
      <c r="BX19" s="17" t="s">
        <v>242</v>
      </c>
      <c r="BY19" s="17" t="s">
        <v>242</v>
      </c>
      <c r="BZ19" s="17" t="s">
        <v>242</v>
      </c>
      <c r="CA19" s="17" t="s">
        <v>242</v>
      </c>
      <c r="CB19" s="17" t="s">
        <v>242</v>
      </c>
      <c r="CC19" s="17" t="s">
        <v>242</v>
      </c>
      <c r="CD19" s="17" t="s">
        <v>242</v>
      </c>
      <c r="CE19" s="17" t="s">
        <v>242</v>
      </c>
      <c r="CF19" s="17" t="s">
        <v>242</v>
      </c>
      <c r="CG19" s="17" t="s">
        <v>242</v>
      </c>
      <c r="CH19" s="17" t="s">
        <v>242</v>
      </c>
      <c r="CI19" s="17" t="s">
        <v>242</v>
      </c>
      <c r="CJ19" s="17" t="s">
        <v>242</v>
      </c>
      <c r="CK19" s="17" t="s">
        <v>242</v>
      </c>
      <c r="CL19" s="17" t="s">
        <v>242</v>
      </c>
      <c r="CM19" s="17" t="s">
        <v>242</v>
      </c>
      <c r="CN19" s="17" t="s">
        <v>242</v>
      </c>
      <c r="CO19" s="17" t="s">
        <v>242</v>
      </c>
      <c r="CP19" s="17" t="s">
        <v>242</v>
      </c>
      <c r="CQ19" s="17" t="s">
        <v>242</v>
      </c>
      <c r="CR19" s="29"/>
      <c r="CS19" s="16"/>
      <c r="CT19" s="198" t="s">
        <v>244</v>
      </c>
      <c r="CU19" s="16">
        <v>0</v>
      </c>
      <c r="CV19" s="17" t="s">
        <v>242</v>
      </c>
      <c r="CW19" s="17" t="s">
        <v>242</v>
      </c>
      <c r="CX19" s="17" t="s">
        <v>242</v>
      </c>
      <c r="CY19" s="17" t="s">
        <v>242</v>
      </c>
      <c r="CZ19" s="17" t="s">
        <v>242</v>
      </c>
      <c r="DA19" s="17" t="s">
        <v>242</v>
      </c>
      <c r="DB19" s="17" t="s">
        <v>242</v>
      </c>
      <c r="DC19" s="17" t="s">
        <v>242</v>
      </c>
      <c r="DD19" s="17" t="s">
        <v>242</v>
      </c>
      <c r="DE19" s="17" t="s">
        <v>242</v>
      </c>
      <c r="DF19" s="17" t="s">
        <v>242</v>
      </c>
      <c r="DG19" s="17" t="s">
        <v>242</v>
      </c>
      <c r="DH19" s="17" t="s">
        <v>242</v>
      </c>
      <c r="DI19" s="17" t="s">
        <v>242</v>
      </c>
      <c r="DJ19" s="17" t="s">
        <v>242</v>
      </c>
      <c r="DK19" s="17" t="s">
        <v>242</v>
      </c>
      <c r="DL19" s="17" t="s">
        <v>242</v>
      </c>
      <c r="DM19" s="17" t="s">
        <v>242</v>
      </c>
      <c r="DN19" s="17" t="s">
        <v>242</v>
      </c>
      <c r="DO19" s="17" t="s">
        <v>242</v>
      </c>
      <c r="DP19" s="29"/>
      <c r="DQ19" s="16"/>
      <c r="DR19" s="198" t="s">
        <v>244</v>
      </c>
      <c r="DS19" s="16">
        <v>0</v>
      </c>
      <c r="DT19" s="17" t="s">
        <v>242</v>
      </c>
      <c r="DU19" s="17" t="s">
        <v>242</v>
      </c>
      <c r="DV19" s="17" t="s">
        <v>242</v>
      </c>
      <c r="DW19" s="17" t="s">
        <v>242</v>
      </c>
      <c r="DX19" s="17" t="s">
        <v>242</v>
      </c>
      <c r="DY19" s="17" t="s">
        <v>242</v>
      </c>
      <c r="DZ19" s="17" t="s">
        <v>242</v>
      </c>
      <c r="EA19" s="17" t="s">
        <v>242</v>
      </c>
      <c r="EB19" s="17" t="s">
        <v>242</v>
      </c>
      <c r="EC19" s="17" t="s">
        <v>242</v>
      </c>
      <c r="ED19" s="17" t="s">
        <v>242</v>
      </c>
      <c r="EE19" s="17" t="s">
        <v>242</v>
      </c>
      <c r="EF19" s="17" t="s">
        <v>242</v>
      </c>
      <c r="EG19" s="17" t="s">
        <v>242</v>
      </c>
      <c r="EH19" s="17" t="s">
        <v>242</v>
      </c>
      <c r="EI19" s="17" t="s">
        <v>242</v>
      </c>
      <c r="EJ19" s="17" t="s">
        <v>242</v>
      </c>
      <c r="EK19" s="17" t="s">
        <v>242</v>
      </c>
      <c r="EL19" s="17" t="s">
        <v>242</v>
      </c>
      <c r="EM19" s="17" t="s">
        <v>242</v>
      </c>
      <c r="EN19" s="29"/>
      <c r="EO19" s="16"/>
      <c r="EP19" s="198" t="s">
        <v>244</v>
      </c>
      <c r="EQ19" s="16">
        <v>0</v>
      </c>
      <c r="ER19" s="17" t="s">
        <v>242</v>
      </c>
      <c r="ES19" s="17" t="s">
        <v>242</v>
      </c>
      <c r="ET19" s="17" t="s">
        <v>242</v>
      </c>
      <c r="EU19" s="17" t="s">
        <v>242</v>
      </c>
      <c r="EV19" s="17" t="s">
        <v>242</v>
      </c>
      <c r="EW19" s="17" t="s">
        <v>242</v>
      </c>
      <c r="EX19" s="17" t="s">
        <v>242</v>
      </c>
      <c r="EY19" s="17" t="s">
        <v>242</v>
      </c>
      <c r="EZ19" s="17" t="s">
        <v>242</v>
      </c>
      <c r="FA19" s="17" t="s">
        <v>242</v>
      </c>
      <c r="FB19" s="17" t="s">
        <v>242</v>
      </c>
      <c r="FC19" s="17" t="s">
        <v>242</v>
      </c>
      <c r="FD19" s="17" t="s">
        <v>242</v>
      </c>
      <c r="FE19" s="17" t="s">
        <v>242</v>
      </c>
      <c r="FF19" s="17" t="s">
        <v>242</v>
      </c>
      <c r="FG19" s="17" t="s">
        <v>242</v>
      </c>
      <c r="FH19" s="17" t="s">
        <v>242</v>
      </c>
      <c r="FI19" s="17" t="s">
        <v>242</v>
      </c>
      <c r="FJ19" s="17" t="s">
        <v>242</v>
      </c>
      <c r="FK19" s="17" t="s">
        <v>242</v>
      </c>
      <c r="FM19" s="1"/>
      <c r="FN19" s="202" t="s">
        <v>243</v>
      </c>
      <c r="FO19" s="1">
        <v>0</v>
      </c>
      <c r="FP19" s="2" t="s">
        <v>240</v>
      </c>
      <c r="FQ19" s="2" t="s">
        <v>240</v>
      </c>
      <c r="FR19" s="2" t="s">
        <v>240</v>
      </c>
      <c r="FS19" s="2" t="s">
        <v>240</v>
      </c>
      <c r="FT19" s="2" t="s">
        <v>240</v>
      </c>
      <c r="FU19" s="2" t="s">
        <v>240</v>
      </c>
      <c r="FV19" s="2" t="s">
        <v>240</v>
      </c>
      <c r="FW19" s="2" t="s">
        <v>240</v>
      </c>
      <c r="FX19" s="2" t="s">
        <v>240</v>
      </c>
      <c r="FY19" s="2" t="s">
        <v>240</v>
      </c>
      <c r="FZ19" s="2" t="s">
        <v>240</v>
      </c>
      <c r="GA19" s="2" t="s">
        <v>240</v>
      </c>
      <c r="GB19" s="2" t="s">
        <v>240</v>
      </c>
      <c r="GC19" s="2" t="s">
        <v>240</v>
      </c>
      <c r="GD19" s="2" t="s">
        <v>240</v>
      </c>
      <c r="GE19" s="2" t="s">
        <v>240</v>
      </c>
      <c r="GF19" s="2" t="s">
        <v>240</v>
      </c>
      <c r="GG19" s="2" t="s">
        <v>240</v>
      </c>
      <c r="GH19" s="2" t="s">
        <v>240</v>
      </c>
      <c r="GI19" s="2" t="s">
        <v>240</v>
      </c>
      <c r="GK19" s="1"/>
      <c r="GL19" s="202" t="s">
        <v>243</v>
      </c>
      <c r="GM19" s="1">
        <v>0</v>
      </c>
      <c r="GN19" s="2" t="s">
        <v>240</v>
      </c>
      <c r="GO19" s="2" t="s">
        <v>240</v>
      </c>
      <c r="GP19" s="2" t="s">
        <v>240</v>
      </c>
      <c r="GQ19" s="2" t="s">
        <v>240</v>
      </c>
      <c r="GR19" s="2" t="s">
        <v>240</v>
      </c>
      <c r="GS19" s="2" t="s">
        <v>240</v>
      </c>
      <c r="GT19" s="2" t="s">
        <v>240</v>
      </c>
      <c r="GU19" s="2" t="s">
        <v>240</v>
      </c>
      <c r="GV19" s="2" t="s">
        <v>240</v>
      </c>
      <c r="GW19" s="2" t="s">
        <v>240</v>
      </c>
      <c r="GX19" s="2" t="s">
        <v>240</v>
      </c>
      <c r="GY19" s="2" t="s">
        <v>240</v>
      </c>
      <c r="GZ19" s="2" t="s">
        <v>240</v>
      </c>
      <c r="HA19" s="2" t="s">
        <v>240</v>
      </c>
      <c r="HB19" s="2" t="s">
        <v>240</v>
      </c>
      <c r="HC19" s="2" t="s">
        <v>240</v>
      </c>
      <c r="HD19" s="2" t="s">
        <v>240</v>
      </c>
      <c r="HE19" s="2" t="s">
        <v>240</v>
      </c>
      <c r="HF19" s="2" t="s">
        <v>240</v>
      </c>
      <c r="HG19" s="2" t="s">
        <v>240</v>
      </c>
    </row>
    <row r="20" spans="1:216" ht="14.5">
      <c r="A20" s="1"/>
      <c r="B20" s="190" t="s">
        <v>245</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190" t="s">
        <v>245</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6"/>
      <c r="AX20" s="198" t="s">
        <v>246</v>
      </c>
      <c r="AY20" s="16">
        <v>0</v>
      </c>
      <c r="AZ20" s="16">
        <v>0</v>
      </c>
      <c r="BA20" s="16">
        <v>0</v>
      </c>
      <c r="BB20" s="16">
        <v>0</v>
      </c>
      <c r="BC20" s="16">
        <v>0</v>
      </c>
      <c r="BD20" s="16">
        <v>0</v>
      </c>
      <c r="BE20" s="16">
        <v>0</v>
      </c>
      <c r="BF20" s="16">
        <v>0</v>
      </c>
      <c r="BG20" s="16">
        <v>0</v>
      </c>
      <c r="BH20" s="16">
        <v>0</v>
      </c>
      <c r="BI20" s="16">
        <v>0</v>
      </c>
      <c r="BJ20" s="16">
        <v>0</v>
      </c>
      <c r="BK20" s="16">
        <v>0</v>
      </c>
      <c r="BL20" s="16">
        <v>0</v>
      </c>
      <c r="BM20" s="16">
        <v>0</v>
      </c>
      <c r="BN20" s="16">
        <v>0</v>
      </c>
      <c r="BO20" s="16">
        <v>0</v>
      </c>
      <c r="BP20" s="16">
        <v>0</v>
      </c>
      <c r="BQ20" s="16">
        <v>0</v>
      </c>
      <c r="BR20" s="16">
        <v>0</v>
      </c>
      <c r="BS20" s="16">
        <v>0</v>
      </c>
      <c r="BT20" s="29"/>
      <c r="BU20" s="16"/>
      <c r="BV20" s="198" t="s">
        <v>246</v>
      </c>
      <c r="BW20" s="16">
        <v>0</v>
      </c>
      <c r="BX20" s="16">
        <v>0</v>
      </c>
      <c r="BY20" s="16">
        <v>0</v>
      </c>
      <c r="BZ20" s="16">
        <v>0</v>
      </c>
      <c r="CA20" s="16">
        <v>0</v>
      </c>
      <c r="CB20" s="16">
        <v>0</v>
      </c>
      <c r="CC20" s="16">
        <v>0</v>
      </c>
      <c r="CD20" s="16">
        <v>0</v>
      </c>
      <c r="CE20" s="16">
        <v>0</v>
      </c>
      <c r="CF20" s="16">
        <v>0</v>
      </c>
      <c r="CG20" s="16">
        <v>0</v>
      </c>
      <c r="CH20" s="16">
        <v>0</v>
      </c>
      <c r="CI20" s="16">
        <v>0</v>
      </c>
      <c r="CJ20" s="16">
        <v>0</v>
      </c>
      <c r="CK20" s="16">
        <v>0</v>
      </c>
      <c r="CL20" s="16">
        <v>0</v>
      </c>
      <c r="CM20" s="16">
        <v>0</v>
      </c>
      <c r="CN20" s="16">
        <v>0</v>
      </c>
      <c r="CO20" s="16">
        <v>0</v>
      </c>
      <c r="CP20" s="16">
        <v>0</v>
      </c>
      <c r="CQ20" s="16">
        <v>0</v>
      </c>
      <c r="CR20" s="29"/>
      <c r="CS20" s="16"/>
      <c r="CT20" s="198" t="s">
        <v>246</v>
      </c>
      <c r="CU20" s="16">
        <v>0</v>
      </c>
      <c r="CV20" s="16">
        <v>0</v>
      </c>
      <c r="CW20" s="16">
        <v>0</v>
      </c>
      <c r="CX20" s="16">
        <v>0</v>
      </c>
      <c r="CY20" s="16">
        <v>0</v>
      </c>
      <c r="CZ20" s="16">
        <v>0</v>
      </c>
      <c r="DA20" s="16">
        <v>0</v>
      </c>
      <c r="DB20" s="16">
        <v>0</v>
      </c>
      <c r="DC20" s="16">
        <v>0</v>
      </c>
      <c r="DD20" s="16">
        <v>0</v>
      </c>
      <c r="DE20" s="16">
        <v>0</v>
      </c>
      <c r="DF20" s="16">
        <v>0</v>
      </c>
      <c r="DG20" s="16">
        <v>0</v>
      </c>
      <c r="DH20" s="16">
        <v>0</v>
      </c>
      <c r="DI20" s="16">
        <v>0</v>
      </c>
      <c r="DJ20" s="16">
        <v>0</v>
      </c>
      <c r="DK20" s="16">
        <v>0</v>
      </c>
      <c r="DL20" s="16">
        <v>0</v>
      </c>
      <c r="DM20" s="16">
        <v>0</v>
      </c>
      <c r="DN20" s="16">
        <v>0</v>
      </c>
      <c r="DO20" s="16">
        <v>0</v>
      </c>
      <c r="DP20" s="29"/>
      <c r="DQ20" s="16"/>
      <c r="DR20" s="198" t="s">
        <v>246</v>
      </c>
      <c r="DS20" s="16">
        <v>0</v>
      </c>
      <c r="DT20" s="16">
        <v>0</v>
      </c>
      <c r="DU20" s="16">
        <v>0</v>
      </c>
      <c r="DV20" s="16">
        <v>0</v>
      </c>
      <c r="DW20" s="16">
        <v>0</v>
      </c>
      <c r="DX20" s="16">
        <v>0</v>
      </c>
      <c r="DY20" s="16">
        <v>0</v>
      </c>
      <c r="DZ20" s="16">
        <v>0</v>
      </c>
      <c r="EA20" s="16">
        <v>0</v>
      </c>
      <c r="EB20" s="16">
        <v>0</v>
      </c>
      <c r="EC20" s="16">
        <v>0</v>
      </c>
      <c r="ED20" s="16">
        <v>0</v>
      </c>
      <c r="EE20" s="16">
        <v>0</v>
      </c>
      <c r="EF20" s="16">
        <v>0</v>
      </c>
      <c r="EG20" s="16">
        <v>0</v>
      </c>
      <c r="EH20" s="16">
        <v>0</v>
      </c>
      <c r="EI20" s="16">
        <v>0</v>
      </c>
      <c r="EJ20" s="16">
        <v>0</v>
      </c>
      <c r="EK20" s="16">
        <v>0</v>
      </c>
      <c r="EL20" s="16">
        <v>0</v>
      </c>
      <c r="EM20" s="16">
        <v>0</v>
      </c>
      <c r="EN20" s="29"/>
      <c r="EO20" s="16"/>
      <c r="EP20" s="198" t="s">
        <v>246</v>
      </c>
      <c r="EQ20" s="16">
        <v>0</v>
      </c>
      <c r="ER20" s="16">
        <v>0</v>
      </c>
      <c r="ES20" s="16">
        <v>0</v>
      </c>
      <c r="ET20" s="16">
        <v>0</v>
      </c>
      <c r="EU20" s="16">
        <v>0</v>
      </c>
      <c r="EV20" s="16">
        <v>0</v>
      </c>
      <c r="EW20" s="16">
        <v>0</v>
      </c>
      <c r="EX20" s="16">
        <v>0</v>
      </c>
      <c r="EY20" s="16">
        <v>0</v>
      </c>
      <c r="EZ20" s="16">
        <v>0</v>
      </c>
      <c r="FA20" s="16">
        <v>0</v>
      </c>
      <c r="FB20" s="16">
        <v>0</v>
      </c>
      <c r="FC20" s="16">
        <v>0</v>
      </c>
      <c r="FD20" s="16">
        <v>0</v>
      </c>
      <c r="FE20" s="16">
        <v>0</v>
      </c>
      <c r="FF20" s="16">
        <v>0</v>
      </c>
      <c r="FG20" s="16">
        <v>0</v>
      </c>
      <c r="FH20" s="16">
        <v>0</v>
      </c>
      <c r="FI20" s="16">
        <v>0</v>
      </c>
      <c r="FJ20" s="16">
        <v>0</v>
      </c>
      <c r="FK20" s="16">
        <v>0</v>
      </c>
      <c r="FM20" s="1"/>
      <c r="FN20" s="202" t="s">
        <v>245</v>
      </c>
      <c r="FO20" s="1">
        <v>0</v>
      </c>
      <c r="FP20" s="1">
        <v>0</v>
      </c>
      <c r="FQ20" s="1">
        <v>0</v>
      </c>
      <c r="FR20" s="1">
        <v>0</v>
      </c>
      <c r="FS20" s="1">
        <v>0</v>
      </c>
      <c r="FT20" s="1">
        <v>0</v>
      </c>
      <c r="FU20" s="1">
        <v>0</v>
      </c>
      <c r="FV20" s="1">
        <v>0</v>
      </c>
      <c r="FW20" s="1">
        <v>0</v>
      </c>
      <c r="FX20" s="1">
        <v>0</v>
      </c>
      <c r="FY20" s="1">
        <v>0</v>
      </c>
      <c r="FZ20" s="1">
        <v>0</v>
      </c>
      <c r="GA20" s="1">
        <v>0</v>
      </c>
      <c r="GB20" s="1">
        <v>0</v>
      </c>
      <c r="GC20" s="1">
        <v>0</v>
      </c>
      <c r="GD20" s="1">
        <v>0</v>
      </c>
      <c r="GE20" s="1">
        <v>0</v>
      </c>
      <c r="GF20" s="1">
        <v>0</v>
      </c>
      <c r="GG20" s="1">
        <v>0</v>
      </c>
      <c r="GH20" s="1">
        <v>0</v>
      </c>
      <c r="GI20" s="1">
        <v>0</v>
      </c>
      <c r="GK20" s="1"/>
      <c r="GL20" s="202" t="s">
        <v>245</v>
      </c>
      <c r="GM20" s="1">
        <v>0</v>
      </c>
      <c r="GN20" s="1">
        <v>0</v>
      </c>
      <c r="GO20" s="1">
        <v>0</v>
      </c>
      <c r="GP20" s="1">
        <v>0</v>
      </c>
      <c r="GQ20" s="1">
        <v>0</v>
      </c>
      <c r="GR20" s="1">
        <v>0</v>
      </c>
      <c r="GS20" s="1">
        <v>0</v>
      </c>
      <c r="GT20" s="1">
        <v>0</v>
      </c>
      <c r="GU20" s="1">
        <v>0</v>
      </c>
      <c r="GV20" s="1">
        <v>0</v>
      </c>
      <c r="GW20" s="1">
        <v>0</v>
      </c>
      <c r="GX20" s="1">
        <v>0</v>
      </c>
      <c r="GY20" s="1">
        <v>0</v>
      </c>
      <c r="GZ20" s="1">
        <v>0</v>
      </c>
      <c r="HA20" s="1">
        <v>0</v>
      </c>
      <c r="HB20" s="1">
        <v>0</v>
      </c>
      <c r="HC20" s="1">
        <v>0</v>
      </c>
      <c r="HD20" s="1">
        <v>0</v>
      </c>
      <c r="HE20" s="1">
        <v>0</v>
      </c>
      <c r="HF20" s="1">
        <v>0</v>
      </c>
      <c r="HG20" s="1">
        <v>0</v>
      </c>
    </row>
    <row r="21" spans="1:216" ht="14.5">
      <c r="A21" s="410"/>
      <c r="B21" s="410"/>
      <c r="C21" s="1"/>
      <c r="D21" s="1"/>
      <c r="E21" s="1"/>
      <c r="F21" s="1"/>
      <c r="G21" s="1"/>
      <c r="H21" s="1"/>
      <c r="I21" s="1"/>
      <c r="J21" s="1"/>
      <c r="K21" s="1"/>
      <c r="L21" s="1"/>
      <c r="M21" s="1"/>
      <c r="N21" s="1"/>
      <c r="O21" s="1"/>
      <c r="P21" s="1"/>
      <c r="Q21" s="1"/>
      <c r="R21" s="1"/>
      <c r="S21" s="1"/>
      <c r="T21" s="1"/>
      <c r="U21" s="1"/>
      <c r="V21" s="1"/>
      <c r="W21" s="1"/>
      <c r="Y21" s="410"/>
      <c r="Z21" s="410"/>
      <c r="AA21" s="1"/>
      <c r="AB21" s="1"/>
      <c r="AC21" s="1"/>
      <c r="AD21" s="1"/>
      <c r="AE21" s="1"/>
      <c r="AF21" s="1"/>
      <c r="AG21" s="1"/>
      <c r="AH21" s="1"/>
      <c r="AI21" s="1"/>
      <c r="AJ21" s="1"/>
      <c r="AK21" s="1"/>
      <c r="AL21" s="1"/>
      <c r="AM21" s="1"/>
      <c r="AN21" s="1"/>
      <c r="AO21" s="1"/>
      <c r="AP21" s="1"/>
      <c r="AQ21" s="1"/>
      <c r="AR21" s="1"/>
      <c r="AS21" s="1"/>
      <c r="AT21" s="1"/>
      <c r="AU21" s="1"/>
      <c r="AW21" s="411"/>
      <c r="AX21" s="411"/>
      <c r="AY21" s="16"/>
      <c r="AZ21" s="16"/>
      <c r="BA21" s="16"/>
      <c r="BB21" s="16"/>
      <c r="BC21" s="16"/>
      <c r="BD21" s="16"/>
      <c r="BE21" s="16"/>
      <c r="BF21" s="16"/>
      <c r="BG21" s="16"/>
      <c r="BH21" s="16"/>
      <c r="BI21" s="16"/>
      <c r="BJ21" s="16"/>
      <c r="BK21" s="16"/>
      <c r="BL21" s="16"/>
      <c r="BM21" s="16"/>
      <c r="BN21" s="16"/>
      <c r="BO21" s="16"/>
      <c r="BP21" s="16"/>
      <c r="BQ21" s="16"/>
      <c r="BR21" s="16"/>
      <c r="BS21" s="16"/>
      <c r="BT21" s="29"/>
      <c r="BU21" s="411"/>
      <c r="BV21" s="411"/>
      <c r="BW21" s="16"/>
      <c r="BX21" s="16"/>
      <c r="BY21" s="16"/>
      <c r="BZ21" s="16"/>
      <c r="CA21" s="16"/>
      <c r="CB21" s="16"/>
      <c r="CC21" s="16"/>
      <c r="CD21" s="16"/>
      <c r="CE21" s="16"/>
      <c r="CF21" s="16"/>
      <c r="CG21" s="16"/>
      <c r="CH21" s="16"/>
      <c r="CI21" s="16"/>
      <c r="CJ21" s="16"/>
      <c r="CK21" s="16"/>
      <c r="CL21" s="16"/>
      <c r="CM21" s="16"/>
      <c r="CN21" s="16"/>
      <c r="CO21" s="16"/>
      <c r="CP21" s="16"/>
      <c r="CQ21" s="16"/>
      <c r="CR21" s="29"/>
      <c r="CS21" s="411"/>
      <c r="CT21" s="411"/>
      <c r="CU21" s="16"/>
      <c r="CV21" s="16"/>
      <c r="CW21" s="16"/>
      <c r="CX21" s="16"/>
      <c r="CY21" s="16"/>
      <c r="CZ21" s="16"/>
      <c r="DA21" s="16"/>
      <c r="DB21" s="16"/>
      <c r="DC21" s="16"/>
      <c r="DD21" s="16"/>
      <c r="DE21" s="16"/>
      <c r="DF21" s="16"/>
      <c r="DG21" s="16"/>
      <c r="DH21" s="16"/>
      <c r="DI21" s="16"/>
      <c r="DJ21" s="16"/>
      <c r="DK21" s="16"/>
      <c r="DL21" s="16"/>
      <c r="DM21" s="16"/>
      <c r="DN21" s="16"/>
      <c r="DO21" s="16"/>
      <c r="DP21" s="29"/>
      <c r="DQ21" s="411"/>
      <c r="DR21" s="411"/>
      <c r="DS21" s="16"/>
      <c r="DT21" s="16"/>
      <c r="DU21" s="16"/>
      <c r="DV21" s="16"/>
      <c r="DW21" s="16"/>
      <c r="DX21" s="16"/>
      <c r="DY21" s="16"/>
      <c r="DZ21" s="16"/>
      <c r="EA21" s="16"/>
      <c r="EB21" s="16"/>
      <c r="EC21" s="16"/>
      <c r="ED21" s="16"/>
      <c r="EE21" s="16"/>
      <c r="EF21" s="16"/>
      <c r="EG21" s="16"/>
      <c r="EH21" s="16"/>
      <c r="EI21" s="16"/>
      <c r="EJ21" s="16"/>
      <c r="EK21" s="16"/>
      <c r="EL21" s="16"/>
      <c r="EM21" s="16"/>
      <c r="EN21" s="29"/>
      <c r="EO21" s="411"/>
      <c r="EP21" s="411"/>
      <c r="EQ21" s="16"/>
      <c r="ER21" s="16"/>
      <c r="ES21" s="16"/>
      <c r="ET21" s="16"/>
      <c r="EU21" s="16"/>
      <c r="EV21" s="16"/>
      <c r="EW21" s="16"/>
      <c r="EX21" s="16"/>
      <c r="EY21" s="16"/>
      <c r="EZ21" s="16"/>
      <c r="FA21" s="16"/>
      <c r="FB21" s="16"/>
      <c r="FC21" s="16"/>
      <c r="FD21" s="16"/>
      <c r="FE21" s="16"/>
      <c r="FF21" s="16"/>
      <c r="FG21" s="16"/>
      <c r="FH21" s="16"/>
      <c r="FI21" s="16"/>
      <c r="FJ21" s="16"/>
      <c r="FK21" s="16"/>
      <c r="FM21" s="410"/>
      <c r="FN21" s="410"/>
      <c r="FO21" s="1"/>
      <c r="FP21" s="1"/>
      <c r="FQ21" s="1"/>
      <c r="FR21" s="1"/>
      <c r="FS21" s="1"/>
      <c r="FT21" s="1"/>
      <c r="FU21" s="1"/>
      <c r="FV21" s="1"/>
      <c r="FW21" s="1"/>
      <c r="FX21" s="1"/>
      <c r="FY21" s="1"/>
      <c r="FZ21" s="1"/>
      <c r="GA21" s="1"/>
      <c r="GB21" s="1"/>
      <c r="GC21" s="1"/>
      <c r="GD21" s="1"/>
      <c r="GE21" s="1"/>
      <c r="GF21" s="1"/>
      <c r="GG21" s="1"/>
      <c r="GH21" s="1"/>
      <c r="GI21" s="1"/>
      <c r="GK21" s="410"/>
      <c r="GL21" s="410"/>
      <c r="GM21" s="1"/>
      <c r="GN21" s="1"/>
      <c r="GO21" s="1"/>
      <c r="GP21" s="1"/>
      <c r="GQ21" s="1"/>
      <c r="GR21" s="1"/>
      <c r="GS21" s="1"/>
      <c r="GT21" s="1"/>
      <c r="GU21" s="1"/>
      <c r="GV21" s="1"/>
      <c r="GW21" s="1"/>
      <c r="GX21" s="1"/>
      <c r="GY21" s="1"/>
      <c r="GZ21" s="1"/>
      <c r="HA21" s="1"/>
      <c r="HB21" s="1"/>
      <c r="HC21" s="1"/>
      <c r="HD21" s="1"/>
      <c r="HE21" s="1"/>
      <c r="HF21" s="1"/>
      <c r="HG21" s="1"/>
    </row>
    <row r="22" spans="1:216" ht="14.5">
      <c r="A22" s="1"/>
      <c r="B22" s="123" t="s">
        <v>247</v>
      </c>
      <c r="C22" s="1"/>
      <c r="D22" s="1"/>
      <c r="E22" s="1"/>
      <c r="F22" s="1"/>
      <c r="G22" s="1"/>
      <c r="H22" s="1"/>
      <c r="I22" s="1"/>
      <c r="J22" s="1"/>
      <c r="K22" s="1"/>
      <c r="L22" s="1"/>
      <c r="M22" s="1"/>
      <c r="N22" s="1"/>
      <c r="O22" s="1"/>
      <c r="P22" s="1"/>
      <c r="Q22" s="1"/>
      <c r="R22" s="1"/>
      <c r="S22" s="1"/>
      <c r="T22" s="1"/>
      <c r="U22" s="1"/>
      <c r="V22" s="1"/>
      <c r="W22" s="1"/>
      <c r="Y22" s="1"/>
      <c r="Z22" s="123" t="s">
        <v>247</v>
      </c>
      <c r="AA22" s="1"/>
      <c r="AB22" s="1"/>
      <c r="AC22" s="1"/>
      <c r="AD22" s="1"/>
      <c r="AE22" s="1"/>
      <c r="AF22" s="1"/>
      <c r="AG22" s="1"/>
      <c r="AH22" s="1"/>
      <c r="AI22" s="1"/>
      <c r="AJ22" s="1"/>
      <c r="AK22" s="1"/>
      <c r="AL22" s="1"/>
      <c r="AM22" s="1"/>
      <c r="AN22" s="1"/>
      <c r="AO22" s="1"/>
      <c r="AP22" s="1"/>
      <c r="AQ22" s="1"/>
      <c r="AR22" s="1"/>
      <c r="AS22" s="1"/>
      <c r="AT22" s="1"/>
      <c r="AU22" s="1"/>
      <c r="AW22" s="16"/>
      <c r="AX22" s="196" t="s">
        <v>248</v>
      </c>
      <c r="AY22" s="16"/>
      <c r="AZ22" s="16"/>
      <c r="BA22" s="16"/>
      <c r="BB22" s="16"/>
      <c r="BC22" s="16"/>
      <c r="BD22" s="16"/>
      <c r="BE22" s="16"/>
      <c r="BF22" s="16"/>
      <c r="BG22" s="16"/>
      <c r="BH22" s="16"/>
      <c r="BI22" s="16"/>
      <c r="BJ22" s="16"/>
      <c r="BK22" s="16"/>
      <c r="BL22" s="16"/>
      <c r="BM22" s="16"/>
      <c r="BN22" s="16"/>
      <c r="BO22" s="16"/>
      <c r="BP22" s="16"/>
      <c r="BQ22" s="16"/>
      <c r="BR22" s="16"/>
      <c r="BS22" s="16"/>
      <c r="BT22" s="29"/>
      <c r="BU22" s="16"/>
      <c r="BV22" s="196" t="s">
        <v>248</v>
      </c>
      <c r="BW22" s="16"/>
      <c r="BX22" s="16"/>
      <c r="BY22" s="16"/>
      <c r="BZ22" s="16"/>
      <c r="CA22" s="16"/>
      <c r="CB22" s="16"/>
      <c r="CC22" s="16"/>
      <c r="CD22" s="16"/>
      <c r="CE22" s="16"/>
      <c r="CF22" s="16"/>
      <c r="CG22" s="16"/>
      <c r="CH22" s="16"/>
      <c r="CI22" s="16"/>
      <c r="CJ22" s="16"/>
      <c r="CK22" s="16"/>
      <c r="CL22" s="16"/>
      <c r="CM22" s="16"/>
      <c r="CN22" s="16"/>
      <c r="CO22" s="16"/>
      <c r="CP22" s="16"/>
      <c r="CQ22" s="16"/>
      <c r="CR22" s="29"/>
      <c r="CS22" s="16"/>
      <c r="CT22" s="196" t="s">
        <v>248</v>
      </c>
      <c r="CU22" s="16"/>
      <c r="CV22" s="16"/>
      <c r="CW22" s="16"/>
      <c r="CX22" s="16"/>
      <c r="CY22" s="16"/>
      <c r="CZ22" s="16"/>
      <c r="DA22" s="16"/>
      <c r="DB22" s="16"/>
      <c r="DC22" s="16"/>
      <c r="DD22" s="16"/>
      <c r="DE22" s="16"/>
      <c r="DF22" s="16"/>
      <c r="DG22" s="16"/>
      <c r="DH22" s="16"/>
      <c r="DI22" s="16"/>
      <c r="DJ22" s="16"/>
      <c r="DK22" s="16"/>
      <c r="DL22" s="16"/>
      <c r="DM22" s="16"/>
      <c r="DN22" s="16"/>
      <c r="DO22" s="16"/>
      <c r="DP22" s="29"/>
      <c r="DQ22" s="16"/>
      <c r="DR22" s="196" t="s">
        <v>248</v>
      </c>
      <c r="DS22" s="16"/>
      <c r="DT22" s="16"/>
      <c r="DU22" s="16"/>
      <c r="DV22" s="16"/>
      <c r="DW22" s="16"/>
      <c r="DX22" s="16"/>
      <c r="DY22" s="16"/>
      <c r="DZ22" s="16"/>
      <c r="EA22" s="16"/>
      <c r="EB22" s="16"/>
      <c r="EC22" s="16"/>
      <c r="ED22" s="16"/>
      <c r="EE22" s="16"/>
      <c r="EF22" s="16"/>
      <c r="EG22" s="16"/>
      <c r="EH22" s="16"/>
      <c r="EI22" s="16"/>
      <c r="EJ22" s="16"/>
      <c r="EK22" s="16"/>
      <c r="EL22" s="16"/>
      <c r="EM22" s="16"/>
      <c r="EN22" s="29"/>
      <c r="EO22" s="16"/>
      <c r="EP22" s="196" t="s">
        <v>248</v>
      </c>
      <c r="EQ22" s="16"/>
      <c r="ER22" s="16"/>
      <c r="ES22" s="16"/>
      <c r="ET22" s="16"/>
      <c r="EU22" s="16"/>
      <c r="EV22" s="16"/>
      <c r="EW22" s="16"/>
      <c r="EX22" s="16"/>
      <c r="EY22" s="16"/>
      <c r="EZ22" s="16"/>
      <c r="FA22" s="16"/>
      <c r="FB22" s="16"/>
      <c r="FC22" s="16"/>
      <c r="FD22" s="16"/>
      <c r="FE22" s="16"/>
      <c r="FF22" s="16"/>
      <c r="FG22" s="16"/>
      <c r="FH22" s="16"/>
      <c r="FI22" s="16"/>
      <c r="FJ22" s="16"/>
      <c r="FK22" s="16"/>
      <c r="FM22" s="1"/>
      <c r="FN22" s="123" t="s">
        <v>247</v>
      </c>
      <c r="FO22" s="1"/>
      <c r="FP22" s="1"/>
      <c r="FQ22" s="1"/>
      <c r="FR22" s="1"/>
      <c r="FS22" s="1"/>
      <c r="FT22" s="1"/>
      <c r="FU22" s="1"/>
      <c r="FV22" s="1"/>
      <c r="FW22" s="1"/>
      <c r="FX22" s="1"/>
      <c r="FY22" s="1"/>
      <c r="FZ22" s="1"/>
      <c r="GA22" s="1"/>
      <c r="GB22" s="1"/>
      <c r="GC22" s="1"/>
      <c r="GD22" s="1"/>
      <c r="GE22" s="1"/>
      <c r="GF22" s="1"/>
      <c r="GG22" s="1"/>
      <c r="GH22" s="1"/>
      <c r="GI22" s="1"/>
      <c r="GK22" s="1"/>
      <c r="GL22" s="123" t="s">
        <v>247</v>
      </c>
      <c r="GM22" s="1"/>
      <c r="GN22" s="1"/>
      <c r="GO22" s="1"/>
      <c r="GP22" s="1"/>
      <c r="GQ22" s="1"/>
      <c r="GR22" s="1"/>
      <c r="GS22" s="1"/>
      <c r="GT22" s="1"/>
      <c r="GU22" s="1"/>
      <c r="GV22" s="1"/>
      <c r="GW22" s="1"/>
      <c r="GX22" s="1"/>
      <c r="GY22" s="1"/>
      <c r="GZ22" s="1"/>
      <c r="HA22" s="1"/>
      <c r="HB22" s="1"/>
      <c r="HC22" s="1"/>
      <c r="HD22" s="1"/>
      <c r="HE22" s="1"/>
      <c r="HF22" s="1"/>
      <c r="HG22" s="1"/>
    </row>
    <row r="23" spans="1:216" ht="14.5">
      <c r="A23" s="1"/>
      <c r="B23" s="124" t="s">
        <v>233</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124" t="s">
        <v>233</v>
      </c>
      <c r="AA23" s="1">
        <v>0</v>
      </c>
      <c r="AB23" s="1">
        <v>0</v>
      </c>
      <c r="AC23" s="1">
        <v>0</v>
      </c>
      <c r="AD23" s="1">
        <v>0</v>
      </c>
      <c r="AE23" s="1">
        <v>0</v>
      </c>
      <c r="AF23" s="1">
        <v>0</v>
      </c>
      <c r="AG23" s="1">
        <v>0</v>
      </c>
      <c r="AH23" s="1">
        <v>0</v>
      </c>
      <c r="AI23" s="1">
        <v>0</v>
      </c>
      <c r="AJ23" s="1">
        <v>0</v>
      </c>
      <c r="AK23" s="1">
        <v>0</v>
      </c>
      <c r="AL23" s="1">
        <v>0</v>
      </c>
      <c r="AM23" s="1">
        <v>0</v>
      </c>
      <c r="AN23" s="1">
        <v>0</v>
      </c>
      <c r="AO23" s="1">
        <v>3</v>
      </c>
      <c r="AP23" s="1">
        <v>13.8</v>
      </c>
      <c r="AQ23" s="1">
        <v>21</v>
      </c>
      <c r="AR23" s="1">
        <v>44.8</v>
      </c>
      <c r="AS23" s="1">
        <v>36.299999999999997</v>
      </c>
      <c r="AT23" s="1">
        <v>31.5</v>
      </c>
      <c r="AU23" s="1">
        <v>44.9</v>
      </c>
      <c r="AW23" s="16"/>
      <c r="AX23" s="197" t="s">
        <v>234</v>
      </c>
      <c r="AY23" s="16">
        <v>0</v>
      </c>
      <c r="AZ23" s="16">
        <v>0</v>
      </c>
      <c r="BA23" s="16">
        <v>0</v>
      </c>
      <c r="BB23" s="16">
        <v>0</v>
      </c>
      <c r="BC23" s="16">
        <v>0</v>
      </c>
      <c r="BD23" s="16">
        <v>0</v>
      </c>
      <c r="BE23" s="16">
        <v>0</v>
      </c>
      <c r="BF23" s="16">
        <v>0</v>
      </c>
      <c r="BG23" s="16">
        <v>0</v>
      </c>
      <c r="BH23" s="16">
        <v>0</v>
      </c>
      <c r="BI23" s="16">
        <v>0</v>
      </c>
      <c r="BJ23" s="16">
        <v>0</v>
      </c>
      <c r="BK23" s="16">
        <v>0</v>
      </c>
      <c r="BL23" s="16">
        <v>0</v>
      </c>
      <c r="BM23" s="16">
        <v>0</v>
      </c>
      <c r="BN23" s="16">
        <v>0.1</v>
      </c>
      <c r="BO23" s="16">
        <v>0.1</v>
      </c>
      <c r="BP23" s="16">
        <v>0.2</v>
      </c>
      <c r="BQ23" s="16">
        <v>0.2</v>
      </c>
      <c r="BR23" s="16">
        <v>0.2</v>
      </c>
      <c r="BS23" s="16">
        <v>0.3</v>
      </c>
      <c r="BT23" s="29"/>
      <c r="BU23" s="16"/>
      <c r="BV23" s="197" t="s">
        <v>234</v>
      </c>
      <c r="BW23" s="16">
        <v>0.1</v>
      </c>
      <c r="BX23" s="16">
        <v>0.4</v>
      </c>
      <c r="BY23" s="16">
        <v>0.3</v>
      </c>
      <c r="BZ23" s="16">
        <v>0.1</v>
      </c>
      <c r="CA23" s="16">
        <v>0.1</v>
      </c>
      <c r="CB23" s="16">
        <v>0</v>
      </c>
      <c r="CC23" s="16">
        <v>0</v>
      </c>
      <c r="CD23" s="16">
        <v>0</v>
      </c>
      <c r="CE23" s="16">
        <v>0</v>
      </c>
      <c r="CF23" s="16">
        <v>0.3</v>
      </c>
      <c r="CG23" s="16">
        <v>0.1</v>
      </c>
      <c r="CH23" s="16">
        <v>0</v>
      </c>
      <c r="CI23" s="16">
        <v>0.1</v>
      </c>
      <c r="CJ23" s="16">
        <v>0.2</v>
      </c>
      <c r="CK23" s="16">
        <v>4.3</v>
      </c>
      <c r="CL23" s="16">
        <v>16.399999999999999</v>
      </c>
      <c r="CM23" s="16">
        <v>19.100000000000001</v>
      </c>
      <c r="CN23" s="16">
        <v>37.200000000000003</v>
      </c>
      <c r="CO23" s="16">
        <v>23</v>
      </c>
      <c r="CP23" s="16">
        <v>23.6</v>
      </c>
      <c r="CQ23" s="16">
        <v>32.799999999999997</v>
      </c>
      <c r="CR23" s="29"/>
      <c r="CS23" s="16"/>
      <c r="CT23" s="197" t="s">
        <v>234</v>
      </c>
      <c r="CU23" s="16">
        <v>3.2</v>
      </c>
      <c r="CV23" s="16">
        <v>4.5</v>
      </c>
      <c r="CW23" s="16">
        <v>3.1</v>
      </c>
      <c r="CX23" s="16">
        <v>1</v>
      </c>
      <c r="CY23" s="16">
        <v>0.9</v>
      </c>
      <c r="CZ23" s="16">
        <v>0</v>
      </c>
      <c r="DA23" s="16">
        <v>0</v>
      </c>
      <c r="DB23" s="16">
        <v>0</v>
      </c>
      <c r="DC23" s="16">
        <v>0</v>
      </c>
      <c r="DD23" s="16">
        <v>3.4</v>
      </c>
      <c r="DE23" s="16">
        <v>0.9</v>
      </c>
      <c r="DF23" s="16">
        <v>0</v>
      </c>
      <c r="DG23" s="16">
        <v>0.2</v>
      </c>
      <c r="DH23" s="16">
        <v>0.2</v>
      </c>
      <c r="DI23" s="16">
        <v>0.8</v>
      </c>
      <c r="DJ23" s="16">
        <v>3.5</v>
      </c>
      <c r="DK23" s="16">
        <v>4.5</v>
      </c>
      <c r="DL23" s="16">
        <v>11.8</v>
      </c>
      <c r="DM23" s="16">
        <v>9.6999999999999993</v>
      </c>
      <c r="DN23" s="16">
        <v>8.6</v>
      </c>
      <c r="DO23" s="16">
        <v>14.9</v>
      </c>
      <c r="DP23" s="29"/>
      <c r="DQ23" s="16"/>
      <c r="DR23" s="197" t="s">
        <v>234</v>
      </c>
      <c r="DS23" s="16">
        <v>1</v>
      </c>
      <c r="DT23" s="16">
        <v>2.5</v>
      </c>
      <c r="DU23" s="16">
        <v>1.6</v>
      </c>
      <c r="DV23" s="16">
        <v>0.4</v>
      </c>
      <c r="DW23" s="16">
        <v>0.4</v>
      </c>
      <c r="DX23" s="16">
        <v>0</v>
      </c>
      <c r="DY23" s="16">
        <v>0</v>
      </c>
      <c r="DZ23" s="16">
        <v>0</v>
      </c>
      <c r="EA23" s="16">
        <v>0</v>
      </c>
      <c r="EB23" s="16">
        <v>1.5</v>
      </c>
      <c r="EC23" s="16">
        <v>0.6</v>
      </c>
      <c r="ED23" s="16">
        <v>0</v>
      </c>
      <c r="EE23" s="16">
        <v>0</v>
      </c>
      <c r="EF23" s="16">
        <v>0</v>
      </c>
      <c r="EG23" s="16">
        <v>0</v>
      </c>
      <c r="EH23" s="16">
        <v>0</v>
      </c>
      <c r="EI23" s="16">
        <v>0</v>
      </c>
      <c r="EJ23" s="16">
        <v>0</v>
      </c>
      <c r="EK23" s="16">
        <v>0</v>
      </c>
      <c r="EL23" s="16">
        <v>0</v>
      </c>
      <c r="EM23" s="16">
        <v>0</v>
      </c>
      <c r="EN23" s="29"/>
      <c r="EO23" s="16"/>
      <c r="EP23" s="197" t="s">
        <v>234</v>
      </c>
      <c r="EQ23" s="16">
        <v>0.5</v>
      </c>
      <c r="ER23" s="16">
        <v>1</v>
      </c>
      <c r="ES23" s="16">
        <v>0.8</v>
      </c>
      <c r="ET23" s="16">
        <v>0.2</v>
      </c>
      <c r="EU23" s="16">
        <v>0.2</v>
      </c>
      <c r="EV23" s="16">
        <v>0</v>
      </c>
      <c r="EW23" s="16">
        <v>0</v>
      </c>
      <c r="EX23" s="16">
        <v>0</v>
      </c>
      <c r="EY23" s="16">
        <v>0</v>
      </c>
      <c r="EZ23" s="16">
        <v>0.6</v>
      </c>
      <c r="FA23" s="16">
        <v>0.2</v>
      </c>
      <c r="FB23" s="16">
        <v>0</v>
      </c>
      <c r="FC23" s="16">
        <v>0.1</v>
      </c>
      <c r="FD23" s="16">
        <v>0.1</v>
      </c>
      <c r="FE23" s="16">
        <v>0.2</v>
      </c>
      <c r="FF23" s="16">
        <v>0.7</v>
      </c>
      <c r="FG23" s="16">
        <v>1.2</v>
      </c>
      <c r="FH23" s="16">
        <v>3.3</v>
      </c>
      <c r="FI23" s="16">
        <v>2.7</v>
      </c>
      <c r="FJ23" s="16">
        <v>2.4</v>
      </c>
      <c r="FK23" s="16">
        <v>3.8</v>
      </c>
      <c r="FM23" s="1"/>
      <c r="FN23" s="124" t="s">
        <v>233</v>
      </c>
      <c r="FO23" s="1">
        <v>0.5</v>
      </c>
      <c r="FP23" s="1">
        <v>0.6</v>
      </c>
      <c r="FQ23" s="1">
        <v>0.4</v>
      </c>
      <c r="FR23" s="1">
        <v>0.2</v>
      </c>
      <c r="FS23" s="1">
        <v>0.2</v>
      </c>
      <c r="FT23" s="1">
        <v>0</v>
      </c>
      <c r="FU23" s="1">
        <v>0</v>
      </c>
      <c r="FV23" s="1">
        <v>0</v>
      </c>
      <c r="FW23" s="1">
        <v>0</v>
      </c>
      <c r="FX23" s="1">
        <v>0.6</v>
      </c>
      <c r="FY23" s="1">
        <v>0.2</v>
      </c>
      <c r="FZ23" s="1">
        <v>0</v>
      </c>
      <c r="GA23" s="1">
        <v>0.4</v>
      </c>
      <c r="GB23" s="1">
        <v>0.4</v>
      </c>
      <c r="GC23" s="1">
        <v>3.3</v>
      </c>
      <c r="GD23" s="1">
        <v>11.5</v>
      </c>
      <c r="GE23" s="1">
        <v>16.899999999999999</v>
      </c>
      <c r="GF23" s="1">
        <v>38.700000000000003</v>
      </c>
      <c r="GG23" s="1">
        <v>28.1</v>
      </c>
      <c r="GH23" s="1">
        <v>25.2</v>
      </c>
      <c r="GI23" s="1">
        <v>37.4</v>
      </c>
      <c r="GK23" s="1"/>
      <c r="GL23" s="124" t="s">
        <v>233</v>
      </c>
      <c r="GM23" s="1">
        <v>2.2999999999999998</v>
      </c>
      <c r="GN23" s="1">
        <v>1.3</v>
      </c>
      <c r="GO23" s="1">
        <v>0.6</v>
      </c>
      <c r="GP23" s="1">
        <v>0.2</v>
      </c>
      <c r="GQ23" s="1">
        <v>0.2</v>
      </c>
      <c r="GR23" s="1">
        <v>0</v>
      </c>
      <c r="GS23" s="1">
        <v>0</v>
      </c>
      <c r="GT23" s="1">
        <v>0</v>
      </c>
      <c r="GU23" s="1">
        <v>0</v>
      </c>
      <c r="GV23" s="1">
        <v>1.7</v>
      </c>
      <c r="GW23" s="1">
        <v>0.7</v>
      </c>
      <c r="GX23" s="1">
        <v>0</v>
      </c>
      <c r="GY23" s="1">
        <v>0.6</v>
      </c>
      <c r="GZ23" s="1">
        <v>0.6</v>
      </c>
      <c r="HA23" s="1">
        <v>1.3</v>
      </c>
      <c r="HB23" s="1">
        <v>6.5</v>
      </c>
      <c r="HC23" s="1">
        <v>8.1</v>
      </c>
      <c r="HD23" s="1">
        <v>20.8</v>
      </c>
      <c r="HE23" s="1">
        <v>14.5</v>
      </c>
      <c r="HF23" s="1">
        <v>14.4</v>
      </c>
      <c r="HG23" s="1">
        <v>23.8</v>
      </c>
    </row>
    <row r="24" spans="1:216" ht="14.5">
      <c r="A24" s="1"/>
      <c r="B24" s="190" t="s">
        <v>235</v>
      </c>
      <c r="C24" s="1">
        <v>9.1</v>
      </c>
      <c r="D24" s="1">
        <v>2.7</v>
      </c>
      <c r="E24" s="1">
        <v>1.6</v>
      </c>
      <c r="F24" s="1">
        <v>3.3</v>
      </c>
      <c r="G24" s="1">
        <v>6.2</v>
      </c>
      <c r="H24" s="1">
        <v>2.1</v>
      </c>
      <c r="I24" s="1">
        <v>4.2</v>
      </c>
      <c r="J24" s="1">
        <v>7.6</v>
      </c>
      <c r="K24" s="1">
        <v>3.5</v>
      </c>
      <c r="L24" s="1">
        <v>4</v>
      </c>
      <c r="M24" s="1">
        <v>4.8</v>
      </c>
      <c r="N24" s="1">
        <v>3.9</v>
      </c>
      <c r="O24" s="1">
        <v>5.2</v>
      </c>
      <c r="P24" s="1">
        <v>5.7</v>
      </c>
      <c r="Q24" s="1">
        <v>6.2</v>
      </c>
      <c r="R24" s="1">
        <v>6.1</v>
      </c>
      <c r="S24" s="1">
        <v>6.4</v>
      </c>
      <c r="T24" s="1">
        <v>12.6</v>
      </c>
      <c r="U24" s="1">
        <v>7</v>
      </c>
      <c r="V24" s="1">
        <v>8.4</v>
      </c>
      <c r="W24" s="1">
        <v>10.7</v>
      </c>
      <c r="Y24" s="1"/>
      <c r="Z24" s="190" t="s">
        <v>235</v>
      </c>
      <c r="AA24" s="1">
        <v>11.9</v>
      </c>
      <c r="AB24" s="1">
        <v>3.7</v>
      </c>
      <c r="AC24" s="1">
        <v>2.1</v>
      </c>
      <c r="AD24" s="1">
        <v>3.4</v>
      </c>
      <c r="AE24" s="1">
        <v>4.3</v>
      </c>
      <c r="AF24" s="1">
        <v>2</v>
      </c>
      <c r="AG24" s="1">
        <v>3.9</v>
      </c>
      <c r="AH24" s="1">
        <v>5.6</v>
      </c>
      <c r="AI24" s="1">
        <v>2.5</v>
      </c>
      <c r="AJ24" s="1">
        <v>3</v>
      </c>
      <c r="AK24" s="1">
        <v>3.1</v>
      </c>
      <c r="AL24" s="1">
        <v>3.3</v>
      </c>
      <c r="AM24" s="1">
        <v>5.4</v>
      </c>
      <c r="AN24" s="1">
        <v>4.9000000000000004</v>
      </c>
      <c r="AO24" s="1">
        <v>6.7</v>
      </c>
      <c r="AP24" s="1">
        <v>7.3</v>
      </c>
      <c r="AQ24" s="1">
        <v>8</v>
      </c>
      <c r="AR24" s="1">
        <v>10.1</v>
      </c>
      <c r="AS24" s="1">
        <v>6.7</v>
      </c>
      <c r="AT24" s="1">
        <v>7.9</v>
      </c>
      <c r="AU24" s="1">
        <v>7.8</v>
      </c>
      <c r="AW24" s="16"/>
      <c r="AX24" s="198" t="s">
        <v>236</v>
      </c>
      <c r="AY24" s="16">
        <v>5.9</v>
      </c>
      <c r="AZ24" s="16">
        <v>2</v>
      </c>
      <c r="BA24" s="16">
        <v>1.3</v>
      </c>
      <c r="BB24" s="16">
        <v>2.2000000000000002</v>
      </c>
      <c r="BC24" s="16">
        <v>3.6</v>
      </c>
      <c r="BD24" s="16">
        <v>1</v>
      </c>
      <c r="BE24" s="16">
        <v>2</v>
      </c>
      <c r="BF24" s="16">
        <v>3.9</v>
      </c>
      <c r="BG24" s="16">
        <v>1.9</v>
      </c>
      <c r="BH24" s="16">
        <v>2.2000000000000002</v>
      </c>
      <c r="BI24" s="16">
        <v>1.8</v>
      </c>
      <c r="BJ24" s="16">
        <v>2</v>
      </c>
      <c r="BK24" s="16">
        <v>3.5</v>
      </c>
      <c r="BL24" s="16">
        <v>3.9</v>
      </c>
      <c r="BM24" s="16">
        <v>5.2</v>
      </c>
      <c r="BN24" s="16">
        <v>6.8</v>
      </c>
      <c r="BO24" s="16">
        <v>7.5</v>
      </c>
      <c r="BP24" s="16">
        <v>14.6</v>
      </c>
      <c r="BQ24" s="16">
        <v>8.5</v>
      </c>
      <c r="BR24" s="16">
        <v>10.1</v>
      </c>
      <c r="BS24" s="16">
        <v>12.4</v>
      </c>
      <c r="BT24" s="29"/>
      <c r="BU24" s="16"/>
      <c r="BV24" s="198" t="s">
        <v>236</v>
      </c>
      <c r="BW24" s="16">
        <v>16.600000000000001</v>
      </c>
      <c r="BX24" s="16">
        <v>6.2</v>
      </c>
      <c r="BY24" s="16">
        <v>4.4000000000000004</v>
      </c>
      <c r="BZ24" s="16">
        <v>7.3</v>
      </c>
      <c r="CA24" s="16">
        <v>9.1</v>
      </c>
      <c r="CB24" s="16">
        <v>3</v>
      </c>
      <c r="CC24" s="16">
        <v>4.5999999999999996</v>
      </c>
      <c r="CD24" s="16">
        <v>7.2</v>
      </c>
      <c r="CE24" s="16">
        <v>2.7</v>
      </c>
      <c r="CF24" s="16">
        <v>4.3</v>
      </c>
      <c r="CG24" s="16">
        <v>3.6</v>
      </c>
      <c r="CH24" s="16">
        <v>4.2</v>
      </c>
      <c r="CI24" s="16">
        <v>5.9</v>
      </c>
      <c r="CJ24" s="16">
        <v>5.8</v>
      </c>
      <c r="CK24" s="16">
        <v>9.1999999999999993</v>
      </c>
      <c r="CL24" s="16">
        <v>7.9</v>
      </c>
      <c r="CM24" s="16">
        <v>7.7</v>
      </c>
      <c r="CN24" s="16">
        <v>10.9</v>
      </c>
      <c r="CO24" s="16">
        <v>8</v>
      </c>
      <c r="CP24" s="16">
        <v>9</v>
      </c>
      <c r="CQ24" s="16">
        <v>10</v>
      </c>
      <c r="CR24" s="29"/>
      <c r="CS24" s="16"/>
      <c r="CT24" s="198" t="s">
        <v>236</v>
      </c>
      <c r="CU24" s="16">
        <v>14.2</v>
      </c>
      <c r="CV24" s="16">
        <v>4.5999999999999996</v>
      </c>
      <c r="CW24" s="16">
        <v>3.1</v>
      </c>
      <c r="CX24" s="16">
        <v>6.2</v>
      </c>
      <c r="CY24" s="16">
        <v>7.2</v>
      </c>
      <c r="CZ24" s="16">
        <v>2.2999999999999998</v>
      </c>
      <c r="DA24" s="16">
        <v>4.8</v>
      </c>
      <c r="DB24" s="16">
        <v>7.3</v>
      </c>
      <c r="DC24" s="16">
        <v>3.1</v>
      </c>
      <c r="DD24" s="16">
        <v>4.0999999999999996</v>
      </c>
      <c r="DE24" s="16">
        <v>3.5</v>
      </c>
      <c r="DF24" s="16">
        <v>4</v>
      </c>
      <c r="DG24" s="16">
        <v>5.0999999999999996</v>
      </c>
      <c r="DH24" s="16">
        <v>5.9</v>
      </c>
      <c r="DI24" s="16">
        <v>8.6999999999999993</v>
      </c>
      <c r="DJ24" s="16">
        <v>9.3000000000000007</v>
      </c>
      <c r="DK24" s="16">
        <v>10.3</v>
      </c>
      <c r="DL24" s="16">
        <v>16.399999999999999</v>
      </c>
      <c r="DM24" s="16">
        <v>9.3000000000000007</v>
      </c>
      <c r="DN24" s="16">
        <v>10.7</v>
      </c>
      <c r="DO24" s="16">
        <v>12.5</v>
      </c>
      <c r="DP24" s="29"/>
      <c r="DQ24" s="16"/>
      <c r="DR24" s="198" t="s">
        <v>236</v>
      </c>
      <c r="DS24" s="16">
        <v>19.5</v>
      </c>
      <c r="DT24" s="16">
        <v>7.9</v>
      </c>
      <c r="DU24" s="16">
        <v>4.5999999999999996</v>
      </c>
      <c r="DV24" s="16">
        <v>7.7</v>
      </c>
      <c r="DW24" s="16">
        <v>10.3</v>
      </c>
      <c r="DX24" s="16">
        <v>3.3</v>
      </c>
      <c r="DY24" s="16">
        <v>7.1</v>
      </c>
      <c r="DZ24" s="16">
        <v>9.1</v>
      </c>
      <c r="EA24" s="16">
        <v>3.1</v>
      </c>
      <c r="EB24" s="16">
        <v>4.5</v>
      </c>
      <c r="EC24" s="16">
        <v>4.9000000000000004</v>
      </c>
      <c r="ED24" s="16">
        <v>5.6</v>
      </c>
      <c r="EE24" s="16">
        <v>8.6999999999999993</v>
      </c>
      <c r="EF24" s="16">
        <v>11.4</v>
      </c>
      <c r="EG24" s="16">
        <v>16.399999999999999</v>
      </c>
      <c r="EH24" s="16">
        <v>19</v>
      </c>
      <c r="EI24" s="16">
        <v>18.3</v>
      </c>
      <c r="EJ24" s="16">
        <v>29.9</v>
      </c>
      <c r="EK24" s="16">
        <v>20.5</v>
      </c>
      <c r="EL24" s="16">
        <v>22.8</v>
      </c>
      <c r="EM24" s="16">
        <v>28.1</v>
      </c>
      <c r="EN24" s="29"/>
      <c r="EO24" s="16"/>
      <c r="EP24" s="198" t="s">
        <v>236</v>
      </c>
      <c r="EQ24" s="16">
        <v>13</v>
      </c>
      <c r="ER24" s="16">
        <v>4.8</v>
      </c>
      <c r="ES24" s="16">
        <v>2.8</v>
      </c>
      <c r="ET24" s="16">
        <v>4.9000000000000004</v>
      </c>
      <c r="EU24" s="16">
        <v>6.2</v>
      </c>
      <c r="EV24" s="16">
        <v>1.9</v>
      </c>
      <c r="EW24" s="16">
        <v>3.8</v>
      </c>
      <c r="EX24" s="16">
        <v>6.1</v>
      </c>
      <c r="EY24" s="16">
        <v>2.6</v>
      </c>
      <c r="EZ24" s="16">
        <v>3.4</v>
      </c>
      <c r="FA24" s="16">
        <v>3.5</v>
      </c>
      <c r="FB24" s="16">
        <v>3.4</v>
      </c>
      <c r="FC24" s="16">
        <v>5.6</v>
      </c>
      <c r="FD24" s="16">
        <v>5.8</v>
      </c>
      <c r="FE24" s="16">
        <v>8.5</v>
      </c>
      <c r="FF24" s="16">
        <v>9.1999999999999993</v>
      </c>
      <c r="FG24" s="16">
        <v>10.6</v>
      </c>
      <c r="FH24" s="16">
        <v>18.3</v>
      </c>
      <c r="FI24" s="16">
        <v>10.4</v>
      </c>
      <c r="FJ24" s="16">
        <v>11.7</v>
      </c>
      <c r="FK24" s="16">
        <v>14.8</v>
      </c>
      <c r="FM24" s="1"/>
      <c r="FN24" s="202" t="s">
        <v>235</v>
      </c>
      <c r="FO24" s="1">
        <v>11.6</v>
      </c>
      <c r="FP24" s="1">
        <v>3.2</v>
      </c>
      <c r="FQ24" s="1">
        <v>1.8</v>
      </c>
      <c r="FR24" s="1">
        <v>4.5</v>
      </c>
      <c r="FS24" s="1">
        <v>6.3</v>
      </c>
      <c r="FT24" s="1">
        <v>2</v>
      </c>
      <c r="FU24" s="1">
        <v>3.9</v>
      </c>
      <c r="FV24" s="1">
        <v>5.5</v>
      </c>
      <c r="FW24" s="1">
        <v>2.1</v>
      </c>
      <c r="FX24" s="1">
        <v>2.7</v>
      </c>
      <c r="FY24" s="1">
        <v>2.2000000000000002</v>
      </c>
      <c r="FZ24" s="1">
        <v>2.4</v>
      </c>
      <c r="GA24" s="1">
        <v>3.7</v>
      </c>
      <c r="GB24" s="1">
        <v>4.0999999999999996</v>
      </c>
      <c r="GC24" s="1">
        <v>5.7</v>
      </c>
      <c r="GD24" s="1">
        <v>5.7</v>
      </c>
      <c r="GE24" s="1">
        <v>6.4</v>
      </c>
      <c r="GF24" s="1">
        <v>8.9</v>
      </c>
      <c r="GG24" s="1">
        <v>5.7</v>
      </c>
      <c r="GH24" s="1">
        <v>6.6</v>
      </c>
      <c r="GI24" s="1">
        <v>6.6</v>
      </c>
      <c r="GK24" s="1"/>
      <c r="GL24" s="202" t="s">
        <v>235</v>
      </c>
      <c r="GM24" s="1">
        <v>9.1999999999999993</v>
      </c>
      <c r="GN24" s="1">
        <v>2.2999999999999998</v>
      </c>
      <c r="GO24" s="1">
        <v>1.5</v>
      </c>
      <c r="GP24" s="1">
        <v>3.1</v>
      </c>
      <c r="GQ24" s="1">
        <v>4.5999999999999996</v>
      </c>
      <c r="GR24" s="1">
        <v>1.5</v>
      </c>
      <c r="GS24" s="1">
        <v>2.9</v>
      </c>
      <c r="GT24" s="1">
        <v>4</v>
      </c>
      <c r="GU24" s="1">
        <v>1.5</v>
      </c>
      <c r="GV24" s="1">
        <v>2.8</v>
      </c>
      <c r="GW24" s="1">
        <v>2.5</v>
      </c>
      <c r="GX24" s="1">
        <v>3</v>
      </c>
      <c r="GY24" s="1">
        <v>4.0999999999999996</v>
      </c>
      <c r="GZ24" s="1">
        <v>4.0999999999999996</v>
      </c>
      <c r="HA24" s="1">
        <v>6.4</v>
      </c>
      <c r="HB24" s="1">
        <v>6.6</v>
      </c>
      <c r="HC24" s="1">
        <v>6.9</v>
      </c>
      <c r="HD24" s="1">
        <v>10.8</v>
      </c>
      <c r="HE24" s="1">
        <v>6.7</v>
      </c>
      <c r="HF24" s="1">
        <v>6.8</v>
      </c>
      <c r="HG24" s="1">
        <v>8</v>
      </c>
    </row>
    <row r="25" spans="1:216" ht="14.5">
      <c r="A25" s="1"/>
      <c r="B25" s="190" t="s">
        <v>237</v>
      </c>
      <c r="C25" s="1">
        <v>90.9</v>
      </c>
      <c r="D25" s="1">
        <v>97.3</v>
      </c>
      <c r="E25" s="1">
        <v>98.4</v>
      </c>
      <c r="F25" s="1">
        <v>96.7</v>
      </c>
      <c r="G25" s="1">
        <v>93.8</v>
      </c>
      <c r="H25" s="1">
        <v>97.9</v>
      </c>
      <c r="I25" s="1">
        <v>95.8</v>
      </c>
      <c r="J25" s="1">
        <v>92.4</v>
      </c>
      <c r="K25" s="1">
        <v>96.5</v>
      </c>
      <c r="L25" s="1">
        <v>96</v>
      </c>
      <c r="M25" s="1">
        <v>95.2</v>
      </c>
      <c r="N25" s="1">
        <v>96</v>
      </c>
      <c r="O25" s="1">
        <v>94.6</v>
      </c>
      <c r="P25" s="1">
        <v>94.3</v>
      </c>
      <c r="Q25" s="1">
        <v>92.8</v>
      </c>
      <c r="R25" s="1">
        <v>93.9</v>
      </c>
      <c r="S25" s="1">
        <v>93.6</v>
      </c>
      <c r="T25" s="1">
        <v>87.4</v>
      </c>
      <c r="U25" s="1">
        <v>93</v>
      </c>
      <c r="V25" s="1">
        <v>91.6</v>
      </c>
      <c r="W25" s="1">
        <v>89.3</v>
      </c>
      <c r="Y25" s="1"/>
      <c r="Z25" s="190" t="s">
        <v>237</v>
      </c>
      <c r="AA25" s="1">
        <v>88.1</v>
      </c>
      <c r="AB25" s="1">
        <v>96.3</v>
      </c>
      <c r="AC25" s="1">
        <v>97.9</v>
      </c>
      <c r="AD25" s="1">
        <v>96.6</v>
      </c>
      <c r="AE25" s="1">
        <v>95.7</v>
      </c>
      <c r="AF25" s="1">
        <v>98</v>
      </c>
      <c r="AG25" s="1">
        <v>96.1</v>
      </c>
      <c r="AH25" s="1">
        <v>94.4</v>
      </c>
      <c r="AI25" s="1">
        <v>97.5</v>
      </c>
      <c r="AJ25" s="1">
        <v>97</v>
      </c>
      <c r="AK25" s="1">
        <v>96.9</v>
      </c>
      <c r="AL25" s="1">
        <v>96.6</v>
      </c>
      <c r="AM25" s="1">
        <v>94.4</v>
      </c>
      <c r="AN25" s="1">
        <v>95</v>
      </c>
      <c r="AO25" s="1">
        <v>90.3</v>
      </c>
      <c r="AP25" s="1">
        <v>78.900000000000006</v>
      </c>
      <c r="AQ25" s="1">
        <v>70.900000000000006</v>
      </c>
      <c r="AR25" s="1">
        <v>45.2</v>
      </c>
      <c r="AS25" s="1">
        <v>57</v>
      </c>
      <c r="AT25" s="1">
        <v>60.7</v>
      </c>
      <c r="AU25" s="1">
        <v>47.3</v>
      </c>
      <c r="AW25" s="16"/>
      <c r="AX25" s="198" t="s">
        <v>238</v>
      </c>
      <c r="AY25" s="16">
        <v>94.1</v>
      </c>
      <c r="AZ25" s="16">
        <v>98</v>
      </c>
      <c r="BA25" s="16">
        <v>98.7</v>
      </c>
      <c r="BB25" s="16">
        <v>97.8</v>
      </c>
      <c r="BC25" s="16">
        <v>96.4</v>
      </c>
      <c r="BD25" s="16">
        <v>99</v>
      </c>
      <c r="BE25" s="16">
        <v>98</v>
      </c>
      <c r="BF25" s="16">
        <v>96.1</v>
      </c>
      <c r="BG25" s="16">
        <v>98.1</v>
      </c>
      <c r="BH25" s="16">
        <v>97.8</v>
      </c>
      <c r="BI25" s="16">
        <v>98.2</v>
      </c>
      <c r="BJ25" s="16">
        <v>98</v>
      </c>
      <c r="BK25" s="16">
        <v>96.4</v>
      </c>
      <c r="BL25" s="16">
        <v>96</v>
      </c>
      <c r="BM25" s="16">
        <v>94.7</v>
      </c>
      <c r="BN25" s="16">
        <v>93.1</v>
      </c>
      <c r="BO25" s="16">
        <v>92.4</v>
      </c>
      <c r="BP25" s="16">
        <v>85.2</v>
      </c>
      <c r="BQ25" s="16">
        <v>91.3</v>
      </c>
      <c r="BR25" s="16">
        <v>89.7</v>
      </c>
      <c r="BS25" s="16">
        <v>87.3</v>
      </c>
      <c r="BT25" s="29"/>
      <c r="BU25" s="16"/>
      <c r="BV25" s="198" t="s">
        <v>238</v>
      </c>
      <c r="BW25" s="16">
        <v>83.3</v>
      </c>
      <c r="BX25" s="16">
        <v>93.4</v>
      </c>
      <c r="BY25" s="16">
        <v>95.3</v>
      </c>
      <c r="BZ25" s="16">
        <v>92.6</v>
      </c>
      <c r="CA25" s="16">
        <v>90.8</v>
      </c>
      <c r="CB25" s="16">
        <v>97</v>
      </c>
      <c r="CC25" s="16">
        <v>95.4</v>
      </c>
      <c r="CD25" s="16">
        <v>92.8</v>
      </c>
      <c r="CE25" s="16">
        <v>97.3</v>
      </c>
      <c r="CF25" s="16">
        <v>95.4</v>
      </c>
      <c r="CG25" s="16">
        <v>96.4</v>
      </c>
      <c r="CH25" s="16">
        <v>95.7</v>
      </c>
      <c r="CI25" s="16">
        <v>93.9</v>
      </c>
      <c r="CJ25" s="16">
        <v>93.7</v>
      </c>
      <c r="CK25" s="16">
        <v>86.2</v>
      </c>
      <c r="CL25" s="16">
        <v>75.7</v>
      </c>
      <c r="CM25" s="16">
        <v>73.2</v>
      </c>
      <c r="CN25" s="16">
        <v>51.9</v>
      </c>
      <c r="CO25" s="16">
        <v>69</v>
      </c>
      <c r="CP25" s="16">
        <v>67.400000000000006</v>
      </c>
      <c r="CQ25" s="16">
        <v>57.2</v>
      </c>
      <c r="CR25" s="29"/>
      <c r="CS25" s="16"/>
      <c r="CT25" s="198" t="s">
        <v>238</v>
      </c>
      <c r="CU25" s="16">
        <v>82.6</v>
      </c>
      <c r="CV25" s="16">
        <v>90.9</v>
      </c>
      <c r="CW25" s="16">
        <v>93.8</v>
      </c>
      <c r="CX25" s="16">
        <v>92.8</v>
      </c>
      <c r="CY25" s="16">
        <v>91.9</v>
      </c>
      <c r="CZ25" s="16">
        <v>97.7</v>
      </c>
      <c r="DA25" s="16">
        <v>95.2</v>
      </c>
      <c r="DB25" s="16">
        <v>92.4</v>
      </c>
      <c r="DC25" s="16">
        <v>96.8</v>
      </c>
      <c r="DD25" s="16">
        <v>92.3</v>
      </c>
      <c r="DE25" s="16">
        <v>95.4</v>
      </c>
      <c r="DF25" s="16">
        <v>95.8</v>
      </c>
      <c r="DG25" s="16">
        <v>94.3</v>
      </c>
      <c r="DH25" s="16">
        <v>93.5</v>
      </c>
      <c r="DI25" s="16">
        <v>89.9</v>
      </c>
      <c r="DJ25" s="16">
        <v>87.2</v>
      </c>
      <c r="DK25" s="16">
        <v>85.2</v>
      </c>
      <c r="DL25" s="16">
        <v>71.8</v>
      </c>
      <c r="DM25" s="16">
        <v>81</v>
      </c>
      <c r="DN25" s="16">
        <v>80.7</v>
      </c>
      <c r="DO25" s="16">
        <v>72.5</v>
      </c>
      <c r="DP25" s="29"/>
      <c r="DQ25" s="16"/>
      <c r="DR25" s="198" t="s">
        <v>238</v>
      </c>
      <c r="DS25" s="16">
        <v>79.5</v>
      </c>
      <c r="DT25" s="16">
        <v>89.6</v>
      </c>
      <c r="DU25" s="16">
        <v>93.8</v>
      </c>
      <c r="DV25" s="16">
        <v>91.9</v>
      </c>
      <c r="DW25" s="16">
        <v>89.3</v>
      </c>
      <c r="DX25" s="16">
        <v>96.7</v>
      </c>
      <c r="DY25" s="16">
        <v>92.9</v>
      </c>
      <c r="DZ25" s="16">
        <v>90.9</v>
      </c>
      <c r="EA25" s="16">
        <v>96.6</v>
      </c>
      <c r="EB25" s="16">
        <v>93.6</v>
      </c>
      <c r="EC25" s="16">
        <v>94.2</v>
      </c>
      <c r="ED25" s="16">
        <v>93.9</v>
      </c>
      <c r="EE25" s="16">
        <v>90.7</v>
      </c>
      <c r="EF25" s="16">
        <v>87.9</v>
      </c>
      <c r="EG25" s="16">
        <v>82.5</v>
      </c>
      <c r="EH25" s="16">
        <v>81</v>
      </c>
      <c r="EI25" s="16">
        <v>81.7</v>
      </c>
      <c r="EJ25" s="16">
        <v>70.099999999999994</v>
      </c>
      <c r="EK25" s="16">
        <v>79.5</v>
      </c>
      <c r="EL25" s="16">
        <v>77.2</v>
      </c>
      <c r="EM25" s="16">
        <v>71.900000000000006</v>
      </c>
      <c r="EN25" s="29"/>
      <c r="EO25" s="16"/>
      <c r="EP25" s="198" t="s">
        <v>238</v>
      </c>
      <c r="EQ25" s="16">
        <v>86.4</v>
      </c>
      <c r="ER25" s="16">
        <v>94.1</v>
      </c>
      <c r="ES25" s="16">
        <v>96.4</v>
      </c>
      <c r="ET25" s="16">
        <v>94.9</v>
      </c>
      <c r="EU25" s="16">
        <v>93.6</v>
      </c>
      <c r="EV25" s="16">
        <v>98.1</v>
      </c>
      <c r="EW25" s="16">
        <v>96.2</v>
      </c>
      <c r="EX25" s="16">
        <v>93.9</v>
      </c>
      <c r="EY25" s="16">
        <v>97.4</v>
      </c>
      <c r="EZ25" s="16">
        <v>96</v>
      </c>
      <c r="FA25" s="16">
        <v>96.3</v>
      </c>
      <c r="FB25" s="16">
        <v>96.3</v>
      </c>
      <c r="FC25" s="16">
        <v>94</v>
      </c>
      <c r="FD25" s="16">
        <v>93.7</v>
      </c>
      <c r="FE25" s="16">
        <v>90.7</v>
      </c>
      <c r="FF25" s="16">
        <v>90.1</v>
      </c>
      <c r="FG25" s="16">
        <v>88.2</v>
      </c>
      <c r="FH25" s="16">
        <v>78.400000000000006</v>
      </c>
      <c r="FI25" s="16">
        <v>87</v>
      </c>
      <c r="FJ25" s="16">
        <v>86</v>
      </c>
      <c r="FK25" s="16">
        <v>81.400000000000006</v>
      </c>
      <c r="FM25" s="1"/>
      <c r="FN25" s="202" t="s">
        <v>237</v>
      </c>
      <c r="FO25" s="1">
        <v>87.9</v>
      </c>
      <c r="FP25" s="1">
        <v>96.2</v>
      </c>
      <c r="FQ25" s="1">
        <v>97.7</v>
      </c>
      <c r="FR25" s="1">
        <v>95.3</v>
      </c>
      <c r="FS25" s="1">
        <v>93.5</v>
      </c>
      <c r="FT25" s="1">
        <v>98</v>
      </c>
      <c r="FU25" s="1">
        <v>96.1</v>
      </c>
      <c r="FV25" s="1">
        <v>94.5</v>
      </c>
      <c r="FW25" s="1">
        <v>97.9</v>
      </c>
      <c r="FX25" s="1">
        <v>96.7</v>
      </c>
      <c r="FY25" s="1">
        <v>97.6</v>
      </c>
      <c r="FZ25" s="1">
        <v>97.5</v>
      </c>
      <c r="GA25" s="1">
        <v>95.8</v>
      </c>
      <c r="GB25" s="1">
        <v>95.3</v>
      </c>
      <c r="GC25" s="1">
        <v>90.8</v>
      </c>
      <c r="GD25" s="1">
        <v>82.8</v>
      </c>
      <c r="GE25" s="1">
        <v>76.7</v>
      </c>
      <c r="GF25" s="1">
        <v>52.4</v>
      </c>
      <c r="GG25" s="1">
        <v>66.2</v>
      </c>
      <c r="GH25" s="1">
        <v>68.2</v>
      </c>
      <c r="GI25" s="1">
        <v>56</v>
      </c>
      <c r="GK25" s="1"/>
      <c r="GL25" s="202" t="s">
        <v>237</v>
      </c>
      <c r="GM25" s="1">
        <v>88.5</v>
      </c>
      <c r="GN25" s="1">
        <v>96.3</v>
      </c>
      <c r="GO25" s="1">
        <v>97.9</v>
      </c>
      <c r="GP25" s="1">
        <v>96.7</v>
      </c>
      <c r="GQ25" s="1">
        <v>95.2</v>
      </c>
      <c r="GR25" s="1">
        <v>98.5</v>
      </c>
      <c r="GS25" s="1">
        <v>97.1</v>
      </c>
      <c r="GT25" s="1">
        <v>96</v>
      </c>
      <c r="GU25" s="1">
        <v>98.5</v>
      </c>
      <c r="GV25" s="1">
        <v>95.5</v>
      </c>
      <c r="GW25" s="1">
        <v>96.8</v>
      </c>
      <c r="GX25" s="1">
        <v>96.9</v>
      </c>
      <c r="GY25" s="1">
        <v>95.2</v>
      </c>
      <c r="GZ25" s="1">
        <v>95.1</v>
      </c>
      <c r="HA25" s="1">
        <v>92</v>
      </c>
      <c r="HB25" s="1">
        <v>87</v>
      </c>
      <c r="HC25" s="1">
        <v>85</v>
      </c>
      <c r="HD25" s="1">
        <v>68.400000000000006</v>
      </c>
      <c r="HE25" s="1">
        <v>78.900000000000006</v>
      </c>
      <c r="HF25" s="1">
        <v>78.8</v>
      </c>
      <c r="HG25" s="1">
        <v>68.099999999999994</v>
      </c>
    </row>
    <row r="26" spans="1:216" ht="14.5">
      <c r="A26" s="1"/>
      <c r="B26" s="190" t="s">
        <v>239</v>
      </c>
      <c r="C26" s="2" t="s">
        <v>240</v>
      </c>
      <c r="D26" s="2" t="s">
        <v>240</v>
      </c>
      <c r="E26" s="2" t="s">
        <v>240</v>
      </c>
      <c r="F26" s="2" t="s">
        <v>240</v>
      </c>
      <c r="G26" s="2" t="s">
        <v>240</v>
      </c>
      <c r="H26" s="2" t="s">
        <v>240</v>
      </c>
      <c r="I26" s="2" t="s">
        <v>240</v>
      </c>
      <c r="J26" s="2" t="s">
        <v>240</v>
      </c>
      <c r="K26" s="2" t="s">
        <v>240</v>
      </c>
      <c r="L26" s="2" t="s">
        <v>240</v>
      </c>
      <c r="M26" s="2" t="s">
        <v>240</v>
      </c>
      <c r="N26" s="2">
        <v>0.1</v>
      </c>
      <c r="O26" s="2">
        <v>0.2</v>
      </c>
      <c r="P26" s="2">
        <v>0</v>
      </c>
      <c r="Q26" s="2">
        <v>0.9</v>
      </c>
      <c r="R26" s="2" t="s">
        <v>240</v>
      </c>
      <c r="S26" s="2" t="s">
        <v>240</v>
      </c>
      <c r="T26" s="2" t="s">
        <v>240</v>
      </c>
      <c r="U26" s="2" t="s">
        <v>240</v>
      </c>
      <c r="V26" s="2" t="s">
        <v>240</v>
      </c>
      <c r="W26" s="2" t="s">
        <v>240</v>
      </c>
      <c r="Y26" s="1"/>
      <c r="Z26" s="190" t="s">
        <v>239</v>
      </c>
      <c r="AA26" s="2" t="s">
        <v>240</v>
      </c>
      <c r="AB26" s="2" t="s">
        <v>240</v>
      </c>
      <c r="AC26" s="2" t="s">
        <v>240</v>
      </c>
      <c r="AD26" s="2" t="s">
        <v>240</v>
      </c>
      <c r="AE26" s="2" t="s">
        <v>240</v>
      </c>
      <c r="AF26" s="2" t="s">
        <v>240</v>
      </c>
      <c r="AG26" s="2" t="s">
        <v>240</v>
      </c>
      <c r="AH26" s="2" t="s">
        <v>240</v>
      </c>
      <c r="AI26" s="2" t="s">
        <v>240</v>
      </c>
      <c r="AJ26" s="2" t="s">
        <v>240</v>
      </c>
      <c r="AK26" s="2" t="s">
        <v>240</v>
      </c>
      <c r="AL26" s="2">
        <v>0.1</v>
      </c>
      <c r="AM26" s="2">
        <v>0.2</v>
      </c>
      <c r="AN26" s="2">
        <v>0.1</v>
      </c>
      <c r="AO26" s="2">
        <v>0</v>
      </c>
      <c r="AP26" s="2" t="s">
        <v>240</v>
      </c>
      <c r="AQ26" s="2" t="s">
        <v>240</v>
      </c>
      <c r="AR26" s="2" t="s">
        <v>240</v>
      </c>
      <c r="AS26" s="2" t="s">
        <v>240</v>
      </c>
      <c r="AT26" s="2" t="s">
        <v>240</v>
      </c>
      <c r="AU26" s="2" t="s">
        <v>240</v>
      </c>
      <c r="AW26" s="16"/>
      <c r="AX26" s="198" t="s">
        <v>241</v>
      </c>
      <c r="AY26" s="17" t="s">
        <v>242</v>
      </c>
      <c r="AZ26" s="17" t="s">
        <v>242</v>
      </c>
      <c r="BA26" s="17" t="s">
        <v>242</v>
      </c>
      <c r="BB26" s="17" t="s">
        <v>242</v>
      </c>
      <c r="BC26" s="17" t="s">
        <v>242</v>
      </c>
      <c r="BD26" s="17" t="s">
        <v>242</v>
      </c>
      <c r="BE26" s="17" t="s">
        <v>242</v>
      </c>
      <c r="BF26" s="17" t="s">
        <v>242</v>
      </c>
      <c r="BG26" s="17" t="s">
        <v>242</v>
      </c>
      <c r="BH26" s="17" t="s">
        <v>242</v>
      </c>
      <c r="BI26" s="17" t="s">
        <v>242</v>
      </c>
      <c r="BJ26" s="17">
        <v>0.1</v>
      </c>
      <c r="BK26" s="17">
        <v>0.1</v>
      </c>
      <c r="BL26" s="17">
        <v>0.1</v>
      </c>
      <c r="BM26" s="17">
        <v>0.1</v>
      </c>
      <c r="BN26" s="17" t="s">
        <v>242</v>
      </c>
      <c r="BO26" s="17" t="s">
        <v>242</v>
      </c>
      <c r="BP26" s="17" t="s">
        <v>242</v>
      </c>
      <c r="BQ26" s="17" t="s">
        <v>242</v>
      </c>
      <c r="BR26" s="17" t="s">
        <v>242</v>
      </c>
      <c r="BS26" s="17" t="s">
        <v>242</v>
      </c>
      <c r="BT26" s="29"/>
      <c r="BU26" s="16"/>
      <c r="BV26" s="198" t="s">
        <v>241</v>
      </c>
      <c r="BW26" s="17" t="s">
        <v>242</v>
      </c>
      <c r="BX26" s="17" t="s">
        <v>242</v>
      </c>
      <c r="BY26" s="17" t="s">
        <v>242</v>
      </c>
      <c r="BZ26" s="17" t="s">
        <v>242</v>
      </c>
      <c r="CA26" s="17" t="s">
        <v>242</v>
      </c>
      <c r="CB26" s="17" t="s">
        <v>242</v>
      </c>
      <c r="CC26" s="17" t="s">
        <v>242</v>
      </c>
      <c r="CD26" s="17" t="s">
        <v>242</v>
      </c>
      <c r="CE26" s="17" t="s">
        <v>242</v>
      </c>
      <c r="CF26" s="17" t="s">
        <v>242</v>
      </c>
      <c r="CG26" s="17" t="s">
        <v>242</v>
      </c>
      <c r="CH26" s="17">
        <v>0.2</v>
      </c>
      <c r="CI26" s="17">
        <v>0.2</v>
      </c>
      <c r="CJ26" s="17">
        <v>0.2</v>
      </c>
      <c r="CK26" s="17">
        <v>0.3</v>
      </c>
      <c r="CL26" s="17" t="s">
        <v>242</v>
      </c>
      <c r="CM26" s="17" t="s">
        <v>242</v>
      </c>
      <c r="CN26" s="17" t="s">
        <v>242</v>
      </c>
      <c r="CO26" s="17" t="s">
        <v>242</v>
      </c>
      <c r="CP26" s="17" t="s">
        <v>242</v>
      </c>
      <c r="CQ26" s="17" t="s">
        <v>242</v>
      </c>
      <c r="CR26" s="29"/>
      <c r="CS26" s="16"/>
      <c r="CT26" s="198" t="s">
        <v>241</v>
      </c>
      <c r="CU26" s="17" t="s">
        <v>242</v>
      </c>
      <c r="CV26" s="17" t="s">
        <v>242</v>
      </c>
      <c r="CW26" s="17" t="s">
        <v>242</v>
      </c>
      <c r="CX26" s="17" t="s">
        <v>242</v>
      </c>
      <c r="CY26" s="17" t="s">
        <v>242</v>
      </c>
      <c r="CZ26" s="17" t="s">
        <v>242</v>
      </c>
      <c r="DA26" s="17" t="s">
        <v>242</v>
      </c>
      <c r="DB26" s="17">
        <v>0.3</v>
      </c>
      <c r="DC26" s="17">
        <v>0.1</v>
      </c>
      <c r="DD26" s="17">
        <v>0.2</v>
      </c>
      <c r="DE26" s="17">
        <v>0.2</v>
      </c>
      <c r="DF26" s="17">
        <v>0.2</v>
      </c>
      <c r="DG26" s="17">
        <v>0.3</v>
      </c>
      <c r="DH26" s="17">
        <v>0.3</v>
      </c>
      <c r="DI26" s="17">
        <v>0.5</v>
      </c>
      <c r="DJ26" s="17" t="s">
        <v>242</v>
      </c>
      <c r="DK26" s="17" t="s">
        <v>242</v>
      </c>
      <c r="DL26" s="17" t="s">
        <v>242</v>
      </c>
      <c r="DM26" s="17" t="s">
        <v>242</v>
      </c>
      <c r="DN26" s="17" t="s">
        <v>242</v>
      </c>
      <c r="DO26" s="17" t="s">
        <v>242</v>
      </c>
      <c r="DP26" s="29"/>
      <c r="DQ26" s="16"/>
      <c r="DR26" s="198" t="s">
        <v>241</v>
      </c>
      <c r="DS26" s="17" t="s">
        <v>242</v>
      </c>
      <c r="DT26" s="17" t="s">
        <v>242</v>
      </c>
      <c r="DU26" s="17" t="s">
        <v>242</v>
      </c>
      <c r="DV26" s="17" t="s">
        <v>242</v>
      </c>
      <c r="DW26" s="17" t="s">
        <v>242</v>
      </c>
      <c r="DX26" s="17" t="s">
        <v>242</v>
      </c>
      <c r="DY26" s="17" t="s">
        <v>242</v>
      </c>
      <c r="DZ26" s="17" t="s">
        <v>242</v>
      </c>
      <c r="EA26" s="17">
        <v>0.3</v>
      </c>
      <c r="EB26" s="17">
        <v>0.4</v>
      </c>
      <c r="EC26" s="17">
        <v>0.4</v>
      </c>
      <c r="ED26" s="17">
        <v>0.5</v>
      </c>
      <c r="EE26" s="17">
        <v>0.6</v>
      </c>
      <c r="EF26" s="17">
        <v>0.7</v>
      </c>
      <c r="EG26" s="17">
        <v>1</v>
      </c>
      <c r="EH26" s="17" t="s">
        <v>242</v>
      </c>
      <c r="EI26" s="17" t="s">
        <v>242</v>
      </c>
      <c r="EJ26" s="17" t="s">
        <v>242</v>
      </c>
      <c r="EK26" s="17" t="s">
        <v>242</v>
      </c>
      <c r="EL26" s="17" t="s">
        <v>242</v>
      </c>
      <c r="EM26" s="17" t="s">
        <v>242</v>
      </c>
      <c r="EN26" s="29"/>
      <c r="EO26" s="16"/>
      <c r="EP26" s="198" t="s">
        <v>241</v>
      </c>
      <c r="EQ26" s="17" t="s">
        <v>242</v>
      </c>
      <c r="ER26" s="17" t="s">
        <v>242</v>
      </c>
      <c r="ES26" s="17" t="s">
        <v>242</v>
      </c>
      <c r="ET26" s="17" t="s">
        <v>242</v>
      </c>
      <c r="EU26" s="17" t="s">
        <v>242</v>
      </c>
      <c r="EV26" s="17" t="s">
        <v>242</v>
      </c>
      <c r="EW26" s="17" t="s">
        <v>242</v>
      </c>
      <c r="EX26" s="17" t="s">
        <v>242</v>
      </c>
      <c r="EY26" s="17" t="s">
        <v>242</v>
      </c>
      <c r="EZ26" s="17" t="s">
        <v>242</v>
      </c>
      <c r="FA26" s="17" t="s">
        <v>242</v>
      </c>
      <c r="FB26" s="17">
        <v>0.3</v>
      </c>
      <c r="FC26" s="17">
        <v>0.4</v>
      </c>
      <c r="FD26" s="17">
        <v>0.4</v>
      </c>
      <c r="FE26" s="17">
        <v>0.6</v>
      </c>
      <c r="FF26" s="17" t="s">
        <v>242</v>
      </c>
      <c r="FG26" s="17" t="s">
        <v>242</v>
      </c>
      <c r="FH26" s="17" t="s">
        <v>242</v>
      </c>
      <c r="FI26" s="17" t="s">
        <v>242</v>
      </c>
      <c r="FJ26" s="17" t="s">
        <v>242</v>
      </c>
      <c r="FK26" s="17" t="s">
        <v>242</v>
      </c>
      <c r="FM26" s="1"/>
      <c r="FN26" s="202" t="s">
        <v>239</v>
      </c>
      <c r="FO26" s="2" t="s">
        <v>240</v>
      </c>
      <c r="FP26" s="2" t="s">
        <v>240</v>
      </c>
      <c r="FQ26" s="2" t="s">
        <v>240</v>
      </c>
      <c r="FR26" s="2" t="s">
        <v>240</v>
      </c>
      <c r="FS26" s="2" t="s">
        <v>240</v>
      </c>
      <c r="FT26" s="2" t="s">
        <v>240</v>
      </c>
      <c r="FU26" s="2" t="s">
        <v>240</v>
      </c>
      <c r="FV26" s="2" t="s">
        <v>240</v>
      </c>
      <c r="FW26" s="2" t="s">
        <v>240</v>
      </c>
      <c r="FX26" s="2" t="s">
        <v>240</v>
      </c>
      <c r="FY26" s="2" t="s">
        <v>240</v>
      </c>
      <c r="FZ26" s="2">
        <v>0.1</v>
      </c>
      <c r="GA26" s="2">
        <v>0.2</v>
      </c>
      <c r="GB26" s="2">
        <v>0.2</v>
      </c>
      <c r="GC26" s="2">
        <v>0.3</v>
      </c>
      <c r="GD26" s="2" t="s">
        <v>240</v>
      </c>
      <c r="GE26" s="2" t="s">
        <v>240</v>
      </c>
      <c r="GF26" s="2" t="s">
        <v>240</v>
      </c>
      <c r="GG26" s="2" t="s">
        <v>240</v>
      </c>
      <c r="GH26" s="2" t="s">
        <v>240</v>
      </c>
      <c r="GI26" s="2" t="s">
        <v>240</v>
      </c>
      <c r="GK26" s="1"/>
      <c r="GL26" s="202" t="s">
        <v>239</v>
      </c>
      <c r="GM26" s="2" t="s">
        <v>240</v>
      </c>
      <c r="GN26" s="2" t="s">
        <v>240</v>
      </c>
      <c r="GO26" s="2" t="s">
        <v>240</v>
      </c>
      <c r="GP26" s="2" t="s">
        <v>240</v>
      </c>
      <c r="GQ26" s="2" t="s">
        <v>240</v>
      </c>
      <c r="GR26" s="2" t="s">
        <v>240</v>
      </c>
      <c r="GS26" s="2" t="s">
        <v>240</v>
      </c>
      <c r="GT26" s="2" t="s">
        <v>240</v>
      </c>
      <c r="GU26" s="2" t="s">
        <v>240</v>
      </c>
      <c r="GV26" s="2" t="s">
        <v>240</v>
      </c>
      <c r="GW26" s="2">
        <v>0.1</v>
      </c>
      <c r="GX26" s="2">
        <v>0.1</v>
      </c>
      <c r="GY26" s="2">
        <v>0.2</v>
      </c>
      <c r="GZ26" s="2">
        <v>0.1</v>
      </c>
      <c r="HA26" s="2">
        <v>0.2</v>
      </c>
      <c r="HB26" s="2" t="s">
        <v>240</v>
      </c>
      <c r="HC26" s="2" t="s">
        <v>240</v>
      </c>
      <c r="HD26" s="2" t="s">
        <v>240</v>
      </c>
      <c r="HE26" s="2" t="s">
        <v>240</v>
      </c>
      <c r="HF26" s="2" t="s">
        <v>240</v>
      </c>
      <c r="HG26" s="2" t="s">
        <v>240</v>
      </c>
    </row>
    <row r="27" spans="1:216" ht="14.5">
      <c r="A27" s="1"/>
      <c r="B27" s="190" t="s">
        <v>243</v>
      </c>
      <c r="C27" s="1">
        <v>0</v>
      </c>
      <c r="D27" s="2" t="s">
        <v>240</v>
      </c>
      <c r="E27" s="2" t="s">
        <v>240</v>
      </c>
      <c r="F27" s="2" t="s">
        <v>240</v>
      </c>
      <c r="G27" s="2" t="s">
        <v>240</v>
      </c>
      <c r="H27" s="2" t="s">
        <v>240</v>
      </c>
      <c r="I27" s="2" t="s">
        <v>240</v>
      </c>
      <c r="J27" s="2" t="s">
        <v>240</v>
      </c>
      <c r="K27" s="2" t="s">
        <v>240</v>
      </c>
      <c r="L27" s="2" t="s">
        <v>240</v>
      </c>
      <c r="M27" s="2" t="s">
        <v>240</v>
      </c>
      <c r="N27" s="2" t="s">
        <v>240</v>
      </c>
      <c r="O27" s="2" t="s">
        <v>240</v>
      </c>
      <c r="P27" s="2" t="s">
        <v>240</v>
      </c>
      <c r="Q27" s="2" t="s">
        <v>240</v>
      </c>
      <c r="R27" s="2" t="s">
        <v>240</v>
      </c>
      <c r="S27" s="2" t="s">
        <v>240</v>
      </c>
      <c r="T27" s="2" t="s">
        <v>240</v>
      </c>
      <c r="U27" s="2" t="s">
        <v>240</v>
      </c>
      <c r="V27" s="2" t="s">
        <v>240</v>
      </c>
      <c r="W27" s="2" t="s">
        <v>240</v>
      </c>
      <c r="Y27" s="1"/>
      <c r="Z27" s="190" t="s">
        <v>243</v>
      </c>
      <c r="AA27" s="1">
        <v>0</v>
      </c>
      <c r="AB27" s="2" t="s">
        <v>240</v>
      </c>
      <c r="AC27" s="2" t="s">
        <v>240</v>
      </c>
      <c r="AD27" s="2" t="s">
        <v>240</v>
      </c>
      <c r="AE27" s="2" t="s">
        <v>240</v>
      </c>
      <c r="AF27" s="2" t="s">
        <v>240</v>
      </c>
      <c r="AG27" s="2" t="s">
        <v>240</v>
      </c>
      <c r="AH27" s="2" t="s">
        <v>240</v>
      </c>
      <c r="AI27" s="2" t="s">
        <v>240</v>
      </c>
      <c r="AJ27" s="2" t="s">
        <v>240</v>
      </c>
      <c r="AK27" s="2" t="s">
        <v>240</v>
      </c>
      <c r="AL27" s="2" t="s">
        <v>240</v>
      </c>
      <c r="AM27" s="2" t="s">
        <v>240</v>
      </c>
      <c r="AN27" s="2" t="s">
        <v>240</v>
      </c>
      <c r="AO27" s="2" t="s">
        <v>240</v>
      </c>
      <c r="AP27" s="2" t="s">
        <v>240</v>
      </c>
      <c r="AQ27" s="2" t="s">
        <v>240</v>
      </c>
      <c r="AR27" s="2" t="s">
        <v>240</v>
      </c>
      <c r="AS27" s="2" t="s">
        <v>240</v>
      </c>
      <c r="AT27" s="2" t="s">
        <v>240</v>
      </c>
      <c r="AU27" s="2" t="s">
        <v>240</v>
      </c>
      <c r="AW27" s="16"/>
      <c r="AX27" s="198" t="s">
        <v>244</v>
      </c>
      <c r="AY27" s="16">
        <v>0</v>
      </c>
      <c r="AZ27" s="17" t="s">
        <v>242</v>
      </c>
      <c r="BA27" s="17" t="s">
        <v>242</v>
      </c>
      <c r="BB27" s="17" t="s">
        <v>242</v>
      </c>
      <c r="BC27" s="17" t="s">
        <v>242</v>
      </c>
      <c r="BD27" s="17" t="s">
        <v>242</v>
      </c>
      <c r="BE27" s="17" t="s">
        <v>242</v>
      </c>
      <c r="BF27" s="17" t="s">
        <v>242</v>
      </c>
      <c r="BG27" s="17" t="s">
        <v>242</v>
      </c>
      <c r="BH27" s="17" t="s">
        <v>242</v>
      </c>
      <c r="BI27" s="17" t="s">
        <v>242</v>
      </c>
      <c r="BJ27" s="17" t="s">
        <v>242</v>
      </c>
      <c r="BK27" s="17" t="s">
        <v>242</v>
      </c>
      <c r="BL27" s="17" t="s">
        <v>242</v>
      </c>
      <c r="BM27" s="17" t="s">
        <v>242</v>
      </c>
      <c r="BN27" s="17" t="s">
        <v>242</v>
      </c>
      <c r="BO27" s="17" t="s">
        <v>242</v>
      </c>
      <c r="BP27" s="17" t="s">
        <v>242</v>
      </c>
      <c r="BQ27" s="17" t="s">
        <v>242</v>
      </c>
      <c r="BR27" s="17" t="s">
        <v>242</v>
      </c>
      <c r="BS27" s="17" t="s">
        <v>242</v>
      </c>
      <c r="BT27" s="29"/>
      <c r="BU27" s="16"/>
      <c r="BV27" s="198" t="s">
        <v>244</v>
      </c>
      <c r="BW27" s="16">
        <v>0</v>
      </c>
      <c r="BX27" s="17" t="s">
        <v>242</v>
      </c>
      <c r="BY27" s="17" t="s">
        <v>242</v>
      </c>
      <c r="BZ27" s="17" t="s">
        <v>242</v>
      </c>
      <c r="CA27" s="17" t="s">
        <v>242</v>
      </c>
      <c r="CB27" s="17" t="s">
        <v>242</v>
      </c>
      <c r="CC27" s="17" t="s">
        <v>242</v>
      </c>
      <c r="CD27" s="17" t="s">
        <v>242</v>
      </c>
      <c r="CE27" s="17" t="s">
        <v>242</v>
      </c>
      <c r="CF27" s="17" t="s">
        <v>242</v>
      </c>
      <c r="CG27" s="17" t="s">
        <v>242</v>
      </c>
      <c r="CH27" s="17" t="s">
        <v>242</v>
      </c>
      <c r="CI27" s="17" t="s">
        <v>242</v>
      </c>
      <c r="CJ27" s="17" t="s">
        <v>242</v>
      </c>
      <c r="CK27" s="17" t="s">
        <v>242</v>
      </c>
      <c r="CL27" s="17" t="s">
        <v>242</v>
      </c>
      <c r="CM27" s="17" t="s">
        <v>242</v>
      </c>
      <c r="CN27" s="17" t="s">
        <v>242</v>
      </c>
      <c r="CO27" s="17" t="s">
        <v>242</v>
      </c>
      <c r="CP27" s="17" t="s">
        <v>242</v>
      </c>
      <c r="CQ27" s="17" t="s">
        <v>242</v>
      </c>
      <c r="CR27" s="29"/>
      <c r="CS27" s="16"/>
      <c r="CT27" s="198" t="s">
        <v>244</v>
      </c>
      <c r="CU27" s="16">
        <v>0</v>
      </c>
      <c r="CV27" s="17" t="s">
        <v>242</v>
      </c>
      <c r="CW27" s="17" t="s">
        <v>242</v>
      </c>
      <c r="CX27" s="17" t="s">
        <v>242</v>
      </c>
      <c r="CY27" s="17" t="s">
        <v>242</v>
      </c>
      <c r="CZ27" s="17" t="s">
        <v>242</v>
      </c>
      <c r="DA27" s="17" t="s">
        <v>242</v>
      </c>
      <c r="DB27" s="17" t="s">
        <v>242</v>
      </c>
      <c r="DC27" s="17" t="s">
        <v>242</v>
      </c>
      <c r="DD27" s="17" t="s">
        <v>242</v>
      </c>
      <c r="DE27" s="17" t="s">
        <v>242</v>
      </c>
      <c r="DF27" s="17" t="s">
        <v>242</v>
      </c>
      <c r="DG27" s="17" t="s">
        <v>242</v>
      </c>
      <c r="DH27" s="17" t="s">
        <v>242</v>
      </c>
      <c r="DI27" s="17" t="s">
        <v>242</v>
      </c>
      <c r="DJ27" s="17" t="s">
        <v>242</v>
      </c>
      <c r="DK27" s="17" t="s">
        <v>242</v>
      </c>
      <c r="DL27" s="17" t="s">
        <v>242</v>
      </c>
      <c r="DM27" s="17" t="s">
        <v>242</v>
      </c>
      <c r="DN27" s="17" t="s">
        <v>242</v>
      </c>
      <c r="DO27" s="17" t="s">
        <v>242</v>
      </c>
      <c r="DP27" s="29"/>
      <c r="DQ27" s="16"/>
      <c r="DR27" s="198" t="s">
        <v>244</v>
      </c>
      <c r="DS27" s="16">
        <v>0</v>
      </c>
      <c r="DT27" s="17" t="s">
        <v>242</v>
      </c>
      <c r="DU27" s="17" t="s">
        <v>242</v>
      </c>
      <c r="DV27" s="17" t="s">
        <v>242</v>
      </c>
      <c r="DW27" s="17" t="s">
        <v>242</v>
      </c>
      <c r="DX27" s="17" t="s">
        <v>242</v>
      </c>
      <c r="DY27" s="17" t="s">
        <v>242</v>
      </c>
      <c r="DZ27" s="17" t="s">
        <v>242</v>
      </c>
      <c r="EA27" s="17" t="s">
        <v>242</v>
      </c>
      <c r="EB27" s="17" t="s">
        <v>242</v>
      </c>
      <c r="EC27" s="17" t="s">
        <v>242</v>
      </c>
      <c r="ED27" s="17" t="s">
        <v>242</v>
      </c>
      <c r="EE27" s="17" t="s">
        <v>242</v>
      </c>
      <c r="EF27" s="17" t="s">
        <v>242</v>
      </c>
      <c r="EG27" s="17" t="s">
        <v>242</v>
      </c>
      <c r="EH27" s="17" t="s">
        <v>242</v>
      </c>
      <c r="EI27" s="17" t="s">
        <v>242</v>
      </c>
      <c r="EJ27" s="17" t="s">
        <v>242</v>
      </c>
      <c r="EK27" s="17" t="s">
        <v>242</v>
      </c>
      <c r="EL27" s="17" t="s">
        <v>242</v>
      </c>
      <c r="EM27" s="17" t="s">
        <v>242</v>
      </c>
      <c r="EN27" s="29"/>
      <c r="EO27" s="16"/>
      <c r="EP27" s="198" t="s">
        <v>244</v>
      </c>
      <c r="EQ27" s="16">
        <v>0</v>
      </c>
      <c r="ER27" s="17" t="s">
        <v>242</v>
      </c>
      <c r="ES27" s="17" t="s">
        <v>242</v>
      </c>
      <c r="ET27" s="17" t="s">
        <v>242</v>
      </c>
      <c r="EU27" s="17" t="s">
        <v>242</v>
      </c>
      <c r="EV27" s="17" t="s">
        <v>242</v>
      </c>
      <c r="EW27" s="17" t="s">
        <v>242</v>
      </c>
      <c r="EX27" s="17" t="s">
        <v>242</v>
      </c>
      <c r="EY27" s="17" t="s">
        <v>242</v>
      </c>
      <c r="EZ27" s="17" t="s">
        <v>242</v>
      </c>
      <c r="FA27" s="17" t="s">
        <v>242</v>
      </c>
      <c r="FB27" s="17" t="s">
        <v>242</v>
      </c>
      <c r="FC27" s="17" t="s">
        <v>242</v>
      </c>
      <c r="FD27" s="17" t="s">
        <v>242</v>
      </c>
      <c r="FE27" s="17" t="s">
        <v>242</v>
      </c>
      <c r="FF27" s="17" t="s">
        <v>242</v>
      </c>
      <c r="FG27" s="17" t="s">
        <v>242</v>
      </c>
      <c r="FH27" s="17" t="s">
        <v>242</v>
      </c>
      <c r="FI27" s="17" t="s">
        <v>242</v>
      </c>
      <c r="FJ27" s="17" t="s">
        <v>242</v>
      </c>
      <c r="FK27" s="17" t="s">
        <v>242</v>
      </c>
      <c r="FM27" s="1"/>
      <c r="FN27" s="202" t="s">
        <v>243</v>
      </c>
      <c r="FO27" s="1">
        <v>0</v>
      </c>
      <c r="FP27" s="2" t="s">
        <v>240</v>
      </c>
      <c r="FQ27" s="2" t="s">
        <v>240</v>
      </c>
      <c r="FR27" s="2" t="s">
        <v>240</v>
      </c>
      <c r="FS27" s="2" t="s">
        <v>240</v>
      </c>
      <c r="FT27" s="2" t="s">
        <v>240</v>
      </c>
      <c r="FU27" s="2" t="s">
        <v>240</v>
      </c>
      <c r="FV27" s="2" t="s">
        <v>240</v>
      </c>
      <c r="FW27" s="2" t="s">
        <v>240</v>
      </c>
      <c r="FX27" s="2" t="s">
        <v>240</v>
      </c>
      <c r="FY27" s="2" t="s">
        <v>240</v>
      </c>
      <c r="FZ27" s="2" t="s">
        <v>240</v>
      </c>
      <c r="GA27" s="2" t="s">
        <v>240</v>
      </c>
      <c r="GB27" s="2" t="s">
        <v>240</v>
      </c>
      <c r="GC27" s="2" t="s">
        <v>240</v>
      </c>
      <c r="GD27" s="2" t="s">
        <v>240</v>
      </c>
      <c r="GE27" s="2" t="s">
        <v>240</v>
      </c>
      <c r="GF27" s="2" t="s">
        <v>240</v>
      </c>
      <c r="GG27" s="2" t="s">
        <v>240</v>
      </c>
      <c r="GH27" s="2" t="s">
        <v>240</v>
      </c>
      <c r="GI27" s="2" t="s">
        <v>240</v>
      </c>
      <c r="GK27" s="1"/>
      <c r="GL27" s="202" t="s">
        <v>243</v>
      </c>
      <c r="GM27" s="1">
        <v>0</v>
      </c>
      <c r="GN27" s="2" t="s">
        <v>240</v>
      </c>
      <c r="GO27" s="2" t="s">
        <v>240</v>
      </c>
      <c r="GP27" s="2" t="s">
        <v>240</v>
      </c>
      <c r="GQ27" s="2" t="s">
        <v>240</v>
      </c>
      <c r="GR27" s="2" t="s">
        <v>240</v>
      </c>
      <c r="GS27" s="2" t="s">
        <v>240</v>
      </c>
      <c r="GT27" s="2" t="s">
        <v>240</v>
      </c>
      <c r="GU27" s="2" t="s">
        <v>240</v>
      </c>
      <c r="GV27" s="2" t="s">
        <v>240</v>
      </c>
      <c r="GW27" s="2" t="s">
        <v>240</v>
      </c>
      <c r="GX27" s="2" t="s">
        <v>240</v>
      </c>
      <c r="GY27" s="2" t="s">
        <v>240</v>
      </c>
      <c r="GZ27" s="2" t="s">
        <v>240</v>
      </c>
      <c r="HA27" s="2" t="s">
        <v>240</v>
      </c>
      <c r="HB27" s="2" t="s">
        <v>240</v>
      </c>
      <c r="HC27" s="2" t="s">
        <v>240</v>
      </c>
      <c r="HD27" s="2" t="s">
        <v>240</v>
      </c>
      <c r="HE27" s="2" t="s">
        <v>240</v>
      </c>
      <c r="HF27" s="2" t="s">
        <v>240</v>
      </c>
      <c r="HG27" s="2" t="s">
        <v>240</v>
      </c>
    </row>
    <row r="28" spans="1:216" ht="14.5">
      <c r="A28" s="1"/>
      <c r="B28" s="190" t="s">
        <v>245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190" t="s">
        <v>245</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W28" s="16"/>
      <c r="AX28" s="198" t="s">
        <v>246</v>
      </c>
      <c r="AY28" s="16">
        <v>0</v>
      </c>
      <c r="AZ28" s="16">
        <v>0</v>
      </c>
      <c r="BA28" s="16">
        <v>0</v>
      </c>
      <c r="BB28" s="16">
        <v>0</v>
      </c>
      <c r="BC28" s="16">
        <v>0</v>
      </c>
      <c r="BD28" s="16">
        <v>0</v>
      </c>
      <c r="BE28" s="16">
        <v>0</v>
      </c>
      <c r="BF28" s="16">
        <v>0</v>
      </c>
      <c r="BG28" s="16">
        <v>0</v>
      </c>
      <c r="BH28" s="16">
        <v>0</v>
      </c>
      <c r="BI28" s="16">
        <v>0</v>
      </c>
      <c r="BJ28" s="16">
        <v>0</v>
      </c>
      <c r="BK28" s="16">
        <v>0</v>
      </c>
      <c r="BL28" s="16">
        <v>0</v>
      </c>
      <c r="BM28" s="16">
        <v>0</v>
      </c>
      <c r="BN28" s="16">
        <v>0</v>
      </c>
      <c r="BO28" s="16">
        <v>0</v>
      </c>
      <c r="BP28" s="16">
        <v>0</v>
      </c>
      <c r="BQ28" s="16">
        <v>0</v>
      </c>
      <c r="BR28" s="16">
        <v>0</v>
      </c>
      <c r="BS28" s="16">
        <v>0</v>
      </c>
      <c r="BT28" s="29"/>
      <c r="BU28" s="16"/>
      <c r="BV28" s="198" t="s">
        <v>246</v>
      </c>
      <c r="BW28" s="16">
        <v>0</v>
      </c>
      <c r="BX28" s="16">
        <v>0</v>
      </c>
      <c r="BY28" s="16">
        <v>0</v>
      </c>
      <c r="BZ28" s="16">
        <v>0</v>
      </c>
      <c r="CA28" s="16">
        <v>0</v>
      </c>
      <c r="CB28" s="16">
        <v>0</v>
      </c>
      <c r="CC28" s="16">
        <v>0</v>
      </c>
      <c r="CD28" s="16">
        <v>0</v>
      </c>
      <c r="CE28" s="16">
        <v>0</v>
      </c>
      <c r="CF28" s="16">
        <v>0</v>
      </c>
      <c r="CG28" s="16">
        <v>0</v>
      </c>
      <c r="CH28" s="16">
        <v>0</v>
      </c>
      <c r="CI28" s="16">
        <v>0</v>
      </c>
      <c r="CJ28" s="16">
        <v>0</v>
      </c>
      <c r="CK28" s="16">
        <v>0</v>
      </c>
      <c r="CL28" s="16">
        <v>0</v>
      </c>
      <c r="CM28" s="16">
        <v>0</v>
      </c>
      <c r="CN28" s="16">
        <v>0</v>
      </c>
      <c r="CO28" s="16">
        <v>0</v>
      </c>
      <c r="CP28" s="16">
        <v>0</v>
      </c>
      <c r="CQ28" s="16">
        <v>0</v>
      </c>
      <c r="CR28" s="29"/>
      <c r="CS28" s="16"/>
      <c r="CT28" s="198" t="s">
        <v>246</v>
      </c>
      <c r="CU28" s="16">
        <v>0</v>
      </c>
      <c r="CV28" s="16">
        <v>0</v>
      </c>
      <c r="CW28" s="16">
        <v>0</v>
      </c>
      <c r="CX28" s="16">
        <v>0</v>
      </c>
      <c r="CY28" s="16">
        <v>0</v>
      </c>
      <c r="CZ28" s="16">
        <v>0</v>
      </c>
      <c r="DA28" s="16">
        <v>0</v>
      </c>
      <c r="DB28" s="16">
        <v>0</v>
      </c>
      <c r="DC28" s="16">
        <v>0</v>
      </c>
      <c r="DD28" s="16">
        <v>0</v>
      </c>
      <c r="DE28" s="16">
        <v>0</v>
      </c>
      <c r="DF28" s="16">
        <v>0</v>
      </c>
      <c r="DG28" s="16">
        <v>0</v>
      </c>
      <c r="DH28" s="16">
        <v>0</v>
      </c>
      <c r="DI28" s="16">
        <v>0</v>
      </c>
      <c r="DJ28" s="16">
        <v>0</v>
      </c>
      <c r="DK28" s="16">
        <v>0</v>
      </c>
      <c r="DL28" s="16">
        <v>0</v>
      </c>
      <c r="DM28" s="16">
        <v>0</v>
      </c>
      <c r="DN28" s="16">
        <v>0</v>
      </c>
      <c r="DO28" s="16">
        <v>0</v>
      </c>
      <c r="DP28" s="29"/>
      <c r="DQ28" s="16"/>
      <c r="DR28" s="198" t="s">
        <v>246</v>
      </c>
      <c r="DS28" s="16">
        <v>0</v>
      </c>
      <c r="DT28" s="16">
        <v>0</v>
      </c>
      <c r="DU28" s="16">
        <v>0</v>
      </c>
      <c r="DV28" s="16">
        <v>0</v>
      </c>
      <c r="DW28" s="16">
        <v>0</v>
      </c>
      <c r="DX28" s="16">
        <v>0</v>
      </c>
      <c r="DY28" s="16">
        <v>0</v>
      </c>
      <c r="DZ28" s="16">
        <v>0</v>
      </c>
      <c r="EA28" s="16">
        <v>0</v>
      </c>
      <c r="EB28" s="16">
        <v>0</v>
      </c>
      <c r="EC28" s="16">
        <v>0</v>
      </c>
      <c r="ED28" s="16">
        <v>0</v>
      </c>
      <c r="EE28" s="16">
        <v>0</v>
      </c>
      <c r="EF28" s="16">
        <v>0</v>
      </c>
      <c r="EG28" s="16">
        <v>0</v>
      </c>
      <c r="EH28" s="16">
        <v>0</v>
      </c>
      <c r="EI28" s="16">
        <v>0</v>
      </c>
      <c r="EJ28" s="16">
        <v>0</v>
      </c>
      <c r="EK28" s="16">
        <v>0</v>
      </c>
      <c r="EL28" s="16">
        <v>0</v>
      </c>
      <c r="EM28" s="16">
        <v>0</v>
      </c>
      <c r="EN28" s="29"/>
      <c r="EO28" s="16"/>
      <c r="EP28" s="198" t="s">
        <v>246</v>
      </c>
      <c r="EQ28" s="16">
        <v>0</v>
      </c>
      <c r="ER28" s="16">
        <v>0</v>
      </c>
      <c r="ES28" s="16">
        <v>0</v>
      </c>
      <c r="ET28" s="16">
        <v>0</v>
      </c>
      <c r="EU28" s="16">
        <v>0</v>
      </c>
      <c r="EV28" s="16">
        <v>0</v>
      </c>
      <c r="EW28" s="16">
        <v>0</v>
      </c>
      <c r="EX28" s="16">
        <v>0</v>
      </c>
      <c r="EY28" s="16">
        <v>0</v>
      </c>
      <c r="EZ28" s="16">
        <v>0</v>
      </c>
      <c r="FA28" s="16">
        <v>0</v>
      </c>
      <c r="FB28" s="16">
        <v>0</v>
      </c>
      <c r="FC28" s="16">
        <v>0</v>
      </c>
      <c r="FD28" s="16">
        <v>0</v>
      </c>
      <c r="FE28" s="16">
        <v>0</v>
      </c>
      <c r="FF28" s="16">
        <v>0</v>
      </c>
      <c r="FG28" s="16">
        <v>0</v>
      </c>
      <c r="FH28" s="16">
        <v>0</v>
      </c>
      <c r="FI28" s="16">
        <v>0</v>
      </c>
      <c r="FJ28" s="16">
        <v>0</v>
      </c>
      <c r="FK28" s="16">
        <v>0</v>
      </c>
      <c r="FM28" s="1"/>
      <c r="FN28" s="202" t="s">
        <v>245</v>
      </c>
      <c r="FO28" s="1">
        <v>0</v>
      </c>
      <c r="FP28" s="1">
        <v>0</v>
      </c>
      <c r="FQ28" s="1">
        <v>0</v>
      </c>
      <c r="FR28" s="1">
        <v>0</v>
      </c>
      <c r="FS28" s="1">
        <v>0</v>
      </c>
      <c r="FT28" s="1">
        <v>0</v>
      </c>
      <c r="FU28" s="1">
        <v>0</v>
      </c>
      <c r="FV28" s="1">
        <v>0</v>
      </c>
      <c r="FW28" s="1">
        <v>0</v>
      </c>
      <c r="FX28" s="1">
        <v>0</v>
      </c>
      <c r="FY28" s="1">
        <v>0</v>
      </c>
      <c r="FZ28" s="1">
        <v>0</v>
      </c>
      <c r="GA28" s="1">
        <v>0</v>
      </c>
      <c r="GB28" s="1">
        <v>0</v>
      </c>
      <c r="GC28" s="1">
        <v>0</v>
      </c>
      <c r="GD28" s="1">
        <v>0</v>
      </c>
      <c r="GE28" s="1">
        <v>0</v>
      </c>
      <c r="GF28" s="1">
        <v>0</v>
      </c>
      <c r="GG28" s="1">
        <v>0</v>
      </c>
      <c r="GH28" s="1">
        <v>0</v>
      </c>
      <c r="GI28" s="1">
        <v>0</v>
      </c>
      <c r="GK28" s="1"/>
      <c r="GL28" s="202" t="s">
        <v>245</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c r="HG28" s="1">
        <v>0</v>
      </c>
    </row>
    <row r="29" spans="1:216" ht="14.5">
      <c r="A29" s="410"/>
      <c r="B29" s="410"/>
      <c r="C29" s="1"/>
      <c r="D29" s="1"/>
      <c r="E29" s="1"/>
      <c r="F29" s="1"/>
      <c r="G29" s="1"/>
      <c r="H29" s="1"/>
      <c r="I29" s="1"/>
      <c r="J29" s="1"/>
      <c r="K29" s="1"/>
      <c r="L29" s="1"/>
      <c r="M29" s="1"/>
      <c r="N29" s="1"/>
      <c r="O29" s="1"/>
      <c r="P29" s="1"/>
      <c r="Q29" s="1"/>
      <c r="R29" s="1"/>
      <c r="S29" s="1"/>
      <c r="T29" s="1"/>
      <c r="U29" s="1"/>
      <c r="V29" s="1"/>
      <c r="W29" s="1"/>
      <c r="Y29" s="410"/>
      <c r="Z29" s="410"/>
      <c r="AA29" s="1"/>
      <c r="AB29" s="1"/>
      <c r="AC29" s="1"/>
      <c r="AD29" s="1"/>
      <c r="AE29" s="1"/>
      <c r="AF29" s="1"/>
      <c r="AG29" s="1"/>
      <c r="AH29" s="1"/>
      <c r="AI29" s="1"/>
      <c r="AJ29" s="1"/>
      <c r="AK29" s="1"/>
      <c r="AL29" s="1"/>
      <c r="AM29" s="1"/>
      <c r="AN29" s="1"/>
      <c r="AO29" s="1"/>
      <c r="AP29" s="1"/>
      <c r="AQ29" s="1"/>
      <c r="AR29" s="1"/>
      <c r="AS29" s="1"/>
      <c r="AT29" s="1"/>
      <c r="AU29" s="1"/>
      <c r="AW29" s="411"/>
      <c r="AX29" s="411"/>
      <c r="AY29" s="16"/>
      <c r="AZ29" s="16"/>
      <c r="BA29" s="16"/>
      <c r="BB29" s="16"/>
      <c r="BC29" s="16"/>
      <c r="BD29" s="16"/>
      <c r="BE29" s="16"/>
      <c r="BF29" s="16"/>
      <c r="BG29" s="16"/>
      <c r="BH29" s="16"/>
      <c r="BI29" s="16"/>
      <c r="BJ29" s="16"/>
      <c r="BK29" s="16"/>
      <c r="BL29" s="16"/>
      <c r="BM29" s="16"/>
      <c r="BN29" s="16"/>
      <c r="BO29" s="16"/>
      <c r="BP29" s="16"/>
      <c r="BQ29" s="16"/>
      <c r="BR29" s="16"/>
      <c r="BS29" s="16"/>
      <c r="BT29" s="29"/>
      <c r="BU29" s="411"/>
      <c r="BV29" s="411"/>
      <c r="BW29" s="16"/>
      <c r="BX29" s="16"/>
      <c r="BY29" s="16"/>
      <c r="BZ29" s="16"/>
      <c r="CA29" s="16"/>
      <c r="CB29" s="16"/>
      <c r="CC29" s="16"/>
      <c r="CD29" s="16"/>
      <c r="CE29" s="16"/>
      <c r="CF29" s="16"/>
      <c r="CG29" s="16"/>
      <c r="CH29" s="16"/>
      <c r="CI29" s="16"/>
      <c r="CJ29" s="16"/>
      <c r="CK29" s="16"/>
      <c r="CL29" s="16"/>
      <c r="CM29" s="16"/>
      <c r="CN29" s="16"/>
      <c r="CO29" s="16"/>
      <c r="CP29" s="16"/>
      <c r="CQ29" s="16"/>
      <c r="CR29" s="29"/>
      <c r="CS29" s="411"/>
      <c r="CT29" s="411"/>
      <c r="CU29" s="16"/>
      <c r="CV29" s="16"/>
      <c r="CW29" s="16"/>
      <c r="CX29" s="16"/>
      <c r="CY29" s="16"/>
      <c r="CZ29" s="16"/>
      <c r="DA29" s="16"/>
      <c r="DB29" s="16"/>
      <c r="DC29" s="16"/>
      <c r="DD29" s="16"/>
      <c r="DE29" s="16"/>
      <c r="DF29" s="16"/>
      <c r="DG29" s="16"/>
      <c r="DH29" s="16"/>
      <c r="DI29" s="16"/>
      <c r="DJ29" s="16"/>
      <c r="DK29" s="16"/>
      <c r="DL29" s="16"/>
      <c r="DM29" s="16"/>
      <c r="DN29" s="16"/>
      <c r="DO29" s="16"/>
      <c r="DP29" s="29"/>
      <c r="DQ29" s="411"/>
      <c r="DR29" s="411"/>
      <c r="DS29" s="16"/>
      <c r="DT29" s="16"/>
      <c r="DU29" s="16"/>
      <c r="DV29" s="16"/>
      <c r="DW29" s="16"/>
      <c r="DX29" s="16"/>
      <c r="DY29" s="16"/>
      <c r="DZ29" s="16"/>
      <c r="EA29" s="16"/>
      <c r="EB29" s="16"/>
      <c r="EC29" s="16"/>
      <c r="ED29" s="16"/>
      <c r="EE29" s="16"/>
      <c r="EF29" s="16"/>
      <c r="EG29" s="16"/>
      <c r="EH29" s="16"/>
      <c r="EI29" s="16"/>
      <c r="EJ29" s="16"/>
      <c r="EK29" s="16"/>
      <c r="EL29" s="16"/>
      <c r="EM29" s="16"/>
      <c r="EN29" s="29"/>
      <c r="EO29" s="411"/>
      <c r="EP29" s="411"/>
      <c r="EQ29" s="16"/>
      <c r="ER29" s="16"/>
      <c r="ES29" s="16"/>
      <c r="ET29" s="16"/>
      <c r="EU29" s="16"/>
      <c r="EV29" s="16"/>
      <c r="EW29" s="16"/>
      <c r="EX29" s="16"/>
      <c r="EY29" s="16"/>
      <c r="EZ29" s="16"/>
      <c r="FA29" s="16"/>
      <c r="FB29" s="16"/>
      <c r="FC29" s="16"/>
      <c r="FD29" s="16"/>
      <c r="FE29" s="16"/>
      <c r="FF29" s="16"/>
      <c r="FG29" s="16"/>
      <c r="FH29" s="16"/>
      <c r="FI29" s="16"/>
      <c r="FJ29" s="16"/>
      <c r="FK29" s="16"/>
      <c r="FM29" s="410"/>
      <c r="FN29" s="410"/>
      <c r="FO29" s="1"/>
      <c r="FP29" s="1"/>
      <c r="FQ29" s="1"/>
      <c r="FR29" s="1"/>
      <c r="FS29" s="1"/>
      <c r="FT29" s="1"/>
      <c r="FU29" s="1"/>
      <c r="FV29" s="1"/>
      <c r="FW29" s="1"/>
      <c r="FX29" s="1"/>
      <c r="FY29" s="1"/>
      <c r="FZ29" s="1"/>
      <c r="GA29" s="1"/>
      <c r="GB29" s="1"/>
      <c r="GC29" s="1"/>
      <c r="GD29" s="1"/>
      <c r="GE29" s="1"/>
      <c r="GF29" s="1"/>
      <c r="GG29" s="1"/>
      <c r="GH29" s="1"/>
      <c r="GI29" s="1"/>
      <c r="GK29" s="410"/>
      <c r="GL29" s="410"/>
      <c r="GM29" s="1"/>
      <c r="GN29" s="1"/>
      <c r="GO29" s="1"/>
      <c r="GP29" s="1"/>
      <c r="GQ29" s="1"/>
      <c r="GR29" s="1"/>
      <c r="GS29" s="1"/>
      <c r="GT29" s="1"/>
      <c r="GU29" s="1"/>
      <c r="GV29" s="1"/>
      <c r="GW29" s="1"/>
      <c r="GX29" s="1"/>
      <c r="GY29" s="1"/>
      <c r="GZ29" s="1"/>
      <c r="HA29" s="1"/>
      <c r="HB29" s="1"/>
      <c r="HC29" s="1"/>
      <c r="HD29" s="1"/>
      <c r="HE29" s="1"/>
      <c r="HF29" s="1"/>
      <c r="HG29" s="1"/>
    </row>
    <row r="30" spans="1:216" ht="14.5">
      <c r="A30" s="1"/>
      <c r="B30" s="191" t="s">
        <v>249</v>
      </c>
      <c r="C30" s="1"/>
      <c r="D30" s="1"/>
      <c r="E30" s="1"/>
      <c r="F30" s="1"/>
      <c r="G30" s="1"/>
      <c r="H30" s="1"/>
      <c r="I30" s="1"/>
      <c r="J30" s="1"/>
      <c r="K30" s="1"/>
      <c r="L30" s="1"/>
      <c r="M30" s="1"/>
      <c r="N30" s="1"/>
      <c r="O30" s="1"/>
      <c r="P30" s="1"/>
      <c r="Q30" s="1"/>
      <c r="R30" s="1"/>
      <c r="S30" s="1"/>
      <c r="T30" s="1"/>
      <c r="U30" s="1"/>
      <c r="V30" s="1"/>
      <c r="W30" s="1"/>
      <c r="Y30" s="1"/>
      <c r="Z30" s="191" t="s">
        <v>249</v>
      </c>
      <c r="AA30" s="1"/>
      <c r="AB30" s="1"/>
      <c r="AC30" s="1"/>
      <c r="AD30" s="1"/>
      <c r="AE30" s="1"/>
      <c r="AF30" s="1"/>
      <c r="AG30" s="1"/>
      <c r="AH30" s="1"/>
      <c r="AI30" s="1"/>
      <c r="AJ30" s="1"/>
      <c r="AK30" s="1"/>
      <c r="AL30" s="1"/>
      <c r="AM30" s="1"/>
      <c r="AN30" s="1"/>
      <c r="AO30" s="1"/>
      <c r="AP30" s="1"/>
      <c r="AQ30" s="1"/>
      <c r="AR30" s="1"/>
      <c r="AS30" s="1"/>
      <c r="AT30" s="1"/>
      <c r="AU30" s="1"/>
      <c r="AW30" s="16"/>
      <c r="AX30" s="199" t="s">
        <v>250</v>
      </c>
      <c r="AY30" s="16"/>
      <c r="AZ30" s="16"/>
      <c r="BA30" s="16"/>
      <c r="BB30" s="16"/>
      <c r="BC30" s="16"/>
      <c r="BD30" s="16"/>
      <c r="BE30" s="16"/>
      <c r="BF30" s="16"/>
      <c r="BG30" s="16"/>
      <c r="BH30" s="16"/>
      <c r="BI30" s="16"/>
      <c r="BJ30" s="16"/>
      <c r="BK30" s="16"/>
      <c r="BL30" s="16"/>
      <c r="BM30" s="16"/>
      <c r="BN30" s="16"/>
      <c r="BO30" s="16"/>
      <c r="BP30" s="16"/>
      <c r="BQ30" s="16"/>
      <c r="BR30" s="16"/>
      <c r="BS30" s="16"/>
      <c r="BT30" s="29"/>
      <c r="BU30" s="16"/>
      <c r="BV30" s="199" t="s">
        <v>250</v>
      </c>
      <c r="BW30" s="16"/>
      <c r="BX30" s="16"/>
      <c r="BY30" s="16"/>
      <c r="BZ30" s="16"/>
      <c r="CA30" s="16"/>
      <c r="CB30" s="16"/>
      <c r="CC30" s="16"/>
      <c r="CD30" s="16"/>
      <c r="CE30" s="16"/>
      <c r="CF30" s="16"/>
      <c r="CG30" s="16"/>
      <c r="CH30" s="16"/>
      <c r="CI30" s="16"/>
      <c r="CJ30" s="16"/>
      <c r="CK30" s="16"/>
      <c r="CL30" s="16"/>
      <c r="CM30" s="16"/>
      <c r="CN30" s="16"/>
      <c r="CO30" s="16"/>
      <c r="CP30" s="16"/>
      <c r="CQ30" s="16"/>
      <c r="CR30" s="29"/>
      <c r="CS30" s="16"/>
      <c r="CT30" s="199" t="s">
        <v>250</v>
      </c>
      <c r="CU30" s="16"/>
      <c r="CV30" s="16"/>
      <c r="CW30" s="16"/>
      <c r="CX30" s="16"/>
      <c r="CY30" s="16"/>
      <c r="CZ30" s="16"/>
      <c r="DA30" s="16"/>
      <c r="DB30" s="16"/>
      <c r="DC30" s="16"/>
      <c r="DD30" s="16"/>
      <c r="DE30" s="16"/>
      <c r="DF30" s="16"/>
      <c r="DG30" s="16"/>
      <c r="DH30" s="16"/>
      <c r="DI30" s="16"/>
      <c r="DJ30" s="16"/>
      <c r="DK30" s="16"/>
      <c r="DL30" s="16"/>
      <c r="DM30" s="16"/>
      <c r="DN30" s="16"/>
      <c r="DO30" s="16"/>
      <c r="DP30" s="29"/>
      <c r="DQ30" s="16"/>
      <c r="DR30" s="199" t="s">
        <v>250</v>
      </c>
      <c r="DS30" s="16"/>
      <c r="DT30" s="16"/>
      <c r="DU30" s="16"/>
      <c r="DV30" s="16"/>
      <c r="DW30" s="16"/>
      <c r="DX30" s="16"/>
      <c r="DY30" s="16"/>
      <c r="DZ30" s="16"/>
      <c r="EA30" s="16"/>
      <c r="EB30" s="16"/>
      <c r="EC30" s="16"/>
      <c r="ED30" s="16"/>
      <c r="EE30" s="16"/>
      <c r="EF30" s="16"/>
      <c r="EG30" s="16"/>
      <c r="EH30" s="16"/>
      <c r="EI30" s="16"/>
      <c r="EJ30" s="16"/>
      <c r="EK30" s="16"/>
      <c r="EL30" s="16"/>
      <c r="EM30" s="16"/>
      <c r="EN30" s="29"/>
      <c r="EO30" s="16"/>
      <c r="EP30" s="199" t="s">
        <v>250</v>
      </c>
      <c r="EQ30" s="16"/>
      <c r="ER30" s="16"/>
      <c r="ES30" s="16"/>
      <c r="ET30" s="16"/>
      <c r="EU30" s="16"/>
      <c r="EV30" s="16"/>
      <c r="EW30" s="16"/>
      <c r="EX30" s="16"/>
      <c r="EY30" s="16"/>
      <c r="EZ30" s="16"/>
      <c r="FA30" s="16"/>
      <c r="FB30" s="16"/>
      <c r="FC30" s="16"/>
      <c r="FD30" s="16"/>
      <c r="FE30" s="16"/>
      <c r="FF30" s="16"/>
      <c r="FG30" s="16"/>
      <c r="FH30" s="16"/>
      <c r="FI30" s="16"/>
      <c r="FJ30" s="16"/>
      <c r="FK30" s="16"/>
      <c r="FM30" s="1"/>
      <c r="FN30" s="191" t="s">
        <v>249</v>
      </c>
      <c r="FO30" s="1"/>
      <c r="FP30" s="1"/>
      <c r="FQ30" s="1"/>
      <c r="FR30" s="1"/>
      <c r="FS30" s="1"/>
      <c r="FT30" s="1"/>
      <c r="FU30" s="1"/>
      <c r="FV30" s="1"/>
      <c r="FW30" s="1"/>
      <c r="FX30" s="1"/>
      <c r="FY30" s="1"/>
      <c r="FZ30" s="1"/>
      <c r="GA30" s="1"/>
      <c r="GB30" s="1"/>
      <c r="GC30" s="1"/>
      <c r="GD30" s="1"/>
      <c r="GE30" s="1"/>
      <c r="GF30" s="1"/>
      <c r="GG30" s="1"/>
      <c r="GH30" s="1"/>
      <c r="GI30" s="1"/>
      <c r="GK30" s="1"/>
      <c r="GL30" s="191" t="s">
        <v>249</v>
      </c>
      <c r="GM30" s="1"/>
      <c r="GN30" s="1"/>
      <c r="GO30" s="1"/>
      <c r="GP30" s="1"/>
      <c r="GQ30" s="1"/>
      <c r="GR30" s="1"/>
      <c r="GS30" s="1"/>
      <c r="GT30" s="1"/>
      <c r="GU30" s="1"/>
      <c r="GV30" s="1"/>
      <c r="GW30" s="1"/>
      <c r="GX30" s="1"/>
      <c r="GY30" s="1"/>
      <c r="GZ30" s="1"/>
      <c r="HA30" s="1"/>
      <c r="HB30" s="1"/>
      <c r="HC30" s="1"/>
      <c r="HD30" s="1"/>
      <c r="HE30" s="1"/>
      <c r="HF30" s="1"/>
      <c r="HG30" s="1"/>
    </row>
    <row r="31" spans="1:216" ht="14.5">
      <c r="A31" s="1"/>
      <c r="B31" s="8" t="s">
        <v>251</v>
      </c>
      <c r="C31" s="1">
        <v>27</v>
      </c>
      <c r="D31" s="1">
        <v>21</v>
      </c>
      <c r="E31" s="1">
        <v>27</v>
      </c>
      <c r="F31" s="1">
        <v>33</v>
      </c>
      <c r="G31" s="1">
        <v>18</v>
      </c>
      <c r="H31" s="1">
        <v>24</v>
      </c>
      <c r="I31" s="1">
        <v>31</v>
      </c>
      <c r="J31" s="1">
        <v>28</v>
      </c>
      <c r="K31" s="1">
        <v>29</v>
      </c>
      <c r="L31" s="1">
        <v>53</v>
      </c>
      <c r="M31" s="1">
        <v>38</v>
      </c>
      <c r="N31" s="1">
        <v>51</v>
      </c>
      <c r="O31" s="1">
        <v>41</v>
      </c>
      <c r="P31" s="1">
        <v>139</v>
      </c>
      <c r="Q31" s="1">
        <v>131</v>
      </c>
      <c r="R31" s="1">
        <v>130</v>
      </c>
      <c r="S31" s="1">
        <v>134</v>
      </c>
      <c r="T31" s="1">
        <v>86</v>
      </c>
      <c r="U31" s="1">
        <v>40</v>
      </c>
      <c r="V31" s="1">
        <v>40</v>
      </c>
      <c r="W31" s="1">
        <v>14</v>
      </c>
      <c r="Y31" s="1"/>
      <c r="Z31" s="8" t="s">
        <v>251</v>
      </c>
      <c r="AA31" s="1">
        <v>694</v>
      </c>
      <c r="AB31" s="1">
        <v>622</v>
      </c>
      <c r="AC31" s="1">
        <v>749</v>
      </c>
      <c r="AD31" s="11">
        <v>1070</v>
      </c>
      <c r="AE31" s="1">
        <v>939</v>
      </c>
      <c r="AF31" s="1">
        <v>746</v>
      </c>
      <c r="AG31" s="1">
        <v>844</v>
      </c>
      <c r="AH31" s="1">
        <v>706</v>
      </c>
      <c r="AI31" s="1">
        <v>727</v>
      </c>
      <c r="AJ31" s="1">
        <v>912</v>
      </c>
      <c r="AK31" s="1">
        <v>879</v>
      </c>
      <c r="AL31" s="11">
        <v>1043</v>
      </c>
      <c r="AM31" s="1">
        <v>860</v>
      </c>
      <c r="AN31" s="1">
        <v>824</v>
      </c>
      <c r="AO31" s="1">
        <v>765</v>
      </c>
      <c r="AP31" s="1">
        <v>817</v>
      </c>
      <c r="AQ31" s="1">
        <v>885</v>
      </c>
      <c r="AR31" s="11">
        <v>1228</v>
      </c>
      <c r="AS31" s="11">
        <v>1062</v>
      </c>
      <c r="AT31" s="1">
        <v>954</v>
      </c>
      <c r="AU31" s="11">
        <v>1061</v>
      </c>
      <c r="AW31" s="16"/>
      <c r="AX31" s="23" t="s">
        <v>252</v>
      </c>
      <c r="AY31" s="26">
        <v>1492</v>
      </c>
      <c r="AZ31" s="26">
        <v>1380</v>
      </c>
      <c r="BA31" s="26">
        <v>1556</v>
      </c>
      <c r="BB31" s="26">
        <v>2056</v>
      </c>
      <c r="BC31" s="26">
        <v>1504</v>
      </c>
      <c r="BD31" s="26">
        <v>1898</v>
      </c>
      <c r="BE31" s="26">
        <v>2252</v>
      </c>
      <c r="BF31" s="26">
        <v>1459</v>
      </c>
      <c r="BG31" s="26">
        <v>1342</v>
      </c>
      <c r="BH31" s="26">
        <v>1677</v>
      </c>
      <c r="BI31" s="26">
        <v>1924</v>
      </c>
      <c r="BJ31" s="26">
        <v>2543</v>
      </c>
      <c r="BK31" s="26">
        <v>1951</v>
      </c>
      <c r="BL31" s="26">
        <v>1446</v>
      </c>
      <c r="BM31" s="26">
        <v>1335</v>
      </c>
      <c r="BN31" s="26">
        <v>1201</v>
      </c>
      <c r="BO31" s="26">
        <v>1450</v>
      </c>
      <c r="BP31" s="26">
        <v>1144</v>
      </c>
      <c r="BQ31" s="26">
        <v>1128</v>
      </c>
      <c r="BR31" s="26">
        <v>1099</v>
      </c>
      <c r="BS31" s="26">
        <v>1075</v>
      </c>
      <c r="BT31" s="29"/>
      <c r="BU31" s="16"/>
      <c r="BV31" s="23" t="s">
        <v>252</v>
      </c>
      <c r="BW31" s="26">
        <v>3284</v>
      </c>
      <c r="BX31" s="26">
        <v>2441</v>
      </c>
      <c r="BY31" s="26">
        <v>2599</v>
      </c>
      <c r="BZ31" s="26">
        <v>3710</v>
      </c>
      <c r="CA31" s="26">
        <v>3279</v>
      </c>
      <c r="CB31" s="26">
        <v>3543</v>
      </c>
      <c r="CC31" s="26">
        <v>5300</v>
      </c>
      <c r="CD31" s="26">
        <v>4380</v>
      </c>
      <c r="CE31" s="26">
        <v>4889</v>
      </c>
      <c r="CF31" s="26">
        <v>5130</v>
      </c>
      <c r="CG31" s="26">
        <v>5953</v>
      </c>
      <c r="CH31" s="26">
        <v>5980</v>
      </c>
      <c r="CI31" s="26">
        <v>5572</v>
      </c>
      <c r="CJ31" s="26">
        <v>5484</v>
      </c>
      <c r="CK31" s="26">
        <v>4641</v>
      </c>
      <c r="CL31" s="26">
        <v>5145</v>
      </c>
      <c r="CM31" s="26">
        <v>5961</v>
      </c>
      <c r="CN31" s="26">
        <v>7231</v>
      </c>
      <c r="CO31" s="26">
        <v>5818</v>
      </c>
      <c r="CP31" s="26">
        <v>5989</v>
      </c>
      <c r="CQ31" s="26">
        <v>6091</v>
      </c>
      <c r="CR31" s="207">
        <f>CQ31/attached_bus_stock!DO14/attached_bus_stock!DO24*1000</f>
        <v>21.841875008964799</v>
      </c>
      <c r="CS31" s="16"/>
      <c r="CT31" s="23" t="s">
        <v>252</v>
      </c>
      <c r="CU31" s="26">
        <v>7629</v>
      </c>
      <c r="CV31" s="26">
        <v>6153</v>
      </c>
      <c r="CW31" s="26">
        <v>7215</v>
      </c>
      <c r="CX31" s="26">
        <v>8471</v>
      </c>
      <c r="CY31" s="26">
        <v>7559</v>
      </c>
      <c r="CZ31" s="26">
        <v>8890</v>
      </c>
      <c r="DA31" s="26">
        <v>9922</v>
      </c>
      <c r="DB31" s="26">
        <v>7934</v>
      </c>
      <c r="DC31" s="26">
        <v>8222</v>
      </c>
      <c r="DD31" s="26">
        <v>11003</v>
      </c>
      <c r="DE31" s="26">
        <v>12318</v>
      </c>
      <c r="DF31" s="26">
        <v>12753</v>
      </c>
      <c r="DG31" s="26">
        <v>12510</v>
      </c>
      <c r="DH31" s="26">
        <v>11216</v>
      </c>
      <c r="DI31" s="26">
        <v>9990</v>
      </c>
      <c r="DJ31" s="26">
        <v>9296</v>
      </c>
      <c r="DK31" s="26">
        <v>9305</v>
      </c>
      <c r="DL31" s="26">
        <v>9589</v>
      </c>
      <c r="DM31" s="26">
        <v>9655</v>
      </c>
      <c r="DN31" s="26">
        <v>9607</v>
      </c>
      <c r="DO31" s="26">
        <v>9303</v>
      </c>
      <c r="DP31" s="207">
        <f>DO31/attached_bus_stock!EM14/attached_bus_stock!EM24*1000</f>
        <v>21.8605044623345</v>
      </c>
      <c r="DQ31" s="16"/>
      <c r="DR31" s="23" t="s">
        <v>252</v>
      </c>
      <c r="DS31" s="16">
        <v>581</v>
      </c>
      <c r="DT31" s="16">
        <v>402</v>
      </c>
      <c r="DU31" s="16">
        <v>499</v>
      </c>
      <c r="DV31" s="16">
        <v>699</v>
      </c>
      <c r="DW31" s="16">
        <v>597</v>
      </c>
      <c r="DX31" s="16">
        <v>692</v>
      </c>
      <c r="DY31" s="16">
        <v>834</v>
      </c>
      <c r="DZ31" s="16">
        <v>663</v>
      </c>
      <c r="EA31" s="16">
        <v>744</v>
      </c>
      <c r="EB31" s="16">
        <v>886</v>
      </c>
      <c r="EC31" s="16">
        <v>853</v>
      </c>
      <c r="ED31" s="16">
        <v>896</v>
      </c>
      <c r="EE31" s="16">
        <v>966</v>
      </c>
      <c r="EF31" s="16">
        <v>762</v>
      </c>
      <c r="EG31" s="16">
        <v>754</v>
      </c>
      <c r="EH31" s="16">
        <v>627</v>
      </c>
      <c r="EI31" s="16">
        <v>753</v>
      </c>
      <c r="EJ31" s="16">
        <v>796</v>
      </c>
      <c r="EK31" s="16">
        <v>743</v>
      </c>
      <c r="EL31" s="16">
        <v>771</v>
      </c>
      <c r="EM31" s="16">
        <v>747</v>
      </c>
      <c r="EN31" s="207">
        <f>EM31/attached_bus_stock!FK14/attached_bus_stock!FK24*1000</f>
        <v>20.593830121578002</v>
      </c>
      <c r="EO31" s="16"/>
      <c r="EP31" s="23" t="s">
        <v>252</v>
      </c>
      <c r="EQ31" s="26">
        <v>1028</v>
      </c>
      <c r="ER31" s="16">
        <v>778</v>
      </c>
      <c r="ES31" s="26">
        <v>1008</v>
      </c>
      <c r="ET31" s="26">
        <v>1370</v>
      </c>
      <c r="EU31" s="26">
        <v>1158</v>
      </c>
      <c r="EV31" s="26">
        <v>1287</v>
      </c>
      <c r="EW31" s="26">
        <v>1606</v>
      </c>
      <c r="EX31" s="26">
        <v>1350</v>
      </c>
      <c r="EY31" s="26">
        <v>1459</v>
      </c>
      <c r="EZ31" s="26">
        <v>1935</v>
      </c>
      <c r="FA31" s="26">
        <v>1752</v>
      </c>
      <c r="FB31" s="26">
        <v>1634</v>
      </c>
      <c r="FC31" s="26">
        <v>1625</v>
      </c>
      <c r="FD31" s="26">
        <v>1676</v>
      </c>
      <c r="FE31" s="26">
        <v>1464</v>
      </c>
      <c r="FF31" s="26">
        <v>1376</v>
      </c>
      <c r="FG31" s="26">
        <v>1388</v>
      </c>
      <c r="FH31" s="26">
        <v>1374</v>
      </c>
      <c r="FI31" s="26">
        <v>1331</v>
      </c>
      <c r="FJ31" s="26">
        <v>1281</v>
      </c>
      <c r="FK31" s="26">
        <v>1238</v>
      </c>
      <c r="FL31" s="207">
        <f>FK31/attached_bus_stock!GI14/attached_bus_stock!GI24*1000</f>
        <v>25.230292655090899</v>
      </c>
      <c r="FM31" s="1"/>
      <c r="FN31" s="8" t="s">
        <v>251</v>
      </c>
      <c r="FO31" s="11">
        <v>4056</v>
      </c>
      <c r="FP31" s="11">
        <v>4578</v>
      </c>
      <c r="FQ31" s="11">
        <v>5387</v>
      </c>
      <c r="FR31" s="11">
        <v>4939</v>
      </c>
      <c r="FS31" s="11">
        <v>3800</v>
      </c>
      <c r="FT31" s="11">
        <v>4573</v>
      </c>
      <c r="FU31" s="11">
        <v>5259</v>
      </c>
      <c r="FV31" s="11">
        <v>4714</v>
      </c>
      <c r="FW31" s="11">
        <v>4940</v>
      </c>
      <c r="FX31" s="11">
        <v>6274</v>
      </c>
      <c r="FY31" s="11">
        <v>7180</v>
      </c>
      <c r="FZ31" s="11">
        <v>6661</v>
      </c>
      <c r="GA31" s="11">
        <v>6358</v>
      </c>
      <c r="GB31" s="11">
        <v>6134</v>
      </c>
      <c r="GC31" s="11">
        <v>6190</v>
      </c>
      <c r="GD31" s="11">
        <v>5704</v>
      </c>
      <c r="GE31" s="11">
        <v>5778</v>
      </c>
      <c r="GF31" s="11">
        <v>7265</v>
      </c>
      <c r="GG31" s="11">
        <v>6489</v>
      </c>
      <c r="GH31" s="11">
        <v>6308</v>
      </c>
      <c r="GI31" s="11">
        <v>7055</v>
      </c>
      <c r="GJ31" s="207">
        <f>GI31/attached_bus_stock!HG14/attached_bus_stock!HG24*1000</f>
        <v>22.0360635563177</v>
      </c>
      <c r="GK31" s="1"/>
      <c r="GL31" s="8" t="s">
        <v>251</v>
      </c>
      <c r="GM31" s="11">
        <v>4182</v>
      </c>
      <c r="GN31" s="11">
        <v>4397</v>
      </c>
      <c r="GO31" s="11">
        <v>4670</v>
      </c>
      <c r="GP31" s="11">
        <v>5049</v>
      </c>
      <c r="GQ31" s="11">
        <v>4128</v>
      </c>
      <c r="GR31" s="11">
        <v>4450</v>
      </c>
      <c r="GS31" s="11">
        <v>4975</v>
      </c>
      <c r="GT31" s="11">
        <v>4584</v>
      </c>
      <c r="GU31" s="11">
        <v>4829</v>
      </c>
      <c r="GV31" s="11">
        <v>4360</v>
      </c>
      <c r="GW31" s="11">
        <v>4651</v>
      </c>
      <c r="GX31" s="11">
        <v>4231</v>
      </c>
      <c r="GY31" s="11">
        <v>4366</v>
      </c>
      <c r="GZ31" s="11">
        <v>4308</v>
      </c>
      <c r="HA31" s="11">
        <v>3911</v>
      </c>
      <c r="HB31" s="11">
        <v>3743</v>
      </c>
      <c r="HC31" s="11">
        <v>4164</v>
      </c>
      <c r="HD31" s="11">
        <v>4665</v>
      </c>
      <c r="HE31" s="11">
        <v>4546</v>
      </c>
      <c r="HF31" s="11">
        <v>4531</v>
      </c>
      <c r="HG31" s="11">
        <v>4784</v>
      </c>
      <c r="HH31" s="207">
        <f>HG31/attached_bus_stock!IE14/attached_bus_stock!IE24*1000</f>
        <v>20.9204289037765</v>
      </c>
    </row>
    <row r="32" spans="1:216" ht="14.5">
      <c r="A32" s="410"/>
      <c r="B32" s="410"/>
      <c r="C32" s="1"/>
      <c r="D32" s="1"/>
      <c r="E32" s="1"/>
      <c r="F32" s="1"/>
      <c r="G32" s="1"/>
      <c r="H32" s="1"/>
      <c r="I32" s="1"/>
      <c r="J32" s="1"/>
      <c r="K32" s="1"/>
      <c r="L32" s="1"/>
      <c r="M32" s="1"/>
      <c r="N32" s="1"/>
      <c r="O32" s="1"/>
      <c r="P32" s="1"/>
      <c r="Q32" s="1"/>
      <c r="R32" s="1"/>
      <c r="S32" s="1"/>
      <c r="T32" s="1"/>
      <c r="U32" s="1"/>
      <c r="V32" s="1"/>
      <c r="W32" s="1"/>
      <c r="Y32" s="410"/>
      <c r="Z32" s="410"/>
      <c r="AA32" s="1"/>
      <c r="AB32" s="1"/>
      <c r="AC32" s="1"/>
      <c r="AD32" s="1"/>
      <c r="AE32" s="1"/>
      <c r="AF32" s="1"/>
      <c r="AG32" s="1"/>
      <c r="AH32" s="1"/>
      <c r="AI32" s="1"/>
      <c r="AJ32" s="1"/>
      <c r="AK32" s="1"/>
      <c r="AL32" s="1"/>
      <c r="AM32" s="1"/>
      <c r="AN32" s="1"/>
      <c r="AO32" s="1"/>
      <c r="AP32" s="1"/>
      <c r="AQ32" s="1"/>
      <c r="AR32" s="1"/>
      <c r="AS32" s="1"/>
      <c r="AT32" s="1"/>
      <c r="AU32" s="1"/>
      <c r="AW32" s="411"/>
      <c r="AX32" s="411"/>
      <c r="AY32" s="16"/>
      <c r="AZ32" s="16"/>
      <c r="BA32" s="16"/>
      <c r="BB32" s="16"/>
      <c r="BC32" s="16"/>
      <c r="BD32" s="16"/>
      <c r="BE32" s="16"/>
      <c r="BF32" s="16"/>
      <c r="BG32" s="16"/>
      <c r="BH32" s="16"/>
      <c r="BI32" s="16"/>
      <c r="BJ32" s="16"/>
      <c r="BK32" s="16"/>
      <c r="BL32" s="16"/>
      <c r="BM32" s="16"/>
      <c r="BN32" s="16"/>
      <c r="BO32" s="16"/>
      <c r="BP32" s="16"/>
      <c r="BQ32" s="16"/>
      <c r="BR32" s="16"/>
      <c r="BS32" s="16"/>
      <c r="BT32" s="29"/>
      <c r="BU32" s="411"/>
      <c r="BV32" s="411"/>
      <c r="BW32" s="16"/>
      <c r="BX32" s="16"/>
      <c r="BY32" s="16"/>
      <c r="BZ32" s="16"/>
      <c r="CA32" s="16"/>
      <c r="CB32" s="16"/>
      <c r="CC32" s="16"/>
      <c r="CD32" s="16"/>
      <c r="CE32" s="16"/>
      <c r="CF32" s="16"/>
      <c r="CG32" s="16"/>
      <c r="CH32" s="16"/>
      <c r="CI32" s="16"/>
      <c r="CJ32" s="16"/>
      <c r="CK32" s="16"/>
      <c r="CL32" s="16"/>
      <c r="CM32" s="16"/>
      <c r="CN32" s="16"/>
      <c r="CO32" s="16"/>
      <c r="CP32" s="16"/>
      <c r="CQ32" s="16"/>
      <c r="CR32" s="29"/>
      <c r="CS32" s="411"/>
      <c r="CT32" s="411"/>
      <c r="CU32" s="16"/>
      <c r="CV32" s="16"/>
      <c r="CW32" s="16"/>
      <c r="CX32" s="16"/>
      <c r="CY32" s="16"/>
      <c r="CZ32" s="16"/>
      <c r="DA32" s="16"/>
      <c r="DB32" s="16"/>
      <c r="DC32" s="16"/>
      <c r="DD32" s="16"/>
      <c r="DE32" s="16"/>
      <c r="DF32" s="16"/>
      <c r="DG32" s="16"/>
      <c r="DH32" s="16"/>
      <c r="DI32" s="16"/>
      <c r="DJ32" s="16"/>
      <c r="DK32" s="16"/>
      <c r="DL32" s="16"/>
      <c r="DM32" s="16"/>
      <c r="DN32" s="16"/>
      <c r="DO32" s="16"/>
      <c r="DP32" s="29"/>
      <c r="DQ32" s="411"/>
      <c r="DR32" s="411"/>
      <c r="DS32" s="16"/>
      <c r="DT32" s="16"/>
      <c r="DU32" s="16"/>
      <c r="DV32" s="16"/>
      <c r="DW32" s="16"/>
      <c r="DX32" s="16"/>
      <c r="DY32" s="16"/>
      <c r="DZ32" s="16"/>
      <c r="EA32" s="16"/>
      <c r="EB32" s="16"/>
      <c r="EC32" s="16"/>
      <c r="ED32" s="16"/>
      <c r="EE32" s="16"/>
      <c r="EF32" s="16"/>
      <c r="EG32" s="16"/>
      <c r="EH32" s="16"/>
      <c r="EI32" s="16"/>
      <c r="EJ32" s="16"/>
      <c r="EK32" s="16"/>
      <c r="EL32" s="16"/>
      <c r="EM32" s="16"/>
      <c r="EN32" s="29"/>
      <c r="EO32" s="411"/>
      <c r="EP32" s="411"/>
      <c r="EQ32" s="16"/>
      <c r="ER32" s="16"/>
      <c r="ES32" s="16"/>
      <c r="ET32" s="16"/>
      <c r="EU32" s="16"/>
      <c r="EV32" s="16"/>
      <c r="EW32" s="16"/>
      <c r="EX32" s="16"/>
      <c r="EY32" s="16"/>
      <c r="EZ32" s="16"/>
      <c r="FA32" s="16"/>
      <c r="FB32" s="16"/>
      <c r="FC32" s="16"/>
      <c r="FD32" s="16"/>
      <c r="FE32" s="16"/>
      <c r="FF32" s="16"/>
      <c r="FG32" s="16"/>
      <c r="FH32" s="16"/>
      <c r="FI32" s="16"/>
      <c r="FJ32" s="16"/>
      <c r="FK32" s="16"/>
      <c r="FM32" s="410"/>
      <c r="FN32" s="410"/>
      <c r="FO32" s="1"/>
      <c r="FP32" s="1"/>
      <c r="FQ32" s="1"/>
      <c r="FR32" s="1"/>
      <c r="FS32" s="1"/>
      <c r="FT32" s="1"/>
      <c r="FU32" s="1"/>
      <c r="FV32" s="1"/>
      <c r="FW32" s="1"/>
      <c r="FX32" s="1"/>
      <c r="FY32" s="1"/>
      <c r="FZ32" s="1"/>
      <c r="GA32" s="1"/>
      <c r="GB32" s="1"/>
      <c r="GC32" s="1"/>
      <c r="GD32" s="1"/>
      <c r="GE32" s="1"/>
      <c r="GF32" s="1"/>
      <c r="GG32" s="1"/>
      <c r="GH32" s="1"/>
      <c r="GI32" s="1"/>
      <c r="GK32" s="410"/>
      <c r="GL32" s="410"/>
      <c r="GM32" s="1"/>
      <c r="GN32" s="1"/>
      <c r="GO32" s="1"/>
      <c r="GP32" s="1"/>
      <c r="GQ32" s="1"/>
      <c r="GR32" s="1"/>
      <c r="GS32" s="1"/>
      <c r="GT32" s="1"/>
      <c r="GU32" s="1"/>
      <c r="GV32" s="1"/>
      <c r="GW32" s="1"/>
      <c r="GX32" s="1"/>
      <c r="GY32" s="1"/>
      <c r="GZ32" s="1"/>
      <c r="HA32" s="1"/>
      <c r="HB32" s="1"/>
      <c r="HC32" s="1"/>
      <c r="HD32" s="1"/>
      <c r="HE32" s="1"/>
      <c r="HF32" s="1"/>
      <c r="HG32" s="1"/>
    </row>
    <row r="33" spans="1:215" ht="14.5">
      <c r="A33" s="6"/>
      <c r="B33" s="191" t="s">
        <v>253</v>
      </c>
      <c r="C33" s="6">
        <v>0.61</v>
      </c>
      <c r="D33" s="6">
        <v>0.59</v>
      </c>
      <c r="E33" s="6">
        <v>0.56000000000000005</v>
      </c>
      <c r="F33" s="6">
        <v>0.56000000000000005</v>
      </c>
      <c r="G33" s="6">
        <v>0.52</v>
      </c>
      <c r="H33" s="6">
        <v>0.49</v>
      </c>
      <c r="I33" s="6">
        <v>0.43</v>
      </c>
      <c r="J33" s="6">
        <v>0.51</v>
      </c>
      <c r="K33" s="6">
        <v>0.53</v>
      </c>
      <c r="L33" s="6">
        <v>0.45</v>
      </c>
      <c r="M33" s="6">
        <v>0.43</v>
      </c>
      <c r="N33" s="6">
        <v>0.44</v>
      </c>
      <c r="O33" s="6">
        <v>0.42</v>
      </c>
      <c r="P33" s="6">
        <v>0.41</v>
      </c>
      <c r="Q33" s="6">
        <v>0.42</v>
      </c>
      <c r="R33" s="6">
        <v>0.43</v>
      </c>
      <c r="S33" s="6">
        <v>0.45</v>
      </c>
      <c r="T33" s="6">
        <v>0.24</v>
      </c>
      <c r="U33" s="6">
        <v>0.35</v>
      </c>
      <c r="V33" s="6">
        <v>0.41</v>
      </c>
      <c r="W33" s="6">
        <v>0.34</v>
      </c>
      <c r="Y33" s="6"/>
      <c r="Z33" s="191" t="s">
        <v>253</v>
      </c>
      <c r="AA33" s="6">
        <v>0.61</v>
      </c>
      <c r="AB33" s="6">
        <v>0.59</v>
      </c>
      <c r="AC33" s="6">
        <v>0.56000000000000005</v>
      </c>
      <c r="AD33" s="6">
        <v>0.56000000000000005</v>
      </c>
      <c r="AE33" s="6">
        <v>0.52</v>
      </c>
      <c r="AF33" s="6">
        <v>0.49</v>
      </c>
      <c r="AG33" s="6">
        <v>0.43</v>
      </c>
      <c r="AH33" s="6">
        <v>0.51</v>
      </c>
      <c r="AI33" s="6">
        <v>0.53</v>
      </c>
      <c r="AJ33" s="6">
        <v>0.45</v>
      </c>
      <c r="AK33" s="6">
        <v>0.43</v>
      </c>
      <c r="AL33" s="6">
        <v>0.44</v>
      </c>
      <c r="AM33" s="6">
        <v>0.42</v>
      </c>
      <c r="AN33" s="6">
        <v>0.41</v>
      </c>
      <c r="AO33" s="6">
        <v>0.42</v>
      </c>
      <c r="AP33" s="6">
        <v>0.43</v>
      </c>
      <c r="AQ33" s="6">
        <v>0.45</v>
      </c>
      <c r="AR33" s="6">
        <v>0.24</v>
      </c>
      <c r="AS33" s="6">
        <v>0.35</v>
      </c>
      <c r="AT33" s="6">
        <v>0.41</v>
      </c>
      <c r="AU33" s="6">
        <v>0.34</v>
      </c>
      <c r="AW33" s="21"/>
      <c r="AX33" s="199" t="s">
        <v>254</v>
      </c>
      <c r="AY33" s="21">
        <v>0.61</v>
      </c>
      <c r="AZ33" s="21">
        <v>0.59</v>
      </c>
      <c r="BA33" s="21">
        <v>0.56000000000000005</v>
      </c>
      <c r="BB33" s="21">
        <v>0.56000000000000005</v>
      </c>
      <c r="BC33" s="21">
        <v>0.52</v>
      </c>
      <c r="BD33" s="21">
        <v>0.49</v>
      </c>
      <c r="BE33" s="21">
        <v>0.43</v>
      </c>
      <c r="BF33" s="21">
        <v>0.51</v>
      </c>
      <c r="BG33" s="21">
        <v>0.53</v>
      </c>
      <c r="BH33" s="21">
        <v>0.45</v>
      </c>
      <c r="BI33" s="21">
        <v>0.43</v>
      </c>
      <c r="BJ33" s="21">
        <v>0.44</v>
      </c>
      <c r="BK33" s="21">
        <v>0.42</v>
      </c>
      <c r="BL33" s="21">
        <v>0.41</v>
      </c>
      <c r="BM33" s="21">
        <v>0.42</v>
      </c>
      <c r="BN33" s="21">
        <v>0.43</v>
      </c>
      <c r="BO33" s="21">
        <v>0.45</v>
      </c>
      <c r="BP33" s="21">
        <v>0.24</v>
      </c>
      <c r="BQ33" s="21">
        <v>0.35</v>
      </c>
      <c r="BR33" s="21">
        <v>0.41</v>
      </c>
      <c r="BS33" s="21">
        <v>0.34</v>
      </c>
      <c r="BT33" s="29"/>
      <c r="BU33" s="21"/>
      <c r="BV33" s="199" t="s">
        <v>254</v>
      </c>
      <c r="BW33" s="21">
        <v>0.61</v>
      </c>
      <c r="BX33" s="21">
        <v>0.59</v>
      </c>
      <c r="BY33" s="21">
        <v>0.56000000000000005</v>
      </c>
      <c r="BZ33" s="21">
        <v>0.56000000000000005</v>
      </c>
      <c r="CA33" s="21">
        <v>0.52</v>
      </c>
      <c r="CB33" s="21">
        <v>0.49</v>
      </c>
      <c r="CC33" s="21">
        <v>0.43</v>
      </c>
      <c r="CD33" s="21">
        <v>0.51</v>
      </c>
      <c r="CE33" s="21">
        <v>0.53</v>
      </c>
      <c r="CF33" s="21">
        <v>0.45</v>
      </c>
      <c r="CG33" s="21">
        <v>0.43</v>
      </c>
      <c r="CH33" s="21">
        <v>0.44</v>
      </c>
      <c r="CI33" s="21">
        <v>0.42</v>
      </c>
      <c r="CJ33" s="21">
        <v>0.41</v>
      </c>
      <c r="CK33" s="21">
        <v>0.42</v>
      </c>
      <c r="CL33" s="21">
        <v>0.43</v>
      </c>
      <c r="CM33" s="21">
        <v>0.45</v>
      </c>
      <c r="CN33" s="21">
        <v>0.24</v>
      </c>
      <c r="CO33" s="21">
        <v>0.35</v>
      </c>
      <c r="CP33" s="21">
        <v>0.41</v>
      </c>
      <c r="CQ33" s="21">
        <v>0.34</v>
      </c>
      <c r="CR33" s="29"/>
      <c r="CS33" s="21"/>
      <c r="CT33" s="199" t="s">
        <v>254</v>
      </c>
      <c r="CU33" s="21">
        <v>0.61</v>
      </c>
      <c r="CV33" s="21">
        <v>0.59</v>
      </c>
      <c r="CW33" s="21">
        <v>0.56000000000000005</v>
      </c>
      <c r="CX33" s="21">
        <v>0.56000000000000005</v>
      </c>
      <c r="CY33" s="21">
        <v>0.52</v>
      </c>
      <c r="CZ33" s="21">
        <v>0.49</v>
      </c>
      <c r="DA33" s="21">
        <v>0.43</v>
      </c>
      <c r="DB33" s="21">
        <v>0.51</v>
      </c>
      <c r="DC33" s="21">
        <v>0.53</v>
      </c>
      <c r="DD33" s="21">
        <v>0.45</v>
      </c>
      <c r="DE33" s="21">
        <v>0.43</v>
      </c>
      <c r="DF33" s="21">
        <v>0.44</v>
      </c>
      <c r="DG33" s="21">
        <v>0.42</v>
      </c>
      <c r="DH33" s="21">
        <v>0.41</v>
      </c>
      <c r="DI33" s="21">
        <v>0.42</v>
      </c>
      <c r="DJ33" s="21">
        <v>0.43</v>
      </c>
      <c r="DK33" s="21">
        <v>0.45</v>
      </c>
      <c r="DL33" s="21">
        <v>0.24</v>
      </c>
      <c r="DM33" s="21">
        <v>0.35</v>
      </c>
      <c r="DN33" s="21">
        <v>0.41</v>
      </c>
      <c r="DO33" s="21">
        <v>0.34</v>
      </c>
      <c r="DP33" s="29"/>
      <c r="DQ33" s="21"/>
      <c r="DR33" s="199" t="s">
        <v>254</v>
      </c>
      <c r="DS33" s="21">
        <v>0.61</v>
      </c>
      <c r="DT33" s="21">
        <v>0.59</v>
      </c>
      <c r="DU33" s="21">
        <v>0.56000000000000005</v>
      </c>
      <c r="DV33" s="21">
        <v>0.56000000000000005</v>
      </c>
      <c r="DW33" s="21">
        <v>0.52</v>
      </c>
      <c r="DX33" s="21">
        <v>0.49</v>
      </c>
      <c r="DY33" s="21">
        <v>0.43</v>
      </c>
      <c r="DZ33" s="21">
        <v>0.51</v>
      </c>
      <c r="EA33" s="21">
        <v>0.53</v>
      </c>
      <c r="EB33" s="21">
        <v>0.45</v>
      </c>
      <c r="EC33" s="21">
        <v>0.43</v>
      </c>
      <c r="ED33" s="21">
        <v>0.44</v>
      </c>
      <c r="EE33" s="21">
        <v>0.42</v>
      </c>
      <c r="EF33" s="21">
        <v>0.41</v>
      </c>
      <c r="EG33" s="21">
        <v>0.42</v>
      </c>
      <c r="EH33" s="21">
        <v>0.43</v>
      </c>
      <c r="EI33" s="21">
        <v>0.45</v>
      </c>
      <c r="EJ33" s="21">
        <v>0.24</v>
      </c>
      <c r="EK33" s="21">
        <v>0.35</v>
      </c>
      <c r="EL33" s="21">
        <v>0.41</v>
      </c>
      <c r="EM33" s="21">
        <v>0.34</v>
      </c>
      <c r="EN33" s="29"/>
      <c r="EO33" s="21"/>
      <c r="EP33" s="199" t="s">
        <v>254</v>
      </c>
      <c r="EQ33" s="21">
        <v>0.61</v>
      </c>
      <c r="ER33" s="21">
        <v>0.59</v>
      </c>
      <c r="ES33" s="21">
        <v>0.56000000000000005</v>
      </c>
      <c r="ET33" s="21">
        <v>0.56000000000000005</v>
      </c>
      <c r="EU33" s="21">
        <v>0.52</v>
      </c>
      <c r="EV33" s="21">
        <v>0.49</v>
      </c>
      <c r="EW33" s="21">
        <v>0.43</v>
      </c>
      <c r="EX33" s="21">
        <v>0.51</v>
      </c>
      <c r="EY33" s="21">
        <v>0.53</v>
      </c>
      <c r="EZ33" s="21">
        <v>0.45</v>
      </c>
      <c r="FA33" s="21">
        <v>0.43</v>
      </c>
      <c r="FB33" s="21">
        <v>0.44</v>
      </c>
      <c r="FC33" s="21">
        <v>0.42</v>
      </c>
      <c r="FD33" s="21">
        <v>0.41</v>
      </c>
      <c r="FE33" s="21">
        <v>0.42</v>
      </c>
      <c r="FF33" s="21">
        <v>0.43</v>
      </c>
      <c r="FG33" s="21">
        <v>0.45</v>
      </c>
      <c r="FH33" s="21">
        <v>0.24</v>
      </c>
      <c r="FI33" s="21">
        <v>0.35</v>
      </c>
      <c r="FJ33" s="21">
        <v>0.41</v>
      </c>
      <c r="FK33" s="21">
        <v>0.34</v>
      </c>
      <c r="FM33" s="6"/>
      <c r="FN33" s="191" t="s">
        <v>253</v>
      </c>
      <c r="FO33" s="6">
        <v>0.61</v>
      </c>
      <c r="FP33" s="6">
        <v>0.59</v>
      </c>
      <c r="FQ33" s="6">
        <v>0.56000000000000005</v>
      </c>
      <c r="FR33" s="6">
        <v>0.56000000000000005</v>
      </c>
      <c r="FS33" s="6">
        <v>0.52</v>
      </c>
      <c r="FT33" s="6">
        <v>0.49</v>
      </c>
      <c r="FU33" s="6">
        <v>0.43</v>
      </c>
      <c r="FV33" s="6">
        <v>0.51</v>
      </c>
      <c r="FW33" s="6">
        <v>0.53</v>
      </c>
      <c r="FX33" s="6">
        <v>0.45</v>
      </c>
      <c r="FY33" s="6">
        <v>0.43</v>
      </c>
      <c r="FZ33" s="6">
        <v>0.44</v>
      </c>
      <c r="GA33" s="6">
        <v>0.42</v>
      </c>
      <c r="GB33" s="6">
        <v>0.41</v>
      </c>
      <c r="GC33" s="6">
        <v>0.42</v>
      </c>
      <c r="GD33" s="6">
        <v>0.43</v>
      </c>
      <c r="GE33" s="6">
        <v>0.45</v>
      </c>
      <c r="GF33" s="6">
        <v>0.24</v>
      </c>
      <c r="GG33" s="6">
        <v>0.35</v>
      </c>
      <c r="GH33" s="6">
        <v>0.41</v>
      </c>
      <c r="GI33" s="6">
        <v>0.34</v>
      </c>
      <c r="GK33" s="6"/>
      <c r="GL33" s="191" t="s">
        <v>253</v>
      </c>
      <c r="GM33" s="6">
        <v>0.61</v>
      </c>
      <c r="GN33" s="6">
        <v>0.59</v>
      </c>
      <c r="GO33" s="6">
        <v>0.56000000000000005</v>
      </c>
      <c r="GP33" s="6">
        <v>0.56000000000000005</v>
      </c>
      <c r="GQ33" s="6">
        <v>0.52</v>
      </c>
      <c r="GR33" s="6">
        <v>0.49</v>
      </c>
      <c r="GS33" s="6">
        <v>0.43</v>
      </c>
      <c r="GT33" s="6">
        <v>0.51</v>
      </c>
      <c r="GU33" s="6">
        <v>0.53</v>
      </c>
      <c r="GV33" s="6">
        <v>0.45</v>
      </c>
      <c r="GW33" s="6">
        <v>0.43</v>
      </c>
      <c r="GX33" s="6">
        <v>0.44</v>
      </c>
      <c r="GY33" s="6">
        <v>0.42</v>
      </c>
      <c r="GZ33" s="6">
        <v>0.41</v>
      </c>
      <c r="HA33" s="6">
        <v>0.42</v>
      </c>
      <c r="HB33" s="6">
        <v>0.43</v>
      </c>
      <c r="HC33" s="6">
        <v>0.45</v>
      </c>
      <c r="HD33" s="6">
        <v>0.24</v>
      </c>
      <c r="HE33" s="6">
        <v>0.35</v>
      </c>
      <c r="HF33" s="6">
        <v>0.41</v>
      </c>
      <c r="HG33" s="6">
        <v>0.34</v>
      </c>
    </row>
    <row r="34" spans="1:215" ht="14.5">
      <c r="A34" s="412"/>
      <c r="B34" s="412"/>
      <c r="C34" s="1"/>
      <c r="D34" s="1"/>
      <c r="E34" s="1"/>
      <c r="F34" s="1"/>
      <c r="G34" s="1"/>
      <c r="H34" s="1"/>
      <c r="I34" s="1"/>
      <c r="J34" s="1"/>
      <c r="K34" s="1"/>
      <c r="L34" s="1"/>
      <c r="M34" s="1"/>
      <c r="N34" s="1"/>
      <c r="O34" s="1"/>
      <c r="P34" s="1"/>
      <c r="Q34" s="1"/>
      <c r="R34" s="1"/>
      <c r="S34" s="1"/>
      <c r="T34" s="1"/>
      <c r="U34" s="1"/>
      <c r="V34" s="1"/>
      <c r="W34" s="1"/>
      <c r="Y34" s="412"/>
      <c r="Z34" s="412"/>
      <c r="AA34" s="1"/>
      <c r="AB34" s="1"/>
      <c r="AC34" s="1"/>
      <c r="AD34" s="1"/>
      <c r="AE34" s="1"/>
      <c r="AF34" s="1"/>
      <c r="AG34" s="1"/>
      <c r="AH34" s="1"/>
      <c r="AI34" s="1"/>
      <c r="AJ34" s="1"/>
      <c r="AK34" s="1"/>
      <c r="AL34" s="1"/>
      <c r="AM34" s="1"/>
      <c r="AN34" s="1"/>
      <c r="AO34" s="1"/>
      <c r="AP34" s="1"/>
      <c r="AQ34" s="1"/>
      <c r="AR34" s="1"/>
      <c r="AS34" s="1"/>
      <c r="AT34" s="1"/>
      <c r="AU34" s="1"/>
      <c r="AW34" s="413"/>
      <c r="AX34" s="413"/>
      <c r="AY34" s="16"/>
      <c r="AZ34" s="16"/>
      <c r="BA34" s="16"/>
      <c r="BB34" s="16"/>
      <c r="BC34" s="16"/>
      <c r="BD34" s="16"/>
      <c r="BE34" s="16"/>
      <c r="BF34" s="16"/>
      <c r="BG34" s="16"/>
      <c r="BH34" s="16"/>
      <c r="BI34" s="16"/>
      <c r="BJ34" s="16"/>
      <c r="BK34" s="16"/>
      <c r="BL34" s="16"/>
      <c r="BM34" s="16"/>
      <c r="BN34" s="16"/>
      <c r="BO34" s="16"/>
      <c r="BP34" s="16"/>
      <c r="BQ34" s="16"/>
      <c r="BR34" s="16"/>
      <c r="BS34" s="16"/>
      <c r="BT34" s="29"/>
      <c r="BU34" s="413"/>
      <c r="BV34" s="413"/>
      <c r="BW34" s="16"/>
      <c r="BX34" s="16"/>
      <c r="BY34" s="16"/>
      <c r="BZ34" s="16"/>
      <c r="CA34" s="16"/>
      <c r="CB34" s="16"/>
      <c r="CC34" s="16"/>
      <c r="CD34" s="16"/>
      <c r="CE34" s="16"/>
      <c r="CF34" s="16"/>
      <c r="CG34" s="16"/>
      <c r="CH34" s="16"/>
      <c r="CI34" s="16"/>
      <c r="CJ34" s="16"/>
      <c r="CK34" s="16"/>
      <c r="CL34" s="16"/>
      <c r="CM34" s="16"/>
      <c r="CN34" s="16"/>
      <c r="CO34" s="16"/>
      <c r="CP34" s="16"/>
      <c r="CQ34" s="16"/>
      <c r="CR34" s="29"/>
      <c r="CS34" s="413"/>
      <c r="CT34" s="413"/>
      <c r="CU34" s="16"/>
      <c r="CV34" s="16"/>
      <c r="CW34" s="16"/>
      <c r="CX34" s="16"/>
      <c r="CY34" s="16"/>
      <c r="CZ34" s="16"/>
      <c r="DA34" s="16"/>
      <c r="DB34" s="16"/>
      <c r="DC34" s="16"/>
      <c r="DD34" s="16"/>
      <c r="DE34" s="16"/>
      <c r="DF34" s="16"/>
      <c r="DG34" s="16"/>
      <c r="DH34" s="16"/>
      <c r="DI34" s="16"/>
      <c r="DJ34" s="16"/>
      <c r="DK34" s="16"/>
      <c r="DL34" s="16"/>
      <c r="DM34" s="16"/>
      <c r="DN34" s="16"/>
      <c r="DO34" s="16"/>
      <c r="DP34" s="29"/>
      <c r="DQ34" s="413"/>
      <c r="DR34" s="413"/>
      <c r="DS34" s="16"/>
      <c r="DT34" s="16"/>
      <c r="DU34" s="16"/>
      <c r="DV34" s="16"/>
      <c r="DW34" s="16"/>
      <c r="DX34" s="16"/>
      <c r="DY34" s="16"/>
      <c r="DZ34" s="16"/>
      <c r="EA34" s="16"/>
      <c r="EB34" s="16"/>
      <c r="EC34" s="16"/>
      <c r="ED34" s="16"/>
      <c r="EE34" s="16"/>
      <c r="EF34" s="16"/>
      <c r="EG34" s="16"/>
      <c r="EH34" s="16"/>
      <c r="EI34" s="16"/>
      <c r="EJ34" s="16"/>
      <c r="EK34" s="16"/>
      <c r="EL34" s="16"/>
      <c r="EM34" s="16"/>
      <c r="EN34" s="29"/>
      <c r="EO34" s="413"/>
      <c r="EP34" s="413"/>
      <c r="EQ34" s="16"/>
      <c r="ER34" s="16"/>
      <c r="ES34" s="16"/>
      <c r="ET34" s="16"/>
      <c r="EU34" s="16"/>
      <c r="EV34" s="16"/>
      <c r="EW34" s="16"/>
      <c r="EX34" s="16"/>
      <c r="EY34" s="16"/>
      <c r="EZ34" s="16"/>
      <c r="FA34" s="16"/>
      <c r="FB34" s="16"/>
      <c r="FC34" s="16"/>
      <c r="FD34" s="16"/>
      <c r="FE34" s="16"/>
      <c r="FF34" s="16"/>
      <c r="FG34" s="16"/>
      <c r="FH34" s="16"/>
      <c r="FI34" s="16"/>
      <c r="FJ34" s="16"/>
      <c r="FK34" s="16"/>
      <c r="FM34" s="412"/>
      <c r="FN34" s="412"/>
      <c r="FO34" s="1"/>
      <c r="FP34" s="1"/>
      <c r="FQ34" s="1"/>
      <c r="FR34" s="1"/>
      <c r="FS34" s="1"/>
      <c r="FT34" s="1"/>
      <c r="FU34" s="1"/>
      <c r="FV34" s="1"/>
      <c r="FW34" s="1"/>
      <c r="FX34" s="1"/>
      <c r="FY34" s="1"/>
      <c r="FZ34" s="1"/>
      <c r="GA34" s="1"/>
      <c r="GB34" s="1"/>
      <c r="GC34" s="1"/>
      <c r="GD34" s="1"/>
      <c r="GE34" s="1"/>
      <c r="GF34" s="1"/>
      <c r="GG34" s="1"/>
      <c r="GH34" s="1"/>
      <c r="GI34" s="1"/>
      <c r="GK34" s="412"/>
      <c r="GL34" s="412"/>
      <c r="GM34" s="1"/>
      <c r="GN34" s="1"/>
      <c r="GO34" s="1"/>
      <c r="GP34" s="1"/>
      <c r="GQ34" s="1"/>
      <c r="GR34" s="1"/>
      <c r="GS34" s="1"/>
      <c r="GT34" s="1"/>
      <c r="GU34" s="1"/>
      <c r="GV34" s="1"/>
      <c r="GW34" s="1"/>
      <c r="GX34" s="1"/>
      <c r="GY34" s="1"/>
      <c r="GZ34" s="1"/>
      <c r="HA34" s="1"/>
      <c r="HB34" s="1"/>
      <c r="HC34" s="1"/>
      <c r="HD34" s="1"/>
      <c r="HE34" s="1"/>
      <c r="HF34" s="1"/>
      <c r="HG34" s="1"/>
    </row>
    <row r="35" spans="1:215" ht="14.5">
      <c r="A35" s="410"/>
      <c r="B35" s="410"/>
      <c r="C35" s="1"/>
      <c r="D35" s="1"/>
      <c r="E35" s="1"/>
      <c r="F35" s="1"/>
      <c r="G35" s="1"/>
      <c r="H35" s="1"/>
      <c r="I35" s="1"/>
      <c r="J35" s="1"/>
      <c r="K35" s="1"/>
      <c r="L35" s="1"/>
      <c r="M35" s="1"/>
      <c r="N35" s="1"/>
      <c r="O35" s="1"/>
      <c r="P35" s="1"/>
      <c r="Q35" s="1"/>
      <c r="R35" s="1"/>
      <c r="S35" s="1"/>
      <c r="T35" s="1"/>
      <c r="U35" s="1"/>
      <c r="V35" s="1"/>
      <c r="W35" s="1"/>
      <c r="Y35" s="410"/>
      <c r="Z35" s="410"/>
      <c r="AA35" s="1"/>
      <c r="AB35" s="1"/>
      <c r="AC35" s="1"/>
      <c r="AD35" s="1"/>
      <c r="AE35" s="1"/>
      <c r="AF35" s="1"/>
      <c r="AG35" s="1"/>
      <c r="AH35" s="1"/>
      <c r="AI35" s="1"/>
      <c r="AJ35" s="1"/>
      <c r="AK35" s="1"/>
      <c r="AL35" s="1"/>
      <c r="AM35" s="1"/>
      <c r="AN35" s="1"/>
      <c r="AO35" s="1"/>
      <c r="AP35" s="1"/>
      <c r="AQ35" s="1"/>
      <c r="AR35" s="1"/>
      <c r="AS35" s="1"/>
      <c r="AT35" s="1"/>
      <c r="AU35" s="1"/>
      <c r="AW35" s="411"/>
      <c r="AX35" s="411"/>
      <c r="AY35" s="16"/>
      <c r="AZ35" s="16"/>
      <c r="BA35" s="16"/>
      <c r="BB35" s="16"/>
      <c r="BC35" s="16"/>
      <c r="BD35" s="16"/>
      <c r="BE35" s="16"/>
      <c r="BF35" s="16"/>
      <c r="BG35" s="16"/>
      <c r="BH35" s="16"/>
      <c r="BI35" s="16"/>
      <c r="BJ35" s="16"/>
      <c r="BK35" s="16"/>
      <c r="BL35" s="16"/>
      <c r="BM35" s="16"/>
      <c r="BN35" s="16"/>
      <c r="BO35" s="16"/>
      <c r="BP35" s="16"/>
      <c r="BQ35" s="16"/>
      <c r="BR35" s="16"/>
      <c r="BS35" s="16"/>
      <c r="BT35" s="29"/>
      <c r="BU35" s="411"/>
      <c r="BV35" s="411"/>
      <c r="BW35" s="16"/>
      <c r="BX35" s="16"/>
      <c r="BY35" s="16"/>
      <c r="BZ35" s="16"/>
      <c r="CA35" s="16"/>
      <c r="CB35" s="16"/>
      <c r="CC35" s="16"/>
      <c r="CD35" s="16"/>
      <c r="CE35" s="16"/>
      <c r="CF35" s="16"/>
      <c r="CG35" s="16"/>
      <c r="CH35" s="16"/>
      <c r="CI35" s="16"/>
      <c r="CJ35" s="16"/>
      <c r="CK35" s="16"/>
      <c r="CL35" s="16"/>
      <c r="CM35" s="16"/>
      <c r="CN35" s="16"/>
      <c r="CO35" s="16"/>
      <c r="CP35" s="16"/>
      <c r="CQ35" s="16"/>
      <c r="CR35" s="29"/>
      <c r="CS35" s="411"/>
      <c r="CT35" s="411"/>
      <c r="CU35" s="16"/>
      <c r="CV35" s="16"/>
      <c r="CW35" s="16"/>
      <c r="CX35" s="16"/>
      <c r="CY35" s="16"/>
      <c r="CZ35" s="16"/>
      <c r="DA35" s="16"/>
      <c r="DB35" s="16"/>
      <c r="DC35" s="16"/>
      <c r="DD35" s="16"/>
      <c r="DE35" s="16"/>
      <c r="DF35" s="16"/>
      <c r="DG35" s="16"/>
      <c r="DH35" s="16"/>
      <c r="DI35" s="16"/>
      <c r="DJ35" s="16"/>
      <c r="DK35" s="16"/>
      <c r="DL35" s="16"/>
      <c r="DM35" s="16"/>
      <c r="DN35" s="16"/>
      <c r="DO35" s="16"/>
      <c r="DP35" s="29"/>
      <c r="DQ35" s="411"/>
      <c r="DR35" s="411"/>
      <c r="DS35" s="16"/>
      <c r="DT35" s="16"/>
      <c r="DU35" s="16"/>
      <c r="DV35" s="16"/>
      <c r="DW35" s="16"/>
      <c r="DX35" s="16"/>
      <c r="DY35" s="16"/>
      <c r="DZ35" s="16"/>
      <c r="EA35" s="16"/>
      <c r="EB35" s="16"/>
      <c r="EC35" s="16"/>
      <c r="ED35" s="16"/>
      <c r="EE35" s="16"/>
      <c r="EF35" s="16"/>
      <c r="EG35" s="16"/>
      <c r="EH35" s="16"/>
      <c r="EI35" s="16"/>
      <c r="EJ35" s="16"/>
      <c r="EK35" s="16"/>
      <c r="EL35" s="16"/>
      <c r="EM35" s="16"/>
      <c r="EN35" s="29"/>
      <c r="EO35" s="411"/>
      <c r="EP35" s="411"/>
      <c r="EQ35" s="16"/>
      <c r="ER35" s="16"/>
      <c r="ES35" s="16"/>
      <c r="ET35" s="16"/>
      <c r="EU35" s="16"/>
      <c r="EV35" s="16"/>
      <c r="EW35" s="16"/>
      <c r="EX35" s="16"/>
      <c r="EY35" s="16"/>
      <c r="EZ35" s="16"/>
      <c r="FA35" s="16"/>
      <c r="FB35" s="16"/>
      <c r="FC35" s="16"/>
      <c r="FD35" s="16"/>
      <c r="FE35" s="16"/>
      <c r="FF35" s="16"/>
      <c r="FG35" s="16"/>
      <c r="FH35" s="16"/>
      <c r="FI35" s="16"/>
      <c r="FJ35" s="16"/>
      <c r="FK35" s="16"/>
      <c r="FM35" s="410"/>
      <c r="FN35" s="410"/>
      <c r="FO35" s="1"/>
      <c r="FP35" s="1"/>
      <c r="FQ35" s="1"/>
      <c r="FR35" s="1"/>
      <c r="FS35" s="1"/>
      <c r="FT35" s="1"/>
      <c r="FU35" s="1"/>
      <c r="FV35" s="1"/>
      <c r="FW35" s="1"/>
      <c r="FX35" s="1"/>
      <c r="FY35" s="1"/>
      <c r="FZ35" s="1"/>
      <c r="GA35" s="1"/>
      <c r="GB35" s="1"/>
      <c r="GC35" s="1"/>
      <c r="GD35" s="1"/>
      <c r="GE35" s="1"/>
      <c r="GF35" s="1"/>
      <c r="GG35" s="1"/>
      <c r="GH35" s="1"/>
      <c r="GI35" s="1"/>
      <c r="GK35" s="410"/>
      <c r="GL35" s="410"/>
      <c r="GM35" s="1"/>
      <c r="GN35" s="1"/>
      <c r="GO35" s="1"/>
      <c r="GP35" s="1"/>
      <c r="GQ35" s="1"/>
      <c r="GR35" s="1"/>
      <c r="GS35" s="1"/>
      <c r="GT35" s="1"/>
      <c r="GU35" s="1"/>
      <c r="GV35" s="1"/>
      <c r="GW35" s="1"/>
      <c r="GX35" s="1"/>
      <c r="GY35" s="1"/>
      <c r="GZ35" s="1"/>
      <c r="HA35" s="1"/>
      <c r="HB35" s="1"/>
      <c r="HC35" s="1"/>
      <c r="HD35" s="1"/>
      <c r="HE35" s="1"/>
      <c r="HF35" s="1"/>
      <c r="HG35" s="1"/>
    </row>
    <row r="36" spans="1:215" ht="15">
      <c r="A36" s="6"/>
      <c r="B36" s="9" t="s">
        <v>255</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6">
        <v>0</v>
      </c>
      <c r="Y36" s="6"/>
      <c r="Z36" s="9" t="s">
        <v>255</v>
      </c>
      <c r="AA36" s="6">
        <v>0</v>
      </c>
      <c r="AB36" s="6">
        <v>0</v>
      </c>
      <c r="AC36" s="6">
        <v>0</v>
      </c>
      <c r="AD36" s="6">
        <v>0</v>
      </c>
      <c r="AE36" s="6">
        <v>0</v>
      </c>
      <c r="AF36" s="6">
        <v>0</v>
      </c>
      <c r="AG36" s="6">
        <v>0</v>
      </c>
      <c r="AH36" s="6">
        <v>0</v>
      </c>
      <c r="AI36" s="6">
        <v>0</v>
      </c>
      <c r="AJ36" s="6">
        <v>0</v>
      </c>
      <c r="AK36" s="6">
        <v>0</v>
      </c>
      <c r="AL36" s="6">
        <v>0</v>
      </c>
      <c r="AM36" s="6">
        <v>0</v>
      </c>
      <c r="AN36" s="6">
        <v>0</v>
      </c>
      <c r="AO36" s="6">
        <v>0</v>
      </c>
      <c r="AP36" s="6">
        <v>0</v>
      </c>
      <c r="AQ36" s="6">
        <v>0</v>
      </c>
      <c r="AR36" s="6">
        <v>0</v>
      </c>
      <c r="AS36" s="6">
        <v>0</v>
      </c>
      <c r="AT36" s="6">
        <v>0</v>
      </c>
      <c r="AU36" s="6">
        <v>0</v>
      </c>
      <c r="AW36" s="21"/>
      <c r="AX36" s="24" t="s">
        <v>255</v>
      </c>
      <c r="AY36" s="21">
        <v>0.1</v>
      </c>
      <c r="AZ36" s="21">
        <v>0.1</v>
      </c>
      <c r="BA36" s="21">
        <v>0.1</v>
      </c>
      <c r="BB36" s="21">
        <v>0.1</v>
      </c>
      <c r="BC36" s="21">
        <v>0.1</v>
      </c>
      <c r="BD36" s="21">
        <v>0.1</v>
      </c>
      <c r="BE36" s="21">
        <v>0.1</v>
      </c>
      <c r="BF36" s="21">
        <v>0.1</v>
      </c>
      <c r="BG36" s="21">
        <v>0.1</v>
      </c>
      <c r="BH36" s="21">
        <v>0.1</v>
      </c>
      <c r="BI36" s="21">
        <v>0.1</v>
      </c>
      <c r="BJ36" s="21">
        <v>0.1</v>
      </c>
      <c r="BK36" s="21">
        <v>0.1</v>
      </c>
      <c r="BL36" s="21">
        <v>0</v>
      </c>
      <c r="BM36" s="21">
        <v>0</v>
      </c>
      <c r="BN36" s="21">
        <v>0</v>
      </c>
      <c r="BO36" s="21">
        <v>0</v>
      </c>
      <c r="BP36" s="21">
        <v>0</v>
      </c>
      <c r="BQ36" s="21">
        <v>0</v>
      </c>
      <c r="BR36" s="21">
        <v>0</v>
      </c>
      <c r="BS36" s="21">
        <v>0</v>
      </c>
      <c r="BT36" s="29"/>
      <c r="BU36" s="21"/>
      <c r="BV36" s="24" t="s">
        <v>255</v>
      </c>
      <c r="BW36" s="21">
        <v>0.1</v>
      </c>
      <c r="BX36" s="21">
        <v>0.1</v>
      </c>
      <c r="BY36" s="21">
        <v>0.1</v>
      </c>
      <c r="BZ36" s="21">
        <v>0.1</v>
      </c>
      <c r="CA36" s="21">
        <v>0.1</v>
      </c>
      <c r="CB36" s="21">
        <v>0.1</v>
      </c>
      <c r="CC36" s="21">
        <v>0.2</v>
      </c>
      <c r="CD36" s="21">
        <v>0.2</v>
      </c>
      <c r="CE36" s="21">
        <v>0.2</v>
      </c>
      <c r="CF36" s="21">
        <v>0.2</v>
      </c>
      <c r="CG36" s="21">
        <v>0.2</v>
      </c>
      <c r="CH36" s="21">
        <v>0.2</v>
      </c>
      <c r="CI36" s="21">
        <v>0.2</v>
      </c>
      <c r="CJ36" s="21">
        <v>0.2</v>
      </c>
      <c r="CK36" s="21">
        <v>0.1</v>
      </c>
      <c r="CL36" s="21">
        <v>0.1</v>
      </c>
      <c r="CM36" s="21">
        <v>0.2</v>
      </c>
      <c r="CN36" s="21">
        <v>0.1</v>
      </c>
      <c r="CO36" s="21">
        <v>0.1</v>
      </c>
      <c r="CP36" s="21">
        <v>0.2</v>
      </c>
      <c r="CQ36" s="21">
        <v>0.1</v>
      </c>
      <c r="CR36" s="29"/>
      <c r="CS36" s="21"/>
      <c r="CT36" s="24" t="s">
        <v>255</v>
      </c>
      <c r="CU36" s="21">
        <v>0.3</v>
      </c>
      <c r="CV36" s="21">
        <v>0.3</v>
      </c>
      <c r="CW36" s="21">
        <v>0.3</v>
      </c>
      <c r="CX36" s="21">
        <v>0.3</v>
      </c>
      <c r="CY36" s="21">
        <v>0.3</v>
      </c>
      <c r="CZ36" s="21">
        <v>0.3</v>
      </c>
      <c r="DA36" s="21">
        <v>0.3</v>
      </c>
      <c r="DB36" s="21">
        <v>0.3</v>
      </c>
      <c r="DC36" s="21">
        <v>0.3</v>
      </c>
      <c r="DD36" s="21">
        <v>0.3</v>
      </c>
      <c r="DE36" s="21">
        <v>0.4</v>
      </c>
      <c r="DF36" s="21">
        <v>0.4</v>
      </c>
      <c r="DG36" s="21">
        <v>0.4</v>
      </c>
      <c r="DH36" s="21">
        <v>0.3</v>
      </c>
      <c r="DI36" s="21">
        <v>0.3</v>
      </c>
      <c r="DJ36" s="21">
        <v>0.3</v>
      </c>
      <c r="DK36" s="21">
        <v>0.3</v>
      </c>
      <c r="DL36" s="21">
        <v>0.2</v>
      </c>
      <c r="DM36" s="21">
        <v>0.2</v>
      </c>
      <c r="DN36" s="21">
        <v>0.3</v>
      </c>
      <c r="DO36" s="21">
        <v>0.2</v>
      </c>
      <c r="DP36" s="29"/>
      <c r="DQ36" s="21"/>
      <c r="DR36" s="24" t="s">
        <v>255</v>
      </c>
      <c r="DS36" s="21">
        <v>0</v>
      </c>
      <c r="DT36" s="21">
        <v>0</v>
      </c>
      <c r="DU36" s="21">
        <v>0</v>
      </c>
      <c r="DV36" s="21">
        <v>0</v>
      </c>
      <c r="DW36" s="21">
        <v>0</v>
      </c>
      <c r="DX36" s="21">
        <v>0</v>
      </c>
      <c r="DY36" s="21">
        <v>0</v>
      </c>
      <c r="DZ36" s="21">
        <v>0</v>
      </c>
      <c r="EA36" s="21">
        <v>0</v>
      </c>
      <c r="EB36" s="21">
        <v>0</v>
      </c>
      <c r="EC36" s="21">
        <v>0</v>
      </c>
      <c r="ED36" s="21">
        <v>0</v>
      </c>
      <c r="EE36" s="21">
        <v>0</v>
      </c>
      <c r="EF36" s="21">
        <v>0</v>
      </c>
      <c r="EG36" s="21">
        <v>0</v>
      </c>
      <c r="EH36" s="21">
        <v>0</v>
      </c>
      <c r="EI36" s="21">
        <v>0</v>
      </c>
      <c r="EJ36" s="21">
        <v>0</v>
      </c>
      <c r="EK36" s="21">
        <v>0</v>
      </c>
      <c r="EL36" s="21">
        <v>0</v>
      </c>
      <c r="EM36" s="21">
        <v>0</v>
      </c>
      <c r="EN36" s="29"/>
      <c r="EO36" s="21"/>
      <c r="EP36" s="24" t="s">
        <v>255</v>
      </c>
      <c r="EQ36" s="21">
        <v>0</v>
      </c>
      <c r="ER36" s="21">
        <v>0</v>
      </c>
      <c r="ES36" s="21">
        <v>0</v>
      </c>
      <c r="ET36" s="21">
        <v>0.1</v>
      </c>
      <c r="EU36" s="21">
        <v>0</v>
      </c>
      <c r="EV36" s="21">
        <v>0</v>
      </c>
      <c r="EW36" s="21">
        <v>0</v>
      </c>
      <c r="EX36" s="21">
        <v>0</v>
      </c>
      <c r="EY36" s="21">
        <v>0.1</v>
      </c>
      <c r="EZ36" s="21">
        <v>0.1</v>
      </c>
      <c r="FA36" s="21">
        <v>0.1</v>
      </c>
      <c r="FB36" s="21">
        <v>0.1</v>
      </c>
      <c r="FC36" s="21">
        <v>0</v>
      </c>
      <c r="FD36" s="21">
        <v>0</v>
      </c>
      <c r="FE36" s="21">
        <v>0</v>
      </c>
      <c r="FF36" s="21">
        <v>0</v>
      </c>
      <c r="FG36" s="21">
        <v>0</v>
      </c>
      <c r="FH36" s="21">
        <v>0</v>
      </c>
      <c r="FI36" s="21">
        <v>0</v>
      </c>
      <c r="FJ36" s="21">
        <v>0</v>
      </c>
      <c r="FK36" s="21">
        <v>0</v>
      </c>
      <c r="FM36" s="6"/>
      <c r="FN36" s="9" t="s">
        <v>255</v>
      </c>
      <c r="FO36" s="6">
        <v>0.2</v>
      </c>
      <c r="FP36" s="6">
        <v>0.2</v>
      </c>
      <c r="FQ36" s="6">
        <v>0.2</v>
      </c>
      <c r="FR36" s="6">
        <v>0.2</v>
      </c>
      <c r="FS36" s="6">
        <v>0.1</v>
      </c>
      <c r="FT36" s="6">
        <v>0.2</v>
      </c>
      <c r="FU36" s="6">
        <v>0.2</v>
      </c>
      <c r="FV36" s="6">
        <v>0.2</v>
      </c>
      <c r="FW36" s="6">
        <v>0.2</v>
      </c>
      <c r="FX36" s="6">
        <v>0.2</v>
      </c>
      <c r="FY36" s="6">
        <v>0.2</v>
      </c>
      <c r="FZ36" s="6">
        <v>0.2</v>
      </c>
      <c r="GA36" s="6">
        <v>0.2</v>
      </c>
      <c r="GB36" s="6">
        <v>0.2</v>
      </c>
      <c r="GC36" s="6">
        <v>0.2</v>
      </c>
      <c r="GD36" s="6">
        <v>0.2</v>
      </c>
      <c r="GE36" s="6">
        <v>0.2</v>
      </c>
      <c r="GF36" s="6">
        <v>0.1</v>
      </c>
      <c r="GG36" s="6">
        <v>0.1</v>
      </c>
      <c r="GH36" s="6">
        <v>0.2</v>
      </c>
      <c r="GI36" s="6">
        <v>0.2</v>
      </c>
      <c r="GK36" s="6"/>
      <c r="GL36" s="9" t="s">
        <v>255</v>
      </c>
      <c r="GM36" s="6">
        <v>0.2</v>
      </c>
      <c r="GN36" s="6">
        <v>0.2</v>
      </c>
      <c r="GO36" s="6">
        <v>0.2</v>
      </c>
      <c r="GP36" s="6">
        <v>0.2</v>
      </c>
      <c r="GQ36" s="6">
        <v>0.2</v>
      </c>
      <c r="GR36" s="6">
        <v>0.2</v>
      </c>
      <c r="GS36" s="6">
        <v>0.2</v>
      </c>
      <c r="GT36" s="6">
        <v>0.2</v>
      </c>
      <c r="GU36" s="6">
        <v>0.2</v>
      </c>
      <c r="GV36" s="6">
        <v>0.1</v>
      </c>
      <c r="GW36" s="6">
        <v>0.1</v>
      </c>
      <c r="GX36" s="6">
        <v>0.1</v>
      </c>
      <c r="GY36" s="6">
        <v>0.1</v>
      </c>
      <c r="GZ36" s="6">
        <v>0.1</v>
      </c>
      <c r="HA36" s="6">
        <v>0.1</v>
      </c>
      <c r="HB36" s="6">
        <v>0.1</v>
      </c>
      <c r="HC36" s="6">
        <v>0.1</v>
      </c>
      <c r="HD36" s="6">
        <v>0.1</v>
      </c>
      <c r="HE36" s="6">
        <v>0.1</v>
      </c>
      <c r="HF36" s="6">
        <v>0.1</v>
      </c>
      <c r="HG36" s="6">
        <v>0.1</v>
      </c>
    </row>
    <row r="37" spans="1:215" ht="93">
      <c r="A37" s="13"/>
      <c r="B37" s="193" t="s">
        <v>256</v>
      </c>
      <c r="C37" s="13"/>
      <c r="D37" s="13"/>
      <c r="E37" s="13"/>
      <c r="F37" s="13"/>
      <c r="G37" s="13"/>
      <c r="H37" s="13"/>
      <c r="I37" s="13"/>
      <c r="J37" s="13"/>
      <c r="K37" s="13"/>
      <c r="L37" s="13"/>
      <c r="M37" s="13"/>
      <c r="N37" s="13"/>
      <c r="O37" s="13"/>
      <c r="P37" s="13"/>
      <c r="Q37" s="13"/>
      <c r="R37" s="13"/>
      <c r="S37" s="13"/>
      <c r="T37" s="13"/>
      <c r="U37" s="13"/>
      <c r="V37" s="13"/>
      <c r="W37" s="13"/>
      <c r="Y37" s="13"/>
      <c r="Z37" s="193" t="s">
        <v>256</v>
      </c>
      <c r="AA37" s="13"/>
      <c r="AB37" s="13"/>
      <c r="AC37" s="13"/>
      <c r="AD37" s="13"/>
      <c r="AE37" s="13"/>
      <c r="AF37" s="13"/>
      <c r="AG37" s="13"/>
      <c r="AH37" s="13"/>
      <c r="AI37" s="13"/>
      <c r="AJ37" s="13"/>
      <c r="AK37" s="13"/>
      <c r="AL37" s="13"/>
      <c r="AM37" s="13"/>
      <c r="AN37" s="13"/>
      <c r="AO37" s="13"/>
      <c r="AP37" s="13"/>
      <c r="AQ37" s="13"/>
      <c r="AR37" s="13"/>
      <c r="AS37" s="13"/>
      <c r="AT37" s="13"/>
      <c r="AU37" s="13"/>
      <c r="AW37" s="28"/>
      <c r="AX37" s="201" t="s">
        <v>256</v>
      </c>
      <c r="AY37" s="28"/>
      <c r="AZ37" s="28"/>
      <c r="BA37" s="28"/>
      <c r="BB37" s="28"/>
      <c r="BC37" s="28"/>
      <c r="BD37" s="28"/>
      <c r="BE37" s="28"/>
      <c r="BF37" s="28"/>
      <c r="BG37" s="28"/>
      <c r="BH37" s="28"/>
      <c r="BI37" s="28"/>
      <c r="BJ37" s="28"/>
      <c r="BK37" s="28"/>
      <c r="BL37" s="28"/>
      <c r="BM37" s="28"/>
      <c r="BN37" s="28"/>
      <c r="BO37" s="28"/>
      <c r="BP37" s="28"/>
      <c r="BQ37" s="28"/>
      <c r="BR37" s="28"/>
      <c r="BS37" s="28"/>
      <c r="BT37" s="29"/>
      <c r="BU37" s="28"/>
      <c r="BV37" s="201" t="s">
        <v>256</v>
      </c>
      <c r="BW37" s="28"/>
      <c r="BX37" s="28"/>
      <c r="BY37" s="28"/>
      <c r="BZ37" s="28"/>
      <c r="CA37" s="28"/>
      <c r="CB37" s="28"/>
      <c r="CC37" s="28"/>
      <c r="CD37" s="28"/>
      <c r="CE37" s="28"/>
      <c r="CF37" s="28"/>
      <c r="CG37" s="28"/>
      <c r="CH37" s="28"/>
      <c r="CI37" s="28"/>
      <c r="CJ37" s="28"/>
      <c r="CK37" s="28"/>
      <c r="CL37" s="28"/>
      <c r="CM37" s="28"/>
      <c r="CN37" s="28"/>
      <c r="CO37" s="28"/>
      <c r="CP37" s="28"/>
      <c r="CQ37" s="28"/>
      <c r="CR37" s="29"/>
      <c r="CS37" s="28"/>
      <c r="CT37" s="201" t="s">
        <v>256</v>
      </c>
      <c r="CU37" s="28"/>
      <c r="CV37" s="28"/>
      <c r="CW37" s="28"/>
      <c r="CX37" s="28"/>
      <c r="CY37" s="28"/>
      <c r="CZ37" s="28"/>
      <c r="DA37" s="28"/>
      <c r="DB37" s="28"/>
      <c r="DC37" s="28"/>
      <c r="DD37" s="28"/>
      <c r="DE37" s="28"/>
      <c r="DF37" s="28"/>
      <c r="DG37" s="28"/>
      <c r="DH37" s="28"/>
      <c r="DI37" s="28"/>
      <c r="DJ37" s="28"/>
      <c r="DK37" s="28"/>
      <c r="DL37" s="28"/>
      <c r="DM37" s="28"/>
      <c r="DN37" s="28"/>
      <c r="DO37" s="28"/>
      <c r="DP37" s="29"/>
      <c r="DQ37" s="28"/>
      <c r="DR37" s="201" t="s">
        <v>256</v>
      </c>
      <c r="DS37" s="28"/>
      <c r="DT37" s="28"/>
      <c r="DU37" s="28"/>
      <c r="DV37" s="28"/>
      <c r="DW37" s="28"/>
      <c r="DX37" s="28"/>
      <c r="DY37" s="28"/>
      <c r="DZ37" s="28"/>
      <c r="EA37" s="28"/>
      <c r="EB37" s="28"/>
      <c r="EC37" s="28"/>
      <c r="ED37" s="28"/>
      <c r="EE37" s="28"/>
      <c r="EF37" s="28"/>
      <c r="EG37" s="28"/>
      <c r="EH37" s="28"/>
      <c r="EI37" s="28"/>
      <c r="EJ37" s="28"/>
      <c r="EK37" s="28"/>
      <c r="EL37" s="28"/>
      <c r="EM37" s="28"/>
      <c r="EN37" s="29"/>
      <c r="EO37" s="28"/>
      <c r="EP37" s="201" t="s">
        <v>256</v>
      </c>
      <c r="EQ37" s="28"/>
      <c r="ER37" s="28"/>
      <c r="ES37" s="28"/>
      <c r="ET37" s="28"/>
      <c r="EU37" s="28"/>
      <c r="EV37" s="28"/>
      <c r="EW37" s="28"/>
      <c r="EX37" s="28"/>
      <c r="EY37" s="28"/>
      <c r="EZ37" s="28"/>
      <c r="FA37" s="28"/>
      <c r="FB37" s="28"/>
      <c r="FC37" s="28"/>
      <c r="FD37" s="28"/>
      <c r="FE37" s="28"/>
      <c r="FF37" s="28"/>
      <c r="FG37" s="28"/>
      <c r="FH37" s="28"/>
      <c r="FI37" s="28"/>
      <c r="FJ37" s="28"/>
      <c r="FK37" s="28"/>
      <c r="FM37" s="13"/>
      <c r="FN37" s="193" t="s">
        <v>256</v>
      </c>
      <c r="FO37" s="13"/>
      <c r="FP37" s="13"/>
      <c r="FQ37" s="13"/>
      <c r="FR37" s="13"/>
      <c r="FS37" s="13"/>
      <c r="FT37" s="13"/>
      <c r="FU37" s="13"/>
      <c r="FV37" s="13"/>
      <c r="FW37" s="13"/>
      <c r="FX37" s="13"/>
      <c r="FY37" s="13"/>
      <c r="FZ37" s="13"/>
      <c r="GA37" s="13"/>
      <c r="GB37" s="13"/>
      <c r="GC37" s="13"/>
      <c r="GD37" s="13"/>
      <c r="GE37" s="13"/>
      <c r="GF37" s="13"/>
      <c r="GG37" s="13"/>
      <c r="GH37" s="13"/>
      <c r="GI37" s="13"/>
      <c r="GK37" s="13"/>
      <c r="GL37" s="193" t="s">
        <v>256</v>
      </c>
      <c r="GM37" s="13"/>
      <c r="GN37" s="13"/>
      <c r="GO37" s="13"/>
      <c r="GP37" s="13"/>
      <c r="GQ37" s="13"/>
      <c r="GR37" s="13"/>
      <c r="GS37" s="13"/>
      <c r="GT37" s="13"/>
      <c r="GU37" s="13"/>
      <c r="GV37" s="13"/>
      <c r="GW37" s="13"/>
      <c r="GX37" s="13"/>
      <c r="GY37" s="13"/>
      <c r="GZ37" s="13"/>
      <c r="HA37" s="13"/>
      <c r="HB37" s="13"/>
      <c r="HC37" s="13"/>
      <c r="HD37" s="13"/>
      <c r="HE37" s="13"/>
      <c r="HF37" s="13"/>
      <c r="HG37" s="13"/>
    </row>
    <row r="38" spans="1:215" ht="14.5">
      <c r="A38" s="13"/>
      <c r="B38" s="124" t="s">
        <v>233</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0</v>
      </c>
      <c r="Y38" s="13"/>
      <c r="Z38" s="124" t="s">
        <v>233</v>
      </c>
      <c r="AA38" s="13">
        <v>0</v>
      </c>
      <c r="AB38" s="13">
        <v>0</v>
      </c>
      <c r="AC38" s="13">
        <v>0</v>
      </c>
      <c r="AD38" s="13">
        <v>0</v>
      </c>
      <c r="AE38" s="13">
        <v>0</v>
      </c>
      <c r="AF38" s="13">
        <v>0</v>
      </c>
      <c r="AG38" s="13">
        <v>0</v>
      </c>
      <c r="AH38" s="13">
        <v>0</v>
      </c>
      <c r="AI38" s="13">
        <v>0</v>
      </c>
      <c r="AJ38" s="13">
        <v>0</v>
      </c>
      <c r="AK38" s="13">
        <v>0</v>
      </c>
      <c r="AL38" s="13">
        <v>0</v>
      </c>
      <c r="AM38" s="13">
        <v>0</v>
      </c>
      <c r="AN38" s="13">
        <v>0</v>
      </c>
      <c r="AO38" s="13">
        <v>0</v>
      </c>
      <c r="AP38" s="13">
        <v>0</v>
      </c>
      <c r="AQ38" s="13">
        <v>0</v>
      </c>
      <c r="AR38" s="13">
        <v>0</v>
      </c>
      <c r="AS38" s="13">
        <v>0</v>
      </c>
      <c r="AT38" s="13">
        <v>0</v>
      </c>
      <c r="AU38" s="13">
        <v>0</v>
      </c>
      <c r="AW38" s="28"/>
      <c r="AX38" s="197" t="s">
        <v>234</v>
      </c>
      <c r="AY38" s="28">
        <v>0</v>
      </c>
      <c r="AZ38" s="28">
        <v>0</v>
      </c>
      <c r="BA38" s="28">
        <v>0</v>
      </c>
      <c r="BB38" s="28">
        <v>0</v>
      </c>
      <c r="BC38" s="28">
        <v>0</v>
      </c>
      <c r="BD38" s="28">
        <v>0</v>
      </c>
      <c r="BE38" s="28">
        <v>0</v>
      </c>
      <c r="BF38" s="28">
        <v>0</v>
      </c>
      <c r="BG38" s="28">
        <v>0</v>
      </c>
      <c r="BH38" s="28">
        <v>0</v>
      </c>
      <c r="BI38" s="28">
        <v>0</v>
      </c>
      <c r="BJ38" s="28">
        <v>0</v>
      </c>
      <c r="BK38" s="28">
        <v>0</v>
      </c>
      <c r="BL38" s="28">
        <v>0</v>
      </c>
      <c r="BM38" s="28">
        <v>0</v>
      </c>
      <c r="BN38" s="28">
        <v>0</v>
      </c>
      <c r="BO38" s="28">
        <v>0</v>
      </c>
      <c r="BP38" s="28">
        <v>0</v>
      </c>
      <c r="BQ38" s="28">
        <v>0</v>
      </c>
      <c r="BR38" s="28">
        <v>0</v>
      </c>
      <c r="BS38" s="28">
        <v>0</v>
      </c>
      <c r="BT38" s="29"/>
      <c r="BU38" s="28"/>
      <c r="BV38" s="197" t="s">
        <v>234</v>
      </c>
      <c r="BW38" s="28">
        <v>0</v>
      </c>
      <c r="BX38" s="28">
        <v>0</v>
      </c>
      <c r="BY38" s="28">
        <v>0</v>
      </c>
      <c r="BZ38" s="28">
        <v>0</v>
      </c>
      <c r="CA38" s="28">
        <v>0</v>
      </c>
      <c r="CB38" s="28">
        <v>0</v>
      </c>
      <c r="CC38" s="28">
        <v>0</v>
      </c>
      <c r="CD38" s="28">
        <v>0</v>
      </c>
      <c r="CE38" s="28">
        <v>0</v>
      </c>
      <c r="CF38" s="28">
        <v>0</v>
      </c>
      <c r="CG38" s="28">
        <v>0</v>
      </c>
      <c r="CH38" s="28">
        <v>0</v>
      </c>
      <c r="CI38" s="28">
        <v>0</v>
      </c>
      <c r="CJ38" s="28">
        <v>0</v>
      </c>
      <c r="CK38" s="28">
        <v>0</v>
      </c>
      <c r="CL38" s="28">
        <v>0</v>
      </c>
      <c r="CM38" s="28">
        <v>0</v>
      </c>
      <c r="CN38" s="28">
        <v>0</v>
      </c>
      <c r="CO38" s="28">
        <v>0</v>
      </c>
      <c r="CP38" s="28">
        <v>0</v>
      </c>
      <c r="CQ38" s="28">
        <v>0</v>
      </c>
      <c r="CR38" s="29"/>
      <c r="CS38" s="28"/>
      <c r="CT38" s="197" t="s">
        <v>234</v>
      </c>
      <c r="CU38" s="28">
        <v>0</v>
      </c>
      <c r="CV38" s="28">
        <v>0</v>
      </c>
      <c r="CW38" s="28">
        <v>0</v>
      </c>
      <c r="CX38" s="28">
        <v>0</v>
      </c>
      <c r="CY38" s="28">
        <v>0</v>
      </c>
      <c r="CZ38" s="28">
        <v>0</v>
      </c>
      <c r="DA38" s="28">
        <v>0</v>
      </c>
      <c r="DB38" s="28">
        <v>0</v>
      </c>
      <c r="DC38" s="28">
        <v>0</v>
      </c>
      <c r="DD38" s="28">
        <v>0</v>
      </c>
      <c r="DE38" s="28">
        <v>0</v>
      </c>
      <c r="DF38" s="28">
        <v>0</v>
      </c>
      <c r="DG38" s="28">
        <v>0</v>
      </c>
      <c r="DH38" s="28">
        <v>0</v>
      </c>
      <c r="DI38" s="28">
        <v>0</v>
      </c>
      <c r="DJ38" s="28">
        <v>0</v>
      </c>
      <c r="DK38" s="28">
        <v>0</v>
      </c>
      <c r="DL38" s="28">
        <v>0</v>
      </c>
      <c r="DM38" s="28">
        <v>0</v>
      </c>
      <c r="DN38" s="28">
        <v>0</v>
      </c>
      <c r="DO38" s="28">
        <v>0</v>
      </c>
      <c r="DP38" s="29"/>
      <c r="DQ38" s="28"/>
      <c r="DR38" s="197" t="s">
        <v>234</v>
      </c>
      <c r="DS38" s="28">
        <v>0</v>
      </c>
      <c r="DT38" s="28">
        <v>0</v>
      </c>
      <c r="DU38" s="28">
        <v>0</v>
      </c>
      <c r="DV38" s="28">
        <v>0</v>
      </c>
      <c r="DW38" s="28">
        <v>0</v>
      </c>
      <c r="DX38" s="28">
        <v>0</v>
      </c>
      <c r="DY38" s="28">
        <v>0</v>
      </c>
      <c r="DZ38" s="28">
        <v>0</v>
      </c>
      <c r="EA38" s="28">
        <v>0</v>
      </c>
      <c r="EB38" s="28">
        <v>0</v>
      </c>
      <c r="EC38" s="28">
        <v>0</v>
      </c>
      <c r="ED38" s="28">
        <v>0</v>
      </c>
      <c r="EE38" s="28">
        <v>0</v>
      </c>
      <c r="EF38" s="28">
        <v>0</v>
      </c>
      <c r="EG38" s="28">
        <v>0</v>
      </c>
      <c r="EH38" s="28">
        <v>0</v>
      </c>
      <c r="EI38" s="28">
        <v>0</v>
      </c>
      <c r="EJ38" s="28">
        <v>0</v>
      </c>
      <c r="EK38" s="28">
        <v>0</v>
      </c>
      <c r="EL38" s="28">
        <v>0</v>
      </c>
      <c r="EM38" s="28">
        <v>0</v>
      </c>
      <c r="EN38" s="29"/>
      <c r="EO38" s="28"/>
      <c r="EP38" s="197" t="s">
        <v>234</v>
      </c>
      <c r="EQ38" s="28">
        <v>0</v>
      </c>
      <c r="ER38" s="28">
        <v>0</v>
      </c>
      <c r="ES38" s="28">
        <v>0</v>
      </c>
      <c r="ET38" s="28">
        <v>0</v>
      </c>
      <c r="EU38" s="28">
        <v>0</v>
      </c>
      <c r="EV38" s="28">
        <v>0</v>
      </c>
      <c r="EW38" s="28">
        <v>0</v>
      </c>
      <c r="EX38" s="28">
        <v>0</v>
      </c>
      <c r="EY38" s="28">
        <v>0</v>
      </c>
      <c r="EZ38" s="28">
        <v>0</v>
      </c>
      <c r="FA38" s="28">
        <v>0</v>
      </c>
      <c r="FB38" s="28">
        <v>0</v>
      </c>
      <c r="FC38" s="28">
        <v>0</v>
      </c>
      <c r="FD38" s="28">
        <v>0</v>
      </c>
      <c r="FE38" s="28">
        <v>0</v>
      </c>
      <c r="FF38" s="28">
        <v>0</v>
      </c>
      <c r="FG38" s="28">
        <v>0</v>
      </c>
      <c r="FH38" s="28">
        <v>0</v>
      </c>
      <c r="FI38" s="28">
        <v>0</v>
      </c>
      <c r="FJ38" s="28">
        <v>0</v>
      </c>
      <c r="FK38" s="28">
        <v>0</v>
      </c>
      <c r="FM38" s="13"/>
      <c r="FN38" s="124" t="s">
        <v>233</v>
      </c>
      <c r="FO38" s="13">
        <v>0</v>
      </c>
      <c r="FP38" s="13">
        <v>0</v>
      </c>
      <c r="FQ38" s="13">
        <v>0</v>
      </c>
      <c r="FR38" s="13">
        <v>0</v>
      </c>
      <c r="FS38" s="13">
        <v>0</v>
      </c>
      <c r="FT38" s="13">
        <v>0</v>
      </c>
      <c r="FU38" s="13">
        <v>0</v>
      </c>
      <c r="FV38" s="13">
        <v>0</v>
      </c>
      <c r="FW38" s="13">
        <v>0</v>
      </c>
      <c r="FX38" s="13">
        <v>0</v>
      </c>
      <c r="FY38" s="13">
        <v>0</v>
      </c>
      <c r="FZ38" s="13">
        <v>0</v>
      </c>
      <c r="GA38" s="13">
        <v>0</v>
      </c>
      <c r="GB38" s="13">
        <v>0</v>
      </c>
      <c r="GC38" s="13">
        <v>0</v>
      </c>
      <c r="GD38" s="13">
        <v>0</v>
      </c>
      <c r="GE38" s="13">
        <v>0</v>
      </c>
      <c r="GF38" s="13">
        <v>0</v>
      </c>
      <c r="GG38" s="13">
        <v>0</v>
      </c>
      <c r="GH38" s="13">
        <v>0</v>
      </c>
      <c r="GI38" s="13">
        <v>0</v>
      </c>
      <c r="GK38" s="13"/>
      <c r="GL38" s="124" t="s">
        <v>233</v>
      </c>
      <c r="GM38" s="13">
        <v>0</v>
      </c>
      <c r="GN38" s="13">
        <v>0</v>
      </c>
      <c r="GO38" s="13">
        <v>0</v>
      </c>
      <c r="GP38" s="13">
        <v>0</v>
      </c>
      <c r="GQ38" s="13">
        <v>0</v>
      </c>
      <c r="GR38" s="13">
        <v>0</v>
      </c>
      <c r="GS38" s="13">
        <v>0</v>
      </c>
      <c r="GT38" s="13">
        <v>0</v>
      </c>
      <c r="GU38" s="13">
        <v>0</v>
      </c>
      <c r="GV38" s="13">
        <v>0</v>
      </c>
      <c r="GW38" s="13">
        <v>0</v>
      </c>
      <c r="GX38" s="13">
        <v>0</v>
      </c>
      <c r="GY38" s="13">
        <v>0</v>
      </c>
      <c r="GZ38" s="13">
        <v>0</v>
      </c>
      <c r="HA38" s="13">
        <v>0</v>
      </c>
      <c r="HB38" s="13">
        <v>0</v>
      </c>
      <c r="HC38" s="13">
        <v>0</v>
      </c>
      <c r="HD38" s="13">
        <v>0</v>
      </c>
      <c r="HE38" s="13">
        <v>0</v>
      </c>
      <c r="HF38" s="13">
        <v>0</v>
      </c>
      <c r="HG38" s="13">
        <v>0</v>
      </c>
    </row>
    <row r="39" spans="1:215" ht="14.5">
      <c r="A39" s="13"/>
      <c r="B39" s="190" t="s">
        <v>235</v>
      </c>
      <c r="C39" s="13">
        <v>0</v>
      </c>
      <c r="D39" s="13">
        <v>0</v>
      </c>
      <c r="E39" s="13">
        <v>0</v>
      </c>
      <c r="F39" s="13">
        <v>0</v>
      </c>
      <c r="G39" s="13">
        <v>0</v>
      </c>
      <c r="H39" s="13">
        <v>0</v>
      </c>
      <c r="I39" s="13">
        <v>0</v>
      </c>
      <c r="J39" s="13">
        <v>0</v>
      </c>
      <c r="K39" s="13">
        <v>0</v>
      </c>
      <c r="L39" s="13">
        <v>0</v>
      </c>
      <c r="M39" s="13">
        <v>0</v>
      </c>
      <c r="N39" s="13">
        <v>0</v>
      </c>
      <c r="O39" s="13">
        <v>0</v>
      </c>
      <c r="P39" s="13">
        <v>0</v>
      </c>
      <c r="Q39" s="13">
        <v>0</v>
      </c>
      <c r="R39" s="13">
        <v>0</v>
      </c>
      <c r="S39" s="13">
        <v>0</v>
      </c>
      <c r="T39" s="13">
        <v>0</v>
      </c>
      <c r="U39" s="13">
        <v>0</v>
      </c>
      <c r="V39" s="13">
        <v>0</v>
      </c>
      <c r="W39" s="13">
        <v>0</v>
      </c>
      <c r="Y39" s="13"/>
      <c r="Z39" s="190" t="s">
        <v>235</v>
      </c>
      <c r="AA39" s="13">
        <v>0</v>
      </c>
      <c r="AB39" s="13">
        <v>0</v>
      </c>
      <c r="AC39" s="13">
        <v>0</v>
      </c>
      <c r="AD39" s="13">
        <v>0</v>
      </c>
      <c r="AE39" s="13">
        <v>0</v>
      </c>
      <c r="AF39" s="13">
        <v>0</v>
      </c>
      <c r="AG39" s="13">
        <v>0</v>
      </c>
      <c r="AH39" s="13">
        <v>0</v>
      </c>
      <c r="AI39" s="13">
        <v>0</v>
      </c>
      <c r="AJ39" s="13">
        <v>0</v>
      </c>
      <c r="AK39" s="13">
        <v>0</v>
      </c>
      <c r="AL39" s="13">
        <v>0</v>
      </c>
      <c r="AM39" s="13">
        <v>0</v>
      </c>
      <c r="AN39" s="13">
        <v>0</v>
      </c>
      <c r="AO39" s="13">
        <v>0</v>
      </c>
      <c r="AP39" s="13">
        <v>0</v>
      </c>
      <c r="AQ39" s="13">
        <v>0</v>
      </c>
      <c r="AR39" s="13">
        <v>0</v>
      </c>
      <c r="AS39" s="13">
        <v>0</v>
      </c>
      <c r="AT39" s="13">
        <v>0</v>
      </c>
      <c r="AU39" s="13">
        <v>0</v>
      </c>
      <c r="AW39" s="28"/>
      <c r="AX39" s="198" t="s">
        <v>236</v>
      </c>
      <c r="AY39" s="28">
        <v>0</v>
      </c>
      <c r="AZ39" s="28">
        <v>0</v>
      </c>
      <c r="BA39" s="28">
        <v>0</v>
      </c>
      <c r="BB39" s="28">
        <v>0</v>
      </c>
      <c r="BC39" s="28">
        <v>0</v>
      </c>
      <c r="BD39" s="28">
        <v>0</v>
      </c>
      <c r="BE39" s="28">
        <v>0</v>
      </c>
      <c r="BF39" s="28">
        <v>0</v>
      </c>
      <c r="BG39" s="28">
        <v>0</v>
      </c>
      <c r="BH39" s="28">
        <v>0</v>
      </c>
      <c r="BI39" s="28">
        <v>0</v>
      </c>
      <c r="BJ39" s="28">
        <v>0</v>
      </c>
      <c r="BK39" s="28">
        <v>0</v>
      </c>
      <c r="BL39" s="28">
        <v>0</v>
      </c>
      <c r="BM39" s="28">
        <v>0</v>
      </c>
      <c r="BN39" s="28">
        <v>0</v>
      </c>
      <c r="BO39" s="28">
        <v>0</v>
      </c>
      <c r="BP39" s="28">
        <v>0</v>
      </c>
      <c r="BQ39" s="28">
        <v>0</v>
      </c>
      <c r="BR39" s="28">
        <v>0</v>
      </c>
      <c r="BS39" s="28">
        <v>0</v>
      </c>
      <c r="BT39" s="29"/>
      <c r="BU39" s="28"/>
      <c r="BV39" s="198" t="s">
        <v>236</v>
      </c>
      <c r="BW39" s="28">
        <v>0</v>
      </c>
      <c r="BX39" s="28">
        <v>0</v>
      </c>
      <c r="BY39" s="28">
        <v>0</v>
      </c>
      <c r="BZ39" s="28">
        <v>0</v>
      </c>
      <c r="CA39" s="28">
        <v>0</v>
      </c>
      <c r="CB39" s="28">
        <v>0</v>
      </c>
      <c r="CC39" s="28">
        <v>0</v>
      </c>
      <c r="CD39" s="28">
        <v>0</v>
      </c>
      <c r="CE39" s="28">
        <v>0</v>
      </c>
      <c r="CF39" s="28">
        <v>0</v>
      </c>
      <c r="CG39" s="28">
        <v>0</v>
      </c>
      <c r="CH39" s="28">
        <v>0</v>
      </c>
      <c r="CI39" s="28">
        <v>0</v>
      </c>
      <c r="CJ39" s="28">
        <v>0</v>
      </c>
      <c r="CK39" s="28">
        <v>0</v>
      </c>
      <c r="CL39" s="28">
        <v>0</v>
      </c>
      <c r="CM39" s="28">
        <v>0</v>
      </c>
      <c r="CN39" s="28">
        <v>0</v>
      </c>
      <c r="CO39" s="28">
        <v>0</v>
      </c>
      <c r="CP39" s="28">
        <v>0</v>
      </c>
      <c r="CQ39" s="28">
        <v>0</v>
      </c>
      <c r="CR39" s="29"/>
      <c r="CS39" s="28"/>
      <c r="CT39" s="198" t="s">
        <v>236</v>
      </c>
      <c r="CU39" s="28">
        <v>0</v>
      </c>
      <c r="CV39" s="28">
        <v>0</v>
      </c>
      <c r="CW39" s="28">
        <v>0</v>
      </c>
      <c r="CX39" s="28">
        <v>0</v>
      </c>
      <c r="CY39" s="28">
        <v>0</v>
      </c>
      <c r="CZ39" s="28">
        <v>0</v>
      </c>
      <c r="DA39" s="28">
        <v>0</v>
      </c>
      <c r="DB39" s="28">
        <v>0</v>
      </c>
      <c r="DC39" s="28">
        <v>0</v>
      </c>
      <c r="DD39" s="28">
        <v>0</v>
      </c>
      <c r="DE39" s="28">
        <v>0</v>
      </c>
      <c r="DF39" s="28">
        <v>0</v>
      </c>
      <c r="DG39" s="28">
        <v>0</v>
      </c>
      <c r="DH39" s="28">
        <v>0</v>
      </c>
      <c r="DI39" s="28">
        <v>0</v>
      </c>
      <c r="DJ39" s="28">
        <v>0</v>
      </c>
      <c r="DK39" s="28">
        <v>0</v>
      </c>
      <c r="DL39" s="28">
        <v>0</v>
      </c>
      <c r="DM39" s="28">
        <v>0</v>
      </c>
      <c r="DN39" s="28">
        <v>0</v>
      </c>
      <c r="DO39" s="28">
        <v>0</v>
      </c>
      <c r="DP39" s="29"/>
      <c r="DQ39" s="28"/>
      <c r="DR39" s="198" t="s">
        <v>236</v>
      </c>
      <c r="DS39" s="28">
        <v>0</v>
      </c>
      <c r="DT39" s="28">
        <v>0</v>
      </c>
      <c r="DU39" s="28">
        <v>0</v>
      </c>
      <c r="DV39" s="28">
        <v>0</v>
      </c>
      <c r="DW39" s="28">
        <v>0</v>
      </c>
      <c r="DX39" s="28">
        <v>0</v>
      </c>
      <c r="DY39" s="28">
        <v>0</v>
      </c>
      <c r="DZ39" s="28">
        <v>0</v>
      </c>
      <c r="EA39" s="28">
        <v>0</v>
      </c>
      <c r="EB39" s="28">
        <v>0</v>
      </c>
      <c r="EC39" s="28">
        <v>0</v>
      </c>
      <c r="ED39" s="28">
        <v>0</v>
      </c>
      <c r="EE39" s="28">
        <v>0</v>
      </c>
      <c r="EF39" s="28">
        <v>0</v>
      </c>
      <c r="EG39" s="28">
        <v>0</v>
      </c>
      <c r="EH39" s="28">
        <v>0</v>
      </c>
      <c r="EI39" s="28">
        <v>0</v>
      </c>
      <c r="EJ39" s="28">
        <v>0</v>
      </c>
      <c r="EK39" s="28">
        <v>0</v>
      </c>
      <c r="EL39" s="28">
        <v>0</v>
      </c>
      <c r="EM39" s="28">
        <v>0</v>
      </c>
      <c r="EN39" s="29"/>
      <c r="EO39" s="28"/>
      <c r="EP39" s="198" t="s">
        <v>236</v>
      </c>
      <c r="EQ39" s="28">
        <v>0</v>
      </c>
      <c r="ER39" s="28">
        <v>0</v>
      </c>
      <c r="ES39" s="28">
        <v>0</v>
      </c>
      <c r="ET39" s="28">
        <v>0</v>
      </c>
      <c r="EU39" s="28">
        <v>0</v>
      </c>
      <c r="EV39" s="28">
        <v>0</v>
      </c>
      <c r="EW39" s="28">
        <v>0</v>
      </c>
      <c r="EX39" s="28">
        <v>0</v>
      </c>
      <c r="EY39" s="28">
        <v>0</v>
      </c>
      <c r="EZ39" s="28">
        <v>0</v>
      </c>
      <c r="FA39" s="28">
        <v>0</v>
      </c>
      <c r="FB39" s="28">
        <v>0</v>
      </c>
      <c r="FC39" s="28">
        <v>0</v>
      </c>
      <c r="FD39" s="28">
        <v>0</v>
      </c>
      <c r="FE39" s="28">
        <v>0</v>
      </c>
      <c r="FF39" s="28">
        <v>0</v>
      </c>
      <c r="FG39" s="28">
        <v>0</v>
      </c>
      <c r="FH39" s="28">
        <v>0</v>
      </c>
      <c r="FI39" s="28">
        <v>0</v>
      </c>
      <c r="FJ39" s="28">
        <v>0</v>
      </c>
      <c r="FK39" s="28">
        <v>0</v>
      </c>
      <c r="FM39" s="13"/>
      <c r="FN39" s="202" t="s">
        <v>235</v>
      </c>
      <c r="FO39" s="13">
        <v>0</v>
      </c>
      <c r="FP39" s="13">
        <v>0</v>
      </c>
      <c r="FQ39" s="13">
        <v>0</v>
      </c>
      <c r="FR39" s="13">
        <v>0</v>
      </c>
      <c r="FS39" s="13">
        <v>0</v>
      </c>
      <c r="FT39" s="13">
        <v>0</v>
      </c>
      <c r="FU39" s="13">
        <v>0</v>
      </c>
      <c r="FV39" s="13">
        <v>0</v>
      </c>
      <c r="FW39" s="13">
        <v>0</v>
      </c>
      <c r="FX39" s="13">
        <v>0</v>
      </c>
      <c r="FY39" s="13">
        <v>0</v>
      </c>
      <c r="FZ39" s="13">
        <v>0</v>
      </c>
      <c r="GA39" s="13">
        <v>0</v>
      </c>
      <c r="GB39" s="13">
        <v>0</v>
      </c>
      <c r="GC39" s="13">
        <v>0</v>
      </c>
      <c r="GD39" s="13">
        <v>0</v>
      </c>
      <c r="GE39" s="13">
        <v>0</v>
      </c>
      <c r="GF39" s="13">
        <v>0</v>
      </c>
      <c r="GG39" s="13">
        <v>0</v>
      </c>
      <c r="GH39" s="13">
        <v>0</v>
      </c>
      <c r="GI39" s="13">
        <v>0</v>
      </c>
      <c r="GK39" s="13"/>
      <c r="GL39" s="202" t="s">
        <v>235</v>
      </c>
      <c r="GM39" s="13">
        <v>0</v>
      </c>
      <c r="GN39" s="13">
        <v>0</v>
      </c>
      <c r="GO39" s="13">
        <v>0</v>
      </c>
      <c r="GP39" s="13">
        <v>0</v>
      </c>
      <c r="GQ39" s="13">
        <v>0</v>
      </c>
      <c r="GR39" s="13">
        <v>0</v>
      </c>
      <c r="GS39" s="13">
        <v>0</v>
      </c>
      <c r="GT39" s="13">
        <v>0</v>
      </c>
      <c r="GU39" s="13">
        <v>0</v>
      </c>
      <c r="GV39" s="13">
        <v>0</v>
      </c>
      <c r="GW39" s="13">
        <v>0</v>
      </c>
      <c r="GX39" s="13">
        <v>0</v>
      </c>
      <c r="GY39" s="13">
        <v>0</v>
      </c>
      <c r="GZ39" s="13">
        <v>0</v>
      </c>
      <c r="HA39" s="13">
        <v>0</v>
      </c>
      <c r="HB39" s="13">
        <v>0</v>
      </c>
      <c r="HC39" s="13">
        <v>0</v>
      </c>
      <c r="HD39" s="13">
        <v>0</v>
      </c>
      <c r="HE39" s="13">
        <v>0</v>
      </c>
      <c r="HF39" s="13">
        <v>0</v>
      </c>
      <c r="HG39" s="13">
        <v>0</v>
      </c>
    </row>
    <row r="40" spans="1:215" ht="14.5">
      <c r="A40" s="13"/>
      <c r="B40" s="190" t="s">
        <v>237</v>
      </c>
      <c r="C40" s="13">
        <v>0</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v>0</v>
      </c>
      <c r="Y40" s="13"/>
      <c r="Z40" s="190" t="s">
        <v>237</v>
      </c>
      <c r="AA40" s="13">
        <v>0</v>
      </c>
      <c r="AB40" s="13">
        <v>0</v>
      </c>
      <c r="AC40" s="13">
        <v>0</v>
      </c>
      <c r="AD40" s="13">
        <v>0</v>
      </c>
      <c r="AE40" s="13">
        <v>0</v>
      </c>
      <c r="AF40" s="13">
        <v>0</v>
      </c>
      <c r="AG40" s="13">
        <v>0</v>
      </c>
      <c r="AH40" s="13">
        <v>0</v>
      </c>
      <c r="AI40" s="13">
        <v>0</v>
      </c>
      <c r="AJ40" s="13">
        <v>0</v>
      </c>
      <c r="AK40" s="13">
        <v>0</v>
      </c>
      <c r="AL40" s="13">
        <v>0</v>
      </c>
      <c r="AM40" s="13">
        <v>0</v>
      </c>
      <c r="AN40" s="13">
        <v>0</v>
      </c>
      <c r="AO40" s="13">
        <v>0</v>
      </c>
      <c r="AP40" s="13">
        <v>0</v>
      </c>
      <c r="AQ40" s="13">
        <v>0</v>
      </c>
      <c r="AR40" s="13">
        <v>0</v>
      </c>
      <c r="AS40" s="13">
        <v>0</v>
      </c>
      <c r="AT40" s="13">
        <v>0</v>
      </c>
      <c r="AU40" s="13">
        <v>0</v>
      </c>
      <c r="AW40" s="28"/>
      <c r="AX40" s="198" t="s">
        <v>238</v>
      </c>
      <c r="AY40" s="28">
        <v>0.1</v>
      </c>
      <c r="AZ40" s="28">
        <v>0.1</v>
      </c>
      <c r="BA40" s="28">
        <v>0.1</v>
      </c>
      <c r="BB40" s="28">
        <v>0.1</v>
      </c>
      <c r="BC40" s="28">
        <v>0.1</v>
      </c>
      <c r="BD40" s="28">
        <v>0.1</v>
      </c>
      <c r="BE40" s="28">
        <v>0.1</v>
      </c>
      <c r="BF40" s="28">
        <v>0.1</v>
      </c>
      <c r="BG40" s="28">
        <v>0</v>
      </c>
      <c r="BH40" s="28">
        <v>0.1</v>
      </c>
      <c r="BI40" s="28">
        <v>0.1</v>
      </c>
      <c r="BJ40" s="28">
        <v>0.1</v>
      </c>
      <c r="BK40" s="28">
        <v>0.1</v>
      </c>
      <c r="BL40" s="28">
        <v>0</v>
      </c>
      <c r="BM40" s="28">
        <v>0</v>
      </c>
      <c r="BN40" s="28">
        <v>0</v>
      </c>
      <c r="BO40" s="28">
        <v>0</v>
      </c>
      <c r="BP40" s="28">
        <v>0</v>
      </c>
      <c r="BQ40" s="28">
        <v>0</v>
      </c>
      <c r="BR40" s="28">
        <v>0</v>
      </c>
      <c r="BS40" s="28">
        <v>0</v>
      </c>
      <c r="BT40" s="29"/>
      <c r="BU40" s="28"/>
      <c r="BV40" s="198" t="s">
        <v>238</v>
      </c>
      <c r="BW40" s="28">
        <v>0.1</v>
      </c>
      <c r="BX40" s="28">
        <v>0.1</v>
      </c>
      <c r="BY40" s="28">
        <v>0.1</v>
      </c>
      <c r="BZ40" s="28">
        <v>0.1</v>
      </c>
      <c r="CA40" s="28">
        <v>0.1</v>
      </c>
      <c r="CB40" s="28">
        <v>0.1</v>
      </c>
      <c r="CC40" s="28">
        <v>0.2</v>
      </c>
      <c r="CD40" s="28">
        <v>0.1</v>
      </c>
      <c r="CE40" s="28">
        <v>0.2</v>
      </c>
      <c r="CF40" s="28">
        <v>0.2</v>
      </c>
      <c r="CG40" s="28">
        <v>0.2</v>
      </c>
      <c r="CH40" s="28">
        <v>0.2</v>
      </c>
      <c r="CI40" s="28">
        <v>0.2</v>
      </c>
      <c r="CJ40" s="28">
        <v>0.1</v>
      </c>
      <c r="CK40" s="28">
        <v>0.1</v>
      </c>
      <c r="CL40" s="28">
        <v>0.1</v>
      </c>
      <c r="CM40" s="28">
        <v>0.1</v>
      </c>
      <c r="CN40" s="28">
        <v>0.1</v>
      </c>
      <c r="CO40" s="28">
        <v>0.1</v>
      </c>
      <c r="CP40" s="28">
        <v>0.1</v>
      </c>
      <c r="CQ40" s="28">
        <v>0.1</v>
      </c>
      <c r="CR40" s="29"/>
      <c r="CS40" s="28"/>
      <c r="CT40" s="198" t="s">
        <v>238</v>
      </c>
      <c r="CU40" s="28">
        <v>0.3</v>
      </c>
      <c r="CV40" s="28">
        <v>0.2</v>
      </c>
      <c r="CW40" s="28">
        <v>0.3</v>
      </c>
      <c r="CX40" s="28">
        <v>0.3</v>
      </c>
      <c r="CY40" s="28">
        <v>0.3</v>
      </c>
      <c r="CZ40" s="28">
        <v>0.3</v>
      </c>
      <c r="DA40" s="28">
        <v>0.3</v>
      </c>
      <c r="DB40" s="28">
        <v>0.3</v>
      </c>
      <c r="DC40" s="28">
        <v>0.3</v>
      </c>
      <c r="DD40" s="28">
        <v>0.3</v>
      </c>
      <c r="DE40" s="28">
        <v>0.4</v>
      </c>
      <c r="DF40" s="28">
        <v>0.4</v>
      </c>
      <c r="DG40" s="28">
        <v>0.3</v>
      </c>
      <c r="DH40" s="28">
        <v>0.3</v>
      </c>
      <c r="DI40" s="28">
        <v>0.3</v>
      </c>
      <c r="DJ40" s="28">
        <v>0.2</v>
      </c>
      <c r="DK40" s="28">
        <v>0.3</v>
      </c>
      <c r="DL40" s="28">
        <v>0.1</v>
      </c>
      <c r="DM40" s="28">
        <v>0.2</v>
      </c>
      <c r="DN40" s="28">
        <v>0.2</v>
      </c>
      <c r="DO40" s="28">
        <v>0.2</v>
      </c>
      <c r="DP40" s="29"/>
      <c r="DQ40" s="28"/>
      <c r="DR40" s="198" t="s">
        <v>238</v>
      </c>
      <c r="DS40" s="28">
        <v>0</v>
      </c>
      <c r="DT40" s="28">
        <v>0</v>
      </c>
      <c r="DU40" s="28">
        <v>0</v>
      </c>
      <c r="DV40" s="28">
        <v>0</v>
      </c>
      <c r="DW40" s="28">
        <v>0</v>
      </c>
      <c r="DX40" s="28">
        <v>0</v>
      </c>
      <c r="DY40" s="28">
        <v>0</v>
      </c>
      <c r="DZ40" s="28">
        <v>0</v>
      </c>
      <c r="EA40" s="28">
        <v>0</v>
      </c>
      <c r="EB40" s="28">
        <v>0</v>
      </c>
      <c r="EC40" s="28">
        <v>0</v>
      </c>
      <c r="ED40" s="28">
        <v>0</v>
      </c>
      <c r="EE40" s="28">
        <v>0</v>
      </c>
      <c r="EF40" s="28">
        <v>0</v>
      </c>
      <c r="EG40" s="28">
        <v>0</v>
      </c>
      <c r="EH40" s="28">
        <v>0</v>
      </c>
      <c r="EI40" s="28">
        <v>0</v>
      </c>
      <c r="EJ40" s="28">
        <v>0</v>
      </c>
      <c r="EK40" s="28">
        <v>0</v>
      </c>
      <c r="EL40" s="28">
        <v>0</v>
      </c>
      <c r="EM40" s="28">
        <v>0</v>
      </c>
      <c r="EN40" s="29"/>
      <c r="EO40" s="28"/>
      <c r="EP40" s="198" t="s">
        <v>238</v>
      </c>
      <c r="EQ40" s="28">
        <v>0</v>
      </c>
      <c r="ER40" s="28">
        <v>0</v>
      </c>
      <c r="ES40" s="28">
        <v>0</v>
      </c>
      <c r="ET40" s="28">
        <v>0.1</v>
      </c>
      <c r="EU40" s="28">
        <v>0</v>
      </c>
      <c r="EV40" s="28">
        <v>0</v>
      </c>
      <c r="EW40" s="28">
        <v>0</v>
      </c>
      <c r="EX40" s="28">
        <v>0</v>
      </c>
      <c r="EY40" s="28">
        <v>0.1</v>
      </c>
      <c r="EZ40" s="28">
        <v>0.1</v>
      </c>
      <c r="FA40" s="28">
        <v>0.1</v>
      </c>
      <c r="FB40" s="28">
        <v>0</v>
      </c>
      <c r="FC40" s="28">
        <v>0</v>
      </c>
      <c r="FD40" s="28">
        <v>0</v>
      </c>
      <c r="FE40" s="28">
        <v>0</v>
      </c>
      <c r="FF40" s="28">
        <v>0</v>
      </c>
      <c r="FG40" s="28">
        <v>0</v>
      </c>
      <c r="FH40" s="28">
        <v>0</v>
      </c>
      <c r="FI40" s="28">
        <v>0</v>
      </c>
      <c r="FJ40" s="28">
        <v>0</v>
      </c>
      <c r="FK40" s="28">
        <v>0</v>
      </c>
      <c r="FM40" s="13"/>
      <c r="FN40" s="202" t="s">
        <v>237</v>
      </c>
      <c r="FO40" s="13">
        <v>0.2</v>
      </c>
      <c r="FP40" s="13">
        <v>0.2</v>
      </c>
      <c r="FQ40" s="13">
        <v>0.2</v>
      </c>
      <c r="FR40" s="13">
        <v>0.2</v>
      </c>
      <c r="FS40" s="13">
        <v>0.1</v>
      </c>
      <c r="FT40" s="13">
        <v>0.2</v>
      </c>
      <c r="FU40" s="13">
        <v>0.2</v>
      </c>
      <c r="FV40" s="13">
        <v>0.2</v>
      </c>
      <c r="FW40" s="13">
        <v>0.2</v>
      </c>
      <c r="FX40" s="13">
        <v>0.2</v>
      </c>
      <c r="FY40" s="13">
        <v>0.2</v>
      </c>
      <c r="FZ40" s="13">
        <v>0.2</v>
      </c>
      <c r="GA40" s="13">
        <v>0.2</v>
      </c>
      <c r="GB40" s="13">
        <v>0.2</v>
      </c>
      <c r="GC40" s="13">
        <v>0.2</v>
      </c>
      <c r="GD40" s="13">
        <v>0.1</v>
      </c>
      <c r="GE40" s="13">
        <v>0.1</v>
      </c>
      <c r="GF40" s="13">
        <v>0.1</v>
      </c>
      <c r="GG40" s="13">
        <v>0.1</v>
      </c>
      <c r="GH40" s="13">
        <v>0.1</v>
      </c>
      <c r="GI40" s="13">
        <v>0.1</v>
      </c>
      <c r="GK40" s="13"/>
      <c r="GL40" s="202" t="s">
        <v>237</v>
      </c>
      <c r="GM40" s="13">
        <v>0.2</v>
      </c>
      <c r="GN40" s="13">
        <v>0.2</v>
      </c>
      <c r="GO40" s="13">
        <v>0.2</v>
      </c>
      <c r="GP40" s="13">
        <v>0.2</v>
      </c>
      <c r="GQ40" s="13">
        <v>0.1</v>
      </c>
      <c r="GR40" s="13">
        <v>0.2</v>
      </c>
      <c r="GS40" s="13">
        <v>0.1</v>
      </c>
      <c r="GT40" s="13">
        <v>0.2</v>
      </c>
      <c r="GU40" s="13">
        <v>0.2</v>
      </c>
      <c r="GV40" s="13">
        <v>0.1</v>
      </c>
      <c r="GW40" s="13">
        <v>0.1</v>
      </c>
      <c r="GX40" s="13">
        <v>0.1</v>
      </c>
      <c r="GY40" s="13">
        <v>0.1</v>
      </c>
      <c r="GZ40" s="13">
        <v>0.1</v>
      </c>
      <c r="HA40" s="13">
        <v>0.1</v>
      </c>
      <c r="HB40" s="13">
        <v>0.1</v>
      </c>
      <c r="HC40" s="13">
        <v>0.1</v>
      </c>
      <c r="HD40" s="13">
        <v>0.1</v>
      </c>
      <c r="HE40" s="13">
        <v>0.1</v>
      </c>
      <c r="HF40" s="13">
        <v>0.1</v>
      </c>
      <c r="HG40" s="13">
        <v>0.1</v>
      </c>
    </row>
    <row r="41" spans="1:215" ht="14.5">
      <c r="A41" s="13"/>
      <c r="B41" s="190" t="s">
        <v>239</v>
      </c>
      <c r="C41" s="212" t="s">
        <v>240</v>
      </c>
      <c r="D41" s="212" t="s">
        <v>240</v>
      </c>
      <c r="E41" s="212" t="s">
        <v>240</v>
      </c>
      <c r="F41" s="212" t="s">
        <v>240</v>
      </c>
      <c r="G41" s="212" t="s">
        <v>240</v>
      </c>
      <c r="H41" s="212" t="s">
        <v>240</v>
      </c>
      <c r="I41" s="212" t="s">
        <v>240</v>
      </c>
      <c r="J41" s="212" t="s">
        <v>240</v>
      </c>
      <c r="K41" s="212" t="s">
        <v>240</v>
      </c>
      <c r="L41" s="212" t="s">
        <v>240</v>
      </c>
      <c r="M41" s="212" t="s">
        <v>240</v>
      </c>
      <c r="N41" s="212">
        <v>0</v>
      </c>
      <c r="O41" s="212">
        <v>0</v>
      </c>
      <c r="P41" s="212">
        <v>0</v>
      </c>
      <c r="Q41" s="212">
        <v>0</v>
      </c>
      <c r="R41" s="212" t="s">
        <v>240</v>
      </c>
      <c r="S41" s="212" t="s">
        <v>240</v>
      </c>
      <c r="T41" s="212" t="s">
        <v>240</v>
      </c>
      <c r="U41" s="212" t="s">
        <v>240</v>
      </c>
      <c r="V41" s="212" t="s">
        <v>240</v>
      </c>
      <c r="W41" s="212" t="s">
        <v>240</v>
      </c>
      <c r="Y41" s="13"/>
      <c r="Z41" s="190" t="s">
        <v>239</v>
      </c>
      <c r="AA41" s="212" t="s">
        <v>240</v>
      </c>
      <c r="AB41" s="212" t="s">
        <v>240</v>
      </c>
      <c r="AC41" s="212" t="s">
        <v>240</v>
      </c>
      <c r="AD41" s="212" t="s">
        <v>240</v>
      </c>
      <c r="AE41" s="212" t="s">
        <v>240</v>
      </c>
      <c r="AF41" s="212" t="s">
        <v>240</v>
      </c>
      <c r="AG41" s="212" t="s">
        <v>240</v>
      </c>
      <c r="AH41" s="212" t="s">
        <v>240</v>
      </c>
      <c r="AI41" s="212" t="s">
        <v>240</v>
      </c>
      <c r="AJ41" s="212" t="s">
        <v>240</v>
      </c>
      <c r="AK41" s="212" t="s">
        <v>240</v>
      </c>
      <c r="AL41" s="212">
        <v>0</v>
      </c>
      <c r="AM41" s="212">
        <v>0</v>
      </c>
      <c r="AN41" s="212">
        <v>0</v>
      </c>
      <c r="AO41" s="212">
        <v>0</v>
      </c>
      <c r="AP41" s="212" t="s">
        <v>240</v>
      </c>
      <c r="AQ41" s="212" t="s">
        <v>240</v>
      </c>
      <c r="AR41" s="212" t="s">
        <v>240</v>
      </c>
      <c r="AS41" s="212" t="s">
        <v>240</v>
      </c>
      <c r="AT41" s="212" t="s">
        <v>240</v>
      </c>
      <c r="AU41" s="212" t="s">
        <v>240</v>
      </c>
      <c r="AW41" s="28"/>
      <c r="AX41" s="198" t="s">
        <v>241</v>
      </c>
      <c r="AY41" s="228" t="s">
        <v>257</v>
      </c>
      <c r="AZ41" s="228" t="s">
        <v>257</v>
      </c>
      <c r="BA41" s="228" t="s">
        <v>257</v>
      </c>
      <c r="BB41" s="228" t="s">
        <v>257</v>
      </c>
      <c r="BC41" s="228" t="s">
        <v>257</v>
      </c>
      <c r="BD41" s="228" t="s">
        <v>257</v>
      </c>
      <c r="BE41" s="228" t="s">
        <v>257</v>
      </c>
      <c r="BF41" s="228" t="s">
        <v>257</v>
      </c>
      <c r="BG41" s="228" t="s">
        <v>257</v>
      </c>
      <c r="BH41" s="228" t="s">
        <v>257</v>
      </c>
      <c r="BI41" s="228" t="s">
        <v>257</v>
      </c>
      <c r="BJ41" s="228">
        <v>0</v>
      </c>
      <c r="BK41" s="228">
        <v>0</v>
      </c>
      <c r="BL41" s="228">
        <v>0</v>
      </c>
      <c r="BM41" s="228">
        <v>0</v>
      </c>
      <c r="BN41" s="228" t="s">
        <v>257</v>
      </c>
      <c r="BO41" s="228" t="s">
        <v>257</v>
      </c>
      <c r="BP41" s="228" t="s">
        <v>257</v>
      </c>
      <c r="BQ41" s="228" t="s">
        <v>257</v>
      </c>
      <c r="BR41" s="228" t="s">
        <v>257</v>
      </c>
      <c r="BS41" s="228" t="s">
        <v>257</v>
      </c>
      <c r="BT41" s="29"/>
      <c r="BU41" s="28"/>
      <c r="BV41" s="198" t="s">
        <v>241</v>
      </c>
      <c r="BW41" s="228" t="s">
        <v>257</v>
      </c>
      <c r="BX41" s="228" t="s">
        <v>257</v>
      </c>
      <c r="BY41" s="228" t="s">
        <v>257</v>
      </c>
      <c r="BZ41" s="228" t="s">
        <v>257</v>
      </c>
      <c r="CA41" s="228" t="s">
        <v>257</v>
      </c>
      <c r="CB41" s="228" t="s">
        <v>257</v>
      </c>
      <c r="CC41" s="228" t="s">
        <v>257</v>
      </c>
      <c r="CD41" s="228" t="s">
        <v>257</v>
      </c>
      <c r="CE41" s="228" t="s">
        <v>257</v>
      </c>
      <c r="CF41" s="228" t="s">
        <v>257</v>
      </c>
      <c r="CG41" s="228" t="s">
        <v>257</v>
      </c>
      <c r="CH41" s="228">
        <v>0</v>
      </c>
      <c r="CI41" s="228">
        <v>0</v>
      </c>
      <c r="CJ41" s="228">
        <v>0</v>
      </c>
      <c r="CK41" s="228">
        <v>0</v>
      </c>
      <c r="CL41" s="228" t="s">
        <v>257</v>
      </c>
      <c r="CM41" s="228" t="s">
        <v>257</v>
      </c>
      <c r="CN41" s="228" t="s">
        <v>257</v>
      </c>
      <c r="CO41" s="228" t="s">
        <v>257</v>
      </c>
      <c r="CP41" s="228" t="s">
        <v>257</v>
      </c>
      <c r="CQ41" s="228" t="s">
        <v>257</v>
      </c>
      <c r="CR41" s="29"/>
      <c r="CS41" s="28"/>
      <c r="CT41" s="198" t="s">
        <v>241</v>
      </c>
      <c r="CU41" s="228" t="s">
        <v>257</v>
      </c>
      <c r="CV41" s="228" t="s">
        <v>257</v>
      </c>
      <c r="CW41" s="228" t="s">
        <v>257</v>
      </c>
      <c r="CX41" s="228" t="s">
        <v>257</v>
      </c>
      <c r="CY41" s="228" t="s">
        <v>257</v>
      </c>
      <c r="CZ41" s="228" t="s">
        <v>257</v>
      </c>
      <c r="DA41" s="228" t="s">
        <v>257</v>
      </c>
      <c r="DB41" s="228">
        <v>0</v>
      </c>
      <c r="DC41" s="228">
        <v>0</v>
      </c>
      <c r="DD41" s="228">
        <v>0</v>
      </c>
      <c r="DE41" s="228">
        <v>0</v>
      </c>
      <c r="DF41" s="228">
        <v>0</v>
      </c>
      <c r="DG41" s="228">
        <v>0</v>
      </c>
      <c r="DH41" s="228">
        <v>0</v>
      </c>
      <c r="DI41" s="228">
        <v>0</v>
      </c>
      <c r="DJ41" s="228" t="s">
        <v>257</v>
      </c>
      <c r="DK41" s="228" t="s">
        <v>257</v>
      </c>
      <c r="DL41" s="228" t="s">
        <v>257</v>
      </c>
      <c r="DM41" s="228" t="s">
        <v>257</v>
      </c>
      <c r="DN41" s="228" t="s">
        <v>257</v>
      </c>
      <c r="DO41" s="228" t="s">
        <v>257</v>
      </c>
      <c r="DP41" s="29"/>
      <c r="DQ41" s="28"/>
      <c r="DR41" s="198" t="s">
        <v>241</v>
      </c>
      <c r="DS41" s="228" t="s">
        <v>257</v>
      </c>
      <c r="DT41" s="228" t="s">
        <v>257</v>
      </c>
      <c r="DU41" s="228" t="s">
        <v>257</v>
      </c>
      <c r="DV41" s="228" t="s">
        <v>257</v>
      </c>
      <c r="DW41" s="228" t="s">
        <v>257</v>
      </c>
      <c r="DX41" s="228" t="s">
        <v>257</v>
      </c>
      <c r="DY41" s="228" t="s">
        <v>257</v>
      </c>
      <c r="DZ41" s="228" t="s">
        <v>257</v>
      </c>
      <c r="EA41" s="228">
        <v>0</v>
      </c>
      <c r="EB41" s="228">
        <v>0</v>
      </c>
      <c r="EC41" s="228">
        <v>0</v>
      </c>
      <c r="ED41" s="228">
        <v>0</v>
      </c>
      <c r="EE41" s="228">
        <v>0</v>
      </c>
      <c r="EF41" s="228">
        <v>0</v>
      </c>
      <c r="EG41" s="228">
        <v>0</v>
      </c>
      <c r="EH41" s="228" t="s">
        <v>257</v>
      </c>
      <c r="EI41" s="228" t="s">
        <v>257</v>
      </c>
      <c r="EJ41" s="228" t="s">
        <v>257</v>
      </c>
      <c r="EK41" s="228" t="s">
        <v>257</v>
      </c>
      <c r="EL41" s="228" t="s">
        <v>257</v>
      </c>
      <c r="EM41" s="228" t="s">
        <v>257</v>
      </c>
      <c r="EN41" s="29"/>
      <c r="EO41" s="28"/>
      <c r="EP41" s="198" t="s">
        <v>241</v>
      </c>
      <c r="EQ41" s="228" t="s">
        <v>257</v>
      </c>
      <c r="ER41" s="228" t="s">
        <v>257</v>
      </c>
      <c r="ES41" s="228" t="s">
        <v>257</v>
      </c>
      <c r="ET41" s="228" t="s">
        <v>257</v>
      </c>
      <c r="EU41" s="228" t="s">
        <v>257</v>
      </c>
      <c r="EV41" s="228" t="s">
        <v>257</v>
      </c>
      <c r="EW41" s="228" t="s">
        <v>257</v>
      </c>
      <c r="EX41" s="228" t="s">
        <v>257</v>
      </c>
      <c r="EY41" s="228" t="s">
        <v>257</v>
      </c>
      <c r="EZ41" s="228" t="s">
        <v>257</v>
      </c>
      <c r="FA41" s="228" t="s">
        <v>257</v>
      </c>
      <c r="FB41" s="228">
        <v>0</v>
      </c>
      <c r="FC41" s="228">
        <v>0</v>
      </c>
      <c r="FD41" s="228">
        <v>0</v>
      </c>
      <c r="FE41" s="228">
        <v>0</v>
      </c>
      <c r="FF41" s="228" t="s">
        <v>257</v>
      </c>
      <c r="FG41" s="228" t="s">
        <v>257</v>
      </c>
      <c r="FH41" s="228" t="s">
        <v>257</v>
      </c>
      <c r="FI41" s="228" t="s">
        <v>257</v>
      </c>
      <c r="FJ41" s="228" t="s">
        <v>257</v>
      </c>
      <c r="FK41" s="228" t="s">
        <v>257</v>
      </c>
      <c r="FM41" s="13"/>
      <c r="FN41" s="202" t="s">
        <v>239</v>
      </c>
      <c r="FO41" s="212" t="s">
        <v>240</v>
      </c>
      <c r="FP41" s="212" t="s">
        <v>240</v>
      </c>
      <c r="FQ41" s="212" t="s">
        <v>240</v>
      </c>
      <c r="FR41" s="212" t="s">
        <v>240</v>
      </c>
      <c r="FS41" s="212" t="s">
        <v>240</v>
      </c>
      <c r="FT41" s="212" t="s">
        <v>240</v>
      </c>
      <c r="FU41" s="212" t="s">
        <v>240</v>
      </c>
      <c r="FV41" s="212" t="s">
        <v>240</v>
      </c>
      <c r="FW41" s="212" t="s">
        <v>240</v>
      </c>
      <c r="FX41" s="212" t="s">
        <v>240</v>
      </c>
      <c r="FY41" s="212" t="s">
        <v>240</v>
      </c>
      <c r="FZ41" s="212">
        <v>0</v>
      </c>
      <c r="GA41" s="212">
        <v>0</v>
      </c>
      <c r="GB41" s="212">
        <v>0</v>
      </c>
      <c r="GC41" s="212">
        <v>0</v>
      </c>
      <c r="GD41" s="212" t="s">
        <v>240</v>
      </c>
      <c r="GE41" s="212" t="s">
        <v>240</v>
      </c>
      <c r="GF41" s="212" t="s">
        <v>240</v>
      </c>
      <c r="GG41" s="212" t="s">
        <v>240</v>
      </c>
      <c r="GH41" s="212" t="s">
        <v>240</v>
      </c>
      <c r="GI41" s="212" t="s">
        <v>240</v>
      </c>
      <c r="GK41" s="13"/>
      <c r="GL41" s="202" t="s">
        <v>239</v>
      </c>
      <c r="GM41" s="212" t="s">
        <v>240</v>
      </c>
      <c r="GN41" s="212" t="s">
        <v>240</v>
      </c>
      <c r="GO41" s="212" t="s">
        <v>240</v>
      </c>
      <c r="GP41" s="212" t="s">
        <v>240</v>
      </c>
      <c r="GQ41" s="212" t="s">
        <v>240</v>
      </c>
      <c r="GR41" s="212" t="s">
        <v>240</v>
      </c>
      <c r="GS41" s="212" t="s">
        <v>240</v>
      </c>
      <c r="GT41" s="212" t="s">
        <v>240</v>
      </c>
      <c r="GU41" s="212" t="s">
        <v>240</v>
      </c>
      <c r="GV41" s="212" t="s">
        <v>240</v>
      </c>
      <c r="GW41" s="212">
        <v>0</v>
      </c>
      <c r="GX41" s="212">
        <v>0</v>
      </c>
      <c r="GY41" s="212">
        <v>0</v>
      </c>
      <c r="GZ41" s="212">
        <v>0</v>
      </c>
      <c r="HA41" s="212">
        <v>0</v>
      </c>
      <c r="HB41" s="212" t="s">
        <v>240</v>
      </c>
      <c r="HC41" s="212" t="s">
        <v>240</v>
      </c>
      <c r="HD41" s="212" t="s">
        <v>240</v>
      </c>
      <c r="HE41" s="212" t="s">
        <v>240</v>
      </c>
      <c r="HF41" s="212" t="s">
        <v>240</v>
      </c>
      <c r="HG41" s="212" t="s">
        <v>240</v>
      </c>
    </row>
    <row r="42" spans="1:215" ht="14.5">
      <c r="A42" s="13"/>
      <c r="B42" s="190" t="s">
        <v>243</v>
      </c>
      <c r="C42" s="13">
        <v>0</v>
      </c>
      <c r="D42" s="212" t="s">
        <v>240</v>
      </c>
      <c r="E42" s="212" t="s">
        <v>240</v>
      </c>
      <c r="F42" s="212" t="s">
        <v>240</v>
      </c>
      <c r="G42" s="212" t="s">
        <v>240</v>
      </c>
      <c r="H42" s="212" t="s">
        <v>240</v>
      </c>
      <c r="I42" s="212" t="s">
        <v>240</v>
      </c>
      <c r="J42" s="212" t="s">
        <v>240</v>
      </c>
      <c r="K42" s="212" t="s">
        <v>240</v>
      </c>
      <c r="L42" s="212" t="s">
        <v>240</v>
      </c>
      <c r="M42" s="212" t="s">
        <v>240</v>
      </c>
      <c r="N42" s="212" t="s">
        <v>240</v>
      </c>
      <c r="O42" s="212" t="s">
        <v>240</v>
      </c>
      <c r="P42" s="212" t="s">
        <v>240</v>
      </c>
      <c r="Q42" s="212" t="s">
        <v>240</v>
      </c>
      <c r="R42" s="212" t="s">
        <v>240</v>
      </c>
      <c r="S42" s="212" t="s">
        <v>240</v>
      </c>
      <c r="T42" s="212" t="s">
        <v>240</v>
      </c>
      <c r="U42" s="212" t="s">
        <v>240</v>
      </c>
      <c r="V42" s="212" t="s">
        <v>240</v>
      </c>
      <c r="W42" s="212" t="s">
        <v>240</v>
      </c>
      <c r="Y42" s="13"/>
      <c r="Z42" s="190" t="s">
        <v>243</v>
      </c>
      <c r="AA42" s="13">
        <v>0</v>
      </c>
      <c r="AB42" s="212" t="s">
        <v>240</v>
      </c>
      <c r="AC42" s="212" t="s">
        <v>240</v>
      </c>
      <c r="AD42" s="212" t="s">
        <v>240</v>
      </c>
      <c r="AE42" s="212" t="s">
        <v>240</v>
      </c>
      <c r="AF42" s="212" t="s">
        <v>240</v>
      </c>
      <c r="AG42" s="212" t="s">
        <v>240</v>
      </c>
      <c r="AH42" s="212" t="s">
        <v>240</v>
      </c>
      <c r="AI42" s="212" t="s">
        <v>240</v>
      </c>
      <c r="AJ42" s="212" t="s">
        <v>240</v>
      </c>
      <c r="AK42" s="212" t="s">
        <v>240</v>
      </c>
      <c r="AL42" s="212" t="s">
        <v>240</v>
      </c>
      <c r="AM42" s="212" t="s">
        <v>240</v>
      </c>
      <c r="AN42" s="212" t="s">
        <v>240</v>
      </c>
      <c r="AO42" s="212" t="s">
        <v>240</v>
      </c>
      <c r="AP42" s="212" t="s">
        <v>240</v>
      </c>
      <c r="AQ42" s="212" t="s">
        <v>240</v>
      </c>
      <c r="AR42" s="212" t="s">
        <v>240</v>
      </c>
      <c r="AS42" s="212" t="s">
        <v>240</v>
      </c>
      <c r="AT42" s="212" t="s">
        <v>240</v>
      </c>
      <c r="AU42" s="212" t="s">
        <v>240</v>
      </c>
      <c r="AW42" s="28"/>
      <c r="AX42" s="198" t="s">
        <v>244</v>
      </c>
      <c r="AY42" s="28">
        <v>0</v>
      </c>
      <c r="AZ42" s="228" t="s">
        <v>257</v>
      </c>
      <c r="BA42" s="228" t="s">
        <v>257</v>
      </c>
      <c r="BB42" s="228" t="s">
        <v>257</v>
      </c>
      <c r="BC42" s="228" t="s">
        <v>257</v>
      </c>
      <c r="BD42" s="228" t="s">
        <v>257</v>
      </c>
      <c r="BE42" s="228" t="s">
        <v>257</v>
      </c>
      <c r="BF42" s="228" t="s">
        <v>257</v>
      </c>
      <c r="BG42" s="228" t="s">
        <v>257</v>
      </c>
      <c r="BH42" s="228" t="s">
        <v>257</v>
      </c>
      <c r="BI42" s="228" t="s">
        <v>257</v>
      </c>
      <c r="BJ42" s="228" t="s">
        <v>257</v>
      </c>
      <c r="BK42" s="228" t="s">
        <v>257</v>
      </c>
      <c r="BL42" s="228" t="s">
        <v>257</v>
      </c>
      <c r="BM42" s="228" t="s">
        <v>257</v>
      </c>
      <c r="BN42" s="228" t="s">
        <v>257</v>
      </c>
      <c r="BO42" s="228" t="s">
        <v>257</v>
      </c>
      <c r="BP42" s="228" t="s">
        <v>257</v>
      </c>
      <c r="BQ42" s="228" t="s">
        <v>257</v>
      </c>
      <c r="BR42" s="228" t="s">
        <v>257</v>
      </c>
      <c r="BS42" s="228" t="s">
        <v>257</v>
      </c>
      <c r="BT42" s="29"/>
      <c r="BU42" s="28"/>
      <c r="BV42" s="198" t="s">
        <v>244</v>
      </c>
      <c r="BW42" s="28">
        <v>0</v>
      </c>
      <c r="BX42" s="228" t="s">
        <v>257</v>
      </c>
      <c r="BY42" s="228" t="s">
        <v>257</v>
      </c>
      <c r="BZ42" s="228" t="s">
        <v>257</v>
      </c>
      <c r="CA42" s="228" t="s">
        <v>257</v>
      </c>
      <c r="CB42" s="228" t="s">
        <v>257</v>
      </c>
      <c r="CC42" s="228" t="s">
        <v>257</v>
      </c>
      <c r="CD42" s="228" t="s">
        <v>257</v>
      </c>
      <c r="CE42" s="228" t="s">
        <v>257</v>
      </c>
      <c r="CF42" s="228" t="s">
        <v>257</v>
      </c>
      <c r="CG42" s="228" t="s">
        <v>257</v>
      </c>
      <c r="CH42" s="228" t="s">
        <v>257</v>
      </c>
      <c r="CI42" s="228" t="s">
        <v>257</v>
      </c>
      <c r="CJ42" s="228" t="s">
        <v>257</v>
      </c>
      <c r="CK42" s="228" t="s">
        <v>257</v>
      </c>
      <c r="CL42" s="228" t="s">
        <v>257</v>
      </c>
      <c r="CM42" s="228" t="s">
        <v>257</v>
      </c>
      <c r="CN42" s="228" t="s">
        <v>257</v>
      </c>
      <c r="CO42" s="228" t="s">
        <v>257</v>
      </c>
      <c r="CP42" s="228" t="s">
        <v>257</v>
      </c>
      <c r="CQ42" s="228" t="s">
        <v>257</v>
      </c>
      <c r="CR42" s="29"/>
      <c r="CS42" s="28"/>
      <c r="CT42" s="198" t="s">
        <v>244</v>
      </c>
      <c r="CU42" s="28">
        <v>0</v>
      </c>
      <c r="CV42" s="228" t="s">
        <v>257</v>
      </c>
      <c r="CW42" s="228" t="s">
        <v>257</v>
      </c>
      <c r="CX42" s="228" t="s">
        <v>257</v>
      </c>
      <c r="CY42" s="228" t="s">
        <v>257</v>
      </c>
      <c r="CZ42" s="228" t="s">
        <v>257</v>
      </c>
      <c r="DA42" s="228" t="s">
        <v>257</v>
      </c>
      <c r="DB42" s="228" t="s">
        <v>257</v>
      </c>
      <c r="DC42" s="228" t="s">
        <v>257</v>
      </c>
      <c r="DD42" s="228" t="s">
        <v>257</v>
      </c>
      <c r="DE42" s="228" t="s">
        <v>257</v>
      </c>
      <c r="DF42" s="228" t="s">
        <v>257</v>
      </c>
      <c r="DG42" s="228" t="s">
        <v>257</v>
      </c>
      <c r="DH42" s="228" t="s">
        <v>257</v>
      </c>
      <c r="DI42" s="228" t="s">
        <v>257</v>
      </c>
      <c r="DJ42" s="228" t="s">
        <v>257</v>
      </c>
      <c r="DK42" s="228" t="s">
        <v>257</v>
      </c>
      <c r="DL42" s="228" t="s">
        <v>257</v>
      </c>
      <c r="DM42" s="228" t="s">
        <v>257</v>
      </c>
      <c r="DN42" s="228" t="s">
        <v>257</v>
      </c>
      <c r="DO42" s="228" t="s">
        <v>257</v>
      </c>
      <c r="DP42" s="29"/>
      <c r="DQ42" s="28"/>
      <c r="DR42" s="198" t="s">
        <v>244</v>
      </c>
      <c r="DS42" s="28">
        <v>0</v>
      </c>
      <c r="DT42" s="228" t="s">
        <v>257</v>
      </c>
      <c r="DU42" s="228" t="s">
        <v>257</v>
      </c>
      <c r="DV42" s="228" t="s">
        <v>257</v>
      </c>
      <c r="DW42" s="228" t="s">
        <v>257</v>
      </c>
      <c r="DX42" s="228" t="s">
        <v>257</v>
      </c>
      <c r="DY42" s="228" t="s">
        <v>257</v>
      </c>
      <c r="DZ42" s="228" t="s">
        <v>257</v>
      </c>
      <c r="EA42" s="228" t="s">
        <v>257</v>
      </c>
      <c r="EB42" s="228" t="s">
        <v>257</v>
      </c>
      <c r="EC42" s="228" t="s">
        <v>257</v>
      </c>
      <c r="ED42" s="228" t="s">
        <v>257</v>
      </c>
      <c r="EE42" s="228" t="s">
        <v>257</v>
      </c>
      <c r="EF42" s="228" t="s">
        <v>257</v>
      </c>
      <c r="EG42" s="228" t="s">
        <v>257</v>
      </c>
      <c r="EH42" s="228" t="s">
        <v>257</v>
      </c>
      <c r="EI42" s="228" t="s">
        <v>257</v>
      </c>
      <c r="EJ42" s="228" t="s">
        <v>257</v>
      </c>
      <c r="EK42" s="228" t="s">
        <v>257</v>
      </c>
      <c r="EL42" s="228" t="s">
        <v>257</v>
      </c>
      <c r="EM42" s="228" t="s">
        <v>257</v>
      </c>
      <c r="EN42" s="29"/>
      <c r="EO42" s="28"/>
      <c r="EP42" s="198" t="s">
        <v>244</v>
      </c>
      <c r="EQ42" s="28">
        <v>0</v>
      </c>
      <c r="ER42" s="228" t="s">
        <v>257</v>
      </c>
      <c r="ES42" s="228" t="s">
        <v>257</v>
      </c>
      <c r="ET42" s="228" t="s">
        <v>257</v>
      </c>
      <c r="EU42" s="228" t="s">
        <v>257</v>
      </c>
      <c r="EV42" s="228" t="s">
        <v>257</v>
      </c>
      <c r="EW42" s="228" t="s">
        <v>257</v>
      </c>
      <c r="EX42" s="228" t="s">
        <v>257</v>
      </c>
      <c r="EY42" s="228" t="s">
        <v>257</v>
      </c>
      <c r="EZ42" s="228" t="s">
        <v>257</v>
      </c>
      <c r="FA42" s="228" t="s">
        <v>257</v>
      </c>
      <c r="FB42" s="228" t="s">
        <v>257</v>
      </c>
      <c r="FC42" s="228" t="s">
        <v>257</v>
      </c>
      <c r="FD42" s="228" t="s">
        <v>257</v>
      </c>
      <c r="FE42" s="228" t="s">
        <v>257</v>
      </c>
      <c r="FF42" s="228" t="s">
        <v>257</v>
      </c>
      <c r="FG42" s="228" t="s">
        <v>257</v>
      </c>
      <c r="FH42" s="228" t="s">
        <v>257</v>
      </c>
      <c r="FI42" s="228" t="s">
        <v>257</v>
      </c>
      <c r="FJ42" s="228" t="s">
        <v>257</v>
      </c>
      <c r="FK42" s="228" t="s">
        <v>257</v>
      </c>
      <c r="FM42" s="13"/>
      <c r="FN42" s="202" t="s">
        <v>243</v>
      </c>
      <c r="FO42" s="13">
        <v>0</v>
      </c>
      <c r="FP42" s="212" t="s">
        <v>240</v>
      </c>
      <c r="FQ42" s="212" t="s">
        <v>240</v>
      </c>
      <c r="FR42" s="212" t="s">
        <v>240</v>
      </c>
      <c r="FS42" s="212" t="s">
        <v>240</v>
      </c>
      <c r="FT42" s="212" t="s">
        <v>240</v>
      </c>
      <c r="FU42" s="212" t="s">
        <v>240</v>
      </c>
      <c r="FV42" s="212" t="s">
        <v>240</v>
      </c>
      <c r="FW42" s="212" t="s">
        <v>240</v>
      </c>
      <c r="FX42" s="212" t="s">
        <v>240</v>
      </c>
      <c r="FY42" s="212" t="s">
        <v>240</v>
      </c>
      <c r="FZ42" s="212" t="s">
        <v>240</v>
      </c>
      <c r="GA42" s="212" t="s">
        <v>240</v>
      </c>
      <c r="GB42" s="212" t="s">
        <v>240</v>
      </c>
      <c r="GC42" s="212" t="s">
        <v>240</v>
      </c>
      <c r="GD42" s="212" t="s">
        <v>240</v>
      </c>
      <c r="GE42" s="212" t="s">
        <v>240</v>
      </c>
      <c r="GF42" s="212" t="s">
        <v>240</v>
      </c>
      <c r="GG42" s="212" t="s">
        <v>240</v>
      </c>
      <c r="GH42" s="212" t="s">
        <v>240</v>
      </c>
      <c r="GI42" s="212" t="s">
        <v>240</v>
      </c>
      <c r="GK42" s="13"/>
      <c r="GL42" s="202" t="s">
        <v>243</v>
      </c>
      <c r="GM42" s="13">
        <v>0</v>
      </c>
      <c r="GN42" s="212" t="s">
        <v>240</v>
      </c>
      <c r="GO42" s="212" t="s">
        <v>240</v>
      </c>
      <c r="GP42" s="212" t="s">
        <v>240</v>
      </c>
      <c r="GQ42" s="212" t="s">
        <v>240</v>
      </c>
      <c r="GR42" s="212" t="s">
        <v>240</v>
      </c>
      <c r="GS42" s="212" t="s">
        <v>240</v>
      </c>
      <c r="GT42" s="212" t="s">
        <v>240</v>
      </c>
      <c r="GU42" s="212" t="s">
        <v>240</v>
      </c>
      <c r="GV42" s="212" t="s">
        <v>240</v>
      </c>
      <c r="GW42" s="212" t="s">
        <v>240</v>
      </c>
      <c r="GX42" s="212" t="s">
        <v>240</v>
      </c>
      <c r="GY42" s="212" t="s">
        <v>240</v>
      </c>
      <c r="GZ42" s="212" t="s">
        <v>240</v>
      </c>
      <c r="HA42" s="212" t="s">
        <v>240</v>
      </c>
      <c r="HB42" s="212" t="s">
        <v>240</v>
      </c>
      <c r="HC42" s="212" t="s">
        <v>240</v>
      </c>
      <c r="HD42" s="212" t="s">
        <v>240</v>
      </c>
      <c r="HE42" s="212" t="s">
        <v>240</v>
      </c>
      <c r="HF42" s="212" t="s">
        <v>240</v>
      </c>
      <c r="HG42" s="212" t="s">
        <v>240</v>
      </c>
    </row>
    <row r="43" spans="1:215" ht="14.5">
      <c r="A43" s="13"/>
      <c r="B43" s="190" t="s">
        <v>245</v>
      </c>
      <c r="C43" s="13">
        <v>0</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v>0</v>
      </c>
      <c r="Y43" s="13"/>
      <c r="Z43" s="190" t="s">
        <v>245</v>
      </c>
      <c r="AA43" s="13">
        <v>0</v>
      </c>
      <c r="AB43" s="13">
        <v>0</v>
      </c>
      <c r="AC43" s="13">
        <v>0</v>
      </c>
      <c r="AD43" s="13">
        <v>0</v>
      </c>
      <c r="AE43" s="13">
        <v>0</v>
      </c>
      <c r="AF43" s="13">
        <v>0</v>
      </c>
      <c r="AG43" s="13">
        <v>0</v>
      </c>
      <c r="AH43" s="13">
        <v>0</v>
      </c>
      <c r="AI43" s="13">
        <v>0</v>
      </c>
      <c r="AJ43" s="13">
        <v>0</v>
      </c>
      <c r="AK43" s="13">
        <v>0</v>
      </c>
      <c r="AL43" s="13">
        <v>0</v>
      </c>
      <c r="AM43" s="13">
        <v>0</v>
      </c>
      <c r="AN43" s="13">
        <v>0</v>
      </c>
      <c r="AO43" s="13">
        <v>0</v>
      </c>
      <c r="AP43" s="13">
        <v>0</v>
      </c>
      <c r="AQ43" s="13">
        <v>0</v>
      </c>
      <c r="AR43" s="13">
        <v>0</v>
      </c>
      <c r="AS43" s="13">
        <v>0</v>
      </c>
      <c r="AT43" s="13">
        <v>0</v>
      </c>
      <c r="AU43" s="13">
        <v>0</v>
      </c>
      <c r="AW43" s="28"/>
      <c r="AX43" s="198" t="s">
        <v>246</v>
      </c>
      <c r="AY43" s="28">
        <v>0</v>
      </c>
      <c r="AZ43" s="28">
        <v>0</v>
      </c>
      <c r="BA43" s="28">
        <v>0</v>
      </c>
      <c r="BB43" s="28">
        <v>0</v>
      </c>
      <c r="BC43" s="28">
        <v>0</v>
      </c>
      <c r="BD43" s="28">
        <v>0</v>
      </c>
      <c r="BE43" s="28">
        <v>0</v>
      </c>
      <c r="BF43" s="28">
        <v>0</v>
      </c>
      <c r="BG43" s="28">
        <v>0</v>
      </c>
      <c r="BH43" s="28">
        <v>0</v>
      </c>
      <c r="BI43" s="28">
        <v>0</v>
      </c>
      <c r="BJ43" s="28">
        <v>0</v>
      </c>
      <c r="BK43" s="28">
        <v>0</v>
      </c>
      <c r="BL43" s="28">
        <v>0</v>
      </c>
      <c r="BM43" s="28">
        <v>0</v>
      </c>
      <c r="BN43" s="28">
        <v>0</v>
      </c>
      <c r="BO43" s="28">
        <v>0</v>
      </c>
      <c r="BP43" s="28">
        <v>0</v>
      </c>
      <c r="BQ43" s="28">
        <v>0</v>
      </c>
      <c r="BR43" s="28">
        <v>0</v>
      </c>
      <c r="BS43" s="28">
        <v>0</v>
      </c>
      <c r="BT43" s="29"/>
      <c r="BU43" s="28"/>
      <c r="BV43" s="198" t="s">
        <v>246</v>
      </c>
      <c r="BW43" s="28">
        <v>0</v>
      </c>
      <c r="BX43" s="28">
        <v>0</v>
      </c>
      <c r="BY43" s="28">
        <v>0</v>
      </c>
      <c r="BZ43" s="28">
        <v>0</v>
      </c>
      <c r="CA43" s="28">
        <v>0</v>
      </c>
      <c r="CB43" s="28">
        <v>0</v>
      </c>
      <c r="CC43" s="28">
        <v>0</v>
      </c>
      <c r="CD43" s="28">
        <v>0</v>
      </c>
      <c r="CE43" s="28">
        <v>0</v>
      </c>
      <c r="CF43" s="28">
        <v>0</v>
      </c>
      <c r="CG43" s="28">
        <v>0</v>
      </c>
      <c r="CH43" s="28">
        <v>0</v>
      </c>
      <c r="CI43" s="28">
        <v>0</v>
      </c>
      <c r="CJ43" s="28">
        <v>0</v>
      </c>
      <c r="CK43" s="28">
        <v>0</v>
      </c>
      <c r="CL43" s="28">
        <v>0</v>
      </c>
      <c r="CM43" s="28">
        <v>0</v>
      </c>
      <c r="CN43" s="28">
        <v>0</v>
      </c>
      <c r="CO43" s="28">
        <v>0</v>
      </c>
      <c r="CP43" s="28">
        <v>0</v>
      </c>
      <c r="CQ43" s="28">
        <v>0</v>
      </c>
      <c r="CR43" s="29"/>
      <c r="CS43" s="28"/>
      <c r="CT43" s="198" t="s">
        <v>246</v>
      </c>
      <c r="CU43" s="28">
        <v>0</v>
      </c>
      <c r="CV43" s="28">
        <v>0</v>
      </c>
      <c r="CW43" s="28">
        <v>0</v>
      </c>
      <c r="CX43" s="28">
        <v>0</v>
      </c>
      <c r="CY43" s="28">
        <v>0</v>
      </c>
      <c r="CZ43" s="28">
        <v>0</v>
      </c>
      <c r="DA43" s="28">
        <v>0</v>
      </c>
      <c r="DB43" s="28">
        <v>0</v>
      </c>
      <c r="DC43" s="28">
        <v>0</v>
      </c>
      <c r="DD43" s="28">
        <v>0</v>
      </c>
      <c r="DE43" s="28">
        <v>0</v>
      </c>
      <c r="DF43" s="28">
        <v>0</v>
      </c>
      <c r="DG43" s="28">
        <v>0</v>
      </c>
      <c r="DH43" s="28">
        <v>0</v>
      </c>
      <c r="DI43" s="28">
        <v>0</v>
      </c>
      <c r="DJ43" s="28">
        <v>0</v>
      </c>
      <c r="DK43" s="28">
        <v>0</v>
      </c>
      <c r="DL43" s="28">
        <v>0</v>
      </c>
      <c r="DM43" s="28">
        <v>0</v>
      </c>
      <c r="DN43" s="28">
        <v>0</v>
      </c>
      <c r="DO43" s="28">
        <v>0</v>
      </c>
      <c r="DP43" s="29"/>
      <c r="DQ43" s="28"/>
      <c r="DR43" s="198" t="s">
        <v>246</v>
      </c>
      <c r="DS43" s="28">
        <v>0</v>
      </c>
      <c r="DT43" s="28">
        <v>0</v>
      </c>
      <c r="DU43" s="28">
        <v>0</v>
      </c>
      <c r="DV43" s="28">
        <v>0</v>
      </c>
      <c r="DW43" s="28">
        <v>0</v>
      </c>
      <c r="DX43" s="28">
        <v>0</v>
      </c>
      <c r="DY43" s="28">
        <v>0</v>
      </c>
      <c r="DZ43" s="28">
        <v>0</v>
      </c>
      <c r="EA43" s="28">
        <v>0</v>
      </c>
      <c r="EB43" s="28">
        <v>0</v>
      </c>
      <c r="EC43" s="28">
        <v>0</v>
      </c>
      <c r="ED43" s="28">
        <v>0</v>
      </c>
      <c r="EE43" s="28">
        <v>0</v>
      </c>
      <c r="EF43" s="28">
        <v>0</v>
      </c>
      <c r="EG43" s="28">
        <v>0</v>
      </c>
      <c r="EH43" s="28">
        <v>0</v>
      </c>
      <c r="EI43" s="28">
        <v>0</v>
      </c>
      <c r="EJ43" s="28">
        <v>0</v>
      </c>
      <c r="EK43" s="28">
        <v>0</v>
      </c>
      <c r="EL43" s="28">
        <v>0</v>
      </c>
      <c r="EM43" s="28">
        <v>0</v>
      </c>
      <c r="EN43" s="29"/>
      <c r="EO43" s="28"/>
      <c r="EP43" s="198" t="s">
        <v>246</v>
      </c>
      <c r="EQ43" s="28">
        <v>0</v>
      </c>
      <c r="ER43" s="28">
        <v>0</v>
      </c>
      <c r="ES43" s="28">
        <v>0</v>
      </c>
      <c r="ET43" s="28">
        <v>0</v>
      </c>
      <c r="EU43" s="28">
        <v>0</v>
      </c>
      <c r="EV43" s="28">
        <v>0</v>
      </c>
      <c r="EW43" s="28">
        <v>0</v>
      </c>
      <c r="EX43" s="28">
        <v>0</v>
      </c>
      <c r="EY43" s="28">
        <v>0</v>
      </c>
      <c r="EZ43" s="28">
        <v>0</v>
      </c>
      <c r="FA43" s="28">
        <v>0</v>
      </c>
      <c r="FB43" s="28">
        <v>0</v>
      </c>
      <c r="FC43" s="28">
        <v>0</v>
      </c>
      <c r="FD43" s="28">
        <v>0</v>
      </c>
      <c r="FE43" s="28">
        <v>0</v>
      </c>
      <c r="FF43" s="28">
        <v>0</v>
      </c>
      <c r="FG43" s="28">
        <v>0</v>
      </c>
      <c r="FH43" s="28">
        <v>0</v>
      </c>
      <c r="FI43" s="28">
        <v>0</v>
      </c>
      <c r="FJ43" s="28">
        <v>0</v>
      </c>
      <c r="FK43" s="28">
        <v>0</v>
      </c>
      <c r="FM43" s="13"/>
      <c r="FN43" s="202" t="s">
        <v>245</v>
      </c>
      <c r="FO43" s="13">
        <v>0</v>
      </c>
      <c r="FP43" s="13">
        <v>0</v>
      </c>
      <c r="FQ43" s="13">
        <v>0</v>
      </c>
      <c r="FR43" s="13">
        <v>0</v>
      </c>
      <c r="FS43" s="13">
        <v>0</v>
      </c>
      <c r="FT43" s="13">
        <v>0</v>
      </c>
      <c r="FU43" s="13">
        <v>0</v>
      </c>
      <c r="FV43" s="13">
        <v>0</v>
      </c>
      <c r="FW43" s="13">
        <v>0</v>
      </c>
      <c r="FX43" s="13">
        <v>0</v>
      </c>
      <c r="FY43" s="13">
        <v>0</v>
      </c>
      <c r="FZ43" s="13">
        <v>0</v>
      </c>
      <c r="GA43" s="13">
        <v>0</v>
      </c>
      <c r="GB43" s="13">
        <v>0</v>
      </c>
      <c r="GC43" s="13">
        <v>0</v>
      </c>
      <c r="GD43" s="13">
        <v>0</v>
      </c>
      <c r="GE43" s="13">
        <v>0</v>
      </c>
      <c r="GF43" s="13">
        <v>0</v>
      </c>
      <c r="GG43" s="13">
        <v>0</v>
      </c>
      <c r="GH43" s="13">
        <v>0</v>
      </c>
      <c r="GI43" s="13">
        <v>0</v>
      </c>
      <c r="GK43" s="13"/>
      <c r="GL43" s="202" t="s">
        <v>245</v>
      </c>
      <c r="GM43" s="13">
        <v>0</v>
      </c>
      <c r="GN43" s="13">
        <v>0</v>
      </c>
      <c r="GO43" s="13">
        <v>0</v>
      </c>
      <c r="GP43" s="13">
        <v>0</v>
      </c>
      <c r="GQ43" s="13">
        <v>0</v>
      </c>
      <c r="GR43" s="13">
        <v>0</v>
      </c>
      <c r="GS43" s="13">
        <v>0</v>
      </c>
      <c r="GT43" s="13">
        <v>0</v>
      </c>
      <c r="GU43" s="13">
        <v>0</v>
      </c>
      <c r="GV43" s="13">
        <v>0</v>
      </c>
      <c r="GW43" s="13">
        <v>0</v>
      </c>
      <c r="GX43" s="13">
        <v>0</v>
      </c>
      <c r="GY43" s="13">
        <v>0</v>
      </c>
      <c r="GZ43" s="13">
        <v>0</v>
      </c>
      <c r="HA43" s="13">
        <v>0</v>
      </c>
      <c r="HB43" s="13">
        <v>0</v>
      </c>
      <c r="HC43" s="13">
        <v>0</v>
      </c>
      <c r="HD43" s="13">
        <v>0</v>
      </c>
      <c r="HE43" s="13">
        <v>0</v>
      </c>
      <c r="HF43" s="13">
        <v>0</v>
      </c>
      <c r="HG43" s="13">
        <v>0</v>
      </c>
    </row>
    <row r="44" spans="1:215" ht="14.5">
      <c r="A44" s="414"/>
      <c r="B44" s="414"/>
      <c r="C44" s="13"/>
      <c r="D44" s="13"/>
      <c r="E44" s="13"/>
      <c r="F44" s="13"/>
      <c r="G44" s="13"/>
      <c r="H44" s="13"/>
      <c r="I44" s="13"/>
      <c r="J44" s="13"/>
      <c r="K44" s="13"/>
      <c r="L44" s="13"/>
      <c r="M44" s="13"/>
      <c r="N44" s="13"/>
      <c r="O44" s="13"/>
      <c r="P44" s="13"/>
      <c r="Q44" s="13"/>
      <c r="R44" s="13"/>
      <c r="S44" s="13"/>
      <c r="T44" s="13"/>
      <c r="U44" s="13"/>
      <c r="V44" s="13"/>
      <c r="W44" s="13"/>
      <c r="Y44" s="414"/>
      <c r="Z44" s="414"/>
      <c r="AA44" s="13"/>
      <c r="AB44" s="13"/>
      <c r="AC44" s="13"/>
      <c r="AD44" s="13"/>
      <c r="AE44" s="13"/>
      <c r="AF44" s="13"/>
      <c r="AG44" s="13"/>
      <c r="AH44" s="13"/>
      <c r="AI44" s="13"/>
      <c r="AJ44" s="13"/>
      <c r="AK44" s="13"/>
      <c r="AL44" s="13"/>
      <c r="AM44" s="13"/>
      <c r="AN44" s="13"/>
      <c r="AO44" s="13"/>
      <c r="AP44" s="13"/>
      <c r="AQ44" s="13"/>
      <c r="AR44" s="13"/>
      <c r="AS44" s="13"/>
      <c r="AT44" s="13"/>
      <c r="AU44" s="13"/>
      <c r="AW44" s="415"/>
      <c r="AX44" s="415"/>
      <c r="AY44" s="28"/>
      <c r="AZ44" s="28"/>
      <c r="BA44" s="28"/>
      <c r="BB44" s="28"/>
      <c r="BC44" s="28"/>
      <c r="BD44" s="28"/>
      <c r="BE44" s="28"/>
      <c r="BF44" s="28"/>
      <c r="BG44" s="28"/>
      <c r="BH44" s="28"/>
      <c r="BI44" s="28"/>
      <c r="BJ44" s="28"/>
      <c r="BK44" s="28"/>
      <c r="BL44" s="28"/>
      <c r="BM44" s="28"/>
      <c r="BN44" s="28"/>
      <c r="BO44" s="28"/>
      <c r="BP44" s="28"/>
      <c r="BQ44" s="28"/>
      <c r="BR44" s="28"/>
      <c r="BS44" s="28"/>
      <c r="BT44" s="29"/>
      <c r="BU44" s="415"/>
      <c r="BV44" s="415"/>
      <c r="BW44" s="28"/>
      <c r="BX44" s="28"/>
      <c r="BY44" s="28"/>
      <c r="BZ44" s="28"/>
      <c r="CA44" s="28"/>
      <c r="CB44" s="28"/>
      <c r="CC44" s="28"/>
      <c r="CD44" s="28"/>
      <c r="CE44" s="28"/>
      <c r="CF44" s="28"/>
      <c r="CG44" s="28"/>
      <c r="CH44" s="28"/>
      <c r="CI44" s="28"/>
      <c r="CJ44" s="28"/>
      <c r="CK44" s="28"/>
      <c r="CL44" s="28"/>
      <c r="CM44" s="28"/>
      <c r="CN44" s="28"/>
      <c r="CO44" s="28"/>
      <c r="CP44" s="28"/>
      <c r="CQ44" s="28"/>
      <c r="CR44" s="29"/>
      <c r="CS44" s="415"/>
      <c r="CT44" s="415"/>
      <c r="CU44" s="28"/>
      <c r="CV44" s="28"/>
      <c r="CW44" s="28"/>
      <c r="CX44" s="28"/>
      <c r="CY44" s="28"/>
      <c r="CZ44" s="28"/>
      <c r="DA44" s="28"/>
      <c r="DB44" s="28"/>
      <c r="DC44" s="28"/>
      <c r="DD44" s="28"/>
      <c r="DE44" s="28"/>
      <c r="DF44" s="28"/>
      <c r="DG44" s="28"/>
      <c r="DH44" s="28"/>
      <c r="DI44" s="28"/>
      <c r="DJ44" s="28"/>
      <c r="DK44" s="28"/>
      <c r="DL44" s="28"/>
      <c r="DM44" s="28"/>
      <c r="DN44" s="28"/>
      <c r="DO44" s="28"/>
      <c r="DP44" s="29"/>
      <c r="DQ44" s="415"/>
      <c r="DR44" s="415"/>
      <c r="DS44" s="28"/>
      <c r="DT44" s="28"/>
      <c r="DU44" s="28"/>
      <c r="DV44" s="28"/>
      <c r="DW44" s="28"/>
      <c r="DX44" s="28"/>
      <c r="DY44" s="28"/>
      <c r="DZ44" s="28"/>
      <c r="EA44" s="28"/>
      <c r="EB44" s="28"/>
      <c r="EC44" s="28"/>
      <c r="ED44" s="28"/>
      <c r="EE44" s="28"/>
      <c r="EF44" s="28"/>
      <c r="EG44" s="28"/>
      <c r="EH44" s="28"/>
      <c r="EI44" s="28"/>
      <c r="EJ44" s="28"/>
      <c r="EK44" s="28"/>
      <c r="EL44" s="28"/>
      <c r="EM44" s="28"/>
      <c r="EN44" s="29"/>
      <c r="EO44" s="415"/>
      <c r="EP44" s="415"/>
      <c r="EQ44" s="28"/>
      <c r="ER44" s="28"/>
      <c r="ES44" s="28"/>
      <c r="ET44" s="28"/>
      <c r="EU44" s="28"/>
      <c r="EV44" s="28"/>
      <c r="EW44" s="28"/>
      <c r="EX44" s="28"/>
      <c r="EY44" s="28"/>
      <c r="EZ44" s="28"/>
      <c r="FA44" s="28"/>
      <c r="FB44" s="28"/>
      <c r="FC44" s="28"/>
      <c r="FD44" s="28"/>
      <c r="FE44" s="28"/>
      <c r="FF44" s="28"/>
      <c r="FG44" s="28"/>
      <c r="FH44" s="28"/>
      <c r="FI44" s="28"/>
      <c r="FJ44" s="28"/>
      <c r="FK44" s="28"/>
      <c r="FM44" s="414"/>
      <c r="FN44" s="414"/>
      <c r="FO44" s="13"/>
      <c r="FP44" s="13"/>
      <c r="FQ44" s="13"/>
      <c r="FR44" s="13"/>
      <c r="FS44" s="13"/>
      <c r="FT44" s="13"/>
      <c r="FU44" s="13"/>
      <c r="FV44" s="13"/>
      <c r="FW44" s="13"/>
      <c r="FX44" s="13"/>
      <c r="FY44" s="13"/>
      <c r="FZ44" s="13"/>
      <c r="GA44" s="13"/>
      <c r="GB44" s="13"/>
      <c r="GC44" s="13"/>
      <c r="GD44" s="13"/>
      <c r="GE44" s="13"/>
      <c r="GF44" s="13"/>
      <c r="GG44" s="13"/>
      <c r="GH44" s="13"/>
      <c r="GI44" s="13"/>
      <c r="GK44" s="414"/>
      <c r="GL44" s="414"/>
      <c r="GM44" s="13"/>
      <c r="GN44" s="13"/>
      <c r="GO44" s="13"/>
      <c r="GP44" s="13"/>
      <c r="GQ44" s="13"/>
      <c r="GR44" s="13"/>
      <c r="GS44" s="13"/>
      <c r="GT44" s="13"/>
      <c r="GU44" s="13"/>
      <c r="GV44" s="13"/>
      <c r="GW44" s="13"/>
      <c r="GX44" s="13"/>
      <c r="GY44" s="13"/>
      <c r="GZ44" s="13"/>
      <c r="HA44" s="13"/>
      <c r="HB44" s="13"/>
      <c r="HC44" s="13"/>
      <c r="HD44" s="13"/>
      <c r="HE44" s="13"/>
      <c r="HF44" s="13"/>
      <c r="HG44" s="13"/>
    </row>
    <row r="45" spans="1:215" ht="14.5">
      <c r="A45" s="13"/>
      <c r="B45" s="123" t="s">
        <v>247</v>
      </c>
      <c r="C45" s="13"/>
      <c r="D45" s="13"/>
      <c r="E45" s="13"/>
      <c r="F45" s="13"/>
      <c r="G45" s="13"/>
      <c r="H45" s="13"/>
      <c r="I45" s="13"/>
      <c r="J45" s="13"/>
      <c r="K45" s="13"/>
      <c r="L45" s="13"/>
      <c r="M45" s="13"/>
      <c r="N45" s="13"/>
      <c r="O45" s="13"/>
      <c r="P45" s="13"/>
      <c r="Q45" s="13"/>
      <c r="R45" s="13"/>
      <c r="S45" s="13"/>
      <c r="T45" s="13"/>
      <c r="U45" s="13"/>
      <c r="V45" s="13"/>
      <c r="W45" s="13"/>
      <c r="Y45" s="13"/>
      <c r="Z45" s="123" t="s">
        <v>247</v>
      </c>
      <c r="AA45" s="13"/>
      <c r="AB45" s="13"/>
      <c r="AC45" s="13"/>
      <c r="AD45" s="13"/>
      <c r="AE45" s="13"/>
      <c r="AF45" s="13"/>
      <c r="AG45" s="13"/>
      <c r="AH45" s="13"/>
      <c r="AI45" s="13"/>
      <c r="AJ45" s="13"/>
      <c r="AK45" s="13"/>
      <c r="AL45" s="13"/>
      <c r="AM45" s="13"/>
      <c r="AN45" s="13"/>
      <c r="AO45" s="13"/>
      <c r="AP45" s="13"/>
      <c r="AQ45" s="13"/>
      <c r="AR45" s="13"/>
      <c r="AS45" s="13"/>
      <c r="AT45" s="13"/>
      <c r="AU45" s="13"/>
      <c r="AW45" s="28"/>
      <c r="AX45" s="196" t="s">
        <v>248</v>
      </c>
      <c r="AY45" s="28"/>
      <c r="AZ45" s="28"/>
      <c r="BA45" s="28"/>
      <c r="BB45" s="28"/>
      <c r="BC45" s="28"/>
      <c r="BD45" s="28"/>
      <c r="BE45" s="28"/>
      <c r="BF45" s="28"/>
      <c r="BG45" s="28"/>
      <c r="BH45" s="28"/>
      <c r="BI45" s="28"/>
      <c r="BJ45" s="28"/>
      <c r="BK45" s="28"/>
      <c r="BL45" s="28"/>
      <c r="BM45" s="28"/>
      <c r="BN45" s="28"/>
      <c r="BO45" s="28"/>
      <c r="BP45" s="28"/>
      <c r="BQ45" s="28"/>
      <c r="BR45" s="28"/>
      <c r="BS45" s="28"/>
      <c r="BT45" s="29"/>
      <c r="BU45" s="28"/>
      <c r="BV45" s="196" t="s">
        <v>248</v>
      </c>
      <c r="BW45" s="28"/>
      <c r="BX45" s="28"/>
      <c r="BY45" s="28"/>
      <c r="BZ45" s="28"/>
      <c r="CA45" s="28"/>
      <c r="CB45" s="28"/>
      <c r="CC45" s="28"/>
      <c r="CD45" s="28"/>
      <c r="CE45" s="28"/>
      <c r="CF45" s="28"/>
      <c r="CG45" s="28"/>
      <c r="CH45" s="28"/>
      <c r="CI45" s="28"/>
      <c r="CJ45" s="28"/>
      <c r="CK45" s="28"/>
      <c r="CL45" s="28"/>
      <c r="CM45" s="28"/>
      <c r="CN45" s="28"/>
      <c r="CO45" s="28"/>
      <c r="CP45" s="28"/>
      <c r="CQ45" s="28"/>
      <c r="CR45" s="29"/>
      <c r="CS45" s="28"/>
      <c r="CT45" s="196" t="s">
        <v>248</v>
      </c>
      <c r="CU45" s="28"/>
      <c r="CV45" s="28"/>
      <c r="CW45" s="28"/>
      <c r="CX45" s="28"/>
      <c r="CY45" s="28"/>
      <c r="CZ45" s="28"/>
      <c r="DA45" s="28"/>
      <c r="DB45" s="28"/>
      <c r="DC45" s="28"/>
      <c r="DD45" s="28"/>
      <c r="DE45" s="28"/>
      <c r="DF45" s="28"/>
      <c r="DG45" s="28"/>
      <c r="DH45" s="28"/>
      <c r="DI45" s="28"/>
      <c r="DJ45" s="28"/>
      <c r="DK45" s="28"/>
      <c r="DL45" s="28"/>
      <c r="DM45" s="28"/>
      <c r="DN45" s="28"/>
      <c r="DO45" s="28"/>
      <c r="DP45" s="29"/>
      <c r="DQ45" s="28"/>
      <c r="DR45" s="196" t="s">
        <v>248</v>
      </c>
      <c r="DS45" s="28"/>
      <c r="DT45" s="28"/>
      <c r="DU45" s="28"/>
      <c r="DV45" s="28"/>
      <c r="DW45" s="28"/>
      <c r="DX45" s="28"/>
      <c r="DY45" s="28"/>
      <c r="DZ45" s="28"/>
      <c r="EA45" s="28"/>
      <c r="EB45" s="28"/>
      <c r="EC45" s="28"/>
      <c r="ED45" s="28"/>
      <c r="EE45" s="28"/>
      <c r="EF45" s="28"/>
      <c r="EG45" s="28"/>
      <c r="EH45" s="28"/>
      <c r="EI45" s="28"/>
      <c r="EJ45" s="28"/>
      <c r="EK45" s="28"/>
      <c r="EL45" s="28"/>
      <c r="EM45" s="28"/>
      <c r="EN45" s="29"/>
      <c r="EO45" s="28"/>
      <c r="EP45" s="196" t="s">
        <v>248</v>
      </c>
      <c r="EQ45" s="28"/>
      <c r="ER45" s="28"/>
      <c r="ES45" s="28"/>
      <c r="ET45" s="28"/>
      <c r="EU45" s="28"/>
      <c r="EV45" s="28"/>
      <c r="EW45" s="28"/>
      <c r="EX45" s="28"/>
      <c r="EY45" s="28"/>
      <c r="EZ45" s="28"/>
      <c r="FA45" s="28"/>
      <c r="FB45" s="28"/>
      <c r="FC45" s="28"/>
      <c r="FD45" s="28"/>
      <c r="FE45" s="28"/>
      <c r="FF45" s="28"/>
      <c r="FG45" s="28"/>
      <c r="FH45" s="28"/>
      <c r="FI45" s="28"/>
      <c r="FJ45" s="28"/>
      <c r="FK45" s="28"/>
      <c r="FM45" s="13"/>
      <c r="FN45" s="123" t="s">
        <v>247</v>
      </c>
      <c r="FO45" s="13"/>
      <c r="FP45" s="13"/>
      <c r="FQ45" s="13"/>
      <c r="FR45" s="13"/>
      <c r="FS45" s="13"/>
      <c r="FT45" s="13"/>
      <c r="FU45" s="13"/>
      <c r="FV45" s="13"/>
      <c r="FW45" s="13"/>
      <c r="FX45" s="13"/>
      <c r="FY45" s="13"/>
      <c r="FZ45" s="13"/>
      <c r="GA45" s="13"/>
      <c r="GB45" s="13"/>
      <c r="GC45" s="13"/>
      <c r="GD45" s="13"/>
      <c r="GE45" s="13"/>
      <c r="GF45" s="13"/>
      <c r="GG45" s="13"/>
      <c r="GH45" s="13"/>
      <c r="GI45" s="13"/>
      <c r="GK45" s="13"/>
      <c r="GL45" s="123" t="s">
        <v>247</v>
      </c>
      <c r="GM45" s="13"/>
      <c r="GN45" s="13"/>
      <c r="GO45" s="13"/>
      <c r="GP45" s="13"/>
      <c r="GQ45" s="13"/>
      <c r="GR45" s="13"/>
      <c r="GS45" s="13"/>
      <c r="GT45" s="13"/>
      <c r="GU45" s="13"/>
      <c r="GV45" s="13"/>
      <c r="GW45" s="13"/>
      <c r="GX45" s="13"/>
      <c r="GY45" s="13"/>
      <c r="GZ45" s="13"/>
      <c r="HA45" s="13"/>
      <c r="HB45" s="13"/>
      <c r="HC45" s="13"/>
      <c r="HD45" s="13"/>
      <c r="HE45" s="13"/>
      <c r="HF45" s="13"/>
      <c r="HG45" s="13"/>
    </row>
    <row r="46" spans="1:215" ht="14.5">
      <c r="A46" s="13"/>
      <c r="B46" s="124" t="s">
        <v>233</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Y46" s="13"/>
      <c r="Z46" s="124" t="s">
        <v>233</v>
      </c>
      <c r="AA46" s="13">
        <v>0</v>
      </c>
      <c r="AB46" s="13">
        <v>0</v>
      </c>
      <c r="AC46" s="13">
        <v>0</v>
      </c>
      <c r="AD46" s="13">
        <v>0</v>
      </c>
      <c r="AE46" s="13">
        <v>0</v>
      </c>
      <c r="AF46" s="13">
        <v>0</v>
      </c>
      <c r="AG46" s="13">
        <v>0</v>
      </c>
      <c r="AH46" s="13">
        <v>0</v>
      </c>
      <c r="AI46" s="13">
        <v>0</v>
      </c>
      <c r="AJ46" s="13">
        <v>0</v>
      </c>
      <c r="AK46" s="13">
        <v>0</v>
      </c>
      <c r="AL46" s="13">
        <v>0</v>
      </c>
      <c r="AM46" s="13">
        <v>0</v>
      </c>
      <c r="AN46" s="13">
        <v>0</v>
      </c>
      <c r="AO46" s="13">
        <v>2.1</v>
      </c>
      <c r="AP46" s="13">
        <v>9.9</v>
      </c>
      <c r="AQ46" s="13">
        <v>15.5</v>
      </c>
      <c r="AR46" s="13">
        <v>35.9</v>
      </c>
      <c r="AS46" s="13">
        <v>28</v>
      </c>
      <c r="AT46" s="13">
        <v>23.9</v>
      </c>
      <c r="AU46" s="13">
        <v>35.799999999999997</v>
      </c>
      <c r="AW46" s="28"/>
      <c r="AX46" s="197" t="s">
        <v>234</v>
      </c>
      <c r="AY46" s="28">
        <v>0</v>
      </c>
      <c r="AZ46" s="28">
        <v>0</v>
      </c>
      <c r="BA46" s="28">
        <v>0</v>
      </c>
      <c r="BB46" s="28">
        <v>0</v>
      </c>
      <c r="BC46" s="28">
        <v>0</v>
      </c>
      <c r="BD46" s="28">
        <v>0</v>
      </c>
      <c r="BE46" s="28">
        <v>0</v>
      </c>
      <c r="BF46" s="28">
        <v>0</v>
      </c>
      <c r="BG46" s="28">
        <v>0</v>
      </c>
      <c r="BH46" s="28">
        <v>0</v>
      </c>
      <c r="BI46" s="28">
        <v>0</v>
      </c>
      <c r="BJ46" s="28">
        <v>0</v>
      </c>
      <c r="BK46" s="28">
        <v>0</v>
      </c>
      <c r="BL46" s="28">
        <v>0</v>
      </c>
      <c r="BM46" s="28">
        <v>0</v>
      </c>
      <c r="BN46" s="28">
        <v>0.1</v>
      </c>
      <c r="BO46" s="28">
        <v>0.1</v>
      </c>
      <c r="BP46" s="28">
        <v>0.1</v>
      </c>
      <c r="BQ46" s="28">
        <v>0.2</v>
      </c>
      <c r="BR46" s="28">
        <v>0.1</v>
      </c>
      <c r="BS46" s="28">
        <v>0.2</v>
      </c>
      <c r="BT46" s="29"/>
      <c r="BU46" s="28"/>
      <c r="BV46" s="197" t="s">
        <v>234</v>
      </c>
      <c r="BW46" s="28">
        <v>0.1</v>
      </c>
      <c r="BX46" s="28">
        <v>0.3</v>
      </c>
      <c r="BY46" s="28">
        <v>0.2</v>
      </c>
      <c r="BZ46" s="28">
        <v>0.1</v>
      </c>
      <c r="CA46" s="28">
        <v>0.1</v>
      </c>
      <c r="CB46" s="28">
        <v>0</v>
      </c>
      <c r="CC46" s="28">
        <v>0</v>
      </c>
      <c r="CD46" s="28">
        <v>0</v>
      </c>
      <c r="CE46" s="28">
        <v>0</v>
      </c>
      <c r="CF46" s="28">
        <v>0.2</v>
      </c>
      <c r="CG46" s="28">
        <v>0.1</v>
      </c>
      <c r="CH46" s="28">
        <v>0</v>
      </c>
      <c r="CI46" s="28">
        <v>0.1</v>
      </c>
      <c r="CJ46" s="28">
        <v>0.2</v>
      </c>
      <c r="CK46" s="28">
        <v>3</v>
      </c>
      <c r="CL46" s="28">
        <v>11.8</v>
      </c>
      <c r="CM46" s="28">
        <v>13.9</v>
      </c>
      <c r="CN46" s="28">
        <v>29</v>
      </c>
      <c r="CO46" s="28">
        <v>16.899999999999999</v>
      </c>
      <c r="CP46" s="28">
        <v>17.5</v>
      </c>
      <c r="CQ46" s="28">
        <v>25.1</v>
      </c>
      <c r="CR46" s="29"/>
      <c r="CS46" s="28"/>
      <c r="CT46" s="197" t="s">
        <v>234</v>
      </c>
      <c r="CU46" s="28">
        <v>2.2999999999999998</v>
      </c>
      <c r="CV46" s="28">
        <v>3.2</v>
      </c>
      <c r="CW46" s="28">
        <v>2.2000000000000002</v>
      </c>
      <c r="CX46" s="28">
        <v>0.7</v>
      </c>
      <c r="CY46" s="28">
        <v>0.6</v>
      </c>
      <c r="CZ46" s="28">
        <v>0</v>
      </c>
      <c r="DA46" s="28">
        <v>0</v>
      </c>
      <c r="DB46" s="28">
        <v>0</v>
      </c>
      <c r="DC46" s="28">
        <v>0</v>
      </c>
      <c r="DD46" s="28">
        <v>2.4</v>
      </c>
      <c r="DE46" s="28">
        <v>0.6</v>
      </c>
      <c r="DF46" s="28">
        <v>0</v>
      </c>
      <c r="DG46" s="28">
        <v>0.2</v>
      </c>
      <c r="DH46" s="28">
        <v>0.2</v>
      </c>
      <c r="DI46" s="28">
        <v>0.6</v>
      </c>
      <c r="DJ46" s="28">
        <v>2.4</v>
      </c>
      <c r="DK46" s="28">
        <v>3.1</v>
      </c>
      <c r="DL46" s="28">
        <v>8.4</v>
      </c>
      <c r="DM46" s="28">
        <v>6.8</v>
      </c>
      <c r="DN46" s="28">
        <v>6</v>
      </c>
      <c r="DO46" s="28">
        <v>10.7</v>
      </c>
      <c r="DP46" s="29"/>
      <c r="DQ46" s="28"/>
      <c r="DR46" s="197" t="s">
        <v>234</v>
      </c>
      <c r="DS46" s="28">
        <v>0.7</v>
      </c>
      <c r="DT46" s="28">
        <v>1.8</v>
      </c>
      <c r="DU46" s="28">
        <v>1.2</v>
      </c>
      <c r="DV46" s="28">
        <v>0.3</v>
      </c>
      <c r="DW46" s="28">
        <v>0.3</v>
      </c>
      <c r="DX46" s="28">
        <v>0</v>
      </c>
      <c r="DY46" s="28">
        <v>0</v>
      </c>
      <c r="DZ46" s="28">
        <v>0</v>
      </c>
      <c r="EA46" s="28">
        <v>0</v>
      </c>
      <c r="EB46" s="28">
        <v>1.1000000000000001</v>
      </c>
      <c r="EC46" s="28">
        <v>0.4</v>
      </c>
      <c r="ED46" s="28">
        <v>0</v>
      </c>
      <c r="EE46" s="28">
        <v>0</v>
      </c>
      <c r="EF46" s="28">
        <v>0</v>
      </c>
      <c r="EG46" s="28">
        <v>0</v>
      </c>
      <c r="EH46" s="28">
        <v>0</v>
      </c>
      <c r="EI46" s="28">
        <v>0</v>
      </c>
      <c r="EJ46" s="28">
        <v>0</v>
      </c>
      <c r="EK46" s="28">
        <v>0</v>
      </c>
      <c r="EL46" s="28">
        <v>0</v>
      </c>
      <c r="EM46" s="28">
        <v>0</v>
      </c>
      <c r="EN46" s="29"/>
      <c r="EO46" s="28"/>
      <c r="EP46" s="197" t="s">
        <v>234</v>
      </c>
      <c r="EQ46" s="28">
        <v>0.4</v>
      </c>
      <c r="ER46" s="28">
        <v>0.7</v>
      </c>
      <c r="ES46" s="28">
        <v>0.6</v>
      </c>
      <c r="ET46" s="28">
        <v>0.2</v>
      </c>
      <c r="EU46" s="28">
        <v>0.2</v>
      </c>
      <c r="EV46" s="28">
        <v>0</v>
      </c>
      <c r="EW46" s="28">
        <v>0</v>
      </c>
      <c r="EX46" s="28">
        <v>0</v>
      </c>
      <c r="EY46" s="28">
        <v>0</v>
      </c>
      <c r="EZ46" s="28">
        <v>0.4</v>
      </c>
      <c r="FA46" s="28">
        <v>0.2</v>
      </c>
      <c r="FB46" s="28">
        <v>0</v>
      </c>
      <c r="FC46" s="28">
        <v>0</v>
      </c>
      <c r="FD46" s="28">
        <v>0.1</v>
      </c>
      <c r="FE46" s="28">
        <v>0.1</v>
      </c>
      <c r="FF46" s="28">
        <v>0.5</v>
      </c>
      <c r="FG46" s="28">
        <v>0.8</v>
      </c>
      <c r="FH46" s="28">
        <v>2.2999999999999998</v>
      </c>
      <c r="FI46" s="28">
        <v>1.8</v>
      </c>
      <c r="FJ46" s="28">
        <v>1.6</v>
      </c>
      <c r="FK46" s="28">
        <v>2.6</v>
      </c>
      <c r="FM46" s="13"/>
      <c r="FN46" s="124" t="s">
        <v>233</v>
      </c>
      <c r="FO46" s="13">
        <v>0.4</v>
      </c>
      <c r="FP46" s="13">
        <v>0.4</v>
      </c>
      <c r="FQ46" s="13">
        <v>0.3</v>
      </c>
      <c r="FR46" s="13">
        <v>0.1</v>
      </c>
      <c r="FS46" s="13">
        <v>0.1</v>
      </c>
      <c r="FT46" s="13">
        <v>0</v>
      </c>
      <c r="FU46" s="13">
        <v>0</v>
      </c>
      <c r="FV46" s="13">
        <v>0</v>
      </c>
      <c r="FW46" s="13">
        <v>0</v>
      </c>
      <c r="FX46" s="13">
        <v>0.4</v>
      </c>
      <c r="FY46" s="13">
        <v>0.1</v>
      </c>
      <c r="FZ46" s="13">
        <v>0</v>
      </c>
      <c r="GA46" s="13">
        <v>0.2</v>
      </c>
      <c r="GB46" s="13">
        <v>0.3</v>
      </c>
      <c r="GC46" s="13">
        <v>2.2999999999999998</v>
      </c>
      <c r="GD46" s="13">
        <v>8.1999999999999993</v>
      </c>
      <c r="GE46" s="13">
        <v>12.2</v>
      </c>
      <c r="GF46" s="13">
        <v>30.3</v>
      </c>
      <c r="GG46" s="13">
        <v>21</v>
      </c>
      <c r="GH46" s="13">
        <v>18.7</v>
      </c>
      <c r="GI46" s="13">
        <v>29</v>
      </c>
      <c r="GK46" s="13"/>
      <c r="GL46" s="124" t="s">
        <v>233</v>
      </c>
      <c r="GM46" s="13">
        <v>1.7</v>
      </c>
      <c r="GN46" s="13">
        <v>0.9</v>
      </c>
      <c r="GO46" s="13">
        <v>0.4</v>
      </c>
      <c r="GP46" s="13">
        <v>0.1</v>
      </c>
      <c r="GQ46" s="13">
        <v>0.1</v>
      </c>
      <c r="GR46" s="13">
        <v>0</v>
      </c>
      <c r="GS46" s="13">
        <v>0</v>
      </c>
      <c r="GT46" s="13">
        <v>0</v>
      </c>
      <c r="GU46" s="13">
        <v>0</v>
      </c>
      <c r="GV46" s="13">
        <v>1.2</v>
      </c>
      <c r="GW46" s="13">
        <v>0.5</v>
      </c>
      <c r="GX46" s="13">
        <v>0</v>
      </c>
      <c r="GY46" s="13">
        <v>0.4</v>
      </c>
      <c r="GZ46" s="13">
        <v>0.4</v>
      </c>
      <c r="HA46" s="13">
        <v>0.9</v>
      </c>
      <c r="HB46" s="13">
        <v>4.5</v>
      </c>
      <c r="HC46" s="13">
        <v>5.7</v>
      </c>
      <c r="HD46" s="13">
        <v>15.3</v>
      </c>
      <c r="HE46" s="13">
        <v>10.4</v>
      </c>
      <c r="HF46" s="13">
        <v>10.3</v>
      </c>
      <c r="HG46" s="13">
        <v>17.600000000000001</v>
      </c>
    </row>
    <row r="47" spans="1:215" ht="14.5">
      <c r="A47" s="13"/>
      <c r="B47" s="190" t="s">
        <v>235</v>
      </c>
      <c r="C47" s="13">
        <v>8.6</v>
      </c>
      <c r="D47" s="13">
        <v>2.6</v>
      </c>
      <c r="E47" s="13">
        <v>1.5</v>
      </c>
      <c r="F47" s="13">
        <v>3.2</v>
      </c>
      <c r="G47" s="13">
        <v>5.9</v>
      </c>
      <c r="H47" s="13">
        <v>2</v>
      </c>
      <c r="I47" s="13">
        <v>4</v>
      </c>
      <c r="J47" s="13">
        <v>7.2</v>
      </c>
      <c r="K47" s="13">
        <v>3.4</v>
      </c>
      <c r="L47" s="13">
        <v>3.8</v>
      </c>
      <c r="M47" s="13">
        <v>4.5</v>
      </c>
      <c r="N47" s="13">
        <v>3.7</v>
      </c>
      <c r="O47" s="13">
        <v>5</v>
      </c>
      <c r="P47" s="13">
        <v>5.4</v>
      </c>
      <c r="Q47" s="13">
        <v>5.9</v>
      </c>
      <c r="R47" s="13">
        <v>5.8</v>
      </c>
      <c r="S47" s="13">
        <v>6</v>
      </c>
      <c r="T47" s="13">
        <v>12.1</v>
      </c>
      <c r="U47" s="13">
        <v>6.6</v>
      </c>
      <c r="V47" s="13">
        <v>8</v>
      </c>
      <c r="W47" s="13">
        <v>10.199999999999999</v>
      </c>
      <c r="Y47" s="13"/>
      <c r="Z47" s="190" t="s">
        <v>235</v>
      </c>
      <c r="AA47" s="13">
        <v>11.3</v>
      </c>
      <c r="AB47" s="13">
        <v>3.5</v>
      </c>
      <c r="AC47" s="13">
        <v>2</v>
      </c>
      <c r="AD47" s="13">
        <v>3.2</v>
      </c>
      <c r="AE47" s="13">
        <v>4.0999999999999996</v>
      </c>
      <c r="AF47" s="13">
        <v>1.9</v>
      </c>
      <c r="AG47" s="13">
        <v>3.7</v>
      </c>
      <c r="AH47" s="13">
        <v>5.3</v>
      </c>
      <c r="AI47" s="13">
        <v>2.4</v>
      </c>
      <c r="AJ47" s="13">
        <v>2.9</v>
      </c>
      <c r="AK47" s="13">
        <v>2.9</v>
      </c>
      <c r="AL47" s="13">
        <v>3.1</v>
      </c>
      <c r="AM47" s="13">
        <v>5.2</v>
      </c>
      <c r="AN47" s="13">
        <v>4.7</v>
      </c>
      <c r="AO47" s="13">
        <v>6.5</v>
      </c>
      <c r="AP47" s="13">
        <v>7.2</v>
      </c>
      <c r="AQ47" s="13">
        <v>8.1999999999999993</v>
      </c>
      <c r="AR47" s="13">
        <v>11.2</v>
      </c>
      <c r="AS47" s="13">
        <v>7.2</v>
      </c>
      <c r="AT47" s="13">
        <v>8.3000000000000007</v>
      </c>
      <c r="AU47" s="13">
        <v>8.6999999999999993</v>
      </c>
      <c r="AW47" s="28"/>
      <c r="AX47" s="198" t="s">
        <v>236</v>
      </c>
      <c r="AY47" s="28">
        <v>5.6</v>
      </c>
      <c r="AZ47" s="28">
        <v>1.9</v>
      </c>
      <c r="BA47" s="28">
        <v>1.2</v>
      </c>
      <c r="BB47" s="28">
        <v>2.1</v>
      </c>
      <c r="BC47" s="28">
        <v>3.4</v>
      </c>
      <c r="BD47" s="28">
        <v>1</v>
      </c>
      <c r="BE47" s="28">
        <v>1.9</v>
      </c>
      <c r="BF47" s="28">
        <v>3.7</v>
      </c>
      <c r="BG47" s="28">
        <v>1.8</v>
      </c>
      <c r="BH47" s="28">
        <v>2.1</v>
      </c>
      <c r="BI47" s="28">
        <v>1.7</v>
      </c>
      <c r="BJ47" s="28">
        <v>1.9</v>
      </c>
      <c r="BK47" s="28">
        <v>3.3</v>
      </c>
      <c r="BL47" s="28">
        <v>3.7</v>
      </c>
      <c r="BM47" s="28">
        <v>5</v>
      </c>
      <c r="BN47" s="28">
        <v>6.5</v>
      </c>
      <c r="BO47" s="28">
        <v>7.1</v>
      </c>
      <c r="BP47" s="28">
        <v>14</v>
      </c>
      <c r="BQ47" s="28">
        <v>8.1</v>
      </c>
      <c r="BR47" s="28">
        <v>9.6</v>
      </c>
      <c r="BS47" s="28">
        <v>11.8</v>
      </c>
      <c r="BT47" s="29"/>
      <c r="BU47" s="28"/>
      <c r="BV47" s="198" t="s">
        <v>236</v>
      </c>
      <c r="BW47" s="28">
        <v>15.8</v>
      </c>
      <c r="BX47" s="28">
        <v>5.9</v>
      </c>
      <c r="BY47" s="28">
        <v>4.2</v>
      </c>
      <c r="BZ47" s="28">
        <v>7</v>
      </c>
      <c r="CA47" s="28">
        <v>8.6</v>
      </c>
      <c r="CB47" s="28">
        <v>2.8</v>
      </c>
      <c r="CC47" s="28">
        <v>4.4000000000000004</v>
      </c>
      <c r="CD47" s="28">
        <v>6.9</v>
      </c>
      <c r="CE47" s="28">
        <v>2.5</v>
      </c>
      <c r="CF47" s="28">
        <v>4.0999999999999996</v>
      </c>
      <c r="CG47" s="28">
        <v>3.4</v>
      </c>
      <c r="CH47" s="28">
        <v>4</v>
      </c>
      <c r="CI47" s="28">
        <v>5.6</v>
      </c>
      <c r="CJ47" s="28">
        <v>5.5</v>
      </c>
      <c r="CK47" s="28">
        <v>8.9</v>
      </c>
      <c r="CL47" s="28">
        <v>8</v>
      </c>
      <c r="CM47" s="28">
        <v>7.8</v>
      </c>
      <c r="CN47" s="28">
        <v>11.8</v>
      </c>
      <c r="CO47" s="28">
        <v>8.1999999999999993</v>
      </c>
      <c r="CP47" s="28">
        <v>9.3000000000000007</v>
      </c>
      <c r="CQ47" s="28">
        <v>10.7</v>
      </c>
      <c r="CR47" s="29"/>
      <c r="CS47" s="28"/>
      <c r="CT47" s="198" t="s">
        <v>236</v>
      </c>
      <c r="CU47" s="28">
        <v>13.7</v>
      </c>
      <c r="CV47" s="28">
        <v>4.5</v>
      </c>
      <c r="CW47" s="28">
        <v>3</v>
      </c>
      <c r="CX47" s="28">
        <v>5.9</v>
      </c>
      <c r="CY47" s="28">
        <v>6.9</v>
      </c>
      <c r="CZ47" s="28">
        <v>2.2000000000000002</v>
      </c>
      <c r="DA47" s="28">
        <v>4.5</v>
      </c>
      <c r="DB47" s="28">
        <v>6.9</v>
      </c>
      <c r="DC47" s="28">
        <v>2.9</v>
      </c>
      <c r="DD47" s="28">
        <v>3.9</v>
      </c>
      <c r="DE47" s="28">
        <v>3.3</v>
      </c>
      <c r="DF47" s="28">
        <v>3.8</v>
      </c>
      <c r="DG47" s="28">
        <v>4.9000000000000004</v>
      </c>
      <c r="DH47" s="28">
        <v>5.6</v>
      </c>
      <c r="DI47" s="28">
        <v>8.4</v>
      </c>
      <c r="DJ47" s="28">
        <v>9</v>
      </c>
      <c r="DK47" s="28">
        <v>9.9</v>
      </c>
      <c r="DL47" s="28">
        <v>16.3</v>
      </c>
      <c r="DM47" s="28">
        <v>9.1999999999999993</v>
      </c>
      <c r="DN47" s="28">
        <v>10.5</v>
      </c>
      <c r="DO47" s="28">
        <v>12.6</v>
      </c>
      <c r="DP47" s="29"/>
      <c r="DQ47" s="28"/>
      <c r="DR47" s="198" t="s">
        <v>236</v>
      </c>
      <c r="DS47" s="28">
        <v>18.7</v>
      </c>
      <c r="DT47" s="28">
        <v>7.6</v>
      </c>
      <c r="DU47" s="28">
        <v>4.4000000000000004</v>
      </c>
      <c r="DV47" s="28">
        <v>7.3</v>
      </c>
      <c r="DW47" s="28">
        <v>9.8000000000000007</v>
      </c>
      <c r="DX47" s="28">
        <v>3.1</v>
      </c>
      <c r="DY47" s="28">
        <v>6.7</v>
      </c>
      <c r="DZ47" s="28">
        <v>8.6999999999999993</v>
      </c>
      <c r="EA47" s="28">
        <v>2.9</v>
      </c>
      <c r="EB47" s="28">
        <v>4.3</v>
      </c>
      <c r="EC47" s="28">
        <v>4.7</v>
      </c>
      <c r="ED47" s="28">
        <v>5.4</v>
      </c>
      <c r="EE47" s="28">
        <v>8.3000000000000007</v>
      </c>
      <c r="EF47" s="28">
        <v>10.9</v>
      </c>
      <c r="EG47" s="28">
        <v>15.7</v>
      </c>
      <c r="EH47" s="28">
        <v>18.2</v>
      </c>
      <c r="EI47" s="28">
        <v>17.5</v>
      </c>
      <c r="EJ47" s="28">
        <v>28.9</v>
      </c>
      <c r="EK47" s="28">
        <v>19.7</v>
      </c>
      <c r="EL47" s="28">
        <v>21.9</v>
      </c>
      <c r="EM47" s="28">
        <v>27</v>
      </c>
      <c r="EN47" s="29"/>
      <c r="EO47" s="28"/>
      <c r="EP47" s="198" t="s">
        <v>236</v>
      </c>
      <c r="EQ47" s="28">
        <v>12.4</v>
      </c>
      <c r="ER47" s="28">
        <v>4.5999999999999996</v>
      </c>
      <c r="ES47" s="28">
        <v>2.7</v>
      </c>
      <c r="ET47" s="28">
        <v>4.5999999999999996</v>
      </c>
      <c r="EU47" s="28">
        <v>5.9</v>
      </c>
      <c r="EV47" s="28">
        <v>1.8</v>
      </c>
      <c r="EW47" s="28">
        <v>3.6</v>
      </c>
      <c r="EX47" s="28">
        <v>5.8</v>
      </c>
      <c r="EY47" s="28">
        <v>2.5</v>
      </c>
      <c r="EZ47" s="28">
        <v>3.2</v>
      </c>
      <c r="FA47" s="28">
        <v>3.3</v>
      </c>
      <c r="FB47" s="28">
        <v>3.3</v>
      </c>
      <c r="FC47" s="28">
        <v>5.3</v>
      </c>
      <c r="FD47" s="28">
        <v>5.5</v>
      </c>
      <c r="FE47" s="28">
        <v>8.1</v>
      </c>
      <c r="FF47" s="28">
        <v>8.8000000000000007</v>
      </c>
      <c r="FG47" s="28">
        <v>10.199999999999999</v>
      </c>
      <c r="FH47" s="28">
        <v>17.7</v>
      </c>
      <c r="FI47" s="28">
        <v>10</v>
      </c>
      <c r="FJ47" s="28">
        <v>11.2</v>
      </c>
      <c r="FK47" s="28">
        <v>14.3</v>
      </c>
      <c r="FM47" s="13"/>
      <c r="FN47" s="202" t="s">
        <v>235</v>
      </c>
      <c r="FO47" s="13">
        <v>11</v>
      </c>
      <c r="FP47" s="13">
        <v>3</v>
      </c>
      <c r="FQ47" s="13">
        <v>1.8</v>
      </c>
      <c r="FR47" s="13">
        <v>4.3</v>
      </c>
      <c r="FS47" s="13">
        <v>6</v>
      </c>
      <c r="FT47" s="13">
        <v>1.9</v>
      </c>
      <c r="FU47" s="13">
        <v>3.7</v>
      </c>
      <c r="FV47" s="13">
        <v>5.3</v>
      </c>
      <c r="FW47" s="13">
        <v>2</v>
      </c>
      <c r="FX47" s="13">
        <v>2.6</v>
      </c>
      <c r="FY47" s="13">
        <v>2.1</v>
      </c>
      <c r="FZ47" s="13">
        <v>2.2999999999999998</v>
      </c>
      <c r="GA47" s="13">
        <v>3.5</v>
      </c>
      <c r="GB47" s="13">
        <v>3.9</v>
      </c>
      <c r="GC47" s="13">
        <v>5.5</v>
      </c>
      <c r="GD47" s="13">
        <v>5.6</v>
      </c>
      <c r="GE47" s="13">
        <v>6.4</v>
      </c>
      <c r="GF47" s="13">
        <v>9.6</v>
      </c>
      <c r="GG47" s="13">
        <v>6</v>
      </c>
      <c r="GH47" s="13">
        <v>6.9</v>
      </c>
      <c r="GI47" s="13">
        <v>7.1</v>
      </c>
      <c r="GK47" s="13"/>
      <c r="GL47" s="202" t="s">
        <v>235</v>
      </c>
      <c r="GM47" s="13">
        <v>8.8000000000000007</v>
      </c>
      <c r="GN47" s="13">
        <v>2.2000000000000002</v>
      </c>
      <c r="GO47" s="13">
        <v>1.4</v>
      </c>
      <c r="GP47" s="13">
        <v>3</v>
      </c>
      <c r="GQ47" s="13">
        <v>4.4000000000000004</v>
      </c>
      <c r="GR47" s="13">
        <v>1.4</v>
      </c>
      <c r="GS47" s="13">
        <v>2.7</v>
      </c>
      <c r="GT47" s="13">
        <v>3.8</v>
      </c>
      <c r="GU47" s="13">
        <v>1.4</v>
      </c>
      <c r="GV47" s="13">
        <v>2.7</v>
      </c>
      <c r="GW47" s="13">
        <v>2.2999999999999998</v>
      </c>
      <c r="GX47" s="13">
        <v>2.8</v>
      </c>
      <c r="GY47" s="13">
        <v>3.9</v>
      </c>
      <c r="GZ47" s="13">
        <v>3.9</v>
      </c>
      <c r="HA47" s="13">
        <v>6.1</v>
      </c>
      <c r="HB47" s="13">
        <v>6.4</v>
      </c>
      <c r="HC47" s="13">
        <v>6.8</v>
      </c>
      <c r="HD47" s="13">
        <v>11.1</v>
      </c>
      <c r="HE47" s="13">
        <v>6.7</v>
      </c>
      <c r="HF47" s="13">
        <v>6.8</v>
      </c>
      <c r="HG47" s="13">
        <v>8.3000000000000007</v>
      </c>
    </row>
    <row r="48" spans="1:215" ht="14.5">
      <c r="A48" s="13"/>
      <c r="B48" s="190" t="s">
        <v>237</v>
      </c>
      <c r="C48" s="13">
        <v>91.4</v>
      </c>
      <c r="D48" s="13">
        <v>97.4</v>
      </c>
      <c r="E48" s="13">
        <v>98.5</v>
      </c>
      <c r="F48" s="13">
        <v>96.8</v>
      </c>
      <c r="G48" s="13">
        <v>94.1</v>
      </c>
      <c r="H48" s="13">
        <v>98</v>
      </c>
      <c r="I48" s="13">
        <v>96</v>
      </c>
      <c r="J48" s="13">
        <v>92.8</v>
      </c>
      <c r="K48" s="13">
        <v>96.6</v>
      </c>
      <c r="L48" s="13">
        <v>96.2</v>
      </c>
      <c r="M48" s="13">
        <v>95.5</v>
      </c>
      <c r="N48" s="13">
        <v>96.2</v>
      </c>
      <c r="O48" s="13">
        <v>94.8</v>
      </c>
      <c r="P48" s="13">
        <v>94.5</v>
      </c>
      <c r="Q48" s="13">
        <v>93.2</v>
      </c>
      <c r="R48" s="13">
        <v>94.2</v>
      </c>
      <c r="S48" s="13">
        <v>94</v>
      </c>
      <c r="T48" s="13">
        <v>87.9</v>
      </c>
      <c r="U48" s="13">
        <v>93.4</v>
      </c>
      <c r="V48" s="13">
        <v>92</v>
      </c>
      <c r="W48" s="13">
        <v>89.8</v>
      </c>
      <c r="Y48" s="13"/>
      <c r="Z48" s="190" t="s">
        <v>237</v>
      </c>
      <c r="AA48" s="13">
        <v>88.7</v>
      </c>
      <c r="AB48" s="13">
        <v>96.5</v>
      </c>
      <c r="AC48" s="13">
        <v>98</v>
      </c>
      <c r="AD48" s="13">
        <v>96.8</v>
      </c>
      <c r="AE48" s="13">
        <v>95.9</v>
      </c>
      <c r="AF48" s="13">
        <v>98.1</v>
      </c>
      <c r="AG48" s="13">
        <v>96.3</v>
      </c>
      <c r="AH48" s="13">
        <v>94.7</v>
      </c>
      <c r="AI48" s="13">
        <v>97.6</v>
      </c>
      <c r="AJ48" s="13">
        <v>97.1</v>
      </c>
      <c r="AK48" s="13">
        <v>97.1</v>
      </c>
      <c r="AL48" s="13">
        <v>96.8</v>
      </c>
      <c r="AM48" s="13">
        <v>94.6</v>
      </c>
      <c r="AN48" s="13">
        <v>95.3</v>
      </c>
      <c r="AO48" s="13">
        <v>91.4</v>
      </c>
      <c r="AP48" s="13">
        <v>82.9</v>
      </c>
      <c r="AQ48" s="13">
        <v>76.3</v>
      </c>
      <c r="AR48" s="13">
        <v>52.9</v>
      </c>
      <c r="AS48" s="13">
        <v>64.8</v>
      </c>
      <c r="AT48" s="13">
        <v>67.8</v>
      </c>
      <c r="AU48" s="13">
        <v>55.5</v>
      </c>
      <c r="AW48" s="28"/>
      <c r="AX48" s="198" t="s">
        <v>238</v>
      </c>
      <c r="AY48" s="28">
        <v>94.4</v>
      </c>
      <c r="AZ48" s="28">
        <v>98.1</v>
      </c>
      <c r="BA48" s="28">
        <v>98.8</v>
      </c>
      <c r="BB48" s="28">
        <v>97.9</v>
      </c>
      <c r="BC48" s="28">
        <v>96.6</v>
      </c>
      <c r="BD48" s="28">
        <v>99</v>
      </c>
      <c r="BE48" s="28">
        <v>98.1</v>
      </c>
      <c r="BF48" s="28">
        <v>96.3</v>
      </c>
      <c r="BG48" s="28">
        <v>98.2</v>
      </c>
      <c r="BH48" s="28">
        <v>97.9</v>
      </c>
      <c r="BI48" s="28">
        <v>98.3</v>
      </c>
      <c r="BJ48" s="28">
        <v>98.1</v>
      </c>
      <c r="BK48" s="28">
        <v>96.6</v>
      </c>
      <c r="BL48" s="28">
        <v>96.2</v>
      </c>
      <c r="BM48" s="28">
        <v>94.9</v>
      </c>
      <c r="BN48" s="28">
        <v>93.4</v>
      </c>
      <c r="BO48" s="28">
        <v>92.8</v>
      </c>
      <c r="BP48" s="28">
        <v>85.9</v>
      </c>
      <c r="BQ48" s="28">
        <v>91.7</v>
      </c>
      <c r="BR48" s="28">
        <v>90.2</v>
      </c>
      <c r="BS48" s="28">
        <v>87.9</v>
      </c>
      <c r="BT48" s="29"/>
      <c r="BU48" s="28"/>
      <c r="BV48" s="198" t="s">
        <v>238</v>
      </c>
      <c r="BW48" s="28">
        <v>84.1</v>
      </c>
      <c r="BX48" s="28">
        <v>93.8</v>
      </c>
      <c r="BY48" s="28">
        <v>95.6</v>
      </c>
      <c r="BZ48" s="28">
        <v>93</v>
      </c>
      <c r="CA48" s="28">
        <v>91.3</v>
      </c>
      <c r="CB48" s="28">
        <v>97.2</v>
      </c>
      <c r="CC48" s="28">
        <v>95.6</v>
      </c>
      <c r="CD48" s="28">
        <v>93.1</v>
      </c>
      <c r="CE48" s="28">
        <v>97.5</v>
      </c>
      <c r="CF48" s="28">
        <v>95.7</v>
      </c>
      <c r="CG48" s="28">
        <v>96.6</v>
      </c>
      <c r="CH48" s="28">
        <v>95.9</v>
      </c>
      <c r="CI48" s="28">
        <v>94.2</v>
      </c>
      <c r="CJ48" s="28">
        <v>94.1</v>
      </c>
      <c r="CK48" s="28">
        <v>87.8</v>
      </c>
      <c r="CL48" s="28">
        <v>80.2</v>
      </c>
      <c r="CM48" s="28">
        <v>78.2</v>
      </c>
      <c r="CN48" s="28">
        <v>59.2</v>
      </c>
      <c r="CO48" s="28">
        <v>74.8</v>
      </c>
      <c r="CP48" s="28">
        <v>73.2</v>
      </c>
      <c r="CQ48" s="28">
        <v>64.3</v>
      </c>
      <c r="CR48" s="29"/>
      <c r="CS48" s="28"/>
      <c r="CT48" s="198" t="s">
        <v>238</v>
      </c>
      <c r="CU48" s="28">
        <v>84</v>
      </c>
      <c r="CV48" s="28">
        <v>92.3</v>
      </c>
      <c r="CW48" s="28">
        <v>94.8</v>
      </c>
      <c r="CX48" s="28">
        <v>93.4</v>
      </c>
      <c r="CY48" s="28">
        <v>92.5</v>
      </c>
      <c r="CZ48" s="28">
        <v>97.8</v>
      </c>
      <c r="DA48" s="28">
        <v>95.5</v>
      </c>
      <c r="DB48" s="28">
        <v>92.8</v>
      </c>
      <c r="DC48" s="28">
        <v>96.9</v>
      </c>
      <c r="DD48" s="28">
        <v>93.5</v>
      </c>
      <c r="DE48" s="28">
        <v>95.9</v>
      </c>
      <c r="DF48" s="28">
        <v>96</v>
      </c>
      <c r="DG48" s="28">
        <v>94.7</v>
      </c>
      <c r="DH48" s="28">
        <v>93.9</v>
      </c>
      <c r="DI48" s="28">
        <v>90.6</v>
      </c>
      <c r="DJ48" s="28">
        <v>88.6</v>
      </c>
      <c r="DK48" s="28">
        <v>86.9</v>
      </c>
      <c r="DL48" s="28">
        <v>75.3</v>
      </c>
      <c r="DM48" s="28">
        <v>84</v>
      </c>
      <c r="DN48" s="28">
        <v>83.5</v>
      </c>
      <c r="DO48" s="28">
        <v>76.7</v>
      </c>
      <c r="DP48" s="29"/>
      <c r="DQ48" s="28"/>
      <c r="DR48" s="198" t="s">
        <v>238</v>
      </c>
      <c r="DS48" s="28">
        <v>80.599999999999994</v>
      </c>
      <c r="DT48" s="28">
        <v>90.7</v>
      </c>
      <c r="DU48" s="28">
        <v>94.5</v>
      </c>
      <c r="DV48" s="28">
        <v>92.4</v>
      </c>
      <c r="DW48" s="28">
        <v>89.9</v>
      </c>
      <c r="DX48" s="28">
        <v>96.9</v>
      </c>
      <c r="DY48" s="28">
        <v>93.3</v>
      </c>
      <c r="DZ48" s="28">
        <v>91.3</v>
      </c>
      <c r="EA48" s="28">
        <v>96.8</v>
      </c>
      <c r="EB48" s="28">
        <v>94.3</v>
      </c>
      <c r="EC48" s="28">
        <v>94.6</v>
      </c>
      <c r="ED48" s="28">
        <v>94.2</v>
      </c>
      <c r="EE48" s="28">
        <v>91.2</v>
      </c>
      <c r="EF48" s="28">
        <v>88.4</v>
      </c>
      <c r="EG48" s="28">
        <v>83.3</v>
      </c>
      <c r="EH48" s="28">
        <v>81.8</v>
      </c>
      <c r="EI48" s="28">
        <v>82.5</v>
      </c>
      <c r="EJ48" s="28">
        <v>71.099999999999994</v>
      </c>
      <c r="EK48" s="28">
        <v>80.3</v>
      </c>
      <c r="EL48" s="28">
        <v>78.099999999999994</v>
      </c>
      <c r="EM48" s="28">
        <v>73</v>
      </c>
      <c r="EN48" s="29"/>
      <c r="EO48" s="28"/>
      <c r="EP48" s="198" t="s">
        <v>238</v>
      </c>
      <c r="EQ48" s="28">
        <v>87.2</v>
      </c>
      <c r="ER48" s="28">
        <v>94.7</v>
      </c>
      <c r="ES48" s="28">
        <v>96.8</v>
      </c>
      <c r="ET48" s="28">
        <v>95.2</v>
      </c>
      <c r="EU48" s="28">
        <v>94</v>
      </c>
      <c r="EV48" s="28">
        <v>98.2</v>
      </c>
      <c r="EW48" s="28">
        <v>96.4</v>
      </c>
      <c r="EX48" s="28">
        <v>94.2</v>
      </c>
      <c r="EY48" s="28">
        <v>97.5</v>
      </c>
      <c r="EZ48" s="28">
        <v>96.3</v>
      </c>
      <c r="FA48" s="28">
        <v>96.5</v>
      </c>
      <c r="FB48" s="28">
        <v>96.5</v>
      </c>
      <c r="FC48" s="28">
        <v>94.3</v>
      </c>
      <c r="FD48" s="28">
        <v>94.1</v>
      </c>
      <c r="FE48" s="28">
        <v>91.2</v>
      </c>
      <c r="FF48" s="28">
        <v>90.7</v>
      </c>
      <c r="FG48" s="28">
        <v>89</v>
      </c>
      <c r="FH48" s="28">
        <v>80</v>
      </c>
      <c r="FI48" s="28">
        <v>88.2</v>
      </c>
      <c r="FJ48" s="28">
        <v>87.1</v>
      </c>
      <c r="FK48" s="28">
        <v>83</v>
      </c>
      <c r="FM48" s="13"/>
      <c r="FN48" s="202" t="s">
        <v>237</v>
      </c>
      <c r="FO48" s="13">
        <v>88.6</v>
      </c>
      <c r="FP48" s="13">
        <v>96.6</v>
      </c>
      <c r="FQ48" s="13">
        <v>98</v>
      </c>
      <c r="FR48" s="13">
        <v>95.6</v>
      </c>
      <c r="FS48" s="13">
        <v>93.9</v>
      </c>
      <c r="FT48" s="13">
        <v>98.1</v>
      </c>
      <c r="FU48" s="13">
        <v>96.3</v>
      </c>
      <c r="FV48" s="13">
        <v>94.7</v>
      </c>
      <c r="FW48" s="13">
        <v>98</v>
      </c>
      <c r="FX48" s="13">
        <v>97</v>
      </c>
      <c r="FY48" s="13">
        <v>97.8</v>
      </c>
      <c r="FZ48" s="13">
        <v>97.6</v>
      </c>
      <c r="GA48" s="13">
        <v>96.1</v>
      </c>
      <c r="GB48" s="13">
        <v>95.7</v>
      </c>
      <c r="GC48" s="13">
        <v>92</v>
      </c>
      <c r="GD48" s="13">
        <v>86.2</v>
      </c>
      <c r="GE48" s="13">
        <v>81.400000000000006</v>
      </c>
      <c r="GF48" s="13">
        <v>60</v>
      </c>
      <c r="GG48" s="13">
        <v>73</v>
      </c>
      <c r="GH48" s="13">
        <v>74.5</v>
      </c>
      <c r="GI48" s="13">
        <v>63.9</v>
      </c>
      <c r="GK48" s="13"/>
      <c r="GL48" s="202" t="s">
        <v>237</v>
      </c>
      <c r="GM48" s="13">
        <v>89.6</v>
      </c>
      <c r="GN48" s="13">
        <v>96.8</v>
      </c>
      <c r="GO48" s="13">
        <v>98.2</v>
      </c>
      <c r="GP48" s="13">
        <v>96.9</v>
      </c>
      <c r="GQ48" s="13">
        <v>95.5</v>
      </c>
      <c r="GR48" s="13">
        <v>98.6</v>
      </c>
      <c r="GS48" s="13">
        <v>97.3</v>
      </c>
      <c r="GT48" s="13">
        <v>96.2</v>
      </c>
      <c r="GU48" s="13">
        <v>98.6</v>
      </c>
      <c r="GV48" s="13">
        <v>96.2</v>
      </c>
      <c r="GW48" s="13">
        <v>97.1</v>
      </c>
      <c r="GX48" s="13">
        <v>97</v>
      </c>
      <c r="GY48" s="13">
        <v>95.6</v>
      </c>
      <c r="GZ48" s="13">
        <v>95.5</v>
      </c>
      <c r="HA48" s="13">
        <v>92.7</v>
      </c>
      <c r="HB48" s="13">
        <v>89.1</v>
      </c>
      <c r="HC48" s="13">
        <v>87.5</v>
      </c>
      <c r="HD48" s="13">
        <v>73.599999999999994</v>
      </c>
      <c r="HE48" s="13">
        <v>83</v>
      </c>
      <c r="HF48" s="13">
        <v>82.9</v>
      </c>
      <c r="HG48" s="13">
        <v>74.099999999999994</v>
      </c>
    </row>
    <row r="49" spans="1:215" ht="14.5">
      <c r="A49" s="13"/>
      <c r="B49" s="190" t="s">
        <v>239</v>
      </c>
      <c r="C49" s="212" t="s">
        <v>240</v>
      </c>
      <c r="D49" s="212" t="s">
        <v>240</v>
      </c>
      <c r="E49" s="212" t="s">
        <v>240</v>
      </c>
      <c r="F49" s="212" t="s">
        <v>240</v>
      </c>
      <c r="G49" s="212" t="s">
        <v>240</v>
      </c>
      <c r="H49" s="212" t="s">
        <v>240</v>
      </c>
      <c r="I49" s="212" t="s">
        <v>240</v>
      </c>
      <c r="J49" s="212" t="s">
        <v>240</v>
      </c>
      <c r="K49" s="212" t="s">
        <v>240</v>
      </c>
      <c r="L49" s="212" t="s">
        <v>240</v>
      </c>
      <c r="M49" s="212" t="s">
        <v>240</v>
      </c>
      <c r="N49" s="212">
        <v>0.1</v>
      </c>
      <c r="O49" s="212">
        <v>0.2</v>
      </c>
      <c r="P49" s="212">
        <v>0</v>
      </c>
      <c r="Q49" s="212">
        <v>0.9</v>
      </c>
      <c r="R49" s="212" t="s">
        <v>240</v>
      </c>
      <c r="S49" s="212" t="s">
        <v>240</v>
      </c>
      <c r="T49" s="212" t="s">
        <v>240</v>
      </c>
      <c r="U49" s="212" t="s">
        <v>240</v>
      </c>
      <c r="V49" s="212" t="s">
        <v>240</v>
      </c>
      <c r="W49" s="212" t="s">
        <v>240</v>
      </c>
      <c r="Y49" s="13"/>
      <c r="Z49" s="190" t="s">
        <v>239</v>
      </c>
      <c r="AA49" s="212" t="s">
        <v>240</v>
      </c>
      <c r="AB49" s="212" t="s">
        <v>240</v>
      </c>
      <c r="AC49" s="212" t="s">
        <v>240</v>
      </c>
      <c r="AD49" s="212" t="s">
        <v>240</v>
      </c>
      <c r="AE49" s="212" t="s">
        <v>240</v>
      </c>
      <c r="AF49" s="212" t="s">
        <v>240</v>
      </c>
      <c r="AG49" s="212" t="s">
        <v>240</v>
      </c>
      <c r="AH49" s="212" t="s">
        <v>240</v>
      </c>
      <c r="AI49" s="212" t="s">
        <v>240</v>
      </c>
      <c r="AJ49" s="212" t="s">
        <v>240</v>
      </c>
      <c r="AK49" s="212" t="s">
        <v>240</v>
      </c>
      <c r="AL49" s="212">
        <v>0.1</v>
      </c>
      <c r="AM49" s="212">
        <v>0.2</v>
      </c>
      <c r="AN49" s="212">
        <v>0.1</v>
      </c>
      <c r="AO49" s="212">
        <v>0</v>
      </c>
      <c r="AP49" s="212" t="s">
        <v>240</v>
      </c>
      <c r="AQ49" s="212" t="s">
        <v>240</v>
      </c>
      <c r="AR49" s="212" t="s">
        <v>240</v>
      </c>
      <c r="AS49" s="212" t="s">
        <v>240</v>
      </c>
      <c r="AT49" s="212" t="s">
        <v>240</v>
      </c>
      <c r="AU49" s="212" t="s">
        <v>240</v>
      </c>
      <c r="AW49" s="28"/>
      <c r="AX49" s="198" t="s">
        <v>241</v>
      </c>
      <c r="AY49" s="228" t="s">
        <v>257</v>
      </c>
      <c r="AZ49" s="228" t="s">
        <v>257</v>
      </c>
      <c r="BA49" s="228" t="s">
        <v>257</v>
      </c>
      <c r="BB49" s="228" t="s">
        <v>257</v>
      </c>
      <c r="BC49" s="228" t="s">
        <v>257</v>
      </c>
      <c r="BD49" s="228" t="s">
        <v>257</v>
      </c>
      <c r="BE49" s="228" t="s">
        <v>257</v>
      </c>
      <c r="BF49" s="228" t="s">
        <v>257</v>
      </c>
      <c r="BG49" s="228" t="s">
        <v>257</v>
      </c>
      <c r="BH49" s="228" t="s">
        <v>257</v>
      </c>
      <c r="BI49" s="228" t="s">
        <v>257</v>
      </c>
      <c r="BJ49" s="228">
        <v>0.1</v>
      </c>
      <c r="BK49" s="228">
        <v>0.1</v>
      </c>
      <c r="BL49" s="228">
        <v>0.1</v>
      </c>
      <c r="BM49" s="228">
        <v>0</v>
      </c>
      <c r="BN49" s="228" t="s">
        <v>257</v>
      </c>
      <c r="BO49" s="228" t="s">
        <v>257</v>
      </c>
      <c r="BP49" s="228" t="s">
        <v>257</v>
      </c>
      <c r="BQ49" s="228" t="s">
        <v>257</v>
      </c>
      <c r="BR49" s="228" t="s">
        <v>257</v>
      </c>
      <c r="BS49" s="228" t="s">
        <v>257</v>
      </c>
      <c r="BT49" s="29"/>
      <c r="BU49" s="28"/>
      <c r="BV49" s="198" t="s">
        <v>241</v>
      </c>
      <c r="BW49" s="228" t="s">
        <v>257</v>
      </c>
      <c r="BX49" s="228" t="s">
        <v>257</v>
      </c>
      <c r="BY49" s="228" t="s">
        <v>257</v>
      </c>
      <c r="BZ49" s="228" t="s">
        <v>257</v>
      </c>
      <c r="CA49" s="228" t="s">
        <v>257</v>
      </c>
      <c r="CB49" s="228" t="s">
        <v>257</v>
      </c>
      <c r="CC49" s="228" t="s">
        <v>257</v>
      </c>
      <c r="CD49" s="228" t="s">
        <v>257</v>
      </c>
      <c r="CE49" s="228" t="s">
        <v>257</v>
      </c>
      <c r="CF49" s="228" t="s">
        <v>257</v>
      </c>
      <c r="CG49" s="228" t="s">
        <v>257</v>
      </c>
      <c r="CH49" s="228">
        <v>0.1</v>
      </c>
      <c r="CI49" s="228">
        <v>0.2</v>
      </c>
      <c r="CJ49" s="228">
        <v>0.2</v>
      </c>
      <c r="CK49" s="228">
        <v>0.3</v>
      </c>
      <c r="CL49" s="228" t="s">
        <v>257</v>
      </c>
      <c r="CM49" s="228" t="s">
        <v>257</v>
      </c>
      <c r="CN49" s="228" t="s">
        <v>257</v>
      </c>
      <c r="CO49" s="228" t="s">
        <v>257</v>
      </c>
      <c r="CP49" s="228" t="s">
        <v>257</v>
      </c>
      <c r="CQ49" s="228" t="s">
        <v>257</v>
      </c>
      <c r="CR49" s="29"/>
      <c r="CS49" s="28"/>
      <c r="CT49" s="198" t="s">
        <v>241</v>
      </c>
      <c r="CU49" s="228" t="s">
        <v>257</v>
      </c>
      <c r="CV49" s="228" t="s">
        <v>257</v>
      </c>
      <c r="CW49" s="228" t="s">
        <v>257</v>
      </c>
      <c r="CX49" s="228" t="s">
        <v>257</v>
      </c>
      <c r="CY49" s="228" t="s">
        <v>257</v>
      </c>
      <c r="CZ49" s="228" t="s">
        <v>257</v>
      </c>
      <c r="DA49" s="228" t="s">
        <v>257</v>
      </c>
      <c r="DB49" s="228">
        <v>0.3</v>
      </c>
      <c r="DC49" s="228">
        <v>0.1</v>
      </c>
      <c r="DD49" s="228">
        <v>0.2</v>
      </c>
      <c r="DE49" s="228">
        <v>0.2</v>
      </c>
      <c r="DF49" s="228">
        <v>0.2</v>
      </c>
      <c r="DG49" s="228">
        <v>0.3</v>
      </c>
      <c r="DH49" s="228">
        <v>0.3</v>
      </c>
      <c r="DI49" s="228">
        <v>0.5</v>
      </c>
      <c r="DJ49" s="228" t="s">
        <v>257</v>
      </c>
      <c r="DK49" s="228" t="s">
        <v>257</v>
      </c>
      <c r="DL49" s="228" t="s">
        <v>257</v>
      </c>
      <c r="DM49" s="228" t="s">
        <v>257</v>
      </c>
      <c r="DN49" s="228" t="s">
        <v>257</v>
      </c>
      <c r="DO49" s="228" t="s">
        <v>257</v>
      </c>
      <c r="DP49" s="29"/>
      <c r="DQ49" s="28"/>
      <c r="DR49" s="198" t="s">
        <v>241</v>
      </c>
      <c r="DS49" s="228" t="s">
        <v>257</v>
      </c>
      <c r="DT49" s="228" t="s">
        <v>257</v>
      </c>
      <c r="DU49" s="228" t="s">
        <v>257</v>
      </c>
      <c r="DV49" s="228" t="s">
        <v>257</v>
      </c>
      <c r="DW49" s="228" t="s">
        <v>257</v>
      </c>
      <c r="DX49" s="228" t="s">
        <v>257</v>
      </c>
      <c r="DY49" s="228" t="s">
        <v>257</v>
      </c>
      <c r="DZ49" s="228" t="s">
        <v>257</v>
      </c>
      <c r="EA49" s="228">
        <v>0.2</v>
      </c>
      <c r="EB49" s="228">
        <v>0.3</v>
      </c>
      <c r="EC49" s="228">
        <v>0.4</v>
      </c>
      <c r="ED49" s="228">
        <v>0.5</v>
      </c>
      <c r="EE49" s="228">
        <v>0.5</v>
      </c>
      <c r="EF49" s="228">
        <v>0.7</v>
      </c>
      <c r="EG49" s="228">
        <v>1</v>
      </c>
      <c r="EH49" s="228" t="s">
        <v>257</v>
      </c>
      <c r="EI49" s="228" t="s">
        <v>257</v>
      </c>
      <c r="EJ49" s="228" t="s">
        <v>257</v>
      </c>
      <c r="EK49" s="228" t="s">
        <v>257</v>
      </c>
      <c r="EL49" s="228" t="s">
        <v>257</v>
      </c>
      <c r="EM49" s="228" t="s">
        <v>257</v>
      </c>
      <c r="EN49" s="29"/>
      <c r="EO49" s="28"/>
      <c r="EP49" s="198" t="s">
        <v>241</v>
      </c>
      <c r="EQ49" s="228" t="s">
        <v>257</v>
      </c>
      <c r="ER49" s="228" t="s">
        <v>257</v>
      </c>
      <c r="ES49" s="228" t="s">
        <v>257</v>
      </c>
      <c r="ET49" s="228" t="s">
        <v>257</v>
      </c>
      <c r="EU49" s="228" t="s">
        <v>257</v>
      </c>
      <c r="EV49" s="228" t="s">
        <v>257</v>
      </c>
      <c r="EW49" s="228" t="s">
        <v>257</v>
      </c>
      <c r="EX49" s="228" t="s">
        <v>257</v>
      </c>
      <c r="EY49" s="228" t="s">
        <v>257</v>
      </c>
      <c r="EZ49" s="228" t="s">
        <v>257</v>
      </c>
      <c r="FA49" s="228" t="s">
        <v>257</v>
      </c>
      <c r="FB49" s="228">
        <v>0.2</v>
      </c>
      <c r="FC49" s="228">
        <v>0.4</v>
      </c>
      <c r="FD49" s="228">
        <v>0.4</v>
      </c>
      <c r="FE49" s="228">
        <v>0.6</v>
      </c>
      <c r="FF49" s="228" t="s">
        <v>257</v>
      </c>
      <c r="FG49" s="228" t="s">
        <v>257</v>
      </c>
      <c r="FH49" s="228" t="s">
        <v>257</v>
      </c>
      <c r="FI49" s="228" t="s">
        <v>257</v>
      </c>
      <c r="FJ49" s="228" t="s">
        <v>257</v>
      </c>
      <c r="FK49" s="228" t="s">
        <v>257</v>
      </c>
      <c r="FM49" s="13"/>
      <c r="FN49" s="202" t="s">
        <v>239</v>
      </c>
      <c r="FO49" s="212" t="s">
        <v>240</v>
      </c>
      <c r="FP49" s="212" t="s">
        <v>240</v>
      </c>
      <c r="FQ49" s="212" t="s">
        <v>240</v>
      </c>
      <c r="FR49" s="212" t="s">
        <v>240</v>
      </c>
      <c r="FS49" s="212" t="s">
        <v>240</v>
      </c>
      <c r="FT49" s="212" t="s">
        <v>240</v>
      </c>
      <c r="FU49" s="212" t="s">
        <v>240</v>
      </c>
      <c r="FV49" s="212" t="s">
        <v>240</v>
      </c>
      <c r="FW49" s="212" t="s">
        <v>240</v>
      </c>
      <c r="FX49" s="212" t="s">
        <v>240</v>
      </c>
      <c r="FY49" s="212" t="s">
        <v>240</v>
      </c>
      <c r="FZ49" s="212">
        <v>0.1</v>
      </c>
      <c r="GA49" s="212">
        <v>0.2</v>
      </c>
      <c r="GB49" s="212">
        <v>0.1</v>
      </c>
      <c r="GC49" s="212">
        <v>0.2</v>
      </c>
      <c r="GD49" s="212" t="s">
        <v>240</v>
      </c>
      <c r="GE49" s="212" t="s">
        <v>240</v>
      </c>
      <c r="GF49" s="212" t="s">
        <v>240</v>
      </c>
      <c r="GG49" s="212" t="s">
        <v>240</v>
      </c>
      <c r="GH49" s="212" t="s">
        <v>240</v>
      </c>
      <c r="GI49" s="212" t="s">
        <v>240</v>
      </c>
      <c r="GK49" s="13"/>
      <c r="GL49" s="202" t="s">
        <v>239</v>
      </c>
      <c r="GM49" s="212" t="s">
        <v>240</v>
      </c>
      <c r="GN49" s="212" t="s">
        <v>240</v>
      </c>
      <c r="GO49" s="212" t="s">
        <v>240</v>
      </c>
      <c r="GP49" s="212" t="s">
        <v>240</v>
      </c>
      <c r="GQ49" s="212" t="s">
        <v>240</v>
      </c>
      <c r="GR49" s="212" t="s">
        <v>240</v>
      </c>
      <c r="GS49" s="212" t="s">
        <v>240</v>
      </c>
      <c r="GT49" s="212" t="s">
        <v>240</v>
      </c>
      <c r="GU49" s="212" t="s">
        <v>240</v>
      </c>
      <c r="GV49" s="212" t="s">
        <v>240</v>
      </c>
      <c r="GW49" s="212">
        <v>0.1</v>
      </c>
      <c r="GX49" s="212">
        <v>0.1</v>
      </c>
      <c r="GY49" s="212">
        <v>0.2</v>
      </c>
      <c r="GZ49" s="212">
        <v>0.1</v>
      </c>
      <c r="HA49" s="212">
        <v>0.2</v>
      </c>
      <c r="HB49" s="212" t="s">
        <v>240</v>
      </c>
      <c r="HC49" s="212" t="s">
        <v>240</v>
      </c>
      <c r="HD49" s="212" t="s">
        <v>240</v>
      </c>
      <c r="HE49" s="212" t="s">
        <v>240</v>
      </c>
      <c r="HF49" s="212" t="s">
        <v>240</v>
      </c>
      <c r="HG49" s="212" t="s">
        <v>240</v>
      </c>
    </row>
    <row r="50" spans="1:215" ht="14.5">
      <c r="A50" s="13"/>
      <c r="B50" s="190" t="s">
        <v>243</v>
      </c>
      <c r="C50" s="13">
        <v>0</v>
      </c>
      <c r="D50" s="212" t="s">
        <v>240</v>
      </c>
      <c r="E50" s="212" t="s">
        <v>240</v>
      </c>
      <c r="F50" s="212" t="s">
        <v>240</v>
      </c>
      <c r="G50" s="212" t="s">
        <v>240</v>
      </c>
      <c r="H50" s="212" t="s">
        <v>240</v>
      </c>
      <c r="I50" s="212" t="s">
        <v>240</v>
      </c>
      <c r="J50" s="212" t="s">
        <v>240</v>
      </c>
      <c r="K50" s="212" t="s">
        <v>240</v>
      </c>
      <c r="L50" s="212" t="s">
        <v>240</v>
      </c>
      <c r="M50" s="212" t="s">
        <v>240</v>
      </c>
      <c r="N50" s="212" t="s">
        <v>240</v>
      </c>
      <c r="O50" s="212" t="s">
        <v>240</v>
      </c>
      <c r="P50" s="212" t="s">
        <v>240</v>
      </c>
      <c r="Q50" s="212" t="s">
        <v>240</v>
      </c>
      <c r="R50" s="212" t="s">
        <v>240</v>
      </c>
      <c r="S50" s="212" t="s">
        <v>240</v>
      </c>
      <c r="T50" s="212" t="s">
        <v>240</v>
      </c>
      <c r="U50" s="212" t="s">
        <v>240</v>
      </c>
      <c r="V50" s="212" t="s">
        <v>240</v>
      </c>
      <c r="W50" s="212" t="s">
        <v>240</v>
      </c>
      <c r="Y50" s="13"/>
      <c r="Z50" s="190" t="s">
        <v>243</v>
      </c>
      <c r="AA50" s="13">
        <v>0</v>
      </c>
      <c r="AB50" s="212" t="s">
        <v>240</v>
      </c>
      <c r="AC50" s="212" t="s">
        <v>240</v>
      </c>
      <c r="AD50" s="212" t="s">
        <v>240</v>
      </c>
      <c r="AE50" s="212" t="s">
        <v>240</v>
      </c>
      <c r="AF50" s="212" t="s">
        <v>240</v>
      </c>
      <c r="AG50" s="212" t="s">
        <v>240</v>
      </c>
      <c r="AH50" s="212" t="s">
        <v>240</v>
      </c>
      <c r="AI50" s="212" t="s">
        <v>240</v>
      </c>
      <c r="AJ50" s="212" t="s">
        <v>240</v>
      </c>
      <c r="AK50" s="212" t="s">
        <v>240</v>
      </c>
      <c r="AL50" s="212" t="s">
        <v>240</v>
      </c>
      <c r="AM50" s="212" t="s">
        <v>240</v>
      </c>
      <c r="AN50" s="212" t="s">
        <v>240</v>
      </c>
      <c r="AO50" s="212" t="s">
        <v>240</v>
      </c>
      <c r="AP50" s="212" t="s">
        <v>240</v>
      </c>
      <c r="AQ50" s="212" t="s">
        <v>240</v>
      </c>
      <c r="AR50" s="212" t="s">
        <v>240</v>
      </c>
      <c r="AS50" s="212" t="s">
        <v>240</v>
      </c>
      <c r="AT50" s="212" t="s">
        <v>240</v>
      </c>
      <c r="AU50" s="212" t="s">
        <v>240</v>
      </c>
      <c r="AW50" s="28"/>
      <c r="AX50" s="198" t="s">
        <v>244</v>
      </c>
      <c r="AY50" s="28">
        <v>0</v>
      </c>
      <c r="AZ50" s="228" t="s">
        <v>257</v>
      </c>
      <c r="BA50" s="228" t="s">
        <v>257</v>
      </c>
      <c r="BB50" s="228" t="s">
        <v>257</v>
      </c>
      <c r="BC50" s="228" t="s">
        <v>257</v>
      </c>
      <c r="BD50" s="228" t="s">
        <v>257</v>
      </c>
      <c r="BE50" s="228" t="s">
        <v>257</v>
      </c>
      <c r="BF50" s="228" t="s">
        <v>257</v>
      </c>
      <c r="BG50" s="228" t="s">
        <v>257</v>
      </c>
      <c r="BH50" s="228" t="s">
        <v>257</v>
      </c>
      <c r="BI50" s="228" t="s">
        <v>257</v>
      </c>
      <c r="BJ50" s="228" t="s">
        <v>257</v>
      </c>
      <c r="BK50" s="228" t="s">
        <v>257</v>
      </c>
      <c r="BL50" s="228" t="s">
        <v>257</v>
      </c>
      <c r="BM50" s="228" t="s">
        <v>257</v>
      </c>
      <c r="BN50" s="228" t="s">
        <v>257</v>
      </c>
      <c r="BO50" s="228" t="s">
        <v>257</v>
      </c>
      <c r="BP50" s="228" t="s">
        <v>257</v>
      </c>
      <c r="BQ50" s="228" t="s">
        <v>257</v>
      </c>
      <c r="BR50" s="228" t="s">
        <v>257</v>
      </c>
      <c r="BS50" s="228" t="s">
        <v>257</v>
      </c>
      <c r="BT50" s="29"/>
      <c r="BU50" s="28"/>
      <c r="BV50" s="198" t="s">
        <v>244</v>
      </c>
      <c r="BW50" s="28">
        <v>0</v>
      </c>
      <c r="BX50" s="228" t="s">
        <v>257</v>
      </c>
      <c r="BY50" s="228" t="s">
        <v>257</v>
      </c>
      <c r="BZ50" s="228" t="s">
        <v>257</v>
      </c>
      <c r="CA50" s="228" t="s">
        <v>257</v>
      </c>
      <c r="CB50" s="228" t="s">
        <v>257</v>
      </c>
      <c r="CC50" s="228" t="s">
        <v>257</v>
      </c>
      <c r="CD50" s="228" t="s">
        <v>257</v>
      </c>
      <c r="CE50" s="228" t="s">
        <v>257</v>
      </c>
      <c r="CF50" s="228" t="s">
        <v>257</v>
      </c>
      <c r="CG50" s="228" t="s">
        <v>257</v>
      </c>
      <c r="CH50" s="228" t="s">
        <v>257</v>
      </c>
      <c r="CI50" s="228" t="s">
        <v>257</v>
      </c>
      <c r="CJ50" s="228" t="s">
        <v>257</v>
      </c>
      <c r="CK50" s="228" t="s">
        <v>257</v>
      </c>
      <c r="CL50" s="228" t="s">
        <v>257</v>
      </c>
      <c r="CM50" s="228" t="s">
        <v>257</v>
      </c>
      <c r="CN50" s="228" t="s">
        <v>257</v>
      </c>
      <c r="CO50" s="228" t="s">
        <v>257</v>
      </c>
      <c r="CP50" s="228" t="s">
        <v>257</v>
      </c>
      <c r="CQ50" s="228" t="s">
        <v>257</v>
      </c>
      <c r="CR50" s="29"/>
      <c r="CS50" s="28"/>
      <c r="CT50" s="198" t="s">
        <v>244</v>
      </c>
      <c r="CU50" s="28">
        <v>0</v>
      </c>
      <c r="CV50" s="228" t="s">
        <v>257</v>
      </c>
      <c r="CW50" s="228" t="s">
        <v>257</v>
      </c>
      <c r="CX50" s="228" t="s">
        <v>257</v>
      </c>
      <c r="CY50" s="228" t="s">
        <v>257</v>
      </c>
      <c r="CZ50" s="228" t="s">
        <v>257</v>
      </c>
      <c r="DA50" s="228" t="s">
        <v>257</v>
      </c>
      <c r="DB50" s="228" t="s">
        <v>257</v>
      </c>
      <c r="DC50" s="228" t="s">
        <v>257</v>
      </c>
      <c r="DD50" s="228" t="s">
        <v>257</v>
      </c>
      <c r="DE50" s="228" t="s">
        <v>257</v>
      </c>
      <c r="DF50" s="228" t="s">
        <v>257</v>
      </c>
      <c r="DG50" s="228" t="s">
        <v>257</v>
      </c>
      <c r="DH50" s="228" t="s">
        <v>257</v>
      </c>
      <c r="DI50" s="228" t="s">
        <v>257</v>
      </c>
      <c r="DJ50" s="228" t="s">
        <v>257</v>
      </c>
      <c r="DK50" s="228" t="s">
        <v>257</v>
      </c>
      <c r="DL50" s="228" t="s">
        <v>257</v>
      </c>
      <c r="DM50" s="228" t="s">
        <v>257</v>
      </c>
      <c r="DN50" s="228" t="s">
        <v>257</v>
      </c>
      <c r="DO50" s="228" t="s">
        <v>257</v>
      </c>
      <c r="DP50" s="29"/>
      <c r="DQ50" s="28"/>
      <c r="DR50" s="198" t="s">
        <v>244</v>
      </c>
      <c r="DS50" s="28">
        <v>0</v>
      </c>
      <c r="DT50" s="228" t="s">
        <v>257</v>
      </c>
      <c r="DU50" s="228" t="s">
        <v>257</v>
      </c>
      <c r="DV50" s="228" t="s">
        <v>257</v>
      </c>
      <c r="DW50" s="228" t="s">
        <v>257</v>
      </c>
      <c r="DX50" s="228" t="s">
        <v>257</v>
      </c>
      <c r="DY50" s="228" t="s">
        <v>257</v>
      </c>
      <c r="DZ50" s="228" t="s">
        <v>257</v>
      </c>
      <c r="EA50" s="228" t="s">
        <v>257</v>
      </c>
      <c r="EB50" s="228" t="s">
        <v>257</v>
      </c>
      <c r="EC50" s="228" t="s">
        <v>257</v>
      </c>
      <c r="ED50" s="228" t="s">
        <v>257</v>
      </c>
      <c r="EE50" s="228" t="s">
        <v>257</v>
      </c>
      <c r="EF50" s="228" t="s">
        <v>257</v>
      </c>
      <c r="EG50" s="228" t="s">
        <v>257</v>
      </c>
      <c r="EH50" s="228" t="s">
        <v>257</v>
      </c>
      <c r="EI50" s="228" t="s">
        <v>257</v>
      </c>
      <c r="EJ50" s="228" t="s">
        <v>257</v>
      </c>
      <c r="EK50" s="228" t="s">
        <v>257</v>
      </c>
      <c r="EL50" s="228" t="s">
        <v>257</v>
      </c>
      <c r="EM50" s="228" t="s">
        <v>257</v>
      </c>
      <c r="EN50" s="29"/>
      <c r="EO50" s="28"/>
      <c r="EP50" s="198" t="s">
        <v>244</v>
      </c>
      <c r="EQ50" s="28">
        <v>0</v>
      </c>
      <c r="ER50" s="228" t="s">
        <v>257</v>
      </c>
      <c r="ES50" s="228" t="s">
        <v>257</v>
      </c>
      <c r="ET50" s="228" t="s">
        <v>257</v>
      </c>
      <c r="EU50" s="228" t="s">
        <v>257</v>
      </c>
      <c r="EV50" s="228" t="s">
        <v>257</v>
      </c>
      <c r="EW50" s="228" t="s">
        <v>257</v>
      </c>
      <c r="EX50" s="228" t="s">
        <v>257</v>
      </c>
      <c r="EY50" s="228" t="s">
        <v>257</v>
      </c>
      <c r="EZ50" s="228" t="s">
        <v>257</v>
      </c>
      <c r="FA50" s="228" t="s">
        <v>257</v>
      </c>
      <c r="FB50" s="228" t="s">
        <v>257</v>
      </c>
      <c r="FC50" s="228" t="s">
        <v>257</v>
      </c>
      <c r="FD50" s="228" t="s">
        <v>257</v>
      </c>
      <c r="FE50" s="228" t="s">
        <v>257</v>
      </c>
      <c r="FF50" s="228" t="s">
        <v>257</v>
      </c>
      <c r="FG50" s="228" t="s">
        <v>257</v>
      </c>
      <c r="FH50" s="228" t="s">
        <v>257</v>
      </c>
      <c r="FI50" s="228" t="s">
        <v>257</v>
      </c>
      <c r="FJ50" s="228" t="s">
        <v>257</v>
      </c>
      <c r="FK50" s="228" t="s">
        <v>257</v>
      </c>
      <c r="FM50" s="13"/>
      <c r="FN50" s="202" t="s">
        <v>243</v>
      </c>
      <c r="FO50" s="13">
        <v>0</v>
      </c>
      <c r="FP50" s="212" t="s">
        <v>240</v>
      </c>
      <c r="FQ50" s="212" t="s">
        <v>240</v>
      </c>
      <c r="FR50" s="212" t="s">
        <v>240</v>
      </c>
      <c r="FS50" s="212" t="s">
        <v>240</v>
      </c>
      <c r="FT50" s="212" t="s">
        <v>240</v>
      </c>
      <c r="FU50" s="212" t="s">
        <v>240</v>
      </c>
      <c r="FV50" s="212" t="s">
        <v>240</v>
      </c>
      <c r="FW50" s="212" t="s">
        <v>240</v>
      </c>
      <c r="FX50" s="212" t="s">
        <v>240</v>
      </c>
      <c r="FY50" s="212" t="s">
        <v>240</v>
      </c>
      <c r="FZ50" s="212" t="s">
        <v>240</v>
      </c>
      <c r="GA50" s="212" t="s">
        <v>240</v>
      </c>
      <c r="GB50" s="212" t="s">
        <v>240</v>
      </c>
      <c r="GC50" s="212" t="s">
        <v>240</v>
      </c>
      <c r="GD50" s="212" t="s">
        <v>240</v>
      </c>
      <c r="GE50" s="212" t="s">
        <v>240</v>
      </c>
      <c r="GF50" s="212" t="s">
        <v>240</v>
      </c>
      <c r="GG50" s="212" t="s">
        <v>240</v>
      </c>
      <c r="GH50" s="212" t="s">
        <v>240</v>
      </c>
      <c r="GI50" s="212" t="s">
        <v>240</v>
      </c>
      <c r="GK50" s="13"/>
      <c r="GL50" s="202" t="s">
        <v>243</v>
      </c>
      <c r="GM50" s="13">
        <v>0</v>
      </c>
      <c r="GN50" s="212" t="s">
        <v>240</v>
      </c>
      <c r="GO50" s="212" t="s">
        <v>240</v>
      </c>
      <c r="GP50" s="212" t="s">
        <v>240</v>
      </c>
      <c r="GQ50" s="212" t="s">
        <v>240</v>
      </c>
      <c r="GR50" s="212" t="s">
        <v>240</v>
      </c>
      <c r="GS50" s="212" t="s">
        <v>240</v>
      </c>
      <c r="GT50" s="212" t="s">
        <v>240</v>
      </c>
      <c r="GU50" s="212" t="s">
        <v>240</v>
      </c>
      <c r="GV50" s="212" t="s">
        <v>240</v>
      </c>
      <c r="GW50" s="212" t="s">
        <v>240</v>
      </c>
      <c r="GX50" s="212" t="s">
        <v>240</v>
      </c>
      <c r="GY50" s="212" t="s">
        <v>240</v>
      </c>
      <c r="GZ50" s="212" t="s">
        <v>240</v>
      </c>
      <c r="HA50" s="212" t="s">
        <v>240</v>
      </c>
      <c r="HB50" s="212" t="s">
        <v>240</v>
      </c>
      <c r="HC50" s="212" t="s">
        <v>240</v>
      </c>
      <c r="HD50" s="212" t="s">
        <v>240</v>
      </c>
      <c r="HE50" s="212" t="s">
        <v>240</v>
      </c>
      <c r="HF50" s="212" t="s">
        <v>240</v>
      </c>
      <c r="HG50" s="212" t="s">
        <v>240</v>
      </c>
    </row>
    <row r="51" spans="1:215" ht="14.5">
      <c r="A51" s="13"/>
      <c r="B51" s="190" t="s">
        <v>245</v>
      </c>
      <c r="C51" s="13">
        <v>0</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c r="W51" s="13">
        <v>0</v>
      </c>
      <c r="Y51" s="13"/>
      <c r="Z51" s="190" t="s">
        <v>245</v>
      </c>
      <c r="AA51" s="13">
        <v>0</v>
      </c>
      <c r="AB51" s="13">
        <v>0</v>
      </c>
      <c r="AC51" s="13">
        <v>0</v>
      </c>
      <c r="AD51" s="13">
        <v>0</v>
      </c>
      <c r="AE51" s="13">
        <v>0</v>
      </c>
      <c r="AF51" s="13">
        <v>0</v>
      </c>
      <c r="AG51" s="13">
        <v>0</v>
      </c>
      <c r="AH51" s="13">
        <v>0</v>
      </c>
      <c r="AI51" s="13">
        <v>0</v>
      </c>
      <c r="AJ51" s="13">
        <v>0</v>
      </c>
      <c r="AK51" s="13">
        <v>0</v>
      </c>
      <c r="AL51" s="13">
        <v>0</v>
      </c>
      <c r="AM51" s="13">
        <v>0</v>
      </c>
      <c r="AN51" s="13">
        <v>0</v>
      </c>
      <c r="AO51" s="13">
        <v>0</v>
      </c>
      <c r="AP51" s="13">
        <v>0</v>
      </c>
      <c r="AQ51" s="13">
        <v>0</v>
      </c>
      <c r="AR51" s="13">
        <v>0</v>
      </c>
      <c r="AS51" s="13">
        <v>0</v>
      </c>
      <c r="AT51" s="13">
        <v>0</v>
      </c>
      <c r="AU51" s="13">
        <v>0</v>
      </c>
      <c r="AW51" s="28"/>
      <c r="AX51" s="198" t="s">
        <v>246</v>
      </c>
      <c r="AY51" s="28">
        <v>0</v>
      </c>
      <c r="AZ51" s="28">
        <v>0</v>
      </c>
      <c r="BA51" s="28">
        <v>0</v>
      </c>
      <c r="BB51" s="28">
        <v>0</v>
      </c>
      <c r="BC51" s="28">
        <v>0</v>
      </c>
      <c r="BD51" s="28">
        <v>0</v>
      </c>
      <c r="BE51" s="28">
        <v>0</v>
      </c>
      <c r="BF51" s="28">
        <v>0</v>
      </c>
      <c r="BG51" s="28">
        <v>0</v>
      </c>
      <c r="BH51" s="28">
        <v>0</v>
      </c>
      <c r="BI51" s="28">
        <v>0</v>
      </c>
      <c r="BJ51" s="28">
        <v>0</v>
      </c>
      <c r="BK51" s="28">
        <v>0</v>
      </c>
      <c r="BL51" s="28">
        <v>0</v>
      </c>
      <c r="BM51" s="28">
        <v>0</v>
      </c>
      <c r="BN51" s="28">
        <v>0</v>
      </c>
      <c r="BO51" s="28">
        <v>0</v>
      </c>
      <c r="BP51" s="28">
        <v>0</v>
      </c>
      <c r="BQ51" s="28">
        <v>0</v>
      </c>
      <c r="BR51" s="28">
        <v>0</v>
      </c>
      <c r="BS51" s="28">
        <v>0</v>
      </c>
      <c r="BT51" s="29"/>
      <c r="BU51" s="28"/>
      <c r="BV51" s="198" t="s">
        <v>246</v>
      </c>
      <c r="BW51" s="28">
        <v>0</v>
      </c>
      <c r="BX51" s="28">
        <v>0</v>
      </c>
      <c r="BY51" s="28">
        <v>0</v>
      </c>
      <c r="BZ51" s="28">
        <v>0</v>
      </c>
      <c r="CA51" s="28">
        <v>0</v>
      </c>
      <c r="CB51" s="28">
        <v>0</v>
      </c>
      <c r="CC51" s="28">
        <v>0</v>
      </c>
      <c r="CD51" s="28">
        <v>0</v>
      </c>
      <c r="CE51" s="28">
        <v>0</v>
      </c>
      <c r="CF51" s="28">
        <v>0</v>
      </c>
      <c r="CG51" s="28">
        <v>0</v>
      </c>
      <c r="CH51" s="28">
        <v>0</v>
      </c>
      <c r="CI51" s="28">
        <v>0</v>
      </c>
      <c r="CJ51" s="28">
        <v>0</v>
      </c>
      <c r="CK51" s="28">
        <v>0</v>
      </c>
      <c r="CL51" s="28">
        <v>0</v>
      </c>
      <c r="CM51" s="28">
        <v>0</v>
      </c>
      <c r="CN51" s="28">
        <v>0</v>
      </c>
      <c r="CO51" s="28">
        <v>0</v>
      </c>
      <c r="CP51" s="28">
        <v>0</v>
      </c>
      <c r="CQ51" s="28">
        <v>0</v>
      </c>
      <c r="CR51" s="29"/>
      <c r="CS51" s="28"/>
      <c r="CT51" s="198" t="s">
        <v>246</v>
      </c>
      <c r="CU51" s="28">
        <v>0</v>
      </c>
      <c r="CV51" s="28">
        <v>0</v>
      </c>
      <c r="CW51" s="28">
        <v>0</v>
      </c>
      <c r="CX51" s="28">
        <v>0</v>
      </c>
      <c r="CY51" s="28">
        <v>0</v>
      </c>
      <c r="CZ51" s="28">
        <v>0</v>
      </c>
      <c r="DA51" s="28">
        <v>0</v>
      </c>
      <c r="DB51" s="28">
        <v>0</v>
      </c>
      <c r="DC51" s="28">
        <v>0</v>
      </c>
      <c r="DD51" s="28">
        <v>0</v>
      </c>
      <c r="DE51" s="28">
        <v>0</v>
      </c>
      <c r="DF51" s="28">
        <v>0</v>
      </c>
      <c r="DG51" s="28">
        <v>0</v>
      </c>
      <c r="DH51" s="28">
        <v>0</v>
      </c>
      <c r="DI51" s="28">
        <v>0</v>
      </c>
      <c r="DJ51" s="28">
        <v>0</v>
      </c>
      <c r="DK51" s="28">
        <v>0</v>
      </c>
      <c r="DL51" s="28">
        <v>0</v>
      </c>
      <c r="DM51" s="28">
        <v>0</v>
      </c>
      <c r="DN51" s="28">
        <v>0</v>
      </c>
      <c r="DO51" s="28">
        <v>0</v>
      </c>
      <c r="DP51" s="29"/>
      <c r="DQ51" s="28"/>
      <c r="DR51" s="198" t="s">
        <v>246</v>
      </c>
      <c r="DS51" s="28">
        <v>0</v>
      </c>
      <c r="DT51" s="28">
        <v>0</v>
      </c>
      <c r="DU51" s="28">
        <v>0</v>
      </c>
      <c r="DV51" s="28">
        <v>0</v>
      </c>
      <c r="DW51" s="28">
        <v>0</v>
      </c>
      <c r="DX51" s="28">
        <v>0</v>
      </c>
      <c r="DY51" s="28">
        <v>0</v>
      </c>
      <c r="DZ51" s="28">
        <v>0</v>
      </c>
      <c r="EA51" s="28">
        <v>0</v>
      </c>
      <c r="EB51" s="28">
        <v>0</v>
      </c>
      <c r="EC51" s="28">
        <v>0</v>
      </c>
      <c r="ED51" s="28">
        <v>0</v>
      </c>
      <c r="EE51" s="28">
        <v>0</v>
      </c>
      <c r="EF51" s="28">
        <v>0</v>
      </c>
      <c r="EG51" s="28">
        <v>0</v>
      </c>
      <c r="EH51" s="28">
        <v>0</v>
      </c>
      <c r="EI51" s="28">
        <v>0</v>
      </c>
      <c r="EJ51" s="28">
        <v>0</v>
      </c>
      <c r="EK51" s="28">
        <v>0</v>
      </c>
      <c r="EL51" s="28">
        <v>0</v>
      </c>
      <c r="EM51" s="28">
        <v>0</v>
      </c>
      <c r="EN51" s="29"/>
      <c r="EO51" s="28"/>
      <c r="EP51" s="198" t="s">
        <v>246</v>
      </c>
      <c r="EQ51" s="28">
        <v>0</v>
      </c>
      <c r="ER51" s="28">
        <v>0</v>
      </c>
      <c r="ES51" s="28">
        <v>0</v>
      </c>
      <c r="ET51" s="28">
        <v>0</v>
      </c>
      <c r="EU51" s="28">
        <v>0</v>
      </c>
      <c r="EV51" s="28">
        <v>0</v>
      </c>
      <c r="EW51" s="28">
        <v>0</v>
      </c>
      <c r="EX51" s="28">
        <v>0</v>
      </c>
      <c r="EY51" s="28">
        <v>0</v>
      </c>
      <c r="EZ51" s="28">
        <v>0</v>
      </c>
      <c r="FA51" s="28">
        <v>0</v>
      </c>
      <c r="FB51" s="28">
        <v>0</v>
      </c>
      <c r="FC51" s="28">
        <v>0</v>
      </c>
      <c r="FD51" s="28">
        <v>0</v>
      </c>
      <c r="FE51" s="28">
        <v>0</v>
      </c>
      <c r="FF51" s="28">
        <v>0</v>
      </c>
      <c r="FG51" s="28">
        <v>0</v>
      </c>
      <c r="FH51" s="28">
        <v>0</v>
      </c>
      <c r="FI51" s="28">
        <v>0</v>
      </c>
      <c r="FJ51" s="28">
        <v>0</v>
      </c>
      <c r="FK51" s="28">
        <v>0</v>
      </c>
      <c r="FM51" s="13"/>
      <c r="FN51" s="202" t="s">
        <v>245</v>
      </c>
      <c r="FO51" s="13">
        <v>0</v>
      </c>
      <c r="FP51" s="13">
        <v>0</v>
      </c>
      <c r="FQ51" s="13">
        <v>0</v>
      </c>
      <c r="FR51" s="13">
        <v>0</v>
      </c>
      <c r="FS51" s="13">
        <v>0</v>
      </c>
      <c r="FT51" s="13">
        <v>0</v>
      </c>
      <c r="FU51" s="13">
        <v>0</v>
      </c>
      <c r="FV51" s="13">
        <v>0</v>
      </c>
      <c r="FW51" s="13">
        <v>0</v>
      </c>
      <c r="FX51" s="13">
        <v>0</v>
      </c>
      <c r="FY51" s="13">
        <v>0</v>
      </c>
      <c r="FZ51" s="13">
        <v>0</v>
      </c>
      <c r="GA51" s="13">
        <v>0</v>
      </c>
      <c r="GB51" s="13">
        <v>0</v>
      </c>
      <c r="GC51" s="13">
        <v>0</v>
      </c>
      <c r="GD51" s="13">
        <v>0</v>
      </c>
      <c r="GE51" s="13">
        <v>0</v>
      </c>
      <c r="GF51" s="13">
        <v>0</v>
      </c>
      <c r="GG51" s="13">
        <v>0</v>
      </c>
      <c r="GH51" s="13">
        <v>0</v>
      </c>
      <c r="GI51" s="13">
        <v>0</v>
      </c>
      <c r="GK51" s="13"/>
      <c r="GL51" s="202" t="s">
        <v>245</v>
      </c>
      <c r="GM51" s="13">
        <v>0</v>
      </c>
      <c r="GN51" s="13">
        <v>0</v>
      </c>
      <c r="GO51" s="13">
        <v>0</v>
      </c>
      <c r="GP51" s="13">
        <v>0</v>
      </c>
      <c r="GQ51" s="13">
        <v>0</v>
      </c>
      <c r="GR51" s="13">
        <v>0</v>
      </c>
      <c r="GS51" s="13">
        <v>0</v>
      </c>
      <c r="GT51" s="13">
        <v>0</v>
      </c>
      <c r="GU51" s="13">
        <v>0</v>
      </c>
      <c r="GV51" s="13">
        <v>0</v>
      </c>
      <c r="GW51" s="13">
        <v>0</v>
      </c>
      <c r="GX51" s="13">
        <v>0</v>
      </c>
      <c r="GY51" s="13">
        <v>0</v>
      </c>
      <c r="GZ51" s="13">
        <v>0</v>
      </c>
      <c r="HA51" s="13">
        <v>0</v>
      </c>
      <c r="HB51" s="13">
        <v>0</v>
      </c>
      <c r="HC51" s="13">
        <v>0</v>
      </c>
      <c r="HD51" s="13">
        <v>0</v>
      </c>
      <c r="HE51" s="13">
        <v>0</v>
      </c>
      <c r="HF51" s="13">
        <v>0</v>
      </c>
      <c r="HG51" s="13">
        <v>0</v>
      </c>
    </row>
    <row r="52" spans="1:215" ht="14.5">
      <c r="A52" s="414"/>
      <c r="B52" s="414"/>
      <c r="C52" s="13"/>
      <c r="D52" s="13"/>
      <c r="E52" s="13"/>
      <c r="F52" s="13"/>
      <c r="G52" s="13"/>
      <c r="H52" s="13"/>
      <c r="I52" s="13"/>
      <c r="J52" s="13"/>
      <c r="K52" s="13"/>
      <c r="L52" s="13"/>
      <c r="M52" s="13"/>
      <c r="N52" s="13"/>
      <c r="O52" s="13"/>
      <c r="P52" s="13"/>
      <c r="Q52" s="13"/>
      <c r="R52" s="13"/>
      <c r="S52" s="13"/>
      <c r="T52" s="13"/>
      <c r="U52" s="13"/>
      <c r="V52" s="13"/>
      <c r="W52" s="13"/>
      <c r="Y52" s="414"/>
      <c r="Z52" s="414"/>
      <c r="AA52" s="13"/>
      <c r="AB52" s="13"/>
      <c r="AC52" s="13"/>
      <c r="AD52" s="13"/>
      <c r="AE52" s="13"/>
      <c r="AF52" s="13"/>
      <c r="AG52" s="13"/>
      <c r="AH52" s="13"/>
      <c r="AI52" s="13"/>
      <c r="AJ52" s="13"/>
      <c r="AK52" s="13"/>
      <c r="AL52" s="13"/>
      <c r="AM52" s="13"/>
      <c r="AN52" s="13"/>
      <c r="AO52" s="13"/>
      <c r="AP52" s="13"/>
      <c r="AQ52" s="13"/>
      <c r="AR52" s="13"/>
      <c r="AS52" s="13"/>
      <c r="AT52" s="13"/>
      <c r="AU52" s="13"/>
      <c r="AW52" s="415"/>
      <c r="AX52" s="415"/>
      <c r="AY52" s="28"/>
      <c r="AZ52" s="28"/>
      <c r="BA52" s="28"/>
      <c r="BB52" s="28"/>
      <c r="BC52" s="28"/>
      <c r="BD52" s="28"/>
      <c r="BE52" s="28"/>
      <c r="BF52" s="28"/>
      <c r="BG52" s="28"/>
      <c r="BH52" s="28"/>
      <c r="BI52" s="28"/>
      <c r="BJ52" s="28"/>
      <c r="BK52" s="28"/>
      <c r="BL52" s="28"/>
      <c r="BM52" s="28"/>
      <c r="BN52" s="28"/>
      <c r="BO52" s="28"/>
      <c r="BP52" s="28"/>
      <c r="BQ52" s="28"/>
      <c r="BR52" s="28"/>
      <c r="BS52" s="28"/>
      <c r="BT52" s="29"/>
      <c r="BU52" s="415"/>
      <c r="BV52" s="415"/>
      <c r="BW52" s="28"/>
      <c r="BX52" s="28"/>
      <c r="BY52" s="28"/>
      <c r="BZ52" s="28"/>
      <c r="CA52" s="28"/>
      <c r="CB52" s="28"/>
      <c r="CC52" s="28"/>
      <c r="CD52" s="28"/>
      <c r="CE52" s="28"/>
      <c r="CF52" s="28"/>
      <c r="CG52" s="28"/>
      <c r="CH52" s="28"/>
      <c r="CI52" s="28"/>
      <c r="CJ52" s="28"/>
      <c r="CK52" s="28"/>
      <c r="CL52" s="28"/>
      <c r="CM52" s="28"/>
      <c r="CN52" s="28"/>
      <c r="CO52" s="28"/>
      <c r="CP52" s="28"/>
      <c r="CQ52" s="28"/>
      <c r="CR52" s="29"/>
      <c r="CS52" s="415"/>
      <c r="CT52" s="415"/>
      <c r="CU52" s="28"/>
      <c r="CV52" s="28"/>
      <c r="CW52" s="28"/>
      <c r="CX52" s="28"/>
      <c r="CY52" s="28"/>
      <c r="CZ52" s="28"/>
      <c r="DA52" s="28"/>
      <c r="DB52" s="28"/>
      <c r="DC52" s="28"/>
      <c r="DD52" s="28"/>
      <c r="DE52" s="28"/>
      <c r="DF52" s="28"/>
      <c r="DG52" s="28"/>
      <c r="DH52" s="28"/>
      <c r="DI52" s="28"/>
      <c r="DJ52" s="28"/>
      <c r="DK52" s="28"/>
      <c r="DL52" s="28"/>
      <c r="DM52" s="28"/>
      <c r="DN52" s="28"/>
      <c r="DO52" s="28"/>
      <c r="DP52" s="29"/>
      <c r="DQ52" s="415"/>
      <c r="DR52" s="415"/>
      <c r="DS52" s="28"/>
      <c r="DT52" s="28"/>
      <c r="DU52" s="28"/>
      <c r="DV52" s="28"/>
      <c r="DW52" s="28"/>
      <c r="DX52" s="28"/>
      <c r="DY52" s="28"/>
      <c r="DZ52" s="28"/>
      <c r="EA52" s="28"/>
      <c r="EB52" s="28"/>
      <c r="EC52" s="28"/>
      <c r="ED52" s="28"/>
      <c r="EE52" s="28"/>
      <c r="EF52" s="28"/>
      <c r="EG52" s="28"/>
      <c r="EH52" s="28"/>
      <c r="EI52" s="28"/>
      <c r="EJ52" s="28"/>
      <c r="EK52" s="28"/>
      <c r="EL52" s="28"/>
      <c r="EM52" s="28"/>
      <c r="EN52" s="29"/>
      <c r="EO52" s="415"/>
      <c r="EP52" s="415"/>
      <c r="EQ52" s="28"/>
      <c r="ER52" s="28"/>
      <c r="ES52" s="28"/>
      <c r="ET52" s="28"/>
      <c r="EU52" s="28"/>
      <c r="EV52" s="28"/>
      <c r="EW52" s="28"/>
      <c r="EX52" s="28"/>
      <c r="EY52" s="28"/>
      <c r="EZ52" s="28"/>
      <c r="FA52" s="28"/>
      <c r="FB52" s="28"/>
      <c r="FC52" s="28"/>
      <c r="FD52" s="28"/>
      <c r="FE52" s="28"/>
      <c r="FF52" s="28"/>
      <c r="FG52" s="28"/>
      <c r="FH52" s="28"/>
      <c r="FI52" s="28"/>
      <c r="FJ52" s="28"/>
      <c r="FK52" s="28"/>
      <c r="FM52" s="414"/>
      <c r="FN52" s="414"/>
      <c r="FO52" s="13"/>
      <c r="FP52" s="13"/>
      <c r="FQ52" s="13"/>
      <c r="FR52" s="13"/>
      <c r="FS52" s="13"/>
      <c r="FT52" s="13"/>
      <c r="FU52" s="13"/>
      <c r="FV52" s="13"/>
      <c r="FW52" s="13"/>
      <c r="FX52" s="13"/>
      <c r="FY52" s="13"/>
      <c r="FZ52" s="13"/>
      <c r="GA52" s="13"/>
      <c r="GB52" s="13"/>
      <c r="GC52" s="13"/>
      <c r="GD52" s="13"/>
      <c r="GE52" s="13"/>
      <c r="GF52" s="13"/>
      <c r="GG52" s="13"/>
      <c r="GH52" s="13"/>
      <c r="GI52" s="13"/>
      <c r="GK52" s="414"/>
      <c r="GL52" s="414"/>
      <c r="GM52" s="13"/>
      <c r="GN52" s="13"/>
      <c r="GO52" s="13"/>
      <c r="GP52" s="13"/>
      <c r="GQ52" s="13"/>
      <c r="GR52" s="13"/>
      <c r="GS52" s="13"/>
      <c r="GT52" s="13"/>
      <c r="GU52" s="13"/>
      <c r="GV52" s="13"/>
      <c r="GW52" s="13"/>
      <c r="GX52" s="13"/>
      <c r="GY52" s="13"/>
      <c r="GZ52" s="13"/>
      <c r="HA52" s="13"/>
      <c r="HB52" s="13"/>
      <c r="HC52" s="13"/>
      <c r="HD52" s="13"/>
      <c r="HE52" s="13"/>
      <c r="HF52" s="13"/>
      <c r="HG52" s="13"/>
    </row>
    <row r="53" spans="1:215" ht="14.5">
      <c r="A53" s="6"/>
      <c r="B53" s="191" t="s">
        <v>258</v>
      </c>
      <c r="C53" s="6">
        <v>70.599999999999994</v>
      </c>
      <c r="D53" s="6">
        <v>70.900000000000006</v>
      </c>
      <c r="E53" s="6">
        <v>71</v>
      </c>
      <c r="F53" s="6">
        <v>71</v>
      </c>
      <c r="G53" s="6">
        <v>70.900000000000006</v>
      </c>
      <c r="H53" s="6">
        <v>71</v>
      </c>
      <c r="I53" s="6">
        <v>71</v>
      </c>
      <c r="J53" s="6">
        <v>70.900000000000006</v>
      </c>
      <c r="K53" s="6">
        <v>71</v>
      </c>
      <c r="L53" s="6">
        <v>71</v>
      </c>
      <c r="M53" s="6">
        <v>71</v>
      </c>
      <c r="N53" s="6">
        <v>71.099999999999994</v>
      </c>
      <c r="O53" s="6">
        <v>71</v>
      </c>
      <c r="P53" s="6">
        <v>71</v>
      </c>
      <c r="Q53" s="6">
        <v>71</v>
      </c>
      <c r="R53" s="6">
        <v>71</v>
      </c>
      <c r="S53" s="6">
        <v>71</v>
      </c>
      <c r="T53" s="6">
        <v>70.8</v>
      </c>
      <c r="U53" s="6">
        <v>71</v>
      </c>
      <c r="V53" s="6">
        <v>70.900000000000006</v>
      </c>
      <c r="W53" s="6">
        <v>70.8</v>
      </c>
      <c r="Y53" s="6"/>
      <c r="Z53" s="191" t="s">
        <v>258</v>
      </c>
      <c r="AA53" s="6">
        <v>70.5</v>
      </c>
      <c r="AB53" s="6">
        <v>70.900000000000006</v>
      </c>
      <c r="AC53" s="6">
        <v>71</v>
      </c>
      <c r="AD53" s="6">
        <v>70.900000000000006</v>
      </c>
      <c r="AE53" s="6">
        <v>70.900000000000006</v>
      </c>
      <c r="AF53" s="6">
        <v>71</v>
      </c>
      <c r="AG53" s="6">
        <v>71</v>
      </c>
      <c r="AH53" s="6">
        <v>71</v>
      </c>
      <c r="AI53" s="6">
        <v>71.099999999999994</v>
      </c>
      <c r="AJ53" s="6">
        <v>71.099999999999994</v>
      </c>
      <c r="AK53" s="6">
        <v>71.099999999999994</v>
      </c>
      <c r="AL53" s="6">
        <v>71.099999999999994</v>
      </c>
      <c r="AM53" s="6">
        <v>71</v>
      </c>
      <c r="AN53" s="6">
        <v>71</v>
      </c>
      <c r="AO53" s="6">
        <v>70.3</v>
      </c>
      <c r="AP53" s="6">
        <v>67.8</v>
      </c>
      <c r="AQ53" s="6">
        <v>66.2</v>
      </c>
      <c r="AR53" s="6">
        <v>60.8</v>
      </c>
      <c r="AS53" s="6">
        <v>62.7</v>
      </c>
      <c r="AT53" s="6">
        <v>63.7</v>
      </c>
      <c r="AU53" s="6">
        <v>60.7</v>
      </c>
      <c r="AW53" s="21"/>
      <c r="AX53" s="199" t="s">
        <v>259</v>
      </c>
      <c r="AY53" s="21">
        <v>70.7</v>
      </c>
      <c r="AZ53" s="21">
        <v>70.900000000000006</v>
      </c>
      <c r="BA53" s="21">
        <v>71</v>
      </c>
      <c r="BB53" s="21">
        <v>71</v>
      </c>
      <c r="BC53" s="21">
        <v>71</v>
      </c>
      <c r="BD53" s="21">
        <v>71.099999999999994</v>
      </c>
      <c r="BE53" s="21">
        <v>71.099999999999994</v>
      </c>
      <c r="BF53" s="21">
        <v>71</v>
      </c>
      <c r="BG53" s="21">
        <v>71.099999999999994</v>
      </c>
      <c r="BH53" s="21">
        <v>71.099999999999994</v>
      </c>
      <c r="BI53" s="21">
        <v>71.099999999999994</v>
      </c>
      <c r="BJ53" s="21">
        <v>71.099999999999994</v>
      </c>
      <c r="BK53" s="21">
        <v>71.099999999999994</v>
      </c>
      <c r="BL53" s="21">
        <v>71.099999999999994</v>
      </c>
      <c r="BM53" s="21">
        <v>71</v>
      </c>
      <c r="BN53" s="21">
        <v>70.900000000000006</v>
      </c>
      <c r="BO53" s="21">
        <v>70.900000000000006</v>
      </c>
      <c r="BP53" s="21">
        <v>70.7</v>
      </c>
      <c r="BQ53" s="21">
        <v>70.900000000000006</v>
      </c>
      <c r="BR53" s="21">
        <v>70.8</v>
      </c>
      <c r="BS53" s="21">
        <v>70.7</v>
      </c>
      <c r="BT53" s="29"/>
      <c r="BU53" s="21"/>
      <c r="BV53" s="199" t="s">
        <v>259</v>
      </c>
      <c r="BW53" s="21">
        <v>70.3</v>
      </c>
      <c r="BX53" s="21">
        <v>70.7</v>
      </c>
      <c r="BY53" s="21">
        <v>70.8</v>
      </c>
      <c r="BZ53" s="21">
        <v>70.8</v>
      </c>
      <c r="CA53" s="21">
        <v>70.7</v>
      </c>
      <c r="CB53" s="21">
        <v>71</v>
      </c>
      <c r="CC53" s="21">
        <v>71</v>
      </c>
      <c r="CD53" s="21">
        <v>70.900000000000006</v>
      </c>
      <c r="CE53" s="21">
        <v>71.099999999999994</v>
      </c>
      <c r="CF53" s="21">
        <v>71</v>
      </c>
      <c r="CG53" s="21">
        <v>71</v>
      </c>
      <c r="CH53" s="21">
        <v>71</v>
      </c>
      <c r="CI53" s="21">
        <v>71</v>
      </c>
      <c r="CJ53" s="21">
        <v>70.900000000000006</v>
      </c>
      <c r="CK53" s="21">
        <v>69.900000000000006</v>
      </c>
      <c r="CL53" s="21">
        <v>67.2</v>
      </c>
      <c r="CM53" s="21">
        <v>66.599999999999994</v>
      </c>
      <c r="CN53" s="21">
        <v>62.4</v>
      </c>
      <c r="CO53" s="21">
        <v>65.7</v>
      </c>
      <c r="CP53" s="21">
        <v>65.5</v>
      </c>
      <c r="CQ53" s="21">
        <v>63.4</v>
      </c>
      <c r="CR53" s="29"/>
      <c r="CS53" s="21"/>
      <c r="CT53" s="199" t="s">
        <v>259</v>
      </c>
      <c r="CU53" s="21">
        <v>69.7</v>
      </c>
      <c r="CV53" s="21">
        <v>69.900000000000006</v>
      </c>
      <c r="CW53" s="21">
        <v>70.3</v>
      </c>
      <c r="CX53" s="21">
        <v>70.599999999999994</v>
      </c>
      <c r="CY53" s="21">
        <v>70.599999999999994</v>
      </c>
      <c r="CZ53" s="21">
        <v>71</v>
      </c>
      <c r="DA53" s="21">
        <v>71</v>
      </c>
      <c r="DB53" s="21">
        <v>70.900000000000006</v>
      </c>
      <c r="DC53" s="21">
        <v>71.099999999999994</v>
      </c>
      <c r="DD53" s="21">
        <v>70.3</v>
      </c>
      <c r="DE53" s="21">
        <v>70.900000000000006</v>
      </c>
      <c r="DF53" s="21">
        <v>71</v>
      </c>
      <c r="DG53" s="21">
        <v>71</v>
      </c>
      <c r="DH53" s="21">
        <v>70.900000000000006</v>
      </c>
      <c r="DI53" s="21">
        <v>70.7</v>
      </c>
      <c r="DJ53" s="21">
        <v>70.099999999999994</v>
      </c>
      <c r="DK53" s="21">
        <v>69.8</v>
      </c>
      <c r="DL53" s="21">
        <v>68</v>
      </c>
      <c r="DM53" s="21">
        <v>68.7</v>
      </c>
      <c r="DN53" s="21">
        <v>68.900000000000006</v>
      </c>
      <c r="DO53" s="21">
        <v>67.400000000000006</v>
      </c>
      <c r="DP53" s="29"/>
      <c r="DQ53" s="21"/>
      <c r="DR53" s="199" t="s">
        <v>259</v>
      </c>
      <c r="DS53" s="21">
        <v>70</v>
      </c>
      <c r="DT53" s="21">
        <v>70.2</v>
      </c>
      <c r="DU53" s="21">
        <v>70.5</v>
      </c>
      <c r="DV53" s="21">
        <v>70.7</v>
      </c>
      <c r="DW53" s="21">
        <v>70.599999999999994</v>
      </c>
      <c r="DX53" s="21">
        <v>71</v>
      </c>
      <c r="DY53" s="21">
        <v>70.900000000000006</v>
      </c>
      <c r="DZ53" s="21">
        <v>70.8</v>
      </c>
      <c r="EA53" s="21">
        <v>71</v>
      </c>
      <c r="EB53" s="21">
        <v>70.7</v>
      </c>
      <c r="EC53" s="21">
        <v>70.900000000000006</v>
      </c>
      <c r="ED53" s="21">
        <v>71</v>
      </c>
      <c r="EE53" s="21">
        <v>70.900000000000006</v>
      </c>
      <c r="EF53" s="21">
        <v>70.8</v>
      </c>
      <c r="EG53" s="21">
        <v>70.599999999999994</v>
      </c>
      <c r="EH53" s="21">
        <v>70.5</v>
      </c>
      <c r="EI53" s="21">
        <v>70.599999999999994</v>
      </c>
      <c r="EJ53" s="21">
        <v>70.099999999999994</v>
      </c>
      <c r="EK53" s="21">
        <v>70.5</v>
      </c>
      <c r="EL53" s="21">
        <v>70.400000000000006</v>
      </c>
      <c r="EM53" s="21">
        <v>70.2</v>
      </c>
      <c r="EN53" s="29"/>
      <c r="EO53" s="21"/>
      <c r="EP53" s="199" t="s">
        <v>259</v>
      </c>
      <c r="EQ53" s="21">
        <v>70.3</v>
      </c>
      <c r="ER53" s="21">
        <v>70.599999999999994</v>
      </c>
      <c r="ES53" s="21">
        <v>70.8</v>
      </c>
      <c r="ET53" s="21">
        <v>70.8</v>
      </c>
      <c r="EU53" s="21">
        <v>70.8</v>
      </c>
      <c r="EV53" s="21">
        <v>71</v>
      </c>
      <c r="EW53" s="21">
        <v>71</v>
      </c>
      <c r="EX53" s="21">
        <v>70.900000000000006</v>
      </c>
      <c r="EY53" s="21">
        <v>71.099999999999994</v>
      </c>
      <c r="EZ53" s="21">
        <v>70.900000000000006</v>
      </c>
      <c r="FA53" s="21">
        <v>71</v>
      </c>
      <c r="FB53" s="21">
        <v>71.099999999999994</v>
      </c>
      <c r="FC53" s="21">
        <v>71</v>
      </c>
      <c r="FD53" s="21">
        <v>71</v>
      </c>
      <c r="FE53" s="21">
        <v>70.8</v>
      </c>
      <c r="FF53" s="21">
        <v>70.7</v>
      </c>
      <c r="FG53" s="21">
        <v>70.599999999999994</v>
      </c>
      <c r="FH53" s="21">
        <v>69.8</v>
      </c>
      <c r="FI53" s="21">
        <v>70.2</v>
      </c>
      <c r="FJ53" s="21">
        <v>70.3</v>
      </c>
      <c r="FK53" s="21">
        <v>69.8</v>
      </c>
      <c r="FM53" s="6"/>
      <c r="FN53" s="191" t="s">
        <v>258</v>
      </c>
      <c r="FO53" s="6">
        <v>70.400000000000006</v>
      </c>
      <c r="FP53" s="6">
        <v>70.8</v>
      </c>
      <c r="FQ53" s="6">
        <v>70.900000000000006</v>
      </c>
      <c r="FR53" s="6">
        <v>70.900000000000006</v>
      </c>
      <c r="FS53" s="6">
        <v>70.8</v>
      </c>
      <c r="FT53" s="6">
        <v>71</v>
      </c>
      <c r="FU53" s="6">
        <v>71</v>
      </c>
      <c r="FV53" s="6">
        <v>71</v>
      </c>
      <c r="FW53" s="6">
        <v>71.099999999999994</v>
      </c>
      <c r="FX53" s="6">
        <v>71</v>
      </c>
      <c r="FY53" s="6">
        <v>71.099999999999994</v>
      </c>
      <c r="FZ53" s="6">
        <v>71.099999999999994</v>
      </c>
      <c r="GA53" s="6">
        <v>71</v>
      </c>
      <c r="GB53" s="6">
        <v>71</v>
      </c>
      <c r="GC53" s="6">
        <v>70.3</v>
      </c>
      <c r="GD53" s="6">
        <v>68.400000000000006</v>
      </c>
      <c r="GE53" s="6">
        <v>67.2</v>
      </c>
      <c r="GF53" s="6">
        <v>62.2</v>
      </c>
      <c r="GG53" s="6">
        <v>64.599999999999994</v>
      </c>
      <c r="GH53" s="6">
        <v>65.2</v>
      </c>
      <c r="GI53" s="6">
        <v>62.4</v>
      </c>
      <c r="GK53" s="6"/>
      <c r="GL53" s="191" t="s">
        <v>258</v>
      </c>
      <c r="GM53" s="6">
        <v>70.099999999999994</v>
      </c>
      <c r="GN53" s="6">
        <v>70.599999999999994</v>
      </c>
      <c r="GO53" s="6">
        <v>70.900000000000006</v>
      </c>
      <c r="GP53" s="6">
        <v>70.900000000000006</v>
      </c>
      <c r="GQ53" s="6">
        <v>70.900000000000006</v>
      </c>
      <c r="GR53" s="6">
        <v>71.099999999999994</v>
      </c>
      <c r="GS53" s="6">
        <v>71</v>
      </c>
      <c r="GT53" s="6">
        <v>71</v>
      </c>
      <c r="GU53" s="6">
        <v>71.099999999999994</v>
      </c>
      <c r="GV53" s="6">
        <v>70.7</v>
      </c>
      <c r="GW53" s="6">
        <v>70.900000000000006</v>
      </c>
      <c r="GX53" s="6">
        <v>71.099999999999994</v>
      </c>
      <c r="GY53" s="6">
        <v>70.900000000000006</v>
      </c>
      <c r="GZ53" s="6">
        <v>70.900000000000006</v>
      </c>
      <c r="HA53" s="6">
        <v>70.7</v>
      </c>
      <c r="HB53" s="6">
        <v>69.5</v>
      </c>
      <c r="HC53" s="6">
        <v>69.099999999999994</v>
      </c>
      <c r="HD53" s="6">
        <v>66.099999999999994</v>
      </c>
      <c r="HE53" s="6">
        <v>67.7</v>
      </c>
      <c r="HF53" s="6">
        <v>67.7</v>
      </c>
      <c r="HG53" s="6">
        <v>65.5</v>
      </c>
    </row>
    <row r="54" spans="1:215" ht="14.5">
      <c r="A54" s="410"/>
      <c r="B54" s="410"/>
      <c r="C54" s="1"/>
      <c r="D54" s="1"/>
      <c r="E54" s="1"/>
      <c r="F54" s="1"/>
      <c r="G54" s="1"/>
      <c r="H54" s="1"/>
      <c r="I54" s="1"/>
      <c r="J54" s="1"/>
      <c r="K54" s="1"/>
      <c r="L54" s="1"/>
      <c r="M54" s="1"/>
      <c r="N54" s="1"/>
      <c r="O54" s="1"/>
      <c r="P54" s="1"/>
      <c r="Q54" s="1"/>
      <c r="R54" s="1"/>
      <c r="S54" s="1"/>
      <c r="T54" s="1"/>
      <c r="U54" s="1"/>
      <c r="V54" s="1"/>
      <c r="W54" s="1"/>
      <c r="Y54" s="410"/>
      <c r="Z54" s="410"/>
      <c r="AA54" s="1"/>
      <c r="AB54" s="1"/>
      <c r="AC54" s="1"/>
      <c r="AD54" s="1"/>
      <c r="AE54" s="1"/>
      <c r="AF54" s="1"/>
      <c r="AG54" s="1"/>
      <c r="AH54" s="1"/>
      <c r="AI54" s="1"/>
      <c r="AJ54" s="1"/>
      <c r="AK54" s="1"/>
      <c r="AL54" s="1"/>
      <c r="AM54" s="1"/>
      <c r="AN54" s="1"/>
      <c r="AO54" s="1"/>
      <c r="AP54" s="1"/>
      <c r="AQ54" s="1"/>
      <c r="AR54" s="1"/>
      <c r="AS54" s="1"/>
      <c r="AT54" s="1"/>
      <c r="AU54" s="1"/>
      <c r="AW54" s="411"/>
      <c r="AX54" s="411"/>
      <c r="AY54" s="16"/>
      <c r="AZ54" s="16"/>
      <c r="BA54" s="16"/>
      <c r="BB54" s="16"/>
      <c r="BC54" s="16"/>
      <c r="BD54" s="16"/>
      <c r="BE54" s="16"/>
      <c r="BF54" s="16"/>
      <c r="BG54" s="16"/>
      <c r="BH54" s="16"/>
      <c r="BI54" s="16"/>
      <c r="BJ54" s="16"/>
      <c r="BK54" s="16"/>
      <c r="BL54" s="16"/>
      <c r="BM54" s="16"/>
      <c r="BN54" s="16"/>
      <c r="BO54" s="16"/>
      <c r="BP54" s="16"/>
      <c r="BQ54" s="16"/>
      <c r="BR54" s="16"/>
      <c r="BS54" s="16"/>
      <c r="BT54" s="29"/>
      <c r="BU54" s="411"/>
      <c r="BV54" s="411"/>
      <c r="BW54" s="16"/>
      <c r="BX54" s="16"/>
      <c r="BY54" s="16"/>
      <c r="BZ54" s="16"/>
      <c r="CA54" s="16"/>
      <c r="CB54" s="16"/>
      <c r="CC54" s="16"/>
      <c r="CD54" s="16"/>
      <c r="CE54" s="16"/>
      <c r="CF54" s="16"/>
      <c r="CG54" s="16"/>
      <c r="CH54" s="16"/>
      <c r="CI54" s="16"/>
      <c r="CJ54" s="16"/>
      <c r="CK54" s="16"/>
      <c r="CL54" s="16"/>
      <c r="CM54" s="16"/>
      <c r="CN54" s="16"/>
      <c r="CO54" s="16"/>
      <c r="CP54" s="16"/>
      <c r="CQ54" s="16"/>
      <c r="CR54" s="29"/>
      <c r="CS54" s="411"/>
      <c r="CT54" s="411"/>
      <c r="CU54" s="16"/>
      <c r="CV54" s="16"/>
      <c r="CW54" s="16"/>
      <c r="CX54" s="16"/>
      <c r="CY54" s="16"/>
      <c r="CZ54" s="16"/>
      <c r="DA54" s="16"/>
      <c r="DB54" s="16"/>
      <c r="DC54" s="16"/>
      <c r="DD54" s="16"/>
      <c r="DE54" s="16"/>
      <c r="DF54" s="16"/>
      <c r="DG54" s="16"/>
      <c r="DH54" s="16"/>
      <c r="DI54" s="16"/>
      <c r="DJ54" s="16"/>
      <c r="DK54" s="16"/>
      <c r="DL54" s="16"/>
      <c r="DM54" s="16"/>
      <c r="DN54" s="16"/>
      <c r="DO54" s="16"/>
      <c r="DP54" s="29"/>
      <c r="DQ54" s="411"/>
      <c r="DR54" s="411"/>
      <c r="DS54" s="16"/>
      <c r="DT54" s="16"/>
      <c r="DU54" s="16"/>
      <c r="DV54" s="16"/>
      <c r="DW54" s="16"/>
      <c r="DX54" s="16"/>
      <c r="DY54" s="16"/>
      <c r="DZ54" s="16"/>
      <c r="EA54" s="16"/>
      <c r="EB54" s="16"/>
      <c r="EC54" s="16"/>
      <c r="ED54" s="16"/>
      <c r="EE54" s="16"/>
      <c r="EF54" s="16"/>
      <c r="EG54" s="16"/>
      <c r="EH54" s="16"/>
      <c r="EI54" s="16"/>
      <c r="EJ54" s="16"/>
      <c r="EK54" s="16"/>
      <c r="EL54" s="16"/>
      <c r="EM54" s="16"/>
      <c r="EN54" s="29"/>
      <c r="EO54" s="411"/>
      <c r="EP54" s="411"/>
      <c r="EQ54" s="16"/>
      <c r="ER54" s="16"/>
      <c r="ES54" s="16"/>
      <c r="ET54" s="16"/>
      <c r="EU54" s="16"/>
      <c r="EV54" s="16"/>
      <c r="EW54" s="16"/>
      <c r="EX54" s="16"/>
      <c r="EY54" s="16"/>
      <c r="EZ54" s="16"/>
      <c r="FA54" s="16"/>
      <c r="FB54" s="16"/>
      <c r="FC54" s="16"/>
      <c r="FD54" s="16"/>
      <c r="FE54" s="16"/>
      <c r="FF54" s="16"/>
      <c r="FG54" s="16"/>
      <c r="FH54" s="16"/>
      <c r="FI54" s="16"/>
      <c r="FJ54" s="16"/>
      <c r="FK54" s="16"/>
      <c r="FM54" s="410"/>
      <c r="FN54" s="410"/>
      <c r="FO54" s="1"/>
      <c r="FP54" s="1"/>
      <c r="FQ54" s="1"/>
      <c r="FR54" s="1"/>
      <c r="FS54" s="1"/>
      <c r="FT54" s="1"/>
      <c r="FU54" s="1"/>
      <c r="FV54" s="1"/>
      <c r="FW54" s="1"/>
      <c r="FX54" s="1"/>
      <c r="FY54" s="1"/>
      <c r="FZ54" s="1"/>
      <c r="GA54" s="1"/>
      <c r="GB54" s="1"/>
      <c r="GC54" s="1"/>
      <c r="GD54" s="1"/>
      <c r="GE54" s="1"/>
      <c r="GF54" s="1"/>
      <c r="GG54" s="1"/>
      <c r="GH54" s="1"/>
      <c r="GI54" s="1"/>
      <c r="GK54" s="410"/>
      <c r="GL54" s="410"/>
      <c r="GM54" s="1"/>
      <c r="GN54" s="1"/>
      <c r="GO54" s="1"/>
      <c r="GP54" s="1"/>
      <c r="GQ54" s="1"/>
      <c r="GR54" s="1"/>
      <c r="GS54" s="1"/>
      <c r="GT54" s="1"/>
      <c r="GU54" s="1"/>
      <c r="GV54" s="1"/>
      <c r="GW54" s="1"/>
      <c r="GX54" s="1"/>
      <c r="GY54" s="1"/>
      <c r="GZ54" s="1"/>
      <c r="HA54" s="1"/>
      <c r="HB54" s="1"/>
      <c r="HC54" s="1"/>
      <c r="HD54" s="1"/>
      <c r="HE54" s="1"/>
      <c r="HF54" s="1"/>
      <c r="HG54" s="1"/>
    </row>
    <row r="55" spans="1:215" ht="14.5">
      <c r="A55" s="410"/>
      <c r="B55" s="410"/>
      <c r="C55" s="1"/>
      <c r="D55" s="1"/>
      <c r="E55" s="1"/>
      <c r="F55" s="1"/>
      <c r="G55" s="1"/>
      <c r="H55" s="1"/>
      <c r="I55" s="1"/>
      <c r="J55" s="1"/>
      <c r="K55" s="1"/>
      <c r="L55" s="1"/>
      <c r="M55" s="1"/>
      <c r="N55" s="1"/>
      <c r="O55" s="1"/>
      <c r="P55" s="1"/>
      <c r="Q55" s="1"/>
      <c r="R55" s="1"/>
      <c r="S55" s="1"/>
      <c r="T55" s="1"/>
      <c r="U55" s="1"/>
      <c r="V55" s="1"/>
      <c r="W55" s="1"/>
      <c r="Y55" s="410"/>
      <c r="Z55" s="410"/>
      <c r="AA55" s="1"/>
      <c r="AB55" s="1"/>
      <c r="AC55" s="1"/>
      <c r="AD55" s="1"/>
      <c r="AE55" s="1"/>
      <c r="AF55" s="1"/>
      <c r="AG55" s="1"/>
      <c r="AH55" s="1"/>
      <c r="AI55" s="1"/>
      <c r="AJ55" s="1"/>
      <c r="AK55" s="1"/>
      <c r="AL55" s="1"/>
      <c r="AM55" s="1"/>
      <c r="AN55" s="1"/>
      <c r="AO55" s="1"/>
      <c r="AP55" s="1"/>
      <c r="AQ55" s="1"/>
      <c r="AR55" s="1"/>
      <c r="AS55" s="1"/>
      <c r="AT55" s="1"/>
      <c r="AU55" s="1"/>
      <c r="AW55" s="411"/>
      <c r="AX55" s="411"/>
      <c r="AY55" s="16"/>
      <c r="AZ55" s="16"/>
      <c r="BA55" s="16"/>
      <c r="BB55" s="16"/>
      <c r="BC55" s="16"/>
      <c r="BD55" s="16"/>
      <c r="BE55" s="16"/>
      <c r="BF55" s="16"/>
      <c r="BG55" s="16"/>
      <c r="BH55" s="16"/>
      <c r="BI55" s="16"/>
      <c r="BJ55" s="16"/>
      <c r="BK55" s="16"/>
      <c r="BL55" s="16"/>
      <c r="BM55" s="16"/>
      <c r="BN55" s="16"/>
      <c r="BO55" s="16"/>
      <c r="BP55" s="16"/>
      <c r="BQ55" s="16"/>
      <c r="BR55" s="16"/>
      <c r="BS55" s="16"/>
      <c r="BT55" s="29"/>
      <c r="BU55" s="411"/>
      <c r="BV55" s="411"/>
      <c r="BW55" s="16"/>
      <c r="BX55" s="16"/>
      <c r="BY55" s="16"/>
      <c r="BZ55" s="16"/>
      <c r="CA55" s="16"/>
      <c r="CB55" s="16"/>
      <c r="CC55" s="16"/>
      <c r="CD55" s="16"/>
      <c r="CE55" s="16"/>
      <c r="CF55" s="16"/>
      <c r="CG55" s="16"/>
      <c r="CH55" s="16"/>
      <c r="CI55" s="16"/>
      <c r="CJ55" s="16"/>
      <c r="CK55" s="16"/>
      <c r="CL55" s="16"/>
      <c r="CM55" s="16"/>
      <c r="CN55" s="16"/>
      <c r="CO55" s="16"/>
      <c r="CP55" s="16"/>
      <c r="CQ55" s="16"/>
      <c r="CR55" s="29"/>
      <c r="CS55" s="411"/>
      <c r="CT55" s="411"/>
      <c r="CU55" s="16"/>
      <c r="CV55" s="16"/>
      <c r="CW55" s="16"/>
      <c r="CX55" s="16"/>
      <c r="CY55" s="16"/>
      <c r="CZ55" s="16"/>
      <c r="DA55" s="16"/>
      <c r="DB55" s="16"/>
      <c r="DC55" s="16"/>
      <c r="DD55" s="16"/>
      <c r="DE55" s="16"/>
      <c r="DF55" s="16"/>
      <c r="DG55" s="16"/>
      <c r="DH55" s="16"/>
      <c r="DI55" s="16"/>
      <c r="DJ55" s="16"/>
      <c r="DK55" s="16"/>
      <c r="DL55" s="16"/>
      <c r="DM55" s="16"/>
      <c r="DN55" s="16"/>
      <c r="DO55" s="16"/>
      <c r="DP55" s="29"/>
      <c r="DQ55" s="411"/>
      <c r="DR55" s="411"/>
      <c r="DS55" s="16"/>
      <c r="DT55" s="16"/>
      <c r="DU55" s="16"/>
      <c r="DV55" s="16"/>
      <c r="DW55" s="16"/>
      <c r="DX55" s="16"/>
      <c r="DY55" s="16"/>
      <c r="DZ55" s="16"/>
      <c r="EA55" s="16"/>
      <c r="EB55" s="16"/>
      <c r="EC55" s="16"/>
      <c r="ED55" s="16"/>
      <c r="EE55" s="16"/>
      <c r="EF55" s="16"/>
      <c r="EG55" s="16"/>
      <c r="EH55" s="16"/>
      <c r="EI55" s="16"/>
      <c r="EJ55" s="16"/>
      <c r="EK55" s="16"/>
      <c r="EL55" s="16"/>
      <c r="EM55" s="16"/>
      <c r="EN55" s="29"/>
      <c r="EO55" s="411"/>
      <c r="EP55" s="411"/>
      <c r="EQ55" s="16"/>
      <c r="ER55" s="16"/>
      <c r="ES55" s="16"/>
      <c r="ET55" s="16"/>
      <c r="EU55" s="16"/>
      <c r="EV55" s="16"/>
      <c r="EW55" s="16"/>
      <c r="EX55" s="16"/>
      <c r="EY55" s="16"/>
      <c r="EZ55" s="16"/>
      <c r="FA55" s="16"/>
      <c r="FB55" s="16"/>
      <c r="FC55" s="16"/>
      <c r="FD55" s="16"/>
      <c r="FE55" s="16"/>
      <c r="FF55" s="16"/>
      <c r="FG55" s="16"/>
      <c r="FH55" s="16"/>
      <c r="FI55" s="16"/>
      <c r="FJ55" s="16"/>
      <c r="FK55" s="16"/>
      <c r="FM55" s="410"/>
      <c r="FN55" s="410"/>
      <c r="FO55" s="1"/>
      <c r="FP55" s="1"/>
      <c r="FQ55" s="1"/>
      <c r="FR55" s="1"/>
      <c r="FS55" s="1"/>
      <c r="FT55" s="1"/>
      <c r="FU55" s="1"/>
      <c r="FV55" s="1"/>
      <c r="FW55" s="1"/>
      <c r="FX55" s="1"/>
      <c r="FY55" s="1"/>
      <c r="FZ55" s="1"/>
      <c r="GA55" s="1"/>
      <c r="GB55" s="1"/>
      <c r="GC55" s="1"/>
      <c r="GD55" s="1"/>
      <c r="GE55" s="1"/>
      <c r="GF55" s="1"/>
      <c r="GG55" s="1"/>
      <c r="GH55" s="1"/>
      <c r="GI55" s="1"/>
      <c r="GK55" s="410"/>
      <c r="GL55" s="410"/>
      <c r="GM55" s="1"/>
      <c r="GN55" s="1"/>
      <c r="GO55" s="1"/>
      <c r="GP55" s="1"/>
      <c r="GQ55" s="1"/>
      <c r="GR55" s="1"/>
      <c r="GS55" s="1"/>
      <c r="GT55" s="1"/>
      <c r="GU55" s="1"/>
      <c r="GV55" s="1"/>
      <c r="GW55" s="1"/>
      <c r="GX55" s="1"/>
      <c r="GY55" s="1"/>
      <c r="GZ55" s="1"/>
      <c r="HA55" s="1"/>
      <c r="HB55" s="1"/>
      <c r="HC55" s="1"/>
      <c r="HD55" s="1"/>
      <c r="HE55" s="1"/>
      <c r="HF55" s="1"/>
      <c r="HG55" s="1"/>
    </row>
    <row r="56" spans="1:215" ht="14.5">
      <c r="A56" s="412"/>
      <c r="B56" s="412"/>
      <c r="C56" s="1"/>
      <c r="D56" s="1"/>
      <c r="E56" s="1"/>
      <c r="F56" s="1"/>
      <c r="G56" s="1"/>
      <c r="H56" s="1"/>
      <c r="I56" s="1"/>
      <c r="J56" s="1"/>
      <c r="K56" s="1"/>
      <c r="L56" s="1"/>
      <c r="M56" s="1"/>
      <c r="N56" s="1"/>
      <c r="O56" s="1"/>
      <c r="P56" s="1"/>
      <c r="Q56" s="1"/>
      <c r="R56" s="1"/>
      <c r="S56" s="1"/>
      <c r="T56" s="1"/>
      <c r="U56" s="1"/>
      <c r="V56" s="1"/>
      <c r="W56" s="1"/>
      <c r="Y56" s="412"/>
      <c r="Z56" s="412"/>
      <c r="AA56" s="1"/>
      <c r="AB56" s="1"/>
      <c r="AC56" s="1"/>
      <c r="AD56" s="1"/>
      <c r="AE56" s="1"/>
      <c r="AF56" s="1"/>
      <c r="AG56" s="1"/>
      <c r="AH56" s="1"/>
      <c r="AI56" s="1"/>
      <c r="AJ56" s="1"/>
      <c r="AK56" s="1"/>
      <c r="AL56" s="1"/>
      <c r="AM56" s="1"/>
      <c r="AN56" s="1"/>
      <c r="AO56" s="1"/>
      <c r="AP56" s="1"/>
      <c r="AQ56" s="1"/>
      <c r="AR56" s="1"/>
      <c r="AS56" s="1"/>
      <c r="AT56" s="1"/>
      <c r="AU56" s="1"/>
      <c r="AW56" s="413"/>
      <c r="AX56" s="413"/>
      <c r="AY56" s="16"/>
      <c r="AZ56" s="16"/>
      <c r="BA56" s="16"/>
      <c r="BB56" s="16"/>
      <c r="BC56" s="16"/>
      <c r="BD56" s="16"/>
      <c r="BE56" s="16"/>
      <c r="BF56" s="16"/>
      <c r="BG56" s="16"/>
      <c r="BH56" s="16"/>
      <c r="BI56" s="16"/>
      <c r="BJ56" s="16"/>
      <c r="BK56" s="16"/>
      <c r="BL56" s="16"/>
      <c r="BM56" s="16"/>
      <c r="BN56" s="16"/>
      <c r="BO56" s="16"/>
      <c r="BP56" s="16"/>
      <c r="BQ56" s="16"/>
      <c r="BR56" s="16"/>
      <c r="BS56" s="16"/>
      <c r="BT56" s="29"/>
      <c r="BU56" s="413"/>
      <c r="BV56" s="413"/>
      <c r="BW56" s="16"/>
      <c r="BX56" s="16"/>
      <c r="BY56" s="16"/>
      <c r="BZ56" s="16"/>
      <c r="CA56" s="16"/>
      <c r="CB56" s="16"/>
      <c r="CC56" s="16"/>
      <c r="CD56" s="16"/>
      <c r="CE56" s="16"/>
      <c r="CF56" s="16"/>
      <c r="CG56" s="16"/>
      <c r="CH56" s="16"/>
      <c r="CI56" s="16"/>
      <c r="CJ56" s="16"/>
      <c r="CK56" s="16"/>
      <c r="CL56" s="16"/>
      <c r="CM56" s="16"/>
      <c r="CN56" s="16"/>
      <c r="CO56" s="16"/>
      <c r="CP56" s="16"/>
      <c r="CQ56" s="16"/>
      <c r="CR56" s="29"/>
      <c r="CS56" s="413"/>
      <c r="CT56" s="413"/>
      <c r="CU56" s="16"/>
      <c r="CV56" s="16"/>
      <c r="CW56" s="16"/>
      <c r="CX56" s="16"/>
      <c r="CY56" s="16"/>
      <c r="CZ56" s="16"/>
      <c r="DA56" s="16"/>
      <c r="DB56" s="16"/>
      <c r="DC56" s="16"/>
      <c r="DD56" s="16"/>
      <c r="DE56" s="16"/>
      <c r="DF56" s="16"/>
      <c r="DG56" s="16"/>
      <c r="DH56" s="16"/>
      <c r="DI56" s="16"/>
      <c r="DJ56" s="16"/>
      <c r="DK56" s="16"/>
      <c r="DL56" s="16"/>
      <c r="DM56" s="16"/>
      <c r="DN56" s="16"/>
      <c r="DO56" s="16"/>
      <c r="DP56" s="29"/>
      <c r="DQ56" s="413"/>
      <c r="DR56" s="413"/>
      <c r="DS56" s="16"/>
      <c r="DT56" s="16"/>
      <c r="DU56" s="16"/>
      <c r="DV56" s="16"/>
      <c r="DW56" s="16"/>
      <c r="DX56" s="16"/>
      <c r="DY56" s="16"/>
      <c r="DZ56" s="16"/>
      <c r="EA56" s="16"/>
      <c r="EB56" s="16"/>
      <c r="EC56" s="16"/>
      <c r="ED56" s="16"/>
      <c r="EE56" s="16"/>
      <c r="EF56" s="16"/>
      <c r="EG56" s="16"/>
      <c r="EH56" s="16"/>
      <c r="EI56" s="16"/>
      <c r="EJ56" s="16"/>
      <c r="EK56" s="16"/>
      <c r="EL56" s="16"/>
      <c r="EM56" s="16"/>
      <c r="EN56" s="29"/>
      <c r="EO56" s="413"/>
      <c r="EP56" s="413"/>
      <c r="EQ56" s="16"/>
      <c r="ER56" s="16"/>
      <c r="ES56" s="16"/>
      <c r="ET56" s="16"/>
      <c r="EU56" s="16"/>
      <c r="EV56" s="16"/>
      <c r="EW56" s="16"/>
      <c r="EX56" s="16"/>
      <c r="EY56" s="16"/>
      <c r="EZ56" s="16"/>
      <c r="FA56" s="16"/>
      <c r="FB56" s="16"/>
      <c r="FC56" s="16"/>
      <c r="FD56" s="16"/>
      <c r="FE56" s="16"/>
      <c r="FF56" s="16"/>
      <c r="FG56" s="16"/>
      <c r="FH56" s="16"/>
      <c r="FI56" s="16"/>
      <c r="FJ56" s="16"/>
      <c r="FK56" s="16"/>
      <c r="FM56" s="412"/>
      <c r="FN56" s="412"/>
      <c r="FO56" s="1"/>
      <c r="FP56" s="1"/>
      <c r="FQ56" s="1"/>
      <c r="FR56" s="1"/>
      <c r="FS56" s="1"/>
      <c r="FT56" s="1"/>
      <c r="FU56" s="1"/>
      <c r="FV56" s="1"/>
      <c r="FW56" s="1"/>
      <c r="FX56" s="1"/>
      <c r="FY56" s="1"/>
      <c r="FZ56" s="1"/>
      <c r="GA56" s="1"/>
      <c r="GB56" s="1"/>
      <c r="GC56" s="1"/>
      <c r="GD56" s="1"/>
      <c r="GE56" s="1"/>
      <c r="GF56" s="1"/>
      <c r="GG56" s="1"/>
      <c r="GH56" s="1"/>
      <c r="GI56" s="1"/>
      <c r="GK56" s="412"/>
      <c r="GL56" s="412"/>
      <c r="GM56" s="1"/>
      <c r="GN56" s="1"/>
      <c r="GO56" s="1"/>
      <c r="GP56" s="1"/>
      <c r="GQ56" s="1"/>
      <c r="GR56" s="1"/>
      <c r="GS56" s="1"/>
      <c r="GT56" s="1"/>
      <c r="GU56" s="1"/>
      <c r="GV56" s="1"/>
      <c r="GW56" s="1"/>
      <c r="GX56" s="1"/>
      <c r="GY56" s="1"/>
      <c r="GZ56" s="1"/>
      <c r="HA56" s="1"/>
      <c r="HB56" s="1"/>
      <c r="HC56" s="1"/>
      <c r="HD56" s="1"/>
      <c r="HE56" s="1"/>
      <c r="HF56" s="1"/>
      <c r="HG56" s="1"/>
    </row>
    <row r="57" spans="1:215" ht="14.5">
      <c r="A57" s="410"/>
      <c r="B57" s="410"/>
      <c r="C57" s="1"/>
      <c r="D57" s="1"/>
      <c r="E57" s="1"/>
      <c r="F57" s="1"/>
      <c r="G57" s="1"/>
      <c r="H57" s="1"/>
      <c r="I57" s="1"/>
      <c r="J57" s="1"/>
      <c r="K57" s="1"/>
      <c r="L57" s="1"/>
      <c r="M57" s="1"/>
      <c r="N57" s="1"/>
      <c r="O57" s="1"/>
      <c r="P57" s="1"/>
      <c r="Q57" s="1"/>
      <c r="R57" s="1"/>
      <c r="S57" s="1"/>
      <c r="T57" s="1"/>
      <c r="U57" s="1"/>
      <c r="V57" s="1"/>
      <c r="W57" s="1"/>
      <c r="Y57" s="410"/>
      <c r="Z57" s="410"/>
      <c r="AA57" s="1"/>
      <c r="AB57" s="1"/>
      <c r="AC57" s="1"/>
      <c r="AD57" s="1"/>
      <c r="AE57" s="1"/>
      <c r="AF57" s="1"/>
      <c r="AG57" s="1"/>
      <c r="AH57" s="1"/>
      <c r="AI57" s="1"/>
      <c r="AJ57" s="1"/>
      <c r="AK57" s="1"/>
      <c r="AL57" s="1"/>
      <c r="AM57" s="1"/>
      <c r="AN57" s="1"/>
      <c r="AO57" s="1"/>
      <c r="AP57" s="1"/>
      <c r="AQ57" s="1"/>
      <c r="AR57" s="1"/>
      <c r="AS57" s="1"/>
      <c r="AT57" s="1"/>
      <c r="AU57" s="1"/>
      <c r="AW57" s="411"/>
      <c r="AX57" s="411"/>
      <c r="AY57" s="16"/>
      <c r="AZ57" s="16"/>
      <c r="BA57" s="16"/>
      <c r="BB57" s="16"/>
      <c r="BC57" s="16"/>
      <c r="BD57" s="16"/>
      <c r="BE57" s="16"/>
      <c r="BF57" s="16"/>
      <c r="BG57" s="16"/>
      <c r="BH57" s="16"/>
      <c r="BI57" s="16"/>
      <c r="BJ57" s="16"/>
      <c r="BK57" s="16"/>
      <c r="BL57" s="16"/>
      <c r="BM57" s="16"/>
      <c r="BN57" s="16"/>
      <c r="BO57" s="16"/>
      <c r="BP57" s="16"/>
      <c r="BQ57" s="16"/>
      <c r="BR57" s="16"/>
      <c r="BS57" s="16"/>
      <c r="BT57" s="29"/>
      <c r="BU57" s="411"/>
      <c r="BV57" s="411"/>
      <c r="BW57" s="16"/>
      <c r="BX57" s="16"/>
      <c r="BY57" s="16"/>
      <c r="BZ57" s="16"/>
      <c r="CA57" s="16"/>
      <c r="CB57" s="16"/>
      <c r="CC57" s="16"/>
      <c r="CD57" s="16"/>
      <c r="CE57" s="16"/>
      <c r="CF57" s="16"/>
      <c r="CG57" s="16"/>
      <c r="CH57" s="16"/>
      <c r="CI57" s="16"/>
      <c r="CJ57" s="16"/>
      <c r="CK57" s="16"/>
      <c r="CL57" s="16"/>
      <c r="CM57" s="16"/>
      <c r="CN57" s="16"/>
      <c r="CO57" s="16"/>
      <c r="CP57" s="16"/>
      <c r="CQ57" s="16"/>
      <c r="CR57" s="29"/>
      <c r="CS57" s="411"/>
      <c r="CT57" s="411"/>
      <c r="CU57" s="16"/>
      <c r="CV57" s="16"/>
      <c r="CW57" s="16"/>
      <c r="CX57" s="16"/>
      <c r="CY57" s="16"/>
      <c r="CZ57" s="16"/>
      <c r="DA57" s="16"/>
      <c r="DB57" s="16"/>
      <c r="DC57" s="16"/>
      <c r="DD57" s="16"/>
      <c r="DE57" s="16"/>
      <c r="DF57" s="16"/>
      <c r="DG57" s="16"/>
      <c r="DH57" s="16"/>
      <c r="DI57" s="16"/>
      <c r="DJ57" s="16"/>
      <c r="DK57" s="16"/>
      <c r="DL57" s="16"/>
      <c r="DM57" s="16"/>
      <c r="DN57" s="16"/>
      <c r="DO57" s="16"/>
      <c r="DP57" s="29"/>
      <c r="DQ57" s="411"/>
      <c r="DR57" s="411"/>
      <c r="DS57" s="16"/>
      <c r="DT57" s="16"/>
      <c r="DU57" s="16"/>
      <c r="DV57" s="16"/>
      <c r="DW57" s="16"/>
      <c r="DX57" s="16"/>
      <c r="DY57" s="16"/>
      <c r="DZ57" s="16"/>
      <c r="EA57" s="16"/>
      <c r="EB57" s="16"/>
      <c r="EC57" s="16"/>
      <c r="ED57" s="16"/>
      <c r="EE57" s="16"/>
      <c r="EF57" s="16"/>
      <c r="EG57" s="16"/>
      <c r="EH57" s="16"/>
      <c r="EI57" s="16"/>
      <c r="EJ57" s="16"/>
      <c r="EK57" s="16"/>
      <c r="EL57" s="16"/>
      <c r="EM57" s="16"/>
      <c r="EN57" s="29"/>
      <c r="EO57" s="411"/>
      <c r="EP57" s="411"/>
      <c r="EQ57" s="16"/>
      <c r="ER57" s="16"/>
      <c r="ES57" s="16"/>
      <c r="ET57" s="16"/>
      <c r="EU57" s="16"/>
      <c r="EV57" s="16"/>
      <c r="EW57" s="16"/>
      <c r="EX57" s="16"/>
      <c r="EY57" s="16"/>
      <c r="EZ57" s="16"/>
      <c r="FA57" s="16"/>
      <c r="FB57" s="16"/>
      <c r="FC57" s="16"/>
      <c r="FD57" s="16"/>
      <c r="FE57" s="16"/>
      <c r="FF57" s="16"/>
      <c r="FG57" s="16"/>
      <c r="FH57" s="16"/>
      <c r="FI57" s="16"/>
      <c r="FJ57" s="16"/>
      <c r="FK57" s="16"/>
      <c r="FM57" s="410"/>
      <c r="FN57" s="410"/>
      <c r="FO57" s="1"/>
      <c r="FP57" s="1"/>
      <c r="FQ57" s="1"/>
      <c r="FR57" s="1"/>
      <c r="FS57" s="1"/>
      <c r="FT57" s="1"/>
      <c r="FU57" s="1"/>
      <c r="FV57" s="1"/>
      <c r="FW57" s="1"/>
      <c r="FX57" s="1"/>
      <c r="FY57" s="1"/>
      <c r="FZ57" s="1"/>
      <c r="GA57" s="1"/>
      <c r="GB57" s="1"/>
      <c r="GC57" s="1"/>
      <c r="GD57" s="1"/>
      <c r="GE57" s="1"/>
      <c r="GF57" s="1"/>
      <c r="GG57" s="1"/>
      <c r="GH57" s="1"/>
      <c r="GI57" s="1"/>
      <c r="GK57" s="410"/>
      <c r="GL57" s="410"/>
      <c r="GM57" s="1"/>
      <c r="GN57" s="1"/>
      <c r="GO57" s="1"/>
      <c r="GP57" s="1"/>
      <c r="GQ57" s="1"/>
      <c r="GR57" s="1"/>
      <c r="GS57" s="1"/>
      <c r="GT57" s="1"/>
      <c r="GU57" s="1"/>
      <c r="GV57" s="1"/>
      <c r="GW57" s="1"/>
      <c r="GX57" s="1"/>
      <c r="GY57" s="1"/>
      <c r="GZ57" s="1"/>
      <c r="HA57" s="1"/>
      <c r="HB57" s="1"/>
      <c r="HC57" s="1"/>
      <c r="HD57" s="1"/>
      <c r="HE57" s="1"/>
      <c r="HF57" s="1"/>
      <c r="HG57" s="1"/>
    </row>
    <row r="58" spans="1:215" ht="14.5">
      <c r="A58" s="410"/>
      <c r="B58" s="410"/>
      <c r="C58" s="1"/>
      <c r="D58" s="1"/>
      <c r="E58" s="1"/>
      <c r="F58" s="1"/>
      <c r="G58" s="1"/>
      <c r="H58" s="1"/>
      <c r="I58" s="1"/>
      <c r="J58" s="1"/>
      <c r="K58" s="1"/>
      <c r="L58" s="1"/>
      <c r="M58" s="1"/>
      <c r="N58" s="1"/>
      <c r="O58" s="1"/>
      <c r="P58" s="1"/>
      <c r="Q58" s="1"/>
      <c r="R58" s="1"/>
      <c r="S58" s="1"/>
      <c r="T58" s="1"/>
      <c r="U58" s="1"/>
      <c r="V58" s="1"/>
      <c r="W58" s="1"/>
      <c r="Y58" s="410"/>
      <c r="Z58" s="410"/>
      <c r="AA58" s="1"/>
      <c r="AB58" s="1"/>
      <c r="AC58" s="1"/>
      <c r="AD58" s="1"/>
      <c r="AE58" s="1"/>
      <c r="AF58" s="1"/>
      <c r="AG58" s="1"/>
      <c r="AH58" s="1"/>
      <c r="AI58" s="1"/>
      <c r="AJ58" s="1"/>
      <c r="AK58" s="1"/>
      <c r="AL58" s="1"/>
      <c r="AM58" s="1"/>
      <c r="AN58" s="1"/>
      <c r="AO58" s="1"/>
      <c r="AP58" s="1"/>
      <c r="AQ58" s="1"/>
      <c r="AR58" s="1"/>
      <c r="AS58" s="1"/>
      <c r="AT58" s="1"/>
      <c r="AU58" s="1"/>
      <c r="AW58" s="411"/>
      <c r="AX58" s="411"/>
      <c r="AY58" s="16"/>
      <c r="AZ58" s="16"/>
      <c r="BA58" s="16"/>
      <c r="BB58" s="16"/>
      <c r="BC58" s="16"/>
      <c r="BD58" s="16"/>
      <c r="BE58" s="16"/>
      <c r="BF58" s="16"/>
      <c r="BG58" s="16"/>
      <c r="BH58" s="16"/>
      <c r="BI58" s="16"/>
      <c r="BJ58" s="16"/>
      <c r="BK58" s="16"/>
      <c r="BL58" s="16"/>
      <c r="BM58" s="16"/>
      <c r="BN58" s="16"/>
      <c r="BO58" s="16"/>
      <c r="BP58" s="16"/>
      <c r="BQ58" s="16"/>
      <c r="BR58" s="16"/>
      <c r="BS58" s="16"/>
      <c r="BT58" s="29"/>
      <c r="BU58" s="411"/>
      <c r="BV58" s="411"/>
      <c r="BW58" s="16"/>
      <c r="BX58" s="16"/>
      <c r="BY58" s="16"/>
      <c r="BZ58" s="16"/>
      <c r="CA58" s="16"/>
      <c r="CB58" s="16"/>
      <c r="CC58" s="16"/>
      <c r="CD58" s="16"/>
      <c r="CE58" s="16"/>
      <c r="CF58" s="16"/>
      <c r="CG58" s="16"/>
      <c r="CH58" s="16"/>
      <c r="CI58" s="16"/>
      <c r="CJ58" s="16"/>
      <c r="CK58" s="16"/>
      <c r="CL58" s="16"/>
      <c r="CM58" s="16"/>
      <c r="CN58" s="16"/>
      <c r="CO58" s="16"/>
      <c r="CP58" s="16"/>
      <c r="CQ58" s="16"/>
      <c r="CR58" s="29"/>
      <c r="CS58" s="411"/>
      <c r="CT58" s="411"/>
      <c r="CU58" s="16"/>
      <c r="CV58" s="16"/>
      <c r="CW58" s="16"/>
      <c r="CX58" s="16"/>
      <c r="CY58" s="16"/>
      <c r="CZ58" s="16"/>
      <c r="DA58" s="16"/>
      <c r="DB58" s="16"/>
      <c r="DC58" s="16"/>
      <c r="DD58" s="16"/>
      <c r="DE58" s="16"/>
      <c r="DF58" s="16"/>
      <c r="DG58" s="16"/>
      <c r="DH58" s="16"/>
      <c r="DI58" s="16"/>
      <c r="DJ58" s="16"/>
      <c r="DK58" s="16"/>
      <c r="DL58" s="16"/>
      <c r="DM58" s="16"/>
      <c r="DN58" s="16"/>
      <c r="DO58" s="16"/>
      <c r="DP58" s="29"/>
      <c r="DQ58" s="411"/>
      <c r="DR58" s="411"/>
      <c r="DS58" s="16"/>
      <c r="DT58" s="16"/>
      <c r="DU58" s="16"/>
      <c r="DV58" s="16"/>
      <c r="DW58" s="16"/>
      <c r="DX58" s="16"/>
      <c r="DY58" s="16"/>
      <c r="DZ58" s="16"/>
      <c r="EA58" s="16"/>
      <c r="EB58" s="16"/>
      <c r="EC58" s="16"/>
      <c r="ED58" s="16"/>
      <c r="EE58" s="16"/>
      <c r="EF58" s="16"/>
      <c r="EG58" s="16"/>
      <c r="EH58" s="16"/>
      <c r="EI58" s="16"/>
      <c r="EJ58" s="16"/>
      <c r="EK58" s="16"/>
      <c r="EL58" s="16"/>
      <c r="EM58" s="16"/>
      <c r="EN58" s="29"/>
      <c r="EO58" s="411"/>
      <c r="EP58" s="411"/>
      <c r="EQ58" s="16"/>
      <c r="ER58" s="16"/>
      <c r="ES58" s="16"/>
      <c r="ET58" s="16"/>
      <c r="EU58" s="16"/>
      <c r="EV58" s="16"/>
      <c r="EW58" s="16"/>
      <c r="EX58" s="16"/>
      <c r="EY58" s="16"/>
      <c r="EZ58" s="16"/>
      <c r="FA58" s="16"/>
      <c r="FB58" s="16"/>
      <c r="FC58" s="16"/>
      <c r="FD58" s="16"/>
      <c r="FE58" s="16"/>
      <c r="FF58" s="16"/>
      <c r="FG58" s="16"/>
      <c r="FH58" s="16"/>
      <c r="FI58" s="16"/>
      <c r="FJ58" s="16"/>
      <c r="FK58" s="16"/>
      <c r="FM58" s="410"/>
      <c r="FN58" s="410"/>
      <c r="FO58" s="1"/>
      <c r="FP58" s="1"/>
      <c r="FQ58" s="1"/>
      <c r="FR58" s="1"/>
      <c r="FS58" s="1"/>
      <c r="FT58" s="1"/>
      <c r="FU58" s="1"/>
      <c r="FV58" s="1"/>
      <c r="FW58" s="1"/>
      <c r="FX58" s="1"/>
      <c r="FY58" s="1"/>
      <c r="FZ58" s="1"/>
      <c r="GA58" s="1"/>
      <c r="GB58" s="1"/>
      <c r="GC58" s="1"/>
      <c r="GD58" s="1"/>
      <c r="GE58" s="1"/>
      <c r="GF58" s="1"/>
      <c r="GG58" s="1"/>
      <c r="GH58" s="1"/>
      <c r="GI58" s="1"/>
      <c r="GK58" s="410"/>
      <c r="GL58" s="410"/>
      <c r="GM58" s="1"/>
      <c r="GN58" s="1"/>
      <c r="GO58" s="1"/>
      <c r="GP58" s="1"/>
      <c r="GQ58" s="1"/>
      <c r="GR58" s="1"/>
      <c r="GS58" s="1"/>
      <c r="GT58" s="1"/>
      <c r="GU58" s="1"/>
      <c r="GV58" s="1"/>
      <c r="GW58" s="1"/>
      <c r="GX58" s="1"/>
      <c r="GY58" s="1"/>
      <c r="GZ58" s="1"/>
      <c r="HA58" s="1"/>
      <c r="HB58" s="1"/>
      <c r="HC58" s="1"/>
      <c r="HD58" s="1"/>
      <c r="HE58" s="1"/>
      <c r="HF58" s="1"/>
      <c r="HG58" s="1"/>
    </row>
    <row r="59" spans="1:215" ht="14.5">
      <c r="A59" s="410"/>
      <c r="B59" s="410"/>
      <c r="C59" s="1"/>
      <c r="D59" s="1"/>
      <c r="E59" s="1"/>
      <c r="F59" s="1"/>
      <c r="G59" s="1"/>
      <c r="H59" s="1"/>
      <c r="I59" s="1"/>
      <c r="J59" s="1"/>
      <c r="K59" s="1"/>
      <c r="L59" s="1"/>
      <c r="M59" s="1"/>
      <c r="N59" s="1"/>
      <c r="O59" s="1"/>
      <c r="P59" s="1"/>
      <c r="Q59" s="1"/>
      <c r="R59" s="1"/>
      <c r="S59" s="1"/>
      <c r="T59" s="1"/>
      <c r="U59" s="1"/>
      <c r="V59" s="1"/>
      <c r="W59" s="1"/>
      <c r="Y59" s="410"/>
      <c r="Z59" s="410"/>
      <c r="AA59" s="1"/>
      <c r="AB59" s="1"/>
      <c r="AC59" s="1"/>
      <c r="AD59" s="1"/>
      <c r="AE59" s="1"/>
      <c r="AF59" s="1"/>
      <c r="AG59" s="1"/>
      <c r="AH59" s="1"/>
      <c r="AI59" s="1"/>
      <c r="AJ59" s="1"/>
      <c r="AK59" s="1"/>
      <c r="AL59" s="1"/>
      <c r="AM59" s="1"/>
      <c r="AN59" s="1"/>
      <c r="AO59" s="1"/>
      <c r="AP59" s="1"/>
      <c r="AQ59" s="1"/>
      <c r="AR59" s="1"/>
      <c r="AS59" s="1"/>
      <c r="AT59" s="1"/>
      <c r="AU59" s="1"/>
      <c r="AW59" s="411"/>
      <c r="AX59" s="411"/>
      <c r="AY59" s="16"/>
      <c r="AZ59" s="16"/>
      <c r="BA59" s="16"/>
      <c r="BB59" s="16"/>
      <c r="BC59" s="16"/>
      <c r="BD59" s="16"/>
      <c r="BE59" s="16"/>
      <c r="BF59" s="16"/>
      <c r="BG59" s="16"/>
      <c r="BH59" s="16"/>
      <c r="BI59" s="16"/>
      <c r="BJ59" s="16"/>
      <c r="BK59" s="16"/>
      <c r="BL59" s="16"/>
      <c r="BM59" s="16"/>
      <c r="BN59" s="16"/>
      <c r="BO59" s="16"/>
      <c r="BP59" s="16"/>
      <c r="BQ59" s="16"/>
      <c r="BR59" s="16"/>
      <c r="BS59" s="16"/>
      <c r="BT59" s="29"/>
      <c r="BU59" s="411"/>
      <c r="BV59" s="411"/>
      <c r="BW59" s="16"/>
      <c r="BX59" s="16"/>
      <c r="BY59" s="16"/>
      <c r="BZ59" s="16"/>
      <c r="CA59" s="16"/>
      <c r="CB59" s="16"/>
      <c r="CC59" s="16"/>
      <c r="CD59" s="16"/>
      <c r="CE59" s="16"/>
      <c r="CF59" s="16"/>
      <c r="CG59" s="16"/>
      <c r="CH59" s="16"/>
      <c r="CI59" s="16"/>
      <c r="CJ59" s="16"/>
      <c r="CK59" s="16"/>
      <c r="CL59" s="16"/>
      <c r="CM59" s="16"/>
      <c r="CN59" s="16"/>
      <c r="CO59" s="16"/>
      <c r="CP59" s="16"/>
      <c r="CQ59" s="16"/>
      <c r="CR59" s="29"/>
      <c r="CS59" s="411"/>
      <c r="CT59" s="411"/>
      <c r="CU59" s="16"/>
      <c r="CV59" s="16"/>
      <c r="CW59" s="16"/>
      <c r="CX59" s="16"/>
      <c r="CY59" s="16"/>
      <c r="CZ59" s="16"/>
      <c r="DA59" s="16"/>
      <c r="DB59" s="16"/>
      <c r="DC59" s="16"/>
      <c r="DD59" s="16"/>
      <c r="DE59" s="16"/>
      <c r="DF59" s="16"/>
      <c r="DG59" s="16"/>
      <c r="DH59" s="16"/>
      <c r="DI59" s="16"/>
      <c r="DJ59" s="16"/>
      <c r="DK59" s="16"/>
      <c r="DL59" s="16"/>
      <c r="DM59" s="16"/>
      <c r="DN59" s="16"/>
      <c r="DO59" s="16"/>
      <c r="DP59" s="29"/>
      <c r="DQ59" s="411"/>
      <c r="DR59" s="411"/>
      <c r="DS59" s="16"/>
      <c r="DT59" s="16"/>
      <c r="DU59" s="16"/>
      <c r="DV59" s="16"/>
      <c r="DW59" s="16"/>
      <c r="DX59" s="16"/>
      <c r="DY59" s="16"/>
      <c r="DZ59" s="16"/>
      <c r="EA59" s="16"/>
      <c r="EB59" s="16"/>
      <c r="EC59" s="16"/>
      <c r="ED59" s="16"/>
      <c r="EE59" s="16"/>
      <c r="EF59" s="16"/>
      <c r="EG59" s="16"/>
      <c r="EH59" s="16"/>
      <c r="EI59" s="16"/>
      <c r="EJ59" s="16"/>
      <c r="EK59" s="16"/>
      <c r="EL59" s="16"/>
      <c r="EM59" s="16"/>
      <c r="EN59" s="29"/>
      <c r="EO59" s="411"/>
      <c r="EP59" s="411"/>
      <c r="EQ59" s="16"/>
      <c r="ER59" s="16"/>
      <c r="ES59" s="16"/>
      <c r="ET59" s="16"/>
      <c r="EU59" s="16"/>
      <c r="EV59" s="16"/>
      <c r="EW59" s="16"/>
      <c r="EX59" s="16"/>
      <c r="EY59" s="16"/>
      <c r="EZ59" s="16"/>
      <c r="FA59" s="16"/>
      <c r="FB59" s="16"/>
      <c r="FC59" s="16"/>
      <c r="FD59" s="16"/>
      <c r="FE59" s="16"/>
      <c r="FF59" s="16"/>
      <c r="FG59" s="16"/>
      <c r="FH59" s="16"/>
      <c r="FI59" s="16"/>
      <c r="FJ59" s="16"/>
      <c r="FK59" s="16"/>
      <c r="FM59" s="410"/>
      <c r="FN59" s="410"/>
      <c r="FO59" s="1"/>
      <c r="FP59" s="1"/>
      <c r="FQ59" s="1"/>
      <c r="FR59" s="1"/>
      <c r="FS59" s="1"/>
      <c r="FT59" s="1"/>
      <c r="FU59" s="1"/>
      <c r="FV59" s="1"/>
      <c r="FW59" s="1"/>
      <c r="FX59" s="1"/>
      <c r="FY59" s="1"/>
      <c r="FZ59" s="1"/>
      <c r="GA59" s="1"/>
      <c r="GB59" s="1"/>
      <c r="GC59" s="1"/>
      <c r="GD59" s="1"/>
      <c r="GE59" s="1"/>
      <c r="GF59" s="1"/>
      <c r="GG59" s="1"/>
      <c r="GH59" s="1"/>
      <c r="GI59" s="1"/>
      <c r="GK59" s="410"/>
      <c r="GL59" s="410"/>
      <c r="GM59" s="1"/>
      <c r="GN59" s="1"/>
      <c r="GO59" s="1"/>
      <c r="GP59" s="1"/>
      <c r="GQ59" s="1"/>
      <c r="GR59" s="1"/>
      <c r="GS59" s="1"/>
      <c r="GT59" s="1"/>
      <c r="GU59" s="1"/>
      <c r="GV59" s="1"/>
      <c r="GW59" s="1"/>
      <c r="GX59" s="1"/>
      <c r="GY59" s="1"/>
      <c r="GZ59" s="1"/>
      <c r="HA59" s="1"/>
      <c r="HB59" s="1"/>
      <c r="HC59" s="1"/>
      <c r="HD59" s="1"/>
      <c r="HE59" s="1"/>
      <c r="HF59" s="1"/>
      <c r="HG59" s="1"/>
    </row>
    <row r="60" spans="1:215" ht="14.5">
      <c r="A60" s="410"/>
      <c r="B60" s="410"/>
      <c r="C60" s="1"/>
      <c r="D60" s="1"/>
      <c r="E60" s="1"/>
      <c r="F60" s="1"/>
      <c r="G60" s="1"/>
      <c r="H60" s="1"/>
      <c r="I60" s="1"/>
      <c r="J60" s="1"/>
      <c r="K60" s="1"/>
      <c r="L60" s="1"/>
      <c r="M60" s="1"/>
      <c r="N60" s="1"/>
      <c r="O60" s="1"/>
      <c r="P60" s="1"/>
      <c r="Q60" s="1"/>
      <c r="R60" s="1"/>
      <c r="S60" s="1"/>
      <c r="T60" s="1"/>
      <c r="U60" s="1"/>
      <c r="V60" s="1"/>
      <c r="W60" s="1"/>
      <c r="Y60" s="410"/>
      <c r="Z60" s="410"/>
      <c r="AA60" s="1"/>
      <c r="AB60" s="1"/>
      <c r="AC60" s="1"/>
      <c r="AD60" s="1"/>
      <c r="AE60" s="1"/>
      <c r="AF60" s="1"/>
      <c r="AG60" s="1"/>
      <c r="AH60" s="1"/>
      <c r="AI60" s="1"/>
      <c r="AJ60" s="1"/>
      <c r="AK60" s="1"/>
      <c r="AL60" s="1"/>
      <c r="AM60" s="1"/>
      <c r="AN60" s="1"/>
      <c r="AO60" s="1"/>
      <c r="AP60" s="1"/>
      <c r="AQ60" s="1"/>
      <c r="AR60" s="1"/>
      <c r="AS60" s="1"/>
      <c r="AT60" s="1"/>
      <c r="AU60" s="1"/>
      <c r="AW60" s="411"/>
      <c r="AX60" s="411"/>
      <c r="AY60" s="16"/>
      <c r="AZ60" s="16"/>
      <c r="BA60" s="16"/>
      <c r="BB60" s="16"/>
      <c r="BC60" s="16"/>
      <c r="BD60" s="16"/>
      <c r="BE60" s="16"/>
      <c r="BF60" s="16"/>
      <c r="BG60" s="16"/>
      <c r="BH60" s="16"/>
      <c r="BI60" s="16"/>
      <c r="BJ60" s="16"/>
      <c r="BK60" s="16"/>
      <c r="BL60" s="16"/>
      <c r="BM60" s="16"/>
      <c r="BN60" s="16"/>
      <c r="BO60" s="16"/>
      <c r="BP60" s="16"/>
      <c r="BQ60" s="16"/>
      <c r="BR60" s="16"/>
      <c r="BS60" s="16"/>
      <c r="BT60" s="29"/>
      <c r="BU60" s="411"/>
      <c r="BV60" s="411"/>
      <c r="BW60" s="16"/>
      <c r="BX60" s="16"/>
      <c r="BY60" s="16"/>
      <c r="BZ60" s="16"/>
      <c r="CA60" s="16"/>
      <c r="CB60" s="16"/>
      <c r="CC60" s="16"/>
      <c r="CD60" s="16"/>
      <c r="CE60" s="16"/>
      <c r="CF60" s="16"/>
      <c r="CG60" s="16"/>
      <c r="CH60" s="16"/>
      <c r="CI60" s="16"/>
      <c r="CJ60" s="16"/>
      <c r="CK60" s="16"/>
      <c r="CL60" s="16"/>
      <c r="CM60" s="16"/>
      <c r="CN60" s="16"/>
      <c r="CO60" s="16"/>
      <c r="CP60" s="16"/>
      <c r="CQ60" s="16"/>
      <c r="CR60" s="29"/>
      <c r="CS60" s="411"/>
      <c r="CT60" s="411"/>
      <c r="CU60" s="16"/>
      <c r="CV60" s="16"/>
      <c r="CW60" s="16"/>
      <c r="CX60" s="16"/>
      <c r="CY60" s="16"/>
      <c r="CZ60" s="16"/>
      <c r="DA60" s="16"/>
      <c r="DB60" s="16"/>
      <c r="DC60" s="16"/>
      <c r="DD60" s="16"/>
      <c r="DE60" s="16"/>
      <c r="DF60" s="16"/>
      <c r="DG60" s="16"/>
      <c r="DH60" s="16"/>
      <c r="DI60" s="16"/>
      <c r="DJ60" s="16"/>
      <c r="DK60" s="16"/>
      <c r="DL60" s="16"/>
      <c r="DM60" s="16"/>
      <c r="DN60" s="16"/>
      <c r="DO60" s="16"/>
      <c r="DP60" s="29"/>
      <c r="DQ60" s="411"/>
      <c r="DR60" s="411"/>
      <c r="DS60" s="16"/>
      <c r="DT60" s="16"/>
      <c r="DU60" s="16"/>
      <c r="DV60" s="16"/>
      <c r="DW60" s="16"/>
      <c r="DX60" s="16"/>
      <c r="DY60" s="16"/>
      <c r="DZ60" s="16"/>
      <c r="EA60" s="16"/>
      <c r="EB60" s="16"/>
      <c r="EC60" s="16"/>
      <c r="ED60" s="16"/>
      <c r="EE60" s="16"/>
      <c r="EF60" s="16"/>
      <c r="EG60" s="16"/>
      <c r="EH60" s="16"/>
      <c r="EI60" s="16"/>
      <c r="EJ60" s="16"/>
      <c r="EK60" s="16"/>
      <c r="EL60" s="16"/>
      <c r="EM60" s="16"/>
      <c r="EN60" s="29"/>
      <c r="EO60" s="411"/>
      <c r="EP60" s="411"/>
      <c r="EQ60" s="16"/>
      <c r="ER60" s="16"/>
      <c r="ES60" s="16"/>
      <c r="ET60" s="16"/>
      <c r="EU60" s="16"/>
      <c r="EV60" s="16"/>
      <c r="EW60" s="16"/>
      <c r="EX60" s="16"/>
      <c r="EY60" s="16"/>
      <c r="EZ60" s="16"/>
      <c r="FA60" s="16"/>
      <c r="FB60" s="16"/>
      <c r="FC60" s="16"/>
      <c r="FD60" s="16"/>
      <c r="FE60" s="16"/>
      <c r="FF60" s="16"/>
      <c r="FG60" s="16"/>
      <c r="FH60" s="16"/>
      <c r="FI60" s="16"/>
      <c r="FJ60" s="16"/>
      <c r="FK60" s="16"/>
      <c r="FM60" s="410"/>
      <c r="FN60" s="410"/>
      <c r="FO60" s="1"/>
      <c r="FP60" s="1"/>
      <c r="FQ60" s="1"/>
      <c r="FR60" s="1"/>
      <c r="FS60" s="1"/>
      <c r="FT60" s="1"/>
      <c r="FU60" s="1"/>
      <c r="FV60" s="1"/>
      <c r="FW60" s="1"/>
      <c r="FX60" s="1"/>
      <c r="FY60" s="1"/>
      <c r="FZ60" s="1"/>
      <c r="GA60" s="1"/>
      <c r="GB60" s="1"/>
      <c r="GC60" s="1"/>
      <c r="GD60" s="1"/>
      <c r="GE60" s="1"/>
      <c r="GF60" s="1"/>
      <c r="GG60" s="1"/>
      <c r="GH60" s="1"/>
      <c r="GI60" s="1"/>
      <c r="GK60" s="410"/>
      <c r="GL60" s="410"/>
      <c r="GM60" s="1"/>
      <c r="GN60" s="1"/>
      <c r="GO60" s="1"/>
      <c r="GP60" s="1"/>
      <c r="GQ60" s="1"/>
      <c r="GR60" s="1"/>
      <c r="GS60" s="1"/>
      <c r="GT60" s="1"/>
      <c r="GU60" s="1"/>
      <c r="GV60" s="1"/>
      <c r="GW60" s="1"/>
      <c r="GX60" s="1"/>
      <c r="GY60" s="1"/>
      <c r="GZ60" s="1"/>
      <c r="HA60" s="1"/>
      <c r="HB60" s="1"/>
      <c r="HC60" s="1"/>
      <c r="HD60" s="1"/>
      <c r="HE60" s="1"/>
      <c r="HF60" s="1"/>
      <c r="HG60" s="1"/>
    </row>
    <row r="61" spans="1:215" ht="14.5">
      <c r="A61" s="410"/>
      <c r="B61" s="410"/>
      <c r="C61" s="1"/>
      <c r="D61" s="1"/>
      <c r="E61" s="1"/>
      <c r="F61" s="1"/>
      <c r="G61" s="1"/>
      <c r="H61" s="1"/>
      <c r="I61" s="1"/>
      <c r="J61" s="1"/>
      <c r="K61" s="1"/>
      <c r="L61" s="1"/>
      <c r="M61" s="1"/>
      <c r="N61" s="1"/>
      <c r="O61" s="1"/>
      <c r="P61" s="1"/>
      <c r="Q61" s="1"/>
      <c r="R61" s="1"/>
      <c r="S61" s="1"/>
      <c r="T61" s="1"/>
      <c r="U61" s="1"/>
      <c r="V61" s="1"/>
      <c r="W61" s="1"/>
      <c r="Y61" s="410"/>
      <c r="Z61" s="410"/>
      <c r="AA61" s="1"/>
      <c r="AB61" s="1"/>
      <c r="AC61" s="1"/>
      <c r="AD61" s="1"/>
      <c r="AE61" s="1"/>
      <c r="AF61" s="1"/>
      <c r="AG61" s="1"/>
      <c r="AH61" s="1"/>
      <c r="AI61" s="1"/>
      <c r="AJ61" s="1"/>
      <c r="AK61" s="1"/>
      <c r="AL61" s="1"/>
      <c r="AM61" s="1"/>
      <c r="AN61" s="1"/>
      <c r="AO61" s="1"/>
      <c r="AP61" s="1"/>
      <c r="AQ61" s="1"/>
      <c r="AR61" s="1"/>
      <c r="AS61" s="1"/>
      <c r="AT61" s="1"/>
      <c r="AU61" s="1"/>
      <c r="AW61" s="411"/>
      <c r="AX61" s="411"/>
      <c r="AY61" s="16"/>
      <c r="AZ61" s="16"/>
      <c r="BA61" s="16"/>
      <c r="BB61" s="16"/>
      <c r="BC61" s="16"/>
      <c r="BD61" s="16"/>
      <c r="BE61" s="16"/>
      <c r="BF61" s="16"/>
      <c r="BG61" s="16"/>
      <c r="BH61" s="16"/>
      <c r="BI61" s="16"/>
      <c r="BJ61" s="16"/>
      <c r="BK61" s="16"/>
      <c r="BL61" s="16"/>
      <c r="BM61" s="16"/>
      <c r="BN61" s="16"/>
      <c r="BO61" s="16"/>
      <c r="BP61" s="16"/>
      <c r="BQ61" s="16"/>
      <c r="BR61" s="16"/>
      <c r="BS61" s="16"/>
      <c r="BT61" s="29"/>
      <c r="BU61" s="411"/>
      <c r="BV61" s="411"/>
      <c r="BW61" s="16"/>
      <c r="BX61" s="16"/>
      <c r="BY61" s="16"/>
      <c r="BZ61" s="16"/>
      <c r="CA61" s="16"/>
      <c r="CB61" s="16"/>
      <c r="CC61" s="16"/>
      <c r="CD61" s="16"/>
      <c r="CE61" s="16"/>
      <c r="CF61" s="16"/>
      <c r="CG61" s="16"/>
      <c r="CH61" s="16"/>
      <c r="CI61" s="16"/>
      <c r="CJ61" s="16"/>
      <c r="CK61" s="16"/>
      <c r="CL61" s="16"/>
      <c r="CM61" s="16"/>
      <c r="CN61" s="16"/>
      <c r="CO61" s="16"/>
      <c r="CP61" s="16"/>
      <c r="CQ61" s="16"/>
      <c r="CR61" s="29"/>
      <c r="CS61" s="411"/>
      <c r="CT61" s="411"/>
      <c r="CU61" s="16"/>
      <c r="CV61" s="16"/>
      <c r="CW61" s="16"/>
      <c r="CX61" s="16"/>
      <c r="CY61" s="16"/>
      <c r="CZ61" s="16"/>
      <c r="DA61" s="16"/>
      <c r="DB61" s="16"/>
      <c r="DC61" s="16"/>
      <c r="DD61" s="16"/>
      <c r="DE61" s="16"/>
      <c r="DF61" s="16"/>
      <c r="DG61" s="16"/>
      <c r="DH61" s="16"/>
      <c r="DI61" s="16"/>
      <c r="DJ61" s="16"/>
      <c r="DK61" s="16"/>
      <c r="DL61" s="16"/>
      <c r="DM61" s="16"/>
      <c r="DN61" s="16"/>
      <c r="DO61" s="16"/>
      <c r="DP61" s="29"/>
      <c r="DQ61" s="411"/>
      <c r="DR61" s="411"/>
      <c r="DS61" s="16"/>
      <c r="DT61" s="16"/>
      <c r="DU61" s="16"/>
      <c r="DV61" s="16"/>
      <c r="DW61" s="16"/>
      <c r="DX61" s="16"/>
      <c r="DY61" s="16"/>
      <c r="DZ61" s="16"/>
      <c r="EA61" s="16"/>
      <c r="EB61" s="16"/>
      <c r="EC61" s="16"/>
      <c r="ED61" s="16"/>
      <c r="EE61" s="16"/>
      <c r="EF61" s="16"/>
      <c r="EG61" s="16"/>
      <c r="EH61" s="16"/>
      <c r="EI61" s="16"/>
      <c r="EJ61" s="16"/>
      <c r="EK61" s="16"/>
      <c r="EL61" s="16"/>
      <c r="EM61" s="16"/>
      <c r="EN61" s="29"/>
      <c r="EO61" s="411"/>
      <c r="EP61" s="411"/>
      <c r="EQ61" s="16"/>
      <c r="ER61" s="16"/>
      <c r="ES61" s="16"/>
      <c r="ET61" s="16"/>
      <c r="EU61" s="16"/>
      <c r="EV61" s="16"/>
      <c r="EW61" s="16"/>
      <c r="EX61" s="16"/>
      <c r="EY61" s="16"/>
      <c r="EZ61" s="16"/>
      <c r="FA61" s="16"/>
      <c r="FB61" s="16"/>
      <c r="FC61" s="16"/>
      <c r="FD61" s="16"/>
      <c r="FE61" s="16"/>
      <c r="FF61" s="16"/>
      <c r="FG61" s="16"/>
      <c r="FH61" s="16"/>
      <c r="FI61" s="16"/>
      <c r="FJ61" s="16"/>
      <c r="FK61" s="16"/>
      <c r="FM61" s="410"/>
      <c r="FN61" s="410"/>
      <c r="FO61" s="1"/>
      <c r="FP61" s="1"/>
      <c r="FQ61" s="1"/>
      <c r="FR61" s="1"/>
      <c r="FS61" s="1"/>
      <c r="FT61" s="1"/>
      <c r="FU61" s="1"/>
      <c r="FV61" s="1"/>
      <c r="FW61" s="1"/>
      <c r="FX61" s="1"/>
      <c r="FY61" s="1"/>
      <c r="FZ61" s="1"/>
      <c r="GA61" s="1"/>
      <c r="GB61" s="1"/>
      <c r="GC61" s="1"/>
      <c r="GD61" s="1"/>
      <c r="GE61" s="1"/>
      <c r="GF61" s="1"/>
      <c r="GG61" s="1"/>
      <c r="GH61" s="1"/>
      <c r="GI61" s="1"/>
      <c r="GK61" s="410"/>
      <c r="GL61" s="410"/>
      <c r="GM61" s="1"/>
      <c r="GN61" s="1"/>
      <c r="GO61" s="1"/>
      <c r="GP61" s="1"/>
      <c r="GQ61" s="1"/>
      <c r="GR61" s="1"/>
      <c r="GS61" s="1"/>
      <c r="GT61" s="1"/>
      <c r="GU61" s="1"/>
      <c r="GV61" s="1"/>
      <c r="GW61" s="1"/>
      <c r="GX61" s="1"/>
      <c r="GY61" s="1"/>
      <c r="GZ61" s="1"/>
      <c r="HA61" s="1"/>
      <c r="HB61" s="1"/>
      <c r="HC61" s="1"/>
      <c r="HD61" s="1"/>
      <c r="HE61" s="1"/>
      <c r="HF61" s="1"/>
      <c r="HG61" s="1"/>
    </row>
    <row r="62" spans="1:215" ht="14.5">
      <c r="A62" s="410"/>
      <c r="B62" s="410"/>
      <c r="C62" s="1"/>
      <c r="D62" s="1"/>
      <c r="E62" s="1"/>
      <c r="F62" s="1"/>
      <c r="G62" s="1"/>
      <c r="H62" s="1"/>
      <c r="I62" s="1"/>
      <c r="J62" s="1"/>
      <c r="K62" s="1"/>
      <c r="L62" s="1"/>
      <c r="M62" s="1"/>
      <c r="N62" s="1"/>
      <c r="O62" s="1"/>
      <c r="P62" s="1"/>
      <c r="Q62" s="1"/>
      <c r="R62" s="1"/>
      <c r="S62" s="1"/>
      <c r="T62" s="1"/>
      <c r="U62" s="1"/>
      <c r="V62" s="1"/>
      <c r="W62" s="1"/>
      <c r="Y62" s="410"/>
      <c r="Z62" s="410"/>
      <c r="AA62" s="1"/>
      <c r="AB62" s="1"/>
      <c r="AC62" s="1"/>
      <c r="AD62" s="1"/>
      <c r="AE62" s="1"/>
      <c r="AF62" s="1"/>
      <c r="AG62" s="1"/>
      <c r="AH62" s="1"/>
      <c r="AI62" s="1"/>
      <c r="AJ62" s="1"/>
      <c r="AK62" s="1"/>
      <c r="AL62" s="1"/>
      <c r="AM62" s="1"/>
      <c r="AN62" s="1"/>
      <c r="AO62" s="1"/>
      <c r="AP62" s="1"/>
      <c r="AQ62" s="1"/>
      <c r="AR62" s="1"/>
      <c r="AS62" s="1"/>
      <c r="AT62" s="1"/>
      <c r="AU62" s="1"/>
      <c r="AW62" s="411"/>
      <c r="AX62" s="411"/>
      <c r="AY62" s="16"/>
      <c r="AZ62" s="16"/>
      <c r="BA62" s="16"/>
      <c r="BB62" s="16"/>
      <c r="BC62" s="16"/>
      <c r="BD62" s="16"/>
      <c r="BE62" s="16"/>
      <c r="BF62" s="16"/>
      <c r="BG62" s="16"/>
      <c r="BH62" s="16"/>
      <c r="BI62" s="16"/>
      <c r="BJ62" s="16"/>
      <c r="BK62" s="16"/>
      <c r="BL62" s="16"/>
      <c r="BM62" s="16"/>
      <c r="BN62" s="16"/>
      <c r="BO62" s="16"/>
      <c r="BP62" s="16"/>
      <c r="BQ62" s="16"/>
      <c r="BR62" s="16"/>
      <c r="BS62" s="16"/>
      <c r="BT62" s="29"/>
      <c r="BU62" s="411"/>
      <c r="BV62" s="411"/>
      <c r="BW62" s="16"/>
      <c r="BX62" s="16"/>
      <c r="BY62" s="16"/>
      <c r="BZ62" s="16"/>
      <c r="CA62" s="16"/>
      <c r="CB62" s="16"/>
      <c r="CC62" s="16"/>
      <c r="CD62" s="16"/>
      <c r="CE62" s="16"/>
      <c r="CF62" s="16"/>
      <c r="CG62" s="16"/>
      <c r="CH62" s="16"/>
      <c r="CI62" s="16"/>
      <c r="CJ62" s="16"/>
      <c r="CK62" s="16"/>
      <c r="CL62" s="16"/>
      <c r="CM62" s="16"/>
      <c r="CN62" s="16"/>
      <c r="CO62" s="16"/>
      <c r="CP62" s="16"/>
      <c r="CQ62" s="16"/>
      <c r="CR62" s="29"/>
      <c r="CS62" s="411"/>
      <c r="CT62" s="411"/>
      <c r="CU62" s="16"/>
      <c r="CV62" s="16"/>
      <c r="CW62" s="16"/>
      <c r="CX62" s="16"/>
      <c r="CY62" s="16"/>
      <c r="CZ62" s="16"/>
      <c r="DA62" s="16"/>
      <c r="DB62" s="16"/>
      <c r="DC62" s="16"/>
      <c r="DD62" s="16"/>
      <c r="DE62" s="16"/>
      <c r="DF62" s="16"/>
      <c r="DG62" s="16"/>
      <c r="DH62" s="16"/>
      <c r="DI62" s="16"/>
      <c r="DJ62" s="16"/>
      <c r="DK62" s="16"/>
      <c r="DL62" s="16"/>
      <c r="DM62" s="16"/>
      <c r="DN62" s="16"/>
      <c r="DO62" s="16"/>
      <c r="DP62" s="29"/>
      <c r="DQ62" s="411"/>
      <c r="DR62" s="411"/>
      <c r="DS62" s="16"/>
      <c r="DT62" s="16"/>
      <c r="DU62" s="16"/>
      <c r="DV62" s="16"/>
      <c r="DW62" s="16"/>
      <c r="DX62" s="16"/>
      <c r="DY62" s="16"/>
      <c r="DZ62" s="16"/>
      <c r="EA62" s="16"/>
      <c r="EB62" s="16"/>
      <c r="EC62" s="16"/>
      <c r="ED62" s="16"/>
      <c r="EE62" s="16"/>
      <c r="EF62" s="16"/>
      <c r="EG62" s="16"/>
      <c r="EH62" s="16"/>
      <c r="EI62" s="16"/>
      <c r="EJ62" s="16"/>
      <c r="EK62" s="16"/>
      <c r="EL62" s="16"/>
      <c r="EM62" s="16"/>
      <c r="EN62" s="29"/>
      <c r="EO62" s="411"/>
      <c r="EP62" s="411"/>
      <c r="EQ62" s="16"/>
      <c r="ER62" s="16"/>
      <c r="ES62" s="16"/>
      <c r="ET62" s="16"/>
      <c r="EU62" s="16"/>
      <c r="EV62" s="16"/>
      <c r="EW62" s="16"/>
      <c r="EX62" s="16"/>
      <c r="EY62" s="16"/>
      <c r="EZ62" s="16"/>
      <c r="FA62" s="16"/>
      <c r="FB62" s="16"/>
      <c r="FC62" s="16"/>
      <c r="FD62" s="16"/>
      <c r="FE62" s="16"/>
      <c r="FF62" s="16"/>
      <c r="FG62" s="16"/>
      <c r="FH62" s="16"/>
      <c r="FI62" s="16"/>
      <c r="FJ62" s="16"/>
      <c r="FK62" s="16"/>
      <c r="FM62" s="410"/>
      <c r="FN62" s="410"/>
      <c r="FO62" s="1"/>
      <c r="FP62" s="1"/>
      <c r="FQ62" s="1"/>
      <c r="FR62" s="1"/>
      <c r="FS62" s="1"/>
      <c r="FT62" s="1"/>
      <c r="FU62" s="1"/>
      <c r="FV62" s="1"/>
      <c r="FW62" s="1"/>
      <c r="FX62" s="1"/>
      <c r="FY62" s="1"/>
      <c r="FZ62" s="1"/>
      <c r="GA62" s="1"/>
      <c r="GB62" s="1"/>
      <c r="GC62" s="1"/>
      <c r="GD62" s="1"/>
      <c r="GE62" s="1"/>
      <c r="GF62" s="1"/>
      <c r="GG62" s="1"/>
      <c r="GH62" s="1"/>
      <c r="GI62" s="1"/>
      <c r="GK62" s="410"/>
      <c r="GL62" s="410"/>
      <c r="GM62" s="1"/>
      <c r="GN62" s="1"/>
      <c r="GO62" s="1"/>
      <c r="GP62" s="1"/>
      <c r="GQ62" s="1"/>
      <c r="GR62" s="1"/>
      <c r="GS62" s="1"/>
      <c r="GT62" s="1"/>
      <c r="GU62" s="1"/>
      <c r="GV62" s="1"/>
      <c r="GW62" s="1"/>
      <c r="GX62" s="1"/>
      <c r="GY62" s="1"/>
      <c r="GZ62" s="1"/>
      <c r="HA62" s="1"/>
      <c r="HB62" s="1"/>
      <c r="HC62" s="1"/>
      <c r="HD62" s="1"/>
      <c r="HE62" s="1"/>
      <c r="HF62" s="1"/>
      <c r="HG62" s="1"/>
    </row>
    <row r="63" spans="1:215" ht="14.5">
      <c r="A63" s="410"/>
      <c r="B63" s="410"/>
      <c r="C63" s="1"/>
      <c r="D63" s="1"/>
      <c r="E63" s="1"/>
      <c r="F63" s="1"/>
      <c r="G63" s="1"/>
      <c r="H63" s="1"/>
      <c r="I63" s="1"/>
      <c r="J63" s="1"/>
      <c r="K63" s="1"/>
      <c r="L63" s="1"/>
      <c r="M63" s="1"/>
      <c r="N63" s="1"/>
      <c r="O63" s="1"/>
      <c r="P63" s="1"/>
      <c r="Q63" s="1"/>
      <c r="R63" s="1"/>
      <c r="S63" s="1"/>
      <c r="T63" s="1"/>
      <c r="U63" s="1"/>
      <c r="V63" s="1"/>
      <c r="W63" s="1"/>
      <c r="Y63" s="410"/>
      <c r="Z63" s="410"/>
      <c r="AA63" s="1"/>
      <c r="AB63" s="1"/>
      <c r="AC63" s="1"/>
      <c r="AD63" s="1"/>
      <c r="AE63" s="1"/>
      <c r="AF63" s="1"/>
      <c r="AG63" s="1"/>
      <c r="AH63" s="1"/>
      <c r="AI63" s="1"/>
      <c r="AJ63" s="1"/>
      <c r="AK63" s="1"/>
      <c r="AL63" s="1"/>
      <c r="AM63" s="1"/>
      <c r="AN63" s="1"/>
      <c r="AO63" s="1"/>
      <c r="AP63" s="1"/>
      <c r="AQ63" s="1"/>
      <c r="AR63" s="1"/>
      <c r="AS63" s="1"/>
      <c r="AT63" s="1"/>
      <c r="AU63" s="1"/>
      <c r="AW63" s="411"/>
      <c r="AX63" s="411"/>
      <c r="AY63" s="16"/>
      <c r="AZ63" s="16"/>
      <c r="BA63" s="16"/>
      <c r="BB63" s="16"/>
      <c r="BC63" s="16"/>
      <c r="BD63" s="16"/>
      <c r="BE63" s="16"/>
      <c r="BF63" s="16"/>
      <c r="BG63" s="16"/>
      <c r="BH63" s="16"/>
      <c r="BI63" s="16"/>
      <c r="BJ63" s="16"/>
      <c r="BK63" s="16"/>
      <c r="BL63" s="16"/>
      <c r="BM63" s="16"/>
      <c r="BN63" s="16"/>
      <c r="BO63" s="16"/>
      <c r="BP63" s="16"/>
      <c r="BQ63" s="16"/>
      <c r="BR63" s="16"/>
      <c r="BS63" s="16"/>
      <c r="BT63" s="29"/>
      <c r="BU63" s="411"/>
      <c r="BV63" s="411"/>
      <c r="BW63" s="16"/>
      <c r="BX63" s="16"/>
      <c r="BY63" s="16"/>
      <c r="BZ63" s="16"/>
      <c r="CA63" s="16"/>
      <c r="CB63" s="16"/>
      <c r="CC63" s="16"/>
      <c r="CD63" s="16"/>
      <c r="CE63" s="16"/>
      <c r="CF63" s="16"/>
      <c r="CG63" s="16"/>
      <c r="CH63" s="16"/>
      <c r="CI63" s="16"/>
      <c r="CJ63" s="16"/>
      <c r="CK63" s="16"/>
      <c r="CL63" s="16"/>
      <c r="CM63" s="16"/>
      <c r="CN63" s="16"/>
      <c r="CO63" s="16"/>
      <c r="CP63" s="16"/>
      <c r="CQ63" s="16"/>
      <c r="CR63" s="29"/>
      <c r="CS63" s="411"/>
      <c r="CT63" s="411"/>
      <c r="CU63" s="16"/>
      <c r="CV63" s="16"/>
      <c r="CW63" s="16"/>
      <c r="CX63" s="16"/>
      <c r="CY63" s="16"/>
      <c r="CZ63" s="16"/>
      <c r="DA63" s="16"/>
      <c r="DB63" s="16"/>
      <c r="DC63" s="16"/>
      <c r="DD63" s="16"/>
      <c r="DE63" s="16"/>
      <c r="DF63" s="16"/>
      <c r="DG63" s="16"/>
      <c r="DH63" s="16"/>
      <c r="DI63" s="16"/>
      <c r="DJ63" s="16"/>
      <c r="DK63" s="16"/>
      <c r="DL63" s="16"/>
      <c r="DM63" s="16"/>
      <c r="DN63" s="16"/>
      <c r="DO63" s="16"/>
      <c r="DP63" s="29"/>
      <c r="DQ63" s="411"/>
      <c r="DR63" s="411"/>
      <c r="DS63" s="16"/>
      <c r="DT63" s="16"/>
      <c r="DU63" s="16"/>
      <c r="DV63" s="16"/>
      <c r="DW63" s="16"/>
      <c r="DX63" s="16"/>
      <c r="DY63" s="16"/>
      <c r="DZ63" s="16"/>
      <c r="EA63" s="16"/>
      <c r="EB63" s="16"/>
      <c r="EC63" s="16"/>
      <c r="ED63" s="16"/>
      <c r="EE63" s="16"/>
      <c r="EF63" s="16"/>
      <c r="EG63" s="16"/>
      <c r="EH63" s="16"/>
      <c r="EI63" s="16"/>
      <c r="EJ63" s="16"/>
      <c r="EK63" s="16"/>
      <c r="EL63" s="16"/>
      <c r="EM63" s="16"/>
      <c r="EN63" s="29"/>
      <c r="EO63" s="411"/>
      <c r="EP63" s="411"/>
      <c r="EQ63" s="16"/>
      <c r="ER63" s="16"/>
      <c r="ES63" s="16"/>
      <c r="ET63" s="16"/>
      <c r="EU63" s="16"/>
      <c r="EV63" s="16"/>
      <c r="EW63" s="16"/>
      <c r="EX63" s="16"/>
      <c r="EY63" s="16"/>
      <c r="EZ63" s="16"/>
      <c r="FA63" s="16"/>
      <c r="FB63" s="16"/>
      <c r="FC63" s="16"/>
      <c r="FD63" s="16"/>
      <c r="FE63" s="16"/>
      <c r="FF63" s="16"/>
      <c r="FG63" s="16"/>
      <c r="FH63" s="16"/>
      <c r="FI63" s="16"/>
      <c r="FJ63" s="16"/>
      <c r="FK63" s="16"/>
      <c r="FM63" s="410"/>
      <c r="FN63" s="410"/>
      <c r="FO63" s="1"/>
      <c r="FP63" s="1"/>
      <c r="FQ63" s="1"/>
      <c r="FR63" s="1"/>
      <c r="FS63" s="1"/>
      <c r="FT63" s="1"/>
      <c r="FU63" s="1"/>
      <c r="FV63" s="1"/>
      <c r="FW63" s="1"/>
      <c r="FX63" s="1"/>
      <c r="FY63" s="1"/>
      <c r="FZ63" s="1"/>
      <c r="GA63" s="1"/>
      <c r="GB63" s="1"/>
      <c r="GC63" s="1"/>
      <c r="GD63" s="1"/>
      <c r="GE63" s="1"/>
      <c r="GF63" s="1"/>
      <c r="GG63" s="1"/>
      <c r="GH63" s="1"/>
      <c r="GI63" s="1"/>
      <c r="GK63" s="410"/>
      <c r="GL63" s="410"/>
      <c r="GM63" s="1"/>
      <c r="GN63" s="1"/>
      <c r="GO63" s="1"/>
      <c r="GP63" s="1"/>
      <c r="GQ63" s="1"/>
      <c r="GR63" s="1"/>
      <c r="GS63" s="1"/>
      <c r="GT63" s="1"/>
      <c r="GU63" s="1"/>
      <c r="GV63" s="1"/>
      <c r="GW63" s="1"/>
      <c r="GX63" s="1"/>
      <c r="GY63" s="1"/>
      <c r="GZ63" s="1"/>
      <c r="HA63" s="1"/>
      <c r="HB63" s="1"/>
      <c r="HC63" s="1"/>
      <c r="HD63" s="1"/>
      <c r="HE63" s="1"/>
      <c r="HF63" s="1"/>
      <c r="HG63" s="1"/>
    </row>
    <row r="64" spans="1:215" ht="14.5">
      <c r="A64" s="410"/>
      <c r="B64" s="410"/>
      <c r="C64" s="1"/>
      <c r="D64" s="1"/>
      <c r="E64" s="1"/>
      <c r="F64" s="1"/>
      <c r="G64" s="1"/>
      <c r="H64" s="1"/>
      <c r="I64" s="1"/>
      <c r="J64" s="1"/>
      <c r="K64" s="1"/>
      <c r="L64" s="1"/>
      <c r="M64" s="1"/>
      <c r="N64" s="1"/>
      <c r="O64" s="1"/>
      <c r="P64" s="1"/>
      <c r="Q64" s="1"/>
      <c r="R64" s="1"/>
      <c r="S64" s="1"/>
      <c r="T64" s="1"/>
      <c r="U64" s="1"/>
      <c r="V64" s="1"/>
      <c r="W64" s="1"/>
      <c r="Y64" s="410"/>
      <c r="Z64" s="410"/>
      <c r="AA64" s="1"/>
      <c r="AB64" s="1"/>
      <c r="AC64" s="1"/>
      <c r="AD64" s="1"/>
      <c r="AE64" s="1"/>
      <c r="AF64" s="1"/>
      <c r="AG64" s="1"/>
      <c r="AH64" s="1"/>
      <c r="AI64" s="1"/>
      <c r="AJ64" s="1"/>
      <c r="AK64" s="1"/>
      <c r="AL64" s="1"/>
      <c r="AM64" s="1"/>
      <c r="AN64" s="1"/>
      <c r="AO64" s="1"/>
      <c r="AP64" s="1"/>
      <c r="AQ64" s="1"/>
      <c r="AR64" s="1"/>
      <c r="AS64" s="1"/>
      <c r="AT64" s="1"/>
      <c r="AU64" s="1"/>
      <c r="AW64" s="411"/>
      <c r="AX64" s="411"/>
      <c r="AY64" s="16"/>
      <c r="AZ64" s="16"/>
      <c r="BA64" s="16"/>
      <c r="BB64" s="16"/>
      <c r="BC64" s="16"/>
      <c r="BD64" s="16"/>
      <c r="BE64" s="16"/>
      <c r="BF64" s="16"/>
      <c r="BG64" s="16"/>
      <c r="BH64" s="16"/>
      <c r="BI64" s="16"/>
      <c r="BJ64" s="16"/>
      <c r="BK64" s="16"/>
      <c r="BL64" s="16"/>
      <c r="BM64" s="16"/>
      <c r="BN64" s="16"/>
      <c r="BO64" s="16"/>
      <c r="BP64" s="16"/>
      <c r="BQ64" s="16"/>
      <c r="BR64" s="16"/>
      <c r="BS64" s="16"/>
      <c r="BT64" s="29"/>
      <c r="BU64" s="411"/>
      <c r="BV64" s="411"/>
      <c r="BW64" s="16"/>
      <c r="BX64" s="16"/>
      <c r="BY64" s="16"/>
      <c r="BZ64" s="16"/>
      <c r="CA64" s="16"/>
      <c r="CB64" s="16"/>
      <c r="CC64" s="16"/>
      <c r="CD64" s="16"/>
      <c r="CE64" s="16"/>
      <c r="CF64" s="16"/>
      <c r="CG64" s="16"/>
      <c r="CH64" s="16"/>
      <c r="CI64" s="16"/>
      <c r="CJ64" s="16"/>
      <c r="CK64" s="16"/>
      <c r="CL64" s="16"/>
      <c r="CM64" s="16"/>
      <c r="CN64" s="16"/>
      <c r="CO64" s="16"/>
      <c r="CP64" s="16"/>
      <c r="CQ64" s="16"/>
      <c r="CR64" s="29"/>
      <c r="CS64" s="411"/>
      <c r="CT64" s="411"/>
      <c r="CU64" s="16"/>
      <c r="CV64" s="16"/>
      <c r="CW64" s="16"/>
      <c r="CX64" s="16"/>
      <c r="CY64" s="16"/>
      <c r="CZ64" s="16"/>
      <c r="DA64" s="16"/>
      <c r="DB64" s="16"/>
      <c r="DC64" s="16"/>
      <c r="DD64" s="16"/>
      <c r="DE64" s="16"/>
      <c r="DF64" s="16"/>
      <c r="DG64" s="16"/>
      <c r="DH64" s="16"/>
      <c r="DI64" s="16"/>
      <c r="DJ64" s="16"/>
      <c r="DK64" s="16"/>
      <c r="DL64" s="16"/>
      <c r="DM64" s="16"/>
      <c r="DN64" s="16"/>
      <c r="DO64" s="16"/>
      <c r="DP64" s="29"/>
      <c r="DQ64" s="411"/>
      <c r="DR64" s="411"/>
      <c r="DS64" s="16"/>
      <c r="DT64" s="16"/>
      <c r="DU64" s="16"/>
      <c r="DV64" s="16"/>
      <c r="DW64" s="16"/>
      <c r="DX64" s="16"/>
      <c r="DY64" s="16"/>
      <c r="DZ64" s="16"/>
      <c r="EA64" s="16"/>
      <c r="EB64" s="16"/>
      <c r="EC64" s="16"/>
      <c r="ED64" s="16"/>
      <c r="EE64" s="16"/>
      <c r="EF64" s="16"/>
      <c r="EG64" s="16"/>
      <c r="EH64" s="16"/>
      <c r="EI64" s="16"/>
      <c r="EJ64" s="16"/>
      <c r="EK64" s="16"/>
      <c r="EL64" s="16"/>
      <c r="EM64" s="16"/>
      <c r="EN64" s="29"/>
      <c r="EO64" s="411"/>
      <c r="EP64" s="411"/>
      <c r="EQ64" s="16"/>
      <c r="ER64" s="16"/>
      <c r="ES64" s="16"/>
      <c r="ET64" s="16"/>
      <c r="EU64" s="16"/>
      <c r="EV64" s="16"/>
      <c r="EW64" s="16"/>
      <c r="EX64" s="16"/>
      <c r="EY64" s="16"/>
      <c r="EZ64" s="16"/>
      <c r="FA64" s="16"/>
      <c r="FB64" s="16"/>
      <c r="FC64" s="16"/>
      <c r="FD64" s="16"/>
      <c r="FE64" s="16"/>
      <c r="FF64" s="16"/>
      <c r="FG64" s="16"/>
      <c r="FH64" s="16"/>
      <c r="FI64" s="16"/>
      <c r="FJ64" s="16"/>
      <c r="FK64" s="16"/>
      <c r="FM64" s="410"/>
      <c r="FN64" s="410"/>
      <c r="FO64" s="1"/>
      <c r="FP64" s="1"/>
      <c r="FQ64" s="1"/>
      <c r="FR64" s="1"/>
      <c r="FS64" s="1"/>
      <c r="FT64" s="1"/>
      <c r="FU64" s="1"/>
      <c r="FV64" s="1"/>
      <c r="FW64" s="1"/>
      <c r="FX64" s="1"/>
      <c r="FY64" s="1"/>
      <c r="FZ64" s="1"/>
      <c r="GA64" s="1"/>
      <c r="GB64" s="1"/>
      <c r="GC64" s="1"/>
      <c r="GD64" s="1"/>
      <c r="GE64" s="1"/>
      <c r="GF64" s="1"/>
      <c r="GG64" s="1"/>
      <c r="GH64" s="1"/>
      <c r="GI64" s="1"/>
      <c r="GK64" s="410"/>
      <c r="GL64" s="410"/>
      <c r="GM64" s="1"/>
      <c r="GN64" s="1"/>
      <c r="GO64" s="1"/>
      <c r="GP64" s="1"/>
      <c r="GQ64" s="1"/>
      <c r="GR64" s="1"/>
      <c r="GS64" s="1"/>
      <c r="GT64" s="1"/>
      <c r="GU64" s="1"/>
      <c r="GV64" s="1"/>
      <c r="GW64" s="1"/>
      <c r="GX64" s="1"/>
      <c r="GY64" s="1"/>
      <c r="GZ64" s="1"/>
      <c r="HA64" s="1"/>
      <c r="HB64" s="1"/>
      <c r="HC64" s="1"/>
      <c r="HD64" s="1"/>
      <c r="HE64" s="1"/>
      <c r="HF64" s="1"/>
      <c r="HG64" s="1"/>
    </row>
  </sheetData>
  <mergeCells count="270">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7:B57"/>
    <mergeCell ref="Y57:Z57"/>
    <mergeCell ref="AW57:AX57"/>
    <mergeCell ref="BU57:BV57"/>
    <mergeCell ref="CS57:CT57"/>
    <mergeCell ref="DQ57:DR57"/>
    <mergeCell ref="EO57:EP57"/>
    <mergeCell ref="FM57:FN57"/>
    <mergeCell ref="GK57:GL57"/>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 ref="A64:B64"/>
    <mergeCell ref="Y64:Z64"/>
    <mergeCell ref="AW64:AX64"/>
    <mergeCell ref="BU64:BV64"/>
    <mergeCell ref="CS64:CT64"/>
    <mergeCell ref="DQ64:DR64"/>
    <mergeCell ref="EO64:EP64"/>
    <mergeCell ref="FM64:FN64"/>
    <mergeCell ref="GK64:GL6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J60"/>
  <sheetViews>
    <sheetView topLeftCell="Y22" workbookViewId="0">
      <selection activeCell="CR33" sqref="CR33"/>
    </sheetView>
  </sheetViews>
  <sheetFormatPr defaultColWidth="9" defaultRowHeight="12.5"/>
  <cols>
    <col min="2" max="2" width="33.1796875"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4" max="194" width="36.81640625" customWidth="1"/>
    <col min="196" max="214" width="9" hidden="1" customWidth="1"/>
    <col min="218" max="218" width="12.81640625"/>
  </cols>
  <sheetData>
    <row r="1" spans="1:215"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1"/>
      <c r="AX1" s="411"/>
      <c r="AY1" s="16"/>
      <c r="AZ1" s="16"/>
      <c r="BA1" s="16"/>
      <c r="BB1" s="16"/>
      <c r="BC1" s="16"/>
      <c r="BD1" s="16"/>
      <c r="BE1" s="16"/>
      <c r="BF1" s="16"/>
      <c r="BG1" s="16"/>
      <c r="BH1" s="16"/>
      <c r="BI1" s="16"/>
      <c r="BJ1" s="16"/>
      <c r="BK1" s="16"/>
      <c r="BL1" s="16"/>
      <c r="BM1" s="16"/>
      <c r="BN1" s="16"/>
      <c r="BO1" s="16"/>
      <c r="BP1" s="16"/>
      <c r="BQ1" s="16"/>
      <c r="BR1" s="16"/>
      <c r="BS1" s="16"/>
      <c r="BT1" s="29"/>
      <c r="BU1" s="411"/>
      <c r="BV1" s="411"/>
      <c r="BW1" s="16"/>
      <c r="BX1" s="16"/>
      <c r="BY1" s="16"/>
      <c r="BZ1" s="16"/>
      <c r="CA1" s="16"/>
      <c r="CB1" s="16"/>
      <c r="CC1" s="16"/>
      <c r="CD1" s="16"/>
      <c r="CE1" s="16"/>
      <c r="CF1" s="16"/>
      <c r="CG1" s="16"/>
      <c r="CH1" s="16"/>
      <c r="CI1" s="16"/>
      <c r="CJ1" s="16"/>
      <c r="CK1" s="16"/>
      <c r="CL1" s="16"/>
      <c r="CM1" s="16"/>
      <c r="CN1" s="16"/>
      <c r="CO1" s="16"/>
      <c r="CP1" s="16"/>
      <c r="CQ1" s="16"/>
      <c r="CR1" s="29"/>
      <c r="CS1" s="411"/>
      <c r="CT1" s="411"/>
      <c r="CU1" s="16"/>
      <c r="CV1" s="16"/>
      <c r="CW1" s="16"/>
      <c r="CX1" s="16"/>
      <c r="CY1" s="16"/>
      <c r="CZ1" s="16"/>
      <c r="DA1" s="16"/>
      <c r="DB1" s="16"/>
      <c r="DC1" s="16"/>
      <c r="DD1" s="16"/>
      <c r="DE1" s="16"/>
      <c r="DF1" s="16"/>
      <c r="DG1" s="16"/>
      <c r="DH1" s="16"/>
      <c r="DI1" s="16"/>
      <c r="DJ1" s="16"/>
      <c r="DK1" s="16"/>
      <c r="DL1" s="16"/>
      <c r="DM1" s="16"/>
      <c r="DN1" s="16"/>
      <c r="DO1" s="16"/>
      <c r="DP1" s="29"/>
      <c r="DQ1" s="411"/>
      <c r="DR1" s="411"/>
      <c r="DS1" s="16"/>
      <c r="DT1" s="16"/>
      <c r="DU1" s="16"/>
      <c r="DV1" s="16"/>
      <c r="DW1" s="16"/>
      <c r="DX1" s="16"/>
      <c r="DY1" s="16"/>
      <c r="DZ1" s="16"/>
      <c r="EA1" s="16"/>
      <c r="EB1" s="16"/>
      <c r="EC1" s="16"/>
      <c r="ED1" s="16"/>
      <c r="EE1" s="16"/>
      <c r="EF1" s="16"/>
      <c r="EG1" s="16"/>
      <c r="EH1" s="16"/>
      <c r="EI1" s="16"/>
      <c r="EJ1" s="16"/>
      <c r="EK1" s="16"/>
      <c r="EL1" s="16"/>
      <c r="EM1" s="16"/>
      <c r="EN1" s="29"/>
      <c r="EO1" s="411"/>
      <c r="EP1" s="411"/>
      <c r="EQ1" s="16"/>
      <c r="ER1" s="16"/>
      <c r="ES1" s="16"/>
      <c r="ET1" s="16"/>
      <c r="EU1" s="16"/>
      <c r="EV1" s="16"/>
      <c r="EW1" s="16"/>
      <c r="EX1" s="16"/>
      <c r="EY1" s="16"/>
      <c r="EZ1" s="16"/>
      <c r="FA1" s="16"/>
      <c r="FB1" s="16"/>
      <c r="FC1" s="16"/>
      <c r="FD1" s="16"/>
      <c r="FE1" s="16"/>
      <c r="FF1" s="16"/>
      <c r="FG1" s="16"/>
      <c r="FH1" s="16"/>
      <c r="FI1" s="16"/>
      <c r="FJ1" s="16"/>
      <c r="FK1" s="16"/>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row>
    <row r="2" spans="1:215"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1"/>
      <c r="AX2" s="411"/>
      <c r="AY2" s="16"/>
      <c r="AZ2" s="16"/>
      <c r="BA2" s="16"/>
      <c r="BB2" s="16"/>
      <c r="BC2" s="16"/>
      <c r="BD2" s="16"/>
      <c r="BE2" s="16"/>
      <c r="BF2" s="16"/>
      <c r="BG2" s="16"/>
      <c r="BH2" s="16"/>
      <c r="BI2" s="16"/>
      <c r="BJ2" s="16"/>
      <c r="BK2" s="16"/>
      <c r="BL2" s="16"/>
      <c r="BM2" s="16"/>
      <c r="BN2" s="16"/>
      <c r="BO2" s="16"/>
      <c r="BP2" s="16"/>
      <c r="BQ2" s="16"/>
      <c r="BR2" s="16"/>
      <c r="BS2" s="16"/>
      <c r="BT2" s="29"/>
      <c r="BU2" s="411"/>
      <c r="BV2" s="411"/>
      <c r="BW2" s="16"/>
      <c r="BX2" s="16"/>
      <c r="BY2" s="16"/>
      <c r="BZ2" s="16"/>
      <c r="CA2" s="16"/>
      <c r="CB2" s="16"/>
      <c r="CC2" s="16"/>
      <c r="CD2" s="16"/>
      <c r="CE2" s="16"/>
      <c r="CF2" s="16"/>
      <c r="CG2" s="16"/>
      <c r="CH2" s="16"/>
      <c r="CI2" s="16"/>
      <c r="CJ2" s="16"/>
      <c r="CK2" s="16"/>
      <c r="CL2" s="16"/>
      <c r="CM2" s="16"/>
      <c r="CN2" s="16"/>
      <c r="CO2" s="16"/>
      <c r="CP2" s="16"/>
      <c r="CQ2" s="16"/>
      <c r="CR2" s="29"/>
      <c r="CS2" s="411"/>
      <c r="CT2" s="411"/>
      <c r="CU2" s="16"/>
      <c r="CV2" s="16"/>
      <c r="CW2" s="16"/>
      <c r="CX2" s="16"/>
      <c r="CY2" s="16"/>
      <c r="CZ2" s="16"/>
      <c r="DA2" s="16"/>
      <c r="DB2" s="16"/>
      <c r="DC2" s="16"/>
      <c r="DD2" s="16"/>
      <c r="DE2" s="16"/>
      <c r="DF2" s="16"/>
      <c r="DG2" s="16"/>
      <c r="DH2" s="16"/>
      <c r="DI2" s="16"/>
      <c r="DJ2" s="16"/>
      <c r="DK2" s="16"/>
      <c r="DL2" s="16"/>
      <c r="DM2" s="16"/>
      <c r="DN2" s="16"/>
      <c r="DO2" s="16"/>
      <c r="DP2" s="29"/>
      <c r="DQ2" s="411"/>
      <c r="DR2" s="411"/>
      <c r="DS2" s="16"/>
      <c r="DT2" s="16"/>
      <c r="DU2" s="16"/>
      <c r="DV2" s="16"/>
      <c r="DW2" s="16"/>
      <c r="DX2" s="16"/>
      <c r="DY2" s="16"/>
      <c r="DZ2" s="16"/>
      <c r="EA2" s="16"/>
      <c r="EB2" s="16"/>
      <c r="EC2" s="16"/>
      <c r="ED2" s="16"/>
      <c r="EE2" s="16"/>
      <c r="EF2" s="16"/>
      <c r="EG2" s="16"/>
      <c r="EH2" s="16"/>
      <c r="EI2" s="16"/>
      <c r="EJ2" s="16"/>
      <c r="EK2" s="16"/>
      <c r="EL2" s="16"/>
      <c r="EM2" s="16"/>
      <c r="EN2" s="29"/>
      <c r="EO2" s="411"/>
      <c r="EP2" s="411"/>
      <c r="EQ2" s="16"/>
      <c r="ER2" s="16"/>
      <c r="ES2" s="16"/>
      <c r="ET2" s="16"/>
      <c r="EU2" s="16"/>
      <c r="EV2" s="16"/>
      <c r="EW2" s="16"/>
      <c r="EX2" s="16"/>
      <c r="EY2" s="16"/>
      <c r="EZ2" s="16"/>
      <c r="FA2" s="16"/>
      <c r="FB2" s="16"/>
      <c r="FC2" s="16"/>
      <c r="FD2" s="16"/>
      <c r="FE2" s="16"/>
      <c r="FF2" s="16"/>
      <c r="FG2" s="16"/>
      <c r="FH2" s="16"/>
      <c r="FI2" s="16"/>
      <c r="FJ2" s="16"/>
      <c r="FK2" s="16"/>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row>
    <row r="3" spans="1:215"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1"/>
      <c r="AX3" s="411"/>
      <c r="AY3" s="16"/>
      <c r="AZ3" s="16"/>
      <c r="BA3" s="16"/>
      <c r="BB3" s="16"/>
      <c r="BC3" s="16"/>
      <c r="BD3" s="16"/>
      <c r="BE3" s="16"/>
      <c r="BF3" s="16"/>
      <c r="BG3" s="16"/>
      <c r="BH3" s="16"/>
      <c r="BI3" s="16"/>
      <c r="BJ3" s="16"/>
      <c r="BK3" s="16"/>
      <c r="BL3" s="16"/>
      <c r="BM3" s="16"/>
      <c r="BN3" s="16"/>
      <c r="BO3" s="16"/>
      <c r="BP3" s="16"/>
      <c r="BQ3" s="16"/>
      <c r="BR3" s="16"/>
      <c r="BS3" s="16"/>
      <c r="BT3" s="29"/>
      <c r="BU3" s="411"/>
      <c r="BV3" s="411"/>
      <c r="BW3" s="16"/>
      <c r="BX3" s="16"/>
      <c r="BY3" s="16"/>
      <c r="BZ3" s="16"/>
      <c r="CA3" s="16"/>
      <c r="CB3" s="16"/>
      <c r="CC3" s="16"/>
      <c r="CD3" s="16"/>
      <c r="CE3" s="16"/>
      <c r="CF3" s="16"/>
      <c r="CG3" s="16"/>
      <c r="CH3" s="16"/>
      <c r="CI3" s="16"/>
      <c r="CJ3" s="16"/>
      <c r="CK3" s="16"/>
      <c r="CL3" s="16"/>
      <c r="CM3" s="16"/>
      <c r="CN3" s="16"/>
      <c r="CO3" s="16"/>
      <c r="CP3" s="16"/>
      <c r="CQ3" s="16"/>
      <c r="CR3" s="29"/>
      <c r="CS3" s="411"/>
      <c r="CT3" s="411"/>
      <c r="CU3" s="16"/>
      <c r="CV3" s="16"/>
      <c r="CW3" s="16"/>
      <c r="CX3" s="16"/>
      <c r="CY3" s="16"/>
      <c r="CZ3" s="16"/>
      <c r="DA3" s="16"/>
      <c r="DB3" s="16"/>
      <c r="DC3" s="16"/>
      <c r="DD3" s="16"/>
      <c r="DE3" s="16"/>
      <c r="DF3" s="16"/>
      <c r="DG3" s="16"/>
      <c r="DH3" s="16"/>
      <c r="DI3" s="16"/>
      <c r="DJ3" s="16"/>
      <c r="DK3" s="16"/>
      <c r="DL3" s="16"/>
      <c r="DM3" s="16"/>
      <c r="DN3" s="16"/>
      <c r="DO3" s="16"/>
      <c r="DP3" s="29"/>
      <c r="DQ3" s="411"/>
      <c r="DR3" s="411"/>
      <c r="DS3" s="16"/>
      <c r="DT3" s="16"/>
      <c r="DU3" s="16"/>
      <c r="DV3" s="16"/>
      <c r="DW3" s="16"/>
      <c r="DX3" s="16"/>
      <c r="DY3" s="16"/>
      <c r="DZ3" s="16"/>
      <c r="EA3" s="16"/>
      <c r="EB3" s="16"/>
      <c r="EC3" s="16"/>
      <c r="ED3" s="16"/>
      <c r="EE3" s="16"/>
      <c r="EF3" s="16"/>
      <c r="EG3" s="16"/>
      <c r="EH3" s="16"/>
      <c r="EI3" s="16"/>
      <c r="EJ3" s="16"/>
      <c r="EK3" s="16"/>
      <c r="EL3" s="16"/>
      <c r="EM3" s="16"/>
      <c r="EN3" s="29"/>
      <c r="EO3" s="411"/>
      <c r="EP3" s="411"/>
      <c r="EQ3" s="16"/>
      <c r="ER3" s="16"/>
      <c r="ES3" s="16"/>
      <c r="ET3" s="16"/>
      <c r="EU3" s="16"/>
      <c r="EV3" s="16"/>
      <c r="EW3" s="16"/>
      <c r="EX3" s="16"/>
      <c r="EY3" s="16"/>
      <c r="EZ3" s="16"/>
      <c r="FA3" s="16"/>
      <c r="FB3" s="16"/>
      <c r="FC3" s="16"/>
      <c r="FD3" s="16"/>
      <c r="FE3" s="16"/>
      <c r="FF3" s="16"/>
      <c r="FG3" s="16"/>
      <c r="FH3" s="16"/>
      <c r="FI3" s="16"/>
      <c r="FJ3" s="16"/>
      <c r="FK3" s="16"/>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row>
    <row r="4" spans="1:215"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1"/>
      <c r="AX4" s="411"/>
      <c r="AY4" s="16"/>
      <c r="AZ4" s="16"/>
      <c r="BA4" s="16"/>
      <c r="BB4" s="16"/>
      <c r="BC4" s="16"/>
      <c r="BD4" s="16"/>
      <c r="BE4" s="16"/>
      <c r="BF4" s="16"/>
      <c r="BG4" s="16"/>
      <c r="BH4" s="16"/>
      <c r="BI4" s="16"/>
      <c r="BJ4" s="16"/>
      <c r="BK4" s="16"/>
      <c r="BL4" s="16"/>
      <c r="BM4" s="16"/>
      <c r="BN4" s="16"/>
      <c r="BO4" s="16"/>
      <c r="BP4" s="16"/>
      <c r="BQ4" s="16"/>
      <c r="BR4" s="16"/>
      <c r="BS4" s="16"/>
      <c r="BT4" s="29"/>
      <c r="BU4" s="411"/>
      <c r="BV4" s="411"/>
      <c r="BW4" s="16"/>
      <c r="BX4" s="16"/>
      <c r="BY4" s="16"/>
      <c r="BZ4" s="16"/>
      <c r="CA4" s="16"/>
      <c r="CB4" s="16"/>
      <c r="CC4" s="16"/>
      <c r="CD4" s="16"/>
      <c r="CE4" s="16"/>
      <c r="CF4" s="16"/>
      <c r="CG4" s="16"/>
      <c r="CH4" s="16"/>
      <c r="CI4" s="16"/>
      <c r="CJ4" s="16"/>
      <c r="CK4" s="16"/>
      <c r="CL4" s="16"/>
      <c r="CM4" s="16"/>
      <c r="CN4" s="16"/>
      <c r="CO4" s="16"/>
      <c r="CP4" s="16"/>
      <c r="CQ4" s="16"/>
      <c r="CR4" s="29"/>
      <c r="CS4" s="411"/>
      <c r="CT4" s="411"/>
      <c r="CU4" s="16"/>
      <c r="CV4" s="16"/>
      <c r="CW4" s="16"/>
      <c r="CX4" s="16"/>
      <c r="CY4" s="16"/>
      <c r="CZ4" s="16"/>
      <c r="DA4" s="16"/>
      <c r="DB4" s="16"/>
      <c r="DC4" s="16"/>
      <c r="DD4" s="16"/>
      <c r="DE4" s="16"/>
      <c r="DF4" s="16"/>
      <c r="DG4" s="16"/>
      <c r="DH4" s="16"/>
      <c r="DI4" s="16"/>
      <c r="DJ4" s="16"/>
      <c r="DK4" s="16"/>
      <c r="DL4" s="16"/>
      <c r="DM4" s="16"/>
      <c r="DN4" s="16"/>
      <c r="DO4" s="16"/>
      <c r="DP4" s="29"/>
      <c r="DQ4" s="411"/>
      <c r="DR4" s="411"/>
      <c r="DS4" s="16"/>
      <c r="DT4" s="16"/>
      <c r="DU4" s="16"/>
      <c r="DV4" s="16"/>
      <c r="DW4" s="16"/>
      <c r="DX4" s="16"/>
      <c r="DY4" s="16"/>
      <c r="DZ4" s="16"/>
      <c r="EA4" s="16"/>
      <c r="EB4" s="16"/>
      <c r="EC4" s="16"/>
      <c r="ED4" s="16"/>
      <c r="EE4" s="16"/>
      <c r="EF4" s="16"/>
      <c r="EG4" s="16"/>
      <c r="EH4" s="16"/>
      <c r="EI4" s="16"/>
      <c r="EJ4" s="16"/>
      <c r="EK4" s="16"/>
      <c r="EL4" s="16"/>
      <c r="EM4" s="16"/>
      <c r="EN4" s="29"/>
      <c r="EO4" s="411"/>
      <c r="EP4" s="411"/>
      <c r="EQ4" s="16"/>
      <c r="ER4" s="16"/>
      <c r="ES4" s="16"/>
      <c r="ET4" s="16"/>
      <c r="EU4" s="16"/>
      <c r="EV4" s="16"/>
      <c r="EW4" s="16"/>
      <c r="EX4" s="16"/>
      <c r="EY4" s="16"/>
      <c r="EZ4" s="16"/>
      <c r="FA4" s="16"/>
      <c r="FB4" s="16"/>
      <c r="FC4" s="16"/>
      <c r="FD4" s="16"/>
      <c r="FE4" s="16"/>
      <c r="FF4" s="16"/>
      <c r="FG4" s="16"/>
      <c r="FH4" s="16"/>
      <c r="FI4" s="16"/>
      <c r="FJ4" s="16"/>
      <c r="FK4" s="16"/>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row>
    <row r="5" spans="1:215"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9" t="s">
        <v>216</v>
      </c>
      <c r="AX5" s="419"/>
      <c r="AY5" s="17"/>
      <c r="AZ5" s="17"/>
      <c r="BA5" s="17"/>
      <c r="BB5" s="17"/>
      <c r="BC5" s="17"/>
      <c r="BD5" s="17"/>
      <c r="BE5" s="17"/>
      <c r="BF5" s="17"/>
      <c r="BG5" s="16"/>
      <c r="BH5" s="17"/>
      <c r="BI5" s="17"/>
      <c r="BJ5" s="17"/>
      <c r="BK5" s="17"/>
      <c r="BL5" s="16"/>
      <c r="BM5" s="17"/>
      <c r="BN5" s="16"/>
      <c r="BO5" s="16"/>
      <c r="BP5" s="17"/>
      <c r="BQ5" s="16"/>
      <c r="BR5" s="16"/>
      <c r="BS5" s="17" t="s">
        <v>217</v>
      </c>
      <c r="BT5" s="29"/>
      <c r="BU5" s="419" t="s">
        <v>216</v>
      </c>
      <c r="BV5" s="419"/>
      <c r="BW5" s="17"/>
      <c r="BX5" s="17"/>
      <c r="BY5" s="17"/>
      <c r="BZ5" s="17"/>
      <c r="CA5" s="17"/>
      <c r="CB5" s="17"/>
      <c r="CC5" s="17"/>
      <c r="CD5" s="17"/>
      <c r="CE5" s="16"/>
      <c r="CF5" s="17"/>
      <c r="CG5" s="17"/>
      <c r="CH5" s="17"/>
      <c r="CI5" s="17"/>
      <c r="CJ5" s="16"/>
      <c r="CK5" s="17"/>
      <c r="CL5" s="16"/>
      <c r="CM5" s="16"/>
      <c r="CN5" s="17"/>
      <c r="CO5" s="16"/>
      <c r="CP5" s="16"/>
      <c r="CQ5" s="17" t="s">
        <v>217</v>
      </c>
      <c r="CR5" s="29"/>
      <c r="CS5" s="419" t="s">
        <v>216</v>
      </c>
      <c r="CT5" s="419"/>
      <c r="CU5" s="17"/>
      <c r="CV5" s="17"/>
      <c r="CW5" s="17"/>
      <c r="CX5" s="17"/>
      <c r="CY5" s="17"/>
      <c r="CZ5" s="17"/>
      <c r="DA5" s="17"/>
      <c r="DB5" s="17"/>
      <c r="DC5" s="16"/>
      <c r="DD5" s="17"/>
      <c r="DE5" s="17"/>
      <c r="DF5" s="17"/>
      <c r="DG5" s="17"/>
      <c r="DH5" s="16"/>
      <c r="DI5" s="17"/>
      <c r="DJ5" s="16"/>
      <c r="DK5" s="16"/>
      <c r="DL5" s="17"/>
      <c r="DM5" s="16"/>
      <c r="DN5" s="16"/>
      <c r="DO5" s="17" t="s">
        <v>217</v>
      </c>
      <c r="DP5" s="29"/>
      <c r="DQ5" s="419" t="s">
        <v>216</v>
      </c>
      <c r="DR5" s="419"/>
      <c r="DS5" s="17"/>
      <c r="DT5" s="17"/>
      <c r="DU5" s="17"/>
      <c r="DV5" s="17"/>
      <c r="DW5" s="17"/>
      <c r="DX5" s="17"/>
      <c r="DY5" s="17"/>
      <c r="DZ5" s="17"/>
      <c r="EA5" s="16"/>
      <c r="EB5" s="17"/>
      <c r="EC5" s="17"/>
      <c r="ED5" s="17"/>
      <c r="EE5" s="17"/>
      <c r="EF5" s="16"/>
      <c r="EG5" s="17"/>
      <c r="EH5" s="16"/>
      <c r="EI5" s="16"/>
      <c r="EJ5" s="17"/>
      <c r="EK5" s="16"/>
      <c r="EL5" s="16"/>
      <c r="EM5" s="17" t="s">
        <v>217</v>
      </c>
      <c r="EN5" s="29"/>
      <c r="EO5" s="419" t="s">
        <v>216</v>
      </c>
      <c r="EP5" s="419"/>
      <c r="EQ5" s="17"/>
      <c r="ER5" s="17"/>
      <c r="ES5" s="17"/>
      <c r="ET5" s="17"/>
      <c r="EU5" s="17"/>
      <c r="EV5" s="17"/>
      <c r="EW5" s="17"/>
      <c r="EX5" s="17"/>
      <c r="EY5" s="16"/>
      <c r="EZ5" s="17"/>
      <c r="FA5" s="17"/>
      <c r="FB5" s="17"/>
      <c r="FC5" s="17"/>
      <c r="FD5" s="16"/>
      <c r="FE5" s="17"/>
      <c r="FF5" s="16"/>
      <c r="FG5" s="16"/>
      <c r="FH5" s="17"/>
      <c r="FI5" s="16"/>
      <c r="FJ5" s="16"/>
      <c r="FK5" s="17" t="s">
        <v>217</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row>
    <row r="6" spans="1:215"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1"/>
      <c r="AX6" s="411"/>
      <c r="AY6" s="16"/>
      <c r="AZ6" s="16"/>
      <c r="BA6" s="16"/>
      <c r="BB6" s="16"/>
      <c r="BC6" s="16"/>
      <c r="BD6" s="16"/>
      <c r="BE6" s="16"/>
      <c r="BF6" s="16"/>
      <c r="BG6" s="16"/>
      <c r="BH6" s="16"/>
      <c r="BI6" s="16"/>
      <c r="BJ6" s="16"/>
      <c r="BK6" s="16"/>
      <c r="BL6" s="16"/>
      <c r="BM6" s="16"/>
      <c r="BN6" s="16"/>
      <c r="BO6" s="16"/>
      <c r="BP6" s="16"/>
      <c r="BQ6" s="16"/>
      <c r="BR6" s="16"/>
      <c r="BS6" s="16"/>
      <c r="BT6" s="29"/>
      <c r="BU6" s="411"/>
      <c r="BV6" s="411"/>
      <c r="BW6" s="16"/>
      <c r="BX6" s="16"/>
      <c r="BY6" s="16"/>
      <c r="BZ6" s="16"/>
      <c r="CA6" s="16"/>
      <c r="CB6" s="16"/>
      <c r="CC6" s="16"/>
      <c r="CD6" s="16"/>
      <c r="CE6" s="16"/>
      <c r="CF6" s="16"/>
      <c r="CG6" s="16"/>
      <c r="CH6" s="16"/>
      <c r="CI6" s="16"/>
      <c r="CJ6" s="16"/>
      <c r="CK6" s="16"/>
      <c r="CL6" s="16"/>
      <c r="CM6" s="16"/>
      <c r="CN6" s="16"/>
      <c r="CO6" s="16"/>
      <c r="CP6" s="16"/>
      <c r="CQ6" s="16"/>
      <c r="CR6" s="29"/>
      <c r="CS6" s="411"/>
      <c r="CT6" s="411"/>
      <c r="CU6" s="16"/>
      <c r="CV6" s="16"/>
      <c r="CW6" s="16"/>
      <c r="CX6" s="16"/>
      <c r="CY6" s="16"/>
      <c r="CZ6" s="16"/>
      <c r="DA6" s="16"/>
      <c r="DB6" s="16"/>
      <c r="DC6" s="16"/>
      <c r="DD6" s="16"/>
      <c r="DE6" s="16"/>
      <c r="DF6" s="16"/>
      <c r="DG6" s="16"/>
      <c r="DH6" s="16"/>
      <c r="DI6" s="16"/>
      <c r="DJ6" s="16"/>
      <c r="DK6" s="16"/>
      <c r="DL6" s="16"/>
      <c r="DM6" s="16"/>
      <c r="DN6" s="16"/>
      <c r="DO6" s="16"/>
      <c r="DP6" s="29"/>
      <c r="DQ6" s="411"/>
      <c r="DR6" s="411"/>
      <c r="DS6" s="16"/>
      <c r="DT6" s="16"/>
      <c r="DU6" s="16"/>
      <c r="DV6" s="16"/>
      <c r="DW6" s="16"/>
      <c r="DX6" s="16"/>
      <c r="DY6" s="16"/>
      <c r="DZ6" s="16"/>
      <c r="EA6" s="16"/>
      <c r="EB6" s="16"/>
      <c r="EC6" s="16"/>
      <c r="ED6" s="16"/>
      <c r="EE6" s="16"/>
      <c r="EF6" s="16"/>
      <c r="EG6" s="16"/>
      <c r="EH6" s="16"/>
      <c r="EI6" s="16"/>
      <c r="EJ6" s="16"/>
      <c r="EK6" s="16"/>
      <c r="EL6" s="16"/>
      <c r="EM6" s="16"/>
      <c r="EN6" s="29"/>
      <c r="EO6" s="411"/>
      <c r="EP6" s="411"/>
      <c r="EQ6" s="16"/>
      <c r="ER6" s="16"/>
      <c r="ES6" s="16"/>
      <c r="ET6" s="16"/>
      <c r="EU6" s="16"/>
      <c r="EV6" s="16"/>
      <c r="EW6" s="16"/>
      <c r="EX6" s="16"/>
      <c r="EY6" s="16"/>
      <c r="EZ6" s="16"/>
      <c r="FA6" s="16"/>
      <c r="FB6" s="16"/>
      <c r="FC6" s="16"/>
      <c r="FD6" s="16"/>
      <c r="FE6" s="16"/>
      <c r="FF6" s="16"/>
      <c r="FG6" s="16"/>
      <c r="FH6" s="16"/>
      <c r="FI6" s="16"/>
      <c r="FJ6" s="16"/>
      <c r="FK6" s="16"/>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row>
    <row r="7" spans="1:215" ht="15.5">
      <c r="A7" s="416" t="s">
        <v>218</v>
      </c>
      <c r="B7" s="416"/>
      <c r="C7" s="2"/>
      <c r="D7" s="2"/>
      <c r="E7" s="2"/>
      <c r="F7" s="2"/>
      <c r="G7" s="2"/>
      <c r="H7" s="2"/>
      <c r="I7" s="2"/>
      <c r="J7" s="2"/>
      <c r="K7" s="2"/>
      <c r="L7" s="2"/>
      <c r="M7" s="2"/>
      <c r="N7" s="2"/>
      <c r="O7" s="2"/>
      <c r="P7" s="2"/>
      <c r="Q7" s="2"/>
      <c r="R7" s="2"/>
      <c r="S7" s="2"/>
      <c r="T7" s="2"/>
      <c r="U7" s="2"/>
      <c r="V7" s="2"/>
      <c r="W7" s="2"/>
      <c r="Y7" s="416" t="s">
        <v>219</v>
      </c>
      <c r="Z7" s="416"/>
      <c r="AA7" s="2"/>
      <c r="AB7" s="2"/>
      <c r="AC7" s="2"/>
      <c r="AD7" s="2"/>
      <c r="AE7" s="2"/>
      <c r="AF7" s="2"/>
      <c r="AG7" s="2"/>
      <c r="AH7" s="2"/>
      <c r="AI7" s="2"/>
      <c r="AJ7" s="2"/>
      <c r="AK7" s="2"/>
      <c r="AL7" s="2"/>
      <c r="AM7" s="2"/>
      <c r="AN7" s="2"/>
      <c r="AO7" s="2"/>
      <c r="AP7" s="2"/>
      <c r="AQ7" s="2"/>
      <c r="AR7" s="2"/>
      <c r="AS7" s="2"/>
      <c r="AT7" s="2"/>
      <c r="AU7" s="2"/>
      <c r="AW7" s="417" t="s">
        <v>220</v>
      </c>
      <c r="AX7" s="417"/>
      <c r="AY7" s="17"/>
      <c r="AZ7" s="17"/>
      <c r="BA7" s="17"/>
      <c r="BB7" s="17"/>
      <c r="BC7" s="17"/>
      <c r="BD7" s="17"/>
      <c r="BE7" s="17"/>
      <c r="BF7" s="17"/>
      <c r="BG7" s="17"/>
      <c r="BH7" s="17"/>
      <c r="BI7" s="17"/>
      <c r="BJ7" s="17"/>
      <c r="BK7" s="17"/>
      <c r="BL7" s="17"/>
      <c r="BM7" s="17"/>
      <c r="BN7" s="17"/>
      <c r="BO7" s="17"/>
      <c r="BP7" s="17"/>
      <c r="BQ7" s="17"/>
      <c r="BR7" s="17"/>
      <c r="BS7" s="17"/>
      <c r="BT7" s="29"/>
      <c r="BU7" s="417" t="s">
        <v>221</v>
      </c>
      <c r="BV7" s="417"/>
      <c r="BW7" s="17"/>
      <c r="BX7" s="17"/>
      <c r="BY7" s="17"/>
      <c r="BZ7" s="17"/>
      <c r="CA7" s="17"/>
      <c r="CB7" s="17"/>
      <c r="CC7" s="17"/>
      <c r="CD7" s="17"/>
      <c r="CE7" s="17"/>
      <c r="CF7" s="17"/>
      <c r="CG7" s="17"/>
      <c r="CH7" s="17"/>
      <c r="CI7" s="17"/>
      <c r="CJ7" s="17"/>
      <c r="CK7" s="17"/>
      <c r="CL7" s="17"/>
      <c r="CM7" s="17"/>
      <c r="CN7" s="17"/>
      <c r="CO7" s="17"/>
      <c r="CP7" s="17"/>
      <c r="CQ7" s="17"/>
      <c r="CR7" s="29"/>
      <c r="CS7" s="417" t="s">
        <v>222</v>
      </c>
      <c r="CT7" s="417"/>
      <c r="CU7" s="17"/>
      <c r="CV7" s="17"/>
      <c r="CW7" s="17"/>
      <c r="CX7" s="17"/>
      <c r="CY7" s="17"/>
      <c r="CZ7" s="17"/>
      <c r="DA7" s="17"/>
      <c r="DB7" s="17"/>
      <c r="DC7" s="17"/>
      <c r="DD7" s="17"/>
      <c r="DE7" s="17"/>
      <c r="DF7" s="17"/>
      <c r="DG7" s="17"/>
      <c r="DH7" s="17"/>
      <c r="DI7" s="17"/>
      <c r="DJ7" s="17"/>
      <c r="DK7" s="17"/>
      <c r="DL7" s="17"/>
      <c r="DM7" s="17"/>
      <c r="DN7" s="17"/>
      <c r="DO7" s="17"/>
      <c r="DP7" s="29"/>
      <c r="DQ7" s="417" t="s">
        <v>223</v>
      </c>
      <c r="DR7" s="417"/>
      <c r="DS7" s="17"/>
      <c r="DT7" s="17"/>
      <c r="DU7" s="17"/>
      <c r="DV7" s="17"/>
      <c r="DW7" s="17"/>
      <c r="DX7" s="17"/>
      <c r="DY7" s="17"/>
      <c r="DZ7" s="17"/>
      <c r="EA7" s="17"/>
      <c r="EB7" s="17"/>
      <c r="EC7" s="17"/>
      <c r="ED7" s="17"/>
      <c r="EE7" s="17"/>
      <c r="EF7" s="17"/>
      <c r="EG7" s="17"/>
      <c r="EH7" s="17"/>
      <c r="EI7" s="17"/>
      <c r="EJ7" s="17"/>
      <c r="EK7" s="17"/>
      <c r="EL7" s="17"/>
      <c r="EM7" s="17"/>
      <c r="EN7" s="29"/>
      <c r="EO7" s="417" t="s">
        <v>224</v>
      </c>
      <c r="EP7" s="417"/>
      <c r="EQ7" s="17"/>
      <c r="ER7" s="17"/>
      <c r="ES7" s="17"/>
      <c r="ET7" s="17"/>
      <c r="EU7" s="17"/>
      <c r="EV7" s="17"/>
      <c r="EW7" s="17"/>
      <c r="EX7" s="17"/>
      <c r="EY7" s="17"/>
      <c r="EZ7" s="17"/>
      <c r="FA7" s="17"/>
      <c r="FB7" s="17"/>
      <c r="FC7" s="17"/>
      <c r="FD7" s="17"/>
      <c r="FE7" s="17"/>
      <c r="FF7" s="17"/>
      <c r="FG7" s="17"/>
      <c r="FH7" s="17"/>
      <c r="FI7" s="17"/>
      <c r="FJ7" s="17"/>
      <c r="FK7" s="17"/>
      <c r="FM7" s="416" t="s">
        <v>225</v>
      </c>
      <c r="FN7" s="416"/>
      <c r="FO7" s="2"/>
      <c r="FP7" s="2"/>
      <c r="FQ7" s="2"/>
      <c r="FR7" s="2"/>
      <c r="FS7" s="2"/>
      <c r="FT7" s="2"/>
      <c r="FU7" s="2"/>
      <c r="FV7" s="2"/>
      <c r="FW7" s="2"/>
      <c r="FX7" s="2"/>
      <c r="FY7" s="2"/>
      <c r="FZ7" s="2"/>
      <c r="GA7" s="2"/>
      <c r="GB7" s="2"/>
      <c r="GC7" s="2"/>
      <c r="GD7" s="2"/>
      <c r="GE7" s="2"/>
      <c r="GF7" s="2"/>
      <c r="GG7" s="2"/>
      <c r="GH7" s="2"/>
      <c r="GI7" s="2"/>
      <c r="GK7" s="416" t="s">
        <v>226</v>
      </c>
      <c r="GL7" s="416"/>
      <c r="GM7" s="2"/>
      <c r="GN7" s="2"/>
      <c r="GO7" s="2"/>
      <c r="GP7" s="2"/>
      <c r="GQ7" s="2"/>
      <c r="GR7" s="2"/>
      <c r="GS7" s="2"/>
      <c r="GT7" s="2"/>
      <c r="GU7" s="2"/>
      <c r="GV7" s="2"/>
      <c r="GW7" s="2"/>
      <c r="GX7" s="2"/>
      <c r="GY7" s="2"/>
      <c r="GZ7" s="2"/>
      <c r="HA7" s="2"/>
      <c r="HB7" s="2"/>
      <c r="HC7" s="2"/>
      <c r="HD7" s="2"/>
      <c r="HE7" s="2"/>
      <c r="HF7" s="2"/>
      <c r="HG7" s="2"/>
    </row>
    <row r="8" spans="1:215" ht="15.5">
      <c r="A8" s="416" t="s">
        <v>260</v>
      </c>
      <c r="B8" s="416"/>
      <c r="C8" s="3"/>
      <c r="D8" s="3"/>
      <c r="E8" s="3"/>
      <c r="F8" s="3"/>
      <c r="G8" s="3"/>
      <c r="H8" s="3"/>
      <c r="I8" s="3"/>
      <c r="J8" s="3"/>
      <c r="K8" s="3"/>
      <c r="L8" s="3"/>
      <c r="M8" s="3"/>
      <c r="N8" s="3"/>
      <c r="O8" s="3"/>
      <c r="P8" s="3"/>
      <c r="Q8" s="3"/>
      <c r="R8" s="3"/>
      <c r="S8" s="3"/>
      <c r="T8" s="3"/>
      <c r="U8" s="3"/>
      <c r="V8" s="3"/>
      <c r="W8" s="3"/>
      <c r="Y8" s="416" t="s">
        <v>260</v>
      </c>
      <c r="Z8" s="416"/>
      <c r="AA8" s="3"/>
      <c r="AB8" s="3"/>
      <c r="AC8" s="3"/>
      <c r="AD8" s="3"/>
      <c r="AE8" s="3"/>
      <c r="AF8" s="3"/>
      <c r="AG8" s="3"/>
      <c r="AH8" s="3"/>
      <c r="AI8" s="3"/>
      <c r="AJ8" s="3"/>
      <c r="AK8" s="3"/>
      <c r="AL8" s="3"/>
      <c r="AM8" s="3"/>
      <c r="AN8" s="3"/>
      <c r="AO8" s="3"/>
      <c r="AP8" s="3"/>
      <c r="AQ8" s="3"/>
      <c r="AR8" s="3"/>
      <c r="AS8" s="3"/>
      <c r="AT8" s="3"/>
      <c r="AU8" s="3"/>
      <c r="AW8" s="417" t="s">
        <v>261</v>
      </c>
      <c r="AX8" s="417"/>
      <c r="AY8" s="18"/>
      <c r="AZ8" s="18"/>
      <c r="BA8" s="18"/>
      <c r="BB8" s="18"/>
      <c r="BC8" s="18"/>
      <c r="BD8" s="18"/>
      <c r="BE8" s="18"/>
      <c r="BF8" s="18"/>
      <c r="BG8" s="18"/>
      <c r="BH8" s="18"/>
      <c r="BI8" s="18"/>
      <c r="BJ8" s="18"/>
      <c r="BK8" s="18"/>
      <c r="BL8" s="18"/>
      <c r="BM8" s="18"/>
      <c r="BN8" s="18"/>
      <c r="BO8" s="18"/>
      <c r="BP8" s="18"/>
      <c r="BQ8" s="18"/>
      <c r="BR8" s="18"/>
      <c r="BS8" s="18"/>
      <c r="BT8" s="29"/>
      <c r="BU8" s="417" t="s">
        <v>261</v>
      </c>
      <c r="BV8" s="417"/>
      <c r="BW8" s="18"/>
      <c r="BX8" s="18"/>
      <c r="BY8" s="18"/>
      <c r="BZ8" s="18"/>
      <c r="CA8" s="18"/>
      <c r="CB8" s="18"/>
      <c r="CC8" s="18"/>
      <c r="CD8" s="18"/>
      <c r="CE8" s="18"/>
      <c r="CF8" s="18"/>
      <c r="CG8" s="18"/>
      <c r="CH8" s="18"/>
      <c r="CI8" s="18"/>
      <c r="CJ8" s="18"/>
      <c r="CK8" s="18"/>
      <c r="CL8" s="18"/>
      <c r="CM8" s="18"/>
      <c r="CN8" s="18"/>
      <c r="CO8" s="18"/>
      <c r="CP8" s="18"/>
      <c r="CQ8" s="18"/>
      <c r="CR8" s="29"/>
      <c r="CS8" s="417" t="s">
        <v>261</v>
      </c>
      <c r="CT8" s="417"/>
      <c r="CU8" s="18"/>
      <c r="CV8" s="18"/>
      <c r="CW8" s="18"/>
      <c r="CX8" s="18"/>
      <c r="CY8" s="18"/>
      <c r="CZ8" s="18"/>
      <c r="DA8" s="18"/>
      <c r="DB8" s="18"/>
      <c r="DC8" s="18"/>
      <c r="DD8" s="18"/>
      <c r="DE8" s="18"/>
      <c r="DF8" s="18"/>
      <c r="DG8" s="18"/>
      <c r="DH8" s="18"/>
      <c r="DI8" s="18"/>
      <c r="DJ8" s="18"/>
      <c r="DK8" s="18"/>
      <c r="DL8" s="18"/>
      <c r="DM8" s="18"/>
      <c r="DN8" s="18"/>
      <c r="DO8" s="18"/>
      <c r="DP8" s="29"/>
      <c r="DQ8" s="417" t="s">
        <v>261</v>
      </c>
      <c r="DR8" s="417"/>
      <c r="DS8" s="18"/>
      <c r="DT8" s="18"/>
      <c r="DU8" s="18"/>
      <c r="DV8" s="18"/>
      <c r="DW8" s="18"/>
      <c r="DX8" s="18"/>
      <c r="DY8" s="18"/>
      <c r="DZ8" s="18"/>
      <c r="EA8" s="18"/>
      <c r="EB8" s="18"/>
      <c r="EC8" s="18"/>
      <c r="ED8" s="18"/>
      <c r="EE8" s="18"/>
      <c r="EF8" s="18"/>
      <c r="EG8" s="18"/>
      <c r="EH8" s="18"/>
      <c r="EI8" s="18"/>
      <c r="EJ8" s="18"/>
      <c r="EK8" s="18"/>
      <c r="EL8" s="18"/>
      <c r="EM8" s="18"/>
      <c r="EN8" s="29"/>
      <c r="EO8" s="417" t="s">
        <v>261</v>
      </c>
      <c r="EP8" s="417"/>
      <c r="EQ8" s="18"/>
      <c r="ER8" s="18"/>
      <c r="ES8" s="18"/>
      <c r="ET8" s="18"/>
      <c r="EU8" s="18"/>
      <c r="EV8" s="18"/>
      <c r="EW8" s="18"/>
      <c r="EX8" s="18"/>
      <c r="EY8" s="18"/>
      <c r="EZ8" s="18"/>
      <c r="FA8" s="18"/>
      <c r="FB8" s="18"/>
      <c r="FC8" s="18"/>
      <c r="FD8" s="18"/>
      <c r="FE8" s="18"/>
      <c r="FF8" s="18"/>
      <c r="FG8" s="18"/>
      <c r="FH8" s="18"/>
      <c r="FI8" s="18"/>
      <c r="FJ8" s="18"/>
      <c r="FK8" s="18"/>
      <c r="FM8" s="416" t="s">
        <v>260</v>
      </c>
      <c r="FN8" s="416"/>
      <c r="FO8" s="3"/>
      <c r="FP8" s="3"/>
      <c r="FQ8" s="3"/>
      <c r="FR8" s="3"/>
      <c r="FS8" s="3"/>
      <c r="FT8" s="3"/>
      <c r="FU8" s="3"/>
      <c r="FV8" s="3"/>
      <c r="FW8" s="3"/>
      <c r="FX8" s="3"/>
      <c r="FY8" s="3"/>
      <c r="FZ8" s="3"/>
      <c r="GA8" s="3"/>
      <c r="GB8" s="3"/>
      <c r="GC8" s="3"/>
      <c r="GD8" s="3"/>
      <c r="GE8" s="3"/>
      <c r="GF8" s="3"/>
      <c r="GG8" s="3"/>
      <c r="GH8" s="3"/>
      <c r="GI8" s="3"/>
      <c r="GK8" s="416" t="s">
        <v>260</v>
      </c>
      <c r="GL8" s="416"/>
      <c r="GM8" s="3"/>
      <c r="GN8" s="3"/>
      <c r="GO8" s="3"/>
      <c r="GP8" s="3"/>
      <c r="GQ8" s="3"/>
      <c r="GR8" s="3"/>
      <c r="GS8" s="3"/>
      <c r="GT8" s="3"/>
      <c r="GU8" s="3"/>
      <c r="GV8" s="3"/>
      <c r="GW8" s="3"/>
      <c r="GX8" s="3"/>
      <c r="GY8" s="3"/>
      <c r="GZ8" s="3"/>
      <c r="HA8" s="3"/>
      <c r="HB8" s="3"/>
      <c r="HC8" s="3"/>
      <c r="HD8" s="3"/>
      <c r="HE8" s="3"/>
      <c r="HF8" s="3"/>
      <c r="HG8" s="3"/>
    </row>
    <row r="9" spans="1:215"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1"/>
      <c r="AX9" s="411"/>
      <c r="AY9" s="16"/>
      <c r="AZ9" s="16"/>
      <c r="BA9" s="16"/>
      <c r="BB9" s="16"/>
      <c r="BC9" s="16"/>
      <c r="BD9" s="16"/>
      <c r="BE9" s="16"/>
      <c r="BF9" s="16"/>
      <c r="BG9" s="16"/>
      <c r="BH9" s="16"/>
      <c r="BI9" s="16"/>
      <c r="BJ9" s="16"/>
      <c r="BK9" s="16"/>
      <c r="BL9" s="16"/>
      <c r="BM9" s="16"/>
      <c r="BN9" s="16"/>
      <c r="BO9" s="16"/>
      <c r="BP9" s="16"/>
      <c r="BQ9" s="16"/>
      <c r="BR9" s="16"/>
      <c r="BS9" s="16"/>
      <c r="BT9" s="29"/>
      <c r="BU9" s="411"/>
      <c r="BV9" s="411"/>
      <c r="BW9" s="16"/>
      <c r="BX9" s="16"/>
      <c r="BY9" s="16"/>
      <c r="BZ9" s="16"/>
      <c r="CA9" s="16"/>
      <c r="CB9" s="16"/>
      <c r="CC9" s="16"/>
      <c r="CD9" s="16"/>
      <c r="CE9" s="16"/>
      <c r="CF9" s="16"/>
      <c r="CG9" s="16"/>
      <c r="CH9" s="16"/>
      <c r="CI9" s="16"/>
      <c r="CJ9" s="16"/>
      <c r="CK9" s="16"/>
      <c r="CL9" s="16"/>
      <c r="CM9" s="16"/>
      <c r="CN9" s="16"/>
      <c r="CO9" s="16"/>
      <c r="CP9" s="16"/>
      <c r="CQ9" s="16"/>
      <c r="CR9" s="29"/>
      <c r="CS9" s="411"/>
      <c r="CT9" s="411"/>
      <c r="CU9" s="16"/>
      <c r="CV9" s="16"/>
      <c r="CW9" s="16"/>
      <c r="CX9" s="16"/>
      <c r="CY9" s="16"/>
      <c r="CZ9" s="16"/>
      <c r="DA9" s="16"/>
      <c r="DB9" s="16"/>
      <c r="DC9" s="16"/>
      <c r="DD9" s="16"/>
      <c r="DE9" s="16"/>
      <c r="DF9" s="16"/>
      <c r="DG9" s="16"/>
      <c r="DH9" s="16"/>
      <c r="DI9" s="16"/>
      <c r="DJ9" s="16"/>
      <c r="DK9" s="16"/>
      <c r="DL9" s="16"/>
      <c r="DM9" s="16"/>
      <c r="DN9" s="16"/>
      <c r="DO9" s="16"/>
      <c r="DP9" s="29"/>
      <c r="DQ9" s="411"/>
      <c r="DR9" s="411"/>
      <c r="DS9" s="16"/>
      <c r="DT9" s="16"/>
      <c r="DU9" s="16"/>
      <c r="DV9" s="16"/>
      <c r="DW9" s="16"/>
      <c r="DX9" s="16"/>
      <c r="DY9" s="16"/>
      <c r="DZ9" s="16"/>
      <c r="EA9" s="16"/>
      <c r="EB9" s="16"/>
      <c r="EC9" s="16"/>
      <c r="ED9" s="16"/>
      <c r="EE9" s="16"/>
      <c r="EF9" s="16"/>
      <c r="EG9" s="16"/>
      <c r="EH9" s="16"/>
      <c r="EI9" s="16"/>
      <c r="EJ9" s="16"/>
      <c r="EK9" s="16"/>
      <c r="EL9" s="16"/>
      <c r="EM9" s="16"/>
      <c r="EN9" s="29"/>
      <c r="EO9" s="411"/>
      <c r="EP9" s="411"/>
      <c r="EQ9" s="16"/>
      <c r="ER9" s="16"/>
      <c r="ES9" s="16"/>
      <c r="ET9" s="16"/>
      <c r="EU9" s="16"/>
      <c r="EV9" s="16"/>
      <c r="EW9" s="16"/>
      <c r="EX9" s="16"/>
      <c r="EY9" s="16"/>
      <c r="EZ9" s="16"/>
      <c r="FA9" s="16"/>
      <c r="FB9" s="16"/>
      <c r="FC9" s="16"/>
      <c r="FD9" s="16"/>
      <c r="FE9" s="16"/>
      <c r="FF9" s="16"/>
      <c r="FG9" s="16"/>
      <c r="FH9" s="16"/>
      <c r="FI9" s="16"/>
      <c r="FJ9" s="16"/>
      <c r="FK9" s="16"/>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row>
    <row r="10" spans="1:215"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1"/>
      <c r="AX10" s="411"/>
      <c r="AY10" s="16"/>
      <c r="AZ10" s="16"/>
      <c r="BA10" s="16"/>
      <c r="BB10" s="16"/>
      <c r="BC10" s="16"/>
      <c r="BD10" s="16"/>
      <c r="BE10" s="16"/>
      <c r="BF10" s="16"/>
      <c r="BG10" s="16"/>
      <c r="BH10" s="16"/>
      <c r="BI10" s="16"/>
      <c r="BJ10" s="16"/>
      <c r="BK10" s="16"/>
      <c r="BL10" s="16"/>
      <c r="BM10" s="16"/>
      <c r="BN10" s="16"/>
      <c r="BO10" s="16"/>
      <c r="BP10" s="16"/>
      <c r="BQ10" s="16"/>
      <c r="BR10" s="16"/>
      <c r="BS10" s="16"/>
      <c r="BT10" s="29"/>
      <c r="BU10" s="411"/>
      <c r="BV10" s="411"/>
      <c r="BW10" s="16"/>
      <c r="BX10" s="16"/>
      <c r="BY10" s="16"/>
      <c r="BZ10" s="16"/>
      <c r="CA10" s="16"/>
      <c r="CB10" s="16"/>
      <c r="CC10" s="16"/>
      <c r="CD10" s="16"/>
      <c r="CE10" s="16"/>
      <c r="CF10" s="16"/>
      <c r="CG10" s="16"/>
      <c r="CH10" s="16"/>
      <c r="CI10" s="16"/>
      <c r="CJ10" s="16"/>
      <c r="CK10" s="16"/>
      <c r="CL10" s="16"/>
      <c r="CM10" s="16"/>
      <c r="CN10" s="16"/>
      <c r="CO10" s="16"/>
      <c r="CP10" s="16"/>
      <c r="CQ10" s="16"/>
      <c r="CR10" s="29"/>
      <c r="CS10" s="411"/>
      <c r="CT10" s="411"/>
      <c r="CU10" s="16"/>
      <c r="CV10" s="16"/>
      <c r="CW10" s="16"/>
      <c r="CX10" s="16"/>
      <c r="CY10" s="16"/>
      <c r="CZ10" s="16"/>
      <c r="DA10" s="16"/>
      <c r="DB10" s="16"/>
      <c r="DC10" s="16"/>
      <c r="DD10" s="16"/>
      <c r="DE10" s="16"/>
      <c r="DF10" s="16"/>
      <c r="DG10" s="16"/>
      <c r="DH10" s="16"/>
      <c r="DI10" s="16"/>
      <c r="DJ10" s="16"/>
      <c r="DK10" s="16"/>
      <c r="DL10" s="16"/>
      <c r="DM10" s="16"/>
      <c r="DN10" s="16"/>
      <c r="DO10" s="16"/>
      <c r="DP10" s="29"/>
      <c r="DQ10" s="411"/>
      <c r="DR10" s="411"/>
      <c r="DS10" s="16"/>
      <c r="DT10" s="16"/>
      <c r="DU10" s="16"/>
      <c r="DV10" s="16"/>
      <c r="DW10" s="16"/>
      <c r="DX10" s="16"/>
      <c r="DY10" s="16"/>
      <c r="DZ10" s="16"/>
      <c r="EA10" s="16"/>
      <c r="EB10" s="16"/>
      <c r="EC10" s="16"/>
      <c r="ED10" s="16"/>
      <c r="EE10" s="16"/>
      <c r="EF10" s="16"/>
      <c r="EG10" s="16"/>
      <c r="EH10" s="16"/>
      <c r="EI10" s="16"/>
      <c r="EJ10" s="16"/>
      <c r="EK10" s="16"/>
      <c r="EL10" s="16"/>
      <c r="EM10" s="16"/>
      <c r="EN10" s="29"/>
      <c r="EO10" s="411"/>
      <c r="EP10" s="411"/>
      <c r="EQ10" s="16"/>
      <c r="ER10" s="16"/>
      <c r="ES10" s="16"/>
      <c r="ET10" s="16"/>
      <c r="EU10" s="16"/>
      <c r="EV10" s="16"/>
      <c r="EW10" s="16"/>
      <c r="EX10" s="16"/>
      <c r="EY10" s="16"/>
      <c r="EZ10" s="16"/>
      <c r="FA10" s="16"/>
      <c r="FB10" s="16"/>
      <c r="FC10" s="16"/>
      <c r="FD10" s="16"/>
      <c r="FE10" s="16"/>
      <c r="FF10" s="16"/>
      <c r="FG10" s="16"/>
      <c r="FH10" s="16"/>
      <c r="FI10" s="16"/>
      <c r="FJ10" s="16"/>
      <c r="FK10" s="16"/>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row>
    <row r="11" spans="1:215"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1"/>
      <c r="AX11" s="411"/>
      <c r="AY11" s="19">
        <v>2000</v>
      </c>
      <c r="AZ11" s="19">
        <v>2001</v>
      </c>
      <c r="BA11" s="19">
        <v>2002</v>
      </c>
      <c r="BB11" s="19">
        <v>2003</v>
      </c>
      <c r="BC11" s="19">
        <v>2004</v>
      </c>
      <c r="BD11" s="19">
        <v>2005</v>
      </c>
      <c r="BE11" s="19">
        <v>2006</v>
      </c>
      <c r="BF11" s="19">
        <v>2007</v>
      </c>
      <c r="BG11" s="19">
        <v>2008</v>
      </c>
      <c r="BH11" s="19">
        <v>2009</v>
      </c>
      <c r="BI11" s="19">
        <v>2010</v>
      </c>
      <c r="BJ11" s="19">
        <v>2011</v>
      </c>
      <c r="BK11" s="19">
        <v>2012</v>
      </c>
      <c r="BL11" s="19">
        <v>2013</v>
      </c>
      <c r="BM11" s="19">
        <v>2014</v>
      </c>
      <c r="BN11" s="19">
        <v>2015</v>
      </c>
      <c r="BO11" s="19">
        <v>2016</v>
      </c>
      <c r="BP11" s="19">
        <v>2017</v>
      </c>
      <c r="BQ11" s="19">
        <v>2018</v>
      </c>
      <c r="BR11" s="19">
        <v>2019</v>
      </c>
      <c r="BS11" s="19">
        <v>2020</v>
      </c>
      <c r="BT11" s="29"/>
      <c r="BU11" s="411"/>
      <c r="BV11" s="411"/>
      <c r="BW11" s="19">
        <v>2000</v>
      </c>
      <c r="BX11" s="19">
        <v>2001</v>
      </c>
      <c r="BY11" s="19">
        <v>2002</v>
      </c>
      <c r="BZ11" s="19">
        <v>2003</v>
      </c>
      <c r="CA11" s="19">
        <v>2004</v>
      </c>
      <c r="CB11" s="19">
        <v>2005</v>
      </c>
      <c r="CC11" s="19">
        <v>2006</v>
      </c>
      <c r="CD11" s="19">
        <v>2007</v>
      </c>
      <c r="CE11" s="19">
        <v>2008</v>
      </c>
      <c r="CF11" s="19">
        <v>2009</v>
      </c>
      <c r="CG11" s="19">
        <v>2010</v>
      </c>
      <c r="CH11" s="19">
        <v>2011</v>
      </c>
      <c r="CI11" s="19">
        <v>2012</v>
      </c>
      <c r="CJ11" s="19">
        <v>2013</v>
      </c>
      <c r="CK11" s="19">
        <v>2014</v>
      </c>
      <c r="CL11" s="19">
        <v>2015</v>
      </c>
      <c r="CM11" s="19">
        <v>2016</v>
      </c>
      <c r="CN11" s="19">
        <v>2017</v>
      </c>
      <c r="CO11" s="19">
        <v>2018</v>
      </c>
      <c r="CP11" s="19">
        <v>2019</v>
      </c>
      <c r="CQ11" s="19">
        <v>2020</v>
      </c>
      <c r="CR11" s="29"/>
      <c r="CS11" s="411"/>
      <c r="CT11" s="411"/>
      <c r="CU11" s="19">
        <v>2000</v>
      </c>
      <c r="CV11" s="19">
        <v>2001</v>
      </c>
      <c r="CW11" s="19">
        <v>2002</v>
      </c>
      <c r="CX11" s="19">
        <v>2003</v>
      </c>
      <c r="CY11" s="19">
        <v>2004</v>
      </c>
      <c r="CZ11" s="19">
        <v>2005</v>
      </c>
      <c r="DA11" s="19">
        <v>2006</v>
      </c>
      <c r="DB11" s="19">
        <v>2007</v>
      </c>
      <c r="DC11" s="19">
        <v>2008</v>
      </c>
      <c r="DD11" s="19">
        <v>2009</v>
      </c>
      <c r="DE11" s="19">
        <v>2010</v>
      </c>
      <c r="DF11" s="19">
        <v>2011</v>
      </c>
      <c r="DG11" s="19">
        <v>2012</v>
      </c>
      <c r="DH11" s="19">
        <v>2013</v>
      </c>
      <c r="DI11" s="19">
        <v>2014</v>
      </c>
      <c r="DJ11" s="19">
        <v>2015</v>
      </c>
      <c r="DK11" s="19">
        <v>2016</v>
      </c>
      <c r="DL11" s="19">
        <v>2017</v>
      </c>
      <c r="DM11" s="19">
        <v>2018</v>
      </c>
      <c r="DN11" s="19">
        <v>2019</v>
      </c>
      <c r="DO11" s="19">
        <v>2020</v>
      </c>
      <c r="DP11" s="29"/>
      <c r="DQ11" s="411"/>
      <c r="DR11" s="411"/>
      <c r="DS11" s="19">
        <v>2000</v>
      </c>
      <c r="DT11" s="19">
        <v>2001</v>
      </c>
      <c r="DU11" s="19">
        <v>2002</v>
      </c>
      <c r="DV11" s="19">
        <v>2003</v>
      </c>
      <c r="DW11" s="19">
        <v>2004</v>
      </c>
      <c r="DX11" s="19">
        <v>2005</v>
      </c>
      <c r="DY11" s="19">
        <v>2006</v>
      </c>
      <c r="DZ11" s="19">
        <v>2007</v>
      </c>
      <c r="EA11" s="19">
        <v>2008</v>
      </c>
      <c r="EB11" s="19">
        <v>2009</v>
      </c>
      <c r="EC11" s="19">
        <v>2010</v>
      </c>
      <c r="ED11" s="19">
        <v>2011</v>
      </c>
      <c r="EE11" s="19">
        <v>2012</v>
      </c>
      <c r="EF11" s="19">
        <v>2013</v>
      </c>
      <c r="EG11" s="19">
        <v>2014</v>
      </c>
      <c r="EH11" s="19">
        <v>2015</v>
      </c>
      <c r="EI11" s="19">
        <v>2016</v>
      </c>
      <c r="EJ11" s="19">
        <v>2017</v>
      </c>
      <c r="EK11" s="19">
        <v>2018</v>
      </c>
      <c r="EL11" s="19">
        <v>2019</v>
      </c>
      <c r="EM11" s="19">
        <v>2020</v>
      </c>
      <c r="EN11" s="29"/>
      <c r="EO11" s="411"/>
      <c r="EP11" s="411"/>
      <c r="EQ11" s="19">
        <v>2000</v>
      </c>
      <c r="ER11" s="19">
        <v>2001</v>
      </c>
      <c r="ES11" s="19">
        <v>2002</v>
      </c>
      <c r="ET11" s="19">
        <v>2003</v>
      </c>
      <c r="EU11" s="19">
        <v>2004</v>
      </c>
      <c r="EV11" s="19">
        <v>2005</v>
      </c>
      <c r="EW11" s="19">
        <v>2006</v>
      </c>
      <c r="EX11" s="19">
        <v>2007</v>
      </c>
      <c r="EY11" s="19">
        <v>2008</v>
      </c>
      <c r="EZ11" s="19">
        <v>2009</v>
      </c>
      <c r="FA11" s="19">
        <v>2010</v>
      </c>
      <c r="FB11" s="19">
        <v>2011</v>
      </c>
      <c r="FC11" s="19">
        <v>2012</v>
      </c>
      <c r="FD11" s="19">
        <v>2013</v>
      </c>
      <c r="FE11" s="19">
        <v>2014</v>
      </c>
      <c r="FF11" s="19">
        <v>2015</v>
      </c>
      <c r="FG11" s="19">
        <v>2016</v>
      </c>
      <c r="FH11" s="19">
        <v>2017</v>
      </c>
      <c r="FI11" s="19">
        <v>2018</v>
      </c>
      <c r="FJ11" s="19">
        <v>2019</v>
      </c>
      <c r="FK11" s="19">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row>
    <row r="12" spans="1:215" ht="14.5">
      <c r="A12" s="412"/>
      <c r="B12" s="412"/>
      <c r="C12" s="1"/>
      <c r="D12" s="1"/>
      <c r="E12" s="1"/>
      <c r="F12" s="1"/>
      <c r="G12" s="1"/>
      <c r="H12" s="1"/>
      <c r="I12" s="1"/>
      <c r="J12" s="1"/>
      <c r="K12" s="1"/>
      <c r="L12" s="1"/>
      <c r="M12" s="1"/>
      <c r="N12" s="1"/>
      <c r="O12" s="1"/>
      <c r="P12" s="1"/>
      <c r="Q12" s="1"/>
      <c r="R12" s="1"/>
      <c r="S12" s="1"/>
      <c r="T12" s="1"/>
      <c r="U12" s="1"/>
      <c r="V12" s="1"/>
      <c r="W12" s="1"/>
      <c r="Y12" s="412"/>
      <c r="Z12" s="412"/>
      <c r="AA12" s="1"/>
      <c r="AB12" s="1"/>
      <c r="AC12" s="1"/>
      <c r="AD12" s="1"/>
      <c r="AE12" s="1"/>
      <c r="AF12" s="1"/>
      <c r="AG12" s="1"/>
      <c r="AH12" s="1"/>
      <c r="AI12" s="1"/>
      <c r="AJ12" s="1"/>
      <c r="AK12" s="1"/>
      <c r="AL12" s="1"/>
      <c r="AM12" s="1"/>
      <c r="AN12" s="1"/>
      <c r="AO12" s="1"/>
      <c r="AP12" s="1"/>
      <c r="AQ12" s="1"/>
      <c r="AR12" s="1"/>
      <c r="AS12" s="1"/>
      <c r="AT12" s="1"/>
      <c r="AU12" s="1"/>
      <c r="AW12" s="413"/>
      <c r="AX12" s="413"/>
      <c r="AY12" s="16"/>
      <c r="AZ12" s="16"/>
      <c r="BA12" s="16"/>
      <c r="BB12" s="16"/>
      <c r="BC12" s="16"/>
      <c r="BD12" s="16"/>
      <c r="BE12" s="16"/>
      <c r="BF12" s="16"/>
      <c r="BG12" s="16"/>
      <c r="BH12" s="16"/>
      <c r="BI12" s="16"/>
      <c r="BJ12" s="16"/>
      <c r="BK12" s="16"/>
      <c r="BL12" s="16"/>
      <c r="BM12" s="16"/>
      <c r="BN12" s="16"/>
      <c r="BO12" s="16"/>
      <c r="BP12" s="16"/>
      <c r="BQ12" s="16"/>
      <c r="BR12" s="16"/>
      <c r="BS12" s="16"/>
      <c r="BT12" s="29"/>
      <c r="BU12" s="413"/>
      <c r="BV12" s="413"/>
      <c r="BW12" s="16"/>
      <c r="BX12" s="16"/>
      <c r="BY12" s="16"/>
      <c r="BZ12" s="16"/>
      <c r="CA12" s="16"/>
      <c r="CB12" s="16"/>
      <c r="CC12" s="16"/>
      <c r="CD12" s="16"/>
      <c r="CE12" s="16"/>
      <c r="CF12" s="16"/>
      <c r="CG12" s="16"/>
      <c r="CH12" s="16"/>
      <c r="CI12" s="16"/>
      <c r="CJ12" s="16"/>
      <c r="CK12" s="16"/>
      <c r="CL12" s="16"/>
      <c r="CM12" s="16"/>
      <c r="CN12" s="16"/>
      <c r="CO12" s="16"/>
      <c r="CP12" s="16"/>
      <c r="CQ12" s="16"/>
      <c r="CR12" s="29"/>
      <c r="CS12" s="413"/>
      <c r="CT12" s="413"/>
      <c r="CU12" s="16"/>
      <c r="CV12" s="16"/>
      <c r="CW12" s="16"/>
      <c r="CX12" s="16"/>
      <c r="CY12" s="16"/>
      <c r="CZ12" s="16"/>
      <c r="DA12" s="16"/>
      <c r="DB12" s="16"/>
      <c r="DC12" s="16"/>
      <c r="DD12" s="16"/>
      <c r="DE12" s="16"/>
      <c r="DF12" s="16"/>
      <c r="DG12" s="16"/>
      <c r="DH12" s="16"/>
      <c r="DI12" s="16"/>
      <c r="DJ12" s="16"/>
      <c r="DK12" s="16"/>
      <c r="DL12" s="16"/>
      <c r="DM12" s="16"/>
      <c r="DN12" s="16"/>
      <c r="DO12" s="16"/>
      <c r="DP12" s="29"/>
      <c r="DQ12" s="413"/>
      <c r="DR12" s="413"/>
      <c r="DS12" s="16"/>
      <c r="DT12" s="16"/>
      <c r="DU12" s="16"/>
      <c r="DV12" s="16"/>
      <c r="DW12" s="16"/>
      <c r="DX12" s="16"/>
      <c r="DY12" s="16"/>
      <c r="DZ12" s="16"/>
      <c r="EA12" s="16"/>
      <c r="EB12" s="16"/>
      <c r="EC12" s="16"/>
      <c r="ED12" s="16"/>
      <c r="EE12" s="16"/>
      <c r="EF12" s="16"/>
      <c r="EG12" s="16"/>
      <c r="EH12" s="16"/>
      <c r="EI12" s="16"/>
      <c r="EJ12" s="16"/>
      <c r="EK12" s="16"/>
      <c r="EL12" s="16"/>
      <c r="EM12" s="16"/>
      <c r="EN12" s="29"/>
      <c r="EO12" s="413"/>
      <c r="EP12" s="413"/>
      <c r="EQ12" s="16"/>
      <c r="ER12" s="16"/>
      <c r="ES12" s="16"/>
      <c r="ET12" s="16"/>
      <c r="EU12" s="16"/>
      <c r="EV12" s="16"/>
      <c r="EW12" s="16"/>
      <c r="EX12" s="16"/>
      <c r="EY12" s="16"/>
      <c r="EZ12" s="16"/>
      <c r="FA12" s="16"/>
      <c r="FB12" s="16"/>
      <c r="FC12" s="16"/>
      <c r="FD12" s="16"/>
      <c r="FE12" s="16"/>
      <c r="FF12" s="16"/>
      <c r="FG12" s="16"/>
      <c r="FH12" s="16"/>
      <c r="FI12" s="16"/>
      <c r="FJ12" s="16"/>
      <c r="FK12" s="16"/>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row>
    <row r="13" spans="1:215" ht="14.5">
      <c r="A13" s="6"/>
      <c r="B13" s="6" t="s">
        <v>262</v>
      </c>
      <c r="C13" s="6">
        <v>0</v>
      </c>
      <c r="D13" s="6">
        <v>0</v>
      </c>
      <c r="E13" s="6">
        <v>0</v>
      </c>
      <c r="F13" s="6">
        <v>0</v>
      </c>
      <c r="G13" s="6">
        <v>0</v>
      </c>
      <c r="H13" s="6">
        <v>0</v>
      </c>
      <c r="I13" s="6">
        <v>0</v>
      </c>
      <c r="J13" s="6">
        <v>0</v>
      </c>
      <c r="K13" s="6">
        <v>0</v>
      </c>
      <c r="L13" s="6">
        <v>0.1</v>
      </c>
      <c r="M13" s="6">
        <v>0</v>
      </c>
      <c r="N13" s="6">
        <v>0.1</v>
      </c>
      <c r="O13" s="6">
        <v>0</v>
      </c>
      <c r="P13" s="6">
        <v>0.2</v>
      </c>
      <c r="Q13" s="6">
        <v>0.2</v>
      </c>
      <c r="R13" s="6">
        <v>0.2</v>
      </c>
      <c r="S13" s="6">
        <v>0.1</v>
      </c>
      <c r="T13" s="6">
        <v>0.1</v>
      </c>
      <c r="U13" s="6">
        <v>0.1</v>
      </c>
      <c r="V13" s="6">
        <v>0.1</v>
      </c>
      <c r="W13" s="6">
        <v>0</v>
      </c>
      <c r="Y13" s="6"/>
      <c r="Z13" s="6" t="s">
        <v>262</v>
      </c>
      <c r="AA13" s="6">
        <v>0.7</v>
      </c>
      <c r="AB13" s="6">
        <v>0.7</v>
      </c>
      <c r="AC13" s="6">
        <v>0.9</v>
      </c>
      <c r="AD13" s="6">
        <v>1.2</v>
      </c>
      <c r="AE13" s="6">
        <v>1.1000000000000001</v>
      </c>
      <c r="AF13" s="6">
        <v>0.8</v>
      </c>
      <c r="AG13" s="6">
        <v>0.7</v>
      </c>
      <c r="AH13" s="6">
        <v>0.8</v>
      </c>
      <c r="AI13" s="6">
        <v>0.8</v>
      </c>
      <c r="AJ13" s="6">
        <v>0.9</v>
      </c>
      <c r="AK13" s="6">
        <v>0.8</v>
      </c>
      <c r="AL13" s="6">
        <v>1.1000000000000001</v>
      </c>
      <c r="AM13" s="6">
        <v>0.8</v>
      </c>
      <c r="AN13" s="6">
        <v>0.9</v>
      </c>
      <c r="AO13" s="6">
        <v>1</v>
      </c>
      <c r="AP13" s="6">
        <v>1</v>
      </c>
      <c r="AQ13" s="6">
        <v>0.8</v>
      </c>
      <c r="AR13" s="6">
        <v>0.9</v>
      </c>
      <c r="AS13" s="6">
        <v>1</v>
      </c>
      <c r="AT13" s="6">
        <v>0.9</v>
      </c>
      <c r="AU13" s="6">
        <v>0.7</v>
      </c>
      <c r="AW13" s="21"/>
      <c r="AX13" s="21" t="s">
        <v>263</v>
      </c>
      <c r="AY13" s="21">
        <v>1.7</v>
      </c>
      <c r="AZ13" s="21">
        <v>1.6</v>
      </c>
      <c r="BA13" s="21">
        <v>1.9</v>
      </c>
      <c r="BB13" s="21">
        <v>2.2000000000000002</v>
      </c>
      <c r="BC13" s="21">
        <v>1.8</v>
      </c>
      <c r="BD13" s="21">
        <v>2</v>
      </c>
      <c r="BE13" s="21">
        <v>1.9</v>
      </c>
      <c r="BF13" s="21">
        <v>1.7</v>
      </c>
      <c r="BG13" s="21">
        <v>1.5</v>
      </c>
      <c r="BH13" s="21">
        <v>1.7</v>
      </c>
      <c r="BI13" s="21">
        <v>1.9</v>
      </c>
      <c r="BJ13" s="21">
        <v>2.6</v>
      </c>
      <c r="BK13" s="21">
        <v>1.9</v>
      </c>
      <c r="BL13" s="21">
        <v>1.7</v>
      </c>
      <c r="BM13" s="21">
        <v>1.6</v>
      </c>
      <c r="BN13" s="21">
        <v>1.5</v>
      </c>
      <c r="BO13" s="21">
        <v>1.6</v>
      </c>
      <c r="BP13" s="21">
        <v>1.4</v>
      </c>
      <c r="BQ13" s="21">
        <v>1.4</v>
      </c>
      <c r="BR13" s="21">
        <v>1.4</v>
      </c>
      <c r="BS13" s="21">
        <v>1.1000000000000001</v>
      </c>
      <c r="BT13" s="29"/>
      <c r="BU13" s="21"/>
      <c r="BV13" s="21" t="s">
        <v>263</v>
      </c>
      <c r="BW13" s="21">
        <v>4.3</v>
      </c>
      <c r="BX13" s="21">
        <v>3.9</v>
      </c>
      <c r="BY13" s="21">
        <v>4.2</v>
      </c>
      <c r="BZ13" s="21">
        <v>5</v>
      </c>
      <c r="CA13" s="21">
        <v>4.9000000000000004</v>
      </c>
      <c r="CB13" s="21">
        <v>5.0999999999999996</v>
      </c>
      <c r="CC13" s="21">
        <v>5.5</v>
      </c>
      <c r="CD13" s="21">
        <v>6.1</v>
      </c>
      <c r="CE13" s="21">
        <v>6.7</v>
      </c>
      <c r="CF13" s="21">
        <v>6.3</v>
      </c>
      <c r="CG13" s="21">
        <v>7</v>
      </c>
      <c r="CH13" s="21">
        <v>7.3</v>
      </c>
      <c r="CI13" s="21">
        <v>6.7</v>
      </c>
      <c r="CJ13" s="21">
        <v>8.1</v>
      </c>
      <c r="CK13" s="21">
        <v>7.5</v>
      </c>
      <c r="CL13" s="21">
        <v>7.9</v>
      </c>
      <c r="CM13" s="21">
        <v>7.5</v>
      </c>
      <c r="CN13" s="21">
        <v>7.8</v>
      </c>
      <c r="CO13" s="21">
        <v>7.6</v>
      </c>
      <c r="CP13" s="21">
        <v>8.1</v>
      </c>
      <c r="CQ13" s="21">
        <v>6.3</v>
      </c>
      <c r="CR13" s="29"/>
      <c r="CS13" s="21"/>
      <c r="CT13" s="21" t="s">
        <v>263</v>
      </c>
      <c r="CU13" s="21">
        <v>9.5</v>
      </c>
      <c r="CV13" s="21">
        <v>8.5</v>
      </c>
      <c r="CW13" s="21">
        <v>10.3</v>
      </c>
      <c r="CX13" s="21">
        <v>10.7</v>
      </c>
      <c r="CY13" s="21">
        <v>10.9</v>
      </c>
      <c r="CZ13" s="21">
        <v>12.4</v>
      </c>
      <c r="DA13" s="21">
        <v>10.1</v>
      </c>
      <c r="DB13" s="21">
        <v>10.5</v>
      </c>
      <c r="DC13" s="21">
        <v>11.1</v>
      </c>
      <c r="DD13" s="21">
        <v>12</v>
      </c>
      <c r="DE13" s="21">
        <v>13.3</v>
      </c>
      <c r="DF13" s="21">
        <v>14.1</v>
      </c>
      <c r="DG13" s="21">
        <v>13.4</v>
      </c>
      <c r="DH13" s="21">
        <v>14.1</v>
      </c>
      <c r="DI13" s="21">
        <v>13</v>
      </c>
      <c r="DJ13" s="21">
        <v>13</v>
      </c>
      <c r="DK13" s="21">
        <v>11.1</v>
      </c>
      <c r="DL13" s="21">
        <v>11.8</v>
      </c>
      <c r="DM13" s="21">
        <v>12.5</v>
      </c>
      <c r="DN13" s="21">
        <v>12.7</v>
      </c>
      <c r="DO13" s="21">
        <v>9.5</v>
      </c>
      <c r="DP13" s="29"/>
      <c r="DQ13" s="21"/>
      <c r="DR13" s="21" t="s">
        <v>263</v>
      </c>
      <c r="DS13" s="21">
        <v>0.6</v>
      </c>
      <c r="DT13" s="21">
        <v>0.5</v>
      </c>
      <c r="DU13" s="21">
        <v>0.6</v>
      </c>
      <c r="DV13" s="21">
        <v>0.8</v>
      </c>
      <c r="DW13" s="21">
        <v>0.7</v>
      </c>
      <c r="DX13" s="21">
        <v>0.8</v>
      </c>
      <c r="DY13" s="21">
        <v>0.7</v>
      </c>
      <c r="DZ13" s="21">
        <v>0.7</v>
      </c>
      <c r="EA13" s="21">
        <v>0.8</v>
      </c>
      <c r="EB13" s="21">
        <v>0.9</v>
      </c>
      <c r="EC13" s="21">
        <v>0.8</v>
      </c>
      <c r="ED13" s="21">
        <v>0.9</v>
      </c>
      <c r="EE13" s="21">
        <v>0.9</v>
      </c>
      <c r="EF13" s="21">
        <v>0.8</v>
      </c>
      <c r="EG13" s="21">
        <v>0.8</v>
      </c>
      <c r="EH13" s="21">
        <v>0.7</v>
      </c>
      <c r="EI13" s="21">
        <v>0.7</v>
      </c>
      <c r="EJ13" s="21">
        <v>0.8</v>
      </c>
      <c r="EK13" s="21">
        <v>0.8</v>
      </c>
      <c r="EL13" s="21">
        <v>0.9</v>
      </c>
      <c r="EM13" s="21">
        <v>0.6</v>
      </c>
      <c r="EN13" s="29"/>
      <c r="EO13" s="21"/>
      <c r="EP13" s="21" t="s">
        <v>263</v>
      </c>
      <c r="EQ13" s="21">
        <v>1.1000000000000001</v>
      </c>
      <c r="ER13" s="21">
        <v>0.9</v>
      </c>
      <c r="ES13" s="21">
        <v>1.2</v>
      </c>
      <c r="ET13" s="21">
        <v>1.5</v>
      </c>
      <c r="EU13" s="21">
        <v>1.4</v>
      </c>
      <c r="EV13" s="21">
        <v>1.4</v>
      </c>
      <c r="EW13" s="21">
        <v>1.3</v>
      </c>
      <c r="EX13" s="21">
        <v>1.6</v>
      </c>
      <c r="EY13" s="21">
        <v>1.6</v>
      </c>
      <c r="EZ13" s="21">
        <v>1.9</v>
      </c>
      <c r="FA13" s="21">
        <v>1.7</v>
      </c>
      <c r="FB13" s="21">
        <v>1.7</v>
      </c>
      <c r="FC13" s="21">
        <v>1.6</v>
      </c>
      <c r="FD13" s="21">
        <v>1.9</v>
      </c>
      <c r="FE13" s="21">
        <v>1.7</v>
      </c>
      <c r="FF13" s="21">
        <v>1.7</v>
      </c>
      <c r="FG13" s="21">
        <v>1.4</v>
      </c>
      <c r="FH13" s="21">
        <v>1.6</v>
      </c>
      <c r="FI13" s="21">
        <v>1.6</v>
      </c>
      <c r="FJ13" s="21">
        <v>1.6</v>
      </c>
      <c r="FK13" s="21">
        <v>1.2</v>
      </c>
      <c r="FM13" s="6"/>
      <c r="FN13" s="6" t="s">
        <v>262</v>
      </c>
      <c r="FO13" s="6">
        <v>4.5</v>
      </c>
      <c r="FP13" s="6">
        <v>5.7</v>
      </c>
      <c r="FQ13" s="6">
        <v>7</v>
      </c>
      <c r="FR13" s="6">
        <v>5.8</v>
      </c>
      <c r="FS13" s="6">
        <v>5.3</v>
      </c>
      <c r="FT13" s="6">
        <v>6</v>
      </c>
      <c r="FU13" s="6">
        <v>4.8</v>
      </c>
      <c r="FV13" s="6">
        <v>5.9</v>
      </c>
      <c r="FW13" s="6">
        <v>5.9</v>
      </c>
      <c r="FX13" s="6">
        <v>6.6</v>
      </c>
      <c r="FY13" s="6">
        <v>7.4</v>
      </c>
      <c r="FZ13" s="6">
        <v>7.4</v>
      </c>
      <c r="GA13" s="6">
        <v>6.7</v>
      </c>
      <c r="GB13" s="6">
        <v>7.6</v>
      </c>
      <c r="GC13" s="6">
        <v>8.1999999999999993</v>
      </c>
      <c r="GD13" s="6">
        <v>7.5</v>
      </c>
      <c r="GE13" s="6">
        <v>6.1</v>
      </c>
      <c r="GF13" s="6">
        <v>6.6</v>
      </c>
      <c r="GG13" s="6">
        <v>6.9</v>
      </c>
      <c r="GH13" s="6">
        <v>7</v>
      </c>
      <c r="GI13" s="6">
        <v>5.4</v>
      </c>
      <c r="GK13" s="6"/>
      <c r="GL13" s="6" t="s">
        <v>262</v>
      </c>
      <c r="GM13" s="6">
        <v>5.0999999999999996</v>
      </c>
      <c r="GN13" s="6">
        <v>5.6</v>
      </c>
      <c r="GO13" s="6">
        <v>6.3</v>
      </c>
      <c r="GP13" s="6">
        <v>6.1</v>
      </c>
      <c r="GQ13" s="6">
        <v>5.7</v>
      </c>
      <c r="GR13" s="6">
        <v>6.1</v>
      </c>
      <c r="GS13" s="6">
        <v>4.5999999999999996</v>
      </c>
      <c r="GT13" s="6">
        <v>5.9</v>
      </c>
      <c r="GU13" s="6">
        <v>6.1</v>
      </c>
      <c r="GV13" s="6">
        <v>5.0999999999999996</v>
      </c>
      <c r="GW13" s="6">
        <v>5.4</v>
      </c>
      <c r="GX13" s="6">
        <v>5.0999999999999996</v>
      </c>
      <c r="GY13" s="6">
        <v>5.2</v>
      </c>
      <c r="GZ13" s="6">
        <v>5.9</v>
      </c>
      <c r="HA13" s="6">
        <v>5.5</v>
      </c>
      <c r="HB13" s="6">
        <v>5.4</v>
      </c>
      <c r="HC13" s="6">
        <v>5.0999999999999996</v>
      </c>
      <c r="HD13" s="6">
        <v>5.6</v>
      </c>
      <c r="HE13" s="6">
        <v>5.8</v>
      </c>
      <c r="HF13" s="6">
        <v>6</v>
      </c>
      <c r="HG13" s="6">
        <v>4.7</v>
      </c>
    </row>
    <row r="14" spans="1:215" ht="14.5">
      <c r="A14" s="1"/>
      <c r="B14" s="123" t="s">
        <v>231</v>
      </c>
      <c r="C14" s="1"/>
      <c r="D14" s="1"/>
      <c r="E14" s="1"/>
      <c r="F14" s="1"/>
      <c r="G14" s="1"/>
      <c r="H14" s="1"/>
      <c r="I14" s="1"/>
      <c r="J14" s="1"/>
      <c r="K14" s="1"/>
      <c r="L14" s="1"/>
      <c r="M14" s="1"/>
      <c r="N14" s="1"/>
      <c r="O14" s="1"/>
      <c r="P14" s="1"/>
      <c r="Q14" s="1"/>
      <c r="R14" s="1"/>
      <c r="S14" s="1"/>
      <c r="T14" s="1"/>
      <c r="U14" s="1"/>
      <c r="V14" s="1"/>
      <c r="W14" s="1"/>
      <c r="Y14" s="1"/>
      <c r="Z14" s="123" t="s">
        <v>231</v>
      </c>
      <c r="AA14" s="1"/>
      <c r="AB14" s="1"/>
      <c r="AC14" s="1"/>
      <c r="AD14" s="1"/>
      <c r="AE14" s="1"/>
      <c r="AF14" s="1"/>
      <c r="AG14" s="1"/>
      <c r="AH14" s="1"/>
      <c r="AI14" s="1"/>
      <c r="AJ14" s="1"/>
      <c r="AK14" s="1"/>
      <c r="AL14" s="1"/>
      <c r="AM14" s="1"/>
      <c r="AN14" s="1"/>
      <c r="AO14" s="1"/>
      <c r="AP14" s="1"/>
      <c r="AQ14" s="1"/>
      <c r="AR14" s="1"/>
      <c r="AS14" s="1"/>
      <c r="AT14" s="1"/>
      <c r="AU14" s="1"/>
      <c r="AW14" s="16"/>
      <c r="AX14" s="196" t="s">
        <v>232</v>
      </c>
      <c r="AY14" s="16"/>
      <c r="AZ14" s="16"/>
      <c r="BA14" s="16"/>
      <c r="BB14" s="16"/>
      <c r="BC14" s="16"/>
      <c r="BD14" s="16"/>
      <c r="BE14" s="16"/>
      <c r="BF14" s="16"/>
      <c r="BG14" s="16"/>
      <c r="BH14" s="16"/>
      <c r="BI14" s="16"/>
      <c r="BJ14" s="16"/>
      <c r="BK14" s="16"/>
      <c r="BL14" s="16"/>
      <c r="BM14" s="16"/>
      <c r="BN14" s="16"/>
      <c r="BO14" s="16"/>
      <c r="BP14" s="16"/>
      <c r="BQ14" s="16"/>
      <c r="BR14" s="16"/>
      <c r="BS14" s="16"/>
      <c r="BT14" s="29"/>
      <c r="BU14" s="16"/>
      <c r="BV14" s="196" t="s">
        <v>232</v>
      </c>
      <c r="BW14" s="16"/>
      <c r="BX14" s="16"/>
      <c r="BY14" s="16"/>
      <c r="BZ14" s="16"/>
      <c r="CA14" s="16"/>
      <c r="CB14" s="16"/>
      <c r="CC14" s="16"/>
      <c r="CD14" s="16"/>
      <c r="CE14" s="16"/>
      <c r="CF14" s="16"/>
      <c r="CG14" s="16"/>
      <c r="CH14" s="16"/>
      <c r="CI14" s="16"/>
      <c r="CJ14" s="16"/>
      <c r="CK14" s="16"/>
      <c r="CL14" s="16"/>
      <c r="CM14" s="16"/>
      <c r="CN14" s="16"/>
      <c r="CO14" s="16"/>
      <c r="CP14" s="16"/>
      <c r="CQ14" s="16"/>
      <c r="CR14" s="29"/>
      <c r="CS14" s="16"/>
      <c r="CT14" s="196" t="s">
        <v>232</v>
      </c>
      <c r="CU14" s="16"/>
      <c r="CV14" s="16"/>
      <c r="CW14" s="16"/>
      <c r="CX14" s="16"/>
      <c r="CY14" s="16"/>
      <c r="CZ14" s="16"/>
      <c r="DA14" s="16"/>
      <c r="DB14" s="16"/>
      <c r="DC14" s="16"/>
      <c r="DD14" s="16"/>
      <c r="DE14" s="16"/>
      <c r="DF14" s="16"/>
      <c r="DG14" s="16"/>
      <c r="DH14" s="16"/>
      <c r="DI14" s="16"/>
      <c r="DJ14" s="16"/>
      <c r="DK14" s="16"/>
      <c r="DL14" s="16"/>
      <c r="DM14" s="16"/>
      <c r="DN14" s="16"/>
      <c r="DO14" s="16"/>
      <c r="DP14" s="29"/>
      <c r="DQ14" s="16"/>
      <c r="DR14" s="196" t="s">
        <v>232</v>
      </c>
      <c r="DS14" s="16"/>
      <c r="DT14" s="16"/>
      <c r="DU14" s="16"/>
      <c r="DV14" s="16"/>
      <c r="DW14" s="16"/>
      <c r="DX14" s="16"/>
      <c r="DY14" s="16"/>
      <c r="DZ14" s="16"/>
      <c r="EA14" s="16"/>
      <c r="EB14" s="16"/>
      <c r="EC14" s="16"/>
      <c r="ED14" s="16"/>
      <c r="EE14" s="16"/>
      <c r="EF14" s="16"/>
      <c r="EG14" s="16"/>
      <c r="EH14" s="16"/>
      <c r="EI14" s="16"/>
      <c r="EJ14" s="16"/>
      <c r="EK14" s="16"/>
      <c r="EL14" s="16"/>
      <c r="EM14" s="16"/>
      <c r="EN14" s="29"/>
      <c r="EO14" s="16"/>
      <c r="EP14" s="196" t="s">
        <v>232</v>
      </c>
      <c r="EQ14" s="16"/>
      <c r="ER14" s="16"/>
      <c r="ES14" s="16"/>
      <c r="ET14" s="16"/>
      <c r="EU14" s="16"/>
      <c r="EV14" s="16"/>
      <c r="EW14" s="16"/>
      <c r="EX14" s="16"/>
      <c r="EY14" s="16"/>
      <c r="EZ14" s="16"/>
      <c r="FA14" s="16"/>
      <c r="FB14" s="16"/>
      <c r="FC14" s="16"/>
      <c r="FD14" s="16"/>
      <c r="FE14" s="16"/>
      <c r="FF14" s="16"/>
      <c r="FG14" s="16"/>
      <c r="FH14" s="16"/>
      <c r="FI14" s="16"/>
      <c r="FJ14" s="16"/>
      <c r="FK14" s="16"/>
      <c r="FM14" s="1"/>
      <c r="FN14" s="123" t="s">
        <v>231</v>
      </c>
      <c r="FO14" s="1"/>
      <c r="FP14" s="1"/>
      <c r="FQ14" s="1"/>
      <c r="FR14" s="1"/>
      <c r="FS14" s="1"/>
      <c r="FT14" s="1"/>
      <c r="FU14" s="1"/>
      <c r="FV14" s="1"/>
      <c r="FW14" s="1"/>
      <c r="FX14" s="1"/>
      <c r="FY14" s="1"/>
      <c r="FZ14" s="1"/>
      <c r="GA14" s="1"/>
      <c r="GB14" s="1"/>
      <c r="GC14" s="1"/>
      <c r="GD14" s="1"/>
      <c r="GE14" s="1"/>
      <c r="GF14" s="1"/>
      <c r="GG14" s="1"/>
      <c r="GH14" s="1"/>
      <c r="GI14" s="1"/>
      <c r="GK14" s="1"/>
      <c r="GL14" s="123" t="s">
        <v>231</v>
      </c>
      <c r="GM14" s="1"/>
      <c r="GN14" s="1"/>
      <c r="GO14" s="1"/>
      <c r="GP14" s="1"/>
      <c r="GQ14" s="1"/>
      <c r="GR14" s="1"/>
      <c r="GS14" s="1"/>
      <c r="GT14" s="1"/>
      <c r="GU14" s="1"/>
      <c r="GV14" s="1"/>
      <c r="GW14" s="1"/>
      <c r="GX14" s="1"/>
      <c r="GY14" s="1"/>
      <c r="GZ14" s="1"/>
      <c r="HA14" s="1"/>
      <c r="HB14" s="1"/>
      <c r="HC14" s="1"/>
      <c r="HD14" s="1"/>
      <c r="HE14" s="1"/>
      <c r="HF14" s="1"/>
      <c r="HG14" s="1"/>
    </row>
    <row r="15" spans="1:215" ht="14.5">
      <c r="A15" s="1"/>
      <c r="B15" s="190" t="s">
        <v>264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190" t="s">
        <v>264</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6"/>
      <c r="AX15" s="198" t="s">
        <v>265</v>
      </c>
      <c r="AY15" s="16">
        <v>0</v>
      </c>
      <c r="AZ15" s="16">
        <v>0</v>
      </c>
      <c r="BA15" s="16">
        <v>0</v>
      </c>
      <c r="BB15" s="16">
        <v>0</v>
      </c>
      <c r="BC15" s="16">
        <v>0</v>
      </c>
      <c r="BD15" s="16">
        <v>0</v>
      </c>
      <c r="BE15" s="16">
        <v>0</v>
      </c>
      <c r="BF15" s="16">
        <v>0</v>
      </c>
      <c r="BG15" s="16">
        <v>0</v>
      </c>
      <c r="BH15" s="16">
        <v>0</v>
      </c>
      <c r="BI15" s="16">
        <v>0</v>
      </c>
      <c r="BJ15" s="16">
        <v>0</v>
      </c>
      <c r="BK15" s="16">
        <v>0</v>
      </c>
      <c r="BL15" s="16">
        <v>0</v>
      </c>
      <c r="BM15" s="16">
        <v>0</v>
      </c>
      <c r="BN15" s="16">
        <v>0</v>
      </c>
      <c r="BO15" s="16">
        <v>0</v>
      </c>
      <c r="BP15" s="16">
        <v>0</v>
      </c>
      <c r="BQ15" s="16">
        <v>0</v>
      </c>
      <c r="BR15" s="16">
        <v>0</v>
      </c>
      <c r="BS15" s="16">
        <v>0</v>
      </c>
      <c r="BT15" s="29"/>
      <c r="BU15" s="16"/>
      <c r="BV15" s="198" t="s">
        <v>265</v>
      </c>
      <c r="BW15" s="16">
        <v>1.1000000000000001</v>
      </c>
      <c r="BX15" s="16">
        <v>1.1000000000000001</v>
      </c>
      <c r="BY15" s="16">
        <v>1</v>
      </c>
      <c r="BZ15" s="16">
        <v>1</v>
      </c>
      <c r="CA15" s="16">
        <v>1</v>
      </c>
      <c r="CB15" s="16">
        <v>1</v>
      </c>
      <c r="CC15" s="16">
        <v>1.1000000000000001</v>
      </c>
      <c r="CD15" s="16">
        <v>1.1000000000000001</v>
      </c>
      <c r="CE15" s="16">
        <v>1.3</v>
      </c>
      <c r="CF15" s="16">
        <v>1.3</v>
      </c>
      <c r="CG15" s="16">
        <v>1.3</v>
      </c>
      <c r="CH15" s="16">
        <v>1.3</v>
      </c>
      <c r="CI15" s="16">
        <v>1.4</v>
      </c>
      <c r="CJ15" s="16">
        <v>1.8</v>
      </c>
      <c r="CK15" s="16">
        <v>1.8</v>
      </c>
      <c r="CL15" s="16">
        <v>1.7</v>
      </c>
      <c r="CM15" s="16">
        <v>1.7</v>
      </c>
      <c r="CN15" s="16">
        <v>1.7</v>
      </c>
      <c r="CO15" s="16">
        <v>1.7</v>
      </c>
      <c r="CP15" s="16">
        <v>1.9</v>
      </c>
      <c r="CQ15" s="16">
        <v>1.9</v>
      </c>
      <c r="CR15" s="29"/>
      <c r="CS15" s="16"/>
      <c r="CT15" s="198" t="s">
        <v>265</v>
      </c>
      <c r="CU15" s="16">
        <v>1.4</v>
      </c>
      <c r="CV15" s="16">
        <v>1.3</v>
      </c>
      <c r="CW15" s="16">
        <v>1.4</v>
      </c>
      <c r="CX15" s="16">
        <v>1.4</v>
      </c>
      <c r="CY15" s="16">
        <v>1.4</v>
      </c>
      <c r="CZ15" s="16">
        <v>1.4</v>
      </c>
      <c r="DA15" s="16">
        <v>1.6</v>
      </c>
      <c r="DB15" s="16">
        <v>1.2</v>
      </c>
      <c r="DC15" s="16">
        <v>1.6</v>
      </c>
      <c r="DD15" s="16">
        <v>1.1000000000000001</v>
      </c>
      <c r="DE15" s="16">
        <v>1.2</v>
      </c>
      <c r="DF15" s="16">
        <v>1.2</v>
      </c>
      <c r="DG15" s="16">
        <v>1.1000000000000001</v>
      </c>
      <c r="DH15" s="16">
        <v>1.2</v>
      </c>
      <c r="DI15" s="16">
        <v>1.5</v>
      </c>
      <c r="DJ15" s="16">
        <v>1.5</v>
      </c>
      <c r="DK15" s="16">
        <v>1.5</v>
      </c>
      <c r="DL15" s="16">
        <v>1.5</v>
      </c>
      <c r="DM15" s="16">
        <v>1.5</v>
      </c>
      <c r="DN15" s="16">
        <v>1.5</v>
      </c>
      <c r="DO15" s="16">
        <v>1.5</v>
      </c>
      <c r="DP15" s="29"/>
      <c r="DQ15" s="16"/>
      <c r="DR15" s="198" t="s">
        <v>265</v>
      </c>
      <c r="DS15" s="16">
        <v>0</v>
      </c>
      <c r="DT15" s="16">
        <v>0</v>
      </c>
      <c r="DU15" s="16">
        <v>0</v>
      </c>
      <c r="DV15" s="16">
        <v>0</v>
      </c>
      <c r="DW15" s="16">
        <v>0</v>
      </c>
      <c r="DX15" s="16">
        <v>0</v>
      </c>
      <c r="DY15" s="16">
        <v>0</v>
      </c>
      <c r="DZ15" s="16">
        <v>0</v>
      </c>
      <c r="EA15" s="16">
        <v>0</v>
      </c>
      <c r="EB15" s="16">
        <v>0</v>
      </c>
      <c r="EC15" s="16">
        <v>0</v>
      </c>
      <c r="ED15" s="16">
        <v>0</v>
      </c>
      <c r="EE15" s="16">
        <v>0</v>
      </c>
      <c r="EF15" s="16">
        <v>0</v>
      </c>
      <c r="EG15" s="16">
        <v>0</v>
      </c>
      <c r="EH15" s="16">
        <v>0</v>
      </c>
      <c r="EI15" s="16">
        <v>0</v>
      </c>
      <c r="EJ15" s="16">
        <v>0</v>
      </c>
      <c r="EK15" s="16">
        <v>0</v>
      </c>
      <c r="EL15" s="16">
        <v>0</v>
      </c>
      <c r="EM15" s="16">
        <v>0</v>
      </c>
      <c r="EN15" s="29"/>
      <c r="EO15" s="16"/>
      <c r="EP15" s="198" t="s">
        <v>265</v>
      </c>
      <c r="EQ15" s="16">
        <v>0</v>
      </c>
      <c r="ER15" s="16">
        <v>0</v>
      </c>
      <c r="ES15" s="16">
        <v>0</v>
      </c>
      <c r="ET15" s="16">
        <v>0</v>
      </c>
      <c r="EU15" s="16">
        <v>0</v>
      </c>
      <c r="EV15" s="16">
        <v>0</v>
      </c>
      <c r="EW15" s="16">
        <v>0</v>
      </c>
      <c r="EX15" s="16">
        <v>0</v>
      </c>
      <c r="EY15" s="16">
        <v>0</v>
      </c>
      <c r="EZ15" s="16">
        <v>0</v>
      </c>
      <c r="FA15" s="16">
        <v>0</v>
      </c>
      <c r="FB15" s="16">
        <v>0</v>
      </c>
      <c r="FC15" s="16">
        <v>0</v>
      </c>
      <c r="FD15" s="16">
        <v>0</v>
      </c>
      <c r="FE15" s="16">
        <v>0</v>
      </c>
      <c r="FF15" s="16">
        <v>0</v>
      </c>
      <c r="FG15" s="16">
        <v>0</v>
      </c>
      <c r="FH15" s="16">
        <v>0</v>
      </c>
      <c r="FI15" s="16">
        <v>0</v>
      </c>
      <c r="FJ15" s="16">
        <v>0</v>
      </c>
      <c r="FK15" s="16">
        <v>0</v>
      </c>
      <c r="FM15" s="1"/>
      <c r="FN15" s="202" t="s">
        <v>264</v>
      </c>
      <c r="FO15" s="1">
        <v>0.3</v>
      </c>
      <c r="FP15" s="1">
        <v>0.3</v>
      </c>
      <c r="FQ15" s="1">
        <v>0.4</v>
      </c>
      <c r="FR15" s="1">
        <v>0.4</v>
      </c>
      <c r="FS15" s="1">
        <v>0.5</v>
      </c>
      <c r="FT15" s="1">
        <v>0.5</v>
      </c>
      <c r="FU15" s="1">
        <v>0.4</v>
      </c>
      <c r="FV15" s="1">
        <v>0.4</v>
      </c>
      <c r="FW15" s="1">
        <v>0.3</v>
      </c>
      <c r="FX15" s="1">
        <v>0.3</v>
      </c>
      <c r="FY15" s="1">
        <v>0.4</v>
      </c>
      <c r="FZ15" s="1">
        <v>0.5</v>
      </c>
      <c r="GA15" s="1">
        <v>0.4</v>
      </c>
      <c r="GB15" s="1">
        <v>0.4</v>
      </c>
      <c r="GC15" s="1">
        <v>0.4</v>
      </c>
      <c r="GD15" s="1">
        <v>0.4</v>
      </c>
      <c r="GE15" s="1">
        <v>0.4</v>
      </c>
      <c r="GF15" s="1">
        <v>0.4</v>
      </c>
      <c r="GG15" s="1">
        <v>0.4</v>
      </c>
      <c r="GH15" s="1">
        <v>0.4</v>
      </c>
      <c r="GI15" s="1">
        <v>0.4</v>
      </c>
      <c r="GK15" s="1"/>
      <c r="GL15" s="202" t="s">
        <v>264</v>
      </c>
      <c r="GM15" s="1">
        <v>0.4</v>
      </c>
      <c r="GN15" s="1">
        <v>0.4</v>
      </c>
      <c r="GO15" s="1">
        <v>0.5</v>
      </c>
      <c r="GP15" s="1">
        <v>0.5</v>
      </c>
      <c r="GQ15" s="1">
        <v>0.5</v>
      </c>
      <c r="GR15" s="1">
        <v>0.5</v>
      </c>
      <c r="GS15" s="1">
        <v>0.4</v>
      </c>
      <c r="GT15" s="1">
        <v>0.5</v>
      </c>
      <c r="GU15" s="1">
        <v>0.6</v>
      </c>
      <c r="GV15" s="1">
        <v>0.7</v>
      </c>
      <c r="GW15" s="1">
        <v>0.8</v>
      </c>
      <c r="GX15" s="1">
        <v>0.7</v>
      </c>
      <c r="GY15" s="1">
        <v>0.8</v>
      </c>
      <c r="GZ15" s="1">
        <v>0.8</v>
      </c>
      <c r="HA15" s="1">
        <v>0.8</v>
      </c>
      <c r="HB15" s="1">
        <v>0.7</v>
      </c>
      <c r="HC15" s="1">
        <v>0.7</v>
      </c>
      <c r="HD15" s="1">
        <v>0.8</v>
      </c>
      <c r="HE15" s="1">
        <v>0.8</v>
      </c>
      <c r="HF15" s="1">
        <v>0.8</v>
      </c>
      <c r="HG15" s="1">
        <v>0.7</v>
      </c>
    </row>
    <row r="16" spans="1:215" ht="14.5">
      <c r="A16" s="1"/>
      <c r="B16" s="124" t="s">
        <v>233</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124" t="s">
        <v>233</v>
      </c>
      <c r="AA16" s="1">
        <v>0</v>
      </c>
      <c r="AB16" s="1">
        <v>0</v>
      </c>
      <c r="AC16" s="1">
        <v>0</v>
      </c>
      <c r="AD16" s="1">
        <v>0</v>
      </c>
      <c r="AE16" s="1">
        <v>0</v>
      </c>
      <c r="AF16" s="1">
        <v>0</v>
      </c>
      <c r="AG16" s="1">
        <v>0</v>
      </c>
      <c r="AH16" s="1">
        <v>0</v>
      </c>
      <c r="AI16" s="1">
        <v>0</v>
      </c>
      <c r="AJ16" s="1">
        <v>0</v>
      </c>
      <c r="AK16" s="1">
        <v>0</v>
      </c>
      <c r="AL16" s="1">
        <v>0</v>
      </c>
      <c r="AM16" s="1">
        <v>0</v>
      </c>
      <c r="AN16" s="1">
        <v>0</v>
      </c>
      <c r="AO16" s="1">
        <v>0.1</v>
      </c>
      <c r="AP16" s="1">
        <v>0.1</v>
      </c>
      <c r="AQ16" s="1">
        <v>0.1</v>
      </c>
      <c r="AR16" s="1">
        <v>0.1</v>
      </c>
      <c r="AS16" s="1">
        <v>0.1</v>
      </c>
      <c r="AT16" s="1">
        <v>0.1</v>
      </c>
      <c r="AU16" s="1">
        <v>0.1</v>
      </c>
      <c r="AW16" s="16"/>
      <c r="AX16" s="197" t="s">
        <v>234</v>
      </c>
      <c r="AY16" s="16">
        <v>0</v>
      </c>
      <c r="AZ16" s="16">
        <v>0</v>
      </c>
      <c r="BA16" s="16">
        <v>0</v>
      </c>
      <c r="BB16" s="16">
        <v>0</v>
      </c>
      <c r="BC16" s="16">
        <v>0</v>
      </c>
      <c r="BD16" s="16">
        <v>0</v>
      </c>
      <c r="BE16" s="16">
        <v>0</v>
      </c>
      <c r="BF16" s="16">
        <v>0</v>
      </c>
      <c r="BG16" s="16">
        <v>0</v>
      </c>
      <c r="BH16" s="16">
        <v>0</v>
      </c>
      <c r="BI16" s="16">
        <v>0</v>
      </c>
      <c r="BJ16" s="16">
        <v>0</v>
      </c>
      <c r="BK16" s="16">
        <v>0</v>
      </c>
      <c r="BL16" s="16">
        <v>0</v>
      </c>
      <c r="BM16" s="16">
        <v>0</v>
      </c>
      <c r="BN16" s="16">
        <v>0</v>
      </c>
      <c r="BO16" s="16">
        <v>0</v>
      </c>
      <c r="BP16" s="16">
        <v>0</v>
      </c>
      <c r="BQ16" s="16">
        <v>0</v>
      </c>
      <c r="BR16" s="16">
        <v>0</v>
      </c>
      <c r="BS16" s="16">
        <v>0</v>
      </c>
      <c r="BT16" s="29"/>
      <c r="BU16" s="16"/>
      <c r="BV16" s="197" t="s">
        <v>234</v>
      </c>
      <c r="BW16" s="16">
        <v>0</v>
      </c>
      <c r="BX16" s="16">
        <v>0</v>
      </c>
      <c r="BY16" s="16">
        <v>0</v>
      </c>
      <c r="BZ16" s="16">
        <v>0</v>
      </c>
      <c r="CA16" s="16">
        <v>0</v>
      </c>
      <c r="CB16" s="16">
        <v>0</v>
      </c>
      <c r="CC16" s="16">
        <v>0</v>
      </c>
      <c r="CD16" s="16">
        <v>0</v>
      </c>
      <c r="CE16" s="16">
        <v>0</v>
      </c>
      <c r="CF16" s="16">
        <v>0</v>
      </c>
      <c r="CG16" s="16">
        <v>0</v>
      </c>
      <c r="CH16" s="16">
        <v>0</v>
      </c>
      <c r="CI16" s="16">
        <v>0</v>
      </c>
      <c r="CJ16" s="16">
        <v>0.1</v>
      </c>
      <c r="CK16" s="16">
        <v>0.8</v>
      </c>
      <c r="CL16" s="16">
        <v>0.7</v>
      </c>
      <c r="CM16" s="16">
        <v>0.7</v>
      </c>
      <c r="CN16" s="16">
        <v>0.7</v>
      </c>
      <c r="CO16" s="16">
        <v>0.5</v>
      </c>
      <c r="CP16" s="16">
        <v>0.5</v>
      </c>
      <c r="CQ16" s="16">
        <v>0.3</v>
      </c>
      <c r="CR16" s="29"/>
      <c r="CS16" s="16"/>
      <c r="CT16" s="197" t="s">
        <v>234</v>
      </c>
      <c r="CU16" s="16">
        <v>0.7</v>
      </c>
      <c r="CV16" s="16">
        <v>0.4</v>
      </c>
      <c r="CW16" s="16">
        <v>0.4</v>
      </c>
      <c r="CX16" s="16">
        <v>0.5</v>
      </c>
      <c r="CY16" s="16">
        <v>0.5</v>
      </c>
      <c r="CZ16" s="16">
        <v>0.5</v>
      </c>
      <c r="DA16" s="16">
        <v>0.4</v>
      </c>
      <c r="DB16" s="16">
        <v>0.5</v>
      </c>
      <c r="DC16" s="16">
        <v>0.5</v>
      </c>
      <c r="DD16" s="16">
        <v>0.4</v>
      </c>
      <c r="DE16" s="16">
        <v>0.4</v>
      </c>
      <c r="DF16" s="16">
        <v>0.1</v>
      </c>
      <c r="DG16" s="16">
        <v>0.2</v>
      </c>
      <c r="DH16" s="16">
        <v>0.2</v>
      </c>
      <c r="DI16" s="16">
        <v>0.3</v>
      </c>
      <c r="DJ16" s="16">
        <v>0.3</v>
      </c>
      <c r="DK16" s="16">
        <v>0.3</v>
      </c>
      <c r="DL16" s="16">
        <v>0.3</v>
      </c>
      <c r="DM16" s="16">
        <v>0.3</v>
      </c>
      <c r="DN16" s="16">
        <v>0.3</v>
      </c>
      <c r="DO16" s="16">
        <v>0.2</v>
      </c>
      <c r="DP16" s="29"/>
      <c r="DQ16" s="16"/>
      <c r="DR16" s="197" t="s">
        <v>234</v>
      </c>
      <c r="DS16" s="16">
        <v>0</v>
      </c>
      <c r="DT16" s="16">
        <v>0</v>
      </c>
      <c r="DU16" s="16">
        <v>0</v>
      </c>
      <c r="DV16" s="16">
        <v>0</v>
      </c>
      <c r="DW16" s="16">
        <v>0</v>
      </c>
      <c r="DX16" s="16">
        <v>0</v>
      </c>
      <c r="DY16" s="16">
        <v>0</v>
      </c>
      <c r="DZ16" s="16">
        <v>0</v>
      </c>
      <c r="EA16" s="16">
        <v>0</v>
      </c>
      <c r="EB16" s="16">
        <v>0</v>
      </c>
      <c r="EC16" s="16">
        <v>0</v>
      </c>
      <c r="ED16" s="16">
        <v>0</v>
      </c>
      <c r="EE16" s="16">
        <v>0</v>
      </c>
      <c r="EF16" s="16">
        <v>0</v>
      </c>
      <c r="EG16" s="16">
        <v>0</v>
      </c>
      <c r="EH16" s="16">
        <v>0</v>
      </c>
      <c r="EI16" s="16">
        <v>0</v>
      </c>
      <c r="EJ16" s="16">
        <v>0</v>
      </c>
      <c r="EK16" s="16">
        <v>0</v>
      </c>
      <c r="EL16" s="16">
        <v>0</v>
      </c>
      <c r="EM16" s="16">
        <v>0</v>
      </c>
      <c r="EN16" s="29"/>
      <c r="EO16" s="16"/>
      <c r="EP16" s="197" t="s">
        <v>234</v>
      </c>
      <c r="EQ16" s="16">
        <v>0</v>
      </c>
      <c r="ER16" s="16">
        <v>0</v>
      </c>
      <c r="ES16" s="16">
        <v>0</v>
      </c>
      <c r="ET16" s="16">
        <v>0</v>
      </c>
      <c r="EU16" s="16">
        <v>0</v>
      </c>
      <c r="EV16" s="16">
        <v>0</v>
      </c>
      <c r="EW16" s="16">
        <v>0</v>
      </c>
      <c r="EX16" s="16">
        <v>0</v>
      </c>
      <c r="EY16" s="16">
        <v>0</v>
      </c>
      <c r="EZ16" s="16">
        <v>0</v>
      </c>
      <c r="FA16" s="16">
        <v>0</v>
      </c>
      <c r="FB16" s="16">
        <v>0</v>
      </c>
      <c r="FC16" s="16">
        <v>0</v>
      </c>
      <c r="FD16" s="16">
        <v>0</v>
      </c>
      <c r="FE16" s="16">
        <v>0</v>
      </c>
      <c r="FF16" s="16">
        <v>0</v>
      </c>
      <c r="FG16" s="16">
        <v>0</v>
      </c>
      <c r="FH16" s="16">
        <v>0</v>
      </c>
      <c r="FI16" s="16">
        <v>0</v>
      </c>
      <c r="FJ16" s="16">
        <v>0</v>
      </c>
      <c r="FK16" s="16">
        <v>0</v>
      </c>
      <c r="FM16" s="1"/>
      <c r="FN16" s="124" t="s">
        <v>233</v>
      </c>
      <c r="FO16" s="1">
        <v>0.1</v>
      </c>
      <c r="FP16" s="1">
        <v>0</v>
      </c>
      <c r="FQ16" s="1">
        <v>0</v>
      </c>
      <c r="FR16" s="1">
        <v>0.1</v>
      </c>
      <c r="FS16" s="1">
        <v>0</v>
      </c>
      <c r="FT16" s="1">
        <v>0</v>
      </c>
      <c r="FU16" s="1">
        <v>0</v>
      </c>
      <c r="FV16" s="1">
        <v>0</v>
      </c>
      <c r="FW16" s="1">
        <v>0</v>
      </c>
      <c r="FX16" s="1">
        <v>0</v>
      </c>
      <c r="FY16" s="1">
        <v>0</v>
      </c>
      <c r="FZ16" s="1">
        <v>0.1</v>
      </c>
      <c r="GA16" s="1">
        <v>0.2</v>
      </c>
      <c r="GB16" s="1">
        <v>0.2</v>
      </c>
      <c r="GC16" s="1">
        <v>0.8</v>
      </c>
      <c r="GD16" s="1">
        <v>0.6</v>
      </c>
      <c r="GE16" s="1">
        <v>0.6</v>
      </c>
      <c r="GF16" s="1">
        <v>0.7</v>
      </c>
      <c r="GG16" s="1">
        <v>0.6</v>
      </c>
      <c r="GH16" s="1">
        <v>0.6</v>
      </c>
      <c r="GI16" s="1">
        <v>0.4</v>
      </c>
      <c r="GK16" s="1"/>
      <c r="GL16" s="124" t="s">
        <v>233</v>
      </c>
      <c r="GM16" s="1">
        <v>0.3</v>
      </c>
      <c r="GN16" s="1">
        <v>0.1</v>
      </c>
      <c r="GO16" s="1">
        <v>0.1</v>
      </c>
      <c r="GP16" s="1">
        <v>0.1</v>
      </c>
      <c r="GQ16" s="1">
        <v>0.1</v>
      </c>
      <c r="GR16" s="1">
        <v>0.1</v>
      </c>
      <c r="GS16" s="1">
        <v>0.1</v>
      </c>
      <c r="GT16" s="1">
        <v>0.1</v>
      </c>
      <c r="GU16" s="1">
        <v>0.1</v>
      </c>
      <c r="GV16" s="1">
        <v>0.1</v>
      </c>
      <c r="GW16" s="1">
        <v>0.1</v>
      </c>
      <c r="GX16" s="1">
        <v>0.1</v>
      </c>
      <c r="GY16" s="1">
        <v>0.2</v>
      </c>
      <c r="GZ16" s="1">
        <v>0.2</v>
      </c>
      <c r="HA16" s="1">
        <v>0.2</v>
      </c>
      <c r="HB16" s="1">
        <v>0.2</v>
      </c>
      <c r="HC16" s="1">
        <v>0.2</v>
      </c>
      <c r="HD16" s="1">
        <v>0.2</v>
      </c>
      <c r="HE16" s="1">
        <v>0.2</v>
      </c>
      <c r="HF16" s="1">
        <v>0.2</v>
      </c>
      <c r="HG16" s="1">
        <v>0.2</v>
      </c>
    </row>
    <row r="17" spans="1:215" ht="14.5">
      <c r="A17" s="1"/>
      <c r="B17" s="190" t="s">
        <v>235</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190" t="s">
        <v>235</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6"/>
      <c r="AX17" s="198" t="s">
        <v>236</v>
      </c>
      <c r="AY17" s="16">
        <v>0</v>
      </c>
      <c r="AZ17" s="16">
        <v>0</v>
      </c>
      <c r="BA17" s="16">
        <v>0</v>
      </c>
      <c r="BB17" s="16">
        <v>0</v>
      </c>
      <c r="BC17" s="16">
        <v>0</v>
      </c>
      <c r="BD17" s="16">
        <v>0</v>
      </c>
      <c r="BE17" s="16">
        <v>0</v>
      </c>
      <c r="BF17" s="16">
        <v>0</v>
      </c>
      <c r="BG17" s="16">
        <v>0</v>
      </c>
      <c r="BH17" s="16">
        <v>0</v>
      </c>
      <c r="BI17" s="16">
        <v>0</v>
      </c>
      <c r="BJ17" s="16">
        <v>0</v>
      </c>
      <c r="BK17" s="16">
        <v>0</v>
      </c>
      <c r="BL17" s="16">
        <v>0</v>
      </c>
      <c r="BM17" s="16">
        <v>0</v>
      </c>
      <c r="BN17" s="16">
        <v>0</v>
      </c>
      <c r="BO17" s="16">
        <v>0</v>
      </c>
      <c r="BP17" s="16">
        <v>0</v>
      </c>
      <c r="BQ17" s="16">
        <v>0</v>
      </c>
      <c r="BR17" s="16">
        <v>0</v>
      </c>
      <c r="BS17" s="16">
        <v>0</v>
      </c>
      <c r="BT17" s="29"/>
      <c r="BU17" s="16"/>
      <c r="BV17" s="198" t="s">
        <v>236</v>
      </c>
      <c r="BW17" s="16">
        <v>0</v>
      </c>
      <c r="BX17" s="16">
        <v>0</v>
      </c>
      <c r="BY17" s="16">
        <v>0</v>
      </c>
      <c r="BZ17" s="16">
        <v>0</v>
      </c>
      <c r="CA17" s="16">
        <v>0</v>
      </c>
      <c r="CB17" s="16">
        <v>0</v>
      </c>
      <c r="CC17" s="16">
        <v>0</v>
      </c>
      <c r="CD17" s="16">
        <v>0</v>
      </c>
      <c r="CE17" s="16">
        <v>0</v>
      </c>
      <c r="CF17" s="16">
        <v>0</v>
      </c>
      <c r="CG17" s="16">
        <v>0</v>
      </c>
      <c r="CH17" s="16">
        <v>0</v>
      </c>
      <c r="CI17" s="16">
        <v>0</v>
      </c>
      <c r="CJ17" s="16">
        <v>0</v>
      </c>
      <c r="CK17" s="16">
        <v>0</v>
      </c>
      <c r="CL17" s="16">
        <v>0</v>
      </c>
      <c r="CM17" s="16">
        <v>0.1</v>
      </c>
      <c r="CN17" s="16">
        <v>0.1</v>
      </c>
      <c r="CO17" s="16">
        <v>0.1</v>
      </c>
      <c r="CP17" s="16">
        <v>0.1</v>
      </c>
      <c r="CQ17" s="16">
        <v>0.1</v>
      </c>
      <c r="CR17" s="29"/>
      <c r="CS17" s="16"/>
      <c r="CT17" s="198" t="s">
        <v>236</v>
      </c>
      <c r="CU17" s="16">
        <v>0</v>
      </c>
      <c r="CV17" s="16">
        <v>0</v>
      </c>
      <c r="CW17" s="16">
        <v>0</v>
      </c>
      <c r="CX17" s="16">
        <v>0</v>
      </c>
      <c r="CY17" s="16">
        <v>0</v>
      </c>
      <c r="CZ17" s="16">
        <v>0</v>
      </c>
      <c r="DA17" s="16">
        <v>0</v>
      </c>
      <c r="DB17" s="16">
        <v>0</v>
      </c>
      <c r="DC17" s="16">
        <v>0</v>
      </c>
      <c r="DD17" s="16">
        <v>0</v>
      </c>
      <c r="DE17" s="16">
        <v>0</v>
      </c>
      <c r="DF17" s="16">
        <v>0</v>
      </c>
      <c r="DG17" s="16">
        <v>0</v>
      </c>
      <c r="DH17" s="16">
        <v>0.1</v>
      </c>
      <c r="DI17" s="16">
        <v>0.1</v>
      </c>
      <c r="DJ17" s="16">
        <v>0.1</v>
      </c>
      <c r="DK17" s="16">
        <v>0.1</v>
      </c>
      <c r="DL17" s="16">
        <v>0.2</v>
      </c>
      <c r="DM17" s="16">
        <v>0.2</v>
      </c>
      <c r="DN17" s="16">
        <v>0.2</v>
      </c>
      <c r="DO17" s="16">
        <v>0.2</v>
      </c>
      <c r="DP17" s="29"/>
      <c r="DQ17" s="16"/>
      <c r="DR17" s="198" t="s">
        <v>236</v>
      </c>
      <c r="DS17" s="16">
        <v>0</v>
      </c>
      <c r="DT17" s="16">
        <v>0</v>
      </c>
      <c r="DU17" s="16">
        <v>0</v>
      </c>
      <c r="DV17" s="16">
        <v>0</v>
      </c>
      <c r="DW17" s="16">
        <v>0</v>
      </c>
      <c r="DX17" s="16">
        <v>0</v>
      </c>
      <c r="DY17" s="16">
        <v>0</v>
      </c>
      <c r="DZ17" s="16">
        <v>0</v>
      </c>
      <c r="EA17" s="16">
        <v>0</v>
      </c>
      <c r="EB17" s="16">
        <v>0</v>
      </c>
      <c r="EC17" s="16">
        <v>0</v>
      </c>
      <c r="ED17" s="16">
        <v>0</v>
      </c>
      <c r="EE17" s="16">
        <v>0</v>
      </c>
      <c r="EF17" s="16">
        <v>0</v>
      </c>
      <c r="EG17" s="16">
        <v>0</v>
      </c>
      <c r="EH17" s="16">
        <v>0</v>
      </c>
      <c r="EI17" s="16">
        <v>0</v>
      </c>
      <c r="EJ17" s="16">
        <v>0</v>
      </c>
      <c r="EK17" s="16">
        <v>0</v>
      </c>
      <c r="EL17" s="16">
        <v>0</v>
      </c>
      <c r="EM17" s="16">
        <v>0</v>
      </c>
      <c r="EN17" s="29"/>
      <c r="EO17" s="16"/>
      <c r="EP17" s="198" t="s">
        <v>236</v>
      </c>
      <c r="EQ17" s="16">
        <v>0</v>
      </c>
      <c r="ER17" s="16">
        <v>0</v>
      </c>
      <c r="ES17" s="16">
        <v>0</v>
      </c>
      <c r="ET17" s="16">
        <v>0</v>
      </c>
      <c r="EU17" s="16">
        <v>0</v>
      </c>
      <c r="EV17" s="16">
        <v>0</v>
      </c>
      <c r="EW17" s="16">
        <v>0</v>
      </c>
      <c r="EX17" s="16">
        <v>0</v>
      </c>
      <c r="EY17" s="16">
        <v>0</v>
      </c>
      <c r="EZ17" s="16">
        <v>0</v>
      </c>
      <c r="FA17" s="16">
        <v>0</v>
      </c>
      <c r="FB17" s="16">
        <v>0</v>
      </c>
      <c r="FC17" s="16">
        <v>0</v>
      </c>
      <c r="FD17" s="16">
        <v>0</v>
      </c>
      <c r="FE17" s="16">
        <v>0</v>
      </c>
      <c r="FF17" s="16">
        <v>0</v>
      </c>
      <c r="FG17" s="16">
        <v>0</v>
      </c>
      <c r="FH17" s="16">
        <v>0</v>
      </c>
      <c r="FI17" s="16">
        <v>0</v>
      </c>
      <c r="FJ17" s="16">
        <v>0</v>
      </c>
      <c r="FK17" s="16">
        <v>0</v>
      </c>
      <c r="FM17" s="1"/>
      <c r="FN17" s="202" t="s">
        <v>235</v>
      </c>
      <c r="FO17" s="1">
        <v>0</v>
      </c>
      <c r="FP17" s="1">
        <v>0</v>
      </c>
      <c r="FQ17" s="1">
        <v>0</v>
      </c>
      <c r="FR17" s="1">
        <v>0</v>
      </c>
      <c r="FS17" s="1">
        <v>0</v>
      </c>
      <c r="FT17" s="1">
        <v>0</v>
      </c>
      <c r="FU17" s="1">
        <v>0</v>
      </c>
      <c r="FV17" s="1">
        <v>0</v>
      </c>
      <c r="FW17" s="1">
        <v>0</v>
      </c>
      <c r="FX17" s="1">
        <v>0</v>
      </c>
      <c r="FY17" s="1">
        <v>0</v>
      </c>
      <c r="FZ17" s="1">
        <v>0</v>
      </c>
      <c r="GA17" s="1">
        <v>0</v>
      </c>
      <c r="GB17" s="1">
        <v>0</v>
      </c>
      <c r="GC17" s="1">
        <v>0</v>
      </c>
      <c r="GD17" s="1">
        <v>0</v>
      </c>
      <c r="GE17" s="1">
        <v>0</v>
      </c>
      <c r="GF17" s="1">
        <v>0.1</v>
      </c>
      <c r="GG17" s="1">
        <v>0.1</v>
      </c>
      <c r="GH17" s="1">
        <v>0.1</v>
      </c>
      <c r="GI17" s="1">
        <v>0.1</v>
      </c>
      <c r="GK17" s="1"/>
      <c r="GL17" s="202" t="s">
        <v>235</v>
      </c>
      <c r="GM17" s="1">
        <v>0</v>
      </c>
      <c r="GN17" s="1">
        <v>0</v>
      </c>
      <c r="GO17" s="1">
        <v>0</v>
      </c>
      <c r="GP17" s="1">
        <v>0</v>
      </c>
      <c r="GQ17" s="1">
        <v>0</v>
      </c>
      <c r="GR17" s="1">
        <v>0</v>
      </c>
      <c r="GS17" s="1">
        <v>0</v>
      </c>
      <c r="GT17" s="1">
        <v>0</v>
      </c>
      <c r="GU17" s="1">
        <v>0</v>
      </c>
      <c r="GV17" s="1">
        <v>0</v>
      </c>
      <c r="GW17" s="1">
        <v>0</v>
      </c>
      <c r="GX17" s="1">
        <v>0</v>
      </c>
      <c r="GY17" s="1">
        <v>0</v>
      </c>
      <c r="GZ17" s="1">
        <v>0</v>
      </c>
      <c r="HA17" s="1">
        <v>0</v>
      </c>
      <c r="HB17" s="1">
        <v>0</v>
      </c>
      <c r="HC17" s="1">
        <v>0</v>
      </c>
      <c r="HD17" s="1">
        <v>0.1</v>
      </c>
      <c r="HE17" s="1">
        <v>0.1</v>
      </c>
      <c r="HF17" s="1">
        <v>0.1</v>
      </c>
      <c r="HG17" s="1">
        <v>0.1</v>
      </c>
    </row>
    <row r="18" spans="1:215" ht="14.5">
      <c r="A18" s="1"/>
      <c r="B18" s="190" t="s">
        <v>237</v>
      </c>
      <c r="C18" s="1">
        <v>0</v>
      </c>
      <c r="D18" s="1">
        <v>0</v>
      </c>
      <c r="E18" s="1">
        <v>0</v>
      </c>
      <c r="F18" s="1">
        <v>0</v>
      </c>
      <c r="G18" s="1">
        <v>0</v>
      </c>
      <c r="H18" s="1">
        <v>0</v>
      </c>
      <c r="I18" s="1">
        <v>0</v>
      </c>
      <c r="J18" s="1">
        <v>0</v>
      </c>
      <c r="K18" s="1">
        <v>0</v>
      </c>
      <c r="L18" s="1">
        <v>0.1</v>
      </c>
      <c r="M18" s="1">
        <v>0</v>
      </c>
      <c r="N18" s="1">
        <v>0.1</v>
      </c>
      <c r="O18" s="1">
        <v>0</v>
      </c>
      <c r="P18" s="1">
        <v>0.2</v>
      </c>
      <c r="Q18" s="1">
        <v>0.2</v>
      </c>
      <c r="R18" s="1">
        <v>0.2</v>
      </c>
      <c r="S18" s="1">
        <v>0.1</v>
      </c>
      <c r="T18" s="1">
        <v>0.1</v>
      </c>
      <c r="U18" s="1">
        <v>0</v>
      </c>
      <c r="V18" s="1">
        <v>0.1</v>
      </c>
      <c r="W18" s="1">
        <v>0</v>
      </c>
      <c r="Y18" s="1"/>
      <c r="Z18" s="190" t="s">
        <v>237</v>
      </c>
      <c r="AA18" s="1">
        <v>0.7</v>
      </c>
      <c r="AB18" s="1">
        <v>0.7</v>
      </c>
      <c r="AC18" s="1">
        <v>0.9</v>
      </c>
      <c r="AD18" s="1">
        <v>1.1000000000000001</v>
      </c>
      <c r="AE18" s="1">
        <v>1.1000000000000001</v>
      </c>
      <c r="AF18" s="1">
        <v>0.8</v>
      </c>
      <c r="AG18" s="1">
        <v>0.7</v>
      </c>
      <c r="AH18" s="1">
        <v>0.8</v>
      </c>
      <c r="AI18" s="1">
        <v>0.8</v>
      </c>
      <c r="AJ18" s="1">
        <v>0.9</v>
      </c>
      <c r="AK18" s="1">
        <v>0.8</v>
      </c>
      <c r="AL18" s="1">
        <v>1.1000000000000001</v>
      </c>
      <c r="AM18" s="1">
        <v>0.8</v>
      </c>
      <c r="AN18" s="1">
        <v>0.9</v>
      </c>
      <c r="AO18" s="1">
        <v>0.9</v>
      </c>
      <c r="AP18" s="1">
        <v>0.9</v>
      </c>
      <c r="AQ18" s="1">
        <v>0.7</v>
      </c>
      <c r="AR18" s="1">
        <v>0.8</v>
      </c>
      <c r="AS18" s="1">
        <v>0.8</v>
      </c>
      <c r="AT18" s="1">
        <v>0.8</v>
      </c>
      <c r="AU18" s="1">
        <v>0.6</v>
      </c>
      <c r="AW18" s="16"/>
      <c r="AX18" s="198" t="s">
        <v>238</v>
      </c>
      <c r="AY18" s="16">
        <v>1.7</v>
      </c>
      <c r="AZ18" s="16">
        <v>1.6</v>
      </c>
      <c r="BA18" s="16">
        <v>1.9</v>
      </c>
      <c r="BB18" s="16">
        <v>2.2000000000000002</v>
      </c>
      <c r="BC18" s="16">
        <v>1.8</v>
      </c>
      <c r="BD18" s="16">
        <v>2</v>
      </c>
      <c r="BE18" s="16">
        <v>1.9</v>
      </c>
      <c r="BF18" s="16">
        <v>1.7</v>
      </c>
      <c r="BG18" s="16">
        <v>1.5</v>
      </c>
      <c r="BH18" s="16">
        <v>1.7</v>
      </c>
      <c r="BI18" s="16">
        <v>1.9</v>
      </c>
      <c r="BJ18" s="16">
        <v>2.6</v>
      </c>
      <c r="BK18" s="16">
        <v>1.9</v>
      </c>
      <c r="BL18" s="16">
        <v>1.7</v>
      </c>
      <c r="BM18" s="16">
        <v>1.6</v>
      </c>
      <c r="BN18" s="16">
        <v>1.5</v>
      </c>
      <c r="BO18" s="16">
        <v>1.5</v>
      </c>
      <c r="BP18" s="16">
        <v>1.4</v>
      </c>
      <c r="BQ18" s="16">
        <v>1.4</v>
      </c>
      <c r="BR18" s="16">
        <v>1.3</v>
      </c>
      <c r="BS18" s="16">
        <v>1.1000000000000001</v>
      </c>
      <c r="BT18" s="29"/>
      <c r="BU18" s="16"/>
      <c r="BV18" s="198" t="s">
        <v>238</v>
      </c>
      <c r="BW18" s="16">
        <v>3.2</v>
      </c>
      <c r="BX18" s="16">
        <v>2.7</v>
      </c>
      <c r="BY18" s="16">
        <v>3</v>
      </c>
      <c r="BZ18" s="16">
        <v>3.8</v>
      </c>
      <c r="CA18" s="16">
        <v>3.7</v>
      </c>
      <c r="CB18" s="16">
        <v>3.6</v>
      </c>
      <c r="CC18" s="16">
        <v>4.4000000000000004</v>
      </c>
      <c r="CD18" s="16">
        <v>4.9000000000000004</v>
      </c>
      <c r="CE18" s="16">
        <v>5.4</v>
      </c>
      <c r="CF18" s="16">
        <v>5</v>
      </c>
      <c r="CG18" s="16">
        <v>5.7</v>
      </c>
      <c r="CH18" s="16">
        <v>6</v>
      </c>
      <c r="CI18" s="16">
        <v>5.3</v>
      </c>
      <c r="CJ18" s="16">
        <v>6.2</v>
      </c>
      <c r="CK18" s="16">
        <v>5</v>
      </c>
      <c r="CL18" s="16">
        <v>5.3</v>
      </c>
      <c r="CM18" s="16">
        <v>5</v>
      </c>
      <c r="CN18" s="16">
        <v>5.4</v>
      </c>
      <c r="CO18" s="16">
        <v>5.3</v>
      </c>
      <c r="CP18" s="16">
        <v>5.5</v>
      </c>
      <c r="CQ18" s="16">
        <v>3.9</v>
      </c>
      <c r="CR18" s="29"/>
      <c r="CS18" s="16"/>
      <c r="CT18" s="198" t="s">
        <v>238</v>
      </c>
      <c r="CU18" s="16">
        <v>7.4</v>
      </c>
      <c r="CV18" s="16">
        <v>6.6</v>
      </c>
      <c r="CW18" s="16">
        <v>8.1999999999999993</v>
      </c>
      <c r="CX18" s="16">
        <v>8.6</v>
      </c>
      <c r="CY18" s="16">
        <v>8.5</v>
      </c>
      <c r="CZ18" s="16">
        <v>9.1999999999999993</v>
      </c>
      <c r="DA18" s="16">
        <v>8.1</v>
      </c>
      <c r="DB18" s="16">
        <v>8.9</v>
      </c>
      <c r="DC18" s="16">
        <v>9</v>
      </c>
      <c r="DD18" s="16">
        <v>10.5</v>
      </c>
      <c r="DE18" s="16">
        <v>11.7</v>
      </c>
      <c r="DF18" s="16">
        <v>12.7</v>
      </c>
      <c r="DG18" s="16">
        <v>12</v>
      </c>
      <c r="DH18" s="16">
        <v>12.6</v>
      </c>
      <c r="DI18" s="16">
        <v>11.2</v>
      </c>
      <c r="DJ18" s="16">
        <v>11.1</v>
      </c>
      <c r="DK18" s="16">
        <v>9.1</v>
      </c>
      <c r="DL18" s="16">
        <v>9.9</v>
      </c>
      <c r="DM18" s="16">
        <v>10.4</v>
      </c>
      <c r="DN18" s="16">
        <v>10.6</v>
      </c>
      <c r="DO18" s="16">
        <v>7.6</v>
      </c>
      <c r="DP18" s="29"/>
      <c r="DQ18" s="16"/>
      <c r="DR18" s="198" t="s">
        <v>238</v>
      </c>
      <c r="DS18" s="16">
        <v>0.5</v>
      </c>
      <c r="DT18" s="16">
        <v>0.4</v>
      </c>
      <c r="DU18" s="16">
        <v>0.6</v>
      </c>
      <c r="DV18" s="16">
        <v>0.7</v>
      </c>
      <c r="DW18" s="16">
        <v>0.7</v>
      </c>
      <c r="DX18" s="16">
        <v>0.7</v>
      </c>
      <c r="DY18" s="16">
        <v>0.7</v>
      </c>
      <c r="DZ18" s="16">
        <v>0.7</v>
      </c>
      <c r="EA18" s="16">
        <v>0.8</v>
      </c>
      <c r="EB18" s="16">
        <v>0.9</v>
      </c>
      <c r="EC18" s="16">
        <v>0.8</v>
      </c>
      <c r="ED18" s="16">
        <v>0.9</v>
      </c>
      <c r="EE18" s="16">
        <v>0.9</v>
      </c>
      <c r="EF18" s="16">
        <v>0.8</v>
      </c>
      <c r="EG18" s="16">
        <v>0.8</v>
      </c>
      <c r="EH18" s="16">
        <v>0.7</v>
      </c>
      <c r="EI18" s="16">
        <v>0.7</v>
      </c>
      <c r="EJ18" s="16">
        <v>0.8</v>
      </c>
      <c r="EK18" s="16">
        <v>0.8</v>
      </c>
      <c r="EL18" s="16">
        <v>0.8</v>
      </c>
      <c r="EM18" s="16">
        <v>0.6</v>
      </c>
      <c r="EN18" s="29"/>
      <c r="EO18" s="16"/>
      <c r="EP18" s="198" t="s">
        <v>238</v>
      </c>
      <c r="EQ18" s="16">
        <v>1</v>
      </c>
      <c r="ER18" s="16">
        <v>0.9</v>
      </c>
      <c r="ES18" s="16">
        <v>1.2</v>
      </c>
      <c r="ET18" s="16">
        <v>1.4</v>
      </c>
      <c r="EU18" s="16">
        <v>1.3</v>
      </c>
      <c r="EV18" s="16">
        <v>1.3</v>
      </c>
      <c r="EW18" s="16">
        <v>1.3</v>
      </c>
      <c r="EX18" s="16">
        <v>1.5</v>
      </c>
      <c r="EY18" s="16">
        <v>1.6</v>
      </c>
      <c r="EZ18" s="16">
        <v>1.9</v>
      </c>
      <c r="FA18" s="16">
        <v>1.7</v>
      </c>
      <c r="FB18" s="16">
        <v>1.6</v>
      </c>
      <c r="FC18" s="16">
        <v>1.5</v>
      </c>
      <c r="FD18" s="16">
        <v>1.9</v>
      </c>
      <c r="FE18" s="16">
        <v>1.6</v>
      </c>
      <c r="FF18" s="16">
        <v>1.7</v>
      </c>
      <c r="FG18" s="16">
        <v>1.4</v>
      </c>
      <c r="FH18" s="16">
        <v>1.5</v>
      </c>
      <c r="FI18" s="16">
        <v>1.5</v>
      </c>
      <c r="FJ18" s="16">
        <v>1.5</v>
      </c>
      <c r="FK18" s="16">
        <v>1.1000000000000001</v>
      </c>
      <c r="FM18" s="1"/>
      <c r="FN18" s="202" t="s">
        <v>237</v>
      </c>
      <c r="FO18" s="1">
        <v>4.2</v>
      </c>
      <c r="FP18" s="1">
        <v>5.2</v>
      </c>
      <c r="FQ18" s="1">
        <v>6.4</v>
      </c>
      <c r="FR18" s="1">
        <v>5.0999999999999996</v>
      </c>
      <c r="FS18" s="1">
        <v>4.4000000000000004</v>
      </c>
      <c r="FT18" s="1">
        <v>4.7</v>
      </c>
      <c r="FU18" s="1">
        <v>4.3</v>
      </c>
      <c r="FV18" s="1">
        <v>5.4</v>
      </c>
      <c r="FW18" s="1">
        <v>5.5</v>
      </c>
      <c r="FX18" s="1">
        <v>6.3</v>
      </c>
      <c r="FY18" s="1">
        <v>7</v>
      </c>
      <c r="FZ18" s="1">
        <v>6.8</v>
      </c>
      <c r="GA18" s="1">
        <v>6.2</v>
      </c>
      <c r="GB18" s="1">
        <v>7</v>
      </c>
      <c r="GC18" s="1">
        <v>7</v>
      </c>
      <c r="GD18" s="1">
        <v>6.5</v>
      </c>
      <c r="GE18" s="1">
        <v>5.0999999999999996</v>
      </c>
      <c r="GF18" s="1">
        <v>5.5</v>
      </c>
      <c r="GG18" s="1">
        <v>5.7</v>
      </c>
      <c r="GH18" s="1">
        <v>5.9</v>
      </c>
      <c r="GI18" s="1">
        <v>4.5</v>
      </c>
      <c r="GK18" s="1"/>
      <c r="GL18" s="202" t="s">
        <v>237</v>
      </c>
      <c r="GM18" s="1">
        <v>4.4000000000000004</v>
      </c>
      <c r="GN18" s="1">
        <v>5</v>
      </c>
      <c r="GO18" s="1">
        <v>5.5</v>
      </c>
      <c r="GP18" s="1">
        <v>5.3</v>
      </c>
      <c r="GQ18" s="1">
        <v>4.8</v>
      </c>
      <c r="GR18" s="1">
        <v>4.5999999999999996</v>
      </c>
      <c r="GS18" s="1">
        <v>4.2</v>
      </c>
      <c r="GT18" s="1">
        <v>5.3</v>
      </c>
      <c r="GU18" s="1">
        <v>5.4</v>
      </c>
      <c r="GV18" s="1">
        <v>4.3</v>
      </c>
      <c r="GW18" s="1">
        <v>4.5</v>
      </c>
      <c r="GX18" s="1">
        <v>4.3</v>
      </c>
      <c r="GY18" s="1">
        <v>4.2</v>
      </c>
      <c r="GZ18" s="1">
        <v>4.9000000000000004</v>
      </c>
      <c r="HA18" s="1">
        <v>4.5</v>
      </c>
      <c r="HB18" s="1">
        <v>4.5</v>
      </c>
      <c r="HC18" s="1">
        <v>4.0999999999999996</v>
      </c>
      <c r="HD18" s="1">
        <v>4.5999999999999996</v>
      </c>
      <c r="HE18" s="1">
        <v>4.8</v>
      </c>
      <c r="HF18" s="1">
        <v>4.9000000000000004</v>
      </c>
      <c r="HG18" s="1">
        <v>3.7</v>
      </c>
    </row>
    <row r="19" spans="1:215" ht="14.5">
      <c r="A19" s="1"/>
      <c r="B19" s="190" t="s">
        <v>239</v>
      </c>
      <c r="C19" s="2" t="s">
        <v>240</v>
      </c>
      <c r="D19" s="2" t="s">
        <v>240</v>
      </c>
      <c r="E19" s="2" t="s">
        <v>240</v>
      </c>
      <c r="F19" s="2" t="s">
        <v>240</v>
      </c>
      <c r="G19" s="2" t="s">
        <v>240</v>
      </c>
      <c r="H19" s="2" t="s">
        <v>240</v>
      </c>
      <c r="I19" s="2" t="s">
        <v>240</v>
      </c>
      <c r="J19" s="2" t="s">
        <v>240</v>
      </c>
      <c r="K19" s="2" t="s">
        <v>240</v>
      </c>
      <c r="L19" s="2" t="s">
        <v>240</v>
      </c>
      <c r="M19" s="2" t="s">
        <v>240</v>
      </c>
      <c r="N19" s="2">
        <v>0</v>
      </c>
      <c r="O19" s="2">
        <v>0</v>
      </c>
      <c r="P19" s="2">
        <v>0</v>
      </c>
      <c r="Q19" s="2">
        <v>0</v>
      </c>
      <c r="R19" s="2" t="s">
        <v>240</v>
      </c>
      <c r="S19" s="2" t="s">
        <v>240</v>
      </c>
      <c r="T19" s="2" t="s">
        <v>240</v>
      </c>
      <c r="U19" s="2" t="s">
        <v>240</v>
      </c>
      <c r="V19" s="2" t="s">
        <v>240</v>
      </c>
      <c r="W19" s="2" t="s">
        <v>240</v>
      </c>
      <c r="Y19" s="1"/>
      <c r="Z19" s="190" t="s">
        <v>239</v>
      </c>
      <c r="AA19" s="2" t="s">
        <v>240</v>
      </c>
      <c r="AB19" s="2" t="s">
        <v>240</v>
      </c>
      <c r="AC19" s="2" t="s">
        <v>240</v>
      </c>
      <c r="AD19" s="2" t="s">
        <v>240</v>
      </c>
      <c r="AE19" s="2" t="s">
        <v>240</v>
      </c>
      <c r="AF19" s="2" t="s">
        <v>240</v>
      </c>
      <c r="AG19" s="2" t="s">
        <v>240</v>
      </c>
      <c r="AH19" s="2" t="s">
        <v>240</v>
      </c>
      <c r="AI19" s="2" t="s">
        <v>240</v>
      </c>
      <c r="AJ19" s="2" t="s">
        <v>240</v>
      </c>
      <c r="AK19" s="2" t="s">
        <v>240</v>
      </c>
      <c r="AL19" s="2">
        <v>0</v>
      </c>
      <c r="AM19" s="2">
        <v>0</v>
      </c>
      <c r="AN19" s="2">
        <v>0</v>
      </c>
      <c r="AO19" s="2">
        <v>0</v>
      </c>
      <c r="AP19" s="2" t="s">
        <v>240</v>
      </c>
      <c r="AQ19" s="2" t="s">
        <v>240</v>
      </c>
      <c r="AR19" s="2" t="s">
        <v>240</v>
      </c>
      <c r="AS19" s="2" t="s">
        <v>240</v>
      </c>
      <c r="AT19" s="2" t="s">
        <v>240</v>
      </c>
      <c r="AU19" s="2" t="s">
        <v>240</v>
      </c>
      <c r="AW19" s="16"/>
      <c r="AX19" s="198" t="s">
        <v>241</v>
      </c>
      <c r="AY19" s="17" t="s">
        <v>242</v>
      </c>
      <c r="AZ19" s="17" t="s">
        <v>242</v>
      </c>
      <c r="BA19" s="17" t="s">
        <v>242</v>
      </c>
      <c r="BB19" s="17" t="s">
        <v>242</v>
      </c>
      <c r="BC19" s="17" t="s">
        <v>242</v>
      </c>
      <c r="BD19" s="17" t="s">
        <v>242</v>
      </c>
      <c r="BE19" s="17" t="s">
        <v>242</v>
      </c>
      <c r="BF19" s="17" t="s">
        <v>242</v>
      </c>
      <c r="BG19" s="17" t="s">
        <v>242</v>
      </c>
      <c r="BH19" s="17" t="s">
        <v>242</v>
      </c>
      <c r="BI19" s="17" t="s">
        <v>242</v>
      </c>
      <c r="BJ19" s="17">
        <v>0</v>
      </c>
      <c r="BK19" s="17">
        <v>0</v>
      </c>
      <c r="BL19" s="17">
        <v>0</v>
      </c>
      <c r="BM19" s="17">
        <v>0</v>
      </c>
      <c r="BN19" s="17" t="s">
        <v>242</v>
      </c>
      <c r="BO19" s="17" t="s">
        <v>242</v>
      </c>
      <c r="BP19" s="17" t="s">
        <v>242</v>
      </c>
      <c r="BQ19" s="17" t="s">
        <v>242</v>
      </c>
      <c r="BR19" s="17" t="s">
        <v>242</v>
      </c>
      <c r="BS19" s="17" t="s">
        <v>242</v>
      </c>
      <c r="BT19" s="29"/>
      <c r="BU19" s="16"/>
      <c r="BV19" s="198" t="s">
        <v>241</v>
      </c>
      <c r="BW19" s="17" t="s">
        <v>242</v>
      </c>
      <c r="BX19" s="17" t="s">
        <v>242</v>
      </c>
      <c r="BY19" s="17" t="s">
        <v>242</v>
      </c>
      <c r="BZ19" s="17" t="s">
        <v>242</v>
      </c>
      <c r="CA19" s="17" t="s">
        <v>242</v>
      </c>
      <c r="CB19" s="17" t="s">
        <v>242</v>
      </c>
      <c r="CC19" s="17" t="s">
        <v>242</v>
      </c>
      <c r="CD19" s="17" t="s">
        <v>242</v>
      </c>
      <c r="CE19" s="17" t="s">
        <v>242</v>
      </c>
      <c r="CF19" s="17" t="s">
        <v>242</v>
      </c>
      <c r="CG19" s="17" t="s">
        <v>242</v>
      </c>
      <c r="CH19" s="17">
        <v>0</v>
      </c>
      <c r="CI19" s="17">
        <v>0</v>
      </c>
      <c r="CJ19" s="17">
        <v>0</v>
      </c>
      <c r="CK19" s="17">
        <v>0</v>
      </c>
      <c r="CL19" s="17" t="s">
        <v>242</v>
      </c>
      <c r="CM19" s="17" t="s">
        <v>242</v>
      </c>
      <c r="CN19" s="17" t="s">
        <v>242</v>
      </c>
      <c r="CO19" s="17" t="s">
        <v>242</v>
      </c>
      <c r="CP19" s="17" t="s">
        <v>242</v>
      </c>
      <c r="CQ19" s="17" t="s">
        <v>242</v>
      </c>
      <c r="CR19" s="29"/>
      <c r="CS19" s="16"/>
      <c r="CT19" s="198" t="s">
        <v>241</v>
      </c>
      <c r="CU19" s="17" t="s">
        <v>242</v>
      </c>
      <c r="CV19" s="17" t="s">
        <v>242</v>
      </c>
      <c r="CW19" s="17" t="s">
        <v>242</v>
      </c>
      <c r="CX19" s="17" t="s">
        <v>242</v>
      </c>
      <c r="CY19" s="17" t="s">
        <v>242</v>
      </c>
      <c r="CZ19" s="17" t="s">
        <v>242</v>
      </c>
      <c r="DA19" s="17" t="s">
        <v>242</v>
      </c>
      <c r="DB19" s="17">
        <v>0</v>
      </c>
      <c r="DC19" s="17">
        <v>0</v>
      </c>
      <c r="DD19" s="17">
        <v>0</v>
      </c>
      <c r="DE19" s="17">
        <v>0</v>
      </c>
      <c r="DF19" s="17">
        <v>0</v>
      </c>
      <c r="DG19" s="17">
        <v>0</v>
      </c>
      <c r="DH19" s="17">
        <v>0</v>
      </c>
      <c r="DI19" s="17">
        <v>0</v>
      </c>
      <c r="DJ19" s="17" t="s">
        <v>242</v>
      </c>
      <c r="DK19" s="17" t="s">
        <v>242</v>
      </c>
      <c r="DL19" s="17" t="s">
        <v>242</v>
      </c>
      <c r="DM19" s="17" t="s">
        <v>242</v>
      </c>
      <c r="DN19" s="17" t="s">
        <v>242</v>
      </c>
      <c r="DO19" s="17" t="s">
        <v>242</v>
      </c>
      <c r="DP19" s="29"/>
      <c r="DQ19" s="16"/>
      <c r="DR19" s="198" t="s">
        <v>241</v>
      </c>
      <c r="DS19" s="17" t="s">
        <v>242</v>
      </c>
      <c r="DT19" s="17" t="s">
        <v>242</v>
      </c>
      <c r="DU19" s="17" t="s">
        <v>242</v>
      </c>
      <c r="DV19" s="17" t="s">
        <v>242</v>
      </c>
      <c r="DW19" s="17" t="s">
        <v>242</v>
      </c>
      <c r="DX19" s="17" t="s">
        <v>242</v>
      </c>
      <c r="DY19" s="17" t="s">
        <v>242</v>
      </c>
      <c r="DZ19" s="17" t="s">
        <v>242</v>
      </c>
      <c r="EA19" s="17">
        <v>0</v>
      </c>
      <c r="EB19" s="17">
        <v>0</v>
      </c>
      <c r="EC19" s="17">
        <v>0</v>
      </c>
      <c r="ED19" s="17">
        <v>0</v>
      </c>
      <c r="EE19" s="17">
        <v>0</v>
      </c>
      <c r="EF19" s="17">
        <v>0</v>
      </c>
      <c r="EG19" s="17">
        <v>0</v>
      </c>
      <c r="EH19" s="17" t="s">
        <v>242</v>
      </c>
      <c r="EI19" s="17" t="s">
        <v>242</v>
      </c>
      <c r="EJ19" s="17" t="s">
        <v>242</v>
      </c>
      <c r="EK19" s="17" t="s">
        <v>242</v>
      </c>
      <c r="EL19" s="17" t="s">
        <v>242</v>
      </c>
      <c r="EM19" s="17" t="s">
        <v>242</v>
      </c>
      <c r="EN19" s="29"/>
      <c r="EO19" s="16"/>
      <c r="EP19" s="198" t="s">
        <v>241</v>
      </c>
      <c r="EQ19" s="17" t="s">
        <v>242</v>
      </c>
      <c r="ER19" s="17" t="s">
        <v>242</v>
      </c>
      <c r="ES19" s="17" t="s">
        <v>242</v>
      </c>
      <c r="ET19" s="17" t="s">
        <v>242</v>
      </c>
      <c r="EU19" s="17" t="s">
        <v>242</v>
      </c>
      <c r="EV19" s="17" t="s">
        <v>242</v>
      </c>
      <c r="EW19" s="17" t="s">
        <v>242</v>
      </c>
      <c r="EX19" s="17" t="s">
        <v>242</v>
      </c>
      <c r="EY19" s="17" t="s">
        <v>242</v>
      </c>
      <c r="EZ19" s="17" t="s">
        <v>242</v>
      </c>
      <c r="FA19" s="17" t="s">
        <v>242</v>
      </c>
      <c r="FB19" s="17">
        <v>0</v>
      </c>
      <c r="FC19" s="17">
        <v>0</v>
      </c>
      <c r="FD19" s="17">
        <v>0</v>
      </c>
      <c r="FE19" s="17">
        <v>0</v>
      </c>
      <c r="FF19" s="17" t="s">
        <v>242</v>
      </c>
      <c r="FG19" s="17" t="s">
        <v>242</v>
      </c>
      <c r="FH19" s="17" t="s">
        <v>242</v>
      </c>
      <c r="FI19" s="17" t="s">
        <v>242</v>
      </c>
      <c r="FJ19" s="17" t="s">
        <v>242</v>
      </c>
      <c r="FK19" s="17" t="s">
        <v>242</v>
      </c>
      <c r="FM19" s="1"/>
      <c r="FN19" s="202" t="s">
        <v>239</v>
      </c>
      <c r="FO19" s="2" t="s">
        <v>240</v>
      </c>
      <c r="FP19" s="2" t="s">
        <v>240</v>
      </c>
      <c r="FQ19" s="2" t="s">
        <v>240</v>
      </c>
      <c r="FR19" s="2" t="s">
        <v>240</v>
      </c>
      <c r="FS19" s="2" t="s">
        <v>240</v>
      </c>
      <c r="FT19" s="2" t="s">
        <v>240</v>
      </c>
      <c r="FU19" s="2" t="s">
        <v>240</v>
      </c>
      <c r="FV19" s="2" t="s">
        <v>240</v>
      </c>
      <c r="FW19" s="2" t="s">
        <v>240</v>
      </c>
      <c r="FX19" s="2" t="s">
        <v>240</v>
      </c>
      <c r="FY19" s="2" t="s">
        <v>240</v>
      </c>
      <c r="FZ19" s="2">
        <v>0</v>
      </c>
      <c r="GA19" s="2">
        <v>0</v>
      </c>
      <c r="GB19" s="2">
        <v>0</v>
      </c>
      <c r="GC19" s="2">
        <v>0</v>
      </c>
      <c r="GD19" s="2" t="s">
        <v>240</v>
      </c>
      <c r="GE19" s="2" t="s">
        <v>240</v>
      </c>
      <c r="GF19" s="2" t="s">
        <v>240</v>
      </c>
      <c r="GG19" s="2" t="s">
        <v>240</v>
      </c>
      <c r="GH19" s="2" t="s">
        <v>240</v>
      </c>
      <c r="GI19" s="2" t="s">
        <v>240</v>
      </c>
      <c r="GK19" s="1"/>
      <c r="GL19" s="202" t="s">
        <v>239</v>
      </c>
      <c r="GM19" s="2" t="s">
        <v>240</v>
      </c>
      <c r="GN19" s="2" t="s">
        <v>240</v>
      </c>
      <c r="GO19" s="2" t="s">
        <v>240</v>
      </c>
      <c r="GP19" s="2" t="s">
        <v>240</v>
      </c>
      <c r="GQ19" s="2" t="s">
        <v>240</v>
      </c>
      <c r="GR19" s="2" t="s">
        <v>240</v>
      </c>
      <c r="GS19" s="2" t="s">
        <v>240</v>
      </c>
      <c r="GT19" s="2" t="s">
        <v>240</v>
      </c>
      <c r="GU19" s="2" t="s">
        <v>240</v>
      </c>
      <c r="GV19" s="2" t="s">
        <v>240</v>
      </c>
      <c r="GW19" s="2">
        <v>0</v>
      </c>
      <c r="GX19" s="2">
        <v>0</v>
      </c>
      <c r="GY19" s="2">
        <v>0</v>
      </c>
      <c r="GZ19" s="2">
        <v>0</v>
      </c>
      <c r="HA19" s="2">
        <v>0</v>
      </c>
      <c r="HB19" s="2" t="s">
        <v>240</v>
      </c>
      <c r="HC19" s="2" t="s">
        <v>240</v>
      </c>
      <c r="HD19" s="2" t="s">
        <v>240</v>
      </c>
      <c r="HE19" s="2" t="s">
        <v>240</v>
      </c>
      <c r="HF19" s="2" t="s">
        <v>240</v>
      </c>
      <c r="HG19" s="2" t="s">
        <v>240</v>
      </c>
    </row>
    <row r="20" spans="1:215" ht="14.5">
      <c r="A20" s="1"/>
      <c r="B20" s="190" t="s">
        <v>243</v>
      </c>
      <c r="C20" s="1">
        <v>0</v>
      </c>
      <c r="D20" s="2" t="s">
        <v>240</v>
      </c>
      <c r="E20" s="2" t="s">
        <v>240</v>
      </c>
      <c r="F20" s="2" t="s">
        <v>240</v>
      </c>
      <c r="G20" s="2" t="s">
        <v>240</v>
      </c>
      <c r="H20" s="2" t="s">
        <v>240</v>
      </c>
      <c r="I20" s="2" t="s">
        <v>240</v>
      </c>
      <c r="J20" s="2" t="s">
        <v>240</v>
      </c>
      <c r="K20" s="2" t="s">
        <v>240</v>
      </c>
      <c r="L20" s="2" t="s">
        <v>240</v>
      </c>
      <c r="M20" s="2" t="s">
        <v>240</v>
      </c>
      <c r="N20" s="2" t="s">
        <v>240</v>
      </c>
      <c r="O20" s="2" t="s">
        <v>240</v>
      </c>
      <c r="P20" s="2" t="s">
        <v>240</v>
      </c>
      <c r="Q20" s="2" t="s">
        <v>240</v>
      </c>
      <c r="R20" s="2" t="s">
        <v>240</v>
      </c>
      <c r="S20" s="2" t="s">
        <v>240</v>
      </c>
      <c r="T20" s="2" t="s">
        <v>240</v>
      </c>
      <c r="U20" s="2" t="s">
        <v>240</v>
      </c>
      <c r="V20" s="2" t="s">
        <v>240</v>
      </c>
      <c r="W20" s="2" t="s">
        <v>240</v>
      </c>
      <c r="Y20" s="1"/>
      <c r="Z20" s="190" t="s">
        <v>243</v>
      </c>
      <c r="AA20" s="1">
        <v>0</v>
      </c>
      <c r="AB20" s="2" t="s">
        <v>240</v>
      </c>
      <c r="AC20" s="2" t="s">
        <v>240</v>
      </c>
      <c r="AD20" s="2" t="s">
        <v>240</v>
      </c>
      <c r="AE20" s="2" t="s">
        <v>240</v>
      </c>
      <c r="AF20" s="2" t="s">
        <v>240</v>
      </c>
      <c r="AG20" s="2" t="s">
        <v>240</v>
      </c>
      <c r="AH20" s="2" t="s">
        <v>240</v>
      </c>
      <c r="AI20" s="2" t="s">
        <v>240</v>
      </c>
      <c r="AJ20" s="2" t="s">
        <v>240</v>
      </c>
      <c r="AK20" s="2" t="s">
        <v>240</v>
      </c>
      <c r="AL20" s="2" t="s">
        <v>240</v>
      </c>
      <c r="AM20" s="2" t="s">
        <v>240</v>
      </c>
      <c r="AN20" s="2" t="s">
        <v>240</v>
      </c>
      <c r="AO20" s="2" t="s">
        <v>240</v>
      </c>
      <c r="AP20" s="2" t="s">
        <v>240</v>
      </c>
      <c r="AQ20" s="2" t="s">
        <v>240</v>
      </c>
      <c r="AR20" s="2" t="s">
        <v>240</v>
      </c>
      <c r="AS20" s="2" t="s">
        <v>240</v>
      </c>
      <c r="AT20" s="2" t="s">
        <v>240</v>
      </c>
      <c r="AU20" s="2" t="s">
        <v>240</v>
      </c>
      <c r="AW20" s="16"/>
      <c r="AX20" s="198" t="s">
        <v>244</v>
      </c>
      <c r="AY20" s="16">
        <v>0</v>
      </c>
      <c r="AZ20" s="17" t="s">
        <v>242</v>
      </c>
      <c r="BA20" s="17" t="s">
        <v>242</v>
      </c>
      <c r="BB20" s="17" t="s">
        <v>242</v>
      </c>
      <c r="BC20" s="17" t="s">
        <v>242</v>
      </c>
      <c r="BD20" s="17" t="s">
        <v>242</v>
      </c>
      <c r="BE20" s="17" t="s">
        <v>242</v>
      </c>
      <c r="BF20" s="17" t="s">
        <v>242</v>
      </c>
      <c r="BG20" s="17" t="s">
        <v>242</v>
      </c>
      <c r="BH20" s="17" t="s">
        <v>242</v>
      </c>
      <c r="BI20" s="17" t="s">
        <v>242</v>
      </c>
      <c r="BJ20" s="17" t="s">
        <v>242</v>
      </c>
      <c r="BK20" s="17" t="s">
        <v>242</v>
      </c>
      <c r="BL20" s="17" t="s">
        <v>242</v>
      </c>
      <c r="BM20" s="17" t="s">
        <v>242</v>
      </c>
      <c r="BN20" s="17" t="s">
        <v>242</v>
      </c>
      <c r="BO20" s="17" t="s">
        <v>242</v>
      </c>
      <c r="BP20" s="17" t="s">
        <v>242</v>
      </c>
      <c r="BQ20" s="17" t="s">
        <v>242</v>
      </c>
      <c r="BR20" s="17" t="s">
        <v>242</v>
      </c>
      <c r="BS20" s="17" t="s">
        <v>242</v>
      </c>
      <c r="BT20" s="29"/>
      <c r="BU20" s="16"/>
      <c r="BV20" s="198" t="s">
        <v>244</v>
      </c>
      <c r="BW20" s="16">
        <v>0</v>
      </c>
      <c r="BX20" s="17" t="s">
        <v>242</v>
      </c>
      <c r="BY20" s="17" t="s">
        <v>242</v>
      </c>
      <c r="BZ20" s="17" t="s">
        <v>242</v>
      </c>
      <c r="CA20" s="17" t="s">
        <v>242</v>
      </c>
      <c r="CB20" s="17" t="s">
        <v>242</v>
      </c>
      <c r="CC20" s="17" t="s">
        <v>242</v>
      </c>
      <c r="CD20" s="17" t="s">
        <v>242</v>
      </c>
      <c r="CE20" s="17" t="s">
        <v>242</v>
      </c>
      <c r="CF20" s="17" t="s">
        <v>242</v>
      </c>
      <c r="CG20" s="17" t="s">
        <v>242</v>
      </c>
      <c r="CH20" s="17" t="s">
        <v>242</v>
      </c>
      <c r="CI20" s="17" t="s">
        <v>242</v>
      </c>
      <c r="CJ20" s="17" t="s">
        <v>242</v>
      </c>
      <c r="CK20" s="17" t="s">
        <v>242</v>
      </c>
      <c r="CL20" s="17" t="s">
        <v>242</v>
      </c>
      <c r="CM20" s="17" t="s">
        <v>242</v>
      </c>
      <c r="CN20" s="17" t="s">
        <v>242</v>
      </c>
      <c r="CO20" s="17" t="s">
        <v>242</v>
      </c>
      <c r="CP20" s="17" t="s">
        <v>242</v>
      </c>
      <c r="CQ20" s="17" t="s">
        <v>242</v>
      </c>
      <c r="CR20" s="29"/>
      <c r="CS20" s="16"/>
      <c r="CT20" s="198" t="s">
        <v>244</v>
      </c>
      <c r="CU20" s="16">
        <v>0</v>
      </c>
      <c r="CV20" s="17" t="s">
        <v>242</v>
      </c>
      <c r="CW20" s="17" t="s">
        <v>242</v>
      </c>
      <c r="CX20" s="17" t="s">
        <v>242</v>
      </c>
      <c r="CY20" s="17" t="s">
        <v>242</v>
      </c>
      <c r="CZ20" s="17" t="s">
        <v>242</v>
      </c>
      <c r="DA20" s="17" t="s">
        <v>242</v>
      </c>
      <c r="DB20" s="17" t="s">
        <v>242</v>
      </c>
      <c r="DC20" s="17" t="s">
        <v>242</v>
      </c>
      <c r="DD20" s="17" t="s">
        <v>242</v>
      </c>
      <c r="DE20" s="17" t="s">
        <v>242</v>
      </c>
      <c r="DF20" s="17" t="s">
        <v>242</v>
      </c>
      <c r="DG20" s="17" t="s">
        <v>242</v>
      </c>
      <c r="DH20" s="17" t="s">
        <v>242</v>
      </c>
      <c r="DI20" s="17" t="s">
        <v>242</v>
      </c>
      <c r="DJ20" s="17" t="s">
        <v>242</v>
      </c>
      <c r="DK20" s="17" t="s">
        <v>242</v>
      </c>
      <c r="DL20" s="17" t="s">
        <v>242</v>
      </c>
      <c r="DM20" s="17" t="s">
        <v>242</v>
      </c>
      <c r="DN20" s="17" t="s">
        <v>242</v>
      </c>
      <c r="DO20" s="17" t="s">
        <v>242</v>
      </c>
      <c r="DP20" s="29"/>
      <c r="DQ20" s="16"/>
      <c r="DR20" s="198" t="s">
        <v>244</v>
      </c>
      <c r="DS20" s="16">
        <v>0</v>
      </c>
      <c r="DT20" s="17" t="s">
        <v>242</v>
      </c>
      <c r="DU20" s="17" t="s">
        <v>242</v>
      </c>
      <c r="DV20" s="17" t="s">
        <v>242</v>
      </c>
      <c r="DW20" s="17" t="s">
        <v>242</v>
      </c>
      <c r="DX20" s="17" t="s">
        <v>242</v>
      </c>
      <c r="DY20" s="17" t="s">
        <v>242</v>
      </c>
      <c r="DZ20" s="17" t="s">
        <v>242</v>
      </c>
      <c r="EA20" s="17" t="s">
        <v>242</v>
      </c>
      <c r="EB20" s="17" t="s">
        <v>242</v>
      </c>
      <c r="EC20" s="17" t="s">
        <v>242</v>
      </c>
      <c r="ED20" s="17" t="s">
        <v>242</v>
      </c>
      <c r="EE20" s="17" t="s">
        <v>242</v>
      </c>
      <c r="EF20" s="17" t="s">
        <v>242</v>
      </c>
      <c r="EG20" s="17" t="s">
        <v>242</v>
      </c>
      <c r="EH20" s="17" t="s">
        <v>242</v>
      </c>
      <c r="EI20" s="17" t="s">
        <v>242</v>
      </c>
      <c r="EJ20" s="17" t="s">
        <v>242</v>
      </c>
      <c r="EK20" s="17" t="s">
        <v>242</v>
      </c>
      <c r="EL20" s="17" t="s">
        <v>242</v>
      </c>
      <c r="EM20" s="17" t="s">
        <v>242</v>
      </c>
      <c r="EN20" s="29"/>
      <c r="EO20" s="16"/>
      <c r="EP20" s="198" t="s">
        <v>244</v>
      </c>
      <c r="EQ20" s="16">
        <v>0</v>
      </c>
      <c r="ER20" s="17" t="s">
        <v>242</v>
      </c>
      <c r="ES20" s="17" t="s">
        <v>242</v>
      </c>
      <c r="ET20" s="17" t="s">
        <v>242</v>
      </c>
      <c r="EU20" s="17" t="s">
        <v>242</v>
      </c>
      <c r="EV20" s="17" t="s">
        <v>242</v>
      </c>
      <c r="EW20" s="17" t="s">
        <v>242</v>
      </c>
      <c r="EX20" s="17" t="s">
        <v>242</v>
      </c>
      <c r="EY20" s="17" t="s">
        <v>242</v>
      </c>
      <c r="EZ20" s="17" t="s">
        <v>242</v>
      </c>
      <c r="FA20" s="17" t="s">
        <v>242</v>
      </c>
      <c r="FB20" s="17" t="s">
        <v>242</v>
      </c>
      <c r="FC20" s="17" t="s">
        <v>242</v>
      </c>
      <c r="FD20" s="17" t="s">
        <v>242</v>
      </c>
      <c r="FE20" s="17" t="s">
        <v>242</v>
      </c>
      <c r="FF20" s="17" t="s">
        <v>242</v>
      </c>
      <c r="FG20" s="17" t="s">
        <v>242</v>
      </c>
      <c r="FH20" s="17" t="s">
        <v>242</v>
      </c>
      <c r="FI20" s="17" t="s">
        <v>242</v>
      </c>
      <c r="FJ20" s="17" t="s">
        <v>242</v>
      </c>
      <c r="FK20" s="17" t="s">
        <v>242</v>
      </c>
      <c r="FM20" s="1"/>
      <c r="FN20" s="202" t="s">
        <v>243</v>
      </c>
      <c r="FO20" s="1">
        <v>0</v>
      </c>
      <c r="FP20" s="2" t="s">
        <v>240</v>
      </c>
      <c r="FQ20" s="2" t="s">
        <v>240</v>
      </c>
      <c r="FR20" s="2" t="s">
        <v>240</v>
      </c>
      <c r="FS20" s="2" t="s">
        <v>240</v>
      </c>
      <c r="FT20" s="2" t="s">
        <v>240</v>
      </c>
      <c r="FU20" s="2" t="s">
        <v>240</v>
      </c>
      <c r="FV20" s="2" t="s">
        <v>240</v>
      </c>
      <c r="FW20" s="2" t="s">
        <v>240</v>
      </c>
      <c r="FX20" s="2" t="s">
        <v>240</v>
      </c>
      <c r="FY20" s="2" t="s">
        <v>240</v>
      </c>
      <c r="FZ20" s="2" t="s">
        <v>240</v>
      </c>
      <c r="GA20" s="2" t="s">
        <v>240</v>
      </c>
      <c r="GB20" s="2" t="s">
        <v>240</v>
      </c>
      <c r="GC20" s="2" t="s">
        <v>240</v>
      </c>
      <c r="GD20" s="2" t="s">
        <v>240</v>
      </c>
      <c r="GE20" s="2" t="s">
        <v>240</v>
      </c>
      <c r="GF20" s="2" t="s">
        <v>240</v>
      </c>
      <c r="GG20" s="2" t="s">
        <v>240</v>
      </c>
      <c r="GH20" s="2" t="s">
        <v>240</v>
      </c>
      <c r="GI20" s="2" t="s">
        <v>240</v>
      </c>
      <c r="GK20" s="1"/>
      <c r="GL20" s="202" t="s">
        <v>243</v>
      </c>
      <c r="GM20" s="1">
        <v>0</v>
      </c>
      <c r="GN20" s="2" t="s">
        <v>240</v>
      </c>
      <c r="GO20" s="2" t="s">
        <v>240</v>
      </c>
      <c r="GP20" s="2" t="s">
        <v>240</v>
      </c>
      <c r="GQ20" s="2" t="s">
        <v>240</v>
      </c>
      <c r="GR20" s="2" t="s">
        <v>240</v>
      </c>
      <c r="GS20" s="2" t="s">
        <v>240</v>
      </c>
      <c r="GT20" s="2" t="s">
        <v>240</v>
      </c>
      <c r="GU20" s="2" t="s">
        <v>240</v>
      </c>
      <c r="GV20" s="2" t="s">
        <v>240</v>
      </c>
      <c r="GW20" s="2" t="s">
        <v>240</v>
      </c>
      <c r="GX20" s="2" t="s">
        <v>240</v>
      </c>
      <c r="GY20" s="2" t="s">
        <v>240</v>
      </c>
      <c r="GZ20" s="2" t="s">
        <v>240</v>
      </c>
      <c r="HA20" s="2" t="s">
        <v>240</v>
      </c>
      <c r="HB20" s="2" t="s">
        <v>240</v>
      </c>
      <c r="HC20" s="2" t="s">
        <v>240</v>
      </c>
      <c r="HD20" s="2" t="s">
        <v>240</v>
      </c>
      <c r="HE20" s="2" t="s">
        <v>240</v>
      </c>
      <c r="HF20" s="2" t="s">
        <v>240</v>
      </c>
      <c r="HG20" s="2" t="s">
        <v>240</v>
      </c>
    </row>
    <row r="21" spans="1:215" ht="14.5">
      <c r="A21" s="1"/>
      <c r="B21" s="190" t="s">
        <v>245</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Y21" s="1"/>
      <c r="Z21" s="190" t="s">
        <v>245</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W21" s="16"/>
      <c r="AX21" s="198" t="s">
        <v>246</v>
      </c>
      <c r="AY21" s="16">
        <v>0</v>
      </c>
      <c r="AZ21" s="16">
        <v>0</v>
      </c>
      <c r="BA21" s="16">
        <v>0</v>
      </c>
      <c r="BB21" s="16">
        <v>0</v>
      </c>
      <c r="BC21" s="16">
        <v>0</v>
      </c>
      <c r="BD21" s="16">
        <v>0</v>
      </c>
      <c r="BE21" s="16">
        <v>0</v>
      </c>
      <c r="BF21" s="16">
        <v>0</v>
      </c>
      <c r="BG21" s="16">
        <v>0</v>
      </c>
      <c r="BH21" s="16">
        <v>0</v>
      </c>
      <c r="BI21" s="16">
        <v>0</v>
      </c>
      <c r="BJ21" s="16">
        <v>0</v>
      </c>
      <c r="BK21" s="16">
        <v>0</v>
      </c>
      <c r="BL21" s="16">
        <v>0</v>
      </c>
      <c r="BM21" s="16">
        <v>0</v>
      </c>
      <c r="BN21" s="16">
        <v>0</v>
      </c>
      <c r="BO21" s="16">
        <v>0</v>
      </c>
      <c r="BP21" s="16">
        <v>0</v>
      </c>
      <c r="BQ21" s="16">
        <v>0</v>
      </c>
      <c r="BR21" s="16">
        <v>0</v>
      </c>
      <c r="BS21" s="16">
        <v>0</v>
      </c>
      <c r="BT21" s="29"/>
      <c r="BU21" s="16"/>
      <c r="BV21" s="198" t="s">
        <v>246</v>
      </c>
      <c r="BW21" s="16">
        <v>0</v>
      </c>
      <c r="BX21" s="16">
        <v>0</v>
      </c>
      <c r="BY21" s="16">
        <v>0.1</v>
      </c>
      <c r="BZ21" s="16">
        <v>0.2</v>
      </c>
      <c r="CA21" s="16">
        <v>0.2</v>
      </c>
      <c r="CB21" s="16">
        <v>0.4</v>
      </c>
      <c r="CC21" s="16">
        <v>0</v>
      </c>
      <c r="CD21" s="16">
        <v>0</v>
      </c>
      <c r="CE21" s="16">
        <v>0</v>
      </c>
      <c r="CF21" s="16">
        <v>0</v>
      </c>
      <c r="CG21" s="16">
        <v>0</v>
      </c>
      <c r="CH21" s="16">
        <v>0</v>
      </c>
      <c r="CI21" s="16">
        <v>0</v>
      </c>
      <c r="CJ21" s="16">
        <v>0</v>
      </c>
      <c r="CK21" s="16">
        <v>0</v>
      </c>
      <c r="CL21" s="16">
        <v>0</v>
      </c>
      <c r="CM21" s="16">
        <v>0</v>
      </c>
      <c r="CN21" s="16">
        <v>0</v>
      </c>
      <c r="CO21" s="16">
        <v>0</v>
      </c>
      <c r="CP21" s="16">
        <v>0</v>
      </c>
      <c r="CQ21" s="16">
        <v>0</v>
      </c>
      <c r="CR21" s="29"/>
      <c r="CS21" s="16"/>
      <c r="CT21" s="198" t="s">
        <v>246</v>
      </c>
      <c r="CU21" s="16">
        <v>0</v>
      </c>
      <c r="CV21" s="16">
        <v>0.1</v>
      </c>
      <c r="CW21" s="16">
        <v>0.2</v>
      </c>
      <c r="CX21" s="16">
        <v>0.2</v>
      </c>
      <c r="CY21" s="16">
        <v>0.5</v>
      </c>
      <c r="CZ21" s="16">
        <v>1.3</v>
      </c>
      <c r="DA21" s="16">
        <v>0</v>
      </c>
      <c r="DB21" s="16">
        <v>0</v>
      </c>
      <c r="DC21" s="16">
        <v>0</v>
      </c>
      <c r="DD21" s="16">
        <v>0</v>
      </c>
      <c r="DE21" s="16">
        <v>0</v>
      </c>
      <c r="DF21" s="16">
        <v>0</v>
      </c>
      <c r="DG21" s="16">
        <v>0</v>
      </c>
      <c r="DH21" s="16">
        <v>0</v>
      </c>
      <c r="DI21" s="16">
        <v>0</v>
      </c>
      <c r="DJ21" s="16">
        <v>0</v>
      </c>
      <c r="DK21" s="16">
        <v>0</v>
      </c>
      <c r="DL21" s="16">
        <v>0</v>
      </c>
      <c r="DM21" s="16">
        <v>0</v>
      </c>
      <c r="DN21" s="16">
        <v>0</v>
      </c>
      <c r="DO21" s="16">
        <v>0</v>
      </c>
      <c r="DP21" s="29"/>
      <c r="DQ21" s="16"/>
      <c r="DR21" s="198" t="s">
        <v>246</v>
      </c>
      <c r="DS21" s="16">
        <v>0</v>
      </c>
      <c r="DT21" s="16">
        <v>0</v>
      </c>
      <c r="DU21" s="16">
        <v>0</v>
      </c>
      <c r="DV21" s="16">
        <v>0</v>
      </c>
      <c r="DW21" s="16">
        <v>0</v>
      </c>
      <c r="DX21" s="16">
        <v>0.1</v>
      </c>
      <c r="DY21" s="16">
        <v>0</v>
      </c>
      <c r="DZ21" s="16">
        <v>0</v>
      </c>
      <c r="EA21" s="16">
        <v>0</v>
      </c>
      <c r="EB21" s="16">
        <v>0</v>
      </c>
      <c r="EC21" s="16">
        <v>0</v>
      </c>
      <c r="ED21" s="16">
        <v>0</v>
      </c>
      <c r="EE21" s="16">
        <v>0</v>
      </c>
      <c r="EF21" s="16">
        <v>0</v>
      </c>
      <c r="EG21" s="16">
        <v>0</v>
      </c>
      <c r="EH21" s="16">
        <v>0</v>
      </c>
      <c r="EI21" s="16">
        <v>0</v>
      </c>
      <c r="EJ21" s="16">
        <v>0</v>
      </c>
      <c r="EK21" s="16">
        <v>0</v>
      </c>
      <c r="EL21" s="16">
        <v>0</v>
      </c>
      <c r="EM21" s="16">
        <v>0</v>
      </c>
      <c r="EN21" s="29"/>
      <c r="EO21" s="16"/>
      <c r="EP21" s="198" t="s">
        <v>246</v>
      </c>
      <c r="EQ21" s="16">
        <v>0</v>
      </c>
      <c r="ER21" s="16">
        <v>0</v>
      </c>
      <c r="ES21" s="16">
        <v>0</v>
      </c>
      <c r="ET21" s="16">
        <v>0</v>
      </c>
      <c r="EU21" s="16">
        <v>0</v>
      </c>
      <c r="EV21" s="16">
        <v>0</v>
      </c>
      <c r="EW21" s="16">
        <v>0</v>
      </c>
      <c r="EX21" s="16">
        <v>0</v>
      </c>
      <c r="EY21" s="16">
        <v>0</v>
      </c>
      <c r="EZ21" s="16">
        <v>0</v>
      </c>
      <c r="FA21" s="16">
        <v>0</v>
      </c>
      <c r="FB21" s="16">
        <v>0</v>
      </c>
      <c r="FC21" s="16">
        <v>0</v>
      </c>
      <c r="FD21" s="16">
        <v>0</v>
      </c>
      <c r="FE21" s="16">
        <v>0</v>
      </c>
      <c r="FF21" s="16">
        <v>0</v>
      </c>
      <c r="FG21" s="16">
        <v>0</v>
      </c>
      <c r="FH21" s="16">
        <v>0</v>
      </c>
      <c r="FI21" s="16">
        <v>0</v>
      </c>
      <c r="FJ21" s="16">
        <v>0</v>
      </c>
      <c r="FK21" s="16">
        <v>0</v>
      </c>
      <c r="FM21" s="1"/>
      <c r="FN21" s="202" t="s">
        <v>245</v>
      </c>
      <c r="FO21" s="1">
        <v>0</v>
      </c>
      <c r="FP21" s="1">
        <v>0.1</v>
      </c>
      <c r="FQ21" s="1">
        <v>0.2</v>
      </c>
      <c r="FR21" s="1">
        <v>0.2</v>
      </c>
      <c r="FS21" s="1">
        <v>0.3</v>
      </c>
      <c r="FT21" s="1">
        <v>0.7</v>
      </c>
      <c r="FU21" s="1">
        <v>0</v>
      </c>
      <c r="FV21" s="1">
        <v>0</v>
      </c>
      <c r="FW21" s="1">
        <v>0</v>
      </c>
      <c r="FX21" s="1">
        <v>0</v>
      </c>
      <c r="FY21" s="1">
        <v>0</v>
      </c>
      <c r="FZ21" s="1">
        <v>0</v>
      </c>
      <c r="GA21" s="1">
        <v>0</v>
      </c>
      <c r="GB21" s="1">
        <v>0</v>
      </c>
      <c r="GC21" s="1">
        <v>0</v>
      </c>
      <c r="GD21" s="1">
        <v>0</v>
      </c>
      <c r="GE21" s="1">
        <v>0</v>
      </c>
      <c r="GF21" s="1">
        <v>0</v>
      </c>
      <c r="GG21" s="1">
        <v>0</v>
      </c>
      <c r="GH21" s="1">
        <v>0</v>
      </c>
      <c r="GI21" s="1">
        <v>0</v>
      </c>
      <c r="GK21" s="1"/>
      <c r="GL21" s="202" t="s">
        <v>245</v>
      </c>
      <c r="GM21" s="1">
        <v>0</v>
      </c>
      <c r="GN21" s="1">
        <v>0.1</v>
      </c>
      <c r="GO21" s="1">
        <v>0.2</v>
      </c>
      <c r="GP21" s="1">
        <v>0.2</v>
      </c>
      <c r="GQ21" s="1">
        <v>0.3</v>
      </c>
      <c r="GR21" s="1">
        <v>0.9</v>
      </c>
      <c r="GS21" s="1">
        <v>0</v>
      </c>
      <c r="GT21" s="1">
        <v>0</v>
      </c>
      <c r="GU21" s="1">
        <v>0</v>
      </c>
      <c r="GV21" s="1">
        <v>0</v>
      </c>
      <c r="GW21" s="1">
        <v>0</v>
      </c>
      <c r="GX21" s="1">
        <v>0</v>
      </c>
      <c r="GY21" s="1">
        <v>0</v>
      </c>
      <c r="GZ21" s="1">
        <v>0</v>
      </c>
      <c r="HA21" s="1">
        <v>0</v>
      </c>
      <c r="HB21" s="1">
        <v>0</v>
      </c>
      <c r="HC21" s="1">
        <v>0</v>
      </c>
      <c r="HD21" s="1">
        <v>0</v>
      </c>
      <c r="HE21" s="1">
        <v>0</v>
      </c>
      <c r="HF21" s="1">
        <v>0</v>
      </c>
      <c r="HG21" s="1">
        <v>0</v>
      </c>
    </row>
    <row r="22" spans="1:215" ht="14.5">
      <c r="A22" s="410"/>
      <c r="B22" s="410"/>
      <c r="C22" s="1"/>
      <c r="D22" s="1"/>
      <c r="E22" s="1"/>
      <c r="F22" s="1"/>
      <c r="G22" s="1"/>
      <c r="H22" s="1"/>
      <c r="I22" s="1"/>
      <c r="J22" s="1"/>
      <c r="K22" s="1"/>
      <c r="L22" s="1"/>
      <c r="M22" s="1"/>
      <c r="N22" s="1"/>
      <c r="O22" s="1"/>
      <c r="P22" s="1"/>
      <c r="Q22" s="1"/>
      <c r="R22" s="1"/>
      <c r="S22" s="1"/>
      <c r="T22" s="1"/>
      <c r="U22" s="1"/>
      <c r="V22" s="1"/>
      <c r="W22" s="1"/>
      <c r="Y22" s="410"/>
      <c r="Z22" s="410"/>
      <c r="AA22" s="1"/>
      <c r="AB22" s="1"/>
      <c r="AC22" s="1"/>
      <c r="AD22" s="1"/>
      <c r="AE22" s="1"/>
      <c r="AF22" s="1"/>
      <c r="AG22" s="1"/>
      <c r="AH22" s="1"/>
      <c r="AI22" s="1"/>
      <c r="AJ22" s="1"/>
      <c r="AK22" s="1"/>
      <c r="AL22" s="1"/>
      <c r="AM22" s="1"/>
      <c r="AN22" s="1"/>
      <c r="AO22" s="1"/>
      <c r="AP22" s="1"/>
      <c r="AQ22" s="1"/>
      <c r="AR22" s="1"/>
      <c r="AS22" s="1"/>
      <c r="AT22" s="1"/>
      <c r="AU22" s="1"/>
      <c r="AW22" s="411"/>
      <c r="AX22" s="411"/>
      <c r="AY22" s="16"/>
      <c r="AZ22" s="16"/>
      <c r="BA22" s="16"/>
      <c r="BB22" s="16"/>
      <c r="BC22" s="16"/>
      <c r="BD22" s="16"/>
      <c r="BE22" s="16"/>
      <c r="BF22" s="16"/>
      <c r="BG22" s="16"/>
      <c r="BH22" s="16"/>
      <c r="BI22" s="16"/>
      <c r="BJ22" s="16"/>
      <c r="BK22" s="16"/>
      <c r="BL22" s="16"/>
      <c r="BM22" s="16"/>
      <c r="BN22" s="16"/>
      <c r="BO22" s="16"/>
      <c r="BP22" s="16"/>
      <c r="BQ22" s="16"/>
      <c r="BR22" s="16"/>
      <c r="BS22" s="16"/>
      <c r="BT22" s="29"/>
      <c r="BU22" s="411"/>
      <c r="BV22" s="411"/>
      <c r="BW22" s="16"/>
      <c r="BX22" s="16"/>
      <c r="BY22" s="16"/>
      <c r="BZ22" s="16"/>
      <c r="CA22" s="16"/>
      <c r="CB22" s="16"/>
      <c r="CC22" s="16"/>
      <c r="CD22" s="16"/>
      <c r="CE22" s="16"/>
      <c r="CF22" s="16"/>
      <c r="CG22" s="16"/>
      <c r="CH22" s="16"/>
      <c r="CI22" s="16"/>
      <c r="CJ22" s="16"/>
      <c r="CK22" s="16"/>
      <c r="CL22" s="16"/>
      <c r="CM22" s="16"/>
      <c r="CN22" s="16"/>
      <c r="CO22" s="16"/>
      <c r="CP22" s="16"/>
      <c r="CQ22" s="16"/>
      <c r="CR22" s="29"/>
      <c r="CS22" s="411"/>
      <c r="CT22" s="411"/>
      <c r="CU22" s="16"/>
      <c r="CV22" s="16"/>
      <c r="CW22" s="16"/>
      <c r="CX22" s="16"/>
      <c r="CY22" s="16"/>
      <c r="CZ22" s="16"/>
      <c r="DA22" s="16"/>
      <c r="DB22" s="16"/>
      <c r="DC22" s="16"/>
      <c r="DD22" s="16"/>
      <c r="DE22" s="16"/>
      <c r="DF22" s="16"/>
      <c r="DG22" s="16"/>
      <c r="DH22" s="16"/>
      <c r="DI22" s="16"/>
      <c r="DJ22" s="16"/>
      <c r="DK22" s="16"/>
      <c r="DL22" s="16"/>
      <c r="DM22" s="16"/>
      <c r="DN22" s="16"/>
      <c r="DO22" s="16"/>
      <c r="DP22" s="29"/>
      <c r="DQ22" s="411"/>
      <c r="DR22" s="411"/>
      <c r="DS22" s="16"/>
      <c r="DT22" s="16"/>
      <c r="DU22" s="16"/>
      <c r="DV22" s="16"/>
      <c r="DW22" s="16"/>
      <c r="DX22" s="16"/>
      <c r="DY22" s="16"/>
      <c r="DZ22" s="16"/>
      <c r="EA22" s="16"/>
      <c r="EB22" s="16"/>
      <c r="EC22" s="16"/>
      <c r="ED22" s="16"/>
      <c r="EE22" s="16"/>
      <c r="EF22" s="16"/>
      <c r="EG22" s="16"/>
      <c r="EH22" s="16"/>
      <c r="EI22" s="16"/>
      <c r="EJ22" s="16"/>
      <c r="EK22" s="16"/>
      <c r="EL22" s="16"/>
      <c r="EM22" s="16"/>
      <c r="EN22" s="29"/>
      <c r="EO22" s="411"/>
      <c r="EP22" s="411"/>
      <c r="EQ22" s="16"/>
      <c r="ER22" s="16"/>
      <c r="ES22" s="16"/>
      <c r="ET22" s="16"/>
      <c r="EU22" s="16"/>
      <c r="EV22" s="16"/>
      <c r="EW22" s="16"/>
      <c r="EX22" s="16"/>
      <c r="EY22" s="16"/>
      <c r="EZ22" s="16"/>
      <c r="FA22" s="16"/>
      <c r="FB22" s="16"/>
      <c r="FC22" s="16"/>
      <c r="FD22" s="16"/>
      <c r="FE22" s="16"/>
      <c r="FF22" s="16"/>
      <c r="FG22" s="16"/>
      <c r="FH22" s="16"/>
      <c r="FI22" s="16"/>
      <c r="FJ22" s="16"/>
      <c r="FK22" s="16"/>
      <c r="FM22" s="410"/>
      <c r="FN22" s="410"/>
      <c r="FO22" s="1"/>
      <c r="FP22" s="1"/>
      <c r="FQ22" s="1"/>
      <c r="FR22" s="1"/>
      <c r="FS22" s="1"/>
      <c r="FT22" s="1"/>
      <c r="FU22" s="1"/>
      <c r="FV22" s="1"/>
      <c r="FW22" s="1"/>
      <c r="FX22" s="1"/>
      <c r="FY22" s="1"/>
      <c r="FZ22" s="1"/>
      <c r="GA22" s="1"/>
      <c r="GB22" s="1"/>
      <c r="GC22" s="1"/>
      <c r="GD22" s="1"/>
      <c r="GE22" s="1"/>
      <c r="GF22" s="1"/>
      <c r="GG22" s="1"/>
      <c r="GH22" s="1"/>
      <c r="GI22" s="1"/>
      <c r="GK22" s="410"/>
      <c r="GL22" s="410"/>
      <c r="GM22" s="1"/>
      <c r="GN22" s="1"/>
      <c r="GO22" s="1"/>
      <c r="GP22" s="1"/>
      <c r="GQ22" s="1"/>
      <c r="GR22" s="1"/>
      <c r="GS22" s="1"/>
      <c r="GT22" s="1"/>
      <c r="GU22" s="1"/>
      <c r="GV22" s="1"/>
      <c r="GW22" s="1"/>
      <c r="GX22" s="1"/>
      <c r="GY22" s="1"/>
      <c r="GZ22" s="1"/>
      <c r="HA22" s="1"/>
      <c r="HB22" s="1"/>
      <c r="HC22" s="1"/>
      <c r="HD22" s="1"/>
      <c r="HE22" s="1"/>
      <c r="HF22" s="1"/>
      <c r="HG22" s="1"/>
    </row>
    <row r="23" spans="1:215" ht="14.5">
      <c r="A23" s="1"/>
      <c r="B23" s="123" t="s">
        <v>247</v>
      </c>
      <c r="C23" s="1"/>
      <c r="D23" s="1"/>
      <c r="E23" s="1"/>
      <c r="F23" s="1"/>
      <c r="G23" s="1"/>
      <c r="H23" s="1"/>
      <c r="I23" s="1"/>
      <c r="J23" s="1"/>
      <c r="K23" s="1"/>
      <c r="L23" s="1"/>
      <c r="M23" s="1"/>
      <c r="N23" s="1"/>
      <c r="O23" s="1"/>
      <c r="P23" s="1"/>
      <c r="Q23" s="1"/>
      <c r="R23" s="1"/>
      <c r="S23" s="1"/>
      <c r="T23" s="1"/>
      <c r="U23" s="1"/>
      <c r="V23" s="1"/>
      <c r="W23" s="1"/>
      <c r="Y23" s="1"/>
      <c r="Z23" s="123" t="s">
        <v>247</v>
      </c>
      <c r="AA23" s="1"/>
      <c r="AB23" s="1"/>
      <c r="AC23" s="1"/>
      <c r="AD23" s="1"/>
      <c r="AE23" s="1"/>
      <c r="AF23" s="1"/>
      <c r="AG23" s="1"/>
      <c r="AH23" s="1"/>
      <c r="AI23" s="1"/>
      <c r="AJ23" s="1"/>
      <c r="AK23" s="1"/>
      <c r="AL23" s="1"/>
      <c r="AM23" s="1"/>
      <c r="AN23" s="1"/>
      <c r="AO23" s="1"/>
      <c r="AP23" s="1"/>
      <c r="AQ23" s="1"/>
      <c r="AR23" s="1"/>
      <c r="AS23" s="1"/>
      <c r="AT23" s="1"/>
      <c r="AU23" s="1"/>
      <c r="AW23" s="16"/>
      <c r="AX23" s="196" t="s">
        <v>248</v>
      </c>
      <c r="AY23" s="16"/>
      <c r="AZ23" s="16"/>
      <c r="BA23" s="16"/>
      <c r="BB23" s="16"/>
      <c r="BC23" s="16"/>
      <c r="BD23" s="16"/>
      <c r="BE23" s="16"/>
      <c r="BF23" s="16"/>
      <c r="BG23" s="16"/>
      <c r="BH23" s="16"/>
      <c r="BI23" s="16"/>
      <c r="BJ23" s="16"/>
      <c r="BK23" s="16"/>
      <c r="BL23" s="16"/>
      <c r="BM23" s="16"/>
      <c r="BN23" s="16"/>
      <c r="BO23" s="16"/>
      <c r="BP23" s="16"/>
      <c r="BQ23" s="16"/>
      <c r="BR23" s="16"/>
      <c r="BS23" s="16"/>
      <c r="BT23" s="29"/>
      <c r="BU23" s="16"/>
      <c r="BV23" s="196" t="s">
        <v>248</v>
      </c>
      <c r="BW23" s="16"/>
      <c r="BX23" s="16"/>
      <c r="BY23" s="16"/>
      <c r="BZ23" s="16"/>
      <c r="CA23" s="16"/>
      <c r="CB23" s="16"/>
      <c r="CC23" s="16"/>
      <c r="CD23" s="16"/>
      <c r="CE23" s="16"/>
      <c r="CF23" s="16"/>
      <c r="CG23" s="16"/>
      <c r="CH23" s="16"/>
      <c r="CI23" s="16"/>
      <c r="CJ23" s="16"/>
      <c r="CK23" s="16"/>
      <c r="CL23" s="16"/>
      <c r="CM23" s="16"/>
      <c r="CN23" s="16"/>
      <c r="CO23" s="16"/>
      <c r="CP23" s="16"/>
      <c r="CQ23" s="16"/>
      <c r="CR23" s="29"/>
      <c r="CS23" s="16"/>
      <c r="CT23" s="196" t="s">
        <v>248</v>
      </c>
      <c r="CU23" s="16"/>
      <c r="CV23" s="16"/>
      <c r="CW23" s="16"/>
      <c r="CX23" s="16"/>
      <c r="CY23" s="16"/>
      <c r="CZ23" s="16"/>
      <c r="DA23" s="16"/>
      <c r="DB23" s="16"/>
      <c r="DC23" s="16"/>
      <c r="DD23" s="16"/>
      <c r="DE23" s="16"/>
      <c r="DF23" s="16"/>
      <c r="DG23" s="16"/>
      <c r="DH23" s="16"/>
      <c r="DI23" s="16"/>
      <c r="DJ23" s="16"/>
      <c r="DK23" s="16"/>
      <c r="DL23" s="16"/>
      <c r="DM23" s="16"/>
      <c r="DN23" s="16"/>
      <c r="DO23" s="16"/>
      <c r="DP23" s="29"/>
      <c r="DQ23" s="16"/>
      <c r="DR23" s="196" t="s">
        <v>248</v>
      </c>
      <c r="DS23" s="16"/>
      <c r="DT23" s="16"/>
      <c r="DU23" s="16"/>
      <c r="DV23" s="16"/>
      <c r="DW23" s="16"/>
      <c r="DX23" s="16"/>
      <c r="DY23" s="16"/>
      <c r="DZ23" s="16"/>
      <c r="EA23" s="16"/>
      <c r="EB23" s="16"/>
      <c r="EC23" s="16"/>
      <c r="ED23" s="16"/>
      <c r="EE23" s="16"/>
      <c r="EF23" s="16"/>
      <c r="EG23" s="16"/>
      <c r="EH23" s="16"/>
      <c r="EI23" s="16"/>
      <c r="EJ23" s="16"/>
      <c r="EK23" s="16"/>
      <c r="EL23" s="16"/>
      <c r="EM23" s="16"/>
      <c r="EN23" s="29"/>
      <c r="EO23" s="16"/>
      <c r="EP23" s="196" t="s">
        <v>248</v>
      </c>
      <c r="EQ23" s="16"/>
      <c r="ER23" s="16"/>
      <c r="ES23" s="16"/>
      <c r="ET23" s="16"/>
      <c r="EU23" s="16"/>
      <c r="EV23" s="16"/>
      <c r="EW23" s="16"/>
      <c r="EX23" s="16"/>
      <c r="EY23" s="16"/>
      <c r="EZ23" s="16"/>
      <c r="FA23" s="16"/>
      <c r="FB23" s="16"/>
      <c r="FC23" s="16"/>
      <c r="FD23" s="16"/>
      <c r="FE23" s="16"/>
      <c r="FF23" s="16"/>
      <c r="FG23" s="16"/>
      <c r="FH23" s="16"/>
      <c r="FI23" s="16"/>
      <c r="FJ23" s="16"/>
      <c r="FK23" s="16"/>
      <c r="FM23" s="1"/>
      <c r="FN23" s="123" t="s">
        <v>247</v>
      </c>
      <c r="FO23" s="1"/>
      <c r="FP23" s="1"/>
      <c r="FQ23" s="1"/>
      <c r="FR23" s="1"/>
      <c r="FS23" s="1"/>
      <c r="FT23" s="1"/>
      <c r="FU23" s="1"/>
      <c r="FV23" s="1"/>
      <c r="FW23" s="1"/>
      <c r="FX23" s="1"/>
      <c r="FY23" s="1"/>
      <c r="FZ23" s="1"/>
      <c r="GA23" s="1"/>
      <c r="GB23" s="1"/>
      <c r="GC23" s="1"/>
      <c r="GD23" s="1"/>
      <c r="GE23" s="1"/>
      <c r="GF23" s="1"/>
      <c r="GG23" s="1"/>
      <c r="GH23" s="1"/>
      <c r="GI23" s="1"/>
      <c r="GK23" s="1"/>
      <c r="GL23" s="123" t="s">
        <v>247</v>
      </c>
      <c r="GM23" s="1"/>
      <c r="GN23" s="1"/>
      <c r="GO23" s="1"/>
      <c r="GP23" s="1"/>
      <c r="GQ23" s="1"/>
      <c r="GR23" s="1"/>
      <c r="GS23" s="1"/>
      <c r="GT23" s="1"/>
      <c r="GU23" s="1"/>
      <c r="GV23" s="1"/>
      <c r="GW23" s="1"/>
      <c r="GX23" s="1"/>
      <c r="GY23" s="1"/>
      <c r="GZ23" s="1"/>
      <c r="HA23" s="1"/>
      <c r="HB23" s="1"/>
      <c r="HC23" s="1"/>
      <c r="HD23" s="1"/>
      <c r="HE23" s="1"/>
      <c r="HF23" s="1"/>
      <c r="HG23" s="1"/>
    </row>
    <row r="24" spans="1:215" ht="14.5">
      <c r="A24" s="1"/>
      <c r="B24" s="190" t="s">
        <v>264</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Y24" s="1"/>
      <c r="Z24" s="190" t="s">
        <v>264</v>
      </c>
      <c r="AA24" s="1">
        <v>0</v>
      </c>
      <c r="AB24" s="1">
        <v>1.9</v>
      </c>
      <c r="AC24" s="1">
        <v>1.5</v>
      </c>
      <c r="AD24" s="1">
        <v>1.8</v>
      </c>
      <c r="AE24" s="1">
        <v>1.9</v>
      </c>
      <c r="AF24" s="1">
        <v>2.6</v>
      </c>
      <c r="AG24" s="1">
        <v>3.2</v>
      </c>
      <c r="AH24" s="1">
        <v>0</v>
      </c>
      <c r="AI24" s="1">
        <v>0</v>
      </c>
      <c r="AJ24" s="1">
        <v>0</v>
      </c>
      <c r="AK24" s="1">
        <v>0</v>
      </c>
      <c r="AL24" s="1">
        <v>0</v>
      </c>
      <c r="AM24" s="1">
        <v>0</v>
      </c>
      <c r="AN24" s="1">
        <v>0</v>
      </c>
      <c r="AO24" s="1">
        <v>0</v>
      </c>
      <c r="AP24" s="1">
        <v>0</v>
      </c>
      <c r="AQ24" s="1">
        <v>0</v>
      </c>
      <c r="AR24" s="1">
        <v>0</v>
      </c>
      <c r="AS24" s="1">
        <v>0</v>
      </c>
      <c r="AT24" s="1">
        <v>0</v>
      </c>
      <c r="AU24" s="1">
        <v>0</v>
      </c>
      <c r="AW24" s="16"/>
      <c r="AX24" s="198" t="s">
        <v>265</v>
      </c>
      <c r="AY24" s="16">
        <v>0</v>
      </c>
      <c r="AZ24" s="16">
        <v>0</v>
      </c>
      <c r="BA24" s="16">
        <v>0</v>
      </c>
      <c r="BB24" s="16">
        <v>0</v>
      </c>
      <c r="BC24" s="16">
        <v>0</v>
      </c>
      <c r="BD24" s="16">
        <v>0</v>
      </c>
      <c r="BE24" s="16">
        <v>0</v>
      </c>
      <c r="BF24" s="16">
        <v>0</v>
      </c>
      <c r="BG24" s="16">
        <v>0</v>
      </c>
      <c r="BH24" s="16">
        <v>0</v>
      </c>
      <c r="BI24" s="16">
        <v>0</v>
      </c>
      <c r="BJ24" s="16">
        <v>0</v>
      </c>
      <c r="BK24" s="16">
        <v>0</v>
      </c>
      <c r="BL24" s="16">
        <v>0</v>
      </c>
      <c r="BM24" s="16">
        <v>0</v>
      </c>
      <c r="BN24" s="16">
        <v>0</v>
      </c>
      <c r="BO24" s="16">
        <v>0</v>
      </c>
      <c r="BP24" s="16">
        <v>0</v>
      </c>
      <c r="BQ24" s="16">
        <v>0</v>
      </c>
      <c r="BR24" s="16">
        <v>0</v>
      </c>
      <c r="BS24" s="16">
        <v>0</v>
      </c>
      <c r="BT24" s="29"/>
      <c r="BU24" s="16"/>
      <c r="BV24" s="198" t="s">
        <v>265</v>
      </c>
      <c r="BW24" s="16">
        <v>24.9</v>
      </c>
      <c r="BX24" s="16">
        <v>27.7</v>
      </c>
      <c r="BY24" s="16">
        <v>24.3</v>
      </c>
      <c r="BZ24" s="16">
        <v>20.8</v>
      </c>
      <c r="CA24" s="16">
        <v>21.2</v>
      </c>
      <c r="CB24" s="16">
        <v>20.6</v>
      </c>
      <c r="CC24" s="16">
        <v>19.8</v>
      </c>
      <c r="CD24" s="16">
        <v>18.899999999999999</v>
      </c>
      <c r="CE24" s="16">
        <v>19.100000000000001</v>
      </c>
      <c r="CF24" s="16">
        <v>19.8</v>
      </c>
      <c r="CG24" s="16">
        <v>17.899999999999999</v>
      </c>
      <c r="CH24" s="16">
        <v>17.7</v>
      </c>
      <c r="CI24" s="16">
        <v>20.3</v>
      </c>
      <c r="CJ24" s="16">
        <v>21.8</v>
      </c>
      <c r="CK24" s="16">
        <v>23.4</v>
      </c>
      <c r="CL24" s="16">
        <v>22.1</v>
      </c>
      <c r="CM24" s="16">
        <v>23</v>
      </c>
      <c r="CN24" s="16">
        <v>21.8</v>
      </c>
      <c r="CO24" s="16">
        <v>22.5</v>
      </c>
      <c r="CP24" s="16">
        <v>23.7</v>
      </c>
      <c r="CQ24" s="16">
        <v>30.6</v>
      </c>
      <c r="CR24" s="29"/>
      <c r="CS24" s="16"/>
      <c r="CT24" s="198" t="s">
        <v>265</v>
      </c>
      <c r="CU24" s="16">
        <v>14.4</v>
      </c>
      <c r="CV24" s="16">
        <v>15.4</v>
      </c>
      <c r="CW24" s="16">
        <v>13.6</v>
      </c>
      <c r="CX24" s="16">
        <v>12.6</v>
      </c>
      <c r="CY24" s="16">
        <v>12.5</v>
      </c>
      <c r="CZ24" s="16">
        <v>11.4</v>
      </c>
      <c r="DA24" s="16">
        <v>15.8</v>
      </c>
      <c r="DB24" s="16">
        <v>11.1</v>
      </c>
      <c r="DC24" s="16">
        <v>14</v>
      </c>
      <c r="DD24" s="16">
        <v>9.5</v>
      </c>
      <c r="DE24" s="16">
        <v>8.8000000000000007</v>
      </c>
      <c r="DF24" s="16">
        <v>8.4</v>
      </c>
      <c r="DG24" s="16">
        <v>8.6</v>
      </c>
      <c r="DH24" s="16">
        <v>8.4</v>
      </c>
      <c r="DI24" s="16">
        <v>11.3</v>
      </c>
      <c r="DJ24" s="16">
        <v>11.7</v>
      </c>
      <c r="DK24" s="16">
        <v>13.9</v>
      </c>
      <c r="DL24" s="16">
        <v>12.7</v>
      </c>
      <c r="DM24" s="16">
        <v>12.1</v>
      </c>
      <c r="DN24" s="16">
        <v>12</v>
      </c>
      <c r="DO24" s="16">
        <v>15.5</v>
      </c>
      <c r="DP24" s="29"/>
      <c r="DQ24" s="16"/>
      <c r="DR24" s="198" t="s">
        <v>265</v>
      </c>
      <c r="DS24" s="16">
        <v>0</v>
      </c>
      <c r="DT24" s="16">
        <v>0</v>
      </c>
      <c r="DU24" s="16">
        <v>0.2</v>
      </c>
      <c r="DV24" s="16">
        <v>0.4</v>
      </c>
      <c r="DW24" s="16">
        <v>0.1</v>
      </c>
      <c r="DX24" s="16">
        <v>0</v>
      </c>
      <c r="DY24" s="16">
        <v>0</v>
      </c>
      <c r="DZ24" s="16">
        <v>0</v>
      </c>
      <c r="EA24" s="16">
        <v>0</v>
      </c>
      <c r="EB24" s="16">
        <v>0</v>
      </c>
      <c r="EC24" s="16">
        <v>0</v>
      </c>
      <c r="ED24" s="16">
        <v>0</v>
      </c>
      <c r="EE24" s="16">
        <v>0</v>
      </c>
      <c r="EF24" s="16">
        <v>0</v>
      </c>
      <c r="EG24" s="16">
        <v>0</v>
      </c>
      <c r="EH24" s="16">
        <v>0</v>
      </c>
      <c r="EI24" s="16">
        <v>0</v>
      </c>
      <c r="EJ24" s="16">
        <v>0</v>
      </c>
      <c r="EK24" s="16">
        <v>0</v>
      </c>
      <c r="EL24" s="16">
        <v>0</v>
      </c>
      <c r="EM24" s="16">
        <v>0</v>
      </c>
      <c r="EN24" s="29"/>
      <c r="EO24" s="16"/>
      <c r="EP24" s="198" t="s">
        <v>265</v>
      </c>
      <c r="EQ24" s="16">
        <v>0</v>
      </c>
      <c r="ER24" s="16">
        <v>0</v>
      </c>
      <c r="ES24" s="16">
        <v>0</v>
      </c>
      <c r="ET24" s="16">
        <v>0</v>
      </c>
      <c r="EU24" s="16">
        <v>0.6</v>
      </c>
      <c r="EV24" s="16">
        <v>0.3</v>
      </c>
      <c r="EW24" s="16">
        <v>0.2</v>
      </c>
      <c r="EX24" s="16">
        <v>0.2</v>
      </c>
      <c r="EY24" s="16">
        <v>0.1</v>
      </c>
      <c r="EZ24" s="16">
        <v>0.1</v>
      </c>
      <c r="FA24" s="16">
        <v>0.1</v>
      </c>
      <c r="FB24" s="16">
        <v>0.1</v>
      </c>
      <c r="FC24" s="16">
        <v>0</v>
      </c>
      <c r="FD24" s="16">
        <v>0</v>
      </c>
      <c r="FE24" s="16">
        <v>0</v>
      </c>
      <c r="FF24" s="16">
        <v>0</v>
      </c>
      <c r="FG24" s="16">
        <v>0</v>
      </c>
      <c r="FH24" s="16">
        <v>0</v>
      </c>
      <c r="FI24" s="16">
        <v>0</v>
      </c>
      <c r="FJ24" s="16">
        <v>0</v>
      </c>
      <c r="FK24" s="16">
        <v>0</v>
      </c>
      <c r="FM24" s="1"/>
      <c r="FN24" s="202" t="s">
        <v>264</v>
      </c>
      <c r="FO24" s="1">
        <v>5.7</v>
      </c>
      <c r="FP24" s="1">
        <v>4.5999999999999996</v>
      </c>
      <c r="FQ24" s="1">
        <v>5.7</v>
      </c>
      <c r="FR24" s="1">
        <v>7.4</v>
      </c>
      <c r="FS24" s="1">
        <v>9.9</v>
      </c>
      <c r="FT24" s="1">
        <v>9</v>
      </c>
      <c r="FU24" s="1">
        <v>7.7</v>
      </c>
      <c r="FV24" s="1">
        <v>7.5</v>
      </c>
      <c r="FW24" s="1">
        <v>5.5</v>
      </c>
      <c r="FX24" s="1">
        <v>5.2</v>
      </c>
      <c r="FY24" s="1">
        <v>5.3</v>
      </c>
      <c r="FZ24" s="1">
        <v>6.9</v>
      </c>
      <c r="GA24" s="1">
        <v>5.6</v>
      </c>
      <c r="GB24" s="1">
        <v>5</v>
      </c>
      <c r="GC24" s="1">
        <v>5.2</v>
      </c>
      <c r="GD24" s="1">
        <v>5.0999999999999996</v>
      </c>
      <c r="GE24" s="1">
        <v>6.1</v>
      </c>
      <c r="GF24" s="1">
        <v>6.2</v>
      </c>
      <c r="GG24" s="1">
        <v>6.1</v>
      </c>
      <c r="GH24" s="1">
        <v>5.8</v>
      </c>
      <c r="GI24" s="1">
        <v>7.3</v>
      </c>
      <c r="GK24" s="1"/>
      <c r="GL24" s="202" t="s">
        <v>264</v>
      </c>
      <c r="GM24" s="1">
        <v>8.4</v>
      </c>
      <c r="GN24" s="1">
        <v>7.4</v>
      </c>
      <c r="GO24" s="1">
        <v>8.1999999999999993</v>
      </c>
      <c r="GP24" s="1">
        <v>8.8000000000000007</v>
      </c>
      <c r="GQ24" s="1">
        <v>8.6999999999999993</v>
      </c>
      <c r="GR24" s="1">
        <v>8.3000000000000007</v>
      </c>
      <c r="GS24" s="1">
        <v>9.1</v>
      </c>
      <c r="GT24" s="1">
        <v>8.6999999999999993</v>
      </c>
      <c r="GU24" s="1">
        <v>10.1</v>
      </c>
      <c r="GV24" s="1">
        <v>13.3</v>
      </c>
      <c r="GW24" s="1">
        <v>14.4</v>
      </c>
      <c r="GX24" s="1">
        <v>14.4</v>
      </c>
      <c r="GY24" s="1">
        <v>15.2</v>
      </c>
      <c r="GZ24" s="1">
        <v>12.8</v>
      </c>
      <c r="HA24" s="1">
        <v>14.9</v>
      </c>
      <c r="HB24" s="1">
        <v>13.5</v>
      </c>
      <c r="HC24" s="1">
        <v>14.7</v>
      </c>
      <c r="HD24" s="1">
        <v>13.5</v>
      </c>
      <c r="HE24" s="1">
        <v>13.1</v>
      </c>
      <c r="HF24" s="1">
        <v>13</v>
      </c>
      <c r="HG24" s="1">
        <v>15.6</v>
      </c>
    </row>
    <row r="25" spans="1:215" ht="14.5">
      <c r="A25" s="1"/>
      <c r="B25" s="124" t="s">
        <v>233</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124" t="s">
        <v>233</v>
      </c>
      <c r="AA25" s="1">
        <v>0</v>
      </c>
      <c r="AB25" s="1">
        <v>0</v>
      </c>
      <c r="AC25" s="1">
        <v>0</v>
      </c>
      <c r="AD25" s="1">
        <v>0</v>
      </c>
      <c r="AE25" s="1">
        <v>0</v>
      </c>
      <c r="AF25" s="1">
        <v>0</v>
      </c>
      <c r="AG25" s="1">
        <v>0</v>
      </c>
      <c r="AH25" s="1">
        <v>0</v>
      </c>
      <c r="AI25" s="1">
        <v>0</v>
      </c>
      <c r="AJ25" s="1">
        <v>0</v>
      </c>
      <c r="AK25" s="1">
        <v>0</v>
      </c>
      <c r="AL25" s="1">
        <v>0</v>
      </c>
      <c r="AM25" s="1">
        <v>0</v>
      </c>
      <c r="AN25" s="1">
        <v>0</v>
      </c>
      <c r="AO25" s="1">
        <v>9.3000000000000007</v>
      </c>
      <c r="AP25" s="1">
        <v>10</v>
      </c>
      <c r="AQ25" s="1">
        <v>13.4</v>
      </c>
      <c r="AR25" s="1">
        <v>14.2</v>
      </c>
      <c r="AS25" s="1">
        <v>14</v>
      </c>
      <c r="AT25" s="1">
        <v>12.1</v>
      </c>
      <c r="AU25" s="1">
        <v>11.9</v>
      </c>
      <c r="AW25" s="16"/>
      <c r="AX25" s="197" t="s">
        <v>234</v>
      </c>
      <c r="AY25" s="16">
        <v>0</v>
      </c>
      <c r="AZ25" s="16">
        <v>0</v>
      </c>
      <c r="BA25" s="16">
        <v>0</v>
      </c>
      <c r="BB25" s="16">
        <v>0</v>
      </c>
      <c r="BC25" s="16">
        <v>0</v>
      </c>
      <c r="BD25" s="16">
        <v>0</v>
      </c>
      <c r="BE25" s="16">
        <v>0</v>
      </c>
      <c r="BF25" s="16">
        <v>0</v>
      </c>
      <c r="BG25" s="16">
        <v>0</v>
      </c>
      <c r="BH25" s="16">
        <v>0</v>
      </c>
      <c r="BI25" s="16">
        <v>0</v>
      </c>
      <c r="BJ25" s="16">
        <v>0</v>
      </c>
      <c r="BK25" s="16">
        <v>0</v>
      </c>
      <c r="BL25" s="16">
        <v>0</v>
      </c>
      <c r="BM25" s="16">
        <v>0.1</v>
      </c>
      <c r="BN25" s="16">
        <v>0.1</v>
      </c>
      <c r="BO25" s="16">
        <v>0.1</v>
      </c>
      <c r="BP25" s="16">
        <v>0</v>
      </c>
      <c r="BQ25" s="16">
        <v>0.1</v>
      </c>
      <c r="BR25" s="16">
        <v>0.1</v>
      </c>
      <c r="BS25" s="16">
        <v>0.1</v>
      </c>
      <c r="BT25" s="29"/>
      <c r="BU25" s="16"/>
      <c r="BV25" s="197" t="s">
        <v>234</v>
      </c>
      <c r="BW25" s="16">
        <v>0.3</v>
      </c>
      <c r="BX25" s="16">
        <v>0.4</v>
      </c>
      <c r="BY25" s="16">
        <v>0.4</v>
      </c>
      <c r="BZ25" s="16">
        <v>0.4</v>
      </c>
      <c r="CA25" s="16">
        <v>0.4</v>
      </c>
      <c r="CB25" s="16">
        <v>0.3</v>
      </c>
      <c r="CC25" s="16">
        <v>0.3</v>
      </c>
      <c r="CD25" s="16">
        <v>0.3</v>
      </c>
      <c r="CE25" s="16">
        <v>0.2</v>
      </c>
      <c r="CF25" s="16">
        <v>0.2</v>
      </c>
      <c r="CG25" s="16">
        <v>0.2</v>
      </c>
      <c r="CH25" s="16">
        <v>0.1</v>
      </c>
      <c r="CI25" s="16">
        <v>0.6</v>
      </c>
      <c r="CJ25" s="16">
        <v>1.1000000000000001</v>
      </c>
      <c r="CK25" s="16">
        <v>10.1</v>
      </c>
      <c r="CL25" s="16">
        <v>9.4</v>
      </c>
      <c r="CM25" s="16">
        <v>9.1999999999999993</v>
      </c>
      <c r="CN25" s="16">
        <v>8.3000000000000007</v>
      </c>
      <c r="CO25" s="16">
        <v>6.1</v>
      </c>
      <c r="CP25" s="16">
        <v>6.5</v>
      </c>
      <c r="CQ25" s="16">
        <v>5.2</v>
      </c>
      <c r="CR25" s="29"/>
      <c r="CS25" s="16"/>
      <c r="CT25" s="197" t="s">
        <v>234</v>
      </c>
      <c r="CU25" s="16">
        <v>7.2</v>
      </c>
      <c r="CV25" s="16">
        <v>5</v>
      </c>
      <c r="CW25" s="16">
        <v>4.3</v>
      </c>
      <c r="CX25" s="16">
        <v>4.7</v>
      </c>
      <c r="CY25" s="16">
        <v>4.2</v>
      </c>
      <c r="CZ25" s="16">
        <v>3.8</v>
      </c>
      <c r="DA25" s="16">
        <v>4</v>
      </c>
      <c r="DB25" s="16">
        <v>4.7</v>
      </c>
      <c r="DC25" s="16">
        <v>4.5</v>
      </c>
      <c r="DD25" s="16">
        <v>3.2</v>
      </c>
      <c r="DE25" s="16">
        <v>2.9</v>
      </c>
      <c r="DF25" s="16">
        <v>1</v>
      </c>
      <c r="DG25" s="16">
        <v>1.7</v>
      </c>
      <c r="DH25" s="16">
        <v>1.4</v>
      </c>
      <c r="DI25" s="16">
        <v>2.4</v>
      </c>
      <c r="DJ25" s="16">
        <v>2.2000000000000002</v>
      </c>
      <c r="DK25" s="16">
        <v>2.2999999999999998</v>
      </c>
      <c r="DL25" s="16">
        <v>2.2999999999999998</v>
      </c>
      <c r="DM25" s="16">
        <v>2.6</v>
      </c>
      <c r="DN25" s="16">
        <v>2.4</v>
      </c>
      <c r="DO25" s="16">
        <v>2.4</v>
      </c>
      <c r="DP25" s="29"/>
      <c r="DQ25" s="16"/>
      <c r="DR25" s="197" t="s">
        <v>234</v>
      </c>
      <c r="DS25" s="16">
        <v>2.8</v>
      </c>
      <c r="DT25" s="16">
        <v>3.4</v>
      </c>
      <c r="DU25" s="16">
        <v>2.7</v>
      </c>
      <c r="DV25" s="16">
        <v>2.4</v>
      </c>
      <c r="DW25" s="16">
        <v>2.5</v>
      </c>
      <c r="DX25" s="16">
        <v>2.4</v>
      </c>
      <c r="DY25" s="16">
        <v>2.4</v>
      </c>
      <c r="DZ25" s="16">
        <v>2.2999999999999998</v>
      </c>
      <c r="EA25" s="16">
        <v>2</v>
      </c>
      <c r="EB25" s="16">
        <v>1.6</v>
      </c>
      <c r="EC25" s="16">
        <v>2</v>
      </c>
      <c r="ED25" s="16">
        <v>0</v>
      </c>
      <c r="EE25" s="16">
        <v>0</v>
      </c>
      <c r="EF25" s="16">
        <v>0</v>
      </c>
      <c r="EG25" s="16">
        <v>0</v>
      </c>
      <c r="EH25" s="16">
        <v>0</v>
      </c>
      <c r="EI25" s="16">
        <v>0</v>
      </c>
      <c r="EJ25" s="16">
        <v>0</v>
      </c>
      <c r="EK25" s="16">
        <v>0</v>
      </c>
      <c r="EL25" s="16">
        <v>0</v>
      </c>
      <c r="EM25" s="16">
        <v>0</v>
      </c>
      <c r="EN25" s="29"/>
      <c r="EO25" s="16"/>
      <c r="EP25" s="197" t="s">
        <v>234</v>
      </c>
      <c r="EQ25" s="16">
        <v>1.5</v>
      </c>
      <c r="ER25" s="16">
        <v>1.4</v>
      </c>
      <c r="ES25" s="16">
        <v>1.3</v>
      </c>
      <c r="ET25" s="16">
        <v>1.2</v>
      </c>
      <c r="EU25" s="16">
        <v>1.2</v>
      </c>
      <c r="EV25" s="16">
        <v>1.1000000000000001</v>
      </c>
      <c r="EW25" s="16">
        <v>1</v>
      </c>
      <c r="EX25" s="16">
        <v>1</v>
      </c>
      <c r="EY25" s="16">
        <v>0.9</v>
      </c>
      <c r="EZ25" s="16">
        <v>0.7</v>
      </c>
      <c r="FA25" s="16">
        <v>0.8</v>
      </c>
      <c r="FB25" s="16">
        <v>0.4</v>
      </c>
      <c r="FC25" s="16">
        <v>0.5</v>
      </c>
      <c r="FD25" s="16">
        <v>0.5</v>
      </c>
      <c r="FE25" s="16">
        <v>0.6</v>
      </c>
      <c r="FF25" s="16">
        <v>0.5</v>
      </c>
      <c r="FG25" s="16">
        <v>0.7</v>
      </c>
      <c r="FH25" s="16">
        <v>0.7</v>
      </c>
      <c r="FI25" s="16">
        <v>0.8</v>
      </c>
      <c r="FJ25" s="16">
        <v>0.7</v>
      </c>
      <c r="FK25" s="16">
        <v>0.7</v>
      </c>
      <c r="FM25" s="1"/>
      <c r="FN25" s="124" t="s">
        <v>233</v>
      </c>
      <c r="FO25" s="1">
        <v>1.3</v>
      </c>
      <c r="FP25" s="1">
        <v>0.7</v>
      </c>
      <c r="FQ25" s="1">
        <v>0.6</v>
      </c>
      <c r="FR25" s="1">
        <v>0.9</v>
      </c>
      <c r="FS25" s="1">
        <v>0.9</v>
      </c>
      <c r="FT25" s="1">
        <v>0.8</v>
      </c>
      <c r="FU25" s="1">
        <v>0.9</v>
      </c>
      <c r="FV25" s="1">
        <v>0.8</v>
      </c>
      <c r="FW25" s="1">
        <v>0.8</v>
      </c>
      <c r="FX25" s="1">
        <v>0.6</v>
      </c>
      <c r="FY25" s="1">
        <v>0.6</v>
      </c>
      <c r="FZ25" s="1">
        <v>1.5</v>
      </c>
      <c r="GA25" s="1">
        <v>2.7</v>
      </c>
      <c r="GB25" s="1">
        <v>2.5</v>
      </c>
      <c r="GC25" s="1">
        <v>9.4</v>
      </c>
      <c r="GD25" s="1">
        <v>7.7</v>
      </c>
      <c r="GE25" s="1">
        <v>9.6999999999999993</v>
      </c>
      <c r="GF25" s="1">
        <v>10.3</v>
      </c>
      <c r="GG25" s="1">
        <v>9.1999999999999993</v>
      </c>
      <c r="GH25" s="1">
        <v>8.4</v>
      </c>
      <c r="GI25" s="1">
        <v>8.1</v>
      </c>
      <c r="GK25" s="1"/>
      <c r="GL25" s="124" t="s">
        <v>233</v>
      </c>
      <c r="GM25" s="1">
        <v>5.4</v>
      </c>
      <c r="GN25" s="1">
        <v>1.6</v>
      </c>
      <c r="GO25" s="1">
        <v>0.9</v>
      </c>
      <c r="GP25" s="1">
        <v>1</v>
      </c>
      <c r="GQ25" s="1">
        <v>1</v>
      </c>
      <c r="GR25" s="1">
        <v>0.9</v>
      </c>
      <c r="GS25" s="1">
        <v>1.1000000000000001</v>
      </c>
      <c r="GT25" s="1">
        <v>1</v>
      </c>
      <c r="GU25" s="1">
        <v>0.9</v>
      </c>
      <c r="GV25" s="1">
        <v>1.5</v>
      </c>
      <c r="GW25" s="1">
        <v>2.1</v>
      </c>
      <c r="GX25" s="1">
        <v>2</v>
      </c>
      <c r="GY25" s="1">
        <v>4.0999999999999996</v>
      </c>
      <c r="GZ25" s="1">
        <v>3.1</v>
      </c>
      <c r="HA25" s="1">
        <v>3.6</v>
      </c>
      <c r="HB25" s="1">
        <v>3.9</v>
      </c>
      <c r="HC25" s="1">
        <v>4</v>
      </c>
      <c r="HD25" s="1">
        <v>4.2</v>
      </c>
      <c r="HE25" s="1">
        <v>3.9</v>
      </c>
      <c r="HF25" s="1">
        <v>4</v>
      </c>
      <c r="HG25" s="1">
        <v>4</v>
      </c>
    </row>
    <row r="26" spans="1:215" ht="14.5">
      <c r="A26" s="1"/>
      <c r="B26" s="190" t="s">
        <v>235</v>
      </c>
      <c r="C26" s="1">
        <v>0.1</v>
      </c>
      <c r="D26" s="1">
        <v>0.2</v>
      </c>
      <c r="E26" s="1">
        <v>0.3</v>
      </c>
      <c r="F26" s="1">
        <v>0.3</v>
      </c>
      <c r="G26" s="1">
        <v>0.2</v>
      </c>
      <c r="H26" s="1">
        <v>0.2</v>
      </c>
      <c r="I26" s="1">
        <v>0.1</v>
      </c>
      <c r="J26" s="1">
        <v>0.1</v>
      </c>
      <c r="K26" s="1">
        <v>0.2</v>
      </c>
      <c r="L26" s="1">
        <v>0.2</v>
      </c>
      <c r="M26" s="1">
        <v>0.2</v>
      </c>
      <c r="N26" s="1">
        <v>0.2</v>
      </c>
      <c r="O26" s="1">
        <v>0.2</v>
      </c>
      <c r="P26" s="1">
        <v>0.5</v>
      </c>
      <c r="Q26" s="1">
        <v>0.5</v>
      </c>
      <c r="R26" s="1">
        <v>0.5</v>
      </c>
      <c r="S26" s="1">
        <v>0.7</v>
      </c>
      <c r="T26" s="1">
        <v>1.1000000000000001</v>
      </c>
      <c r="U26" s="1">
        <v>1.4</v>
      </c>
      <c r="V26" s="1">
        <v>1.6</v>
      </c>
      <c r="W26" s="1">
        <v>2.1</v>
      </c>
      <c r="Y26" s="1"/>
      <c r="Z26" s="190" t="s">
        <v>235</v>
      </c>
      <c r="AA26" s="1">
        <v>0.2</v>
      </c>
      <c r="AB26" s="1">
        <v>0.3</v>
      </c>
      <c r="AC26" s="1">
        <v>0.3</v>
      </c>
      <c r="AD26" s="1">
        <v>0.3</v>
      </c>
      <c r="AE26" s="1">
        <v>0.2</v>
      </c>
      <c r="AF26" s="1">
        <v>0.2</v>
      </c>
      <c r="AG26" s="1">
        <v>0.1</v>
      </c>
      <c r="AH26" s="1">
        <v>0.1</v>
      </c>
      <c r="AI26" s="1">
        <v>0.2</v>
      </c>
      <c r="AJ26" s="1">
        <v>0.1</v>
      </c>
      <c r="AK26" s="1">
        <v>0.2</v>
      </c>
      <c r="AL26" s="1">
        <v>0.2</v>
      </c>
      <c r="AM26" s="1">
        <v>0.2</v>
      </c>
      <c r="AN26" s="1">
        <v>0.4</v>
      </c>
      <c r="AO26" s="1">
        <v>0.5</v>
      </c>
      <c r="AP26" s="1">
        <v>0.6</v>
      </c>
      <c r="AQ26" s="1">
        <v>1</v>
      </c>
      <c r="AR26" s="1">
        <v>1.5</v>
      </c>
      <c r="AS26" s="1">
        <v>1.8</v>
      </c>
      <c r="AT26" s="1">
        <v>1.9</v>
      </c>
      <c r="AU26" s="1">
        <v>2.5</v>
      </c>
      <c r="AW26" s="16"/>
      <c r="AX26" s="198" t="s">
        <v>236</v>
      </c>
      <c r="AY26" s="16">
        <v>0.1</v>
      </c>
      <c r="AZ26" s="16">
        <v>0.2</v>
      </c>
      <c r="BA26" s="16">
        <v>0.2</v>
      </c>
      <c r="BB26" s="16">
        <v>0.2</v>
      </c>
      <c r="BC26" s="16">
        <v>0.1</v>
      </c>
      <c r="BD26" s="16">
        <v>0.1</v>
      </c>
      <c r="BE26" s="16">
        <v>0</v>
      </c>
      <c r="BF26" s="16">
        <v>0.1</v>
      </c>
      <c r="BG26" s="16">
        <v>0.1</v>
      </c>
      <c r="BH26" s="16">
        <v>0.1</v>
      </c>
      <c r="BI26" s="16">
        <v>0.1</v>
      </c>
      <c r="BJ26" s="16">
        <v>0.1</v>
      </c>
      <c r="BK26" s="16">
        <v>0.1</v>
      </c>
      <c r="BL26" s="16">
        <v>0.3</v>
      </c>
      <c r="BM26" s="16">
        <v>0.4</v>
      </c>
      <c r="BN26" s="16">
        <v>0.6</v>
      </c>
      <c r="BO26" s="16">
        <v>0.8</v>
      </c>
      <c r="BP26" s="16">
        <v>1.3</v>
      </c>
      <c r="BQ26" s="16">
        <v>1.7</v>
      </c>
      <c r="BR26" s="16">
        <v>1.9</v>
      </c>
      <c r="BS26" s="16">
        <v>2.5</v>
      </c>
      <c r="BT26" s="29"/>
      <c r="BU26" s="16"/>
      <c r="BV26" s="198" t="s">
        <v>236</v>
      </c>
      <c r="BW26" s="16">
        <v>0.2</v>
      </c>
      <c r="BX26" s="16">
        <v>0.4</v>
      </c>
      <c r="BY26" s="16">
        <v>0.5</v>
      </c>
      <c r="BZ26" s="16">
        <v>0.5</v>
      </c>
      <c r="CA26" s="16">
        <v>0.3</v>
      </c>
      <c r="CB26" s="16">
        <v>0.2</v>
      </c>
      <c r="CC26" s="16">
        <v>0.1</v>
      </c>
      <c r="CD26" s="16">
        <v>0.1</v>
      </c>
      <c r="CE26" s="16">
        <v>0.1</v>
      </c>
      <c r="CF26" s="16">
        <v>0.1</v>
      </c>
      <c r="CG26" s="16">
        <v>0.1</v>
      </c>
      <c r="CH26" s="16">
        <v>0.2</v>
      </c>
      <c r="CI26" s="16">
        <v>0.2</v>
      </c>
      <c r="CJ26" s="16">
        <v>0.4</v>
      </c>
      <c r="CK26" s="16">
        <v>0.5</v>
      </c>
      <c r="CL26" s="16">
        <v>0.6</v>
      </c>
      <c r="CM26" s="16">
        <v>0.7</v>
      </c>
      <c r="CN26" s="16">
        <v>1.1000000000000001</v>
      </c>
      <c r="CO26" s="16">
        <v>1.5</v>
      </c>
      <c r="CP26" s="16">
        <v>1.6</v>
      </c>
      <c r="CQ26" s="16">
        <v>2</v>
      </c>
      <c r="CR26" s="29"/>
      <c r="CS26" s="16"/>
      <c r="CT26" s="198" t="s">
        <v>236</v>
      </c>
      <c r="CU26" s="16">
        <v>0.2</v>
      </c>
      <c r="CV26" s="16">
        <v>0.3</v>
      </c>
      <c r="CW26" s="16">
        <v>0.4</v>
      </c>
      <c r="CX26" s="16">
        <v>0.4</v>
      </c>
      <c r="CY26" s="16">
        <v>0.2</v>
      </c>
      <c r="CZ26" s="16">
        <v>0.1</v>
      </c>
      <c r="DA26" s="16">
        <v>0.1</v>
      </c>
      <c r="DB26" s="16">
        <v>0.1</v>
      </c>
      <c r="DC26" s="16">
        <v>0.2</v>
      </c>
      <c r="DD26" s="16">
        <v>0.1</v>
      </c>
      <c r="DE26" s="16">
        <v>0.2</v>
      </c>
      <c r="DF26" s="16">
        <v>0.2</v>
      </c>
      <c r="DG26" s="16">
        <v>0.1</v>
      </c>
      <c r="DH26" s="16">
        <v>0.5</v>
      </c>
      <c r="DI26" s="16">
        <v>0.6</v>
      </c>
      <c r="DJ26" s="16">
        <v>0.7</v>
      </c>
      <c r="DK26" s="16">
        <v>1</v>
      </c>
      <c r="DL26" s="16">
        <v>1.5</v>
      </c>
      <c r="DM26" s="16">
        <v>1.7</v>
      </c>
      <c r="DN26" s="16">
        <v>1.9</v>
      </c>
      <c r="DO26" s="16">
        <v>2.5</v>
      </c>
      <c r="DP26" s="29"/>
      <c r="DQ26" s="16"/>
      <c r="DR26" s="198" t="s">
        <v>236</v>
      </c>
      <c r="DS26" s="16">
        <v>0.3</v>
      </c>
      <c r="DT26" s="16">
        <v>0.7</v>
      </c>
      <c r="DU26" s="16">
        <v>0.7</v>
      </c>
      <c r="DV26" s="16">
        <v>0.7</v>
      </c>
      <c r="DW26" s="16">
        <v>0.4</v>
      </c>
      <c r="DX26" s="16">
        <v>0.2</v>
      </c>
      <c r="DY26" s="16">
        <v>0.1</v>
      </c>
      <c r="DZ26" s="16">
        <v>0.2</v>
      </c>
      <c r="EA26" s="16">
        <v>0.2</v>
      </c>
      <c r="EB26" s="16">
        <v>0.2</v>
      </c>
      <c r="EC26" s="16">
        <v>0.2</v>
      </c>
      <c r="ED26" s="16">
        <v>0.3</v>
      </c>
      <c r="EE26" s="16">
        <v>0.3</v>
      </c>
      <c r="EF26" s="16">
        <v>1.1000000000000001</v>
      </c>
      <c r="EG26" s="16">
        <v>1.4</v>
      </c>
      <c r="EH26" s="16">
        <v>1.8</v>
      </c>
      <c r="EI26" s="16">
        <v>2.2999999999999998</v>
      </c>
      <c r="EJ26" s="16">
        <v>3.2</v>
      </c>
      <c r="EK26" s="16">
        <v>4.5</v>
      </c>
      <c r="EL26" s="16">
        <v>4.8</v>
      </c>
      <c r="EM26" s="16">
        <v>6.6</v>
      </c>
      <c r="EN26" s="29"/>
      <c r="EO26" s="16"/>
      <c r="EP26" s="198" t="s">
        <v>236</v>
      </c>
      <c r="EQ26" s="16">
        <v>0.2</v>
      </c>
      <c r="ER26" s="16">
        <v>0.4</v>
      </c>
      <c r="ES26" s="16">
        <v>0.4</v>
      </c>
      <c r="ET26" s="16">
        <v>0.4</v>
      </c>
      <c r="EU26" s="16">
        <v>0.2</v>
      </c>
      <c r="EV26" s="16">
        <v>0.1</v>
      </c>
      <c r="EW26" s="16">
        <v>0.1</v>
      </c>
      <c r="EX26" s="16">
        <v>0.1</v>
      </c>
      <c r="EY26" s="16">
        <v>0.2</v>
      </c>
      <c r="EZ26" s="16">
        <v>0.1</v>
      </c>
      <c r="FA26" s="16">
        <v>0.2</v>
      </c>
      <c r="FB26" s="16">
        <v>0.2</v>
      </c>
      <c r="FC26" s="16">
        <v>0.2</v>
      </c>
      <c r="FD26" s="16">
        <v>0.5</v>
      </c>
      <c r="FE26" s="16">
        <v>0.6</v>
      </c>
      <c r="FF26" s="16">
        <v>0.8</v>
      </c>
      <c r="FG26" s="16">
        <v>1.2</v>
      </c>
      <c r="FH26" s="16">
        <v>1.8</v>
      </c>
      <c r="FI26" s="16">
        <v>2.1</v>
      </c>
      <c r="FJ26" s="16">
        <v>2.2999999999999998</v>
      </c>
      <c r="FK26" s="16">
        <v>3.2</v>
      </c>
      <c r="FM26" s="1"/>
      <c r="FN26" s="202" t="s">
        <v>235</v>
      </c>
      <c r="FO26" s="1">
        <v>0.2</v>
      </c>
      <c r="FP26" s="1">
        <v>0.3</v>
      </c>
      <c r="FQ26" s="1">
        <v>0.3</v>
      </c>
      <c r="FR26" s="1">
        <v>0.3</v>
      </c>
      <c r="FS26" s="1">
        <v>0.2</v>
      </c>
      <c r="FT26" s="1">
        <v>0.1</v>
      </c>
      <c r="FU26" s="1">
        <v>0.1</v>
      </c>
      <c r="FV26" s="1">
        <v>0.1</v>
      </c>
      <c r="FW26" s="1">
        <v>0.1</v>
      </c>
      <c r="FX26" s="1">
        <v>0.1</v>
      </c>
      <c r="FY26" s="1">
        <v>0.1</v>
      </c>
      <c r="FZ26" s="1">
        <v>0.1</v>
      </c>
      <c r="GA26" s="1">
        <v>0.1</v>
      </c>
      <c r="GB26" s="1">
        <v>0.3</v>
      </c>
      <c r="GC26" s="1">
        <v>0.4</v>
      </c>
      <c r="GD26" s="1">
        <v>0.5</v>
      </c>
      <c r="GE26" s="1">
        <v>0.7</v>
      </c>
      <c r="GF26" s="1">
        <v>1.1000000000000001</v>
      </c>
      <c r="GG26" s="1">
        <v>1.3</v>
      </c>
      <c r="GH26" s="1">
        <v>1.4</v>
      </c>
      <c r="GI26" s="1">
        <v>1.7</v>
      </c>
      <c r="GK26" s="1"/>
      <c r="GL26" s="202" t="s">
        <v>235</v>
      </c>
      <c r="GM26" s="1">
        <v>0.1</v>
      </c>
      <c r="GN26" s="1">
        <v>0.2</v>
      </c>
      <c r="GO26" s="1">
        <v>0.2</v>
      </c>
      <c r="GP26" s="1">
        <v>0.2</v>
      </c>
      <c r="GQ26" s="1">
        <v>0.2</v>
      </c>
      <c r="GR26" s="1">
        <v>0.1</v>
      </c>
      <c r="GS26" s="1">
        <v>0.1</v>
      </c>
      <c r="GT26" s="1">
        <v>0.1</v>
      </c>
      <c r="GU26" s="1">
        <v>0.1</v>
      </c>
      <c r="GV26" s="1">
        <v>0.1</v>
      </c>
      <c r="GW26" s="1">
        <v>0.1</v>
      </c>
      <c r="GX26" s="1">
        <v>0.1</v>
      </c>
      <c r="GY26" s="1">
        <v>0.1</v>
      </c>
      <c r="GZ26" s="1">
        <v>0.3</v>
      </c>
      <c r="HA26" s="1">
        <v>0.4</v>
      </c>
      <c r="HB26" s="1">
        <v>0.5</v>
      </c>
      <c r="HC26" s="1">
        <v>0.7</v>
      </c>
      <c r="HD26" s="1">
        <v>1</v>
      </c>
      <c r="HE26" s="1">
        <v>1.3</v>
      </c>
      <c r="HF26" s="1">
        <v>1.2</v>
      </c>
      <c r="HG26" s="1">
        <v>1.7</v>
      </c>
    </row>
    <row r="27" spans="1:215" ht="14.5">
      <c r="A27" s="1"/>
      <c r="B27" s="190" t="s">
        <v>237</v>
      </c>
      <c r="C27" s="1">
        <v>99.9</v>
      </c>
      <c r="D27" s="1">
        <v>99.4</v>
      </c>
      <c r="E27" s="1">
        <v>99.7</v>
      </c>
      <c r="F27" s="1">
        <v>99.7</v>
      </c>
      <c r="G27" s="1">
        <v>99.8</v>
      </c>
      <c r="H27" s="1">
        <v>99.8</v>
      </c>
      <c r="I27" s="1">
        <v>99.9</v>
      </c>
      <c r="J27" s="1">
        <v>99.9</v>
      </c>
      <c r="K27" s="1">
        <v>99.8</v>
      </c>
      <c r="L27" s="1">
        <v>99.8</v>
      </c>
      <c r="M27" s="1">
        <v>99.8</v>
      </c>
      <c r="N27" s="1">
        <v>99.8</v>
      </c>
      <c r="O27" s="1">
        <v>99.8</v>
      </c>
      <c r="P27" s="1">
        <v>99.5</v>
      </c>
      <c r="Q27" s="1">
        <v>99.5</v>
      </c>
      <c r="R27" s="1">
        <v>99.5</v>
      </c>
      <c r="S27" s="1">
        <v>99.3</v>
      </c>
      <c r="T27" s="1">
        <v>98.9</v>
      </c>
      <c r="U27" s="1">
        <v>98.6</v>
      </c>
      <c r="V27" s="1">
        <v>98.4</v>
      </c>
      <c r="W27" s="1">
        <v>97.9</v>
      </c>
      <c r="Y27" s="1"/>
      <c r="Z27" s="190" t="s">
        <v>237</v>
      </c>
      <c r="AA27" s="1">
        <v>99.8</v>
      </c>
      <c r="AB27" s="1">
        <v>97.5</v>
      </c>
      <c r="AC27" s="1">
        <v>97.7</v>
      </c>
      <c r="AD27" s="1">
        <v>97.6</v>
      </c>
      <c r="AE27" s="1">
        <v>97.2</v>
      </c>
      <c r="AF27" s="1">
        <v>94.5</v>
      </c>
      <c r="AG27" s="1">
        <v>96.7</v>
      </c>
      <c r="AH27" s="1">
        <v>99.9</v>
      </c>
      <c r="AI27" s="1">
        <v>99.8</v>
      </c>
      <c r="AJ27" s="1">
        <v>99.9</v>
      </c>
      <c r="AK27" s="1">
        <v>99.8</v>
      </c>
      <c r="AL27" s="1">
        <v>99.8</v>
      </c>
      <c r="AM27" s="1">
        <v>99.8</v>
      </c>
      <c r="AN27" s="1">
        <v>99.6</v>
      </c>
      <c r="AO27" s="1">
        <v>90.2</v>
      </c>
      <c r="AP27" s="1">
        <v>89.3</v>
      </c>
      <c r="AQ27" s="1">
        <v>85.6</v>
      </c>
      <c r="AR27" s="1">
        <v>84.4</v>
      </c>
      <c r="AS27" s="1">
        <v>84.2</v>
      </c>
      <c r="AT27" s="1">
        <v>86</v>
      </c>
      <c r="AU27" s="1">
        <v>85.6</v>
      </c>
      <c r="AW27" s="16"/>
      <c r="AX27" s="198" t="s">
        <v>238</v>
      </c>
      <c r="AY27" s="16">
        <v>99.9</v>
      </c>
      <c r="AZ27" s="16">
        <v>99.6</v>
      </c>
      <c r="BA27" s="16">
        <v>99.7</v>
      </c>
      <c r="BB27" s="16">
        <v>99.7</v>
      </c>
      <c r="BC27" s="16">
        <v>99.6</v>
      </c>
      <c r="BD27" s="16">
        <v>99.6</v>
      </c>
      <c r="BE27" s="16">
        <v>100</v>
      </c>
      <c r="BF27" s="16">
        <v>99.9</v>
      </c>
      <c r="BG27" s="16">
        <v>99.9</v>
      </c>
      <c r="BH27" s="16">
        <v>99.9</v>
      </c>
      <c r="BI27" s="16">
        <v>99.9</v>
      </c>
      <c r="BJ27" s="16">
        <v>99.9</v>
      </c>
      <c r="BK27" s="16">
        <v>99.9</v>
      </c>
      <c r="BL27" s="16">
        <v>99.7</v>
      </c>
      <c r="BM27" s="16">
        <v>99.5</v>
      </c>
      <c r="BN27" s="16">
        <v>99.4</v>
      </c>
      <c r="BO27" s="16">
        <v>99.1</v>
      </c>
      <c r="BP27" s="16">
        <v>98.6</v>
      </c>
      <c r="BQ27" s="16">
        <v>98.3</v>
      </c>
      <c r="BR27" s="16">
        <v>98</v>
      </c>
      <c r="BS27" s="16">
        <v>97.5</v>
      </c>
      <c r="BT27" s="29"/>
      <c r="BU27" s="16"/>
      <c r="BV27" s="198" t="s">
        <v>238</v>
      </c>
      <c r="BW27" s="16">
        <v>74.599999999999994</v>
      </c>
      <c r="BX27" s="16">
        <v>70.3</v>
      </c>
      <c r="BY27" s="16">
        <v>71.900000000000006</v>
      </c>
      <c r="BZ27" s="16">
        <v>75</v>
      </c>
      <c r="CA27" s="16">
        <v>74.2</v>
      </c>
      <c r="CB27" s="16">
        <v>71.2</v>
      </c>
      <c r="CC27" s="16">
        <v>79.8</v>
      </c>
      <c r="CD27" s="16">
        <v>80.7</v>
      </c>
      <c r="CE27" s="16">
        <v>80.5</v>
      </c>
      <c r="CF27" s="16">
        <v>79.8</v>
      </c>
      <c r="CG27" s="16">
        <v>81.7</v>
      </c>
      <c r="CH27" s="16">
        <v>82</v>
      </c>
      <c r="CI27" s="16">
        <v>78.900000000000006</v>
      </c>
      <c r="CJ27" s="16">
        <v>76.599999999999994</v>
      </c>
      <c r="CK27" s="16">
        <v>66</v>
      </c>
      <c r="CL27" s="16">
        <v>67.900000000000006</v>
      </c>
      <c r="CM27" s="16">
        <v>67.099999999999994</v>
      </c>
      <c r="CN27" s="16">
        <v>68.7</v>
      </c>
      <c r="CO27" s="16">
        <v>69.900000000000006</v>
      </c>
      <c r="CP27" s="16">
        <v>68.2</v>
      </c>
      <c r="CQ27" s="16">
        <v>62.2</v>
      </c>
      <c r="CR27" s="29"/>
      <c r="CS27" s="16"/>
      <c r="CT27" s="198" t="s">
        <v>238</v>
      </c>
      <c r="CU27" s="16">
        <v>78.2</v>
      </c>
      <c r="CV27" s="16">
        <v>77.8</v>
      </c>
      <c r="CW27" s="16">
        <v>79.900000000000006</v>
      </c>
      <c r="CX27" s="16">
        <v>80.2</v>
      </c>
      <c r="CY27" s="16">
        <v>78.7</v>
      </c>
      <c r="CZ27" s="16">
        <v>74</v>
      </c>
      <c r="DA27" s="16">
        <v>80.099999999999994</v>
      </c>
      <c r="DB27" s="16">
        <v>84.1</v>
      </c>
      <c r="DC27" s="16">
        <v>81.3</v>
      </c>
      <c r="DD27" s="16">
        <v>87.1</v>
      </c>
      <c r="DE27" s="16">
        <v>88.1</v>
      </c>
      <c r="DF27" s="16">
        <v>90.4</v>
      </c>
      <c r="DG27" s="16">
        <v>89.6</v>
      </c>
      <c r="DH27" s="16">
        <v>89.8</v>
      </c>
      <c r="DI27" s="16">
        <v>85.7</v>
      </c>
      <c r="DJ27" s="16">
        <v>85.4</v>
      </c>
      <c r="DK27" s="16">
        <v>82.7</v>
      </c>
      <c r="DL27" s="16">
        <v>83.5</v>
      </c>
      <c r="DM27" s="16">
        <v>83.6</v>
      </c>
      <c r="DN27" s="16">
        <v>83.7</v>
      </c>
      <c r="DO27" s="16">
        <v>79.7</v>
      </c>
      <c r="DP27" s="29"/>
      <c r="DQ27" s="16"/>
      <c r="DR27" s="198" t="s">
        <v>238</v>
      </c>
      <c r="DS27" s="16">
        <v>96.9</v>
      </c>
      <c r="DT27" s="16">
        <v>93</v>
      </c>
      <c r="DU27" s="16">
        <v>93.1</v>
      </c>
      <c r="DV27" s="16">
        <v>93.3</v>
      </c>
      <c r="DW27" s="16">
        <v>91</v>
      </c>
      <c r="DX27" s="16">
        <v>89.3</v>
      </c>
      <c r="DY27" s="16">
        <v>97.4</v>
      </c>
      <c r="DZ27" s="16">
        <v>97.6</v>
      </c>
      <c r="EA27" s="16">
        <v>97.8</v>
      </c>
      <c r="EB27" s="16">
        <v>98.2</v>
      </c>
      <c r="EC27" s="16">
        <v>97.7</v>
      </c>
      <c r="ED27" s="16">
        <v>99.7</v>
      </c>
      <c r="EE27" s="16">
        <v>99.7</v>
      </c>
      <c r="EF27" s="16">
        <v>98.9</v>
      </c>
      <c r="EG27" s="16">
        <v>98.5</v>
      </c>
      <c r="EH27" s="16">
        <v>98.2</v>
      </c>
      <c r="EI27" s="16">
        <v>97.7</v>
      </c>
      <c r="EJ27" s="16">
        <v>96.8</v>
      </c>
      <c r="EK27" s="16">
        <v>95.5</v>
      </c>
      <c r="EL27" s="16">
        <v>95.2</v>
      </c>
      <c r="EM27" s="16">
        <v>93.4</v>
      </c>
      <c r="EN27" s="29"/>
      <c r="EO27" s="16"/>
      <c r="EP27" s="198" t="s">
        <v>238</v>
      </c>
      <c r="EQ27" s="16">
        <v>98.3</v>
      </c>
      <c r="ER27" s="16">
        <v>96.8</v>
      </c>
      <c r="ES27" s="16">
        <v>96.7</v>
      </c>
      <c r="ET27" s="16">
        <v>97.4</v>
      </c>
      <c r="EU27" s="16">
        <v>95.6</v>
      </c>
      <c r="EV27" s="16">
        <v>95.4</v>
      </c>
      <c r="EW27" s="16">
        <v>98.7</v>
      </c>
      <c r="EX27" s="16">
        <v>98.7</v>
      </c>
      <c r="EY27" s="16">
        <v>98.8</v>
      </c>
      <c r="EZ27" s="16">
        <v>99.2</v>
      </c>
      <c r="FA27" s="16">
        <v>99</v>
      </c>
      <c r="FB27" s="16">
        <v>99.3</v>
      </c>
      <c r="FC27" s="16">
        <v>99.3</v>
      </c>
      <c r="FD27" s="16">
        <v>99</v>
      </c>
      <c r="FE27" s="16">
        <v>98.7</v>
      </c>
      <c r="FF27" s="16">
        <v>98.7</v>
      </c>
      <c r="FG27" s="16">
        <v>98.1</v>
      </c>
      <c r="FH27" s="16">
        <v>97.5</v>
      </c>
      <c r="FI27" s="16">
        <v>97.1</v>
      </c>
      <c r="FJ27" s="16">
        <v>97</v>
      </c>
      <c r="FK27" s="16">
        <v>96.2</v>
      </c>
      <c r="FM27" s="1"/>
      <c r="FN27" s="202" t="s">
        <v>237</v>
      </c>
      <c r="FO27" s="1">
        <v>92.8</v>
      </c>
      <c r="FP27" s="1">
        <v>92.7</v>
      </c>
      <c r="FQ27" s="1">
        <v>90.8</v>
      </c>
      <c r="FR27" s="1">
        <v>88.5</v>
      </c>
      <c r="FS27" s="1">
        <v>82.8</v>
      </c>
      <c r="FT27" s="1">
        <v>78.599999999999994</v>
      </c>
      <c r="FU27" s="1">
        <v>91.4</v>
      </c>
      <c r="FV27" s="1">
        <v>91.6</v>
      </c>
      <c r="FW27" s="1">
        <v>93.6</v>
      </c>
      <c r="FX27" s="1">
        <v>94.1</v>
      </c>
      <c r="FY27" s="1">
        <v>94</v>
      </c>
      <c r="FZ27" s="1">
        <v>91.5</v>
      </c>
      <c r="GA27" s="1">
        <v>91.6</v>
      </c>
      <c r="GB27" s="1">
        <v>92.2</v>
      </c>
      <c r="GC27" s="1">
        <v>85</v>
      </c>
      <c r="GD27" s="1">
        <v>86.7</v>
      </c>
      <c r="GE27" s="1">
        <v>83.5</v>
      </c>
      <c r="GF27" s="1">
        <v>82.4</v>
      </c>
      <c r="GG27" s="1">
        <v>83.4</v>
      </c>
      <c r="GH27" s="1">
        <v>84.3</v>
      </c>
      <c r="GI27" s="1">
        <v>82.9</v>
      </c>
      <c r="GK27" s="1"/>
      <c r="GL27" s="202" t="s">
        <v>237</v>
      </c>
      <c r="GM27" s="1">
        <v>86.1</v>
      </c>
      <c r="GN27" s="1">
        <v>89.3</v>
      </c>
      <c r="GO27" s="1">
        <v>87.9</v>
      </c>
      <c r="GP27" s="1">
        <v>87.5</v>
      </c>
      <c r="GQ27" s="1">
        <v>84.4</v>
      </c>
      <c r="GR27" s="1">
        <v>76</v>
      </c>
      <c r="GS27" s="1">
        <v>89.7</v>
      </c>
      <c r="GT27" s="1">
        <v>90.2</v>
      </c>
      <c r="GU27" s="1">
        <v>88.9</v>
      </c>
      <c r="GV27" s="1">
        <v>85.1</v>
      </c>
      <c r="GW27" s="1">
        <v>83.4</v>
      </c>
      <c r="GX27" s="1">
        <v>83.5</v>
      </c>
      <c r="GY27" s="1">
        <v>80.599999999999994</v>
      </c>
      <c r="GZ27" s="1">
        <v>83.8</v>
      </c>
      <c r="HA27" s="1">
        <v>81.099999999999994</v>
      </c>
      <c r="HB27" s="1">
        <v>82.1</v>
      </c>
      <c r="HC27" s="1">
        <v>80.599999999999994</v>
      </c>
      <c r="HD27" s="1">
        <v>81.3</v>
      </c>
      <c r="HE27" s="1">
        <v>81.8</v>
      </c>
      <c r="HF27" s="1">
        <v>81.7</v>
      </c>
      <c r="HG27" s="1">
        <v>78.7</v>
      </c>
    </row>
    <row r="28" spans="1:215" ht="14.5">
      <c r="A28" s="1"/>
      <c r="B28" s="190" t="s">
        <v>239</v>
      </c>
      <c r="C28" s="2" t="s">
        <v>240</v>
      </c>
      <c r="D28" s="2" t="s">
        <v>240</v>
      </c>
      <c r="E28" s="2" t="s">
        <v>240</v>
      </c>
      <c r="F28" s="2" t="s">
        <v>240</v>
      </c>
      <c r="G28" s="2" t="s">
        <v>240</v>
      </c>
      <c r="H28" s="2" t="s">
        <v>240</v>
      </c>
      <c r="I28" s="2" t="s">
        <v>240</v>
      </c>
      <c r="J28" s="2" t="s">
        <v>240</v>
      </c>
      <c r="K28" s="2" t="s">
        <v>240</v>
      </c>
      <c r="L28" s="2" t="s">
        <v>240</v>
      </c>
      <c r="M28" s="2" t="s">
        <v>240</v>
      </c>
      <c r="N28" s="2">
        <v>0</v>
      </c>
      <c r="O28" s="2">
        <v>0</v>
      </c>
      <c r="P28" s="2">
        <v>0</v>
      </c>
      <c r="Q28" s="2">
        <v>0.1</v>
      </c>
      <c r="R28" s="2" t="s">
        <v>240</v>
      </c>
      <c r="S28" s="2" t="s">
        <v>240</v>
      </c>
      <c r="T28" s="2" t="s">
        <v>240</v>
      </c>
      <c r="U28" s="2" t="s">
        <v>240</v>
      </c>
      <c r="V28" s="2" t="s">
        <v>240</v>
      </c>
      <c r="W28" s="2" t="s">
        <v>240</v>
      </c>
      <c r="Y28" s="1"/>
      <c r="Z28" s="190" t="s">
        <v>239</v>
      </c>
      <c r="AA28" s="2" t="s">
        <v>240</v>
      </c>
      <c r="AB28" s="2" t="s">
        <v>240</v>
      </c>
      <c r="AC28" s="2" t="s">
        <v>240</v>
      </c>
      <c r="AD28" s="2" t="s">
        <v>240</v>
      </c>
      <c r="AE28" s="2" t="s">
        <v>240</v>
      </c>
      <c r="AF28" s="2" t="s">
        <v>240</v>
      </c>
      <c r="AG28" s="2" t="s">
        <v>240</v>
      </c>
      <c r="AH28" s="2" t="s">
        <v>240</v>
      </c>
      <c r="AI28" s="2" t="s">
        <v>240</v>
      </c>
      <c r="AJ28" s="2" t="s">
        <v>240</v>
      </c>
      <c r="AK28" s="2" t="s">
        <v>240</v>
      </c>
      <c r="AL28" s="2">
        <v>0</v>
      </c>
      <c r="AM28" s="2">
        <v>0</v>
      </c>
      <c r="AN28" s="2">
        <v>0</v>
      </c>
      <c r="AO28" s="2">
        <v>0</v>
      </c>
      <c r="AP28" s="2" t="s">
        <v>240</v>
      </c>
      <c r="AQ28" s="2" t="s">
        <v>240</v>
      </c>
      <c r="AR28" s="2" t="s">
        <v>240</v>
      </c>
      <c r="AS28" s="2" t="s">
        <v>240</v>
      </c>
      <c r="AT28" s="2" t="s">
        <v>240</v>
      </c>
      <c r="AU28" s="2" t="s">
        <v>240</v>
      </c>
      <c r="AW28" s="16"/>
      <c r="AX28" s="198" t="s">
        <v>241</v>
      </c>
      <c r="AY28" s="17" t="s">
        <v>242</v>
      </c>
      <c r="AZ28" s="17" t="s">
        <v>242</v>
      </c>
      <c r="BA28" s="17" t="s">
        <v>242</v>
      </c>
      <c r="BB28" s="17" t="s">
        <v>242</v>
      </c>
      <c r="BC28" s="17" t="s">
        <v>242</v>
      </c>
      <c r="BD28" s="17" t="s">
        <v>242</v>
      </c>
      <c r="BE28" s="17" t="s">
        <v>242</v>
      </c>
      <c r="BF28" s="17" t="s">
        <v>242</v>
      </c>
      <c r="BG28" s="17" t="s">
        <v>242</v>
      </c>
      <c r="BH28" s="17" t="s">
        <v>242</v>
      </c>
      <c r="BI28" s="17" t="s">
        <v>242</v>
      </c>
      <c r="BJ28" s="17">
        <v>0</v>
      </c>
      <c r="BK28" s="17">
        <v>0</v>
      </c>
      <c r="BL28" s="17">
        <v>0</v>
      </c>
      <c r="BM28" s="17">
        <v>0</v>
      </c>
      <c r="BN28" s="17" t="s">
        <v>242</v>
      </c>
      <c r="BO28" s="17" t="s">
        <v>242</v>
      </c>
      <c r="BP28" s="17" t="s">
        <v>242</v>
      </c>
      <c r="BQ28" s="17" t="s">
        <v>242</v>
      </c>
      <c r="BR28" s="17" t="s">
        <v>242</v>
      </c>
      <c r="BS28" s="17" t="s">
        <v>242</v>
      </c>
      <c r="BT28" s="29"/>
      <c r="BU28" s="16"/>
      <c r="BV28" s="198" t="s">
        <v>241</v>
      </c>
      <c r="BW28" s="17" t="s">
        <v>242</v>
      </c>
      <c r="BX28" s="17" t="s">
        <v>242</v>
      </c>
      <c r="BY28" s="17" t="s">
        <v>242</v>
      </c>
      <c r="BZ28" s="17" t="s">
        <v>242</v>
      </c>
      <c r="CA28" s="17" t="s">
        <v>242</v>
      </c>
      <c r="CB28" s="17" t="s">
        <v>242</v>
      </c>
      <c r="CC28" s="17" t="s">
        <v>242</v>
      </c>
      <c r="CD28" s="17" t="s">
        <v>242</v>
      </c>
      <c r="CE28" s="17" t="s">
        <v>242</v>
      </c>
      <c r="CF28" s="17" t="s">
        <v>242</v>
      </c>
      <c r="CG28" s="17" t="s">
        <v>242</v>
      </c>
      <c r="CH28" s="17">
        <v>0</v>
      </c>
      <c r="CI28" s="17">
        <v>0</v>
      </c>
      <c r="CJ28" s="17">
        <v>0</v>
      </c>
      <c r="CK28" s="17">
        <v>0</v>
      </c>
      <c r="CL28" s="17" t="s">
        <v>242</v>
      </c>
      <c r="CM28" s="17" t="s">
        <v>242</v>
      </c>
      <c r="CN28" s="17" t="s">
        <v>242</v>
      </c>
      <c r="CO28" s="17" t="s">
        <v>242</v>
      </c>
      <c r="CP28" s="17" t="s">
        <v>242</v>
      </c>
      <c r="CQ28" s="17" t="s">
        <v>242</v>
      </c>
      <c r="CR28" s="29"/>
      <c r="CS28" s="16"/>
      <c r="CT28" s="198" t="s">
        <v>241</v>
      </c>
      <c r="CU28" s="17" t="s">
        <v>242</v>
      </c>
      <c r="CV28" s="17" t="s">
        <v>242</v>
      </c>
      <c r="CW28" s="17" t="s">
        <v>242</v>
      </c>
      <c r="CX28" s="17" t="s">
        <v>242</v>
      </c>
      <c r="CY28" s="17" t="s">
        <v>242</v>
      </c>
      <c r="CZ28" s="17" t="s">
        <v>242</v>
      </c>
      <c r="DA28" s="17" t="s">
        <v>242</v>
      </c>
      <c r="DB28" s="17">
        <v>0</v>
      </c>
      <c r="DC28" s="17">
        <v>0</v>
      </c>
      <c r="DD28" s="17">
        <v>0</v>
      </c>
      <c r="DE28" s="17">
        <v>0</v>
      </c>
      <c r="DF28" s="17">
        <v>0</v>
      </c>
      <c r="DG28" s="17">
        <v>0</v>
      </c>
      <c r="DH28" s="17">
        <v>0</v>
      </c>
      <c r="DI28" s="17">
        <v>0</v>
      </c>
      <c r="DJ28" s="17" t="s">
        <v>242</v>
      </c>
      <c r="DK28" s="17" t="s">
        <v>242</v>
      </c>
      <c r="DL28" s="17" t="s">
        <v>242</v>
      </c>
      <c r="DM28" s="17" t="s">
        <v>242</v>
      </c>
      <c r="DN28" s="17" t="s">
        <v>242</v>
      </c>
      <c r="DO28" s="17" t="s">
        <v>242</v>
      </c>
      <c r="DP28" s="29"/>
      <c r="DQ28" s="16"/>
      <c r="DR28" s="198" t="s">
        <v>241</v>
      </c>
      <c r="DS28" s="17" t="s">
        <v>242</v>
      </c>
      <c r="DT28" s="17" t="s">
        <v>242</v>
      </c>
      <c r="DU28" s="17" t="s">
        <v>242</v>
      </c>
      <c r="DV28" s="17" t="s">
        <v>242</v>
      </c>
      <c r="DW28" s="17" t="s">
        <v>242</v>
      </c>
      <c r="DX28" s="17" t="s">
        <v>242</v>
      </c>
      <c r="DY28" s="17" t="s">
        <v>242</v>
      </c>
      <c r="DZ28" s="17" t="s">
        <v>242</v>
      </c>
      <c r="EA28" s="17">
        <v>0</v>
      </c>
      <c r="EB28" s="17">
        <v>0</v>
      </c>
      <c r="EC28" s="17">
        <v>0</v>
      </c>
      <c r="ED28" s="17">
        <v>0</v>
      </c>
      <c r="EE28" s="17">
        <v>0</v>
      </c>
      <c r="EF28" s="17">
        <v>0.1</v>
      </c>
      <c r="EG28" s="17">
        <v>0.1</v>
      </c>
      <c r="EH28" s="17" t="s">
        <v>242</v>
      </c>
      <c r="EI28" s="17" t="s">
        <v>242</v>
      </c>
      <c r="EJ28" s="17" t="s">
        <v>242</v>
      </c>
      <c r="EK28" s="17" t="s">
        <v>242</v>
      </c>
      <c r="EL28" s="17" t="s">
        <v>242</v>
      </c>
      <c r="EM28" s="17" t="s">
        <v>242</v>
      </c>
      <c r="EN28" s="29"/>
      <c r="EO28" s="16"/>
      <c r="EP28" s="198" t="s">
        <v>241</v>
      </c>
      <c r="EQ28" s="17" t="s">
        <v>242</v>
      </c>
      <c r="ER28" s="17" t="s">
        <v>242</v>
      </c>
      <c r="ES28" s="17" t="s">
        <v>242</v>
      </c>
      <c r="ET28" s="17" t="s">
        <v>242</v>
      </c>
      <c r="EU28" s="17" t="s">
        <v>242</v>
      </c>
      <c r="EV28" s="17" t="s">
        <v>242</v>
      </c>
      <c r="EW28" s="17" t="s">
        <v>242</v>
      </c>
      <c r="EX28" s="17" t="s">
        <v>242</v>
      </c>
      <c r="EY28" s="17" t="s">
        <v>242</v>
      </c>
      <c r="EZ28" s="17" t="s">
        <v>242</v>
      </c>
      <c r="FA28" s="17" t="s">
        <v>242</v>
      </c>
      <c r="FB28" s="17">
        <v>0</v>
      </c>
      <c r="FC28" s="17">
        <v>0</v>
      </c>
      <c r="FD28" s="17">
        <v>0</v>
      </c>
      <c r="FE28" s="17">
        <v>0</v>
      </c>
      <c r="FF28" s="17" t="s">
        <v>242</v>
      </c>
      <c r="FG28" s="17" t="s">
        <v>242</v>
      </c>
      <c r="FH28" s="17" t="s">
        <v>242</v>
      </c>
      <c r="FI28" s="17" t="s">
        <v>242</v>
      </c>
      <c r="FJ28" s="17" t="s">
        <v>242</v>
      </c>
      <c r="FK28" s="17" t="s">
        <v>242</v>
      </c>
      <c r="FM28" s="1"/>
      <c r="FN28" s="202" t="s">
        <v>239</v>
      </c>
      <c r="FO28" s="2" t="s">
        <v>240</v>
      </c>
      <c r="FP28" s="2" t="s">
        <v>240</v>
      </c>
      <c r="FQ28" s="2" t="s">
        <v>240</v>
      </c>
      <c r="FR28" s="2" t="s">
        <v>240</v>
      </c>
      <c r="FS28" s="2" t="s">
        <v>240</v>
      </c>
      <c r="FT28" s="2" t="s">
        <v>240</v>
      </c>
      <c r="FU28" s="2" t="s">
        <v>240</v>
      </c>
      <c r="FV28" s="2" t="s">
        <v>240</v>
      </c>
      <c r="FW28" s="2" t="s">
        <v>240</v>
      </c>
      <c r="FX28" s="2" t="s">
        <v>240</v>
      </c>
      <c r="FY28" s="2" t="s">
        <v>240</v>
      </c>
      <c r="FZ28" s="2">
        <v>0</v>
      </c>
      <c r="GA28" s="2">
        <v>0</v>
      </c>
      <c r="GB28" s="2">
        <v>0</v>
      </c>
      <c r="GC28" s="2">
        <v>0</v>
      </c>
      <c r="GD28" s="2" t="s">
        <v>240</v>
      </c>
      <c r="GE28" s="2" t="s">
        <v>240</v>
      </c>
      <c r="GF28" s="2" t="s">
        <v>240</v>
      </c>
      <c r="GG28" s="2" t="s">
        <v>240</v>
      </c>
      <c r="GH28" s="2" t="s">
        <v>240</v>
      </c>
      <c r="GI28" s="2" t="s">
        <v>240</v>
      </c>
      <c r="GK28" s="1"/>
      <c r="GL28" s="202" t="s">
        <v>239</v>
      </c>
      <c r="GM28" s="2" t="s">
        <v>240</v>
      </c>
      <c r="GN28" s="2" t="s">
        <v>240</v>
      </c>
      <c r="GO28" s="2" t="s">
        <v>240</v>
      </c>
      <c r="GP28" s="2" t="s">
        <v>240</v>
      </c>
      <c r="GQ28" s="2" t="s">
        <v>240</v>
      </c>
      <c r="GR28" s="2" t="s">
        <v>240</v>
      </c>
      <c r="GS28" s="2" t="s">
        <v>240</v>
      </c>
      <c r="GT28" s="2" t="s">
        <v>240</v>
      </c>
      <c r="GU28" s="2" t="s">
        <v>240</v>
      </c>
      <c r="GV28" s="2" t="s">
        <v>240</v>
      </c>
      <c r="GW28" s="2">
        <v>0</v>
      </c>
      <c r="GX28" s="2">
        <v>0</v>
      </c>
      <c r="GY28" s="2">
        <v>0</v>
      </c>
      <c r="GZ28" s="2">
        <v>0</v>
      </c>
      <c r="HA28" s="2">
        <v>0</v>
      </c>
      <c r="HB28" s="2" t="s">
        <v>240</v>
      </c>
      <c r="HC28" s="2" t="s">
        <v>240</v>
      </c>
      <c r="HD28" s="2" t="s">
        <v>240</v>
      </c>
      <c r="HE28" s="2" t="s">
        <v>240</v>
      </c>
      <c r="HF28" s="2" t="s">
        <v>240</v>
      </c>
      <c r="HG28" s="2" t="s">
        <v>240</v>
      </c>
    </row>
    <row r="29" spans="1:215" ht="14.5">
      <c r="A29" s="1"/>
      <c r="B29" s="190" t="s">
        <v>243</v>
      </c>
      <c r="C29" s="1">
        <v>0</v>
      </c>
      <c r="D29" s="2" t="s">
        <v>240</v>
      </c>
      <c r="E29" s="2" t="s">
        <v>240</v>
      </c>
      <c r="F29" s="2" t="s">
        <v>240</v>
      </c>
      <c r="G29" s="2" t="s">
        <v>240</v>
      </c>
      <c r="H29" s="2" t="s">
        <v>240</v>
      </c>
      <c r="I29" s="2" t="s">
        <v>240</v>
      </c>
      <c r="J29" s="2" t="s">
        <v>240</v>
      </c>
      <c r="K29" s="2" t="s">
        <v>240</v>
      </c>
      <c r="L29" s="2" t="s">
        <v>240</v>
      </c>
      <c r="M29" s="2" t="s">
        <v>240</v>
      </c>
      <c r="N29" s="2" t="s">
        <v>240</v>
      </c>
      <c r="O29" s="2" t="s">
        <v>240</v>
      </c>
      <c r="P29" s="2" t="s">
        <v>240</v>
      </c>
      <c r="Q29" s="2" t="s">
        <v>240</v>
      </c>
      <c r="R29" s="2" t="s">
        <v>240</v>
      </c>
      <c r="S29" s="2" t="s">
        <v>240</v>
      </c>
      <c r="T29" s="2" t="s">
        <v>240</v>
      </c>
      <c r="U29" s="2" t="s">
        <v>240</v>
      </c>
      <c r="V29" s="2" t="s">
        <v>240</v>
      </c>
      <c r="W29" s="2" t="s">
        <v>240</v>
      </c>
      <c r="Y29" s="1"/>
      <c r="Z29" s="190" t="s">
        <v>243</v>
      </c>
      <c r="AA29" s="1">
        <v>0</v>
      </c>
      <c r="AB29" s="2" t="s">
        <v>240</v>
      </c>
      <c r="AC29" s="2" t="s">
        <v>240</v>
      </c>
      <c r="AD29" s="2" t="s">
        <v>240</v>
      </c>
      <c r="AE29" s="2" t="s">
        <v>240</v>
      </c>
      <c r="AF29" s="2" t="s">
        <v>240</v>
      </c>
      <c r="AG29" s="2" t="s">
        <v>240</v>
      </c>
      <c r="AH29" s="2" t="s">
        <v>240</v>
      </c>
      <c r="AI29" s="2" t="s">
        <v>240</v>
      </c>
      <c r="AJ29" s="2" t="s">
        <v>240</v>
      </c>
      <c r="AK29" s="2" t="s">
        <v>240</v>
      </c>
      <c r="AL29" s="2" t="s">
        <v>240</v>
      </c>
      <c r="AM29" s="2" t="s">
        <v>240</v>
      </c>
      <c r="AN29" s="2" t="s">
        <v>240</v>
      </c>
      <c r="AO29" s="2" t="s">
        <v>240</v>
      </c>
      <c r="AP29" s="2" t="s">
        <v>240</v>
      </c>
      <c r="AQ29" s="2" t="s">
        <v>240</v>
      </c>
      <c r="AR29" s="2" t="s">
        <v>240</v>
      </c>
      <c r="AS29" s="2" t="s">
        <v>240</v>
      </c>
      <c r="AT29" s="2" t="s">
        <v>240</v>
      </c>
      <c r="AU29" s="2" t="s">
        <v>240</v>
      </c>
      <c r="AW29" s="16"/>
      <c r="AX29" s="198" t="s">
        <v>244</v>
      </c>
      <c r="AY29" s="16">
        <v>0</v>
      </c>
      <c r="AZ29" s="17" t="s">
        <v>242</v>
      </c>
      <c r="BA29" s="17" t="s">
        <v>242</v>
      </c>
      <c r="BB29" s="17" t="s">
        <v>242</v>
      </c>
      <c r="BC29" s="17" t="s">
        <v>242</v>
      </c>
      <c r="BD29" s="17" t="s">
        <v>242</v>
      </c>
      <c r="BE29" s="17" t="s">
        <v>242</v>
      </c>
      <c r="BF29" s="17" t="s">
        <v>242</v>
      </c>
      <c r="BG29" s="17" t="s">
        <v>242</v>
      </c>
      <c r="BH29" s="17" t="s">
        <v>242</v>
      </c>
      <c r="BI29" s="17" t="s">
        <v>242</v>
      </c>
      <c r="BJ29" s="17" t="s">
        <v>242</v>
      </c>
      <c r="BK29" s="17" t="s">
        <v>242</v>
      </c>
      <c r="BL29" s="17" t="s">
        <v>242</v>
      </c>
      <c r="BM29" s="17" t="s">
        <v>242</v>
      </c>
      <c r="BN29" s="17" t="s">
        <v>242</v>
      </c>
      <c r="BO29" s="17" t="s">
        <v>242</v>
      </c>
      <c r="BP29" s="17" t="s">
        <v>242</v>
      </c>
      <c r="BQ29" s="17" t="s">
        <v>242</v>
      </c>
      <c r="BR29" s="17" t="s">
        <v>242</v>
      </c>
      <c r="BS29" s="17" t="s">
        <v>242</v>
      </c>
      <c r="BT29" s="29"/>
      <c r="BU29" s="16"/>
      <c r="BV29" s="198" t="s">
        <v>244</v>
      </c>
      <c r="BW29" s="16">
        <v>0</v>
      </c>
      <c r="BX29" s="17" t="s">
        <v>242</v>
      </c>
      <c r="BY29" s="17" t="s">
        <v>242</v>
      </c>
      <c r="BZ29" s="17" t="s">
        <v>242</v>
      </c>
      <c r="CA29" s="17" t="s">
        <v>242</v>
      </c>
      <c r="CB29" s="17" t="s">
        <v>242</v>
      </c>
      <c r="CC29" s="17" t="s">
        <v>242</v>
      </c>
      <c r="CD29" s="17" t="s">
        <v>242</v>
      </c>
      <c r="CE29" s="17" t="s">
        <v>242</v>
      </c>
      <c r="CF29" s="17" t="s">
        <v>242</v>
      </c>
      <c r="CG29" s="17" t="s">
        <v>242</v>
      </c>
      <c r="CH29" s="17" t="s">
        <v>242</v>
      </c>
      <c r="CI29" s="17" t="s">
        <v>242</v>
      </c>
      <c r="CJ29" s="17" t="s">
        <v>242</v>
      </c>
      <c r="CK29" s="17" t="s">
        <v>242</v>
      </c>
      <c r="CL29" s="17" t="s">
        <v>242</v>
      </c>
      <c r="CM29" s="17" t="s">
        <v>242</v>
      </c>
      <c r="CN29" s="17" t="s">
        <v>242</v>
      </c>
      <c r="CO29" s="17" t="s">
        <v>242</v>
      </c>
      <c r="CP29" s="17" t="s">
        <v>242</v>
      </c>
      <c r="CQ29" s="17" t="s">
        <v>242</v>
      </c>
      <c r="CR29" s="29"/>
      <c r="CS29" s="16"/>
      <c r="CT29" s="198" t="s">
        <v>244</v>
      </c>
      <c r="CU29" s="16">
        <v>0</v>
      </c>
      <c r="CV29" s="17" t="s">
        <v>242</v>
      </c>
      <c r="CW29" s="17" t="s">
        <v>242</v>
      </c>
      <c r="CX29" s="17" t="s">
        <v>242</v>
      </c>
      <c r="CY29" s="17" t="s">
        <v>242</v>
      </c>
      <c r="CZ29" s="17" t="s">
        <v>242</v>
      </c>
      <c r="DA29" s="17" t="s">
        <v>242</v>
      </c>
      <c r="DB29" s="17" t="s">
        <v>242</v>
      </c>
      <c r="DC29" s="17" t="s">
        <v>242</v>
      </c>
      <c r="DD29" s="17" t="s">
        <v>242</v>
      </c>
      <c r="DE29" s="17" t="s">
        <v>242</v>
      </c>
      <c r="DF29" s="17" t="s">
        <v>242</v>
      </c>
      <c r="DG29" s="17" t="s">
        <v>242</v>
      </c>
      <c r="DH29" s="17" t="s">
        <v>242</v>
      </c>
      <c r="DI29" s="17" t="s">
        <v>242</v>
      </c>
      <c r="DJ29" s="17" t="s">
        <v>242</v>
      </c>
      <c r="DK29" s="17" t="s">
        <v>242</v>
      </c>
      <c r="DL29" s="17" t="s">
        <v>242</v>
      </c>
      <c r="DM29" s="17" t="s">
        <v>242</v>
      </c>
      <c r="DN29" s="17" t="s">
        <v>242</v>
      </c>
      <c r="DO29" s="17" t="s">
        <v>242</v>
      </c>
      <c r="DP29" s="29"/>
      <c r="DQ29" s="16"/>
      <c r="DR29" s="198" t="s">
        <v>244</v>
      </c>
      <c r="DS29" s="16">
        <v>0</v>
      </c>
      <c r="DT29" s="17" t="s">
        <v>242</v>
      </c>
      <c r="DU29" s="17" t="s">
        <v>242</v>
      </c>
      <c r="DV29" s="17" t="s">
        <v>242</v>
      </c>
      <c r="DW29" s="17" t="s">
        <v>242</v>
      </c>
      <c r="DX29" s="17" t="s">
        <v>242</v>
      </c>
      <c r="DY29" s="17" t="s">
        <v>242</v>
      </c>
      <c r="DZ29" s="17" t="s">
        <v>242</v>
      </c>
      <c r="EA29" s="17" t="s">
        <v>242</v>
      </c>
      <c r="EB29" s="17" t="s">
        <v>242</v>
      </c>
      <c r="EC29" s="17" t="s">
        <v>242</v>
      </c>
      <c r="ED29" s="17" t="s">
        <v>242</v>
      </c>
      <c r="EE29" s="17" t="s">
        <v>242</v>
      </c>
      <c r="EF29" s="17" t="s">
        <v>242</v>
      </c>
      <c r="EG29" s="17" t="s">
        <v>242</v>
      </c>
      <c r="EH29" s="17" t="s">
        <v>242</v>
      </c>
      <c r="EI29" s="17" t="s">
        <v>242</v>
      </c>
      <c r="EJ29" s="17" t="s">
        <v>242</v>
      </c>
      <c r="EK29" s="17" t="s">
        <v>242</v>
      </c>
      <c r="EL29" s="17" t="s">
        <v>242</v>
      </c>
      <c r="EM29" s="17" t="s">
        <v>242</v>
      </c>
      <c r="EN29" s="29"/>
      <c r="EO29" s="16"/>
      <c r="EP29" s="198" t="s">
        <v>244</v>
      </c>
      <c r="EQ29" s="16">
        <v>0</v>
      </c>
      <c r="ER29" s="17" t="s">
        <v>242</v>
      </c>
      <c r="ES29" s="17" t="s">
        <v>242</v>
      </c>
      <c r="ET29" s="17" t="s">
        <v>242</v>
      </c>
      <c r="EU29" s="17" t="s">
        <v>242</v>
      </c>
      <c r="EV29" s="17" t="s">
        <v>242</v>
      </c>
      <c r="EW29" s="17" t="s">
        <v>242</v>
      </c>
      <c r="EX29" s="17" t="s">
        <v>242</v>
      </c>
      <c r="EY29" s="17" t="s">
        <v>242</v>
      </c>
      <c r="EZ29" s="17" t="s">
        <v>242</v>
      </c>
      <c r="FA29" s="17" t="s">
        <v>242</v>
      </c>
      <c r="FB29" s="17" t="s">
        <v>242</v>
      </c>
      <c r="FC29" s="17" t="s">
        <v>242</v>
      </c>
      <c r="FD29" s="17" t="s">
        <v>242</v>
      </c>
      <c r="FE29" s="17" t="s">
        <v>242</v>
      </c>
      <c r="FF29" s="17" t="s">
        <v>242</v>
      </c>
      <c r="FG29" s="17" t="s">
        <v>242</v>
      </c>
      <c r="FH29" s="17" t="s">
        <v>242</v>
      </c>
      <c r="FI29" s="17" t="s">
        <v>242</v>
      </c>
      <c r="FJ29" s="17" t="s">
        <v>242</v>
      </c>
      <c r="FK29" s="17" t="s">
        <v>242</v>
      </c>
      <c r="FM29" s="1"/>
      <c r="FN29" s="202" t="s">
        <v>243</v>
      </c>
      <c r="FO29" s="1">
        <v>0</v>
      </c>
      <c r="FP29" s="2" t="s">
        <v>240</v>
      </c>
      <c r="FQ29" s="2" t="s">
        <v>240</v>
      </c>
      <c r="FR29" s="2" t="s">
        <v>240</v>
      </c>
      <c r="FS29" s="2" t="s">
        <v>240</v>
      </c>
      <c r="FT29" s="2" t="s">
        <v>240</v>
      </c>
      <c r="FU29" s="2" t="s">
        <v>240</v>
      </c>
      <c r="FV29" s="2" t="s">
        <v>240</v>
      </c>
      <c r="FW29" s="2" t="s">
        <v>240</v>
      </c>
      <c r="FX29" s="2" t="s">
        <v>240</v>
      </c>
      <c r="FY29" s="2" t="s">
        <v>240</v>
      </c>
      <c r="FZ29" s="2" t="s">
        <v>240</v>
      </c>
      <c r="GA29" s="2" t="s">
        <v>240</v>
      </c>
      <c r="GB29" s="2" t="s">
        <v>240</v>
      </c>
      <c r="GC29" s="2" t="s">
        <v>240</v>
      </c>
      <c r="GD29" s="2" t="s">
        <v>240</v>
      </c>
      <c r="GE29" s="2" t="s">
        <v>240</v>
      </c>
      <c r="GF29" s="2" t="s">
        <v>240</v>
      </c>
      <c r="GG29" s="2" t="s">
        <v>240</v>
      </c>
      <c r="GH29" s="2" t="s">
        <v>240</v>
      </c>
      <c r="GI29" s="2" t="s">
        <v>240</v>
      </c>
      <c r="GK29" s="1"/>
      <c r="GL29" s="202" t="s">
        <v>243</v>
      </c>
      <c r="GM29" s="1">
        <v>0</v>
      </c>
      <c r="GN29" s="2" t="s">
        <v>240</v>
      </c>
      <c r="GO29" s="2" t="s">
        <v>240</v>
      </c>
      <c r="GP29" s="2" t="s">
        <v>240</v>
      </c>
      <c r="GQ29" s="2" t="s">
        <v>240</v>
      </c>
      <c r="GR29" s="2" t="s">
        <v>240</v>
      </c>
      <c r="GS29" s="2" t="s">
        <v>240</v>
      </c>
      <c r="GT29" s="2" t="s">
        <v>240</v>
      </c>
      <c r="GU29" s="2" t="s">
        <v>240</v>
      </c>
      <c r="GV29" s="2" t="s">
        <v>240</v>
      </c>
      <c r="GW29" s="2" t="s">
        <v>240</v>
      </c>
      <c r="GX29" s="2" t="s">
        <v>240</v>
      </c>
      <c r="GY29" s="2" t="s">
        <v>240</v>
      </c>
      <c r="GZ29" s="2" t="s">
        <v>240</v>
      </c>
      <c r="HA29" s="2" t="s">
        <v>240</v>
      </c>
      <c r="HB29" s="2" t="s">
        <v>240</v>
      </c>
      <c r="HC29" s="2" t="s">
        <v>240</v>
      </c>
      <c r="HD29" s="2" t="s">
        <v>240</v>
      </c>
      <c r="HE29" s="2" t="s">
        <v>240</v>
      </c>
      <c r="HF29" s="2" t="s">
        <v>240</v>
      </c>
      <c r="HG29" s="2" t="s">
        <v>240</v>
      </c>
    </row>
    <row r="30" spans="1:215" ht="14.5">
      <c r="A30" s="1"/>
      <c r="B30" s="190" t="s">
        <v>245</v>
      </c>
      <c r="C30" s="1">
        <v>0</v>
      </c>
      <c r="D30" s="1">
        <v>0.3</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Y30" s="1"/>
      <c r="Z30" s="190" t="s">
        <v>245</v>
      </c>
      <c r="AA30" s="1">
        <v>0</v>
      </c>
      <c r="AB30" s="1">
        <v>0.2</v>
      </c>
      <c r="AC30" s="1">
        <v>0.4</v>
      </c>
      <c r="AD30" s="1">
        <v>0.3</v>
      </c>
      <c r="AE30" s="1">
        <v>0.7</v>
      </c>
      <c r="AF30" s="1">
        <v>2.8</v>
      </c>
      <c r="AG30" s="1">
        <v>0</v>
      </c>
      <c r="AH30" s="1">
        <v>0</v>
      </c>
      <c r="AI30" s="1">
        <v>0</v>
      </c>
      <c r="AJ30" s="1">
        <v>0</v>
      </c>
      <c r="AK30" s="1">
        <v>0</v>
      </c>
      <c r="AL30" s="1">
        <v>0</v>
      </c>
      <c r="AM30" s="1">
        <v>0</v>
      </c>
      <c r="AN30" s="1">
        <v>0</v>
      </c>
      <c r="AO30" s="1">
        <v>0</v>
      </c>
      <c r="AP30" s="1">
        <v>0</v>
      </c>
      <c r="AQ30" s="1">
        <v>0</v>
      </c>
      <c r="AR30" s="1">
        <v>0</v>
      </c>
      <c r="AS30" s="1">
        <v>0</v>
      </c>
      <c r="AT30" s="1">
        <v>0</v>
      </c>
      <c r="AU30" s="1">
        <v>0</v>
      </c>
      <c r="AW30" s="16"/>
      <c r="AX30" s="198" t="s">
        <v>246</v>
      </c>
      <c r="AY30" s="16">
        <v>0</v>
      </c>
      <c r="AZ30" s="16">
        <v>0.3</v>
      </c>
      <c r="BA30" s="16">
        <v>0.1</v>
      </c>
      <c r="BB30" s="16">
        <v>0.1</v>
      </c>
      <c r="BC30" s="16">
        <v>0.2</v>
      </c>
      <c r="BD30" s="16">
        <v>0.3</v>
      </c>
      <c r="BE30" s="16">
        <v>0</v>
      </c>
      <c r="BF30" s="16">
        <v>0</v>
      </c>
      <c r="BG30" s="16">
        <v>0</v>
      </c>
      <c r="BH30" s="16">
        <v>0</v>
      </c>
      <c r="BI30" s="16">
        <v>0</v>
      </c>
      <c r="BJ30" s="16">
        <v>0</v>
      </c>
      <c r="BK30" s="16">
        <v>0</v>
      </c>
      <c r="BL30" s="16">
        <v>0</v>
      </c>
      <c r="BM30" s="16">
        <v>0</v>
      </c>
      <c r="BN30" s="16">
        <v>0</v>
      </c>
      <c r="BO30" s="16">
        <v>0</v>
      </c>
      <c r="BP30" s="16">
        <v>0</v>
      </c>
      <c r="BQ30" s="16">
        <v>0</v>
      </c>
      <c r="BR30" s="16">
        <v>0</v>
      </c>
      <c r="BS30" s="16">
        <v>0</v>
      </c>
      <c r="BT30" s="29"/>
      <c r="BU30" s="16"/>
      <c r="BV30" s="198" t="s">
        <v>246</v>
      </c>
      <c r="BW30" s="16">
        <v>0</v>
      </c>
      <c r="BX30" s="16">
        <v>1.2</v>
      </c>
      <c r="BY30" s="16">
        <v>2.9</v>
      </c>
      <c r="BZ30" s="16">
        <v>3.3</v>
      </c>
      <c r="CA30" s="16">
        <v>3.9</v>
      </c>
      <c r="CB30" s="16">
        <v>7.7</v>
      </c>
      <c r="CC30" s="16">
        <v>0</v>
      </c>
      <c r="CD30" s="16">
        <v>0</v>
      </c>
      <c r="CE30" s="16">
        <v>0</v>
      </c>
      <c r="CF30" s="16">
        <v>0</v>
      </c>
      <c r="CG30" s="16">
        <v>0</v>
      </c>
      <c r="CH30" s="16">
        <v>0</v>
      </c>
      <c r="CI30" s="16">
        <v>0</v>
      </c>
      <c r="CJ30" s="16">
        <v>0</v>
      </c>
      <c r="CK30" s="16">
        <v>0</v>
      </c>
      <c r="CL30" s="16">
        <v>0</v>
      </c>
      <c r="CM30" s="16">
        <v>0</v>
      </c>
      <c r="CN30" s="16">
        <v>0</v>
      </c>
      <c r="CO30" s="16">
        <v>0</v>
      </c>
      <c r="CP30" s="16">
        <v>0</v>
      </c>
      <c r="CQ30" s="16">
        <v>0</v>
      </c>
      <c r="CR30" s="29"/>
      <c r="CS30" s="16"/>
      <c r="CT30" s="198" t="s">
        <v>246</v>
      </c>
      <c r="CU30" s="16">
        <v>0</v>
      </c>
      <c r="CV30" s="16">
        <v>1.4</v>
      </c>
      <c r="CW30" s="16">
        <v>1.8</v>
      </c>
      <c r="CX30" s="16">
        <v>2.1</v>
      </c>
      <c r="CY30" s="16">
        <v>4.4000000000000004</v>
      </c>
      <c r="CZ30" s="16">
        <v>10.6</v>
      </c>
      <c r="DA30" s="16">
        <v>0</v>
      </c>
      <c r="DB30" s="16">
        <v>0</v>
      </c>
      <c r="DC30" s="16">
        <v>0</v>
      </c>
      <c r="DD30" s="16">
        <v>0</v>
      </c>
      <c r="DE30" s="16">
        <v>0</v>
      </c>
      <c r="DF30" s="16">
        <v>0</v>
      </c>
      <c r="DG30" s="16">
        <v>0</v>
      </c>
      <c r="DH30" s="16">
        <v>0</v>
      </c>
      <c r="DI30" s="16">
        <v>0</v>
      </c>
      <c r="DJ30" s="16">
        <v>0</v>
      </c>
      <c r="DK30" s="16">
        <v>0</v>
      </c>
      <c r="DL30" s="16">
        <v>0</v>
      </c>
      <c r="DM30" s="16">
        <v>0</v>
      </c>
      <c r="DN30" s="16">
        <v>0</v>
      </c>
      <c r="DO30" s="16">
        <v>0</v>
      </c>
      <c r="DP30" s="29"/>
      <c r="DQ30" s="16"/>
      <c r="DR30" s="198" t="s">
        <v>246</v>
      </c>
      <c r="DS30" s="16">
        <v>0</v>
      </c>
      <c r="DT30" s="16">
        <v>2.9</v>
      </c>
      <c r="DU30" s="16">
        <v>3.3</v>
      </c>
      <c r="DV30" s="16">
        <v>3.2</v>
      </c>
      <c r="DW30" s="16">
        <v>6</v>
      </c>
      <c r="DX30" s="16">
        <v>8.1</v>
      </c>
      <c r="DY30" s="16">
        <v>0</v>
      </c>
      <c r="DZ30" s="16">
        <v>0</v>
      </c>
      <c r="EA30" s="16">
        <v>0</v>
      </c>
      <c r="EB30" s="16">
        <v>0</v>
      </c>
      <c r="EC30" s="16">
        <v>0</v>
      </c>
      <c r="ED30" s="16">
        <v>0</v>
      </c>
      <c r="EE30" s="16">
        <v>0</v>
      </c>
      <c r="EF30" s="16">
        <v>0</v>
      </c>
      <c r="EG30" s="16">
        <v>0</v>
      </c>
      <c r="EH30" s="16">
        <v>0</v>
      </c>
      <c r="EI30" s="16">
        <v>0</v>
      </c>
      <c r="EJ30" s="16">
        <v>0</v>
      </c>
      <c r="EK30" s="16">
        <v>0</v>
      </c>
      <c r="EL30" s="16">
        <v>0</v>
      </c>
      <c r="EM30" s="16">
        <v>0</v>
      </c>
      <c r="EN30" s="29"/>
      <c r="EO30" s="16"/>
      <c r="EP30" s="198" t="s">
        <v>246</v>
      </c>
      <c r="EQ30" s="16">
        <v>0</v>
      </c>
      <c r="ER30" s="16">
        <v>1.4</v>
      </c>
      <c r="ES30" s="16">
        <v>1.5</v>
      </c>
      <c r="ET30" s="16">
        <v>1</v>
      </c>
      <c r="EU30" s="16">
        <v>2.2999999999999998</v>
      </c>
      <c r="EV30" s="16">
        <v>3.1</v>
      </c>
      <c r="EW30" s="16">
        <v>0</v>
      </c>
      <c r="EX30" s="16">
        <v>0</v>
      </c>
      <c r="EY30" s="16">
        <v>0</v>
      </c>
      <c r="EZ30" s="16">
        <v>0</v>
      </c>
      <c r="FA30" s="16">
        <v>0</v>
      </c>
      <c r="FB30" s="16">
        <v>0</v>
      </c>
      <c r="FC30" s="16">
        <v>0</v>
      </c>
      <c r="FD30" s="16">
        <v>0</v>
      </c>
      <c r="FE30" s="16">
        <v>0</v>
      </c>
      <c r="FF30" s="16">
        <v>0</v>
      </c>
      <c r="FG30" s="16">
        <v>0</v>
      </c>
      <c r="FH30" s="16">
        <v>0</v>
      </c>
      <c r="FI30" s="16">
        <v>0</v>
      </c>
      <c r="FJ30" s="16">
        <v>0</v>
      </c>
      <c r="FK30" s="16">
        <v>0</v>
      </c>
      <c r="FM30" s="1"/>
      <c r="FN30" s="202" t="s">
        <v>245</v>
      </c>
      <c r="FO30" s="1">
        <v>0</v>
      </c>
      <c r="FP30" s="1">
        <v>1.7</v>
      </c>
      <c r="FQ30" s="1">
        <v>2.5</v>
      </c>
      <c r="FR30" s="1">
        <v>2.9</v>
      </c>
      <c r="FS30" s="1">
        <v>6.2</v>
      </c>
      <c r="FT30" s="1">
        <v>11.4</v>
      </c>
      <c r="FU30" s="1">
        <v>0</v>
      </c>
      <c r="FV30" s="1">
        <v>0</v>
      </c>
      <c r="FW30" s="1">
        <v>0</v>
      </c>
      <c r="FX30" s="1">
        <v>0</v>
      </c>
      <c r="FY30" s="1">
        <v>0</v>
      </c>
      <c r="FZ30" s="1">
        <v>0</v>
      </c>
      <c r="GA30" s="1">
        <v>0</v>
      </c>
      <c r="GB30" s="1">
        <v>0</v>
      </c>
      <c r="GC30" s="1">
        <v>0</v>
      </c>
      <c r="GD30" s="1">
        <v>0</v>
      </c>
      <c r="GE30" s="1">
        <v>0</v>
      </c>
      <c r="GF30" s="1">
        <v>0</v>
      </c>
      <c r="GG30" s="1">
        <v>0</v>
      </c>
      <c r="GH30" s="1">
        <v>0</v>
      </c>
      <c r="GI30" s="1">
        <v>0</v>
      </c>
      <c r="GK30" s="1"/>
      <c r="GL30" s="202" t="s">
        <v>245</v>
      </c>
      <c r="GM30" s="1">
        <v>0</v>
      </c>
      <c r="GN30" s="1">
        <v>1.5</v>
      </c>
      <c r="GO30" s="1">
        <v>2.8</v>
      </c>
      <c r="GP30" s="1">
        <v>2.5</v>
      </c>
      <c r="GQ30" s="1">
        <v>5.7</v>
      </c>
      <c r="GR30" s="1">
        <v>14.7</v>
      </c>
      <c r="GS30" s="1">
        <v>0</v>
      </c>
      <c r="GT30" s="1">
        <v>0</v>
      </c>
      <c r="GU30" s="1">
        <v>0</v>
      </c>
      <c r="GV30" s="1">
        <v>0</v>
      </c>
      <c r="GW30" s="1">
        <v>0</v>
      </c>
      <c r="GX30" s="1">
        <v>0</v>
      </c>
      <c r="GY30" s="1">
        <v>0</v>
      </c>
      <c r="GZ30" s="1">
        <v>0</v>
      </c>
      <c r="HA30" s="1">
        <v>0</v>
      </c>
      <c r="HB30" s="1">
        <v>0</v>
      </c>
      <c r="HC30" s="1">
        <v>0</v>
      </c>
      <c r="HD30" s="1">
        <v>0</v>
      </c>
      <c r="HE30" s="1">
        <v>0</v>
      </c>
      <c r="HF30" s="1">
        <v>0</v>
      </c>
      <c r="HG30" s="1">
        <v>0</v>
      </c>
    </row>
    <row r="31" spans="1:215" ht="14.5">
      <c r="A31" s="410"/>
      <c r="B31" s="410"/>
      <c r="C31" s="1"/>
      <c r="D31" s="1"/>
      <c r="E31" s="1"/>
      <c r="F31" s="1"/>
      <c r="G31" s="1"/>
      <c r="H31" s="1"/>
      <c r="I31" s="1"/>
      <c r="J31" s="1"/>
      <c r="K31" s="1"/>
      <c r="L31" s="1"/>
      <c r="M31" s="1"/>
      <c r="N31" s="1"/>
      <c r="O31" s="1"/>
      <c r="P31" s="1"/>
      <c r="Q31" s="1"/>
      <c r="R31" s="1"/>
      <c r="S31" s="1"/>
      <c r="T31" s="1"/>
      <c r="U31" s="1"/>
      <c r="V31" s="1"/>
      <c r="W31" s="1"/>
      <c r="Y31" s="410"/>
      <c r="Z31" s="410"/>
      <c r="AA31" s="1"/>
      <c r="AB31" s="1"/>
      <c r="AC31" s="1"/>
      <c r="AD31" s="1"/>
      <c r="AE31" s="1"/>
      <c r="AF31" s="1"/>
      <c r="AG31" s="1"/>
      <c r="AH31" s="1"/>
      <c r="AI31" s="1"/>
      <c r="AJ31" s="1"/>
      <c r="AK31" s="1"/>
      <c r="AL31" s="1"/>
      <c r="AM31" s="1"/>
      <c r="AN31" s="1"/>
      <c r="AO31" s="1"/>
      <c r="AP31" s="1"/>
      <c r="AQ31" s="1"/>
      <c r="AR31" s="1"/>
      <c r="AS31" s="1"/>
      <c r="AT31" s="1"/>
      <c r="AU31" s="1"/>
      <c r="AW31" s="411"/>
      <c r="AX31" s="411"/>
      <c r="AY31" s="16"/>
      <c r="AZ31" s="16"/>
      <c r="BA31" s="16"/>
      <c r="BB31" s="16"/>
      <c r="BC31" s="16"/>
      <c r="BD31" s="16"/>
      <c r="BE31" s="16"/>
      <c r="BF31" s="16"/>
      <c r="BG31" s="16"/>
      <c r="BH31" s="16"/>
      <c r="BI31" s="16"/>
      <c r="BJ31" s="16"/>
      <c r="BK31" s="16"/>
      <c r="BL31" s="16"/>
      <c r="BM31" s="16"/>
      <c r="BN31" s="16"/>
      <c r="BO31" s="16"/>
      <c r="BP31" s="16"/>
      <c r="BQ31" s="16"/>
      <c r="BR31" s="16"/>
      <c r="BS31" s="16"/>
      <c r="BT31" s="29"/>
      <c r="BU31" s="411"/>
      <c r="BV31" s="411"/>
      <c r="BW31" s="16"/>
      <c r="BX31" s="16"/>
      <c r="BY31" s="16"/>
      <c r="BZ31" s="16"/>
      <c r="CA31" s="16"/>
      <c r="CB31" s="16"/>
      <c r="CC31" s="16"/>
      <c r="CD31" s="16"/>
      <c r="CE31" s="16"/>
      <c r="CF31" s="16"/>
      <c r="CG31" s="16"/>
      <c r="CH31" s="16"/>
      <c r="CI31" s="16"/>
      <c r="CJ31" s="16"/>
      <c r="CK31" s="16"/>
      <c r="CL31" s="16"/>
      <c r="CM31" s="16"/>
      <c r="CN31" s="16"/>
      <c r="CO31" s="16"/>
      <c r="CP31" s="16"/>
      <c r="CQ31" s="16"/>
      <c r="CR31" s="29"/>
      <c r="CS31" s="411"/>
      <c r="CT31" s="411"/>
      <c r="CU31" s="16"/>
      <c r="CV31" s="16"/>
      <c r="CW31" s="16"/>
      <c r="CX31" s="16"/>
      <c r="CY31" s="16"/>
      <c r="CZ31" s="16"/>
      <c r="DA31" s="16"/>
      <c r="DB31" s="16"/>
      <c r="DC31" s="16"/>
      <c r="DD31" s="16"/>
      <c r="DE31" s="16"/>
      <c r="DF31" s="16"/>
      <c r="DG31" s="16"/>
      <c r="DH31" s="16"/>
      <c r="DI31" s="16"/>
      <c r="DJ31" s="16"/>
      <c r="DK31" s="16"/>
      <c r="DL31" s="16"/>
      <c r="DM31" s="16"/>
      <c r="DN31" s="16"/>
      <c r="DO31" s="16"/>
      <c r="DP31" s="29"/>
      <c r="DQ31" s="411"/>
      <c r="DR31" s="411"/>
      <c r="DS31" s="16"/>
      <c r="DT31" s="16"/>
      <c r="DU31" s="16"/>
      <c r="DV31" s="16"/>
      <c r="DW31" s="16"/>
      <c r="DX31" s="16"/>
      <c r="DY31" s="16"/>
      <c r="DZ31" s="16"/>
      <c r="EA31" s="16"/>
      <c r="EB31" s="16"/>
      <c r="EC31" s="16"/>
      <c r="ED31" s="16"/>
      <c r="EE31" s="16"/>
      <c r="EF31" s="16"/>
      <c r="EG31" s="16"/>
      <c r="EH31" s="16"/>
      <c r="EI31" s="16"/>
      <c r="EJ31" s="16"/>
      <c r="EK31" s="16"/>
      <c r="EL31" s="16"/>
      <c r="EM31" s="16"/>
      <c r="EN31" s="29"/>
      <c r="EO31" s="411"/>
      <c r="EP31" s="411"/>
      <c r="EQ31" s="16"/>
      <c r="ER31" s="16"/>
      <c r="ES31" s="16"/>
      <c r="ET31" s="16"/>
      <c r="EU31" s="16"/>
      <c r="EV31" s="16"/>
      <c r="EW31" s="16"/>
      <c r="EX31" s="16"/>
      <c r="EY31" s="16"/>
      <c r="EZ31" s="16"/>
      <c r="FA31" s="16"/>
      <c r="FB31" s="16"/>
      <c r="FC31" s="16"/>
      <c r="FD31" s="16"/>
      <c r="FE31" s="16"/>
      <c r="FF31" s="16"/>
      <c r="FG31" s="16"/>
      <c r="FH31" s="16"/>
      <c r="FI31" s="16"/>
      <c r="FJ31" s="16"/>
      <c r="FK31" s="16"/>
      <c r="FM31" s="410"/>
      <c r="FN31" s="410"/>
      <c r="FO31" s="1"/>
      <c r="FP31" s="1"/>
      <c r="FQ31" s="1"/>
      <c r="FR31" s="1"/>
      <c r="FS31" s="1"/>
      <c r="FT31" s="1"/>
      <c r="FU31" s="1"/>
      <c r="FV31" s="1"/>
      <c r="FW31" s="1"/>
      <c r="FX31" s="1"/>
      <c r="FY31" s="1"/>
      <c r="FZ31" s="1"/>
      <c r="GA31" s="1"/>
      <c r="GB31" s="1"/>
      <c r="GC31" s="1"/>
      <c r="GD31" s="1"/>
      <c r="GE31" s="1"/>
      <c r="GF31" s="1"/>
      <c r="GG31" s="1"/>
      <c r="GH31" s="1"/>
      <c r="GI31" s="1"/>
      <c r="GK31" s="410"/>
      <c r="GL31" s="410"/>
      <c r="GM31" s="1"/>
      <c r="GN31" s="1"/>
      <c r="GO31" s="1"/>
      <c r="GP31" s="1"/>
      <c r="GQ31" s="1"/>
      <c r="GR31" s="1"/>
      <c r="GS31" s="1"/>
      <c r="GT31" s="1"/>
      <c r="GU31" s="1"/>
      <c r="GV31" s="1"/>
      <c r="GW31" s="1"/>
      <c r="GX31" s="1"/>
      <c r="GY31" s="1"/>
      <c r="GZ31" s="1"/>
      <c r="HA31" s="1"/>
      <c r="HB31" s="1"/>
      <c r="HC31" s="1"/>
      <c r="HD31" s="1"/>
      <c r="HE31" s="1"/>
      <c r="HF31" s="1"/>
      <c r="HG31" s="1"/>
    </row>
    <row r="32" spans="1:215" ht="14.5">
      <c r="A32" s="1"/>
      <c r="B32" s="7" t="s">
        <v>249</v>
      </c>
      <c r="C32" s="1"/>
      <c r="D32" s="1"/>
      <c r="E32" s="1"/>
      <c r="F32" s="1"/>
      <c r="G32" s="1"/>
      <c r="H32" s="1"/>
      <c r="I32" s="1"/>
      <c r="J32" s="1"/>
      <c r="K32" s="1"/>
      <c r="L32" s="1"/>
      <c r="M32" s="1"/>
      <c r="N32" s="1"/>
      <c r="O32" s="1"/>
      <c r="P32" s="1"/>
      <c r="Q32" s="1"/>
      <c r="R32" s="1"/>
      <c r="S32" s="1"/>
      <c r="T32" s="1"/>
      <c r="U32" s="1"/>
      <c r="V32" s="1"/>
      <c r="W32" s="1"/>
      <c r="Y32" s="1"/>
      <c r="Z32" s="7" t="s">
        <v>249</v>
      </c>
      <c r="AA32" s="1"/>
      <c r="AB32" s="1"/>
      <c r="AC32" s="1"/>
      <c r="AD32" s="1"/>
      <c r="AE32" s="1"/>
      <c r="AF32" s="1"/>
      <c r="AG32" s="1"/>
      <c r="AH32" s="1"/>
      <c r="AI32" s="1"/>
      <c r="AJ32" s="1"/>
      <c r="AK32" s="1"/>
      <c r="AL32" s="1"/>
      <c r="AM32" s="1"/>
      <c r="AN32" s="1"/>
      <c r="AO32" s="1"/>
      <c r="AP32" s="1"/>
      <c r="AQ32" s="1"/>
      <c r="AR32" s="1"/>
      <c r="AS32" s="1"/>
      <c r="AT32" s="1"/>
      <c r="AU32" s="1"/>
      <c r="AW32" s="16"/>
      <c r="AX32" s="22" t="s">
        <v>250</v>
      </c>
      <c r="AY32" s="16"/>
      <c r="AZ32" s="16"/>
      <c r="BA32" s="16"/>
      <c r="BB32" s="16"/>
      <c r="BC32" s="16"/>
      <c r="BD32" s="16"/>
      <c r="BE32" s="16"/>
      <c r="BF32" s="16"/>
      <c r="BG32" s="16"/>
      <c r="BH32" s="16"/>
      <c r="BI32" s="16"/>
      <c r="BJ32" s="16"/>
      <c r="BK32" s="16"/>
      <c r="BL32" s="16"/>
      <c r="BM32" s="16"/>
      <c r="BN32" s="16"/>
      <c r="BO32" s="16"/>
      <c r="BP32" s="16"/>
      <c r="BQ32" s="16"/>
      <c r="BR32" s="16"/>
      <c r="BS32" s="16"/>
      <c r="BT32" s="29"/>
      <c r="BU32" s="16"/>
      <c r="BV32" s="22" t="s">
        <v>250</v>
      </c>
      <c r="BW32" s="16"/>
      <c r="BX32" s="16"/>
      <c r="BY32" s="16"/>
      <c r="BZ32" s="16"/>
      <c r="CA32" s="16"/>
      <c r="CB32" s="16"/>
      <c r="CC32" s="16"/>
      <c r="CD32" s="16"/>
      <c r="CE32" s="16"/>
      <c r="CF32" s="16"/>
      <c r="CG32" s="16"/>
      <c r="CH32" s="16"/>
      <c r="CI32" s="16"/>
      <c r="CJ32" s="16"/>
      <c r="CK32" s="16"/>
      <c r="CL32" s="16"/>
      <c r="CM32" s="16"/>
      <c r="CN32" s="16"/>
      <c r="CO32" s="16"/>
      <c r="CP32" s="16"/>
      <c r="CQ32" s="16"/>
      <c r="CR32" s="29"/>
      <c r="CS32" s="16"/>
      <c r="CT32" s="22" t="s">
        <v>250</v>
      </c>
      <c r="CU32" s="16"/>
      <c r="CV32" s="16"/>
      <c r="CW32" s="16"/>
      <c r="CX32" s="16"/>
      <c r="CY32" s="16"/>
      <c r="CZ32" s="16"/>
      <c r="DA32" s="16"/>
      <c r="DB32" s="16"/>
      <c r="DC32" s="16"/>
      <c r="DD32" s="16"/>
      <c r="DE32" s="16"/>
      <c r="DF32" s="16"/>
      <c r="DG32" s="16"/>
      <c r="DH32" s="16"/>
      <c r="DI32" s="16"/>
      <c r="DJ32" s="16"/>
      <c r="DK32" s="16"/>
      <c r="DL32" s="16"/>
      <c r="DM32" s="16"/>
      <c r="DN32" s="16"/>
      <c r="DO32" s="16"/>
      <c r="DP32" s="29"/>
      <c r="DQ32" s="16"/>
      <c r="DR32" s="22" t="s">
        <v>250</v>
      </c>
      <c r="DS32" s="16"/>
      <c r="DT32" s="16"/>
      <c r="DU32" s="16"/>
      <c r="DV32" s="16"/>
      <c r="DW32" s="16"/>
      <c r="DX32" s="16"/>
      <c r="DY32" s="16"/>
      <c r="DZ32" s="16"/>
      <c r="EA32" s="16"/>
      <c r="EB32" s="16"/>
      <c r="EC32" s="16"/>
      <c r="ED32" s="16"/>
      <c r="EE32" s="16"/>
      <c r="EF32" s="16"/>
      <c r="EG32" s="16"/>
      <c r="EH32" s="16"/>
      <c r="EI32" s="16"/>
      <c r="EJ32" s="16"/>
      <c r="EK32" s="16"/>
      <c r="EL32" s="16"/>
      <c r="EM32" s="16"/>
      <c r="EN32" s="29"/>
      <c r="EO32" s="16"/>
      <c r="EP32" s="22" t="s">
        <v>250</v>
      </c>
      <c r="EQ32" s="16"/>
      <c r="ER32" s="16"/>
      <c r="ES32" s="16"/>
      <c r="ET32" s="16"/>
      <c r="EU32" s="16"/>
      <c r="EV32" s="16"/>
      <c r="EW32" s="16"/>
      <c r="EX32" s="16"/>
      <c r="EY32" s="16"/>
      <c r="EZ32" s="16"/>
      <c r="FA32" s="16"/>
      <c r="FB32" s="16"/>
      <c r="FC32" s="16"/>
      <c r="FD32" s="16"/>
      <c r="FE32" s="16"/>
      <c r="FF32" s="16"/>
      <c r="FG32" s="16"/>
      <c r="FH32" s="16"/>
      <c r="FI32" s="16"/>
      <c r="FJ32" s="16"/>
      <c r="FK32" s="16"/>
      <c r="FM32" s="1"/>
      <c r="FN32" s="7" t="s">
        <v>249</v>
      </c>
      <c r="FO32" s="1"/>
      <c r="FP32" s="1"/>
      <c r="FQ32" s="1"/>
      <c r="FR32" s="1"/>
      <c r="FS32" s="1"/>
      <c r="FT32" s="1"/>
      <c r="FU32" s="1"/>
      <c r="FV32" s="1"/>
      <c r="FW32" s="1"/>
      <c r="FX32" s="1"/>
      <c r="FY32" s="1"/>
      <c r="FZ32" s="1"/>
      <c r="GA32" s="1"/>
      <c r="GB32" s="1"/>
      <c r="GC32" s="1"/>
      <c r="GD32" s="1"/>
      <c r="GE32" s="1"/>
      <c r="GF32" s="1"/>
      <c r="GG32" s="1"/>
      <c r="GH32" s="1"/>
      <c r="GI32" s="1"/>
      <c r="GK32" s="1"/>
      <c r="GL32" s="7" t="s">
        <v>249</v>
      </c>
      <c r="GM32" s="1"/>
      <c r="GN32" s="1"/>
      <c r="GO32" s="1"/>
      <c r="GP32" s="1"/>
      <c r="GQ32" s="1"/>
      <c r="GR32" s="1"/>
      <c r="GS32" s="1"/>
      <c r="GT32" s="1"/>
      <c r="GU32" s="1"/>
      <c r="GV32" s="1"/>
      <c r="GW32" s="1"/>
      <c r="GX32" s="1"/>
      <c r="GY32" s="1"/>
      <c r="GZ32" s="1"/>
      <c r="HA32" s="1"/>
      <c r="HB32" s="1"/>
      <c r="HC32" s="1"/>
      <c r="HD32" s="1"/>
      <c r="HE32" s="1"/>
      <c r="HF32" s="1"/>
      <c r="HG32" s="1"/>
    </row>
    <row r="33" spans="1:218" ht="14.5">
      <c r="A33" s="1"/>
      <c r="B33" s="8" t="s">
        <v>251</v>
      </c>
      <c r="C33" s="1">
        <v>15</v>
      </c>
      <c r="D33" s="1">
        <v>14</v>
      </c>
      <c r="E33" s="1">
        <v>19</v>
      </c>
      <c r="F33" s="1">
        <v>20</v>
      </c>
      <c r="G33" s="1">
        <v>12</v>
      </c>
      <c r="H33" s="1">
        <v>14</v>
      </c>
      <c r="I33" s="1">
        <v>17</v>
      </c>
      <c r="J33" s="1">
        <v>17</v>
      </c>
      <c r="K33" s="1">
        <v>18</v>
      </c>
      <c r="L33" s="1">
        <v>31</v>
      </c>
      <c r="M33" s="1">
        <v>22</v>
      </c>
      <c r="N33" s="1">
        <v>33</v>
      </c>
      <c r="O33" s="1">
        <v>27</v>
      </c>
      <c r="P33" s="1">
        <v>95</v>
      </c>
      <c r="Q33" s="1">
        <v>90</v>
      </c>
      <c r="R33" s="1">
        <v>100</v>
      </c>
      <c r="S33" s="1">
        <v>79</v>
      </c>
      <c r="T33" s="1">
        <v>66</v>
      </c>
      <c r="U33" s="1">
        <v>29</v>
      </c>
      <c r="V33" s="1">
        <v>29</v>
      </c>
      <c r="W33" s="1">
        <v>11</v>
      </c>
      <c r="Y33" s="1"/>
      <c r="Z33" s="8" t="s">
        <v>251</v>
      </c>
      <c r="AA33" s="1">
        <v>371</v>
      </c>
      <c r="AB33" s="1">
        <v>413</v>
      </c>
      <c r="AC33" s="1">
        <v>508</v>
      </c>
      <c r="AD33" s="1">
        <v>648</v>
      </c>
      <c r="AE33" s="1">
        <v>650</v>
      </c>
      <c r="AF33" s="1">
        <v>479</v>
      </c>
      <c r="AG33" s="1">
        <v>500</v>
      </c>
      <c r="AH33" s="1">
        <v>441</v>
      </c>
      <c r="AI33" s="1">
        <v>451</v>
      </c>
      <c r="AJ33" s="1">
        <v>543</v>
      </c>
      <c r="AK33" s="1">
        <v>511</v>
      </c>
      <c r="AL33" s="1">
        <v>684</v>
      </c>
      <c r="AM33" s="1">
        <v>550</v>
      </c>
      <c r="AN33" s="1">
        <v>568</v>
      </c>
      <c r="AO33" s="1">
        <v>569</v>
      </c>
      <c r="AP33" s="1">
        <v>591</v>
      </c>
      <c r="AQ33" s="1">
        <v>456</v>
      </c>
      <c r="AR33" s="1">
        <v>571</v>
      </c>
      <c r="AS33" s="1">
        <v>551</v>
      </c>
      <c r="AT33" s="1">
        <v>533</v>
      </c>
      <c r="AU33" s="1">
        <v>493</v>
      </c>
      <c r="AW33" s="16"/>
      <c r="AX33" s="23" t="s">
        <v>252</v>
      </c>
      <c r="AY33" s="16">
        <v>848</v>
      </c>
      <c r="AZ33" s="16">
        <v>912</v>
      </c>
      <c r="BA33" s="26">
        <v>1045</v>
      </c>
      <c r="BB33" s="26">
        <v>1234</v>
      </c>
      <c r="BC33" s="26">
        <v>1023</v>
      </c>
      <c r="BD33" s="26">
        <v>1168</v>
      </c>
      <c r="BE33" s="26">
        <v>1319</v>
      </c>
      <c r="BF33" s="16">
        <v>928</v>
      </c>
      <c r="BG33" s="16">
        <v>836</v>
      </c>
      <c r="BH33" s="26">
        <v>1007</v>
      </c>
      <c r="BI33" s="26">
        <v>1133</v>
      </c>
      <c r="BJ33" s="26">
        <v>1689</v>
      </c>
      <c r="BK33" s="26">
        <v>1274</v>
      </c>
      <c r="BL33" s="26">
        <v>1006</v>
      </c>
      <c r="BM33" s="16">
        <v>944</v>
      </c>
      <c r="BN33" s="16">
        <v>922</v>
      </c>
      <c r="BO33" s="16">
        <v>841</v>
      </c>
      <c r="BP33" s="16">
        <v>858</v>
      </c>
      <c r="BQ33" s="16">
        <v>804</v>
      </c>
      <c r="BR33" s="16">
        <v>796</v>
      </c>
      <c r="BS33" s="16">
        <v>809</v>
      </c>
      <c r="BT33" s="29"/>
      <c r="BU33" s="16"/>
      <c r="BV33" s="23" t="s">
        <v>252</v>
      </c>
      <c r="BW33" s="26">
        <v>2215</v>
      </c>
      <c r="BX33" s="26">
        <v>2179</v>
      </c>
      <c r="BY33" s="26">
        <v>2336</v>
      </c>
      <c r="BZ33" s="26">
        <v>2807</v>
      </c>
      <c r="CA33" s="26">
        <v>2822</v>
      </c>
      <c r="CB33" s="26">
        <v>2991</v>
      </c>
      <c r="CC33" s="26">
        <v>3784</v>
      </c>
      <c r="CD33" s="26">
        <v>3326</v>
      </c>
      <c r="CE33" s="26">
        <v>3753</v>
      </c>
      <c r="CF33" s="26">
        <v>3762</v>
      </c>
      <c r="CG33" s="26">
        <v>4204</v>
      </c>
      <c r="CH33" s="26">
        <v>4722</v>
      </c>
      <c r="CI33" s="26">
        <v>4483</v>
      </c>
      <c r="CJ33" s="26">
        <v>4845</v>
      </c>
      <c r="CK33" s="26">
        <v>4507</v>
      </c>
      <c r="CL33" s="26">
        <v>4700</v>
      </c>
      <c r="CM33" s="26">
        <v>4047</v>
      </c>
      <c r="CN33" s="26">
        <v>4742</v>
      </c>
      <c r="CO33" s="26">
        <v>4405</v>
      </c>
      <c r="CP33" s="26">
        <v>4683</v>
      </c>
      <c r="CQ33" s="26">
        <v>4706</v>
      </c>
      <c r="CR33" s="207">
        <f>CQ33/attached_bus_stock!DO15/attached_bus_stock!DO25*1000</f>
        <v>11.789108727347401</v>
      </c>
      <c r="CS33" s="16"/>
      <c r="CT33" s="23" t="s">
        <v>252</v>
      </c>
      <c r="CU33" s="26">
        <v>4864</v>
      </c>
      <c r="CV33" s="26">
        <v>4828</v>
      </c>
      <c r="CW33" s="26">
        <v>5742</v>
      </c>
      <c r="CX33" s="26">
        <v>6005</v>
      </c>
      <c r="CY33" s="26">
        <v>6210</v>
      </c>
      <c r="CZ33" s="26">
        <v>7268</v>
      </c>
      <c r="DA33" s="26">
        <v>7043</v>
      </c>
      <c r="DB33" s="26">
        <v>5766</v>
      </c>
      <c r="DC33" s="26">
        <v>6209</v>
      </c>
      <c r="DD33" s="26">
        <v>7156</v>
      </c>
      <c r="DE33" s="26">
        <v>7992</v>
      </c>
      <c r="DF33" s="26">
        <v>9154</v>
      </c>
      <c r="DG33" s="26">
        <v>8916</v>
      </c>
      <c r="DH33" s="26">
        <v>8436</v>
      </c>
      <c r="DI33" s="26">
        <v>7792</v>
      </c>
      <c r="DJ33" s="26">
        <v>7782</v>
      </c>
      <c r="DK33" s="26">
        <v>5966</v>
      </c>
      <c r="DL33" s="26">
        <v>7161</v>
      </c>
      <c r="DM33" s="26">
        <v>7183</v>
      </c>
      <c r="DN33" s="26">
        <v>7337</v>
      </c>
      <c r="DO33" s="26">
        <v>7120</v>
      </c>
      <c r="DP33" s="207">
        <f>DO33/attached_bus_stock!EM15/attached_bus_stock!EM25*1000</f>
        <v>11.88703311674</v>
      </c>
      <c r="DQ33" s="16"/>
      <c r="DR33" s="23" t="s">
        <v>252</v>
      </c>
      <c r="DS33" s="16">
        <v>288</v>
      </c>
      <c r="DT33" s="16">
        <v>260</v>
      </c>
      <c r="DU33" s="16">
        <v>341</v>
      </c>
      <c r="DV33" s="16">
        <v>422</v>
      </c>
      <c r="DW33" s="16">
        <v>412</v>
      </c>
      <c r="DX33" s="16">
        <v>465</v>
      </c>
      <c r="DY33" s="16">
        <v>475</v>
      </c>
      <c r="DZ33" s="16">
        <v>408</v>
      </c>
      <c r="EA33" s="16">
        <v>467</v>
      </c>
      <c r="EB33" s="16">
        <v>518</v>
      </c>
      <c r="EC33" s="16">
        <v>492</v>
      </c>
      <c r="ED33" s="16">
        <v>572</v>
      </c>
      <c r="EE33" s="16">
        <v>595</v>
      </c>
      <c r="EF33" s="16">
        <v>489</v>
      </c>
      <c r="EG33" s="16">
        <v>469</v>
      </c>
      <c r="EH33" s="16">
        <v>424</v>
      </c>
      <c r="EI33" s="16">
        <v>391</v>
      </c>
      <c r="EJ33" s="16">
        <v>501</v>
      </c>
      <c r="EK33" s="16">
        <v>475</v>
      </c>
      <c r="EL33" s="16">
        <v>495</v>
      </c>
      <c r="EM33" s="16">
        <v>483</v>
      </c>
      <c r="EN33" s="207">
        <f>EM33/attached_bus_stock!FK15/attached_bus_stock!FK25*1000</f>
        <v>9.7167457954453997</v>
      </c>
      <c r="EO33" s="16"/>
      <c r="EP33" s="23" t="s">
        <v>252</v>
      </c>
      <c r="EQ33" s="16">
        <v>546</v>
      </c>
      <c r="ER33" s="16">
        <v>509</v>
      </c>
      <c r="ES33" s="16">
        <v>681</v>
      </c>
      <c r="ET33" s="16">
        <v>817</v>
      </c>
      <c r="EU33" s="16">
        <v>798</v>
      </c>
      <c r="EV33" s="16">
        <v>820</v>
      </c>
      <c r="EW33" s="16">
        <v>934</v>
      </c>
      <c r="EX33" s="16">
        <v>849</v>
      </c>
      <c r="EY33" s="16">
        <v>913</v>
      </c>
      <c r="EZ33" s="26">
        <v>1148</v>
      </c>
      <c r="FA33" s="26">
        <v>1021</v>
      </c>
      <c r="FB33" s="26">
        <v>1073</v>
      </c>
      <c r="FC33" s="26">
        <v>1041</v>
      </c>
      <c r="FD33" s="26">
        <v>1146</v>
      </c>
      <c r="FE33" s="26">
        <v>1000</v>
      </c>
      <c r="FF33" s="26">
        <v>1029</v>
      </c>
      <c r="FG33" s="16">
        <v>777</v>
      </c>
      <c r="FH33" s="16">
        <v>959</v>
      </c>
      <c r="FI33" s="16">
        <v>915</v>
      </c>
      <c r="FJ33" s="16">
        <v>898</v>
      </c>
      <c r="FK33" s="16">
        <v>880</v>
      </c>
      <c r="FL33" s="207">
        <f>FK33/attached_bus_stock!GI15/attached_bus_stock!GI25*1000</f>
        <v>15.8787441356911</v>
      </c>
      <c r="FM33" s="1"/>
      <c r="FN33" s="8" t="s">
        <v>251</v>
      </c>
      <c r="FO33" s="11">
        <v>2320</v>
      </c>
      <c r="FP33" s="11">
        <v>3194</v>
      </c>
      <c r="FQ33" s="11">
        <v>3932</v>
      </c>
      <c r="FR33" s="11">
        <v>3260</v>
      </c>
      <c r="FS33" s="11">
        <v>3020</v>
      </c>
      <c r="FT33" s="11">
        <v>3532</v>
      </c>
      <c r="FU33" s="11">
        <v>3303</v>
      </c>
      <c r="FV33" s="11">
        <v>3214</v>
      </c>
      <c r="FW33" s="11">
        <v>3278</v>
      </c>
      <c r="FX33" s="11">
        <v>3953</v>
      </c>
      <c r="FY33" s="11">
        <v>4464</v>
      </c>
      <c r="FZ33" s="11">
        <v>4805</v>
      </c>
      <c r="GA33" s="11">
        <v>4500</v>
      </c>
      <c r="GB33" s="11">
        <v>4581</v>
      </c>
      <c r="GC33" s="11">
        <v>4911</v>
      </c>
      <c r="GD33" s="11">
        <v>4464</v>
      </c>
      <c r="GE33" s="11">
        <v>3305</v>
      </c>
      <c r="GF33" s="11">
        <v>4013</v>
      </c>
      <c r="GG33" s="11">
        <v>3954</v>
      </c>
      <c r="GH33" s="11">
        <v>4039</v>
      </c>
      <c r="GI33" s="11">
        <v>4006</v>
      </c>
      <c r="GJ33" s="207">
        <f>GI33/attached_bus_stock!HG15/attached_bus_stock!HG25*1000</f>
        <v>12.487336544006499</v>
      </c>
      <c r="GK33" s="1"/>
      <c r="GL33" s="8" t="s">
        <v>251</v>
      </c>
      <c r="GM33" s="11">
        <v>2595</v>
      </c>
      <c r="GN33" s="11">
        <v>3187</v>
      </c>
      <c r="GO33" s="11">
        <v>3528</v>
      </c>
      <c r="GP33" s="11">
        <v>3417</v>
      </c>
      <c r="GQ33" s="11">
        <v>3274</v>
      </c>
      <c r="GR33" s="11">
        <v>3574</v>
      </c>
      <c r="GS33" s="11">
        <v>3219</v>
      </c>
      <c r="GT33" s="11">
        <v>3225</v>
      </c>
      <c r="GU33" s="11">
        <v>3395</v>
      </c>
      <c r="GV33" s="11">
        <v>3002</v>
      </c>
      <c r="GW33" s="11">
        <v>3231</v>
      </c>
      <c r="GX33" s="11">
        <v>3324</v>
      </c>
      <c r="GY33" s="11">
        <v>3490</v>
      </c>
      <c r="GZ33" s="11">
        <v>3533</v>
      </c>
      <c r="HA33" s="11">
        <v>3299</v>
      </c>
      <c r="HB33" s="11">
        <v>3248</v>
      </c>
      <c r="HC33" s="11">
        <v>2732</v>
      </c>
      <c r="HD33" s="11">
        <v>3407</v>
      </c>
      <c r="HE33" s="11">
        <v>3365</v>
      </c>
      <c r="HF33" s="11">
        <v>3458</v>
      </c>
      <c r="HG33" s="11">
        <v>3482</v>
      </c>
      <c r="HH33" s="207">
        <f>HG33/attached_bus_stock!IE15/attached_bus_stock!IE25*1000</f>
        <v>11.525984773253899</v>
      </c>
    </row>
    <row r="34" spans="1:218" ht="14.5">
      <c r="A34" s="412"/>
      <c r="B34" s="412"/>
      <c r="C34" s="1"/>
      <c r="D34" s="1"/>
      <c r="E34" s="1"/>
      <c r="F34" s="1"/>
      <c r="G34" s="1"/>
      <c r="H34" s="1"/>
      <c r="I34" s="1"/>
      <c r="J34" s="1"/>
      <c r="K34" s="1"/>
      <c r="L34" s="1"/>
      <c r="M34" s="1"/>
      <c r="N34" s="1"/>
      <c r="O34" s="1"/>
      <c r="P34" s="1"/>
      <c r="Q34" s="1"/>
      <c r="R34" s="1"/>
      <c r="S34" s="1"/>
      <c r="T34" s="1"/>
      <c r="U34" s="1"/>
      <c r="V34" s="1"/>
      <c r="W34" s="1"/>
      <c r="Y34" s="412"/>
      <c r="Z34" s="412"/>
      <c r="AA34" s="1"/>
      <c r="AB34" s="1"/>
      <c r="AC34" s="1"/>
      <c r="AD34" s="1"/>
      <c r="AE34" s="1"/>
      <c r="AF34" s="1"/>
      <c r="AG34" s="1"/>
      <c r="AH34" s="1"/>
      <c r="AI34" s="1"/>
      <c r="AJ34" s="1"/>
      <c r="AK34" s="1"/>
      <c r="AL34" s="1"/>
      <c r="AM34" s="1"/>
      <c r="AN34" s="1"/>
      <c r="AO34" s="1"/>
      <c r="AP34" s="1"/>
      <c r="AQ34" s="1"/>
      <c r="AR34" s="1"/>
      <c r="AS34" s="1"/>
      <c r="AT34" s="1"/>
      <c r="AU34" s="1"/>
      <c r="AW34" s="413"/>
      <c r="AX34" s="413"/>
      <c r="AY34" s="16"/>
      <c r="AZ34" s="16"/>
      <c r="BA34" s="16"/>
      <c r="BB34" s="16"/>
      <c r="BC34" s="16"/>
      <c r="BD34" s="16"/>
      <c r="BE34" s="16"/>
      <c r="BF34" s="16"/>
      <c r="BG34" s="16"/>
      <c r="BH34" s="16"/>
      <c r="BI34" s="16"/>
      <c r="BJ34" s="16"/>
      <c r="BK34" s="16"/>
      <c r="BL34" s="16"/>
      <c r="BM34" s="16"/>
      <c r="BN34" s="16"/>
      <c r="BO34" s="16"/>
      <c r="BP34" s="16"/>
      <c r="BQ34" s="16"/>
      <c r="BR34" s="16"/>
      <c r="BS34" s="16"/>
      <c r="BT34" s="29"/>
      <c r="BU34" s="413"/>
      <c r="BV34" s="413"/>
      <c r="BW34" s="16"/>
      <c r="BX34" s="16"/>
      <c r="BY34" s="16"/>
      <c r="BZ34" s="16"/>
      <c r="CA34" s="16"/>
      <c r="CB34" s="16"/>
      <c r="CC34" s="16"/>
      <c r="CD34" s="16"/>
      <c r="CE34" s="16"/>
      <c r="CF34" s="16"/>
      <c r="CG34" s="16"/>
      <c r="CH34" s="16"/>
      <c r="CI34" s="16"/>
      <c r="CJ34" s="16"/>
      <c r="CK34" s="16"/>
      <c r="CL34" s="16"/>
      <c r="CM34" s="16"/>
      <c r="CN34" s="16"/>
      <c r="CO34" s="16"/>
      <c r="CP34" s="16"/>
      <c r="CQ34" s="16"/>
      <c r="CR34" s="29"/>
      <c r="CS34" s="413"/>
      <c r="CT34" s="413"/>
      <c r="CU34" s="16"/>
      <c r="CV34" s="16"/>
      <c r="CW34" s="16"/>
      <c r="CX34" s="16"/>
      <c r="CY34" s="16"/>
      <c r="CZ34" s="16"/>
      <c r="DA34" s="16"/>
      <c r="DB34" s="16"/>
      <c r="DC34" s="16"/>
      <c r="DD34" s="16"/>
      <c r="DE34" s="16"/>
      <c r="DF34" s="16"/>
      <c r="DG34" s="16"/>
      <c r="DH34" s="16"/>
      <c r="DI34" s="16"/>
      <c r="DJ34" s="16"/>
      <c r="DK34" s="16"/>
      <c r="DL34" s="16"/>
      <c r="DM34" s="16"/>
      <c r="DN34" s="16"/>
      <c r="DO34" s="16"/>
      <c r="DP34" s="29"/>
      <c r="DQ34" s="413"/>
      <c r="DR34" s="413"/>
      <c r="DS34" s="16"/>
      <c r="DT34" s="16"/>
      <c r="DU34" s="16"/>
      <c r="DV34" s="16"/>
      <c r="DW34" s="16"/>
      <c r="DX34" s="16"/>
      <c r="DY34" s="16"/>
      <c r="DZ34" s="16"/>
      <c r="EA34" s="16"/>
      <c r="EB34" s="16"/>
      <c r="EC34" s="16"/>
      <c r="ED34" s="16"/>
      <c r="EE34" s="16"/>
      <c r="EF34" s="16"/>
      <c r="EG34" s="16"/>
      <c r="EH34" s="16"/>
      <c r="EI34" s="16"/>
      <c r="EJ34" s="16"/>
      <c r="EK34" s="16"/>
      <c r="EL34" s="16"/>
      <c r="EM34" s="16"/>
      <c r="EN34" s="29"/>
      <c r="EO34" s="413"/>
      <c r="EP34" s="413"/>
      <c r="EQ34" s="16"/>
      <c r="ER34" s="16"/>
      <c r="ES34" s="16"/>
      <c r="ET34" s="16"/>
      <c r="EU34" s="16"/>
      <c r="EV34" s="16"/>
      <c r="EW34" s="16"/>
      <c r="EX34" s="16"/>
      <c r="EY34" s="16"/>
      <c r="EZ34" s="16"/>
      <c r="FA34" s="16"/>
      <c r="FB34" s="16"/>
      <c r="FC34" s="16"/>
      <c r="FD34" s="16"/>
      <c r="FE34" s="16"/>
      <c r="FF34" s="16"/>
      <c r="FG34" s="16"/>
      <c r="FH34" s="16"/>
      <c r="FI34" s="16"/>
      <c r="FJ34" s="16"/>
      <c r="FK34" s="16"/>
      <c r="FM34" s="412"/>
      <c r="FN34" s="412"/>
      <c r="FO34" s="1"/>
      <c r="FP34" s="1"/>
      <c r="FQ34" s="1"/>
      <c r="FR34" s="1"/>
      <c r="FS34" s="1"/>
      <c r="FT34" s="1"/>
      <c r="FU34" s="1"/>
      <c r="FV34" s="1"/>
      <c r="FW34" s="1"/>
      <c r="FX34" s="1"/>
      <c r="FY34" s="1"/>
      <c r="FZ34" s="1"/>
      <c r="GA34" s="1"/>
      <c r="GB34" s="1"/>
      <c r="GC34" s="1"/>
      <c r="GD34" s="1"/>
      <c r="GE34" s="1"/>
      <c r="GF34" s="1"/>
      <c r="GG34" s="1"/>
      <c r="GH34" s="1"/>
      <c r="GI34" s="1"/>
      <c r="GK34" s="412"/>
      <c r="GL34" s="412"/>
      <c r="GM34" s="1"/>
      <c r="GN34" s="1"/>
      <c r="GO34" s="1"/>
      <c r="GP34" s="1"/>
      <c r="GQ34" s="1"/>
      <c r="GR34" s="1"/>
      <c r="GS34" s="1"/>
      <c r="GT34" s="1"/>
      <c r="GU34" s="1"/>
      <c r="GV34" s="1"/>
      <c r="GW34" s="1"/>
      <c r="GX34" s="1"/>
      <c r="GY34" s="1"/>
      <c r="GZ34" s="1"/>
      <c r="HA34" s="1"/>
      <c r="HB34" s="1"/>
      <c r="HC34" s="1"/>
      <c r="HD34" s="1"/>
      <c r="HE34" s="1"/>
      <c r="HF34" s="1"/>
      <c r="HG34" s="1"/>
    </row>
    <row r="35" spans="1:218" ht="14.5">
      <c r="A35" s="6"/>
      <c r="B35" s="7" t="s">
        <v>253</v>
      </c>
      <c r="C35" s="6">
        <v>1.95</v>
      </c>
      <c r="D35" s="6">
        <v>1.77</v>
      </c>
      <c r="E35" s="6">
        <v>1.79</v>
      </c>
      <c r="F35" s="6">
        <v>1.78</v>
      </c>
      <c r="G35" s="6">
        <v>1.75</v>
      </c>
      <c r="H35" s="6">
        <v>1.7</v>
      </c>
      <c r="I35" s="6">
        <v>1.44</v>
      </c>
      <c r="J35" s="6">
        <v>1.83</v>
      </c>
      <c r="K35" s="6">
        <v>1.79</v>
      </c>
      <c r="L35" s="6">
        <v>1.68</v>
      </c>
      <c r="M35" s="6">
        <v>1.66</v>
      </c>
      <c r="N35" s="6">
        <v>1.54</v>
      </c>
      <c r="O35" s="6">
        <v>1.5</v>
      </c>
      <c r="P35" s="6">
        <v>1.67</v>
      </c>
      <c r="Q35" s="6">
        <v>1.67</v>
      </c>
      <c r="R35" s="6">
        <v>1.67</v>
      </c>
      <c r="S35" s="6">
        <v>1.85</v>
      </c>
      <c r="T35" s="6">
        <v>1.65</v>
      </c>
      <c r="U35" s="6">
        <v>1.73</v>
      </c>
      <c r="V35" s="6">
        <v>1.73</v>
      </c>
      <c r="W35" s="6">
        <v>1.34</v>
      </c>
      <c r="Y35" s="6"/>
      <c r="Z35" s="7" t="s">
        <v>253</v>
      </c>
      <c r="AA35" s="6">
        <v>1.95</v>
      </c>
      <c r="AB35" s="6">
        <v>1.77</v>
      </c>
      <c r="AC35" s="6">
        <v>1.79</v>
      </c>
      <c r="AD35" s="6">
        <v>1.78</v>
      </c>
      <c r="AE35" s="6">
        <v>1.75</v>
      </c>
      <c r="AF35" s="6">
        <v>1.7</v>
      </c>
      <c r="AG35" s="6">
        <v>1.44</v>
      </c>
      <c r="AH35" s="6">
        <v>1.83</v>
      </c>
      <c r="AI35" s="6">
        <v>1.79</v>
      </c>
      <c r="AJ35" s="6">
        <v>1.68</v>
      </c>
      <c r="AK35" s="6">
        <v>1.66</v>
      </c>
      <c r="AL35" s="6">
        <v>1.54</v>
      </c>
      <c r="AM35" s="6">
        <v>1.5</v>
      </c>
      <c r="AN35" s="6">
        <v>1.67</v>
      </c>
      <c r="AO35" s="6">
        <v>1.67</v>
      </c>
      <c r="AP35" s="6">
        <v>1.67</v>
      </c>
      <c r="AQ35" s="6">
        <v>1.85</v>
      </c>
      <c r="AR35" s="6">
        <v>1.65</v>
      </c>
      <c r="AS35" s="6">
        <v>1.73</v>
      </c>
      <c r="AT35" s="6">
        <v>1.73</v>
      </c>
      <c r="AU35" s="6">
        <v>1.34</v>
      </c>
      <c r="AW35" s="21"/>
      <c r="AX35" s="22" t="s">
        <v>254</v>
      </c>
      <c r="AY35" s="21">
        <v>1.95</v>
      </c>
      <c r="AZ35" s="21">
        <v>1.77</v>
      </c>
      <c r="BA35" s="21">
        <v>1.79</v>
      </c>
      <c r="BB35" s="21">
        <v>1.78</v>
      </c>
      <c r="BC35" s="21">
        <v>1.75</v>
      </c>
      <c r="BD35" s="21">
        <v>1.7</v>
      </c>
      <c r="BE35" s="21">
        <v>1.44</v>
      </c>
      <c r="BF35" s="21">
        <v>1.83</v>
      </c>
      <c r="BG35" s="21">
        <v>1.79</v>
      </c>
      <c r="BH35" s="21">
        <v>1.68</v>
      </c>
      <c r="BI35" s="21">
        <v>1.66</v>
      </c>
      <c r="BJ35" s="21">
        <v>1.54</v>
      </c>
      <c r="BK35" s="21">
        <v>1.5</v>
      </c>
      <c r="BL35" s="21">
        <v>1.67</v>
      </c>
      <c r="BM35" s="21">
        <v>1.67</v>
      </c>
      <c r="BN35" s="21">
        <v>1.67</v>
      </c>
      <c r="BO35" s="21">
        <v>1.85</v>
      </c>
      <c r="BP35" s="21">
        <v>1.65</v>
      </c>
      <c r="BQ35" s="21">
        <v>1.73</v>
      </c>
      <c r="BR35" s="21">
        <v>1.73</v>
      </c>
      <c r="BS35" s="21">
        <v>1.34</v>
      </c>
      <c r="BT35" s="29"/>
      <c r="BU35" s="21"/>
      <c r="BV35" s="22" t="s">
        <v>254</v>
      </c>
      <c r="BW35" s="21">
        <v>1.95</v>
      </c>
      <c r="BX35" s="21">
        <v>1.77</v>
      </c>
      <c r="BY35" s="21">
        <v>1.79</v>
      </c>
      <c r="BZ35" s="21">
        <v>1.78</v>
      </c>
      <c r="CA35" s="21">
        <v>1.75</v>
      </c>
      <c r="CB35" s="21">
        <v>1.7</v>
      </c>
      <c r="CC35" s="21">
        <v>1.44</v>
      </c>
      <c r="CD35" s="21">
        <v>1.83</v>
      </c>
      <c r="CE35" s="21">
        <v>1.79</v>
      </c>
      <c r="CF35" s="21">
        <v>1.68</v>
      </c>
      <c r="CG35" s="21">
        <v>1.66</v>
      </c>
      <c r="CH35" s="21">
        <v>1.54</v>
      </c>
      <c r="CI35" s="21">
        <v>1.5</v>
      </c>
      <c r="CJ35" s="21">
        <v>1.67</v>
      </c>
      <c r="CK35" s="21">
        <v>1.67</v>
      </c>
      <c r="CL35" s="21">
        <v>1.67</v>
      </c>
      <c r="CM35" s="21">
        <v>1.85</v>
      </c>
      <c r="CN35" s="21">
        <v>1.65</v>
      </c>
      <c r="CO35" s="21">
        <v>1.73</v>
      </c>
      <c r="CP35" s="21">
        <v>1.73</v>
      </c>
      <c r="CQ35" s="21">
        <v>1.34</v>
      </c>
      <c r="CR35" s="29"/>
      <c r="CS35" s="21"/>
      <c r="CT35" s="22" t="s">
        <v>254</v>
      </c>
      <c r="CU35" s="21">
        <v>1.95</v>
      </c>
      <c r="CV35" s="21">
        <v>1.77</v>
      </c>
      <c r="CW35" s="21">
        <v>1.79</v>
      </c>
      <c r="CX35" s="21">
        <v>1.78</v>
      </c>
      <c r="CY35" s="21">
        <v>1.75</v>
      </c>
      <c r="CZ35" s="21">
        <v>1.7</v>
      </c>
      <c r="DA35" s="21">
        <v>1.44</v>
      </c>
      <c r="DB35" s="21">
        <v>1.83</v>
      </c>
      <c r="DC35" s="21">
        <v>1.79</v>
      </c>
      <c r="DD35" s="21">
        <v>1.68</v>
      </c>
      <c r="DE35" s="21">
        <v>1.66</v>
      </c>
      <c r="DF35" s="21">
        <v>1.54</v>
      </c>
      <c r="DG35" s="21">
        <v>1.5</v>
      </c>
      <c r="DH35" s="21">
        <v>1.67</v>
      </c>
      <c r="DI35" s="21">
        <v>1.67</v>
      </c>
      <c r="DJ35" s="21">
        <v>1.67</v>
      </c>
      <c r="DK35" s="21">
        <v>1.85</v>
      </c>
      <c r="DL35" s="21">
        <v>1.65</v>
      </c>
      <c r="DM35" s="21">
        <v>1.73</v>
      </c>
      <c r="DN35" s="21">
        <v>1.73</v>
      </c>
      <c r="DO35" s="21">
        <v>1.34</v>
      </c>
      <c r="DP35" s="29"/>
      <c r="DQ35" s="21"/>
      <c r="DR35" s="22" t="s">
        <v>254</v>
      </c>
      <c r="DS35" s="21">
        <v>1.95</v>
      </c>
      <c r="DT35" s="21">
        <v>1.77</v>
      </c>
      <c r="DU35" s="21">
        <v>1.79</v>
      </c>
      <c r="DV35" s="21">
        <v>1.78</v>
      </c>
      <c r="DW35" s="21">
        <v>1.75</v>
      </c>
      <c r="DX35" s="21">
        <v>1.7</v>
      </c>
      <c r="DY35" s="21">
        <v>1.44</v>
      </c>
      <c r="DZ35" s="21">
        <v>1.83</v>
      </c>
      <c r="EA35" s="21">
        <v>1.79</v>
      </c>
      <c r="EB35" s="21">
        <v>1.68</v>
      </c>
      <c r="EC35" s="21">
        <v>1.66</v>
      </c>
      <c r="ED35" s="21">
        <v>1.54</v>
      </c>
      <c r="EE35" s="21">
        <v>1.5</v>
      </c>
      <c r="EF35" s="21">
        <v>1.67</v>
      </c>
      <c r="EG35" s="21">
        <v>1.67</v>
      </c>
      <c r="EH35" s="21">
        <v>1.67</v>
      </c>
      <c r="EI35" s="21">
        <v>1.85</v>
      </c>
      <c r="EJ35" s="21">
        <v>1.65</v>
      </c>
      <c r="EK35" s="21">
        <v>1.73</v>
      </c>
      <c r="EL35" s="21">
        <v>1.73</v>
      </c>
      <c r="EM35" s="21">
        <v>1.34</v>
      </c>
      <c r="EN35" s="29"/>
      <c r="EO35" s="21"/>
      <c r="EP35" s="22" t="s">
        <v>254</v>
      </c>
      <c r="EQ35" s="21">
        <v>1.95</v>
      </c>
      <c r="ER35" s="21">
        <v>1.77</v>
      </c>
      <c r="ES35" s="21">
        <v>1.79</v>
      </c>
      <c r="ET35" s="21">
        <v>1.78</v>
      </c>
      <c r="EU35" s="21">
        <v>1.75</v>
      </c>
      <c r="EV35" s="21">
        <v>1.7</v>
      </c>
      <c r="EW35" s="21">
        <v>1.44</v>
      </c>
      <c r="EX35" s="21">
        <v>1.83</v>
      </c>
      <c r="EY35" s="21">
        <v>1.79</v>
      </c>
      <c r="EZ35" s="21">
        <v>1.68</v>
      </c>
      <c r="FA35" s="21">
        <v>1.66</v>
      </c>
      <c r="FB35" s="21">
        <v>1.54</v>
      </c>
      <c r="FC35" s="21">
        <v>1.5</v>
      </c>
      <c r="FD35" s="21">
        <v>1.67</v>
      </c>
      <c r="FE35" s="21">
        <v>1.67</v>
      </c>
      <c r="FF35" s="21">
        <v>1.67</v>
      </c>
      <c r="FG35" s="21">
        <v>1.85</v>
      </c>
      <c r="FH35" s="21">
        <v>1.65</v>
      </c>
      <c r="FI35" s="21">
        <v>1.73</v>
      </c>
      <c r="FJ35" s="21">
        <v>1.73</v>
      </c>
      <c r="FK35" s="21">
        <v>1.34</v>
      </c>
      <c r="FM35" s="6"/>
      <c r="FN35" s="7" t="s">
        <v>253</v>
      </c>
      <c r="FO35" s="6">
        <v>1.95</v>
      </c>
      <c r="FP35" s="6">
        <v>1.77</v>
      </c>
      <c r="FQ35" s="6">
        <v>1.79</v>
      </c>
      <c r="FR35" s="6">
        <v>1.78</v>
      </c>
      <c r="FS35" s="6">
        <v>1.75</v>
      </c>
      <c r="FT35" s="6">
        <v>1.7</v>
      </c>
      <c r="FU35" s="6">
        <v>1.44</v>
      </c>
      <c r="FV35" s="6">
        <v>1.83</v>
      </c>
      <c r="FW35" s="6">
        <v>1.79</v>
      </c>
      <c r="FX35" s="6">
        <v>1.68</v>
      </c>
      <c r="FY35" s="6">
        <v>1.66</v>
      </c>
      <c r="FZ35" s="6">
        <v>1.54</v>
      </c>
      <c r="GA35" s="6">
        <v>1.5</v>
      </c>
      <c r="GB35" s="6">
        <v>1.67</v>
      </c>
      <c r="GC35" s="6">
        <v>1.67</v>
      </c>
      <c r="GD35" s="6">
        <v>1.67</v>
      </c>
      <c r="GE35" s="6">
        <v>1.85</v>
      </c>
      <c r="GF35" s="6">
        <v>1.65</v>
      </c>
      <c r="GG35" s="6">
        <v>1.73</v>
      </c>
      <c r="GH35" s="6">
        <v>1.73</v>
      </c>
      <c r="GI35" s="6">
        <v>1.34</v>
      </c>
      <c r="GK35" s="6"/>
      <c r="GL35" s="7" t="s">
        <v>253</v>
      </c>
      <c r="GM35" s="6">
        <v>1.95</v>
      </c>
      <c r="GN35" s="6">
        <v>1.77</v>
      </c>
      <c r="GO35" s="6">
        <v>1.79</v>
      </c>
      <c r="GP35" s="6">
        <v>1.78</v>
      </c>
      <c r="GQ35" s="6">
        <v>1.75</v>
      </c>
      <c r="GR35" s="6">
        <v>1.7</v>
      </c>
      <c r="GS35" s="6">
        <v>1.44</v>
      </c>
      <c r="GT35" s="6">
        <v>1.83</v>
      </c>
      <c r="GU35" s="6">
        <v>1.79</v>
      </c>
      <c r="GV35" s="6">
        <v>1.68</v>
      </c>
      <c r="GW35" s="6">
        <v>1.66</v>
      </c>
      <c r="GX35" s="6">
        <v>1.54</v>
      </c>
      <c r="GY35" s="6">
        <v>1.5</v>
      </c>
      <c r="GZ35" s="6">
        <v>1.67</v>
      </c>
      <c r="HA35" s="6">
        <v>1.67</v>
      </c>
      <c r="HB35" s="6">
        <v>1.67</v>
      </c>
      <c r="HC35" s="6">
        <v>1.85</v>
      </c>
      <c r="HD35" s="6">
        <v>1.65</v>
      </c>
      <c r="HE35" s="6">
        <v>1.73</v>
      </c>
      <c r="HF35" s="6">
        <v>1.73</v>
      </c>
      <c r="HG35" s="6">
        <v>1.34</v>
      </c>
    </row>
    <row r="36" spans="1:218" ht="14.5">
      <c r="A36" s="410"/>
      <c r="B36" s="410"/>
      <c r="C36" s="1"/>
      <c r="D36" s="1"/>
      <c r="E36" s="1"/>
      <c r="F36" s="1"/>
      <c r="G36" s="1"/>
      <c r="H36" s="1"/>
      <c r="I36" s="1"/>
      <c r="J36" s="1"/>
      <c r="K36" s="1"/>
      <c r="L36" s="1"/>
      <c r="M36" s="1"/>
      <c r="N36" s="1"/>
      <c r="O36" s="1"/>
      <c r="P36" s="1"/>
      <c r="Q36" s="1"/>
      <c r="R36" s="1"/>
      <c r="S36" s="1"/>
      <c r="T36" s="1"/>
      <c r="U36" s="1"/>
      <c r="V36" s="1"/>
      <c r="W36" s="1"/>
      <c r="Y36" s="410"/>
      <c r="Z36" s="410"/>
      <c r="AA36" s="1"/>
      <c r="AB36" s="1"/>
      <c r="AC36" s="1"/>
      <c r="AD36" s="1"/>
      <c r="AE36" s="1"/>
      <c r="AF36" s="1"/>
      <c r="AG36" s="1"/>
      <c r="AH36" s="1"/>
      <c r="AI36" s="1"/>
      <c r="AJ36" s="1"/>
      <c r="AK36" s="1"/>
      <c r="AL36" s="1"/>
      <c r="AM36" s="1"/>
      <c r="AN36" s="1"/>
      <c r="AO36" s="1"/>
      <c r="AP36" s="1"/>
      <c r="AQ36" s="1"/>
      <c r="AR36" s="1"/>
      <c r="AS36" s="1"/>
      <c r="AT36" s="1"/>
      <c r="AU36" s="1"/>
      <c r="AW36" s="411"/>
      <c r="AX36" s="411"/>
      <c r="AY36" s="16"/>
      <c r="AZ36" s="16"/>
      <c r="BA36" s="16"/>
      <c r="BB36" s="16"/>
      <c r="BC36" s="16"/>
      <c r="BD36" s="16"/>
      <c r="BE36" s="16"/>
      <c r="BF36" s="16"/>
      <c r="BG36" s="16"/>
      <c r="BH36" s="16"/>
      <c r="BI36" s="16"/>
      <c r="BJ36" s="16"/>
      <c r="BK36" s="16"/>
      <c r="BL36" s="16"/>
      <c r="BM36" s="16"/>
      <c r="BN36" s="16"/>
      <c r="BO36" s="16"/>
      <c r="BP36" s="16"/>
      <c r="BQ36" s="16"/>
      <c r="BR36" s="16"/>
      <c r="BS36" s="16"/>
      <c r="BT36" s="29"/>
      <c r="BU36" s="411"/>
      <c r="BV36" s="411"/>
      <c r="BW36" s="16"/>
      <c r="BX36" s="16"/>
      <c r="BY36" s="16"/>
      <c r="BZ36" s="16"/>
      <c r="CA36" s="16"/>
      <c r="CB36" s="16"/>
      <c r="CC36" s="16"/>
      <c r="CD36" s="16"/>
      <c r="CE36" s="16"/>
      <c r="CF36" s="16"/>
      <c r="CG36" s="16"/>
      <c r="CH36" s="16"/>
      <c r="CI36" s="16"/>
      <c r="CJ36" s="16"/>
      <c r="CK36" s="16"/>
      <c r="CL36" s="16"/>
      <c r="CM36" s="16"/>
      <c r="CN36" s="16"/>
      <c r="CO36" s="16"/>
      <c r="CP36" s="16"/>
      <c r="CQ36" s="16"/>
      <c r="CR36" s="29"/>
      <c r="CS36" s="411"/>
      <c r="CT36" s="411"/>
      <c r="CU36" s="16"/>
      <c r="CV36" s="16"/>
      <c r="CW36" s="16"/>
      <c r="CX36" s="16"/>
      <c r="CY36" s="16"/>
      <c r="CZ36" s="16"/>
      <c r="DA36" s="16"/>
      <c r="DB36" s="16"/>
      <c r="DC36" s="16"/>
      <c r="DD36" s="16"/>
      <c r="DE36" s="16"/>
      <c r="DF36" s="16"/>
      <c r="DG36" s="16"/>
      <c r="DH36" s="16"/>
      <c r="DI36" s="16"/>
      <c r="DJ36" s="16"/>
      <c r="DK36" s="16"/>
      <c r="DL36" s="16"/>
      <c r="DM36" s="16"/>
      <c r="DN36" s="16"/>
      <c r="DO36" s="16"/>
      <c r="DP36" s="29"/>
      <c r="DQ36" s="411"/>
      <c r="DR36" s="411"/>
      <c r="DS36" s="16"/>
      <c r="DT36" s="16"/>
      <c r="DU36" s="16"/>
      <c r="DV36" s="16"/>
      <c r="DW36" s="16"/>
      <c r="DX36" s="16"/>
      <c r="DY36" s="16"/>
      <c r="DZ36" s="16"/>
      <c r="EA36" s="16"/>
      <c r="EB36" s="16"/>
      <c r="EC36" s="16"/>
      <c r="ED36" s="16"/>
      <c r="EE36" s="16"/>
      <c r="EF36" s="16"/>
      <c r="EG36" s="16"/>
      <c r="EH36" s="16"/>
      <c r="EI36" s="16"/>
      <c r="EJ36" s="16"/>
      <c r="EK36" s="16"/>
      <c r="EL36" s="16"/>
      <c r="EM36" s="16"/>
      <c r="EN36" s="29"/>
      <c r="EO36" s="411"/>
      <c r="EP36" s="411"/>
      <c r="EQ36" s="16"/>
      <c r="ER36" s="16"/>
      <c r="ES36" s="16"/>
      <c r="ET36" s="16"/>
      <c r="EU36" s="16"/>
      <c r="EV36" s="16"/>
      <c r="EW36" s="16"/>
      <c r="EX36" s="16"/>
      <c r="EY36" s="16"/>
      <c r="EZ36" s="16"/>
      <c r="FA36" s="16"/>
      <c r="FB36" s="16"/>
      <c r="FC36" s="16"/>
      <c r="FD36" s="16"/>
      <c r="FE36" s="16"/>
      <c r="FF36" s="16"/>
      <c r="FG36" s="16"/>
      <c r="FH36" s="16"/>
      <c r="FI36" s="16"/>
      <c r="FJ36" s="16"/>
      <c r="FK36" s="16"/>
      <c r="FM36" s="410"/>
      <c r="FN36" s="410"/>
      <c r="FO36" s="1"/>
      <c r="FP36" s="1"/>
      <c r="FQ36" s="1"/>
      <c r="FR36" s="1"/>
      <c r="FS36" s="1"/>
      <c r="FT36" s="1"/>
      <c r="FU36" s="1"/>
      <c r="FV36" s="1"/>
      <c r="FW36" s="1"/>
      <c r="FX36" s="1"/>
      <c r="FY36" s="1"/>
      <c r="FZ36" s="1"/>
      <c r="GA36" s="1"/>
      <c r="GB36" s="1"/>
      <c r="GC36" s="1"/>
      <c r="GD36" s="1"/>
      <c r="GE36" s="1"/>
      <c r="GF36" s="1"/>
      <c r="GG36" s="1"/>
      <c r="GH36" s="1"/>
      <c r="GI36" s="1"/>
      <c r="GK36" s="410"/>
      <c r="GL36" s="410"/>
      <c r="GM36" s="1"/>
      <c r="GN36" s="1"/>
      <c r="GO36" s="1"/>
      <c r="GP36" s="1"/>
      <c r="GQ36" s="1"/>
      <c r="GR36" s="1"/>
      <c r="GS36" s="1"/>
      <c r="GT36" s="1"/>
      <c r="GU36" s="1"/>
      <c r="GV36" s="1"/>
      <c r="GW36" s="1"/>
      <c r="GX36" s="1"/>
      <c r="GY36" s="1"/>
      <c r="GZ36" s="1"/>
      <c r="HA36" s="1"/>
      <c r="HB36" s="1"/>
      <c r="HC36" s="1"/>
      <c r="HD36" s="1"/>
      <c r="HE36" s="1"/>
      <c r="HF36" s="1"/>
      <c r="HG36" s="1"/>
    </row>
    <row r="37" spans="1:218" ht="14.5">
      <c r="A37" s="410"/>
      <c r="B37" s="410"/>
      <c r="C37" s="1"/>
      <c r="D37" s="1"/>
      <c r="E37" s="1"/>
      <c r="F37" s="1"/>
      <c r="G37" s="1"/>
      <c r="H37" s="1"/>
      <c r="I37" s="1"/>
      <c r="J37" s="1"/>
      <c r="K37" s="1"/>
      <c r="L37" s="1"/>
      <c r="M37" s="1"/>
      <c r="N37" s="1"/>
      <c r="O37" s="1"/>
      <c r="P37" s="1"/>
      <c r="Q37" s="1"/>
      <c r="R37" s="1"/>
      <c r="S37" s="1"/>
      <c r="T37" s="1"/>
      <c r="U37" s="1"/>
      <c r="V37" s="1"/>
      <c r="W37" s="1"/>
      <c r="Y37" s="410"/>
      <c r="Z37" s="410"/>
      <c r="AA37" s="1"/>
      <c r="AB37" s="1"/>
      <c r="AC37" s="1"/>
      <c r="AD37" s="1"/>
      <c r="AE37" s="1"/>
      <c r="AF37" s="1"/>
      <c r="AG37" s="1"/>
      <c r="AH37" s="1"/>
      <c r="AI37" s="1"/>
      <c r="AJ37" s="1"/>
      <c r="AK37" s="1"/>
      <c r="AL37" s="1"/>
      <c r="AM37" s="1"/>
      <c r="AN37" s="1"/>
      <c r="AO37" s="1"/>
      <c r="AP37" s="1"/>
      <c r="AQ37" s="1"/>
      <c r="AR37" s="1"/>
      <c r="AS37" s="1"/>
      <c r="AT37" s="1"/>
      <c r="AU37" s="1"/>
      <c r="AW37" s="411"/>
      <c r="AX37" s="411"/>
      <c r="AY37" s="16"/>
      <c r="AZ37" s="16"/>
      <c r="BA37" s="16"/>
      <c r="BB37" s="16"/>
      <c r="BC37" s="16"/>
      <c r="BD37" s="16"/>
      <c r="BE37" s="16"/>
      <c r="BF37" s="16"/>
      <c r="BG37" s="16"/>
      <c r="BH37" s="16"/>
      <c r="BI37" s="16"/>
      <c r="BJ37" s="16"/>
      <c r="BK37" s="16"/>
      <c r="BL37" s="16"/>
      <c r="BM37" s="16"/>
      <c r="BN37" s="16"/>
      <c r="BO37" s="16"/>
      <c r="BP37" s="16"/>
      <c r="BQ37" s="16"/>
      <c r="BR37" s="16"/>
      <c r="BS37" s="16"/>
      <c r="BT37" s="29"/>
      <c r="BU37" s="411"/>
      <c r="BV37" s="411"/>
      <c r="BW37" s="16"/>
      <c r="BX37" s="16"/>
      <c r="BY37" s="16"/>
      <c r="BZ37" s="16"/>
      <c r="CA37" s="16"/>
      <c r="CB37" s="16"/>
      <c r="CC37" s="16"/>
      <c r="CD37" s="16"/>
      <c r="CE37" s="16"/>
      <c r="CF37" s="16"/>
      <c r="CG37" s="16"/>
      <c r="CH37" s="16"/>
      <c r="CI37" s="16"/>
      <c r="CJ37" s="16"/>
      <c r="CK37" s="16"/>
      <c r="CL37" s="16"/>
      <c r="CM37" s="16"/>
      <c r="CN37" s="16"/>
      <c r="CO37" s="16"/>
      <c r="CP37" s="16"/>
      <c r="CQ37" s="16"/>
      <c r="CR37" s="29"/>
      <c r="CS37" s="411"/>
      <c r="CT37" s="411"/>
      <c r="CU37" s="16"/>
      <c r="CV37" s="16"/>
      <c r="CW37" s="16"/>
      <c r="CX37" s="16"/>
      <c r="CY37" s="16"/>
      <c r="CZ37" s="16"/>
      <c r="DA37" s="16"/>
      <c r="DB37" s="16"/>
      <c r="DC37" s="16"/>
      <c r="DD37" s="16"/>
      <c r="DE37" s="16"/>
      <c r="DF37" s="16"/>
      <c r="DG37" s="16"/>
      <c r="DH37" s="16"/>
      <c r="DI37" s="16"/>
      <c r="DJ37" s="16"/>
      <c r="DK37" s="16"/>
      <c r="DL37" s="16"/>
      <c r="DM37" s="16"/>
      <c r="DN37" s="16"/>
      <c r="DO37" s="16"/>
      <c r="DP37" s="29"/>
      <c r="DQ37" s="411"/>
      <c r="DR37" s="411"/>
      <c r="DS37" s="16"/>
      <c r="DT37" s="16"/>
      <c r="DU37" s="16"/>
      <c r="DV37" s="16"/>
      <c r="DW37" s="16"/>
      <c r="DX37" s="16"/>
      <c r="DY37" s="16"/>
      <c r="DZ37" s="16"/>
      <c r="EA37" s="16"/>
      <c r="EB37" s="16"/>
      <c r="EC37" s="16"/>
      <c r="ED37" s="16"/>
      <c r="EE37" s="16"/>
      <c r="EF37" s="16"/>
      <c r="EG37" s="16"/>
      <c r="EH37" s="16"/>
      <c r="EI37" s="16"/>
      <c r="EJ37" s="16"/>
      <c r="EK37" s="16"/>
      <c r="EL37" s="16"/>
      <c r="EM37" s="16"/>
      <c r="EN37" s="29"/>
      <c r="EO37" s="411"/>
      <c r="EP37" s="411"/>
      <c r="EQ37" s="16"/>
      <c r="ER37" s="16"/>
      <c r="ES37" s="16"/>
      <c r="ET37" s="16"/>
      <c r="EU37" s="16"/>
      <c r="EV37" s="16"/>
      <c r="EW37" s="16"/>
      <c r="EX37" s="16"/>
      <c r="EY37" s="16"/>
      <c r="EZ37" s="16"/>
      <c r="FA37" s="16"/>
      <c r="FB37" s="16"/>
      <c r="FC37" s="16"/>
      <c r="FD37" s="16"/>
      <c r="FE37" s="16"/>
      <c r="FF37" s="16"/>
      <c r="FG37" s="16"/>
      <c r="FH37" s="16"/>
      <c r="FI37" s="16"/>
      <c r="FJ37" s="16"/>
      <c r="FK37" s="16"/>
      <c r="FM37" s="410"/>
      <c r="FN37" s="410"/>
      <c r="FO37" s="1"/>
      <c r="FP37" s="1"/>
      <c r="FQ37" s="1"/>
      <c r="FR37" s="1"/>
      <c r="FS37" s="1"/>
      <c r="FT37" s="1"/>
      <c r="FU37" s="1"/>
      <c r="FV37" s="1"/>
      <c r="FW37" s="1"/>
      <c r="FX37" s="1"/>
      <c r="FY37" s="1"/>
      <c r="FZ37" s="1"/>
      <c r="GA37" s="1"/>
      <c r="GB37" s="1"/>
      <c r="GC37" s="1"/>
      <c r="GD37" s="1"/>
      <c r="GE37" s="1"/>
      <c r="GF37" s="1"/>
      <c r="GG37" s="1"/>
      <c r="GH37" s="1"/>
      <c r="GI37" s="1"/>
      <c r="GK37" s="410"/>
      <c r="GL37" s="410"/>
      <c r="GM37" s="1"/>
      <c r="GN37" s="1"/>
      <c r="GO37" s="1"/>
      <c r="GP37" s="1"/>
      <c r="GQ37" s="1"/>
      <c r="GR37" s="1"/>
      <c r="GS37" s="1"/>
      <c r="GT37" s="1"/>
      <c r="GU37" s="1"/>
      <c r="GV37" s="1"/>
      <c r="GW37" s="1"/>
      <c r="GX37" s="1"/>
      <c r="GY37" s="1"/>
      <c r="GZ37" s="1"/>
      <c r="HA37" s="1"/>
      <c r="HB37" s="1"/>
      <c r="HC37" s="1"/>
      <c r="HD37" s="1"/>
      <c r="HE37" s="1"/>
      <c r="HF37" s="1"/>
      <c r="HG37" s="1"/>
    </row>
    <row r="38" spans="1:218" ht="132">
      <c r="A38" s="6"/>
      <c r="B38" s="125" t="s">
        <v>266</v>
      </c>
      <c r="C38" s="6">
        <v>0</v>
      </c>
      <c r="D38" s="6">
        <v>0</v>
      </c>
      <c r="E38" s="6">
        <v>0</v>
      </c>
      <c r="F38" s="6">
        <v>0</v>
      </c>
      <c r="G38" s="6">
        <v>0</v>
      </c>
      <c r="H38" s="6">
        <v>0</v>
      </c>
      <c r="I38" s="6">
        <v>0</v>
      </c>
      <c r="J38" s="6">
        <v>0</v>
      </c>
      <c r="K38" s="6">
        <v>0</v>
      </c>
      <c r="L38" s="6">
        <v>0</v>
      </c>
      <c r="M38" s="6">
        <v>0</v>
      </c>
      <c r="N38" s="6">
        <v>0</v>
      </c>
      <c r="O38" s="6">
        <v>0</v>
      </c>
      <c r="P38" s="6">
        <v>0</v>
      </c>
      <c r="Q38" s="6">
        <v>0</v>
      </c>
      <c r="R38" s="6">
        <v>0</v>
      </c>
      <c r="S38" s="6">
        <v>0</v>
      </c>
      <c r="T38" s="6">
        <v>0</v>
      </c>
      <c r="U38" s="6">
        <v>0</v>
      </c>
      <c r="V38" s="6">
        <v>0</v>
      </c>
      <c r="W38" s="6">
        <v>0</v>
      </c>
      <c r="Y38" s="6"/>
      <c r="Z38" s="125" t="s">
        <v>266</v>
      </c>
      <c r="AA38" s="6">
        <v>0.1</v>
      </c>
      <c r="AB38" s="6">
        <v>0.1</v>
      </c>
      <c r="AC38" s="6">
        <v>0.1</v>
      </c>
      <c r="AD38" s="6">
        <v>0.1</v>
      </c>
      <c r="AE38" s="6">
        <v>0.1</v>
      </c>
      <c r="AF38" s="6">
        <v>0.1</v>
      </c>
      <c r="AG38" s="6">
        <v>0</v>
      </c>
      <c r="AH38" s="6">
        <v>0.1</v>
      </c>
      <c r="AI38" s="6">
        <v>0.1</v>
      </c>
      <c r="AJ38" s="6">
        <v>0.1</v>
      </c>
      <c r="AK38" s="6">
        <v>0.1</v>
      </c>
      <c r="AL38" s="6">
        <v>0.1</v>
      </c>
      <c r="AM38" s="6">
        <v>0.1</v>
      </c>
      <c r="AN38" s="6">
        <v>0.1</v>
      </c>
      <c r="AO38" s="6">
        <v>0.1</v>
      </c>
      <c r="AP38" s="6">
        <v>0.1</v>
      </c>
      <c r="AQ38" s="6">
        <v>0.1</v>
      </c>
      <c r="AR38" s="6">
        <v>0.1</v>
      </c>
      <c r="AS38" s="6">
        <v>0.1</v>
      </c>
      <c r="AT38" s="6">
        <v>0.1</v>
      </c>
      <c r="AU38" s="6">
        <v>0</v>
      </c>
      <c r="AW38" s="21"/>
      <c r="AX38" s="206" t="s">
        <v>266</v>
      </c>
      <c r="AY38" s="21">
        <v>0.1</v>
      </c>
      <c r="AZ38" s="21">
        <v>0.1</v>
      </c>
      <c r="BA38" s="21">
        <v>0.1</v>
      </c>
      <c r="BB38" s="21">
        <v>0.2</v>
      </c>
      <c r="BC38" s="21">
        <v>0.1</v>
      </c>
      <c r="BD38" s="21">
        <v>0.1</v>
      </c>
      <c r="BE38" s="21">
        <v>0.1</v>
      </c>
      <c r="BF38" s="21">
        <v>0.1</v>
      </c>
      <c r="BG38" s="21">
        <v>0.1</v>
      </c>
      <c r="BH38" s="21">
        <v>0.1</v>
      </c>
      <c r="BI38" s="21">
        <v>0.1</v>
      </c>
      <c r="BJ38" s="21">
        <v>0.2</v>
      </c>
      <c r="BK38" s="21">
        <v>0.1</v>
      </c>
      <c r="BL38" s="21">
        <v>0.1</v>
      </c>
      <c r="BM38" s="21">
        <v>0.1</v>
      </c>
      <c r="BN38" s="21">
        <v>0.1</v>
      </c>
      <c r="BO38" s="21">
        <v>0.1</v>
      </c>
      <c r="BP38" s="21">
        <v>0.1</v>
      </c>
      <c r="BQ38" s="21">
        <v>0.1</v>
      </c>
      <c r="BR38" s="21">
        <v>0.1</v>
      </c>
      <c r="BS38" s="21">
        <v>0.1</v>
      </c>
      <c r="BT38" s="29"/>
      <c r="BU38" s="21"/>
      <c r="BV38" s="206" t="s">
        <v>266</v>
      </c>
      <c r="BW38" s="21">
        <v>0.2</v>
      </c>
      <c r="BX38" s="21">
        <v>0.2</v>
      </c>
      <c r="BY38" s="21">
        <v>0.2</v>
      </c>
      <c r="BZ38" s="21">
        <v>0.3</v>
      </c>
      <c r="CA38" s="21">
        <v>0.3</v>
      </c>
      <c r="CB38" s="21">
        <v>0.3</v>
      </c>
      <c r="CC38" s="21">
        <v>0.3</v>
      </c>
      <c r="CD38" s="21">
        <v>0.4</v>
      </c>
      <c r="CE38" s="21">
        <v>0.4</v>
      </c>
      <c r="CF38" s="21">
        <v>0.4</v>
      </c>
      <c r="CG38" s="21">
        <v>0.4</v>
      </c>
      <c r="CH38" s="21">
        <v>0.4</v>
      </c>
      <c r="CI38" s="21">
        <v>0.4</v>
      </c>
      <c r="CJ38" s="21">
        <v>0.4</v>
      </c>
      <c r="CK38" s="21">
        <v>0.4</v>
      </c>
      <c r="CL38" s="21">
        <v>0.4</v>
      </c>
      <c r="CM38" s="21">
        <v>0.4</v>
      </c>
      <c r="CN38" s="21">
        <v>0.4</v>
      </c>
      <c r="CO38" s="21">
        <v>0.4</v>
      </c>
      <c r="CP38" s="21">
        <v>0.4</v>
      </c>
      <c r="CQ38" s="21">
        <v>0.3</v>
      </c>
      <c r="CR38" s="29"/>
      <c r="CS38" s="21"/>
      <c r="CT38" s="206" t="s">
        <v>266</v>
      </c>
      <c r="CU38" s="21">
        <v>0.6</v>
      </c>
      <c r="CV38" s="21">
        <v>0.5</v>
      </c>
      <c r="CW38" s="21">
        <v>0.6</v>
      </c>
      <c r="CX38" s="21">
        <v>0.7</v>
      </c>
      <c r="CY38" s="21">
        <v>0.7</v>
      </c>
      <c r="CZ38" s="21">
        <v>0.8</v>
      </c>
      <c r="DA38" s="21">
        <v>0.6</v>
      </c>
      <c r="DB38" s="21">
        <v>0.7</v>
      </c>
      <c r="DC38" s="21">
        <v>0.7</v>
      </c>
      <c r="DD38" s="21">
        <v>0.8</v>
      </c>
      <c r="DE38" s="21">
        <v>0.9</v>
      </c>
      <c r="DF38" s="21">
        <v>0.9</v>
      </c>
      <c r="DG38" s="21">
        <v>0.9</v>
      </c>
      <c r="DH38" s="21">
        <v>0.9</v>
      </c>
      <c r="DI38" s="21">
        <v>0.8</v>
      </c>
      <c r="DJ38" s="21">
        <v>0.8</v>
      </c>
      <c r="DK38" s="21">
        <v>0.7</v>
      </c>
      <c r="DL38" s="21">
        <v>0.7</v>
      </c>
      <c r="DM38" s="21">
        <v>0.8</v>
      </c>
      <c r="DN38" s="21">
        <v>0.8</v>
      </c>
      <c r="DO38" s="21">
        <v>0.6</v>
      </c>
      <c r="DP38" s="29"/>
      <c r="DQ38" s="21"/>
      <c r="DR38" s="206" t="s">
        <v>266</v>
      </c>
      <c r="DS38" s="21">
        <v>0</v>
      </c>
      <c r="DT38" s="21">
        <v>0</v>
      </c>
      <c r="DU38" s="21">
        <v>0</v>
      </c>
      <c r="DV38" s="21">
        <v>0.1</v>
      </c>
      <c r="DW38" s="21">
        <v>0.1</v>
      </c>
      <c r="DX38" s="21">
        <v>0.1</v>
      </c>
      <c r="DY38" s="21">
        <v>0</v>
      </c>
      <c r="DZ38" s="21">
        <v>0.1</v>
      </c>
      <c r="EA38" s="21">
        <v>0.1</v>
      </c>
      <c r="EB38" s="21">
        <v>0.1</v>
      </c>
      <c r="EC38" s="21">
        <v>0.1</v>
      </c>
      <c r="ED38" s="21">
        <v>0.1</v>
      </c>
      <c r="EE38" s="21">
        <v>0.1</v>
      </c>
      <c r="EF38" s="21">
        <v>0.1</v>
      </c>
      <c r="EG38" s="21">
        <v>0.1</v>
      </c>
      <c r="EH38" s="21">
        <v>0.1</v>
      </c>
      <c r="EI38" s="21">
        <v>0.1</v>
      </c>
      <c r="EJ38" s="21">
        <v>0.1</v>
      </c>
      <c r="EK38" s="21">
        <v>0.1</v>
      </c>
      <c r="EL38" s="21">
        <v>0.1</v>
      </c>
      <c r="EM38" s="21">
        <v>0</v>
      </c>
      <c r="EN38" s="29"/>
      <c r="EO38" s="21"/>
      <c r="EP38" s="206" t="s">
        <v>266</v>
      </c>
      <c r="EQ38" s="21">
        <v>0.1</v>
      </c>
      <c r="ER38" s="21">
        <v>0.1</v>
      </c>
      <c r="ES38" s="21">
        <v>0.1</v>
      </c>
      <c r="ET38" s="21">
        <v>0.1</v>
      </c>
      <c r="EU38" s="21">
        <v>0.1</v>
      </c>
      <c r="EV38" s="21">
        <v>0.1</v>
      </c>
      <c r="EW38" s="21">
        <v>0.1</v>
      </c>
      <c r="EX38" s="21">
        <v>0.1</v>
      </c>
      <c r="EY38" s="21">
        <v>0.1</v>
      </c>
      <c r="EZ38" s="21">
        <v>0.1</v>
      </c>
      <c r="FA38" s="21">
        <v>0.1</v>
      </c>
      <c r="FB38" s="21">
        <v>0.1</v>
      </c>
      <c r="FC38" s="21">
        <v>0.1</v>
      </c>
      <c r="FD38" s="21">
        <v>0.1</v>
      </c>
      <c r="FE38" s="21">
        <v>0.1</v>
      </c>
      <c r="FF38" s="21">
        <v>0.1</v>
      </c>
      <c r="FG38" s="21">
        <v>0.1</v>
      </c>
      <c r="FH38" s="21">
        <v>0.1</v>
      </c>
      <c r="FI38" s="21">
        <v>0.1</v>
      </c>
      <c r="FJ38" s="21">
        <v>0.1</v>
      </c>
      <c r="FK38" s="21">
        <v>0.1</v>
      </c>
      <c r="FM38" s="6"/>
      <c r="FN38" s="125" t="s">
        <v>266</v>
      </c>
      <c r="FO38" s="6">
        <v>0.3</v>
      </c>
      <c r="FP38" s="6">
        <v>0.4</v>
      </c>
      <c r="FQ38" s="6">
        <v>0.5</v>
      </c>
      <c r="FR38" s="6">
        <v>0.4</v>
      </c>
      <c r="FS38" s="6">
        <v>0.3</v>
      </c>
      <c r="FT38" s="6">
        <v>0.4</v>
      </c>
      <c r="FU38" s="6">
        <v>0.3</v>
      </c>
      <c r="FV38" s="6">
        <v>0.4</v>
      </c>
      <c r="FW38" s="6">
        <v>0.4</v>
      </c>
      <c r="FX38" s="6">
        <v>0.4</v>
      </c>
      <c r="FY38" s="6">
        <v>0.5</v>
      </c>
      <c r="FZ38" s="6">
        <v>0.5</v>
      </c>
      <c r="GA38" s="6">
        <v>0.4</v>
      </c>
      <c r="GB38" s="6">
        <v>0.5</v>
      </c>
      <c r="GC38" s="6">
        <v>0.5</v>
      </c>
      <c r="GD38" s="6">
        <v>0.5</v>
      </c>
      <c r="GE38" s="6">
        <v>0.4</v>
      </c>
      <c r="GF38" s="6">
        <v>0.4</v>
      </c>
      <c r="GG38" s="6">
        <v>0.4</v>
      </c>
      <c r="GH38" s="6">
        <v>0.5</v>
      </c>
      <c r="GI38" s="6">
        <v>0.3</v>
      </c>
      <c r="GK38" s="6"/>
      <c r="GL38" s="125" t="s">
        <v>266</v>
      </c>
      <c r="GM38" s="6">
        <v>0.3</v>
      </c>
      <c r="GN38" s="6">
        <v>0.4</v>
      </c>
      <c r="GO38" s="6">
        <v>0.4</v>
      </c>
      <c r="GP38" s="6">
        <v>0.4</v>
      </c>
      <c r="GQ38" s="6">
        <v>0.4</v>
      </c>
      <c r="GR38" s="6">
        <v>0.4</v>
      </c>
      <c r="GS38" s="6">
        <v>0.3</v>
      </c>
      <c r="GT38" s="6">
        <v>0.4</v>
      </c>
      <c r="GU38" s="6">
        <v>0.4</v>
      </c>
      <c r="GV38" s="6">
        <v>0.3</v>
      </c>
      <c r="GW38" s="6">
        <v>0.3</v>
      </c>
      <c r="GX38" s="6">
        <v>0.3</v>
      </c>
      <c r="GY38" s="6">
        <v>0.3</v>
      </c>
      <c r="GZ38" s="6">
        <v>0.4</v>
      </c>
      <c r="HA38" s="6">
        <v>0.3</v>
      </c>
      <c r="HB38" s="6">
        <v>0.3</v>
      </c>
      <c r="HC38" s="6">
        <v>0.3</v>
      </c>
      <c r="HD38" s="6">
        <v>0.3</v>
      </c>
      <c r="HE38" s="6">
        <v>0.4</v>
      </c>
      <c r="HF38" s="6">
        <v>0.4</v>
      </c>
      <c r="HG38" s="6">
        <v>0.3</v>
      </c>
    </row>
    <row r="39" spans="1:218" ht="93">
      <c r="A39" s="13"/>
      <c r="B39" s="193" t="s">
        <v>256</v>
      </c>
      <c r="C39" s="13"/>
      <c r="D39" s="13"/>
      <c r="E39" s="13"/>
      <c r="F39" s="13"/>
      <c r="G39" s="13"/>
      <c r="H39" s="13"/>
      <c r="I39" s="13"/>
      <c r="J39" s="13"/>
      <c r="K39" s="13"/>
      <c r="L39" s="13"/>
      <c r="M39" s="13"/>
      <c r="N39" s="13"/>
      <c r="O39" s="13"/>
      <c r="P39" s="13"/>
      <c r="Q39" s="13"/>
      <c r="R39" s="13"/>
      <c r="S39" s="13"/>
      <c r="T39" s="13"/>
      <c r="U39" s="13"/>
      <c r="V39" s="13"/>
      <c r="W39" s="13"/>
      <c r="Y39" s="13"/>
      <c r="Z39" s="193" t="s">
        <v>256</v>
      </c>
      <c r="AA39" s="13"/>
      <c r="AB39" s="13"/>
      <c r="AC39" s="13"/>
      <c r="AD39" s="13"/>
      <c r="AE39" s="13"/>
      <c r="AF39" s="13"/>
      <c r="AG39" s="13"/>
      <c r="AH39" s="13"/>
      <c r="AI39" s="13"/>
      <c r="AJ39" s="13"/>
      <c r="AK39" s="13"/>
      <c r="AL39" s="13"/>
      <c r="AM39" s="13"/>
      <c r="AN39" s="13"/>
      <c r="AO39" s="13"/>
      <c r="AP39" s="13"/>
      <c r="AQ39" s="13"/>
      <c r="AR39" s="13"/>
      <c r="AS39" s="13"/>
      <c r="AT39" s="13"/>
      <c r="AU39" s="13"/>
      <c r="AW39" s="28"/>
      <c r="AX39" s="201" t="s">
        <v>256</v>
      </c>
      <c r="AY39" s="28"/>
      <c r="AZ39" s="28"/>
      <c r="BA39" s="28"/>
      <c r="BB39" s="28"/>
      <c r="BC39" s="28"/>
      <c r="BD39" s="28"/>
      <c r="BE39" s="28"/>
      <c r="BF39" s="28"/>
      <c r="BG39" s="28"/>
      <c r="BH39" s="28"/>
      <c r="BI39" s="28"/>
      <c r="BJ39" s="28"/>
      <c r="BK39" s="28"/>
      <c r="BL39" s="28"/>
      <c r="BM39" s="28"/>
      <c r="BN39" s="28"/>
      <c r="BO39" s="28"/>
      <c r="BP39" s="28"/>
      <c r="BQ39" s="28"/>
      <c r="BR39" s="28"/>
      <c r="BS39" s="28"/>
      <c r="BT39" s="29"/>
      <c r="BU39" s="28"/>
      <c r="BV39" s="201" t="s">
        <v>256</v>
      </c>
      <c r="BW39" s="28"/>
      <c r="BX39" s="28"/>
      <c r="BY39" s="28"/>
      <c r="BZ39" s="28"/>
      <c r="CA39" s="28"/>
      <c r="CB39" s="28"/>
      <c r="CC39" s="28"/>
      <c r="CD39" s="28"/>
      <c r="CE39" s="28"/>
      <c r="CF39" s="28"/>
      <c r="CG39" s="28"/>
      <c r="CH39" s="28"/>
      <c r="CI39" s="28"/>
      <c r="CJ39" s="28"/>
      <c r="CK39" s="28"/>
      <c r="CL39" s="28"/>
      <c r="CM39" s="28"/>
      <c r="CN39" s="28"/>
      <c r="CO39" s="28"/>
      <c r="CP39" s="28"/>
      <c r="CQ39" s="28"/>
      <c r="CR39" s="29"/>
      <c r="CS39" s="28"/>
      <c r="CT39" s="201" t="s">
        <v>256</v>
      </c>
      <c r="CU39" s="28"/>
      <c r="CV39" s="28"/>
      <c r="CW39" s="28"/>
      <c r="CX39" s="28"/>
      <c r="CY39" s="28"/>
      <c r="CZ39" s="28"/>
      <c r="DA39" s="28"/>
      <c r="DB39" s="28"/>
      <c r="DC39" s="28"/>
      <c r="DD39" s="28"/>
      <c r="DE39" s="28"/>
      <c r="DF39" s="28"/>
      <c r="DG39" s="28"/>
      <c r="DH39" s="28"/>
      <c r="DI39" s="28"/>
      <c r="DJ39" s="28"/>
      <c r="DK39" s="28"/>
      <c r="DL39" s="28"/>
      <c r="DM39" s="28"/>
      <c r="DN39" s="28"/>
      <c r="DO39" s="28"/>
      <c r="DP39" s="29"/>
      <c r="DQ39" s="28"/>
      <c r="DR39" s="201" t="s">
        <v>256</v>
      </c>
      <c r="DS39" s="28"/>
      <c r="DT39" s="28"/>
      <c r="DU39" s="28"/>
      <c r="DV39" s="28"/>
      <c r="DW39" s="28"/>
      <c r="DX39" s="28"/>
      <c r="DY39" s="28"/>
      <c r="DZ39" s="28"/>
      <c r="EA39" s="28"/>
      <c r="EB39" s="28"/>
      <c r="EC39" s="28"/>
      <c r="ED39" s="28"/>
      <c r="EE39" s="28"/>
      <c r="EF39" s="28"/>
      <c r="EG39" s="28"/>
      <c r="EH39" s="28"/>
      <c r="EI39" s="28"/>
      <c r="EJ39" s="28"/>
      <c r="EK39" s="28"/>
      <c r="EL39" s="28"/>
      <c r="EM39" s="28"/>
      <c r="EN39" s="29"/>
      <c r="EO39" s="28"/>
      <c r="EP39" s="201" t="s">
        <v>256</v>
      </c>
      <c r="EQ39" s="28"/>
      <c r="ER39" s="28"/>
      <c r="ES39" s="28"/>
      <c r="ET39" s="28"/>
      <c r="EU39" s="28"/>
      <c r="EV39" s="28"/>
      <c r="EW39" s="28"/>
      <c r="EX39" s="28"/>
      <c r="EY39" s="28"/>
      <c r="EZ39" s="28"/>
      <c r="FA39" s="28"/>
      <c r="FB39" s="28"/>
      <c r="FC39" s="28"/>
      <c r="FD39" s="28"/>
      <c r="FE39" s="28"/>
      <c r="FF39" s="28"/>
      <c r="FG39" s="28"/>
      <c r="FH39" s="28"/>
      <c r="FI39" s="28"/>
      <c r="FJ39" s="28"/>
      <c r="FK39" s="28"/>
      <c r="FM39" s="13"/>
      <c r="FN39" s="193" t="s">
        <v>256</v>
      </c>
      <c r="FO39" s="13"/>
      <c r="FP39" s="13"/>
      <c r="FQ39" s="13"/>
      <c r="FR39" s="13"/>
      <c r="FS39" s="13"/>
      <c r="FT39" s="13"/>
      <c r="FU39" s="13"/>
      <c r="FV39" s="13"/>
      <c r="FW39" s="13"/>
      <c r="FX39" s="13"/>
      <c r="FY39" s="13"/>
      <c r="FZ39" s="13"/>
      <c r="GA39" s="13"/>
      <c r="GB39" s="13"/>
      <c r="GC39" s="13"/>
      <c r="GD39" s="13"/>
      <c r="GE39" s="13"/>
      <c r="GF39" s="13"/>
      <c r="GG39" s="13"/>
      <c r="GH39" s="13"/>
      <c r="GI39" s="13"/>
      <c r="GK39" s="13"/>
      <c r="GL39" s="193" t="s">
        <v>256</v>
      </c>
      <c r="GM39" s="13"/>
      <c r="GN39" s="13"/>
      <c r="GO39" s="13"/>
      <c r="GP39" s="13"/>
      <c r="GQ39" s="13"/>
      <c r="GR39" s="13"/>
      <c r="GS39" s="13"/>
      <c r="GT39" s="13"/>
      <c r="GU39" s="13"/>
      <c r="GV39" s="13"/>
      <c r="GW39" s="13"/>
      <c r="GX39" s="13"/>
      <c r="GY39" s="13"/>
      <c r="GZ39" s="13"/>
      <c r="HA39" s="13"/>
      <c r="HB39" s="13"/>
      <c r="HC39" s="13"/>
      <c r="HD39" s="13"/>
      <c r="HE39" s="13"/>
      <c r="HF39" s="13"/>
      <c r="HG39" s="13"/>
    </row>
    <row r="40" spans="1:218" ht="15.5">
      <c r="A40" s="1"/>
      <c r="B40" s="190" t="s">
        <v>264</v>
      </c>
      <c r="C40" s="226" t="s">
        <v>267</v>
      </c>
      <c r="D40" s="226" t="s">
        <v>267</v>
      </c>
      <c r="E40" s="226" t="s">
        <v>267</v>
      </c>
      <c r="F40" s="226" t="s">
        <v>267</v>
      </c>
      <c r="G40" s="226" t="s">
        <v>267</v>
      </c>
      <c r="H40" s="226" t="s">
        <v>267</v>
      </c>
      <c r="I40" s="226" t="s">
        <v>267</v>
      </c>
      <c r="J40" s="226" t="s">
        <v>267</v>
      </c>
      <c r="K40" s="226" t="s">
        <v>267</v>
      </c>
      <c r="L40" s="226" t="s">
        <v>267</v>
      </c>
      <c r="M40" s="226" t="s">
        <v>267</v>
      </c>
      <c r="N40" s="226" t="s">
        <v>267</v>
      </c>
      <c r="O40" s="226" t="s">
        <v>267</v>
      </c>
      <c r="P40" s="226" t="s">
        <v>267</v>
      </c>
      <c r="Q40" s="226" t="s">
        <v>267</v>
      </c>
      <c r="R40" s="226" t="s">
        <v>267</v>
      </c>
      <c r="S40" s="226" t="s">
        <v>267</v>
      </c>
      <c r="T40" s="226" t="s">
        <v>267</v>
      </c>
      <c r="U40" s="226" t="s">
        <v>267</v>
      </c>
      <c r="V40" s="226" t="s">
        <v>267</v>
      </c>
      <c r="W40" s="226" t="s">
        <v>267</v>
      </c>
      <c r="Y40" s="1"/>
      <c r="Z40" s="190" t="s">
        <v>264</v>
      </c>
      <c r="AA40" s="226" t="s">
        <v>267</v>
      </c>
      <c r="AB40" s="226" t="s">
        <v>267</v>
      </c>
      <c r="AC40" s="226" t="s">
        <v>267</v>
      </c>
      <c r="AD40" s="226" t="s">
        <v>267</v>
      </c>
      <c r="AE40" s="226" t="s">
        <v>267</v>
      </c>
      <c r="AF40" s="226" t="s">
        <v>267</v>
      </c>
      <c r="AG40" s="226" t="s">
        <v>267</v>
      </c>
      <c r="AH40" s="226" t="s">
        <v>267</v>
      </c>
      <c r="AI40" s="226" t="s">
        <v>267</v>
      </c>
      <c r="AJ40" s="226" t="s">
        <v>267</v>
      </c>
      <c r="AK40" s="226" t="s">
        <v>267</v>
      </c>
      <c r="AL40" s="226" t="s">
        <v>267</v>
      </c>
      <c r="AM40" s="226" t="s">
        <v>267</v>
      </c>
      <c r="AN40" s="226" t="s">
        <v>267</v>
      </c>
      <c r="AO40" s="226" t="s">
        <v>267</v>
      </c>
      <c r="AP40" s="226" t="s">
        <v>267</v>
      </c>
      <c r="AQ40" s="226" t="s">
        <v>267</v>
      </c>
      <c r="AR40" s="226" t="s">
        <v>267</v>
      </c>
      <c r="AS40" s="226" t="s">
        <v>267</v>
      </c>
      <c r="AT40" s="226" t="s">
        <v>267</v>
      </c>
      <c r="AU40" s="226" t="s">
        <v>267</v>
      </c>
      <c r="AW40" s="16"/>
      <c r="AX40" s="198" t="s">
        <v>265</v>
      </c>
      <c r="AY40" s="227" t="s">
        <v>268</v>
      </c>
      <c r="AZ40" s="227" t="s">
        <v>268</v>
      </c>
      <c r="BA40" s="227" t="s">
        <v>268</v>
      </c>
      <c r="BB40" s="227" t="s">
        <v>268</v>
      </c>
      <c r="BC40" s="227" t="s">
        <v>268</v>
      </c>
      <c r="BD40" s="227" t="s">
        <v>268</v>
      </c>
      <c r="BE40" s="227" t="s">
        <v>268</v>
      </c>
      <c r="BF40" s="227" t="s">
        <v>268</v>
      </c>
      <c r="BG40" s="227" t="s">
        <v>268</v>
      </c>
      <c r="BH40" s="227" t="s">
        <v>268</v>
      </c>
      <c r="BI40" s="227" t="s">
        <v>268</v>
      </c>
      <c r="BJ40" s="227" t="s">
        <v>268</v>
      </c>
      <c r="BK40" s="227" t="s">
        <v>268</v>
      </c>
      <c r="BL40" s="227" t="s">
        <v>268</v>
      </c>
      <c r="BM40" s="227" t="s">
        <v>268</v>
      </c>
      <c r="BN40" s="227" t="s">
        <v>268</v>
      </c>
      <c r="BO40" s="227" t="s">
        <v>268</v>
      </c>
      <c r="BP40" s="227" t="s">
        <v>268</v>
      </c>
      <c r="BQ40" s="227" t="s">
        <v>268</v>
      </c>
      <c r="BR40" s="227" t="s">
        <v>268</v>
      </c>
      <c r="BS40" s="227" t="s">
        <v>268</v>
      </c>
      <c r="BT40" s="29"/>
      <c r="BU40" s="16"/>
      <c r="BV40" s="198" t="s">
        <v>265</v>
      </c>
      <c r="BW40" s="227" t="s">
        <v>268</v>
      </c>
      <c r="BX40" s="227" t="s">
        <v>268</v>
      </c>
      <c r="BY40" s="227" t="s">
        <v>268</v>
      </c>
      <c r="BZ40" s="227" t="s">
        <v>268</v>
      </c>
      <c r="CA40" s="227" t="s">
        <v>268</v>
      </c>
      <c r="CB40" s="227" t="s">
        <v>268</v>
      </c>
      <c r="CC40" s="227" t="s">
        <v>268</v>
      </c>
      <c r="CD40" s="227" t="s">
        <v>268</v>
      </c>
      <c r="CE40" s="227" t="s">
        <v>268</v>
      </c>
      <c r="CF40" s="227" t="s">
        <v>268</v>
      </c>
      <c r="CG40" s="227" t="s">
        <v>268</v>
      </c>
      <c r="CH40" s="227" t="s">
        <v>268</v>
      </c>
      <c r="CI40" s="227" t="s">
        <v>268</v>
      </c>
      <c r="CJ40" s="227" t="s">
        <v>268</v>
      </c>
      <c r="CK40" s="227" t="s">
        <v>268</v>
      </c>
      <c r="CL40" s="227" t="s">
        <v>268</v>
      </c>
      <c r="CM40" s="227" t="s">
        <v>268</v>
      </c>
      <c r="CN40" s="227" t="s">
        <v>268</v>
      </c>
      <c r="CO40" s="227" t="s">
        <v>268</v>
      </c>
      <c r="CP40" s="227" t="s">
        <v>268</v>
      </c>
      <c r="CQ40" s="227" t="s">
        <v>268</v>
      </c>
      <c r="CR40" s="29"/>
      <c r="CS40" s="16"/>
      <c r="CT40" s="198" t="s">
        <v>265</v>
      </c>
      <c r="CU40" s="227" t="s">
        <v>268</v>
      </c>
      <c r="CV40" s="227" t="s">
        <v>268</v>
      </c>
      <c r="CW40" s="227" t="s">
        <v>268</v>
      </c>
      <c r="CX40" s="227" t="s">
        <v>268</v>
      </c>
      <c r="CY40" s="227" t="s">
        <v>268</v>
      </c>
      <c r="CZ40" s="227" t="s">
        <v>268</v>
      </c>
      <c r="DA40" s="227" t="s">
        <v>268</v>
      </c>
      <c r="DB40" s="227" t="s">
        <v>268</v>
      </c>
      <c r="DC40" s="227" t="s">
        <v>268</v>
      </c>
      <c r="DD40" s="227" t="s">
        <v>268</v>
      </c>
      <c r="DE40" s="227" t="s">
        <v>268</v>
      </c>
      <c r="DF40" s="227" t="s">
        <v>268</v>
      </c>
      <c r="DG40" s="227" t="s">
        <v>268</v>
      </c>
      <c r="DH40" s="227" t="s">
        <v>268</v>
      </c>
      <c r="DI40" s="227" t="s">
        <v>268</v>
      </c>
      <c r="DJ40" s="227" t="s">
        <v>268</v>
      </c>
      <c r="DK40" s="227" t="s">
        <v>268</v>
      </c>
      <c r="DL40" s="227" t="s">
        <v>268</v>
      </c>
      <c r="DM40" s="227" t="s">
        <v>268</v>
      </c>
      <c r="DN40" s="227" t="s">
        <v>268</v>
      </c>
      <c r="DO40" s="227" t="s">
        <v>268</v>
      </c>
      <c r="DP40" s="29"/>
      <c r="DQ40" s="16"/>
      <c r="DR40" s="198" t="s">
        <v>265</v>
      </c>
      <c r="DS40" s="227" t="s">
        <v>268</v>
      </c>
      <c r="DT40" s="227" t="s">
        <v>268</v>
      </c>
      <c r="DU40" s="227" t="s">
        <v>268</v>
      </c>
      <c r="DV40" s="227" t="s">
        <v>268</v>
      </c>
      <c r="DW40" s="227" t="s">
        <v>268</v>
      </c>
      <c r="DX40" s="227" t="s">
        <v>268</v>
      </c>
      <c r="DY40" s="227" t="s">
        <v>268</v>
      </c>
      <c r="DZ40" s="227" t="s">
        <v>268</v>
      </c>
      <c r="EA40" s="227" t="s">
        <v>268</v>
      </c>
      <c r="EB40" s="227" t="s">
        <v>268</v>
      </c>
      <c r="EC40" s="227" t="s">
        <v>268</v>
      </c>
      <c r="ED40" s="227" t="s">
        <v>268</v>
      </c>
      <c r="EE40" s="227" t="s">
        <v>268</v>
      </c>
      <c r="EF40" s="227" t="s">
        <v>268</v>
      </c>
      <c r="EG40" s="227" t="s">
        <v>268</v>
      </c>
      <c r="EH40" s="227" t="s">
        <v>268</v>
      </c>
      <c r="EI40" s="227" t="s">
        <v>268</v>
      </c>
      <c r="EJ40" s="227" t="s">
        <v>268</v>
      </c>
      <c r="EK40" s="227" t="s">
        <v>268</v>
      </c>
      <c r="EL40" s="227" t="s">
        <v>268</v>
      </c>
      <c r="EM40" s="227" t="s">
        <v>268</v>
      </c>
      <c r="EN40" s="29"/>
      <c r="EO40" s="16"/>
      <c r="EP40" s="198" t="s">
        <v>265</v>
      </c>
      <c r="EQ40" s="227" t="s">
        <v>268</v>
      </c>
      <c r="ER40" s="227" t="s">
        <v>268</v>
      </c>
      <c r="ES40" s="227" t="s">
        <v>268</v>
      </c>
      <c r="ET40" s="227" t="s">
        <v>268</v>
      </c>
      <c r="EU40" s="227" t="s">
        <v>268</v>
      </c>
      <c r="EV40" s="227" t="s">
        <v>268</v>
      </c>
      <c r="EW40" s="227" t="s">
        <v>268</v>
      </c>
      <c r="EX40" s="227" t="s">
        <v>268</v>
      </c>
      <c r="EY40" s="227" t="s">
        <v>268</v>
      </c>
      <c r="EZ40" s="227" t="s">
        <v>268</v>
      </c>
      <c r="FA40" s="227" t="s">
        <v>268</v>
      </c>
      <c r="FB40" s="227" t="s">
        <v>268</v>
      </c>
      <c r="FC40" s="227" t="s">
        <v>268</v>
      </c>
      <c r="FD40" s="227" t="s">
        <v>268</v>
      </c>
      <c r="FE40" s="227" t="s">
        <v>268</v>
      </c>
      <c r="FF40" s="227" t="s">
        <v>268</v>
      </c>
      <c r="FG40" s="227" t="s">
        <v>268</v>
      </c>
      <c r="FH40" s="227" t="s">
        <v>268</v>
      </c>
      <c r="FI40" s="227" t="s">
        <v>268</v>
      </c>
      <c r="FJ40" s="227" t="s">
        <v>268</v>
      </c>
      <c r="FK40" s="227" t="s">
        <v>268</v>
      </c>
      <c r="FM40" s="1"/>
      <c r="FN40" s="202" t="s">
        <v>264</v>
      </c>
      <c r="FO40" s="226" t="s">
        <v>267</v>
      </c>
      <c r="FP40" s="226" t="s">
        <v>267</v>
      </c>
      <c r="FQ40" s="226" t="s">
        <v>267</v>
      </c>
      <c r="FR40" s="226" t="s">
        <v>267</v>
      </c>
      <c r="FS40" s="226" t="s">
        <v>267</v>
      </c>
      <c r="FT40" s="226" t="s">
        <v>267</v>
      </c>
      <c r="FU40" s="226" t="s">
        <v>267</v>
      </c>
      <c r="FV40" s="226" t="s">
        <v>267</v>
      </c>
      <c r="FW40" s="226" t="s">
        <v>267</v>
      </c>
      <c r="FX40" s="226" t="s">
        <v>267</v>
      </c>
      <c r="FY40" s="226" t="s">
        <v>267</v>
      </c>
      <c r="FZ40" s="226" t="s">
        <v>267</v>
      </c>
      <c r="GA40" s="226" t="s">
        <v>267</v>
      </c>
      <c r="GB40" s="226" t="s">
        <v>267</v>
      </c>
      <c r="GC40" s="226" t="s">
        <v>267</v>
      </c>
      <c r="GD40" s="226" t="s">
        <v>267</v>
      </c>
      <c r="GE40" s="226" t="s">
        <v>267</v>
      </c>
      <c r="GF40" s="226" t="s">
        <v>267</v>
      </c>
      <c r="GG40" s="226" t="s">
        <v>267</v>
      </c>
      <c r="GH40" s="226" t="s">
        <v>267</v>
      </c>
      <c r="GI40" s="226" t="s">
        <v>267</v>
      </c>
      <c r="GK40" s="1"/>
      <c r="GL40" s="202" t="s">
        <v>264</v>
      </c>
      <c r="GM40" s="226" t="s">
        <v>267</v>
      </c>
      <c r="GN40" s="226" t="s">
        <v>267</v>
      </c>
      <c r="GO40" s="226" t="s">
        <v>267</v>
      </c>
      <c r="GP40" s="226" t="s">
        <v>267</v>
      </c>
      <c r="GQ40" s="226" t="s">
        <v>267</v>
      </c>
      <c r="GR40" s="226" t="s">
        <v>267</v>
      </c>
      <c r="GS40" s="226" t="s">
        <v>267</v>
      </c>
      <c r="GT40" s="226" t="s">
        <v>267</v>
      </c>
      <c r="GU40" s="226" t="s">
        <v>267</v>
      </c>
      <c r="GV40" s="226" t="s">
        <v>267</v>
      </c>
      <c r="GW40" s="226" t="s">
        <v>267</v>
      </c>
      <c r="GX40" s="226" t="s">
        <v>267</v>
      </c>
      <c r="GY40" s="226" t="s">
        <v>267</v>
      </c>
      <c r="GZ40" s="226" t="s">
        <v>267</v>
      </c>
      <c r="HA40" s="226" t="s">
        <v>267</v>
      </c>
      <c r="HB40" s="226" t="s">
        <v>267</v>
      </c>
      <c r="HC40" s="226" t="s">
        <v>267</v>
      </c>
      <c r="HD40" s="226" t="s">
        <v>267</v>
      </c>
      <c r="HE40" s="226" t="s">
        <v>267</v>
      </c>
      <c r="HF40" s="226" t="s">
        <v>267</v>
      </c>
      <c r="HG40" s="226" t="s">
        <v>267</v>
      </c>
    </row>
    <row r="41" spans="1:218" ht="14.5">
      <c r="A41" s="13"/>
      <c r="B41" s="124" t="s">
        <v>233</v>
      </c>
      <c r="C41" s="13">
        <v>0</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c r="W41" s="13">
        <v>0</v>
      </c>
      <c r="X41" s="194">
        <f t="shared" ref="X41:X46" si="0">W16</f>
        <v>0</v>
      </c>
      <c r="Y41" s="195"/>
      <c r="Z41" s="124" t="s">
        <v>233</v>
      </c>
      <c r="AA41" s="13">
        <v>0</v>
      </c>
      <c r="AB41" s="13">
        <v>0</v>
      </c>
      <c r="AC41" s="13">
        <v>0</v>
      </c>
      <c r="AD41" s="13">
        <v>0</v>
      </c>
      <c r="AE41" s="13">
        <v>0</v>
      </c>
      <c r="AF41" s="13">
        <v>0</v>
      </c>
      <c r="AG41" s="13">
        <v>0</v>
      </c>
      <c r="AH41" s="13">
        <v>0</v>
      </c>
      <c r="AI41" s="13">
        <v>0</v>
      </c>
      <c r="AJ41" s="13">
        <v>0</v>
      </c>
      <c r="AK41" s="13">
        <v>0</v>
      </c>
      <c r="AL41" s="13">
        <v>0</v>
      </c>
      <c r="AM41" s="13">
        <v>0</v>
      </c>
      <c r="AN41" s="13">
        <v>0</v>
      </c>
      <c r="AO41" s="13">
        <v>0</v>
      </c>
      <c r="AP41" s="13">
        <v>0</v>
      </c>
      <c r="AQ41" s="13">
        <v>0</v>
      </c>
      <c r="AR41" s="13">
        <v>0</v>
      </c>
      <c r="AS41" s="13">
        <v>0</v>
      </c>
      <c r="AT41" s="13">
        <v>0</v>
      </c>
      <c r="AU41" s="13">
        <v>0</v>
      </c>
      <c r="AV41" s="194">
        <f t="shared" ref="AV41:AV46" si="1">AU16</f>
        <v>0.1</v>
      </c>
      <c r="AW41" s="195"/>
      <c r="AX41" s="197" t="s">
        <v>234</v>
      </c>
      <c r="AY41" s="28">
        <v>0</v>
      </c>
      <c r="AZ41" s="28">
        <v>0</v>
      </c>
      <c r="BA41" s="28">
        <v>0</v>
      </c>
      <c r="BB41" s="28">
        <v>0</v>
      </c>
      <c r="BC41" s="28">
        <v>0</v>
      </c>
      <c r="BD41" s="28">
        <v>0</v>
      </c>
      <c r="BE41" s="28">
        <v>0</v>
      </c>
      <c r="BF41" s="28">
        <v>0</v>
      </c>
      <c r="BG41" s="28">
        <v>0</v>
      </c>
      <c r="BH41" s="28">
        <v>0</v>
      </c>
      <c r="BI41" s="28">
        <v>0</v>
      </c>
      <c r="BJ41" s="28">
        <v>0</v>
      </c>
      <c r="BK41" s="28">
        <v>0</v>
      </c>
      <c r="BL41" s="28">
        <v>0</v>
      </c>
      <c r="BM41" s="28">
        <v>0</v>
      </c>
      <c r="BN41" s="28">
        <v>0</v>
      </c>
      <c r="BO41" s="28">
        <v>0</v>
      </c>
      <c r="BP41" s="28">
        <v>0</v>
      </c>
      <c r="BQ41" s="28">
        <v>0</v>
      </c>
      <c r="BR41" s="28">
        <v>0</v>
      </c>
      <c r="BS41" s="28">
        <v>0</v>
      </c>
      <c r="BT41" s="194">
        <f t="shared" ref="BT41:BT46" si="2">BS16</f>
        <v>0</v>
      </c>
      <c r="BU41" s="195"/>
      <c r="BV41" s="197" t="s">
        <v>234</v>
      </c>
      <c r="BW41" s="28">
        <v>0</v>
      </c>
      <c r="BX41" s="28">
        <v>0</v>
      </c>
      <c r="BY41" s="28">
        <v>0</v>
      </c>
      <c r="BZ41" s="28">
        <v>0</v>
      </c>
      <c r="CA41" s="28">
        <v>0</v>
      </c>
      <c r="CB41" s="28">
        <v>0</v>
      </c>
      <c r="CC41" s="28">
        <v>0</v>
      </c>
      <c r="CD41" s="28">
        <v>0</v>
      </c>
      <c r="CE41" s="28">
        <v>0</v>
      </c>
      <c r="CF41" s="28">
        <v>0</v>
      </c>
      <c r="CG41" s="28">
        <v>0</v>
      </c>
      <c r="CH41" s="28">
        <v>0</v>
      </c>
      <c r="CI41" s="28">
        <v>0</v>
      </c>
      <c r="CJ41" s="28">
        <v>0</v>
      </c>
      <c r="CK41" s="28">
        <v>0</v>
      </c>
      <c r="CL41" s="28">
        <v>0</v>
      </c>
      <c r="CM41" s="28">
        <v>0</v>
      </c>
      <c r="CN41" s="28">
        <v>0</v>
      </c>
      <c r="CO41" s="28">
        <v>0</v>
      </c>
      <c r="CP41" s="28">
        <v>0</v>
      </c>
      <c r="CQ41" s="28">
        <v>0</v>
      </c>
      <c r="CR41" s="194">
        <f t="shared" ref="CR41:CR46" si="3">CQ16</f>
        <v>0.3</v>
      </c>
      <c r="CS41" s="195"/>
      <c r="CT41" s="197" t="s">
        <v>234</v>
      </c>
      <c r="CU41" s="28">
        <v>0</v>
      </c>
      <c r="CV41" s="28">
        <v>0</v>
      </c>
      <c r="CW41" s="28">
        <v>0</v>
      </c>
      <c r="CX41" s="28">
        <v>0</v>
      </c>
      <c r="CY41" s="28">
        <v>0</v>
      </c>
      <c r="CZ41" s="28">
        <v>0</v>
      </c>
      <c r="DA41" s="28">
        <v>0</v>
      </c>
      <c r="DB41" s="28">
        <v>0</v>
      </c>
      <c r="DC41" s="28">
        <v>0</v>
      </c>
      <c r="DD41" s="28">
        <v>0</v>
      </c>
      <c r="DE41" s="28">
        <v>0</v>
      </c>
      <c r="DF41" s="28">
        <v>0</v>
      </c>
      <c r="DG41" s="28">
        <v>0</v>
      </c>
      <c r="DH41" s="28">
        <v>0</v>
      </c>
      <c r="DI41" s="28">
        <v>0</v>
      </c>
      <c r="DJ41" s="28">
        <v>0</v>
      </c>
      <c r="DK41" s="28">
        <v>0</v>
      </c>
      <c r="DL41" s="28">
        <v>0</v>
      </c>
      <c r="DM41" s="28">
        <v>0</v>
      </c>
      <c r="DN41" s="28">
        <v>0</v>
      </c>
      <c r="DO41" s="28">
        <v>0</v>
      </c>
      <c r="DP41" s="194">
        <f t="shared" ref="DP41:DP46" si="4">DO16</f>
        <v>0.2</v>
      </c>
      <c r="DQ41" s="195"/>
      <c r="DR41" s="197" t="s">
        <v>234</v>
      </c>
      <c r="DS41" s="28">
        <v>0</v>
      </c>
      <c r="DT41" s="28">
        <v>0</v>
      </c>
      <c r="DU41" s="28">
        <v>0</v>
      </c>
      <c r="DV41" s="28">
        <v>0</v>
      </c>
      <c r="DW41" s="28">
        <v>0</v>
      </c>
      <c r="DX41" s="28">
        <v>0</v>
      </c>
      <c r="DY41" s="28">
        <v>0</v>
      </c>
      <c r="DZ41" s="28">
        <v>0</v>
      </c>
      <c r="EA41" s="28">
        <v>0</v>
      </c>
      <c r="EB41" s="28">
        <v>0</v>
      </c>
      <c r="EC41" s="28">
        <v>0</v>
      </c>
      <c r="ED41" s="28">
        <v>0</v>
      </c>
      <c r="EE41" s="28">
        <v>0</v>
      </c>
      <c r="EF41" s="28">
        <v>0</v>
      </c>
      <c r="EG41" s="28">
        <v>0</v>
      </c>
      <c r="EH41" s="28">
        <v>0</v>
      </c>
      <c r="EI41" s="28">
        <v>0</v>
      </c>
      <c r="EJ41" s="28">
        <v>0</v>
      </c>
      <c r="EK41" s="28">
        <v>0</v>
      </c>
      <c r="EL41" s="28">
        <v>0</v>
      </c>
      <c r="EM41" s="28">
        <v>0</v>
      </c>
      <c r="EN41" s="194">
        <f t="shared" ref="EN41:EN46" si="5">EM16</f>
        <v>0</v>
      </c>
      <c r="EO41" s="195"/>
      <c r="EP41" s="197" t="s">
        <v>234</v>
      </c>
      <c r="EQ41" s="28">
        <v>0</v>
      </c>
      <c r="ER41" s="28">
        <v>0</v>
      </c>
      <c r="ES41" s="28">
        <v>0</v>
      </c>
      <c r="ET41" s="28">
        <v>0</v>
      </c>
      <c r="EU41" s="28">
        <v>0</v>
      </c>
      <c r="EV41" s="28">
        <v>0</v>
      </c>
      <c r="EW41" s="28">
        <v>0</v>
      </c>
      <c r="EX41" s="28">
        <v>0</v>
      </c>
      <c r="EY41" s="28">
        <v>0</v>
      </c>
      <c r="EZ41" s="28">
        <v>0</v>
      </c>
      <c r="FA41" s="28">
        <v>0</v>
      </c>
      <c r="FB41" s="28">
        <v>0</v>
      </c>
      <c r="FC41" s="28">
        <v>0</v>
      </c>
      <c r="FD41" s="28">
        <v>0</v>
      </c>
      <c r="FE41" s="28">
        <v>0</v>
      </c>
      <c r="FF41" s="28">
        <v>0</v>
      </c>
      <c r="FG41" s="28">
        <v>0</v>
      </c>
      <c r="FH41" s="28">
        <v>0</v>
      </c>
      <c r="FI41" s="28">
        <v>0</v>
      </c>
      <c r="FJ41" s="28">
        <v>0</v>
      </c>
      <c r="FK41" s="28">
        <v>0</v>
      </c>
      <c r="FL41" s="194">
        <f t="shared" ref="FL41:FL46" si="6">FK16</f>
        <v>0</v>
      </c>
      <c r="FM41" s="195"/>
      <c r="FN41" s="124" t="s">
        <v>233</v>
      </c>
      <c r="FO41" s="13">
        <v>0</v>
      </c>
      <c r="FP41" s="13">
        <v>0</v>
      </c>
      <c r="FQ41" s="13">
        <v>0</v>
      </c>
      <c r="FR41" s="13">
        <v>0</v>
      </c>
      <c r="FS41" s="13">
        <v>0</v>
      </c>
      <c r="FT41" s="13">
        <v>0</v>
      </c>
      <c r="FU41" s="13">
        <v>0</v>
      </c>
      <c r="FV41" s="13">
        <v>0</v>
      </c>
      <c r="FW41" s="13">
        <v>0</v>
      </c>
      <c r="FX41" s="13">
        <v>0</v>
      </c>
      <c r="FY41" s="13">
        <v>0</v>
      </c>
      <c r="FZ41" s="13">
        <v>0</v>
      </c>
      <c r="GA41" s="13">
        <v>0</v>
      </c>
      <c r="GB41" s="13">
        <v>0</v>
      </c>
      <c r="GC41" s="13">
        <v>0</v>
      </c>
      <c r="GD41" s="13">
        <v>0</v>
      </c>
      <c r="GE41" s="13">
        <v>0</v>
      </c>
      <c r="GF41" s="13">
        <v>0</v>
      </c>
      <c r="GG41" s="13">
        <v>0</v>
      </c>
      <c r="GH41" s="13">
        <v>0</v>
      </c>
      <c r="GI41" s="13">
        <v>0</v>
      </c>
      <c r="GJ41" s="194">
        <f t="shared" ref="GJ41:GJ46" si="7">GI16</f>
        <v>0.4</v>
      </c>
      <c r="GK41" s="195"/>
      <c r="GL41" s="124" t="s">
        <v>233</v>
      </c>
      <c r="GM41" s="13">
        <v>0</v>
      </c>
      <c r="GN41" s="13">
        <v>0</v>
      </c>
      <c r="GO41" s="13">
        <v>0</v>
      </c>
      <c r="GP41" s="13">
        <v>0</v>
      </c>
      <c r="GQ41" s="13">
        <v>0</v>
      </c>
      <c r="GR41" s="13">
        <v>0</v>
      </c>
      <c r="GS41" s="13">
        <v>0</v>
      </c>
      <c r="GT41" s="13">
        <v>0</v>
      </c>
      <c r="GU41" s="13">
        <v>0</v>
      </c>
      <c r="GV41" s="13">
        <v>0</v>
      </c>
      <c r="GW41" s="13">
        <v>0</v>
      </c>
      <c r="GX41" s="13">
        <v>0</v>
      </c>
      <c r="GY41" s="13">
        <v>0</v>
      </c>
      <c r="GZ41" s="13">
        <v>0</v>
      </c>
      <c r="HA41" s="13">
        <v>0</v>
      </c>
      <c r="HB41" s="13">
        <v>0</v>
      </c>
      <c r="HC41" s="13">
        <v>0</v>
      </c>
      <c r="HD41" s="13">
        <v>0</v>
      </c>
      <c r="HE41" s="13">
        <v>0</v>
      </c>
      <c r="HF41" s="13">
        <v>0</v>
      </c>
      <c r="HG41" s="13">
        <v>0</v>
      </c>
      <c r="HH41" s="194">
        <f t="shared" ref="HH41:HH46" si="8">HG16</f>
        <v>0.2</v>
      </c>
      <c r="HI41" s="195"/>
      <c r="HJ41" t="e">
        <f t="shared" ref="HJ41:HJ46" si="9">AVERAGE(Y41,AW41,BU41,CS41,DQ41,EO41,FM41,GK41,HI41)</f>
        <v>#DIV/0!</v>
      </c>
    </row>
    <row r="42" spans="1:218" ht="14.5">
      <c r="A42" s="13"/>
      <c r="B42" s="190" t="s">
        <v>235</v>
      </c>
      <c r="C42" s="13">
        <v>0</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c r="W42" s="13">
        <v>0</v>
      </c>
      <c r="X42" s="194">
        <f t="shared" si="0"/>
        <v>0</v>
      </c>
      <c r="Y42" s="195"/>
      <c r="Z42" s="190" t="s">
        <v>235</v>
      </c>
      <c r="AA42" s="13">
        <v>0</v>
      </c>
      <c r="AB42" s="13">
        <v>0</v>
      </c>
      <c r="AC42" s="13">
        <v>0</v>
      </c>
      <c r="AD42" s="13">
        <v>0</v>
      </c>
      <c r="AE42" s="13">
        <v>0</v>
      </c>
      <c r="AF42" s="13">
        <v>0</v>
      </c>
      <c r="AG42" s="13">
        <v>0</v>
      </c>
      <c r="AH42" s="13">
        <v>0</v>
      </c>
      <c r="AI42" s="13">
        <v>0</v>
      </c>
      <c r="AJ42" s="13">
        <v>0</v>
      </c>
      <c r="AK42" s="13">
        <v>0</v>
      </c>
      <c r="AL42" s="13">
        <v>0</v>
      </c>
      <c r="AM42" s="13">
        <v>0</v>
      </c>
      <c r="AN42" s="13">
        <v>0</v>
      </c>
      <c r="AO42" s="13">
        <v>0</v>
      </c>
      <c r="AP42" s="13">
        <v>0</v>
      </c>
      <c r="AQ42" s="13">
        <v>0</v>
      </c>
      <c r="AR42" s="13">
        <v>0</v>
      </c>
      <c r="AS42" s="13">
        <v>0</v>
      </c>
      <c r="AT42" s="13">
        <v>0</v>
      </c>
      <c r="AU42" s="13">
        <v>0</v>
      </c>
      <c r="AV42" s="194">
        <f t="shared" si="1"/>
        <v>0</v>
      </c>
      <c r="AW42" s="195"/>
      <c r="AX42" s="198" t="s">
        <v>236</v>
      </c>
      <c r="AY42" s="28">
        <v>0</v>
      </c>
      <c r="AZ42" s="28">
        <v>0</v>
      </c>
      <c r="BA42" s="28">
        <v>0</v>
      </c>
      <c r="BB42" s="28">
        <v>0</v>
      </c>
      <c r="BC42" s="28">
        <v>0</v>
      </c>
      <c r="BD42" s="28">
        <v>0</v>
      </c>
      <c r="BE42" s="28">
        <v>0</v>
      </c>
      <c r="BF42" s="28">
        <v>0</v>
      </c>
      <c r="BG42" s="28">
        <v>0</v>
      </c>
      <c r="BH42" s="28">
        <v>0</v>
      </c>
      <c r="BI42" s="28">
        <v>0</v>
      </c>
      <c r="BJ42" s="28">
        <v>0</v>
      </c>
      <c r="BK42" s="28">
        <v>0</v>
      </c>
      <c r="BL42" s="28">
        <v>0</v>
      </c>
      <c r="BM42" s="28">
        <v>0</v>
      </c>
      <c r="BN42" s="28">
        <v>0</v>
      </c>
      <c r="BO42" s="28">
        <v>0</v>
      </c>
      <c r="BP42" s="28">
        <v>0</v>
      </c>
      <c r="BQ42" s="28">
        <v>0</v>
      </c>
      <c r="BR42" s="28">
        <v>0</v>
      </c>
      <c r="BS42" s="28">
        <v>0</v>
      </c>
      <c r="BT42" s="194">
        <f t="shared" si="2"/>
        <v>0</v>
      </c>
      <c r="BU42" s="195"/>
      <c r="BV42" s="198" t="s">
        <v>236</v>
      </c>
      <c r="BW42" s="28">
        <v>0</v>
      </c>
      <c r="BX42" s="28">
        <v>0</v>
      </c>
      <c r="BY42" s="28">
        <v>0</v>
      </c>
      <c r="BZ42" s="28">
        <v>0</v>
      </c>
      <c r="CA42" s="28">
        <v>0</v>
      </c>
      <c r="CB42" s="28">
        <v>0</v>
      </c>
      <c r="CC42" s="28">
        <v>0</v>
      </c>
      <c r="CD42" s="28">
        <v>0</v>
      </c>
      <c r="CE42" s="28">
        <v>0</v>
      </c>
      <c r="CF42" s="28">
        <v>0</v>
      </c>
      <c r="CG42" s="28">
        <v>0</v>
      </c>
      <c r="CH42" s="28">
        <v>0</v>
      </c>
      <c r="CI42" s="28">
        <v>0</v>
      </c>
      <c r="CJ42" s="28">
        <v>0</v>
      </c>
      <c r="CK42" s="28">
        <v>0</v>
      </c>
      <c r="CL42" s="28">
        <v>0</v>
      </c>
      <c r="CM42" s="28">
        <v>0</v>
      </c>
      <c r="CN42" s="28">
        <v>0</v>
      </c>
      <c r="CO42" s="28">
        <v>0</v>
      </c>
      <c r="CP42" s="28">
        <v>0</v>
      </c>
      <c r="CQ42" s="28">
        <v>0</v>
      </c>
      <c r="CR42" s="194">
        <f t="shared" si="3"/>
        <v>0.1</v>
      </c>
      <c r="CS42" s="195"/>
      <c r="CT42" s="198" t="s">
        <v>236</v>
      </c>
      <c r="CU42" s="28">
        <v>0</v>
      </c>
      <c r="CV42" s="28">
        <v>0</v>
      </c>
      <c r="CW42" s="28">
        <v>0</v>
      </c>
      <c r="CX42" s="28">
        <v>0</v>
      </c>
      <c r="CY42" s="28">
        <v>0</v>
      </c>
      <c r="CZ42" s="28">
        <v>0</v>
      </c>
      <c r="DA42" s="28">
        <v>0</v>
      </c>
      <c r="DB42" s="28">
        <v>0</v>
      </c>
      <c r="DC42" s="28">
        <v>0</v>
      </c>
      <c r="DD42" s="28">
        <v>0</v>
      </c>
      <c r="DE42" s="28">
        <v>0</v>
      </c>
      <c r="DF42" s="28">
        <v>0</v>
      </c>
      <c r="DG42" s="28">
        <v>0</v>
      </c>
      <c r="DH42" s="28">
        <v>0</v>
      </c>
      <c r="DI42" s="28">
        <v>0</v>
      </c>
      <c r="DJ42" s="28">
        <v>0</v>
      </c>
      <c r="DK42" s="28">
        <v>0</v>
      </c>
      <c r="DL42" s="28">
        <v>0</v>
      </c>
      <c r="DM42" s="28">
        <v>0</v>
      </c>
      <c r="DN42" s="28">
        <v>0</v>
      </c>
      <c r="DO42" s="28">
        <v>0</v>
      </c>
      <c r="DP42" s="194">
        <f t="shared" si="4"/>
        <v>0.2</v>
      </c>
      <c r="DQ42" s="195"/>
      <c r="DR42" s="198" t="s">
        <v>236</v>
      </c>
      <c r="DS42" s="28">
        <v>0</v>
      </c>
      <c r="DT42" s="28">
        <v>0</v>
      </c>
      <c r="DU42" s="28">
        <v>0</v>
      </c>
      <c r="DV42" s="28">
        <v>0</v>
      </c>
      <c r="DW42" s="28">
        <v>0</v>
      </c>
      <c r="DX42" s="28">
        <v>0</v>
      </c>
      <c r="DY42" s="28">
        <v>0</v>
      </c>
      <c r="DZ42" s="28">
        <v>0</v>
      </c>
      <c r="EA42" s="28">
        <v>0</v>
      </c>
      <c r="EB42" s="28">
        <v>0</v>
      </c>
      <c r="EC42" s="28">
        <v>0</v>
      </c>
      <c r="ED42" s="28">
        <v>0</v>
      </c>
      <c r="EE42" s="28">
        <v>0</v>
      </c>
      <c r="EF42" s="28">
        <v>0</v>
      </c>
      <c r="EG42" s="28">
        <v>0</v>
      </c>
      <c r="EH42" s="28">
        <v>0</v>
      </c>
      <c r="EI42" s="28">
        <v>0</v>
      </c>
      <c r="EJ42" s="28">
        <v>0</v>
      </c>
      <c r="EK42" s="28">
        <v>0</v>
      </c>
      <c r="EL42" s="28">
        <v>0</v>
      </c>
      <c r="EM42" s="28">
        <v>0</v>
      </c>
      <c r="EN42" s="194">
        <f t="shared" si="5"/>
        <v>0</v>
      </c>
      <c r="EO42" s="195"/>
      <c r="EP42" s="198" t="s">
        <v>236</v>
      </c>
      <c r="EQ42" s="28">
        <v>0</v>
      </c>
      <c r="ER42" s="28">
        <v>0</v>
      </c>
      <c r="ES42" s="28">
        <v>0</v>
      </c>
      <c r="ET42" s="28">
        <v>0</v>
      </c>
      <c r="EU42" s="28">
        <v>0</v>
      </c>
      <c r="EV42" s="28">
        <v>0</v>
      </c>
      <c r="EW42" s="28">
        <v>0</v>
      </c>
      <c r="EX42" s="28">
        <v>0</v>
      </c>
      <c r="EY42" s="28">
        <v>0</v>
      </c>
      <c r="EZ42" s="28">
        <v>0</v>
      </c>
      <c r="FA42" s="28">
        <v>0</v>
      </c>
      <c r="FB42" s="28">
        <v>0</v>
      </c>
      <c r="FC42" s="28">
        <v>0</v>
      </c>
      <c r="FD42" s="28">
        <v>0</v>
      </c>
      <c r="FE42" s="28">
        <v>0</v>
      </c>
      <c r="FF42" s="28">
        <v>0</v>
      </c>
      <c r="FG42" s="28">
        <v>0</v>
      </c>
      <c r="FH42" s="28">
        <v>0</v>
      </c>
      <c r="FI42" s="28">
        <v>0</v>
      </c>
      <c r="FJ42" s="28">
        <v>0</v>
      </c>
      <c r="FK42" s="28">
        <v>0</v>
      </c>
      <c r="FL42" s="194">
        <f t="shared" si="6"/>
        <v>0</v>
      </c>
      <c r="FM42" s="195"/>
      <c r="FN42" s="202" t="s">
        <v>235</v>
      </c>
      <c r="FO42" s="13">
        <v>0</v>
      </c>
      <c r="FP42" s="13">
        <v>0</v>
      </c>
      <c r="FQ42" s="13">
        <v>0</v>
      </c>
      <c r="FR42" s="13">
        <v>0</v>
      </c>
      <c r="FS42" s="13">
        <v>0</v>
      </c>
      <c r="FT42" s="13">
        <v>0</v>
      </c>
      <c r="FU42" s="13">
        <v>0</v>
      </c>
      <c r="FV42" s="13">
        <v>0</v>
      </c>
      <c r="FW42" s="13">
        <v>0</v>
      </c>
      <c r="FX42" s="13">
        <v>0</v>
      </c>
      <c r="FY42" s="13">
        <v>0</v>
      </c>
      <c r="FZ42" s="13">
        <v>0</v>
      </c>
      <c r="GA42" s="13">
        <v>0</v>
      </c>
      <c r="GB42" s="13">
        <v>0</v>
      </c>
      <c r="GC42" s="13">
        <v>0</v>
      </c>
      <c r="GD42" s="13">
        <v>0</v>
      </c>
      <c r="GE42" s="13">
        <v>0</v>
      </c>
      <c r="GF42" s="13">
        <v>0</v>
      </c>
      <c r="GG42" s="13">
        <v>0</v>
      </c>
      <c r="GH42" s="13">
        <v>0</v>
      </c>
      <c r="GI42" s="13">
        <v>0</v>
      </c>
      <c r="GJ42" s="194">
        <f t="shared" si="7"/>
        <v>0.1</v>
      </c>
      <c r="GK42" s="195"/>
      <c r="GL42" s="202" t="s">
        <v>235</v>
      </c>
      <c r="GM42" s="13">
        <v>0</v>
      </c>
      <c r="GN42" s="13">
        <v>0</v>
      </c>
      <c r="GO42" s="13">
        <v>0</v>
      </c>
      <c r="GP42" s="13">
        <v>0</v>
      </c>
      <c r="GQ42" s="13">
        <v>0</v>
      </c>
      <c r="GR42" s="13">
        <v>0</v>
      </c>
      <c r="GS42" s="13">
        <v>0</v>
      </c>
      <c r="GT42" s="13">
        <v>0</v>
      </c>
      <c r="GU42" s="13">
        <v>0</v>
      </c>
      <c r="GV42" s="13">
        <v>0</v>
      </c>
      <c r="GW42" s="13">
        <v>0</v>
      </c>
      <c r="GX42" s="13">
        <v>0</v>
      </c>
      <c r="GY42" s="13">
        <v>0</v>
      </c>
      <c r="GZ42" s="13">
        <v>0</v>
      </c>
      <c r="HA42" s="13">
        <v>0</v>
      </c>
      <c r="HB42" s="13">
        <v>0</v>
      </c>
      <c r="HC42" s="13">
        <v>0</v>
      </c>
      <c r="HD42" s="13">
        <v>0</v>
      </c>
      <c r="HE42" s="13">
        <v>0</v>
      </c>
      <c r="HF42" s="13">
        <v>0</v>
      </c>
      <c r="HG42" s="13">
        <v>0</v>
      </c>
      <c r="HH42" s="194">
        <f t="shared" si="8"/>
        <v>0.1</v>
      </c>
      <c r="HI42" s="195"/>
      <c r="HJ42" t="e">
        <f t="shared" si="9"/>
        <v>#DIV/0!</v>
      </c>
    </row>
    <row r="43" spans="1:218" ht="14.5">
      <c r="A43" s="13"/>
      <c r="B43" s="190" t="s">
        <v>237</v>
      </c>
      <c r="C43" s="13">
        <v>0</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v>0</v>
      </c>
      <c r="X43" s="194">
        <f t="shared" si="0"/>
        <v>0</v>
      </c>
      <c r="Y43" s="195"/>
      <c r="Z43" s="190" t="s">
        <v>237</v>
      </c>
      <c r="AA43" s="13">
        <v>0.1</v>
      </c>
      <c r="AB43" s="13">
        <v>0.1</v>
      </c>
      <c r="AC43" s="13">
        <v>0.1</v>
      </c>
      <c r="AD43" s="13">
        <v>0.1</v>
      </c>
      <c r="AE43" s="13">
        <v>0.1</v>
      </c>
      <c r="AF43" s="13">
        <v>0.1</v>
      </c>
      <c r="AG43" s="13">
        <v>0</v>
      </c>
      <c r="AH43" s="13">
        <v>0.1</v>
      </c>
      <c r="AI43" s="13">
        <v>0.1</v>
      </c>
      <c r="AJ43" s="13">
        <v>0.1</v>
      </c>
      <c r="AK43" s="13">
        <v>0.1</v>
      </c>
      <c r="AL43" s="13">
        <v>0.1</v>
      </c>
      <c r="AM43" s="13">
        <v>0.1</v>
      </c>
      <c r="AN43" s="13">
        <v>0.1</v>
      </c>
      <c r="AO43" s="13">
        <v>0.1</v>
      </c>
      <c r="AP43" s="13">
        <v>0.1</v>
      </c>
      <c r="AQ43" s="13">
        <v>0.1</v>
      </c>
      <c r="AR43" s="13">
        <v>0.1</v>
      </c>
      <c r="AS43" s="13">
        <v>0.1</v>
      </c>
      <c r="AT43" s="13">
        <v>0.1</v>
      </c>
      <c r="AU43" s="13">
        <v>0</v>
      </c>
      <c r="AV43" s="194">
        <f t="shared" si="1"/>
        <v>0.6</v>
      </c>
      <c r="AW43" s="195"/>
      <c r="AX43" s="198" t="s">
        <v>238</v>
      </c>
      <c r="AY43" s="28">
        <v>0.1</v>
      </c>
      <c r="AZ43" s="28">
        <v>0.1</v>
      </c>
      <c r="BA43" s="28">
        <v>0.1</v>
      </c>
      <c r="BB43" s="28">
        <v>0.2</v>
      </c>
      <c r="BC43" s="28">
        <v>0.1</v>
      </c>
      <c r="BD43" s="28">
        <v>0.1</v>
      </c>
      <c r="BE43" s="28">
        <v>0.1</v>
      </c>
      <c r="BF43" s="28">
        <v>0.1</v>
      </c>
      <c r="BG43" s="28">
        <v>0.1</v>
      </c>
      <c r="BH43" s="28">
        <v>0.1</v>
      </c>
      <c r="BI43" s="28">
        <v>0.1</v>
      </c>
      <c r="BJ43" s="28">
        <v>0.2</v>
      </c>
      <c r="BK43" s="28">
        <v>0.1</v>
      </c>
      <c r="BL43" s="28">
        <v>0.1</v>
      </c>
      <c r="BM43" s="28">
        <v>0.1</v>
      </c>
      <c r="BN43" s="28">
        <v>0.1</v>
      </c>
      <c r="BO43" s="28">
        <v>0.1</v>
      </c>
      <c r="BP43" s="28">
        <v>0.1</v>
      </c>
      <c r="BQ43" s="28">
        <v>0.1</v>
      </c>
      <c r="BR43" s="28">
        <v>0.1</v>
      </c>
      <c r="BS43" s="28">
        <v>0.1</v>
      </c>
      <c r="BT43" s="194">
        <f t="shared" si="2"/>
        <v>1.1000000000000001</v>
      </c>
      <c r="BU43" s="195">
        <f>IF(BS43*1000/BT43&gt;0,BS43*1000/BT43,)</f>
        <v>90.909090909090907</v>
      </c>
      <c r="BV43" s="198" t="s">
        <v>238</v>
      </c>
      <c r="BW43" s="28">
        <v>0.2</v>
      </c>
      <c r="BX43" s="28">
        <v>0.2</v>
      </c>
      <c r="BY43" s="28">
        <v>0.2</v>
      </c>
      <c r="BZ43" s="28">
        <v>0.3</v>
      </c>
      <c r="CA43" s="28">
        <v>0.3</v>
      </c>
      <c r="CB43" s="28">
        <v>0.3</v>
      </c>
      <c r="CC43" s="28">
        <v>0.3</v>
      </c>
      <c r="CD43" s="28">
        <v>0.3</v>
      </c>
      <c r="CE43" s="28">
        <v>0.4</v>
      </c>
      <c r="CF43" s="28">
        <v>0.4</v>
      </c>
      <c r="CG43" s="28">
        <v>0.4</v>
      </c>
      <c r="CH43" s="28">
        <v>0.4</v>
      </c>
      <c r="CI43" s="28">
        <v>0.4</v>
      </c>
      <c r="CJ43" s="28">
        <v>0.4</v>
      </c>
      <c r="CK43" s="28">
        <v>0.4</v>
      </c>
      <c r="CL43" s="28">
        <v>0.4</v>
      </c>
      <c r="CM43" s="28">
        <v>0.4</v>
      </c>
      <c r="CN43" s="28">
        <v>0.4</v>
      </c>
      <c r="CO43" s="28">
        <v>0.4</v>
      </c>
      <c r="CP43" s="28">
        <v>0.4</v>
      </c>
      <c r="CQ43" s="28">
        <v>0.3</v>
      </c>
      <c r="CR43" s="194">
        <f t="shared" si="3"/>
        <v>3.9</v>
      </c>
      <c r="CS43" s="195">
        <f>IF(CQ43*1000/CR43&gt;0,CQ43*1000/CR43,)</f>
        <v>76.923076923076906</v>
      </c>
      <c r="CT43" s="198" t="s">
        <v>238</v>
      </c>
      <c r="CU43" s="28">
        <v>0.5</v>
      </c>
      <c r="CV43" s="28">
        <v>0.5</v>
      </c>
      <c r="CW43" s="28">
        <v>0.6</v>
      </c>
      <c r="CX43" s="28">
        <v>0.6</v>
      </c>
      <c r="CY43" s="28">
        <v>0.6</v>
      </c>
      <c r="CZ43" s="28">
        <v>0.7</v>
      </c>
      <c r="DA43" s="28">
        <v>0.6</v>
      </c>
      <c r="DB43" s="28">
        <v>0.6</v>
      </c>
      <c r="DC43" s="28">
        <v>0.6</v>
      </c>
      <c r="DD43" s="28">
        <v>0.7</v>
      </c>
      <c r="DE43" s="28">
        <v>0.8</v>
      </c>
      <c r="DF43" s="28">
        <v>0.9</v>
      </c>
      <c r="DG43" s="28">
        <v>0.9</v>
      </c>
      <c r="DH43" s="28">
        <v>0.9</v>
      </c>
      <c r="DI43" s="28">
        <v>0.8</v>
      </c>
      <c r="DJ43" s="28">
        <v>0.8</v>
      </c>
      <c r="DK43" s="28">
        <v>0.7</v>
      </c>
      <c r="DL43" s="28">
        <v>0.7</v>
      </c>
      <c r="DM43" s="28">
        <v>0.7</v>
      </c>
      <c r="DN43" s="28">
        <v>0.8</v>
      </c>
      <c r="DO43" s="28">
        <v>0.5</v>
      </c>
      <c r="DP43" s="194">
        <f t="shared" si="4"/>
        <v>7.6</v>
      </c>
      <c r="DQ43" s="195">
        <f>IF(DO43*1000/DP43&gt;0,DO43*1000/DP43,)</f>
        <v>65.789473684210506</v>
      </c>
      <c r="DR43" s="198" t="s">
        <v>238</v>
      </c>
      <c r="DS43" s="28">
        <v>0</v>
      </c>
      <c r="DT43" s="28">
        <v>0</v>
      </c>
      <c r="DU43" s="28">
        <v>0</v>
      </c>
      <c r="DV43" s="28">
        <v>0</v>
      </c>
      <c r="DW43" s="28">
        <v>0</v>
      </c>
      <c r="DX43" s="28">
        <v>0.1</v>
      </c>
      <c r="DY43" s="28">
        <v>0</v>
      </c>
      <c r="DZ43" s="28">
        <v>0.1</v>
      </c>
      <c r="EA43" s="28">
        <v>0.1</v>
      </c>
      <c r="EB43" s="28">
        <v>0.1</v>
      </c>
      <c r="EC43" s="28">
        <v>0.1</v>
      </c>
      <c r="ED43" s="28">
        <v>0.1</v>
      </c>
      <c r="EE43" s="28">
        <v>0.1</v>
      </c>
      <c r="EF43" s="28">
        <v>0.1</v>
      </c>
      <c r="EG43" s="28">
        <v>0.1</v>
      </c>
      <c r="EH43" s="28">
        <v>0</v>
      </c>
      <c r="EI43" s="28">
        <v>0.1</v>
      </c>
      <c r="EJ43" s="28">
        <v>0.1</v>
      </c>
      <c r="EK43" s="28">
        <v>0.1</v>
      </c>
      <c r="EL43" s="28">
        <v>0.1</v>
      </c>
      <c r="EM43" s="28">
        <v>0</v>
      </c>
      <c r="EN43" s="194">
        <f t="shared" si="5"/>
        <v>0.6</v>
      </c>
      <c r="EO43" s="195"/>
      <c r="EP43" s="198" t="s">
        <v>238</v>
      </c>
      <c r="EQ43" s="28">
        <v>0.1</v>
      </c>
      <c r="ER43" s="28">
        <v>0.1</v>
      </c>
      <c r="ES43" s="28">
        <v>0.1</v>
      </c>
      <c r="ET43" s="28">
        <v>0.1</v>
      </c>
      <c r="EU43" s="28">
        <v>0.1</v>
      </c>
      <c r="EV43" s="28">
        <v>0.1</v>
      </c>
      <c r="EW43" s="28">
        <v>0.1</v>
      </c>
      <c r="EX43" s="28">
        <v>0.1</v>
      </c>
      <c r="EY43" s="28">
        <v>0.1</v>
      </c>
      <c r="EZ43" s="28">
        <v>0.1</v>
      </c>
      <c r="FA43" s="28">
        <v>0.1</v>
      </c>
      <c r="FB43" s="28">
        <v>0.1</v>
      </c>
      <c r="FC43" s="28">
        <v>0.1</v>
      </c>
      <c r="FD43" s="28">
        <v>0.1</v>
      </c>
      <c r="FE43" s="28">
        <v>0.1</v>
      </c>
      <c r="FF43" s="28">
        <v>0.1</v>
      </c>
      <c r="FG43" s="28">
        <v>0.1</v>
      </c>
      <c r="FH43" s="28">
        <v>0.1</v>
      </c>
      <c r="FI43" s="28">
        <v>0.1</v>
      </c>
      <c r="FJ43" s="28">
        <v>0.1</v>
      </c>
      <c r="FK43" s="28">
        <v>0.1</v>
      </c>
      <c r="FL43" s="194">
        <f t="shared" si="6"/>
        <v>1.1000000000000001</v>
      </c>
      <c r="FM43" s="195">
        <f>IF(FK43*1000/FL43&gt;0,FK43*1000/FL43,)</f>
        <v>90.909090909090907</v>
      </c>
      <c r="FN43" s="202" t="s">
        <v>237</v>
      </c>
      <c r="FO43" s="13">
        <v>0.3</v>
      </c>
      <c r="FP43" s="13">
        <v>0.4</v>
      </c>
      <c r="FQ43" s="13">
        <v>0.5</v>
      </c>
      <c r="FR43" s="13">
        <v>0.4</v>
      </c>
      <c r="FS43" s="13">
        <v>0.3</v>
      </c>
      <c r="FT43" s="13">
        <v>0.3</v>
      </c>
      <c r="FU43" s="13">
        <v>0.3</v>
      </c>
      <c r="FV43" s="13">
        <v>0.4</v>
      </c>
      <c r="FW43" s="13">
        <v>0.4</v>
      </c>
      <c r="FX43" s="13">
        <v>0.4</v>
      </c>
      <c r="FY43" s="13">
        <v>0.5</v>
      </c>
      <c r="FZ43" s="13">
        <v>0.5</v>
      </c>
      <c r="GA43" s="13">
        <v>0.4</v>
      </c>
      <c r="GB43" s="13">
        <v>0.5</v>
      </c>
      <c r="GC43" s="13">
        <v>0.5</v>
      </c>
      <c r="GD43" s="13">
        <v>0.5</v>
      </c>
      <c r="GE43" s="13">
        <v>0.4</v>
      </c>
      <c r="GF43" s="13">
        <v>0.4</v>
      </c>
      <c r="GG43" s="13">
        <v>0.4</v>
      </c>
      <c r="GH43" s="13">
        <v>0.4</v>
      </c>
      <c r="GI43" s="13">
        <v>0.3</v>
      </c>
      <c r="GJ43" s="194">
        <f t="shared" si="7"/>
        <v>4.5</v>
      </c>
      <c r="GK43" s="195">
        <f>IF(GI43*1000/GJ43&gt;0,GI43*1000/GJ43,)</f>
        <v>66.6666666666667</v>
      </c>
      <c r="GL43" s="202" t="s">
        <v>237</v>
      </c>
      <c r="GM43" s="13">
        <v>0.3</v>
      </c>
      <c r="GN43" s="13">
        <v>0.4</v>
      </c>
      <c r="GO43" s="13">
        <v>0.4</v>
      </c>
      <c r="GP43" s="13">
        <v>0.4</v>
      </c>
      <c r="GQ43" s="13">
        <v>0.3</v>
      </c>
      <c r="GR43" s="13">
        <v>0.3</v>
      </c>
      <c r="GS43" s="13">
        <v>0.3</v>
      </c>
      <c r="GT43" s="13">
        <v>0.4</v>
      </c>
      <c r="GU43" s="13">
        <v>0.4</v>
      </c>
      <c r="GV43" s="13">
        <v>0.3</v>
      </c>
      <c r="GW43" s="13">
        <v>0.3</v>
      </c>
      <c r="GX43" s="13">
        <v>0.3</v>
      </c>
      <c r="GY43" s="13">
        <v>0.3</v>
      </c>
      <c r="GZ43" s="13">
        <v>0.4</v>
      </c>
      <c r="HA43" s="13">
        <v>0.3</v>
      </c>
      <c r="HB43" s="13">
        <v>0.3</v>
      </c>
      <c r="HC43" s="13">
        <v>0.3</v>
      </c>
      <c r="HD43" s="13">
        <v>0.3</v>
      </c>
      <c r="HE43" s="13">
        <v>0.3</v>
      </c>
      <c r="HF43" s="13">
        <v>0.3</v>
      </c>
      <c r="HG43" s="13">
        <v>0.3</v>
      </c>
      <c r="HH43" s="194">
        <f t="shared" si="8"/>
        <v>3.7</v>
      </c>
      <c r="HI43" s="195">
        <f>IF(HG43*1000/HH43&gt;0,HG43*1000/HH43,)</f>
        <v>81.081081081081095</v>
      </c>
      <c r="HJ43">
        <f t="shared" si="9"/>
        <v>78.713080028869499</v>
      </c>
    </row>
    <row r="44" spans="1:218" ht="14.5">
      <c r="A44" s="13"/>
      <c r="B44" s="190" t="s">
        <v>239</v>
      </c>
      <c r="C44" s="212" t="s">
        <v>240</v>
      </c>
      <c r="D44" s="212" t="s">
        <v>240</v>
      </c>
      <c r="E44" s="212" t="s">
        <v>240</v>
      </c>
      <c r="F44" s="212" t="s">
        <v>240</v>
      </c>
      <c r="G44" s="212" t="s">
        <v>240</v>
      </c>
      <c r="H44" s="212" t="s">
        <v>240</v>
      </c>
      <c r="I44" s="212" t="s">
        <v>240</v>
      </c>
      <c r="J44" s="212" t="s">
        <v>240</v>
      </c>
      <c r="K44" s="212" t="s">
        <v>240</v>
      </c>
      <c r="L44" s="212" t="s">
        <v>240</v>
      </c>
      <c r="M44" s="212" t="s">
        <v>240</v>
      </c>
      <c r="N44" s="212" t="s">
        <v>240</v>
      </c>
      <c r="O44" s="212" t="s">
        <v>240</v>
      </c>
      <c r="P44" s="212" t="s">
        <v>240</v>
      </c>
      <c r="Q44" s="212">
        <v>0</v>
      </c>
      <c r="R44" s="212" t="s">
        <v>240</v>
      </c>
      <c r="S44" s="212" t="s">
        <v>240</v>
      </c>
      <c r="T44" s="212" t="s">
        <v>240</v>
      </c>
      <c r="U44" s="212" t="s">
        <v>240</v>
      </c>
      <c r="V44" s="212" t="s">
        <v>240</v>
      </c>
      <c r="W44" s="212" t="s">
        <v>240</v>
      </c>
      <c r="X44" s="194" t="str">
        <f t="shared" si="0"/>
        <v>n.a.</v>
      </c>
      <c r="Y44" s="195"/>
      <c r="Z44" s="190" t="s">
        <v>239</v>
      </c>
      <c r="AA44" s="212" t="s">
        <v>240</v>
      </c>
      <c r="AB44" s="212" t="s">
        <v>240</v>
      </c>
      <c r="AC44" s="212" t="s">
        <v>240</v>
      </c>
      <c r="AD44" s="212" t="s">
        <v>240</v>
      </c>
      <c r="AE44" s="212" t="s">
        <v>240</v>
      </c>
      <c r="AF44" s="212" t="s">
        <v>240</v>
      </c>
      <c r="AG44" s="212" t="s">
        <v>240</v>
      </c>
      <c r="AH44" s="212" t="s">
        <v>240</v>
      </c>
      <c r="AI44" s="212" t="s">
        <v>240</v>
      </c>
      <c r="AJ44" s="212" t="s">
        <v>240</v>
      </c>
      <c r="AK44" s="212" t="s">
        <v>240</v>
      </c>
      <c r="AL44" s="212">
        <v>0</v>
      </c>
      <c r="AM44" s="212">
        <v>0</v>
      </c>
      <c r="AN44" s="212">
        <v>0</v>
      </c>
      <c r="AO44" s="212">
        <v>0</v>
      </c>
      <c r="AP44" s="212" t="s">
        <v>240</v>
      </c>
      <c r="AQ44" s="212" t="s">
        <v>240</v>
      </c>
      <c r="AR44" s="212" t="s">
        <v>240</v>
      </c>
      <c r="AS44" s="212" t="s">
        <v>240</v>
      </c>
      <c r="AT44" s="212" t="s">
        <v>240</v>
      </c>
      <c r="AU44" s="212" t="s">
        <v>240</v>
      </c>
      <c r="AV44" s="194" t="str">
        <f t="shared" si="1"/>
        <v>n.a.</v>
      </c>
      <c r="AW44" s="195"/>
      <c r="AX44" s="198" t="s">
        <v>241</v>
      </c>
      <c r="AY44" s="228" t="s">
        <v>257</v>
      </c>
      <c r="AZ44" s="228" t="s">
        <v>257</v>
      </c>
      <c r="BA44" s="228" t="s">
        <v>257</v>
      </c>
      <c r="BB44" s="228" t="s">
        <v>257</v>
      </c>
      <c r="BC44" s="228" t="s">
        <v>257</v>
      </c>
      <c r="BD44" s="228" t="s">
        <v>257</v>
      </c>
      <c r="BE44" s="228" t="s">
        <v>257</v>
      </c>
      <c r="BF44" s="228" t="s">
        <v>257</v>
      </c>
      <c r="BG44" s="228" t="s">
        <v>257</v>
      </c>
      <c r="BH44" s="228" t="s">
        <v>257</v>
      </c>
      <c r="BI44" s="228" t="s">
        <v>257</v>
      </c>
      <c r="BJ44" s="228">
        <v>0</v>
      </c>
      <c r="BK44" s="228">
        <v>0</v>
      </c>
      <c r="BL44" s="228">
        <v>0</v>
      </c>
      <c r="BM44" s="228">
        <v>0</v>
      </c>
      <c r="BN44" s="228" t="s">
        <v>257</v>
      </c>
      <c r="BO44" s="228" t="s">
        <v>257</v>
      </c>
      <c r="BP44" s="228" t="s">
        <v>257</v>
      </c>
      <c r="BQ44" s="228" t="s">
        <v>257</v>
      </c>
      <c r="BR44" s="228" t="s">
        <v>257</v>
      </c>
      <c r="BS44" s="228" t="s">
        <v>257</v>
      </c>
      <c r="BT44" s="194" t="str">
        <f t="shared" si="2"/>
        <v>n.a.</v>
      </c>
      <c r="BU44" s="195"/>
      <c r="BV44" s="198" t="s">
        <v>241</v>
      </c>
      <c r="BW44" s="228" t="s">
        <v>257</v>
      </c>
      <c r="BX44" s="228" t="s">
        <v>257</v>
      </c>
      <c r="BY44" s="228" t="s">
        <v>257</v>
      </c>
      <c r="BZ44" s="228" t="s">
        <v>257</v>
      </c>
      <c r="CA44" s="228" t="s">
        <v>257</v>
      </c>
      <c r="CB44" s="228" t="s">
        <v>257</v>
      </c>
      <c r="CC44" s="228" t="s">
        <v>257</v>
      </c>
      <c r="CD44" s="228" t="s">
        <v>257</v>
      </c>
      <c r="CE44" s="228" t="s">
        <v>257</v>
      </c>
      <c r="CF44" s="228" t="s">
        <v>257</v>
      </c>
      <c r="CG44" s="228" t="s">
        <v>257</v>
      </c>
      <c r="CH44" s="228">
        <v>0</v>
      </c>
      <c r="CI44" s="228">
        <v>0</v>
      </c>
      <c r="CJ44" s="228">
        <v>0</v>
      </c>
      <c r="CK44" s="228">
        <v>0</v>
      </c>
      <c r="CL44" s="228" t="s">
        <v>257</v>
      </c>
      <c r="CM44" s="228" t="s">
        <v>257</v>
      </c>
      <c r="CN44" s="228" t="s">
        <v>257</v>
      </c>
      <c r="CO44" s="228" t="s">
        <v>257</v>
      </c>
      <c r="CP44" s="228" t="s">
        <v>257</v>
      </c>
      <c r="CQ44" s="228" t="s">
        <v>257</v>
      </c>
      <c r="CR44" s="194" t="str">
        <f t="shared" si="3"/>
        <v>n.a.</v>
      </c>
      <c r="CS44" s="195"/>
      <c r="CT44" s="198" t="s">
        <v>241</v>
      </c>
      <c r="CU44" s="228" t="s">
        <v>257</v>
      </c>
      <c r="CV44" s="228" t="s">
        <v>257</v>
      </c>
      <c r="CW44" s="228" t="s">
        <v>257</v>
      </c>
      <c r="CX44" s="228" t="s">
        <v>257</v>
      </c>
      <c r="CY44" s="228" t="s">
        <v>257</v>
      </c>
      <c r="CZ44" s="228" t="s">
        <v>257</v>
      </c>
      <c r="DA44" s="228" t="s">
        <v>257</v>
      </c>
      <c r="DB44" s="228">
        <v>0</v>
      </c>
      <c r="DC44" s="228">
        <v>0</v>
      </c>
      <c r="DD44" s="228">
        <v>0</v>
      </c>
      <c r="DE44" s="228">
        <v>0</v>
      </c>
      <c r="DF44" s="228">
        <v>0</v>
      </c>
      <c r="DG44" s="228">
        <v>0</v>
      </c>
      <c r="DH44" s="228">
        <v>0</v>
      </c>
      <c r="DI44" s="228">
        <v>0</v>
      </c>
      <c r="DJ44" s="228" t="s">
        <v>257</v>
      </c>
      <c r="DK44" s="228" t="s">
        <v>257</v>
      </c>
      <c r="DL44" s="228" t="s">
        <v>257</v>
      </c>
      <c r="DM44" s="228" t="s">
        <v>257</v>
      </c>
      <c r="DN44" s="228" t="s">
        <v>257</v>
      </c>
      <c r="DO44" s="228" t="s">
        <v>257</v>
      </c>
      <c r="DP44" s="194" t="str">
        <f t="shared" si="4"/>
        <v>n.a.</v>
      </c>
      <c r="DQ44" s="195"/>
      <c r="DR44" s="198" t="s">
        <v>241</v>
      </c>
      <c r="DS44" s="228" t="s">
        <v>257</v>
      </c>
      <c r="DT44" s="228" t="s">
        <v>257</v>
      </c>
      <c r="DU44" s="228" t="s">
        <v>257</v>
      </c>
      <c r="DV44" s="228" t="s">
        <v>257</v>
      </c>
      <c r="DW44" s="228" t="s">
        <v>257</v>
      </c>
      <c r="DX44" s="228" t="s">
        <v>257</v>
      </c>
      <c r="DY44" s="228" t="s">
        <v>257</v>
      </c>
      <c r="DZ44" s="228" t="s">
        <v>257</v>
      </c>
      <c r="EA44" s="228">
        <v>0</v>
      </c>
      <c r="EB44" s="228">
        <v>0</v>
      </c>
      <c r="EC44" s="228">
        <v>0</v>
      </c>
      <c r="ED44" s="228">
        <v>0</v>
      </c>
      <c r="EE44" s="228">
        <v>0</v>
      </c>
      <c r="EF44" s="228">
        <v>0</v>
      </c>
      <c r="EG44" s="228">
        <v>0</v>
      </c>
      <c r="EH44" s="228" t="s">
        <v>257</v>
      </c>
      <c r="EI44" s="228" t="s">
        <v>257</v>
      </c>
      <c r="EJ44" s="228" t="s">
        <v>257</v>
      </c>
      <c r="EK44" s="228" t="s">
        <v>257</v>
      </c>
      <c r="EL44" s="228" t="s">
        <v>257</v>
      </c>
      <c r="EM44" s="228" t="s">
        <v>257</v>
      </c>
      <c r="EN44" s="194" t="str">
        <f t="shared" si="5"/>
        <v>n.a.</v>
      </c>
      <c r="EO44" s="195"/>
      <c r="EP44" s="198" t="s">
        <v>241</v>
      </c>
      <c r="EQ44" s="228" t="s">
        <v>257</v>
      </c>
      <c r="ER44" s="228" t="s">
        <v>257</v>
      </c>
      <c r="ES44" s="228" t="s">
        <v>257</v>
      </c>
      <c r="ET44" s="228" t="s">
        <v>257</v>
      </c>
      <c r="EU44" s="228" t="s">
        <v>257</v>
      </c>
      <c r="EV44" s="228" t="s">
        <v>257</v>
      </c>
      <c r="EW44" s="228" t="s">
        <v>257</v>
      </c>
      <c r="EX44" s="228" t="s">
        <v>257</v>
      </c>
      <c r="EY44" s="228" t="s">
        <v>257</v>
      </c>
      <c r="EZ44" s="228" t="s">
        <v>257</v>
      </c>
      <c r="FA44" s="228" t="s">
        <v>257</v>
      </c>
      <c r="FB44" s="228">
        <v>0</v>
      </c>
      <c r="FC44" s="228">
        <v>0</v>
      </c>
      <c r="FD44" s="228">
        <v>0</v>
      </c>
      <c r="FE44" s="228">
        <v>0</v>
      </c>
      <c r="FF44" s="228" t="s">
        <v>257</v>
      </c>
      <c r="FG44" s="228" t="s">
        <v>257</v>
      </c>
      <c r="FH44" s="228" t="s">
        <v>257</v>
      </c>
      <c r="FI44" s="228" t="s">
        <v>257</v>
      </c>
      <c r="FJ44" s="228" t="s">
        <v>257</v>
      </c>
      <c r="FK44" s="228" t="s">
        <v>257</v>
      </c>
      <c r="FL44" s="194" t="str">
        <f t="shared" si="6"/>
        <v>n.a.</v>
      </c>
      <c r="FM44" s="195"/>
      <c r="FN44" s="202" t="s">
        <v>239</v>
      </c>
      <c r="FO44" s="212" t="s">
        <v>240</v>
      </c>
      <c r="FP44" s="212" t="s">
        <v>240</v>
      </c>
      <c r="FQ44" s="212" t="s">
        <v>240</v>
      </c>
      <c r="FR44" s="212" t="s">
        <v>240</v>
      </c>
      <c r="FS44" s="212" t="s">
        <v>240</v>
      </c>
      <c r="FT44" s="212" t="s">
        <v>240</v>
      </c>
      <c r="FU44" s="212" t="s">
        <v>240</v>
      </c>
      <c r="FV44" s="212" t="s">
        <v>240</v>
      </c>
      <c r="FW44" s="212" t="s">
        <v>240</v>
      </c>
      <c r="FX44" s="212" t="s">
        <v>240</v>
      </c>
      <c r="FY44" s="212" t="s">
        <v>240</v>
      </c>
      <c r="FZ44" s="212">
        <v>0</v>
      </c>
      <c r="GA44" s="212">
        <v>0</v>
      </c>
      <c r="GB44" s="212">
        <v>0</v>
      </c>
      <c r="GC44" s="212">
        <v>0</v>
      </c>
      <c r="GD44" s="212" t="s">
        <v>240</v>
      </c>
      <c r="GE44" s="212" t="s">
        <v>240</v>
      </c>
      <c r="GF44" s="212" t="s">
        <v>240</v>
      </c>
      <c r="GG44" s="212" t="s">
        <v>240</v>
      </c>
      <c r="GH44" s="212" t="s">
        <v>240</v>
      </c>
      <c r="GI44" s="212" t="s">
        <v>240</v>
      </c>
      <c r="GJ44" s="194" t="str">
        <f t="shared" si="7"/>
        <v>n.a.</v>
      </c>
      <c r="GK44" s="195"/>
      <c r="GL44" s="202" t="s">
        <v>239</v>
      </c>
      <c r="GM44" s="212" t="s">
        <v>240</v>
      </c>
      <c r="GN44" s="212" t="s">
        <v>240</v>
      </c>
      <c r="GO44" s="212" t="s">
        <v>240</v>
      </c>
      <c r="GP44" s="212" t="s">
        <v>240</v>
      </c>
      <c r="GQ44" s="212" t="s">
        <v>240</v>
      </c>
      <c r="GR44" s="212" t="s">
        <v>240</v>
      </c>
      <c r="GS44" s="212" t="s">
        <v>240</v>
      </c>
      <c r="GT44" s="212" t="s">
        <v>240</v>
      </c>
      <c r="GU44" s="212" t="s">
        <v>240</v>
      </c>
      <c r="GV44" s="212" t="s">
        <v>240</v>
      </c>
      <c r="GW44" s="212">
        <v>0</v>
      </c>
      <c r="GX44" s="212">
        <v>0</v>
      </c>
      <c r="GY44" s="212">
        <v>0</v>
      </c>
      <c r="GZ44" s="212">
        <v>0</v>
      </c>
      <c r="HA44" s="212">
        <v>0</v>
      </c>
      <c r="HB44" s="212" t="s">
        <v>240</v>
      </c>
      <c r="HC44" s="212" t="s">
        <v>240</v>
      </c>
      <c r="HD44" s="212" t="s">
        <v>240</v>
      </c>
      <c r="HE44" s="212" t="s">
        <v>240</v>
      </c>
      <c r="HF44" s="212" t="s">
        <v>240</v>
      </c>
      <c r="HG44" s="212" t="s">
        <v>240</v>
      </c>
      <c r="HH44" s="194" t="str">
        <f t="shared" si="8"/>
        <v>n.a.</v>
      </c>
      <c r="HI44" s="195"/>
      <c r="HJ44" t="e">
        <f t="shared" si="9"/>
        <v>#DIV/0!</v>
      </c>
    </row>
    <row r="45" spans="1:218" ht="14.5">
      <c r="A45" s="13"/>
      <c r="B45" s="190" t="s">
        <v>243</v>
      </c>
      <c r="C45" s="13">
        <v>0</v>
      </c>
      <c r="D45" s="212" t="s">
        <v>240</v>
      </c>
      <c r="E45" s="212" t="s">
        <v>240</v>
      </c>
      <c r="F45" s="212" t="s">
        <v>240</v>
      </c>
      <c r="G45" s="212" t="s">
        <v>240</v>
      </c>
      <c r="H45" s="212" t="s">
        <v>240</v>
      </c>
      <c r="I45" s="212" t="s">
        <v>240</v>
      </c>
      <c r="J45" s="212" t="s">
        <v>240</v>
      </c>
      <c r="K45" s="212" t="s">
        <v>240</v>
      </c>
      <c r="L45" s="212" t="s">
        <v>240</v>
      </c>
      <c r="M45" s="212" t="s">
        <v>240</v>
      </c>
      <c r="N45" s="212" t="s">
        <v>240</v>
      </c>
      <c r="O45" s="212" t="s">
        <v>240</v>
      </c>
      <c r="P45" s="212" t="s">
        <v>240</v>
      </c>
      <c r="Q45" s="212" t="s">
        <v>240</v>
      </c>
      <c r="R45" s="212" t="s">
        <v>240</v>
      </c>
      <c r="S45" s="212" t="s">
        <v>240</v>
      </c>
      <c r="T45" s="212" t="s">
        <v>240</v>
      </c>
      <c r="U45" s="212" t="s">
        <v>240</v>
      </c>
      <c r="V45" s="212" t="s">
        <v>240</v>
      </c>
      <c r="W45" s="212" t="s">
        <v>240</v>
      </c>
      <c r="X45" s="194" t="str">
        <f t="shared" si="0"/>
        <v>n.a.</v>
      </c>
      <c r="Y45" s="195"/>
      <c r="Z45" s="190" t="s">
        <v>243</v>
      </c>
      <c r="AA45" s="13">
        <v>0</v>
      </c>
      <c r="AB45" s="212" t="s">
        <v>240</v>
      </c>
      <c r="AC45" s="212" t="s">
        <v>240</v>
      </c>
      <c r="AD45" s="212" t="s">
        <v>240</v>
      </c>
      <c r="AE45" s="212" t="s">
        <v>240</v>
      </c>
      <c r="AF45" s="212" t="s">
        <v>240</v>
      </c>
      <c r="AG45" s="212" t="s">
        <v>240</v>
      </c>
      <c r="AH45" s="212" t="s">
        <v>240</v>
      </c>
      <c r="AI45" s="212" t="s">
        <v>240</v>
      </c>
      <c r="AJ45" s="212" t="s">
        <v>240</v>
      </c>
      <c r="AK45" s="212" t="s">
        <v>240</v>
      </c>
      <c r="AL45" s="212" t="s">
        <v>240</v>
      </c>
      <c r="AM45" s="212" t="s">
        <v>240</v>
      </c>
      <c r="AN45" s="212" t="s">
        <v>240</v>
      </c>
      <c r="AO45" s="212" t="s">
        <v>240</v>
      </c>
      <c r="AP45" s="212" t="s">
        <v>240</v>
      </c>
      <c r="AQ45" s="212" t="s">
        <v>240</v>
      </c>
      <c r="AR45" s="212" t="s">
        <v>240</v>
      </c>
      <c r="AS45" s="212" t="s">
        <v>240</v>
      </c>
      <c r="AT45" s="212" t="s">
        <v>240</v>
      </c>
      <c r="AU45" s="212" t="s">
        <v>240</v>
      </c>
      <c r="AV45" s="194" t="str">
        <f t="shared" si="1"/>
        <v>n.a.</v>
      </c>
      <c r="AW45" s="195"/>
      <c r="AX45" s="198" t="s">
        <v>244</v>
      </c>
      <c r="AY45" s="28">
        <v>0</v>
      </c>
      <c r="AZ45" s="228" t="s">
        <v>257</v>
      </c>
      <c r="BA45" s="228" t="s">
        <v>257</v>
      </c>
      <c r="BB45" s="228" t="s">
        <v>257</v>
      </c>
      <c r="BC45" s="228" t="s">
        <v>257</v>
      </c>
      <c r="BD45" s="228" t="s">
        <v>257</v>
      </c>
      <c r="BE45" s="228" t="s">
        <v>257</v>
      </c>
      <c r="BF45" s="228" t="s">
        <v>257</v>
      </c>
      <c r="BG45" s="228" t="s">
        <v>257</v>
      </c>
      <c r="BH45" s="228" t="s">
        <v>257</v>
      </c>
      <c r="BI45" s="228" t="s">
        <v>257</v>
      </c>
      <c r="BJ45" s="228" t="s">
        <v>257</v>
      </c>
      <c r="BK45" s="228" t="s">
        <v>257</v>
      </c>
      <c r="BL45" s="228" t="s">
        <v>257</v>
      </c>
      <c r="BM45" s="228" t="s">
        <v>257</v>
      </c>
      <c r="BN45" s="228" t="s">
        <v>257</v>
      </c>
      <c r="BO45" s="228" t="s">
        <v>257</v>
      </c>
      <c r="BP45" s="228" t="s">
        <v>257</v>
      </c>
      <c r="BQ45" s="228" t="s">
        <v>257</v>
      </c>
      <c r="BR45" s="228" t="s">
        <v>257</v>
      </c>
      <c r="BS45" s="228" t="s">
        <v>257</v>
      </c>
      <c r="BT45" s="194" t="str">
        <f t="shared" si="2"/>
        <v>n.a.</v>
      </c>
      <c r="BU45" s="195"/>
      <c r="BV45" s="198" t="s">
        <v>244</v>
      </c>
      <c r="BW45" s="28">
        <v>0</v>
      </c>
      <c r="BX45" s="228" t="s">
        <v>257</v>
      </c>
      <c r="BY45" s="228" t="s">
        <v>257</v>
      </c>
      <c r="BZ45" s="228" t="s">
        <v>257</v>
      </c>
      <c r="CA45" s="228" t="s">
        <v>257</v>
      </c>
      <c r="CB45" s="228" t="s">
        <v>257</v>
      </c>
      <c r="CC45" s="228" t="s">
        <v>257</v>
      </c>
      <c r="CD45" s="228" t="s">
        <v>257</v>
      </c>
      <c r="CE45" s="228" t="s">
        <v>257</v>
      </c>
      <c r="CF45" s="228" t="s">
        <v>257</v>
      </c>
      <c r="CG45" s="228" t="s">
        <v>257</v>
      </c>
      <c r="CH45" s="228" t="s">
        <v>257</v>
      </c>
      <c r="CI45" s="228" t="s">
        <v>257</v>
      </c>
      <c r="CJ45" s="228" t="s">
        <v>257</v>
      </c>
      <c r="CK45" s="228" t="s">
        <v>257</v>
      </c>
      <c r="CL45" s="228" t="s">
        <v>257</v>
      </c>
      <c r="CM45" s="228" t="s">
        <v>257</v>
      </c>
      <c r="CN45" s="228" t="s">
        <v>257</v>
      </c>
      <c r="CO45" s="228" t="s">
        <v>257</v>
      </c>
      <c r="CP45" s="228" t="s">
        <v>257</v>
      </c>
      <c r="CQ45" s="228" t="s">
        <v>257</v>
      </c>
      <c r="CR45" s="194" t="str">
        <f t="shared" si="3"/>
        <v>n.a.</v>
      </c>
      <c r="CS45" s="195"/>
      <c r="CT45" s="198" t="s">
        <v>244</v>
      </c>
      <c r="CU45" s="28">
        <v>0</v>
      </c>
      <c r="CV45" s="228" t="s">
        <v>257</v>
      </c>
      <c r="CW45" s="228" t="s">
        <v>257</v>
      </c>
      <c r="CX45" s="228" t="s">
        <v>257</v>
      </c>
      <c r="CY45" s="228" t="s">
        <v>257</v>
      </c>
      <c r="CZ45" s="228" t="s">
        <v>257</v>
      </c>
      <c r="DA45" s="228" t="s">
        <v>257</v>
      </c>
      <c r="DB45" s="228" t="s">
        <v>257</v>
      </c>
      <c r="DC45" s="228" t="s">
        <v>257</v>
      </c>
      <c r="DD45" s="228" t="s">
        <v>257</v>
      </c>
      <c r="DE45" s="228" t="s">
        <v>257</v>
      </c>
      <c r="DF45" s="228" t="s">
        <v>257</v>
      </c>
      <c r="DG45" s="228" t="s">
        <v>257</v>
      </c>
      <c r="DH45" s="228" t="s">
        <v>257</v>
      </c>
      <c r="DI45" s="228" t="s">
        <v>257</v>
      </c>
      <c r="DJ45" s="228" t="s">
        <v>257</v>
      </c>
      <c r="DK45" s="228" t="s">
        <v>257</v>
      </c>
      <c r="DL45" s="228" t="s">
        <v>257</v>
      </c>
      <c r="DM45" s="228" t="s">
        <v>257</v>
      </c>
      <c r="DN45" s="228" t="s">
        <v>257</v>
      </c>
      <c r="DO45" s="228" t="s">
        <v>257</v>
      </c>
      <c r="DP45" s="194" t="str">
        <f t="shared" si="4"/>
        <v>n.a.</v>
      </c>
      <c r="DQ45" s="195"/>
      <c r="DR45" s="198" t="s">
        <v>244</v>
      </c>
      <c r="DS45" s="28">
        <v>0</v>
      </c>
      <c r="DT45" s="228" t="s">
        <v>257</v>
      </c>
      <c r="DU45" s="228" t="s">
        <v>257</v>
      </c>
      <c r="DV45" s="228" t="s">
        <v>257</v>
      </c>
      <c r="DW45" s="228" t="s">
        <v>257</v>
      </c>
      <c r="DX45" s="228" t="s">
        <v>257</v>
      </c>
      <c r="DY45" s="228" t="s">
        <v>257</v>
      </c>
      <c r="DZ45" s="228" t="s">
        <v>257</v>
      </c>
      <c r="EA45" s="228" t="s">
        <v>257</v>
      </c>
      <c r="EB45" s="228" t="s">
        <v>257</v>
      </c>
      <c r="EC45" s="228" t="s">
        <v>257</v>
      </c>
      <c r="ED45" s="228" t="s">
        <v>257</v>
      </c>
      <c r="EE45" s="228" t="s">
        <v>257</v>
      </c>
      <c r="EF45" s="228" t="s">
        <v>257</v>
      </c>
      <c r="EG45" s="228" t="s">
        <v>257</v>
      </c>
      <c r="EH45" s="228" t="s">
        <v>257</v>
      </c>
      <c r="EI45" s="228" t="s">
        <v>257</v>
      </c>
      <c r="EJ45" s="228" t="s">
        <v>257</v>
      </c>
      <c r="EK45" s="228" t="s">
        <v>257</v>
      </c>
      <c r="EL45" s="228" t="s">
        <v>257</v>
      </c>
      <c r="EM45" s="228" t="s">
        <v>257</v>
      </c>
      <c r="EN45" s="194" t="str">
        <f t="shared" si="5"/>
        <v>n.a.</v>
      </c>
      <c r="EO45" s="195"/>
      <c r="EP45" s="198" t="s">
        <v>244</v>
      </c>
      <c r="EQ45" s="28">
        <v>0</v>
      </c>
      <c r="ER45" s="228" t="s">
        <v>257</v>
      </c>
      <c r="ES45" s="228" t="s">
        <v>257</v>
      </c>
      <c r="ET45" s="228" t="s">
        <v>257</v>
      </c>
      <c r="EU45" s="228" t="s">
        <v>257</v>
      </c>
      <c r="EV45" s="228" t="s">
        <v>257</v>
      </c>
      <c r="EW45" s="228" t="s">
        <v>257</v>
      </c>
      <c r="EX45" s="228" t="s">
        <v>257</v>
      </c>
      <c r="EY45" s="228" t="s">
        <v>257</v>
      </c>
      <c r="EZ45" s="228" t="s">
        <v>257</v>
      </c>
      <c r="FA45" s="228" t="s">
        <v>257</v>
      </c>
      <c r="FB45" s="228" t="s">
        <v>257</v>
      </c>
      <c r="FC45" s="228" t="s">
        <v>257</v>
      </c>
      <c r="FD45" s="228" t="s">
        <v>257</v>
      </c>
      <c r="FE45" s="228" t="s">
        <v>257</v>
      </c>
      <c r="FF45" s="228" t="s">
        <v>257</v>
      </c>
      <c r="FG45" s="228" t="s">
        <v>257</v>
      </c>
      <c r="FH45" s="228" t="s">
        <v>257</v>
      </c>
      <c r="FI45" s="228" t="s">
        <v>257</v>
      </c>
      <c r="FJ45" s="228" t="s">
        <v>257</v>
      </c>
      <c r="FK45" s="228" t="s">
        <v>257</v>
      </c>
      <c r="FL45" s="194" t="str">
        <f t="shared" si="6"/>
        <v>n.a.</v>
      </c>
      <c r="FM45" s="195"/>
      <c r="FN45" s="202" t="s">
        <v>243</v>
      </c>
      <c r="FO45" s="13">
        <v>0</v>
      </c>
      <c r="FP45" s="212" t="s">
        <v>240</v>
      </c>
      <c r="FQ45" s="212" t="s">
        <v>240</v>
      </c>
      <c r="FR45" s="212" t="s">
        <v>240</v>
      </c>
      <c r="FS45" s="212" t="s">
        <v>240</v>
      </c>
      <c r="FT45" s="212" t="s">
        <v>240</v>
      </c>
      <c r="FU45" s="212" t="s">
        <v>240</v>
      </c>
      <c r="FV45" s="212" t="s">
        <v>240</v>
      </c>
      <c r="FW45" s="212" t="s">
        <v>240</v>
      </c>
      <c r="FX45" s="212" t="s">
        <v>240</v>
      </c>
      <c r="FY45" s="212" t="s">
        <v>240</v>
      </c>
      <c r="FZ45" s="212" t="s">
        <v>240</v>
      </c>
      <c r="GA45" s="212" t="s">
        <v>240</v>
      </c>
      <c r="GB45" s="212" t="s">
        <v>240</v>
      </c>
      <c r="GC45" s="212" t="s">
        <v>240</v>
      </c>
      <c r="GD45" s="212" t="s">
        <v>240</v>
      </c>
      <c r="GE45" s="212" t="s">
        <v>240</v>
      </c>
      <c r="GF45" s="212" t="s">
        <v>240</v>
      </c>
      <c r="GG45" s="212" t="s">
        <v>240</v>
      </c>
      <c r="GH45" s="212" t="s">
        <v>240</v>
      </c>
      <c r="GI45" s="212" t="s">
        <v>240</v>
      </c>
      <c r="GJ45" s="194" t="str">
        <f t="shared" si="7"/>
        <v>n.a.</v>
      </c>
      <c r="GK45" s="195"/>
      <c r="GL45" s="202" t="s">
        <v>243</v>
      </c>
      <c r="GM45" s="13">
        <v>0</v>
      </c>
      <c r="GN45" s="212" t="s">
        <v>240</v>
      </c>
      <c r="GO45" s="212" t="s">
        <v>240</v>
      </c>
      <c r="GP45" s="212" t="s">
        <v>240</v>
      </c>
      <c r="GQ45" s="212" t="s">
        <v>240</v>
      </c>
      <c r="GR45" s="212" t="s">
        <v>240</v>
      </c>
      <c r="GS45" s="212" t="s">
        <v>240</v>
      </c>
      <c r="GT45" s="212" t="s">
        <v>240</v>
      </c>
      <c r="GU45" s="212" t="s">
        <v>240</v>
      </c>
      <c r="GV45" s="212" t="s">
        <v>240</v>
      </c>
      <c r="GW45" s="212" t="s">
        <v>240</v>
      </c>
      <c r="GX45" s="212" t="s">
        <v>240</v>
      </c>
      <c r="GY45" s="212" t="s">
        <v>240</v>
      </c>
      <c r="GZ45" s="212" t="s">
        <v>240</v>
      </c>
      <c r="HA45" s="212" t="s">
        <v>240</v>
      </c>
      <c r="HB45" s="212" t="s">
        <v>240</v>
      </c>
      <c r="HC45" s="212" t="s">
        <v>240</v>
      </c>
      <c r="HD45" s="212" t="s">
        <v>240</v>
      </c>
      <c r="HE45" s="212" t="s">
        <v>240</v>
      </c>
      <c r="HF45" s="212" t="s">
        <v>240</v>
      </c>
      <c r="HG45" s="212" t="s">
        <v>240</v>
      </c>
      <c r="HH45" s="194" t="str">
        <f t="shared" si="8"/>
        <v>n.a.</v>
      </c>
      <c r="HI45" s="195"/>
      <c r="HJ45" t="e">
        <f t="shared" si="9"/>
        <v>#DIV/0!</v>
      </c>
    </row>
    <row r="46" spans="1:218" ht="14.5">
      <c r="A46" s="13"/>
      <c r="B46" s="190" t="s">
        <v>245</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94">
        <f t="shared" si="0"/>
        <v>0</v>
      </c>
      <c r="Y46" s="195"/>
      <c r="Z46" s="190" t="s">
        <v>245</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94">
        <f t="shared" si="1"/>
        <v>0</v>
      </c>
      <c r="AW46" s="195"/>
      <c r="AX46" s="198" t="s">
        <v>246</v>
      </c>
      <c r="AY46" s="28">
        <v>0</v>
      </c>
      <c r="AZ46" s="28">
        <v>0</v>
      </c>
      <c r="BA46" s="28">
        <v>0</v>
      </c>
      <c r="BB46" s="28">
        <v>0</v>
      </c>
      <c r="BC46" s="28">
        <v>0</v>
      </c>
      <c r="BD46" s="28">
        <v>0</v>
      </c>
      <c r="BE46" s="28">
        <v>0</v>
      </c>
      <c r="BF46" s="28">
        <v>0</v>
      </c>
      <c r="BG46" s="28">
        <v>0</v>
      </c>
      <c r="BH46" s="28">
        <v>0</v>
      </c>
      <c r="BI46" s="28">
        <v>0</v>
      </c>
      <c r="BJ46" s="28">
        <v>0</v>
      </c>
      <c r="BK46" s="28">
        <v>0</v>
      </c>
      <c r="BL46" s="28">
        <v>0</v>
      </c>
      <c r="BM46" s="28">
        <v>0</v>
      </c>
      <c r="BN46" s="28">
        <v>0</v>
      </c>
      <c r="BO46" s="28">
        <v>0</v>
      </c>
      <c r="BP46" s="28">
        <v>0</v>
      </c>
      <c r="BQ46" s="28">
        <v>0</v>
      </c>
      <c r="BR46" s="28">
        <v>0</v>
      </c>
      <c r="BS46" s="28">
        <v>0</v>
      </c>
      <c r="BT46" s="194">
        <f t="shared" si="2"/>
        <v>0</v>
      </c>
      <c r="BU46" s="195"/>
      <c r="BV46" s="198" t="s">
        <v>246</v>
      </c>
      <c r="BW46" s="28">
        <v>0</v>
      </c>
      <c r="BX46" s="28">
        <v>0</v>
      </c>
      <c r="BY46" s="28">
        <v>0</v>
      </c>
      <c r="BZ46" s="28">
        <v>0</v>
      </c>
      <c r="CA46" s="28">
        <v>0</v>
      </c>
      <c r="CB46" s="28">
        <v>0</v>
      </c>
      <c r="CC46" s="28">
        <v>0</v>
      </c>
      <c r="CD46" s="28">
        <v>0</v>
      </c>
      <c r="CE46" s="28">
        <v>0</v>
      </c>
      <c r="CF46" s="28">
        <v>0</v>
      </c>
      <c r="CG46" s="28">
        <v>0</v>
      </c>
      <c r="CH46" s="28">
        <v>0</v>
      </c>
      <c r="CI46" s="28">
        <v>0</v>
      </c>
      <c r="CJ46" s="28">
        <v>0</v>
      </c>
      <c r="CK46" s="28">
        <v>0</v>
      </c>
      <c r="CL46" s="28">
        <v>0</v>
      </c>
      <c r="CM46" s="28">
        <v>0</v>
      </c>
      <c r="CN46" s="28">
        <v>0</v>
      </c>
      <c r="CO46" s="28">
        <v>0</v>
      </c>
      <c r="CP46" s="28">
        <v>0</v>
      </c>
      <c r="CQ46" s="28">
        <v>0</v>
      </c>
      <c r="CR46" s="194">
        <f t="shared" si="3"/>
        <v>0</v>
      </c>
      <c r="CS46" s="195"/>
      <c r="CT46" s="198" t="s">
        <v>246</v>
      </c>
      <c r="CU46" s="28">
        <v>0</v>
      </c>
      <c r="CV46" s="28">
        <v>0</v>
      </c>
      <c r="CW46" s="28">
        <v>0</v>
      </c>
      <c r="CX46" s="28">
        <v>0</v>
      </c>
      <c r="CY46" s="28">
        <v>0</v>
      </c>
      <c r="CZ46" s="28">
        <v>0.1</v>
      </c>
      <c r="DA46" s="28">
        <v>0</v>
      </c>
      <c r="DB46" s="28">
        <v>0</v>
      </c>
      <c r="DC46" s="28">
        <v>0</v>
      </c>
      <c r="DD46" s="28">
        <v>0</v>
      </c>
      <c r="DE46" s="28">
        <v>0</v>
      </c>
      <c r="DF46" s="28">
        <v>0</v>
      </c>
      <c r="DG46" s="28">
        <v>0</v>
      </c>
      <c r="DH46" s="28">
        <v>0</v>
      </c>
      <c r="DI46" s="28">
        <v>0</v>
      </c>
      <c r="DJ46" s="28">
        <v>0</v>
      </c>
      <c r="DK46" s="28">
        <v>0</v>
      </c>
      <c r="DL46" s="28">
        <v>0</v>
      </c>
      <c r="DM46" s="28">
        <v>0</v>
      </c>
      <c r="DN46" s="28">
        <v>0</v>
      </c>
      <c r="DO46" s="28">
        <v>0</v>
      </c>
      <c r="DP46" s="194">
        <f t="shared" si="4"/>
        <v>0</v>
      </c>
      <c r="DQ46" s="195"/>
      <c r="DR46" s="198" t="s">
        <v>246</v>
      </c>
      <c r="DS46" s="28">
        <v>0</v>
      </c>
      <c r="DT46" s="28">
        <v>0</v>
      </c>
      <c r="DU46" s="28">
        <v>0</v>
      </c>
      <c r="DV46" s="28">
        <v>0</v>
      </c>
      <c r="DW46" s="28">
        <v>0</v>
      </c>
      <c r="DX46" s="28">
        <v>0</v>
      </c>
      <c r="DY46" s="28">
        <v>0</v>
      </c>
      <c r="DZ46" s="28">
        <v>0</v>
      </c>
      <c r="EA46" s="28">
        <v>0</v>
      </c>
      <c r="EB46" s="28">
        <v>0</v>
      </c>
      <c r="EC46" s="28">
        <v>0</v>
      </c>
      <c r="ED46" s="28">
        <v>0</v>
      </c>
      <c r="EE46" s="28">
        <v>0</v>
      </c>
      <c r="EF46" s="28">
        <v>0</v>
      </c>
      <c r="EG46" s="28">
        <v>0</v>
      </c>
      <c r="EH46" s="28">
        <v>0</v>
      </c>
      <c r="EI46" s="28">
        <v>0</v>
      </c>
      <c r="EJ46" s="28">
        <v>0</v>
      </c>
      <c r="EK46" s="28">
        <v>0</v>
      </c>
      <c r="EL46" s="28">
        <v>0</v>
      </c>
      <c r="EM46" s="28">
        <v>0</v>
      </c>
      <c r="EN46" s="194">
        <f t="shared" si="5"/>
        <v>0</v>
      </c>
      <c r="EO46" s="195"/>
      <c r="EP46" s="198" t="s">
        <v>246</v>
      </c>
      <c r="EQ46" s="28">
        <v>0</v>
      </c>
      <c r="ER46" s="28">
        <v>0</v>
      </c>
      <c r="ES46" s="28">
        <v>0</v>
      </c>
      <c r="ET46" s="28">
        <v>0</v>
      </c>
      <c r="EU46" s="28">
        <v>0</v>
      </c>
      <c r="EV46" s="28">
        <v>0</v>
      </c>
      <c r="EW46" s="28">
        <v>0</v>
      </c>
      <c r="EX46" s="28">
        <v>0</v>
      </c>
      <c r="EY46" s="28">
        <v>0</v>
      </c>
      <c r="EZ46" s="28">
        <v>0</v>
      </c>
      <c r="FA46" s="28">
        <v>0</v>
      </c>
      <c r="FB46" s="28">
        <v>0</v>
      </c>
      <c r="FC46" s="28">
        <v>0</v>
      </c>
      <c r="FD46" s="28">
        <v>0</v>
      </c>
      <c r="FE46" s="28">
        <v>0</v>
      </c>
      <c r="FF46" s="28">
        <v>0</v>
      </c>
      <c r="FG46" s="28">
        <v>0</v>
      </c>
      <c r="FH46" s="28">
        <v>0</v>
      </c>
      <c r="FI46" s="28">
        <v>0</v>
      </c>
      <c r="FJ46" s="28">
        <v>0</v>
      </c>
      <c r="FK46" s="28">
        <v>0</v>
      </c>
      <c r="FL46" s="194">
        <f t="shared" si="6"/>
        <v>0</v>
      </c>
      <c r="FM46" s="195"/>
      <c r="FN46" s="202" t="s">
        <v>245</v>
      </c>
      <c r="FO46" s="13">
        <v>0</v>
      </c>
      <c r="FP46" s="13">
        <v>0</v>
      </c>
      <c r="FQ46" s="13">
        <v>0</v>
      </c>
      <c r="FR46" s="13">
        <v>0</v>
      </c>
      <c r="FS46" s="13">
        <v>0</v>
      </c>
      <c r="FT46" s="13">
        <v>0</v>
      </c>
      <c r="FU46" s="13">
        <v>0</v>
      </c>
      <c r="FV46" s="13">
        <v>0</v>
      </c>
      <c r="FW46" s="13">
        <v>0</v>
      </c>
      <c r="FX46" s="13">
        <v>0</v>
      </c>
      <c r="FY46" s="13">
        <v>0</v>
      </c>
      <c r="FZ46" s="13">
        <v>0</v>
      </c>
      <c r="GA46" s="13">
        <v>0</v>
      </c>
      <c r="GB46" s="13">
        <v>0</v>
      </c>
      <c r="GC46" s="13">
        <v>0</v>
      </c>
      <c r="GD46" s="13">
        <v>0</v>
      </c>
      <c r="GE46" s="13">
        <v>0</v>
      </c>
      <c r="GF46" s="13">
        <v>0</v>
      </c>
      <c r="GG46" s="13">
        <v>0</v>
      </c>
      <c r="GH46" s="13">
        <v>0</v>
      </c>
      <c r="GI46" s="13">
        <v>0</v>
      </c>
      <c r="GJ46" s="194">
        <f t="shared" si="7"/>
        <v>0</v>
      </c>
      <c r="GK46" s="195"/>
      <c r="GL46" s="202" t="s">
        <v>245</v>
      </c>
      <c r="GM46" s="13">
        <v>0</v>
      </c>
      <c r="GN46" s="13">
        <v>0</v>
      </c>
      <c r="GO46" s="13">
        <v>0</v>
      </c>
      <c r="GP46" s="13">
        <v>0</v>
      </c>
      <c r="GQ46" s="13">
        <v>0</v>
      </c>
      <c r="GR46" s="13">
        <v>0.1</v>
      </c>
      <c r="GS46" s="13">
        <v>0</v>
      </c>
      <c r="GT46" s="13">
        <v>0</v>
      </c>
      <c r="GU46" s="13">
        <v>0</v>
      </c>
      <c r="GV46" s="13">
        <v>0</v>
      </c>
      <c r="GW46" s="13">
        <v>0</v>
      </c>
      <c r="GX46" s="13">
        <v>0</v>
      </c>
      <c r="GY46" s="13">
        <v>0</v>
      </c>
      <c r="GZ46" s="13">
        <v>0</v>
      </c>
      <c r="HA46" s="13">
        <v>0</v>
      </c>
      <c r="HB46" s="13">
        <v>0</v>
      </c>
      <c r="HC46" s="13">
        <v>0</v>
      </c>
      <c r="HD46" s="13">
        <v>0</v>
      </c>
      <c r="HE46" s="13">
        <v>0</v>
      </c>
      <c r="HF46" s="13">
        <v>0</v>
      </c>
      <c r="HG46" s="13">
        <v>0</v>
      </c>
      <c r="HH46" s="194">
        <f t="shared" si="8"/>
        <v>0</v>
      </c>
      <c r="HI46" s="195"/>
      <c r="HJ46" t="e">
        <f t="shared" si="9"/>
        <v>#DIV/0!</v>
      </c>
    </row>
    <row r="47" spans="1:218" ht="14.5">
      <c r="A47" s="414"/>
      <c r="B47" s="414"/>
      <c r="C47" s="13"/>
      <c r="D47" s="13"/>
      <c r="E47" s="13"/>
      <c r="F47" s="13"/>
      <c r="G47" s="13"/>
      <c r="H47" s="13"/>
      <c r="I47" s="13"/>
      <c r="J47" s="13"/>
      <c r="K47" s="13"/>
      <c r="L47" s="13"/>
      <c r="M47" s="13"/>
      <c r="N47" s="13"/>
      <c r="O47" s="13"/>
      <c r="P47" s="13"/>
      <c r="Q47" s="13"/>
      <c r="R47" s="13"/>
      <c r="S47" s="13"/>
      <c r="T47" s="13"/>
      <c r="U47" s="13"/>
      <c r="V47" s="13"/>
      <c r="W47" s="13"/>
      <c r="Y47" s="414"/>
      <c r="Z47" s="414"/>
      <c r="AA47" s="13"/>
      <c r="AB47" s="13"/>
      <c r="AC47" s="13"/>
      <c r="AD47" s="13"/>
      <c r="AE47" s="13"/>
      <c r="AF47" s="13"/>
      <c r="AG47" s="13"/>
      <c r="AH47" s="13"/>
      <c r="AI47" s="13"/>
      <c r="AJ47" s="13"/>
      <c r="AK47" s="13"/>
      <c r="AL47" s="13"/>
      <c r="AM47" s="13"/>
      <c r="AN47" s="13"/>
      <c r="AO47" s="13"/>
      <c r="AP47" s="13"/>
      <c r="AQ47" s="13"/>
      <c r="AR47" s="13"/>
      <c r="AS47" s="13"/>
      <c r="AT47" s="13"/>
      <c r="AU47" s="13"/>
      <c r="AW47" s="415"/>
      <c r="AX47" s="415"/>
      <c r="AY47" s="28"/>
      <c r="AZ47" s="28"/>
      <c r="BA47" s="28"/>
      <c r="BB47" s="28"/>
      <c r="BC47" s="28"/>
      <c r="BD47" s="28"/>
      <c r="BE47" s="28"/>
      <c r="BF47" s="28"/>
      <c r="BG47" s="28"/>
      <c r="BH47" s="28"/>
      <c r="BI47" s="28"/>
      <c r="BJ47" s="28"/>
      <c r="BK47" s="28"/>
      <c r="BL47" s="28"/>
      <c r="BM47" s="28"/>
      <c r="BN47" s="28"/>
      <c r="BO47" s="28"/>
      <c r="BP47" s="28"/>
      <c r="BQ47" s="28"/>
      <c r="BR47" s="28"/>
      <c r="BS47" s="28"/>
      <c r="BT47" s="29"/>
      <c r="BU47" s="415"/>
      <c r="BV47" s="415"/>
      <c r="BW47" s="28"/>
      <c r="BX47" s="28"/>
      <c r="BY47" s="28"/>
      <c r="BZ47" s="28"/>
      <c r="CA47" s="28"/>
      <c r="CB47" s="28"/>
      <c r="CC47" s="28"/>
      <c r="CD47" s="28"/>
      <c r="CE47" s="28"/>
      <c r="CF47" s="28"/>
      <c r="CG47" s="28"/>
      <c r="CH47" s="28"/>
      <c r="CI47" s="28"/>
      <c r="CJ47" s="28"/>
      <c r="CK47" s="28"/>
      <c r="CL47" s="28"/>
      <c r="CM47" s="28"/>
      <c r="CN47" s="28"/>
      <c r="CO47" s="28"/>
      <c r="CP47" s="28"/>
      <c r="CQ47" s="28"/>
      <c r="CR47" s="29"/>
      <c r="CS47" s="415"/>
      <c r="CT47" s="415"/>
      <c r="CU47" s="28"/>
      <c r="CV47" s="28"/>
      <c r="CW47" s="28"/>
      <c r="CX47" s="28"/>
      <c r="CY47" s="28"/>
      <c r="CZ47" s="28"/>
      <c r="DA47" s="28"/>
      <c r="DB47" s="28"/>
      <c r="DC47" s="28"/>
      <c r="DD47" s="28"/>
      <c r="DE47" s="28"/>
      <c r="DF47" s="28"/>
      <c r="DG47" s="28"/>
      <c r="DH47" s="28"/>
      <c r="DI47" s="28"/>
      <c r="DJ47" s="28"/>
      <c r="DK47" s="28"/>
      <c r="DL47" s="28"/>
      <c r="DM47" s="28"/>
      <c r="DN47" s="28"/>
      <c r="DO47" s="28"/>
      <c r="DP47" s="29"/>
      <c r="DQ47" s="415"/>
      <c r="DR47" s="415"/>
      <c r="DS47" s="28"/>
      <c r="DT47" s="28"/>
      <c r="DU47" s="28"/>
      <c r="DV47" s="28"/>
      <c r="DW47" s="28"/>
      <c r="DX47" s="28"/>
      <c r="DY47" s="28"/>
      <c r="DZ47" s="28"/>
      <c r="EA47" s="28"/>
      <c r="EB47" s="28"/>
      <c r="EC47" s="28"/>
      <c r="ED47" s="28"/>
      <c r="EE47" s="28"/>
      <c r="EF47" s="28"/>
      <c r="EG47" s="28"/>
      <c r="EH47" s="28"/>
      <c r="EI47" s="28"/>
      <c r="EJ47" s="28"/>
      <c r="EK47" s="28"/>
      <c r="EL47" s="28"/>
      <c r="EM47" s="28"/>
      <c r="EN47" s="29"/>
      <c r="EO47" s="415"/>
      <c r="EP47" s="415"/>
      <c r="EQ47" s="28"/>
      <c r="ER47" s="28"/>
      <c r="ES47" s="28"/>
      <c r="ET47" s="28"/>
      <c r="EU47" s="28"/>
      <c r="EV47" s="28"/>
      <c r="EW47" s="28"/>
      <c r="EX47" s="28"/>
      <c r="EY47" s="28"/>
      <c r="EZ47" s="28"/>
      <c r="FA47" s="28"/>
      <c r="FB47" s="28"/>
      <c r="FC47" s="28"/>
      <c r="FD47" s="28"/>
      <c r="FE47" s="28"/>
      <c r="FF47" s="28"/>
      <c r="FG47" s="28"/>
      <c r="FH47" s="28"/>
      <c r="FI47" s="28"/>
      <c r="FJ47" s="28"/>
      <c r="FK47" s="28"/>
      <c r="FM47" s="414"/>
      <c r="FN47" s="414"/>
      <c r="FO47" s="13"/>
      <c r="FP47" s="13"/>
      <c r="FQ47" s="13"/>
      <c r="FR47" s="13"/>
      <c r="FS47" s="13"/>
      <c r="FT47" s="13"/>
      <c r="FU47" s="13"/>
      <c r="FV47" s="13"/>
      <c r="FW47" s="13"/>
      <c r="FX47" s="13"/>
      <c r="FY47" s="13"/>
      <c r="FZ47" s="13"/>
      <c r="GA47" s="13"/>
      <c r="GB47" s="13"/>
      <c r="GC47" s="13"/>
      <c r="GD47" s="13"/>
      <c r="GE47" s="13"/>
      <c r="GF47" s="13"/>
      <c r="GG47" s="13"/>
      <c r="GH47" s="13"/>
      <c r="GI47" s="13"/>
      <c r="GK47" s="414"/>
      <c r="GL47" s="414"/>
      <c r="GM47" s="13"/>
      <c r="GN47" s="13"/>
      <c r="GO47" s="13"/>
      <c r="GP47" s="13"/>
      <c r="GQ47" s="13"/>
      <c r="GR47" s="13"/>
      <c r="GS47" s="13"/>
      <c r="GT47" s="13"/>
      <c r="GU47" s="13"/>
      <c r="GV47" s="13"/>
      <c r="GW47" s="13"/>
      <c r="GX47" s="13"/>
      <c r="GY47" s="13"/>
      <c r="GZ47" s="13"/>
      <c r="HA47" s="13"/>
      <c r="HB47" s="13"/>
      <c r="HC47" s="13"/>
      <c r="HD47" s="13"/>
      <c r="HE47" s="13"/>
      <c r="HF47" s="13"/>
      <c r="HG47" s="13"/>
    </row>
    <row r="48" spans="1:218" ht="14.5">
      <c r="A48" s="13"/>
      <c r="B48" s="123" t="s">
        <v>247</v>
      </c>
      <c r="C48" s="13"/>
      <c r="D48" s="13"/>
      <c r="E48" s="13"/>
      <c r="F48" s="13"/>
      <c r="G48" s="13"/>
      <c r="H48" s="13"/>
      <c r="I48" s="13"/>
      <c r="J48" s="13"/>
      <c r="K48" s="13"/>
      <c r="L48" s="13"/>
      <c r="M48" s="13"/>
      <c r="N48" s="13"/>
      <c r="O48" s="13"/>
      <c r="P48" s="13"/>
      <c r="Q48" s="13"/>
      <c r="R48" s="13"/>
      <c r="S48" s="13"/>
      <c r="T48" s="13"/>
      <c r="U48" s="13"/>
      <c r="V48" s="13"/>
      <c r="W48" s="13"/>
      <c r="Y48" s="13"/>
      <c r="Z48" s="123" t="s">
        <v>247</v>
      </c>
      <c r="AA48" s="13"/>
      <c r="AB48" s="13"/>
      <c r="AC48" s="13"/>
      <c r="AD48" s="13"/>
      <c r="AE48" s="13"/>
      <c r="AF48" s="13"/>
      <c r="AG48" s="13"/>
      <c r="AH48" s="13"/>
      <c r="AI48" s="13"/>
      <c r="AJ48" s="13"/>
      <c r="AK48" s="13"/>
      <c r="AL48" s="13"/>
      <c r="AM48" s="13"/>
      <c r="AN48" s="13"/>
      <c r="AO48" s="13"/>
      <c r="AP48" s="13"/>
      <c r="AQ48" s="13"/>
      <c r="AR48" s="13"/>
      <c r="AS48" s="13"/>
      <c r="AT48" s="13"/>
      <c r="AU48" s="13"/>
      <c r="AW48" s="28"/>
      <c r="AX48" s="196" t="s">
        <v>248</v>
      </c>
      <c r="AY48" s="28"/>
      <c r="AZ48" s="28"/>
      <c r="BA48" s="28"/>
      <c r="BB48" s="28"/>
      <c r="BC48" s="28"/>
      <c r="BD48" s="28"/>
      <c r="BE48" s="28"/>
      <c r="BF48" s="28"/>
      <c r="BG48" s="28"/>
      <c r="BH48" s="28"/>
      <c r="BI48" s="28"/>
      <c r="BJ48" s="28"/>
      <c r="BK48" s="28"/>
      <c r="BL48" s="28"/>
      <c r="BM48" s="28"/>
      <c r="BN48" s="28"/>
      <c r="BO48" s="28"/>
      <c r="BP48" s="28"/>
      <c r="BQ48" s="28"/>
      <c r="BR48" s="28"/>
      <c r="BS48" s="28"/>
      <c r="BT48" s="29"/>
      <c r="BU48" s="28"/>
      <c r="BV48" s="196" t="s">
        <v>248</v>
      </c>
      <c r="BW48" s="28"/>
      <c r="BX48" s="28"/>
      <c r="BY48" s="28"/>
      <c r="BZ48" s="28"/>
      <c r="CA48" s="28"/>
      <c r="CB48" s="28"/>
      <c r="CC48" s="28"/>
      <c r="CD48" s="28"/>
      <c r="CE48" s="28"/>
      <c r="CF48" s="28"/>
      <c r="CG48" s="28"/>
      <c r="CH48" s="28"/>
      <c r="CI48" s="28"/>
      <c r="CJ48" s="28"/>
      <c r="CK48" s="28"/>
      <c r="CL48" s="28"/>
      <c r="CM48" s="28"/>
      <c r="CN48" s="28"/>
      <c r="CO48" s="28"/>
      <c r="CP48" s="28"/>
      <c r="CQ48" s="28"/>
      <c r="CR48" s="29"/>
      <c r="CS48" s="28"/>
      <c r="CT48" s="196" t="s">
        <v>248</v>
      </c>
      <c r="CU48" s="28"/>
      <c r="CV48" s="28"/>
      <c r="CW48" s="28"/>
      <c r="CX48" s="28"/>
      <c r="CY48" s="28"/>
      <c r="CZ48" s="28"/>
      <c r="DA48" s="28"/>
      <c r="DB48" s="28"/>
      <c r="DC48" s="28"/>
      <c r="DD48" s="28"/>
      <c r="DE48" s="28"/>
      <c r="DF48" s="28"/>
      <c r="DG48" s="28"/>
      <c r="DH48" s="28"/>
      <c r="DI48" s="28"/>
      <c r="DJ48" s="28"/>
      <c r="DK48" s="28"/>
      <c r="DL48" s="28"/>
      <c r="DM48" s="28"/>
      <c r="DN48" s="28"/>
      <c r="DO48" s="28"/>
      <c r="DP48" s="29"/>
      <c r="DQ48" s="28"/>
      <c r="DR48" s="196" t="s">
        <v>248</v>
      </c>
      <c r="DS48" s="28"/>
      <c r="DT48" s="28"/>
      <c r="DU48" s="28"/>
      <c r="DV48" s="28"/>
      <c r="DW48" s="28"/>
      <c r="DX48" s="28"/>
      <c r="DY48" s="28"/>
      <c r="DZ48" s="28"/>
      <c r="EA48" s="28"/>
      <c r="EB48" s="28"/>
      <c r="EC48" s="28"/>
      <c r="ED48" s="28"/>
      <c r="EE48" s="28"/>
      <c r="EF48" s="28"/>
      <c r="EG48" s="28"/>
      <c r="EH48" s="28"/>
      <c r="EI48" s="28"/>
      <c r="EJ48" s="28"/>
      <c r="EK48" s="28"/>
      <c r="EL48" s="28"/>
      <c r="EM48" s="28"/>
      <c r="EN48" s="29"/>
      <c r="EO48" s="28"/>
      <c r="EP48" s="196" t="s">
        <v>248</v>
      </c>
      <c r="EQ48" s="28"/>
      <c r="ER48" s="28"/>
      <c r="ES48" s="28"/>
      <c r="ET48" s="28"/>
      <c r="EU48" s="28"/>
      <c r="EV48" s="28"/>
      <c r="EW48" s="28"/>
      <c r="EX48" s="28"/>
      <c r="EY48" s="28"/>
      <c r="EZ48" s="28"/>
      <c r="FA48" s="28"/>
      <c r="FB48" s="28"/>
      <c r="FC48" s="28"/>
      <c r="FD48" s="28"/>
      <c r="FE48" s="28"/>
      <c r="FF48" s="28"/>
      <c r="FG48" s="28"/>
      <c r="FH48" s="28"/>
      <c r="FI48" s="28"/>
      <c r="FJ48" s="28"/>
      <c r="FK48" s="28"/>
      <c r="FM48" s="13"/>
      <c r="FN48" s="123" t="s">
        <v>247</v>
      </c>
      <c r="FO48" s="13"/>
      <c r="FP48" s="13"/>
      <c r="FQ48" s="13"/>
      <c r="FR48" s="13"/>
      <c r="FS48" s="13"/>
      <c r="FT48" s="13"/>
      <c r="FU48" s="13"/>
      <c r="FV48" s="13"/>
      <c r="FW48" s="13"/>
      <c r="FX48" s="13"/>
      <c r="FY48" s="13"/>
      <c r="FZ48" s="13"/>
      <c r="GA48" s="13"/>
      <c r="GB48" s="13"/>
      <c r="GC48" s="13"/>
      <c r="GD48" s="13"/>
      <c r="GE48" s="13"/>
      <c r="GF48" s="13"/>
      <c r="GG48" s="13"/>
      <c r="GH48" s="13"/>
      <c r="GI48" s="13"/>
      <c r="GK48" s="13"/>
      <c r="GL48" s="123" t="s">
        <v>247</v>
      </c>
      <c r="GM48" s="13"/>
      <c r="GN48" s="13"/>
      <c r="GO48" s="13"/>
      <c r="GP48" s="13"/>
      <c r="GQ48" s="13"/>
      <c r="GR48" s="13"/>
      <c r="GS48" s="13"/>
      <c r="GT48" s="13"/>
      <c r="GU48" s="13"/>
      <c r="GV48" s="13"/>
      <c r="GW48" s="13"/>
      <c r="GX48" s="13"/>
      <c r="GY48" s="13"/>
      <c r="GZ48" s="13"/>
      <c r="HA48" s="13"/>
      <c r="HB48" s="13"/>
      <c r="HC48" s="13"/>
      <c r="HD48" s="13"/>
      <c r="HE48" s="13"/>
      <c r="HF48" s="13"/>
      <c r="HG48" s="13"/>
    </row>
    <row r="49" spans="1:215" ht="15.5">
      <c r="A49" s="1"/>
      <c r="B49" s="190" t="s">
        <v>264</v>
      </c>
      <c r="C49" s="226" t="s">
        <v>267</v>
      </c>
      <c r="D49" s="226" t="s">
        <v>267</v>
      </c>
      <c r="E49" s="226" t="s">
        <v>267</v>
      </c>
      <c r="F49" s="226" t="s">
        <v>267</v>
      </c>
      <c r="G49" s="226" t="s">
        <v>267</v>
      </c>
      <c r="H49" s="226" t="s">
        <v>267</v>
      </c>
      <c r="I49" s="226" t="s">
        <v>267</v>
      </c>
      <c r="J49" s="226" t="s">
        <v>267</v>
      </c>
      <c r="K49" s="226" t="s">
        <v>267</v>
      </c>
      <c r="L49" s="226" t="s">
        <v>267</v>
      </c>
      <c r="M49" s="226" t="s">
        <v>267</v>
      </c>
      <c r="N49" s="226" t="s">
        <v>267</v>
      </c>
      <c r="O49" s="226" t="s">
        <v>267</v>
      </c>
      <c r="P49" s="226" t="s">
        <v>267</v>
      </c>
      <c r="Q49" s="226" t="s">
        <v>267</v>
      </c>
      <c r="R49" s="226" t="s">
        <v>267</v>
      </c>
      <c r="S49" s="226" t="s">
        <v>267</v>
      </c>
      <c r="T49" s="226" t="s">
        <v>267</v>
      </c>
      <c r="U49" s="226" t="s">
        <v>267</v>
      </c>
      <c r="V49" s="226" t="s">
        <v>267</v>
      </c>
      <c r="W49" s="226" t="s">
        <v>267</v>
      </c>
      <c r="Y49" s="1"/>
      <c r="Z49" s="190" t="s">
        <v>264</v>
      </c>
      <c r="AA49" s="226" t="s">
        <v>267</v>
      </c>
      <c r="AB49" s="226" t="s">
        <v>267</v>
      </c>
      <c r="AC49" s="226" t="s">
        <v>267</v>
      </c>
      <c r="AD49" s="226" t="s">
        <v>267</v>
      </c>
      <c r="AE49" s="226" t="s">
        <v>267</v>
      </c>
      <c r="AF49" s="226" t="s">
        <v>267</v>
      </c>
      <c r="AG49" s="226" t="s">
        <v>267</v>
      </c>
      <c r="AH49" s="226" t="s">
        <v>267</v>
      </c>
      <c r="AI49" s="226" t="s">
        <v>267</v>
      </c>
      <c r="AJ49" s="226" t="s">
        <v>267</v>
      </c>
      <c r="AK49" s="226" t="s">
        <v>267</v>
      </c>
      <c r="AL49" s="226" t="s">
        <v>267</v>
      </c>
      <c r="AM49" s="226" t="s">
        <v>267</v>
      </c>
      <c r="AN49" s="226" t="s">
        <v>267</v>
      </c>
      <c r="AO49" s="226" t="s">
        <v>267</v>
      </c>
      <c r="AP49" s="226" t="s">
        <v>267</v>
      </c>
      <c r="AQ49" s="226" t="s">
        <v>267</v>
      </c>
      <c r="AR49" s="226" t="s">
        <v>267</v>
      </c>
      <c r="AS49" s="226" t="s">
        <v>267</v>
      </c>
      <c r="AT49" s="226" t="s">
        <v>267</v>
      </c>
      <c r="AU49" s="226" t="s">
        <v>267</v>
      </c>
      <c r="AW49" s="16"/>
      <c r="AX49" s="198" t="s">
        <v>265</v>
      </c>
      <c r="AY49" s="227" t="s">
        <v>268</v>
      </c>
      <c r="AZ49" s="227" t="s">
        <v>268</v>
      </c>
      <c r="BA49" s="227" t="s">
        <v>268</v>
      </c>
      <c r="BB49" s="227" t="s">
        <v>268</v>
      </c>
      <c r="BC49" s="227" t="s">
        <v>268</v>
      </c>
      <c r="BD49" s="227" t="s">
        <v>268</v>
      </c>
      <c r="BE49" s="227" t="s">
        <v>268</v>
      </c>
      <c r="BF49" s="227" t="s">
        <v>268</v>
      </c>
      <c r="BG49" s="227" t="s">
        <v>268</v>
      </c>
      <c r="BH49" s="227" t="s">
        <v>268</v>
      </c>
      <c r="BI49" s="227" t="s">
        <v>268</v>
      </c>
      <c r="BJ49" s="227" t="s">
        <v>268</v>
      </c>
      <c r="BK49" s="227" t="s">
        <v>268</v>
      </c>
      <c r="BL49" s="227" t="s">
        <v>268</v>
      </c>
      <c r="BM49" s="227" t="s">
        <v>268</v>
      </c>
      <c r="BN49" s="227" t="s">
        <v>268</v>
      </c>
      <c r="BO49" s="227" t="s">
        <v>268</v>
      </c>
      <c r="BP49" s="227" t="s">
        <v>268</v>
      </c>
      <c r="BQ49" s="227" t="s">
        <v>268</v>
      </c>
      <c r="BR49" s="227" t="s">
        <v>268</v>
      </c>
      <c r="BS49" s="227" t="s">
        <v>268</v>
      </c>
      <c r="BT49" s="29"/>
      <c r="BU49" s="16"/>
      <c r="BV49" s="198" t="s">
        <v>265</v>
      </c>
      <c r="BW49" s="227" t="s">
        <v>268</v>
      </c>
      <c r="BX49" s="227" t="s">
        <v>268</v>
      </c>
      <c r="BY49" s="227" t="s">
        <v>268</v>
      </c>
      <c r="BZ49" s="227" t="s">
        <v>268</v>
      </c>
      <c r="CA49" s="227" t="s">
        <v>268</v>
      </c>
      <c r="CB49" s="227" t="s">
        <v>268</v>
      </c>
      <c r="CC49" s="227" t="s">
        <v>268</v>
      </c>
      <c r="CD49" s="227" t="s">
        <v>268</v>
      </c>
      <c r="CE49" s="227" t="s">
        <v>268</v>
      </c>
      <c r="CF49" s="227" t="s">
        <v>268</v>
      </c>
      <c r="CG49" s="227" t="s">
        <v>268</v>
      </c>
      <c r="CH49" s="227" t="s">
        <v>268</v>
      </c>
      <c r="CI49" s="227" t="s">
        <v>268</v>
      </c>
      <c r="CJ49" s="227" t="s">
        <v>268</v>
      </c>
      <c r="CK49" s="227" t="s">
        <v>268</v>
      </c>
      <c r="CL49" s="227" t="s">
        <v>268</v>
      </c>
      <c r="CM49" s="227" t="s">
        <v>268</v>
      </c>
      <c r="CN49" s="227" t="s">
        <v>268</v>
      </c>
      <c r="CO49" s="227" t="s">
        <v>268</v>
      </c>
      <c r="CP49" s="227" t="s">
        <v>268</v>
      </c>
      <c r="CQ49" s="227" t="s">
        <v>268</v>
      </c>
      <c r="CR49" s="29"/>
      <c r="CS49" s="16"/>
      <c r="CT49" s="198" t="s">
        <v>265</v>
      </c>
      <c r="CU49" s="227" t="s">
        <v>268</v>
      </c>
      <c r="CV49" s="227" t="s">
        <v>268</v>
      </c>
      <c r="CW49" s="227" t="s">
        <v>268</v>
      </c>
      <c r="CX49" s="227" t="s">
        <v>268</v>
      </c>
      <c r="CY49" s="227" t="s">
        <v>268</v>
      </c>
      <c r="CZ49" s="227" t="s">
        <v>268</v>
      </c>
      <c r="DA49" s="227" t="s">
        <v>268</v>
      </c>
      <c r="DB49" s="227" t="s">
        <v>268</v>
      </c>
      <c r="DC49" s="227" t="s">
        <v>268</v>
      </c>
      <c r="DD49" s="227" t="s">
        <v>268</v>
      </c>
      <c r="DE49" s="227" t="s">
        <v>268</v>
      </c>
      <c r="DF49" s="227" t="s">
        <v>268</v>
      </c>
      <c r="DG49" s="227" t="s">
        <v>268</v>
      </c>
      <c r="DH49" s="227" t="s">
        <v>268</v>
      </c>
      <c r="DI49" s="227" t="s">
        <v>268</v>
      </c>
      <c r="DJ49" s="227" t="s">
        <v>268</v>
      </c>
      <c r="DK49" s="227" t="s">
        <v>268</v>
      </c>
      <c r="DL49" s="227" t="s">
        <v>268</v>
      </c>
      <c r="DM49" s="227" t="s">
        <v>268</v>
      </c>
      <c r="DN49" s="227" t="s">
        <v>268</v>
      </c>
      <c r="DO49" s="227" t="s">
        <v>268</v>
      </c>
      <c r="DP49" s="29"/>
      <c r="DQ49" s="16"/>
      <c r="DR49" s="198" t="s">
        <v>265</v>
      </c>
      <c r="DS49" s="227" t="s">
        <v>268</v>
      </c>
      <c r="DT49" s="227" t="s">
        <v>268</v>
      </c>
      <c r="DU49" s="227" t="s">
        <v>268</v>
      </c>
      <c r="DV49" s="227" t="s">
        <v>268</v>
      </c>
      <c r="DW49" s="227" t="s">
        <v>268</v>
      </c>
      <c r="DX49" s="227" t="s">
        <v>268</v>
      </c>
      <c r="DY49" s="227" t="s">
        <v>268</v>
      </c>
      <c r="DZ49" s="227" t="s">
        <v>268</v>
      </c>
      <c r="EA49" s="227" t="s">
        <v>268</v>
      </c>
      <c r="EB49" s="227" t="s">
        <v>268</v>
      </c>
      <c r="EC49" s="227" t="s">
        <v>268</v>
      </c>
      <c r="ED49" s="227" t="s">
        <v>268</v>
      </c>
      <c r="EE49" s="227" t="s">
        <v>268</v>
      </c>
      <c r="EF49" s="227" t="s">
        <v>268</v>
      </c>
      <c r="EG49" s="227" t="s">
        <v>268</v>
      </c>
      <c r="EH49" s="227" t="s">
        <v>268</v>
      </c>
      <c r="EI49" s="227" t="s">
        <v>268</v>
      </c>
      <c r="EJ49" s="227" t="s">
        <v>268</v>
      </c>
      <c r="EK49" s="227" t="s">
        <v>268</v>
      </c>
      <c r="EL49" s="227" t="s">
        <v>268</v>
      </c>
      <c r="EM49" s="227" t="s">
        <v>268</v>
      </c>
      <c r="EN49" s="29"/>
      <c r="EO49" s="16"/>
      <c r="EP49" s="198" t="s">
        <v>265</v>
      </c>
      <c r="EQ49" s="227" t="s">
        <v>268</v>
      </c>
      <c r="ER49" s="227" t="s">
        <v>268</v>
      </c>
      <c r="ES49" s="227" t="s">
        <v>268</v>
      </c>
      <c r="ET49" s="227" t="s">
        <v>268</v>
      </c>
      <c r="EU49" s="227" t="s">
        <v>268</v>
      </c>
      <c r="EV49" s="227" t="s">
        <v>268</v>
      </c>
      <c r="EW49" s="227" t="s">
        <v>268</v>
      </c>
      <c r="EX49" s="227" t="s">
        <v>268</v>
      </c>
      <c r="EY49" s="227" t="s">
        <v>268</v>
      </c>
      <c r="EZ49" s="227" t="s">
        <v>268</v>
      </c>
      <c r="FA49" s="227" t="s">
        <v>268</v>
      </c>
      <c r="FB49" s="227" t="s">
        <v>268</v>
      </c>
      <c r="FC49" s="227" t="s">
        <v>268</v>
      </c>
      <c r="FD49" s="227" t="s">
        <v>268</v>
      </c>
      <c r="FE49" s="227" t="s">
        <v>268</v>
      </c>
      <c r="FF49" s="227" t="s">
        <v>268</v>
      </c>
      <c r="FG49" s="227" t="s">
        <v>268</v>
      </c>
      <c r="FH49" s="227" t="s">
        <v>268</v>
      </c>
      <c r="FI49" s="227" t="s">
        <v>268</v>
      </c>
      <c r="FJ49" s="227" t="s">
        <v>268</v>
      </c>
      <c r="FK49" s="227" t="s">
        <v>268</v>
      </c>
      <c r="FM49" s="1"/>
      <c r="FN49" s="202" t="s">
        <v>264</v>
      </c>
      <c r="FO49" s="226" t="s">
        <v>267</v>
      </c>
      <c r="FP49" s="226" t="s">
        <v>267</v>
      </c>
      <c r="FQ49" s="226" t="s">
        <v>267</v>
      </c>
      <c r="FR49" s="226" t="s">
        <v>267</v>
      </c>
      <c r="FS49" s="226" t="s">
        <v>267</v>
      </c>
      <c r="FT49" s="226" t="s">
        <v>267</v>
      </c>
      <c r="FU49" s="226" t="s">
        <v>267</v>
      </c>
      <c r="FV49" s="226" t="s">
        <v>267</v>
      </c>
      <c r="FW49" s="226" t="s">
        <v>267</v>
      </c>
      <c r="FX49" s="226" t="s">
        <v>267</v>
      </c>
      <c r="FY49" s="226" t="s">
        <v>267</v>
      </c>
      <c r="FZ49" s="226" t="s">
        <v>267</v>
      </c>
      <c r="GA49" s="226" t="s">
        <v>267</v>
      </c>
      <c r="GB49" s="226" t="s">
        <v>267</v>
      </c>
      <c r="GC49" s="226" t="s">
        <v>267</v>
      </c>
      <c r="GD49" s="226" t="s">
        <v>267</v>
      </c>
      <c r="GE49" s="226" t="s">
        <v>267</v>
      </c>
      <c r="GF49" s="226" t="s">
        <v>267</v>
      </c>
      <c r="GG49" s="226" t="s">
        <v>267</v>
      </c>
      <c r="GH49" s="226" t="s">
        <v>267</v>
      </c>
      <c r="GI49" s="226" t="s">
        <v>267</v>
      </c>
      <c r="GK49" s="1"/>
      <c r="GL49" s="202" t="s">
        <v>264</v>
      </c>
      <c r="GM49" s="226" t="s">
        <v>267</v>
      </c>
      <c r="GN49" s="226" t="s">
        <v>267</v>
      </c>
      <c r="GO49" s="226" t="s">
        <v>267</v>
      </c>
      <c r="GP49" s="226" t="s">
        <v>267</v>
      </c>
      <c r="GQ49" s="226" t="s">
        <v>267</v>
      </c>
      <c r="GR49" s="226" t="s">
        <v>267</v>
      </c>
      <c r="GS49" s="226" t="s">
        <v>267</v>
      </c>
      <c r="GT49" s="226" t="s">
        <v>267</v>
      </c>
      <c r="GU49" s="226" t="s">
        <v>267</v>
      </c>
      <c r="GV49" s="226" t="s">
        <v>267</v>
      </c>
      <c r="GW49" s="226" t="s">
        <v>267</v>
      </c>
      <c r="GX49" s="226" t="s">
        <v>267</v>
      </c>
      <c r="GY49" s="226" t="s">
        <v>267</v>
      </c>
      <c r="GZ49" s="226" t="s">
        <v>267</v>
      </c>
      <c r="HA49" s="226" t="s">
        <v>267</v>
      </c>
      <c r="HB49" s="226" t="s">
        <v>267</v>
      </c>
      <c r="HC49" s="226" t="s">
        <v>267</v>
      </c>
      <c r="HD49" s="226" t="s">
        <v>267</v>
      </c>
      <c r="HE49" s="226" t="s">
        <v>267</v>
      </c>
      <c r="HF49" s="226" t="s">
        <v>267</v>
      </c>
      <c r="HG49" s="226" t="s">
        <v>267</v>
      </c>
    </row>
    <row r="50" spans="1:215" ht="14.5">
      <c r="A50" s="13"/>
      <c r="B50" s="124" t="s">
        <v>233</v>
      </c>
      <c r="C50" s="13">
        <v>0</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v>0</v>
      </c>
      <c r="Y50" s="13"/>
      <c r="Z50" s="124" t="s">
        <v>233</v>
      </c>
      <c r="AA50" s="13">
        <v>0</v>
      </c>
      <c r="AB50" s="13">
        <v>0</v>
      </c>
      <c r="AC50" s="13">
        <v>0</v>
      </c>
      <c r="AD50" s="13">
        <v>0</v>
      </c>
      <c r="AE50" s="13">
        <v>0</v>
      </c>
      <c r="AF50" s="13">
        <v>0</v>
      </c>
      <c r="AG50" s="13">
        <v>0</v>
      </c>
      <c r="AH50" s="13">
        <v>0</v>
      </c>
      <c r="AI50" s="13">
        <v>0</v>
      </c>
      <c r="AJ50" s="13">
        <v>0</v>
      </c>
      <c r="AK50" s="13">
        <v>0</v>
      </c>
      <c r="AL50" s="13">
        <v>0</v>
      </c>
      <c r="AM50" s="13">
        <v>0</v>
      </c>
      <c r="AN50" s="13">
        <v>0</v>
      </c>
      <c r="AO50" s="13">
        <v>6.6</v>
      </c>
      <c r="AP50" s="13">
        <v>7.1</v>
      </c>
      <c r="AQ50" s="13">
        <v>9.5</v>
      </c>
      <c r="AR50" s="13">
        <v>10.1</v>
      </c>
      <c r="AS50" s="13">
        <v>9.9</v>
      </c>
      <c r="AT50" s="13">
        <v>8.6</v>
      </c>
      <c r="AU50" s="13">
        <v>8.4</v>
      </c>
      <c r="AW50" s="28"/>
      <c r="AX50" s="197" t="s">
        <v>234</v>
      </c>
      <c r="AY50" s="28">
        <v>0</v>
      </c>
      <c r="AZ50" s="28">
        <v>0</v>
      </c>
      <c r="BA50" s="28">
        <v>0</v>
      </c>
      <c r="BB50" s="28">
        <v>0</v>
      </c>
      <c r="BC50" s="28">
        <v>0</v>
      </c>
      <c r="BD50" s="28">
        <v>0</v>
      </c>
      <c r="BE50" s="28">
        <v>0</v>
      </c>
      <c r="BF50" s="28">
        <v>0</v>
      </c>
      <c r="BG50" s="28">
        <v>0</v>
      </c>
      <c r="BH50" s="28">
        <v>0</v>
      </c>
      <c r="BI50" s="28">
        <v>0</v>
      </c>
      <c r="BJ50" s="28">
        <v>0</v>
      </c>
      <c r="BK50" s="28">
        <v>0</v>
      </c>
      <c r="BL50" s="28">
        <v>0</v>
      </c>
      <c r="BM50" s="28">
        <v>0.1</v>
      </c>
      <c r="BN50" s="28">
        <v>0.1</v>
      </c>
      <c r="BO50" s="28">
        <v>0</v>
      </c>
      <c r="BP50" s="28">
        <v>0</v>
      </c>
      <c r="BQ50" s="28">
        <v>0</v>
      </c>
      <c r="BR50" s="28">
        <v>0</v>
      </c>
      <c r="BS50" s="28">
        <v>0</v>
      </c>
      <c r="BT50" s="29"/>
      <c r="BU50" s="28"/>
      <c r="BV50" s="197" t="s">
        <v>234</v>
      </c>
      <c r="BW50" s="28">
        <v>0.3</v>
      </c>
      <c r="BX50" s="28">
        <v>0.4</v>
      </c>
      <c r="BY50" s="28">
        <v>0.4</v>
      </c>
      <c r="BZ50" s="28">
        <v>0.3</v>
      </c>
      <c r="CA50" s="28">
        <v>0.3</v>
      </c>
      <c r="CB50" s="28">
        <v>0.3</v>
      </c>
      <c r="CC50" s="28">
        <v>0.2</v>
      </c>
      <c r="CD50" s="28">
        <v>0.2</v>
      </c>
      <c r="CE50" s="28">
        <v>0.2</v>
      </c>
      <c r="CF50" s="28">
        <v>0.2</v>
      </c>
      <c r="CG50" s="28">
        <v>0.2</v>
      </c>
      <c r="CH50" s="28">
        <v>0</v>
      </c>
      <c r="CI50" s="28">
        <v>0.5</v>
      </c>
      <c r="CJ50" s="28">
        <v>1</v>
      </c>
      <c r="CK50" s="28">
        <v>9.4</v>
      </c>
      <c r="CL50" s="28">
        <v>8.6</v>
      </c>
      <c r="CM50" s="28">
        <v>8.5</v>
      </c>
      <c r="CN50" s="28">
        <v>7.5</v>
      </c>
      <c r="CO50" s="28">
        <v>5.5</v>
      </c>
      <c r="CP50" s="28">
        <v>5.9</v>
      </c>
      <c r="CQ50" s="28">
        <v>5.2</v>
      </c>
      <c r="CR50" s="29"/>
      <c r="CS50" s="28"/>
      <c r="CT50" s="197" t="s">
        <v>234</v>
      </c>
      <c r="CU50" s="28">
        <v>6.1</v>
      </c>
      <c r="CV50" s="28">
        <v>4.3</v>
      </c>
      <c r="CW50" s="28">
        <v>3.6</v>
      </c>
      <c r="CX50" s="28">
        <v>3.8</v>
      </c>
      <c r="CY50" s="28">
        <v>3.4</v>
      </c>
      <c r="CZ50" s="28">
        <v>3.1</v>
      </c>
      <c r="DA50" s="28">
        <v>3.4</v>
      </c>
      <c r="DB50" s="28">
        <v>3.7</v>
      </c>
      <c r="DC50" s="28">
        <v>3.7</v>
      </c>
      <c r="DD50" s="28">
        <v>2.5</v>
      </c>
      <c r="DE50" s="28">
        <v>2.2999999999999998</v>
      </c>
      <c r="DF50" s="28">
        <v>0.8</v>
      </c>
      <c r="DG50" s="28">
        <v>1.3</v>
      </c>
      <c r="DH50" s="28">
        <v>1</v>
      </c>
      <c r="DI50" s="28">
        <v>1.8</v>
      </c>
      <c r="DJ50" s="28">
        <v>1.7</v>
      </c>
      <c r="DK50" s="28">
        <v>1.8</v>
      </c>
      <c r="DL50" s="28">
        <v>1.8</v>
      </c>
      <c r="DM50" s="28">
        <v>2</v>
      </c>
      <c r="DN50" s="28">
        <v>1.9</v>
      </c>
      <c r="DO50" s="28">
        <v>1.9</v>
      </c>
      <c r="DP50" s="29"/>
      <c r="DQ50" s="28"/>
      <c r="DR50" s="197" t="s">
        <v>234</v>
      </c>
      <c r="DS50" s="28">
        <v>2</v>
      </c>
      <c r="DT50" s="28">
        <v>2.4</v>
      </c>
      <c r="DU50" s="28">
        <v>1.9</v>
      </c>
      <c r="DV50" s="28">
        <v>1.7</v>
      </c>
      <c r="DW50" s="28">
        <v>1.8</v>
      </c>
      <c r="DX50" s="28">
        <v>1.7</v>
      </c>
      <c r="DY50" s="28">
        <v>1.7</v>
      </c>
      <c r="DZ50" s="28">
        <v>1.6</v>
      </c>
      <c r="EA50" s="28">
        <v>1.4</v>
      </c>
      <c r="EB50" s="28">
        <v>1.1000000000000001</v>
      </c>
      <c r="EC50" s="28">
        <v>1.4</v>
      </c>
      <c r="ED50" s="28">
        <v>0</v>
      </c>
      <c r="EE50" s="28">
        <v>0</v>
      </c>
      <c r="EF50" s="28">
        <v>0</v>
      </c>
      <c r="EG50" s="28">
        <v>0</v>
      </c>
      <c r="EH50" s="28">
        <v>0</v>
      </c>
      <c r="EI50" s="28">
        <v>0</v>
      </c>
      <c r="EJ50" s="28">
        <v>0</v>
      </c>
      <c r="EK50" s="28">
        <v>0</v>
      </c>
      <c r="EL50" s="28">
        <v>0</v>
      </c>
      <c r="EM50" s="28">
        <v>0</v>
      </c>
      <c r="EN50" s="29"/>
      <c r="EO50" s="28"/>
      <c r="EP50" s="197" t="s">
        <v>234</v>
      </c>
      <c r="EQ50" s="28">
        <v>1</v>
      </c>
      <c r="ER50" s="28">
        <v>1</v>
      </c>
      <c r="ES50" s="28">
        <v>0.9</v>
      </c>
      <c r="ET50" s="28">
        <v>0.9</v>
      </c>
      <c r="EU50" s="28">
        <v>0.9</v>
      </c>
      <c r="EV50" s="28">
        <v>0.8</v>
      </c>
      <c r="EW50" s="28">
        <v>0.7</v>
      </c>
      <c r="EX50" s="28">
        <v>0.7</v>
      </c>
      <c r="EY50" s="28">
        <v>0.7</v>
      </c>
      <c r="EZ50" s="28">
        <v>0.5</v>
      </c>
      <c r="FA50" s="28">
        <v>0.6</v>
      </c>
      <c r="FB50" s="28">
        <v>0.3</v>
      </c>
      <c r="FC50" s="28">
        <v>0.3</v>
      </c>
      <c r="FD50" s="28">
        <v>0.3</v>
      </c>
      <c r="FE50" s="28">
        <v>0.4</v>
      </c>
      <c r="FF50" s="28">
        <v>0.4</v>
      </c>
      <c r="FG50" s="28">
        <v>0.5</v>
      </c>
      <c r="FH50" s="28">
        <v>0.5</v>
      </c>
      <c r="FI50" s="28">
        <v>0.5</v>
      </c>
      <c r="FJ50" s="28">
        <v>0.5</v>
      </c>
      <c r="FK50" s="28">
        <v>0.4</v>
      </c>
      <c r="FM50" s="13"/>
      <c r="FN50" s="124" t="s">
        <v>233</v>
      </c>
      <c r="FO50" s="13">
        <v>1</v>
      </c>
      <c r="FP50" s="13">
        <v>0.5</v>
      </c>
      <c r="FQ50" s="13">
        <v>0.5</v>
      </c>
      <c r="FR50" s="13">
        <v>0.7</v>
      </c>
      <c r="FS50" s="13">
        <v>0.7</v>
      </c>
      <c r="FT50" s="13">
        <v>0.6</v>
      </c>
      <c r="FU50" s="13">
        <v>0.7</v>
      </c>
      <c r="FV50" s="13">
        <v>0.6</v>
      </c>
      <c r="FW50" s="13">
        <v>0.6</v>
      </c>
      <c r="FX50" s="13">
        <v>0.4</v>
      </c>
      <c r="FY50" s="13">
        <v>0.4</v>
      </c>
      <c r="FZ50" s="13">
        <v>1.1000000000000001</v>
      </c>
      <c r="GA50" s="13">
        <v>2</v>
      </c>
      <c r="GB50" s="13">
        <v>1.8</v>
      </c>
      <c r="GC50" s="13">
        <v>7</v>
      </c>
      <c r="GD50" s="13">
        <v>5.7</v>
      </c>
      <c r="GE50" s="13">
        <v>7.3</v>
      </c>
      <c r="GF50" s="13">
        <v>7.8</v>
      </c>
      <c r="GG50" s="13">
        <v>6.9</v>
      </c>
      <c r="GH50" s="13">
        <v>6.3</v>
      </c>
      <c r="GI50" s="13">
        <v>6.1</v>
      </c>
      <c r="GK50" s="13"/>
      <c r="GL50" s="124" t="s">
        <v>233</v>
      </c>
      <c r="GM50" s="13">
        <v>4.2</v>
      </c>
      <c r="GN50" s="13">
        <v>1.2</v>
      </c>
      <c r="GO50" s="13">
        <v>0.7</v>
      </c>
      <c r="GP50" s="13">
        <v>0.7</v>
      </c>
      <c r="GQ50" s="13">
        <v>0.8</v>
      </c>
      <c r="GR50" s="13">
        <v>0.7</v>
      </c>
      <c r="GS50" s="13">
        <v>0.8</v>
      </c>
      <c r="GT50" s="13">
        <v>0.8</v>
      </c>
      <c r="GU50" s="13">
        <v>0.7</v>
      </c>
      <c r="GV50" s="13">
        <v>1.2</v>
      </c>
      <c r="GW50" s="13">
        <v>1.7</v>
      </c>
      <c r="GX50" s="13">
        <v>1.6</v>
      </c>
      <c r="GY50" s="13">
        <v>3.4</v>
      </c>
      <c r="GZ50" s="13">
        <v>2.5</v>
      </c>
      <c r="HA50" s="13">
        <v>3</v>
      </c>
      <c r="HB50" s="13">
        <v>3.1</v>
      </c>
      <c r="HC50" s="13">
        <v>3.3</v>
      </c>
      <c r="HD50" s="13">
        <v>3.4</v>
      </c>
      <c r="HE50" s="13">
        <v>3.1</v>
      </c>
      <c r="HF50" s="13">
        <v>3.2</v>
      </c>
      <c r="HG50" s="13">
        <v>3.3</v>
      </c>
    </row>
    <row r="51" spans="1:215" ht="14.5">
      <c r="A51" s="13"/>
      <c r="B51" s="190" t="s">
        <v>235</v>
      </c>
      <c r="C51" s="13">
        <v>0.1</v>
      </c>
      <c r="D51" s="13">
        <v>0.2</v>
      </c>
      <c r="E51" s="13">
        <v>0.2</v>
      </c>
      <c r="F51" s="13">
        <v>0.3</v>
      </c>
      <c r="G51" s="13">
        <v>0.2</v>
      </c>
      <c r="H51" s="13">
        <v>0.2</v>
      </c>
      <c r="I51" s="13">
        <v>0.1</v>
      </c>
      <c r="J51" s="13">
        <v>0.1</v>
      </c>
      <c r="K51" s="13">
        <v>0.2</v>
      </c>
      <c r="L51" s="13">
        <v>0.1</v>
      </c>
      <c r="M51" s="13">
        <v>0.2</v>
      </c>
      <c r="N51" s="13">
        <v>0.2</v>
      </c>
      <c r="O51" s="13">
        <v>0.2</v>
      </c>
      <c r="P51" s="13">
        <v>0.5</v>
      </c>
      <c r="Q51" s="13">
        <v>0.4</v>
      </c>
      <c r="R51" s="13">
        <v>0.5</v>
      </c>
      <c r="S51" s="13">
        <v>0.7</v>
      </c>
      <c r="T51" s="13">
        <v>1.1000000000000001</v>
      </c>
      <c r="U51" s="13">
        <v>1.3</v>
      </c>
      <c r="V51" s="13">
        <v>1.5</v>
      </c>
      <c r="W51" s="13">
        <v>2</v>
      </c>
      <c r="Y51" s="13"/>
      <c r="Z51" s="190" t="s">
        <v>235</v>
      </c>
      <c r="AA51" s="13">
        <v>0.2</v>
      </c>
      <c r="AB51" s="13">
        <v>0.3</v>
      </c>
      <c r="AC51" s="13">
        <v>0.3</v>
      </c>
      <c r="AD51" s="13">
        <v>0.3</v>
      </c>
      <c r="AE51" s="13">
        <v>0.2</v>
      </c>
      <c r="AF51" s="13">
        <v>0.1</v>
      </c>
      <c r="AG51" s="13">
        <v>0.1</v>
      </c>
      <c r="AH51" s="13">
        <v>0.1</v>
      </c>
      <c r="AI51" s="13">
        <v>0.2</v>
      </c>
      <c r="AJ51" s="13">
        <v>0.1</v>
      </c>
      <c r="AK51" s="13">
        <v>0.1</v>
      </c>
      <c r="AL51" s="13">
        <v>0.2</v>
      </c>
      <c r="AM51" s="13">
        <v>0.2</v>
      </c>
      <c r="AN51" s="13">
        <v>0.4</v>
      </c>
      <c r="AO51" s="13">
        <v>0.5</v>
      </c>
      <c r="AP51" s="13">
        <v>0.6</v>
      </c>
      <c r="AQ51" s="13">
        <v>1</v>
      </c>
      <c r="AR51" s="13">
        <v>1.5</v>
      </c>
      <c r="AS51" s="13">
        <v>1.8</v>
      </c>
      <c r="AT51" s="13">
        <v>1.9</v>
      </c>
      <c r="AU51" s="13">
        <v>2.5</v>
      </c>
      <c r="AW51" s="28"/>
      <c r="AX51" s="198" t="s">
        <v>236</v>
      </c>
      <c r="AY51" s="28">
        <v>0.1</v>
      </c>
      <c r="AZ51" s="28">
        <v>0.2</v>
      </c>
      <c r="BA51" s="28">
        <v>0.2</v>
      </c>
      <c r="BB51" s="28">
        <v>0.2</v>
      </c>
      <c r="BC51" s="28">
        <v>0.1</v>
      </c>
      <c r="BD51" s="28">
        <v>0.1</v>
      </c>
      <c r="BE51" s="28">
        <v>0</v>
      </c>
      <c r="BF51" s="28">
        <v>0.1</v>
      </c>
      <c r="BG51" s="28">
        <v>0.1</v>
      </c>
      <c r="BH51" s="28">
        <v>0.1</v>
      </c>
      <c r="BI51" s="28">
        <v>0.1</v>
      </c>
      <c r="BJ51" s="28">
        <v>0.1</v>
      </c>
      <c r="BK51" s="28">
        <v>0.1</v>
      </c>
      <c r="BL51" s="28">
        <v>0.3</v>
      </c>
      <c r="BM51" s="28">
        <v>0.4</v>
      </c>
      <c r="BN51" s="28">
        <v>0.5</v>
      </c>
      <c r="BO51" s="28">
        <v>0.8</v>
      </c>
      <c r="BP51" s="28">
        <v>1.3</v>
      </c>
      <c r="BQ51" s="28">
        <v>1.6</v>
      </c>
      <c r="BR51" s="28">
        <v>1.8</v>
      </c>
      <c r="BS51" s="28">
        <v>2.4</v>
      </c>
      <c r="BT51" s="29"/>
      <c r="BU51" s="28"/>
      <c r="BV51" s="198" t="s">
        <v>236</v>
      </c>
      <c r="BW51" s="28">
        <v>0.2</v>
      </c>
      <c r="BX51" s="28">
        <v>0.5</v>
      </c>
      <c r="BY51" s="28">
        <v>0.7</v>
      </c>
      <c r="BZ51" s="28">
        <v>0.6</v>
      </c>
      <c r="CA51" s="28">
        <v>0.3</v>
      </c>
      <c r="CB51" s="28">
        <v>0.2</v>
      </c>
      <c r="CC51" s="28">
        <v>0.1</v>
      </c>
      <c r="CD51" s="28">
        <v>0.1</v>
      </c>
      <c r="CE51" s="28">
        <v>0.2</v>
      </c>
      <c r="CF51" s="28">
        <v>0.2</v>
      </c>
      <c r="CG51" s="28">
        <v>0.2</v>
      </c>
      <c r="CH51" s="28">
        <v>0.2</v>
      </c>
      <c r="CI51" s="28">
        <v>0.2</v>
      </c>
      <c r="CJ51" s="28">
        <v>0.5</v>
      </c>
      <c r="CK51" s="28">
        <v>0.6</v>
      </c>
      <c r="CL51" s="28">
        <v>0.7</v>
      </c>
      <c r="CM51" s="28">
        <v>0.9</v>
      </c>
      <c r="CN51" s="28">
        <v>1.4</v>
      </c>
      <c r="CO51" s="28">
        <v>1.9</v>
      </c>
      <c r="CP51" s="28">
        <v>2</v>
      </c>
      <c r="CQ51" s="28">
        <v>2.8</v>
      </c>
      <c r="CR51" s="29"/>
      <c r="CS51" s="28"/>
      <c r="CT51" s="198" t="s">
        <v>236</v>
      </c>
      <c r="CU51" s="28">
        <v>0.2</v>
      </c>
      <c r="CV51" s="28">
        <v>0.4</v>
      </c>
      <c r="CW51" s="28">
        <v>0.5</v>
      </c>
      <c r="CX51" s="28">
        <v>0.5</v>
      </c>
      <c r="CY51" s="28">
        <v>0.3</v>
      </c>
      <c r="CZ51" s="28">
        <v>0.2</v>
      </c>
      <c r="DA51" s="28">
        <v>0.1</v>
      </c>
      <c r="DB51" s="28">
        <v>0.1</v>
      </c>
      <c r="DC51" s="28">
        <v>0.2</v>
      </c>
      <c r="DD51" s="28">
        <v>0.2</v>
      </c>
      <c r="DE51" s="28">
        <v>0.2</v>
      </c>
      <c r="DF51" s="28">
        <v>0.2</v>
      </c>
      <c r="DG51" s="28">
        <v>0.2</v>
      </c>
      <c r="DH51" s="28">
        <v>0.5</v>
      </c>
      <c r="DI51" s="28">
        <v>0.6</v>
      </c>
      <c r="DJ51" s="28">
        <v>0.8</v>
      </c>
      <c r="DK51" s="28">
        <v>1.1000000000000001</v>
      </c>
      <c r="DL51" s="28">
        <v>1.6</v>
      </c>
      <c r="DM51" s="28">
        <v>1.9</v>
      </c>
      <c r="DN51" s="28">
        <v>2.1</v>
      </c>
      <c r="DO51" s="28">
        <v>2.8</v>
      </c>
      <c r="DP51" s="29"/>
      <c r="DQ51" s="28"/>
      <c r="DR51" s="198" t="s">
        <v>236</v>
      </c>
      <c r="DS51" s="28">
        <v>0.3</v>
      </c>
      <c r="DT51" s="28">
        <v>0.7</v>
      </c>
      <c r="DU51" s="28">
        <v>0.7</v>
      </c>
      <c r="DV51" s="28">
        <v>0.6</v>
      </c>
      <c r="DW51" s="28">
        <v>0.4</v>
      </c>
      <c r="DX51" s="28">
        <v>0.2</v>
      </c>
      <c r="DY51" s="28">
        <v>0.1</v>
      </c>
      <c r="DZ51" s="28">
        <v>0.2</v>
      </c>
      <c r="EA51" s="28">
        <v>0.2</v>
      </c>
      <c r="EB51" s="28">
        <v>0.2</v>
      </c>
      <c r="EC51" s="28">
        <v>0.2</v>
      </c>
      <c r="ED51" s="28">
        <v>0.3</v>
      </c>
      <c r="EE51" s="28">
        <v>0.3</v>
      </c>
      <c r="EF51" s="28">
        <v>1</v>
      </c>
      <c r="EG51" s="28">
        <v>1.3</v>
      </c>
      <c r="EH51" s="28">
        <v>1.7</v>
      </c>
      <c r="EI51" s="28">
        <v>2.2000000000000002</v>
      </c>
      <c r="EJ51" s="28">
        <v>3.1</v>
      </c>
      <c r="EK51" s="28">
        <v>4.3</v>
      </c>
      <c r="EL51" s="28">
        <v>4.5999999999999996</v>
      </c>
      <c r="EM51" s="28">
        <v>6.3</v>
      </c>
      <c r="EN51" s="29"/>
      <c r="EO51" s="28"/>
      <c r="EP51" s="198" t="s">
        <v>236</v>
      </c>
      <c r="EQ51" s="28">
        <v>0.2</v>
      </c>
      <c r="ER51" s="28">
        <v>0.4</v>
      </c>
      <c r="ES51" s="28">
        <v>0.4</v>
      </c>
      <c r="ET51" s="28">
        <v>0.4</v>
      </c>
      <c r="EU51" s="28">
        <v>0.2</v>
      </c>
      <c r="EV51" s="28">
        <v>0.1</v>
      </c>
      <c r="EW51" s="28">
        <v>0.1</v>
      </c>
      <c r="EX51" s="28">
        <v>0.1</v>
      </c>
      <c r="EY51" s="28">
        <v>0.2</v>
      </c>
      <c r="EZ51" s="28">
        <v>0.1</v>
      </c>
      <c r="FA51" s="28">
        <v>0.2</v>
      </c>
      <c r="FB51" s="28">
        <v>0.2</v>
      </c>
      <c r="FC51" s="28">
        <v>0.2</v>
      </c>
      <c r="FD51" s="28">
        <v>0.5</v>
      </c>
      <c r="FE51" s="28">
        <v>0.6</v>
      </c>
      <c r="FF51" s="28">
        <v>0.7</v>
      </c>
      <c r="FG51" s="28">
        <v>1.2</v>
      </c>
      <c r="FH51" s="28">
        <v>1.7</v>
      </c>
      <c r="FI51" s="28">
        <v>2</v>
      </c>
      <c r="FJ51" s="28">
        <v>2.2000000000000002</v>
      </c>
      <c r="FK51" s="28">
        <v>3</v>
      </c>
      <c r="FM51" s="13"/>
      <c r="FN51" s="202" t="s">
        <v>235</v>
      </c>
      <c r="FO51" s="13">
        <v>0.2</v>
      </c>
      <c r="FP51" s="13">
        <v>0.3</v>
      </c>
      <c r="FQ51" s="13">
        <v>0.3</v>
      </c>
      <c r="FR51" s="13">
        <v>0.4</v>
      </c>
      <c r="FS51" s="13">
        <v>0.2</v>
      </c>
      <c r="FT51" s="13">
        <v>0.1</v>
      </c>
      <c r="FU51" s="13">
        <v>0.1</v>
      </c>
      <c r="FV51" s="13">
        <v>0.1</v>
      </c>
      <c r="FW51" s="13">
        <v>0.1</v>
      </c>
      <c r="FX51" s="13">
        <v>0.1</v>
      </c>
      <c r="FY51" s="13">
        <v>0.1</v>
      </c>
      <c r="FZ51" s="13">
        <v>0.1</v>
      </c>
      <c r="GA51" s="13">
        <v>0.1</v>
      </c>
      <c r="GB51" s="13">
        <v>0.3</v>
      </c>
      <c r="GC51" s="13">
        <v>0.4</v>
      </c>
      <c r="GD51" s="13">
        <v>0.5</v>
      </c>
      <c r="GE51" s="13">
        <v>0.7</v>
      </c>
      <c r="GF51" s="13">
        <v>1.1000000000000001</v>
      </c>
      <c r="GG51" s="13">
        <v>1.4</v>
      </c>
      <c r="GH51" s="13">
        <v>1.5</v>
      </c>
      <c r="GI51" s="13">
        <v>1.8</v>
      </c>
      <c r="GK51" s="13"/>
      <c r="GL51" s="202" t="s">
        <v>235</v>
      </c>
      <c r="GM51" s="13">
        <v>0.1</v>
      </c>
      <c r="GN51" s="13">
        <v>0.2</v>
      </c>
      <c r="GO51" s="13">
        <v>0.2</v>
      </c>
      <c r="GP51" s="13">
        <v>0.2</v>
      </c>
      <c r="GQ51" s="13">
        <v>0.2</v>
      </c>
      <c r="GR51" s="13">
        <v>0.1</v>
      </c>
      <c r="GS51" s="13">
        <v>0.1</v>
      </c>
      <c r="GT51" s="13">
        <v>0.1</v>
      </c>
      <c r="GU51" s="13">
        <v>0.1</v>
      </c>
      <c r="GV51" s="13">
        <v>0.1</v>
      </c>
      <c r="GW51" s="13">
        <v>0.1</v>
      </c>
      <c r="GX51" s="13">
        <v>0.1</v>
      </c>
      <c r="GY51" s="13">
        <v>0.1</v>
      </c>
      <c r="GZ51" s="13">
        <v>0.3</v>
      </c>
      <c r="HA51" s="13">
        <v>0.4</v>
      </c>
      <c r="HB51" s="13">
        <v>0.5</v>
      </c>
      <c r="HC51" s="13">
        <v>0.8</v>
      </c>
      <c r="HD51" s="13">
        <v>1.1000000000000001</v>
      </c>
      <c r="HE51" s="13">
        <v>1.4</v>
      </c>
      <c r="HF51" s="13">
        <v>1.4</v>
      </c>
      <c r="HG51" s="13">
        <v>1.9</v>
      </c>
    </row>
    <row r="52" spans="1:215" ht="14.5">
      <c r="A52" s="13"/>
      <c r="B52" s="190" t="s">
        <v>237</v>
      </c>
      <c r="C52" s="13">
        <v>99.9</v>
      </c>
      <c r="D52" s="13">
        <v>99.5</v>
      </c>
      <c r="E52" s="13">
        <v>99.8</v>
      </c>
      <c r="F52" s="13">
        <v>99.7</v>
      </c>
      <c r="G52" s="13">
        <v>99.8</v>
      </c>
      <c r="H52" s="13">
        <v>99.8</v>
      </c>
      <c r="I52" s="13">
        <v>99.9</v>
      </c>
      <c r="J52" s="13">
        <v>99.9</v>
      </c>
      <c r="K52" s="13">
        <v>99.8</v>
      </c>
      <c r="L52" s="13">
        <v>99.9</v>
      </c>
      <c r="M52" s="13">
        <v>99.8</v>
      </c>
      <c r="N52" s="13">
        <v>99.8</v>
      </c>
      <c r="O52" s="13">
        <v>99.8</v>
      </c>
      <c r="P52" s="13">
        <v>99.5</v>
      </c>
      <c r="Q52" s="13">
        <v>99.5</v>
      </c>
      <c r="R52" s="13">
        <v>99.5</v>
      </c>
      <c r="S52" s="13">
        <v>99.3</v>
      </c>
      <c r="T52" s="13">
        <v>98.9</v>
      </c>
      <c r="U52" s="13">
        <v>98.7</v>
      </c>
      <c r="V52" s="13">
        <v>98.5</v>
      </c>
      <c r="W52" s="13">
        <v>98</v>
      </c>
      <c r="Y52" s="13"/>
      <c r="Z52" s="190" t="s">
        <v>237</v>
      </c>
      <c r="AA52" s="13">
        <v>99.8</v>
      </c>
      <c r="AB52" s="13">
        <v>99.5</v>
      </c>
      <c r="AC52" s="13">
        <v>99.4</v>
      </c>
      <c r="AD52" s="13">
        <v>99.4</v>
      </c>
      <c r="AE52" s="13">
        <v>99.3</v>
      </c>
      <c r="AF52" s="13">
        <v>97.4</v>
      </c>
      <c r="AG52" s="13">
        <v>99.9</v>
      </c>
      <c r="AH52" s="13">
        <v>99.9</v>
      </c>
      <c r="AI52" s="13">
        <v>99.8</v>
      </c>
      <c r="AJ52" s="13">
        <v>99.9</v>
      </c>
      <c r="AK52" s="13">
        <v>99.9</v>
      </c>
      <c r="AL52" s="13">
        <v>99.8</v>
      </c>
      <c r="AM52" s="13">
        <v>99.8</v>
      </c>
      <c r="AN52" s="13">
        <v>99.6</v>
      </c>
      <c r="AO52" s="13">
        <v>93</v>
      </c>
      <c r="AP52" s="13">
        <v>92.3</v>
      </c>
      <c r="AQ52" s="13">
        <v>89.5</v>
      </c>
      <c r="AR52" s="13">
        <v>88.4</v>
      </c>
      <c r="AS52" s="13">
        <v>88.3</v>
      </c>
      <c r="AT52" s="13">
        <v>89.5</v>
      </c>
      <c r="AU52" s="13">
        <v>89.1</v>
      </c>
      <c r="AW52" s="28"/>
      <c r="AX52" s="198" t="s">
        <v>238</v>
      </c>
      <c r="AY52" s="28">
        <v>99.9</v>
      </c>
      <c r="AZ52" s="28">
        <v>99.6</v>
      </c>
      <c r="BA52" s="28">
        <v>99.7</v>
      </c>
      <c r="BB52" s="28">
        <v>99.7</v>
      </c>
      <c r="BC52" s="28">
        <v>99.7</v>
      </c>
      <c r="BD52" s="28">
        <v>99.7</v>
      </c>
      <c r="BE52" s="28">
        <v>100</v>
      </c>
      <c r="BF52" s="28">
        <v>99.9</v>
      </c>
      <c r="BG52" s="28">
        <v>99.9</v>
      </c>
      <c r="BH52" s="28">
        <v>99.9</v>
      </c>
      <c r="BI52" s="28">
        <v>99.9</v>
      </c>
      <c r="BJ52" s="28">
        <v>99.9</v>
      </c>
      <c r="BK52" s="28">
        <v>99.9</v>
      </c>
      <c r="BL52" s="28">
        <v>99.7</v>
      </c>
      <c r="BM52" s="28">
        <v>99.6</v>
      </c>
      <c r="BN52" s="28">
        <v>99.4</v>
      </c>
      <c r="BO52" s="28">
        <v>99.2</v>
      </c>
      <c r="BP52" s="28">
        <v>98.7</v>
      </c>
      <c r="BQ52" s="28">
        <v>98.4</v>
      </c>
      <c r="BR52" s="28">
        <v>98.2</v>
      </c>
      <c r="BS52" s="28">
        <v>97.6</v>
      </c>
      <c r="BT52" s="29"/>
      <c r="BU52" s="28"/>
      <c r="BV52" s="198" t="s">
        <v>238</v>
      </c>
      <c r="BW52" s="28">
        <v>99.5</v>
      </c>
      <c r="BX52" s="28">
        <v>97.6</v>
      </c>
      <c r="BY52" s="28">
        <v>95.7</v>
      </c>
      <c r="BZ52" s="28">
        <v>95.4</v>
      </c>
      <c r="CA52" s="28">
        <v>95.1</v>
      </c>
      <c r="CB52" s="28">
        <v>91</v>
      </c>
      <c r="CC52" s="28">
        <v>99.7</v>
      </c>
      <c r="CD52" s="28">
        <v>99.6</v>
      </c>
      <c r="CE52" s="28">
        <v>99.6</v>
      </c>
      <c r="CF52" s="28">
        <v>99.6</v>
      </c>
      <c r="CG52" s="28">
        <v>99.6</v>
      </c>
      <c r="CH52" s="28">
        <v>99.7</v>
      </c>
      <c r="CI52" s="28">
        <v>99.3</v>
      </c>
      <c r="CJ52" s="28">
        <v>98.5</v>
      </c>
      <c r="CK52" s="28">
        <v>90</v>
      </c>
      <c r="CL52" s="28">
        <v>90.7</v>
      </c>
      <c r="CM52" s="28">
        <v>90.6</v>
      </c>
      <c r="CN52" s="28">
        <v>91</v>
      </c>
      <c r="CO52" s="28">
        <v>92.7</v>
      </c>
      <c r="CP52" s="28">
        <v>92</v>
      </c>
      <c r="CQ52" s="28">
        <v>92</v>
      </c>
      <c r="CR52" s="29"/>
      <c r="CS52" s="28"/>
      <c r="CT52" s="198" t="s">
        <v>238</v>
      </c>
      <c r="CU52" s="28">
        <v>93.7</v>
      </c>
      <c r="CV52" s="28">
        <v>93.9</v>
      </c>
      <c r="CW52" s="28">
        <v>94.2</v>
      </c>
      <c r="CX52" s="28">
        <v>93.6</v>
      </c>
      <c r="CY52" s="28">
        <v>91.9</v>
      </c>
      <c r="CZ52" s="28">
        <v>86.2</v>
      </c>
      <c r="DA52" s="28">
        <v>96.5</v>
      </c>
      <c r="DB52" s="28">
        <v>96.1</v>
      </c>
      <c r="DC52" s="28">
        <v>96.1</v>
      </c>
      <c r="DD52" s="28">
        <v>97.3</v>
      </c>
      <c r="DE52" s="28">
        <v>97.6</v>
      </c>
      <c r="DF52" s="28">
        <v>99</v>
      </c>
      <c r="DG52" s="28">
        <v>98.6</v>
      </c>
      <c r="DH52" s="28">
        <v>98.4</v>
      </c>
      <c r="DI52" s="28">
        <v>97.5</v>
      </c>
      <c r="DJ52" s="28">
        <v>97.5</v>
      </c>
      <c r="DK52" s="28">
        <v>97</v>
      </c>
      <c r="DL52" s="28">
        <v>96.5</v>
      </c>
      <c r="DM52" s="28">
        <v>96.1</v>
      </c>
      <c r="DN52" s="28">
        <v>96</v>
      </c>
      <c r="DO52" s="28">
        <v>95.2</v>
      </c>
      <c r="DP52" s="29"/>
      <c r="DQ52" s="28"/>
      <c r="DR52" s="198" t="s">
        <v>238</v>
      </c>
      <c r="DS52" s="28">
        <v>97.7</v>
      </c>
      <c r="DT52" s="28">
        <v>94.4</v>
      </c>
      <c r="DU52" s="28">
        <v>94.5</v>
      </c>
      <c r="DV52" s="28">
        <v>94.9</v>
      </c>
      <c r="DW52" s="28">
        <v>92.7</v>
      </c>
      <c r="DX52" s="28">
        <v>91</v>
      </c>
      <c r="DY52" s="28">
        <v>98.1</v>
      </c>
      <c r="DZ52" s="28">
        <v>98.2</v>
      </c>
      <c r="EA52" s="28">
        <v>98.4</v>
      </c>
      <c r="EB52" s="28">
        <v>98.7</v>
      </c>
      <c r="EC52" s="28">
        <v>98.4</v>
      </c>
      <c r="ED52" s="28">
        <v>99.7</v>
      </c>
      <c r="EE52" s="28">
        <v>99.7</v>
      </c>
      <c r="EF52" s="28">
        <v>98.9</v>
      </c>
      <c r="EG52" s="28">
        <v>98.6</v>
      </c>
      <c r="EH52" s="28">
        <v>98.3</v>
      </c>
      <c r="EI52" s="28">
        <v>97.8</v>
      </c>
      <c r="EJ52" s="28">
        <v>96.9</v>
      </c>
      <c r="EK52" s="28">
        <v>95.7</v>
      </c>
      <c r="EL52" s="28">
        <v>95.4</v>
      </c>
      <c r="EM52" s="28">
        <v>93.7</v>
      </c>
      <c r="EN52" s="29"/>
      <c r="EO52" s="28"/>
      <c r="EP52" s="198" t="s">
        <v>238</v>
      </c>
      <c r="EQ52" s="28">
        <v>98.8</v>
      </c>
      <c r="ER52" s="28">
        <v>97.4</v>
      </c>
      <c r="ES52" s="28">
        <v>97.3</v>
      </c>
      <c r="ET52" s="28">
        <v>97.9</v>
      </c>
      <c r="EU52" s="28">
        <v>96.9</v>
      </c>
      <c r="EV52" s="28">
        <v>96.4</v>
      </c>
      <c r="EW52" s="28">
        <v>99.2</v>
      </c>
      <c r="EX52" s="28">
        <v>99.2</v>
      </c>
      <c r="EY52" s="28">
        <v>99.2</v>
      </c>
      <c r="EZ52" s="28">
        <v>99.4</v>
      </c>
      <c r="FA52" s="28">
        <v>99.3</v>
      </c>
      <c r="FB52" s="28">
        <v>99.5</v>
      </c>
      <c r="FC52" s="28">
        <v>99.5</v>
      </c>
      <c r="FD52" s="28">
        <v>99.1</v>
      </c>
      <c r="FE52" s="28">
        <v>98.9</v>
      </c>
      <c r="FF52" s="28">
        <v>98.9</v>
      </c>
      <c r="FG52" s="28">
        <v>98.4</v>
      </c>
      <c r="FH52" s="28">
        <v>97.8</v>
      </c>
      <c r="FI52" s="28">
        <v>97.5</v>
      </c>
      <c r="FJ52" s="28">
        <v>97.3</v>
      </c>
      <c r="FK52" s="28">
        <v>96.5</v>
      </c>
      <c r="FM52" s="13"/>
      <c r="FN52" s="202" t="s">
        <v>237</v>
      </c>
      <c r="FO52" s="13">
        <v>98.8</v>
      </c>
      <c r="FP52" s="13">
        <v>97.6</v>
      </c>
      <c r="FQ52" s="13">
        <v>96.9</v>
      </c>
      <c r="FR52" s="13">
        <v>96.3</v>
      </c>
      <c r="FS52" s="13">
        <v>93.1</v>
      </c>
      <c r="FT52" s="13">
        <v>88.3</v>
      </c>
      <c r="FU52" s="13">
        <v>99.2</v>
      </c>
      <c r="FV52" s="13">
        <v>99.3</v>
      </c>
      <c r="FW52" s="13">
        <v>99.3</v>
      </c>
      <c r="FX52" s="13">
        <v>99.5</v>
      </c>
      <c r="FY52" s="13">
        <v>99.5</v>
      </c>
      <c r="FZ52" s="13">
        <v>98.8</v>
      </c>
      <c r="GA52" s="13">
        <v>97.9</v>
      </c>
      <c r="GB52" s="13">
        <v>97.8</v>
      </c>
      <c r="GC52" s="13">
        <v>92.6</v>
      </c>
      <c r="GD52" s="13">
        <v>93.8</v>
      </c>
      <c r="GE52" s="13">
        <v>92</v>
      </c>
      <c r="GF52" s="13">
        <v>91.1</v>
      </c>
      <c r="GG52" s="13">
        <v>91.8</v>
      </c>
      <c r="GH52" s="13">
        <v>92.3</v>
      </c>
      <c r="GI52" s="13">
        <v>92</v>
      </c>
      <c r="GK52" s="13"/>
      <c r="GL52" s="202" t="s">
        <v>237</v>
      </c>
      <c r="GM52" s="13">
        <v>95.7</v>
      </c>
      <c r="GN52" s="13">
        <v>97.2</v>
      </c>
      <c r="GO52" s="13">
        <v>96.5</v>
      </c>
      <c r="GP52" s="13">
        <v>96.6</v>
      </c>
      <c r="GQ52" s="13">
        <v>93.6</v>
      </c>
      <c r="GR52" s="13">
        <v>85.1</v>
      </c>
      <c r="GS52" s="13">
        <v>99.1</v>
      </c>
      <c r="GT52" s="13">
        <v>99.2</v>
      </c>
      <c r="GU52" s="13">
        <v>99.2</v>
      </c>
      <c r="GV52" s="13">
        <v>98.7</v>
      </c>
      <c r="GW52" s="13">
        <v>98.2</v>
      </c>
      <c r="GX52" s="13">
        <v>98.2</v>
      </c>
      <c r="GY52" s="13">
        <v>96.5</v>
      </c>
      <c r="GZ52" s="13">
        <v>97.2</v>
      </c>
      <c r="HA52" s="13">
        <v>96.6</v>
      </c>
      <c r="HB52" s="13">
        <v>96.3</v>
      </c>
      <c r="HC52" s="13">
        <v>96</v>
      </c>
      <c r="HD52" s="13">
        <v>95.5</v>
      </c>
      <c r="HE52" s="13">
        <v>95.5</v>
      </c>
      <c r="HF52" s="13">
        <v>95.4</v>
      </c>
      <c r="HG52" s="13">
        <v>94.8</v>
      </c>
    </row>
    <row r="53" spans="1:215" ht="14.5">
      <c r="A53" s="13"/>
      <c r="B53" s="190" t="s">
        <v>239</v>
      </c>
      <c r="C53" s="212" t="s">
        <v>240</v>
      </c>
      <c r="D53" s="212" t="s">
        <v>240</v>
      </c>
      <c r="E53" s="212" t="s">
        <v>240</v>
      </c>
      <c r="F53" s="212" t="s">
        <v>240</v>
      </c>
      <c r="G53" s="212" t="s">
        <v>240</v>
      </c>
      <c r="H53" s="212" t="s">
        <v>240</v>
      </c>
      <c r="I53" s="212" t="s">
        <v>240</v>
      </c>
      <c r="J53" s="212" t="s">
        <v>240</v>
      </c>
      <c r="K53" s="212" t="s">
        <v>240</v>
      </c>
      <c r="L53" s="212" t="s">
        <v>240</v>
      </c>
      <c r="M53" s="212" t="s">
        <v>240</v>
      </c>
      <c r="N53" s="212">
        <v>0</v>
      </c>
      <c r="O53" s="212">
        <v>0</v>
      </c>
      <c r="P53" s="212">
        <v>0</v>
      </c>
      <c r="Q53" s="212">
        <v>0.1</v>
      </c>
      <c r="R53" s="212" t="s">
        <v>240</v>
      </c>
      <c r="S53" s="212" t="s">
        <v>240</v>
      </c>
      <c r="T53" s="212" t="s">
        <v>240</v>
      </c>
      <c r="U53" s="212" t="s">
        <v>240</v>
      </c>
      <c r="V53" s="212" t="s">
        <v>240</v>
      </c>
      <c r="W53" s="212" t="s">
        <v>240</v>
      </c>
      <c r="Y53" s="13"/>
      <c r="Z53" s="190" t="s">
        <v>239</v>
      </c>
      <c r="AA53" s="212" t="s">
        <v>240</v>
      </c>
      <c r="AB53" s="212" t="s">
        <v>240</v>
      </c>
      <c r="AC53" s="212" t="s">
        <v>240</v>
      </c>
      <c r="AD53" s="212" t="s">
        <v>240</v>
      </c>
      <c r="AE53" s="212" t="s">
        <v>240</v>
      </c>
      <c r="AF53" s="212" t="s">
        <v>240</v>
      </c>
      <c r="AG53" s="212" t="s">
        <v>240</v>
      </c>
      <c r="AH53" s="212" t="s">
        <v>240</v>
      </c>
      <c r="AI53" s="212" t="s">
        <v>240</v>
      </c>
      <c r="AJ53" s="212" t="s">
        <v>240</v>
      </c>
      <c r="AK53" s="212" t="s">
        <v>240</v>
      </c>
      <c r="AL53" s="212">
        <v>0</v>
      </c>
      <c r="AM53" s="212">
        <v>0</v>
      </c>
      <c r="AN53" s="212">
        <v>0</v>
      </c>
      <c r="AO53" s="212">
        <v>0</v>
      </c>
      <c r="AP53" s="212" t="s">
        <v>240</v>
      </c>
      <c r="AQ53" s="212" t="s">
        <v>240</v>
      </c>
      <c r="AR53" s="212" t="s">
        <v>240</v>
      </c>
      <c r="AS53" s="212" t="s">
        <v>240</v>
      </c>
      <c r="AT53" s="212" t="s">
        <v>240</v>
      </c>
      <c r="AU53" s="212" t="s">
        <v>240</v>
      </c>
      <c r="AW53" s="28"/>
      <c r="AX53" s="198" t="s">
        <v>241</v>
      </c>
      <c r="AY53" s="228" t="s">
        <v>257</v>
      </c>
      <c r="AZ53" s="228" t="s">
        <v>257</v>
      </c>
      <c r="BA53" s="228" t="s">
        <v>257</v>
      </c>
      <c r="BB53" s="228" t="s">
        <v>257</v>
      </c>
      <c r="BC53" s="228" t="s">
        <v>257</v>
      </c>
      <c r="BD53" s="228" t="s">
        <v>257</v>
      </c>
      <c r="BE53" s="228" t="s">
        <v>257</v>
      </c>
      <c r="BF53" s="228" t="s">
        <v>257</v>
      </c>
      <c r="BG53" s="228" t="s">
        <v>257</v>
      </c>
      <c r="BH53" s="228" t="s">
        <v>257</v>
      </c>
      <c r="BI53" s="228" t="s">
        <v>257</v>
      </c>
      <c r="BJ53" s="228">
        <v>0</v>
      </c>
      <c r="BK53" s="228">
        <v>0</v>
      </c>
      <c r="BL53" s="228">
        <v>0</v>
      </c>
      <c r="BM53" s="228">
        <v>0</v>
      </c>
      <c r="BN53" s="228" t="s">
        <v>257</v>
      </c>
      <c r="BO53" s="228" t="s">
        <v>257</v>
      </c>
      <c r="BP53" s="228" t="s">
        <v>257</v>
      </c>
      <c r="BQ53" s="228" t="s">
        <v>257</v>
      </c>
      <c r="BR53" s="228" t="s">
        <v>257</v>
      </c>
      <c r="BS53" s="228" t="s">
        <v>257</v>
      </c>
      <c r="BT53" s="29"/>
      <c r="BU53" s="28"/>
      <c r="BV53" s="198" t="s">
        <v>241</v>
      </c>
      <c r="BW53" s="228" t="s">
        <v>257</v>
      </c>
      <c r="BX53" s="228" t="s">
        <v>257</v>
      </c>
      <c r="BY53" s="228" t="s">
        <v>257</v>
      </c>
      <c r="BZ53" s="228" t="s">
        <v>257</v>
      </c>
      <c r="CA53" s="228" t="s">
        <v>257</v>
      </c>
      <c r="CB53" s="228" t="s">
        <v>257</v>
      </c>
      <c r="CC53" s="228" t="s">
        <v>257</v>
      </c>
      <c r="CD53" s="228" t="s">
        <v>257</v>
      </c>
      <c r="CE53" s="228" t="s">
        <v>257</v>
      </c>
      <c r="CF53" s="228" t="s">
        <v>257</v>
      </c>
      <c r="CG53" s="228" t="s">
        <v>257</v>
      </c>
      <c r="CH53" s="228">
        <v>0</v>
      </c>
      <c r="CI53" s="228">
        <v>0</v>
      </c>
      <c r="CJ53" s="228">
        <v>0</v>
      </c>
      <c r="CK53" s="228">
        <v>0</v>
      </c>
      <c r="CL53" s="228" t="s">
        <v>257</v>
      </c>
      <c r="CM53" s="228" t="s">
        <v>257</v>
      </c>
      <c r="CN53" s="228" t="s">
        <v>257</v>
      </c>
      <c r="CO53" s="228" t="s">
        <v>257</v>
      </c>
      <c r="CP53" s="228" t="s">
        <v>257</v>
      </c>
      <c r="CQ53" s="228" t="s">
        <v>257</v>
      </c>
      <c r="CR53" s="29"/>
      <c r="CS53" s="28"/>
      <c r="CT53" s="198" t="s">
        <v>241</v>
      </c>
      <c r="CU53" s="228" t="s">
        <v>257</v>
      </c>
      <c r="CV53" s="228" t="s">
        <v>257</v>
      </c>
      <c r="CW53" s="228" t="s">
        <v>257</v>
      </c>
      <c r="CX53" s="228" t="s">
        <v>257</v>
      </c>
      <c r="CY53" s="228" t="s">
        <v>257</v>
      </c>
      <c r="CZ53" s="228" t="s">
        <v>257</v>
      </c>
      <c r="DA53" s="228" t="s">
        <v>257</v>
      </c>
      <c r="DB53" s="228">
        <v>0</v>
      </c>
      <c r="DC53" s="228">
        <v>0</v>
      </c>
      <c r="DD53" s="228">
        <v>0</v>
      </c>
      <c r="DE53" s="228">
        <v>0</v>
      </c>
      <c r="DF53" s="228">
        <v>0</v>
      </c>
      <c r="DG53" s="228">
        <v>0</v>
      </c>
      <c r="DH53" s="228">
        <v>0</v>
      </c>
      <c r="DI53" s="228">
        <v>0</v>
      </c>
      <c r="DJ53" s="228" t="s">
        <v>257</v>
      </c>
      <c r="DK53" s="228" t="s">
        <v>257</v>
      </c>
      <c r="DL53" s="228" t="s">
        <v>257</v>
      </c>
      <c r="DM53" s="228" t="s">
        <v>257</v>
      </c>
      <c r="DN53" s="228" t="s">
        <v>257</v>
      </c>
      <c r="DO53" s="228" t="s">
        <v>257</v>
      </c>
      <c r="DP53" s="29"/>
      <c r="DQ53" s="28"/>
      <c r="DR53" s="198" t="s">
        <v>241</v>
      </c>
      <c r="DS53" s="228" t="s">
        <v>257</v>
      </c>
      <c r="DT53" s="228" t="s">
        <v>257</v>
      </c>
      <c r="DU53" s="228" t="s">
        <v>257</v>
      </c>
      <c r="DV53" s="228" t="s">
        <v>257</v>
      </c>
      <c r="DW53" s="228" t="s">
        <v>257</v>
      </c>
      <c r="DX53" s="228" t="s">
        <v>257</v>
      </c>
      <c r="DY53" s="228" t="s">
        <v>257</v>
      </c>
      <c r="DZ53" s="228" t="s">
        <v>257</v>
      </c>
      <c r="EA53" s="228">
        <v>0</v>
      </c>
      <c r="EB53" s="228">
        <v>0</v>
      </c>
      <c r="EC53" s="228">
        <v>0</v>
      </c>
      <c r="ED53" s="228">
        <v>0</v>
      </c>
      <c r="EE53" s="228">
        <v>0</v>
      </c>
      <c r="EF53" s="228">
        <v>0.1</v>
      </c>
      <c r="EG53" s="228">
        <v>0.1</v>
      </c>
      <c r="EH53" s="228" t="s">
        <v>257</v>
      </c>
      <c r="EI53" s="228" t="s">
        <v>257</v>
      </c>
      <c r="EJ53" s="228" t="s">
        <v>257</v>
      </c>
      <c r="EK53" s="228" t="s">
        <v>257</v>
      </c>
      <c r="EL53" s="228" t="s">
        <v>257</v>
      </c>
      <c r="EM53" s="228" t="s">
        <v>257</v>
      </c>
      <c r="EN53" s="29"/>
      <c r="EO53" s="28"/>
      <c r="EP53" s="198" t="s">
        <v>241</v>
      </c>
      <c r="EQ53" s="228" t="s">
        <v>257</v>
      </c>
      <c r="ER53" s="228" t="s">
        <v>257</v>
      </c>
      <c r="ES53" s="228" t="s">
        <v>257</v>
      </c>
      <c r="ET53" s="228" t="s">
        <v>257</v>
      </c>
      <c r="EU53" s="228" t="s">
        <v>257</v>
      </c>
      <c r="EV53" s="228" t="s">
        <v>257</v>
      </c>
      <c r="EW53" s="228" t="s">
        <v>257</v>
      </c>
      <c r="EX53" s="228" t="s">
        <v>257</v>
      </c>
      <c r="EY53" s="228" t="s">
        <v>257</v>
      </c>
      <c r="EZ53" s="228" t="s">
        <v>257</v>
      </c>
      <c r="FA53" s="228" t="s">
        <v>257</v>
      </c>
      <c r="FB53" s="228">
        <v>0</v>
      </c>
      <c r="FC53" s="228">
        <v>0</v>
      </c>
      <c r="FD53" s="228">
        <v>0</v>
      </c>
      <c r="FE53" s="228">
        <v>0</v>
      </c>
      <c r="FF53" s="228" t="s">
        <v>257</v>
      </c>
      <c r="FG53" s="228" t="s">
        <v>257</v>
      </c>
      <c r="FH53" s="228" t="s">
        <v>257</v>
      </c>
      <c r="FI53" s="228" t="s">
        <v>257</v>
      </c>
      <c r="FJ53" s="228" t="s">
        <v>257</v>
      </c>
      <c r="FK53" s="228" t="s">
        <v>257</v>
      </c>
      <c r="FM53" s="13"/>
      <c r="FN53" s="202" t="s">
        <v>239</v>
      </c>
      <c r="FO53" s="212" t="s">
        <v>240</v>
      </c>
      <c r="FP53" s="212" t="s">
        <v>240</v>
      </c>
      <c r="FQ53" s="212" t="s">
        <v>240</v>
      </c>
      <c r="FR53" s="212" t="s">
        <v>240</v>
      </c>
      <c r="FS53" s="212" t="s">
        <v>240</v>
      </c>
      <c r="FT53" s="212" t="s">
        <v>240</v>
      </c>
      <c r="FU53" s="212" t="s">
        <v>240</v>
      </c>
      <c r="FV53" s="212" t="s">
        <v>240</v>
      </c>
      <c r="FW53" s="212" t="s">
        <v>240</v>
      </c>
      <c r="FX53" s="212" t="s">
        <v>240</v>
      </c>
      <c r="FY53" s="212" t="s">
        <v>240</v>
      </c>
      <c r="FZ53" s="212">
        <v>0</v>
      </c>
      <c r="GA53" s="212">
        <v>0</v>
      </c>
      <c r="GB53" s="212">
        <v>0</v>
      </c>
      <c r="GC53" s="212">
        <v>0</v>
      </c>
      <c r="GD53" s="212" t="s">
        <v>240</v>
      </c>
      <c r="GE53" s="212" t="s">
        <v>240</v>
      </c>
      <c r="GF53" s="212" t="s">
        <v>240</v>
      </c>
      <c r="GG53" s="212" t="s">
        <v>240</v>
      </c>
      <c r="GH53" s="212" t="s">
        <v>240</v>
      </c>
      <c r="GI53" s="212" t="s">
        <v>240</v>
      </c>
      <c r="GK53" s="13"/>
      <c r="GL53" s="202" t="s">
        <v>239</v>
      </c>
      <c r="GM53" s="212" t="s">
        <v>240</v>
      </c>
      <c r="GN53" s="212" t="s">
        <v>240</v>
      </c>
      <c r="GO53" s="212" t="s">
        <v>240</v>
      </c>
      <c r="GP53" s="212" t="s">
        <v>240</v>
      </c>
      <c r="GQ53" s="212" t="s">
        <v>240</v>
      </c>
      <c r="GR53" s="212" t="s">
        <v>240</v>
      </c>
      <c r="GS53" s="212" t="s">
        <v>240</v>
      </c>
      <c r="GT53" s="212" t="s">
        <v>240</v>
      </c>
      <c r="GU53" s="212" t="s">
        <v>240</v>
      </c>
      <c r="GV53" s="212" t="s">
        <v>240</v>
      </c>
      <c r="GW53" s="212">
        <v>0</v>
      </c>
      <c r="GX53" s="212">
        <v>0</v>
      </c>
      <c r="GY53" s="212">
        <v>0</v>
      </c>
      <c r="GZ53" s="212">
        <v>0</v>
      </c>
      <c r="HA53" s="212">
        <v>0</v>
      </c>
      <c r="HB53" s="212" t="s">
        <v>240</v>
      </c>
      <c r="HC53" s="212" t="s">
        <v>240</v>
      </c>
      <c r="HD53" s="212" t="s">
        <v>240</v>
      </c>
      <c r="HE53" s="212" t="s">
        <v>240</v>
      </c>
      <c r="HF53" s="212" t="s">
        <v>240</v>
      </c>
      <c r="HG53" s="212" t="s">
        <v>240</v>
      </c>
    </row>
    <row r="54" spans="1:215" ht="14.5">
      <c r="A54" s="13"/>
      <c r="B54" s="190" t="s">
        <v>243</v>
      </c>
      <c r="C54" s="13">
        <v>0</v>
      </c>
      <c r="D54" s="212" t="s">
        <v>240</v>
      </c>
      <c r="E54" s="212" t="s">
        <v>240</v>
      </c>
      <c r="F54" s="212" t="s">
        <v>240</v>
      </c>
      <c r="G54" s="212" t="s">
        <v>240</v>
      </c>
      <c r="H54" s="212" t="s">
        <v>240</v>
      </c>
      <c r="I54" s="212" t="s">
        <v>240</v>
      </c>
      <c r="J54" s="212" t="s">
        <v>240</v>
      </c>
      <c r="K54" s="212" t="s">
        <v>240</v>
      </c>
      <c r="L54" s="212" t="s">
        <v>240</v>
      </c>
      <c r="M54" s="212" t="s">
        <v>240</v>
      </c>
      <c r="N54" s="212" t="s">
        <v>240</v>
      </c>
      <c r="O54" s="212" t="s">
        <v>240</v>
      </c>
      <c r="P54" s="212" t="s">
        <v>240</v>
      </c>
      <c r="Q54" s="212" t="s">
        <v>240</v>
      </c>
      <c r="R54" s="212" t="s">
        <v>240</v>
      </c>
      <c r="S54" s="212" t="s">
        <v>240</v>
      </c>
      <c r="T54" s="212" t="s">
        <v>240</v>
      </c>
      <c r="U54" s="212" t="s">
        <v>240</v>
      </c>
      <c r="V54" s="212" t="s">
        <v>240</v>
      </c>
      <c r="W54" s="212" t="s">
        <v>240</v>
      </c>
      <c r="Y54" s="13"/>
      <c r="Z54" s="190" t="s">
        <v>243</v>
      </c>
      <c r="AA54" s="13">
        <v>0</v>
      </c>
      <c r="AB54" s="212" t="s">
        <v>240</v>
      </c>
      <c r="AC54" s="212" t="s">
        <v>240</v>
      </c>
      <c r="AD54" s="212" t="s">
        <v>240</v>
      </c>
      <c r="AE54" s="212" t="s">
        <v>240</v>
      </c>
      <c r="AF54" s="212" t="s">
        <v>240</v>
      </c>
      <c r="AG54" s="212" t="s">
        <v>240</v>
      </c>
      <c r="AH54" s="212" t="s">
        <v>240</v>
      </c>
      <c r="AI54" s="212" t="s">
        <v>240</v>
      </c>
      <c r="AJ54" s="212" t="s">
        <v>240</v>
      </c>
      <c r="AK54" s="212" t="s">
        <v>240</v>
      </c>
      <c r="AL54" s="212" t="s">
        <v>240</v>
      </c>
      <c r="AM54" s="212" t="s">
        <v>240</v>
      </c>
      <c r="AN54" s="212" t="s">
        <v>240</v>
      </c>
      <c r="AO54" s="212" t="s">
        <v>240</v>
      </c>
      <c r="AP54" s="212" t="s">
        <v>240</v>
      </c>
      <c r="AQ54" s="212" t="s">
        <v>240</v>
      </c>
      <c r="AR54" s="212" t="s">
        <v>240</v>
      </c>
      <c r="AS54" s="212" t="s">
        <v>240</v>
      </c>
      <c r="AT54" s="212" t="s">
        <v>240</v>
      </c>
      <c r="AU54" s="212" t="s">
        <v>240</v>
      </c>
      <c r="AW54" s="28"/>
      <c r="AX54" s="198" t="s">
        <v>244</v>
      </c>
      <c r="AY54" s="28">
        <v>0</v>
      </c>
      <c r="AZ54" s="228" t="s">
        <v>257</v>
      </c>
      <c r="BA54" s="228" t="s">
        <v>257</v>
      </c>
      <c r="BB54" s="228" t="s">
        <v>257</v>
      </c>
      <c r="BC54" s="228" t="s">
        <v>257</v>
      </c>
      <c r="BD54" s="228" t="s">
        <v>257</v>
      </c>
      <c r="BE54" s="228" t="s">
        <v>257</v>
      </c>
      <c r="BF54" s="228" t="s">
        <v>257</v>
      </c>
      <c r="BG54" s="228" t="s">
        <v>257</v>
      </c>
      <c r="BH54" s="228" t="s">
        <v>257</v>
      </c>
      <c r="BI54" s="228" t="s">
        <v>257</v>
      </c>
      <c r="BJ54" s="228" t="s">
        <v>257</v>
      </c>
      <c r="BK54" s="228" t="s">
        <v>257</v>
      </c>
      <c r="BL54" s="228" t="s">
        <v>257</v>
      </c>
      <c r="BM54" s="228" t="s">
        <v>257</v>
      </c>
      <c r="BN54" s="228" t="s">
        <v>257</v>
      </c>
      <c r="BO54" s="228" t="s">
        <v>257</v>
      </c>
      <c r="BP54" s="228" t="s">
        <v>257</v>
      </c>
      <c r="BQ54" s="228" t="s">
        <v>257</v>
      </c>
      <c r="BR54" s="228" t="s">
        <v>257</v>
      </c>
      <c r="BS54" s="228" t="s">
        <v>257</v>
      </c>
      <c r="BT54" s="29"/>
      <c r="BU54" s="28"/>
      <c r="BV54" s="198" t="s">
        <v>244</v>
      </c>
      <c r="BW54" s="28">
        <v>0</v>
      </c>
      <c r="BX54" s="228" t="s">
        <v>257</v>
      </c>
      <c r="BY54" s="228" t="s">
        <v>257</v>
      </c>
      <c r="BZ54" s="228" t="s">
        <v>257</v>
      </c>
      <c r="CA54" s="228" t="s">
        <v>257</v>
      </c>
      <c r="CB54" s="228" t="s">
        <v>257</v>
      </c>
      <c r="CC54" s="228" t="s">
        <v>257</v>
      </c>
      <c r="CD54" s="228" t="s">
        <v>257</v>
      </c>
      <c r="CE54" s="228" t="s">
        <v>257</v>
      </c>
      <c r="CF54" s="228" t="s">
        <v>257</v>
      </c>
      <c r="CG54" s="228" t="s">
        <v>257</v>
      </c>
      <c r="CH54" s="228" t="s">
        <v>257</v>
      </c>
      <c r="CI54" s="228" t="s">
        <v>257</v>
      </c>
      <c r="CJ54" s="228" t="s">
        <v>257</v>
      </c>
      <c r="CK54" s="228" t="s">
        <v>257</v>
      </c>
      <c r="CL54" s="228" t="s">
        <v>257</v>
      </c>
      <c r="CM54" s="228" t="s">
        <v>257</v>
      </c>
      <c r="CN54" s="228" t="s">
        <v>257</v>
      </c>
      <c r="CO54" s="228" t="s">
        <v>257</v>
      </c>
      <c r="CP54" s="228" t="s">
        <v>257</v>
      </c>
      <c r="CQ54" s="228" t="s">
        <v>257</v>
      </c>
      <c r="CR54" s="29"/>
      <c r="CS54" s="28"/>
      <c r="CT54" s="198" t="s">
        <v>244</v>
      </c>
      <c r="CU54" s="28">
        <v>0</v>
      </c>
      <c r="CV54" s="228" t="s">
        <v>257</v>
      </c>
      <c r="CW54" s="228" t="s">
        <v>257</v>
      </c>
      <c r="CX54" s="228" t="s">
        <v>257</v>
      </c>
      <c r="CY54" s="228" t="s">
        <v>257</v>
      </c>
      <c r="CZ54" s="228" t="s">
        <v>257</v>
      </c>
      <c r="DA54" s="228" t="s">
        <v>257</v>
      </c>
      <c r="DB54" s="228" t="s">
        <v>257</v>
      </c>
      <c r="DC54" s="228" t="s">
        <v>257</v>
      </c>
      <c r="DD54" s="228" t="s">
        <v>257</v>
      </c>
      <c r="DE54" s="228" t="s">
        <v>257</v>
      </c>
      <c r="DF54" s="228" t="s">
        <v>257</v>
      </c>
      <c r="DG54" s="228" t="s">
        <v>257</v>
      </c>
      <c r="DH54" s="228" t="s">
        <v>257</v>
      </c>
      <c r="DI54" s="228" t="s">
        <v>257</v>
      </c>
      <c r="DJ54" s="228" t="s">
        <v>257</v>
      </c>
      <c r="DK54" s="228" t="s">
        <v>257</v>
      </c>
      <c r="DL54" s="228" t="s">
        <v>257</v>
      </c>
      <c r="DM54" s="228" t="s">
        <v>257</v>
      </c>
      <c r="DN54" s="228" t="s">
        <v>257</v>
      </c>
      <c r="DO54" s="228" t="s">
        <v>257</v>
      </c>
      <c r="DP54" s="29"/>
      <c r="DQ54" s="28"/>
      <c r="DR54" s="198" t="s">
        <v>244</v>
      </c>
      <c r="DS54" s="28">
        <v>0</v>
      </c>
      <c r="DT54" s="228" t="s">
        <v>257</v>
      </c>
      <c r="DU54" s="228" t="s">
        <v>257</v>
      </c>
      <c r="DV54" s="228" t="s">
        <v>257</v>
      </c>
      <c r="DW54" s="228" t="s">
        <v>257</v>
      </c>
      <c r="DX54" s="228" t="s">
        <v>257</v>
      </c>
      <c r="DY54" s="228" t="s">
        <v>257</v>
      </c>
      <c r="DZ54" s="228" t="s">
        <v>257</v>
      </c>
      <c r="EA54" s="228" t="s">
        <v>257</v>
      </c>
      <c r="EB54" s="228" t="s">
        <v>257</v>
      </c>
      <c r="EC54" s="228" t="s">
        <v>257</v>
      </c>
      <c r="ED54" s="228" t="s">
        <v>257</v>
      </c>
      <c r="EE54" s="228" t="s">
        <v>257</v>
      </c>
      <c r="EF54" s="228" t="s">
        <v>257</v>
      </c>
      <c r="EG54" s="228" t="s">
        <v>257</v>
      </c>
      <c r="EH54" s="228" t="s">
        <v>257</v>
      </c>
      <c r="EI54" s="228" t="s">
        <v>257</v>
      </c>
      <c r="EJ54" s="228" t="s">
        <v>257</v>
      </c>
      <c r="EK54" s="228" t="s">
        <v>257</v>
      </c>
      <c r="EL54" s="228" t="s">
        <v>257</v>
      </c>
      <c r="EM54" s="228" t="s">
        <v>257</v>
      </c>
      <c r="EN54" s="29"/>
      <c r="EO54" s="28"/>
      <c r="EP54" s="198" t="s">
        <v>244</v>
      </c>
      <c r="EQ54" s="28">
        <v>0</v>
      </c>
      <c r="ER54" s="228" t="s">
        <v>257</v>
      </c>
      <c r="ES54" s="228" t="s">
        <v>257</v>
      </c>
      <c r="ET54" s="228" t="s">
        <v>257</v>
      </c>
      <c r="EU54" s="228" t="s">
        <v>257</v>
      </c>
      <c r="EV54" s="228" t="s">
        <v>257</v>
      </c>
      <c r="EW54" s="228" t="s">
        <v>257</v>
      </c>
      <c r="EX54" s="228" t="s">
        <v>257</v>
      </c>
      <c r="EY54" s="228" t="s">
        <v>257</v>
      </c>
      <c r="EZ54" s="228" t="s">
        <v>257</v>
      </c>
      <c r="FA54" s="228" t="s">
        <v>257</v>
      </c>
      <c r="FB54" s="228" t="s">
        <v>257</v>
      </c>
      <c r="FC54" s="228" t="s">
        <v>257</v>
      </c>
      <c r="FD54" s="228" t="s">
        <v>257</v>
      </c>
      <c r="FE54" s="228" t="s">
        <v>257</v>
      </c>
      <c r="FF54" s="228" t="s">
        <v>257</v>
      </c>
      <c r="FG54" s="228" t="s">
        <v>257</v>
      </c>
      <c r="FH54" s="228" t="s">
        <v>257</v>
      </c>
      <c r="FI54" s="228" t="s">
        <v>257</v>
      </c>
      <c r="FJ54" s="228" t="s">
        <v>257</v>
      </c>
      <c r="FK54" s="228" t="s">
        <v>257</v>
      </c>
      <c r="FM54" s="13"/>
      <c r="FN54" s="202" t="s">
        <v>243</v>
      </c>
      <c r="FO54" s="13">
        <v>0</v>
      </c>
      <c r="FP54" s="212" t="s">
        <v>240</v>
      </c>
      <c r="FQ54" s="212" t="s">
        <v>240</v>
      </c>
      <c r="FR54" s="212" t="s">
        <v>240</v>
      </c>
      <c r="FS54" s="212" t="s">
        <v>240</v>
      </c>
      <c r="FT54" s="212" t="s">
        <v>240</v>
      </c>
      <c r="FU54" s="212" t="s">
        <v>240</v>
      </c>
      <c r="FV54" s="212" t="s">
        <v>240</v>
      </c>
      <c r="FW54" s="212" t="s">
        <v>240</v>
      </c>
      <c r="FX54" s="212" t="s">
        <v>240</v>
      </c>
      <c r="FY54" s="212" t="s">
        <v>240</v>
      </c>
      <c r="FZ54" s="212" t="s">
        <v>240</v>
      </c>
      <c r="GA54" s="212" t="s">
        <v>240</v>
      </c>
      <c r="GB54" s="212" t="s">
        <v>240</v>
      </c>
      <c r="GC54" s="212" t="s">
        <v>240</v>
      </c>
      <c r="GD54" s="212" t="s">
        <v>240</v>
      </c>
      <c r="GE54" s="212" t="s">
        <v>240</v>
      </c>
      <c r="GF54" s="212" t="s">
        <v>240</v>
      </c>
      <c r="GG54" s="212" t="s">
        <v>240</v>
      </c>
      <c r="GH54" s="212" t="s">
        <v>240</v>
      </c>
      <c r="GI54" s="212" t="s">
        <v>240</v>
      </c>
      <c r="GK54" s="13"/>
      <c r="GL54" s="202" t="s">
        <v>243</v>
      </c>
      <c r="GM54" s="13">
        <v>0</v>
      </c>
      <c r="GN54" s="212" t="s">
        <v>240</v>
      </c>
      <c r="GO54" s="212" t="s">
        <v>240</v>
      </c>
      <c r="GP54" s="212" t="s">
        <v>240</v>
      </c>
      <c r="GQ54" s="212" t="s">
        <v>240</v>
      </c>
      <c r="GR54" s="212" t="s">
        <v>240</v>
      </c>
      <c r="GS54" s="212" t="s">
        <v>240</v>
      </c>
      <c r="GT54" s="212" t="s">
        <v>240</v>
      </c>
      <c r="GU54" s="212" t="s">
        <v>240</v>
      </c>
      <c r="GV54" s="212" t="s">
        <v>240</v>
      </c>
      <c r="GW54" s="212" t="s">
        <v>240</v>
      </c>
      <c r="GX54" s="212" t="s">
        <v>240</v>
      </c>
      <c r="GY54" s="212" t="s">
        <v>240</v>
      </c>
      <c r="GZ54" s="212" t="s">
        <v>240</v>
      </c>
      <c r="HA54" s="212" t="s">
        <v>240</v>
      </c>
      <c r="HB54" s="212" t="s">
        <v>240</v>
      </c>
      <c r="HC54" s="212" t="s">
        <v>240</v>
      </c>
      <c r="HD54" s="212" t="s">
        <v>240</v>
      </c>
      <c r="HE54" s="212" t="s">
        <v>240</v>
      </c>
      <c r="HF54" s="212" t="s">
        <v>240</v>
      </c>
      <c r="HG54" s="212" t="s">
        <v>240</v>
      </c>
    </row>
    <row r="55" spans="1:215" ht="14.5">
      <c r="A55" s="13"/>
      <c r="B55" s="190" t="s">
        <v>245</v>
      </c>
      <c r="C55" s="13">
        <v>0</v>
      </c>
      <c r="D55" s="13">
        <v>0.3</v>
      </c>
      <c r="E55" s="13">
        <v>0</v>
      </c>
      <c r="F55" s="13">
        <v>0</v>
      </c>
      <c r="G55" s="13">
        <v>0</v>
      </c>
      <c r="H55" s="13">
        <v>0</v>
      </c>
      <c r="I55" s="13">
        <v>0</v>
      </c>
      <c r="J55" s="13">
        <v>0</v>
      </c>
      <c r="K55" s="13">
        <v>0</v>
      </c>
      <c r="L55" s="13">
        <v>0</v>
      </c>
      <c r="M55" s="13">
        <v>0</v>
      </c>
      <c r="N55" s="13">
        <v>0</v>
      </c>
      <c r="O55" s="13">
        <v>0</v>
      </c>
      <c r="P55" s="13">
        <v>0</v>
      </c>
      <c r="Q55" s="13">
        <v>0</v>
      </c>
      <c r="R55" s="13">
        <v>0</v>
      </c>
      <c r="S55" s="13">
        <v>0</v>
      </c>
      <c r="T55" s="13">
        <v>0</v>
      </c>
      <c r="U55" s="13">
        <v>0</v>
      </c>
      <c r="V55" s="13">
        <v>0</v>
      </c>
      <c r="W55" s="13">
        <v>0</v>
      </c>
      <c r="Y55" s="13"/>
      <c r="Z55" s="190" t="s">
        <v>245</v>
      </c>
      <c r="AA55" s="13">
        <v>0</v>
      </c>
      <c r="AB55" s="13">
        <v>0.2</v>
      </c>
      <c r="AC55" s="13">
        <v>0.3</v>
      </c>
      <c r="AD55" s="13">
        <v>0.3</v>
      </c>
      <c r="AE55" s="13">
        <v>0.6</v>
      </c>
      <c r="AF55" s="13">
        <v>2.5</v>
      </c>
      <c r="AG55" s="13">
        <v>0</v>
      </c>
      <c r="AH55" s="13">
        <v>0</v>
      </c>
      <c r="AI55" s="13">
        <v>0</v>
      </c>
      <c r="AJ55" s="13">
        <v>0</v>
      </c>
      <c r="AK55" s="13">
        <v>0</v>
      </c>
      <c r="AL55" s="13">
        <v>0</v>
      </c>
      <c r="AM55" s="13">
        <v>0</v>
      </c>
      <c r="AN55" s="13">
        <v>0</v>
      </c>
      <c r="AO55" s="13">
        <v>0</v>
      </c>
      <c r="AP55" s="13">
        <v>0</v>
      </c>
      <c r="AQ55" s="13">
        <v>0</v>
      </c>
      <c r="AR55" s="13">
        <v>0</v>
      </c>
      <c r="AS55" s="13">
        <v>0</v>
      </c>
      <c r="AT55" s="13">
        <v>0</v>
      </c>
      <c r="AU55" s="13">
        <v>0</v>
      </c>
      <c r="AW55" s="28"/>
      <c r="AX55" s="198" t="s">
        <v>246</v>
      </c>
      <c r="AY55" s="28">
        <v>0</v>
      </c>
      <c r="AZ55" s="28">
        <v>0.2</v>
      </c>
      <c r="BA55" s="28">
        <v>0.1</v>
      </c>
      <c r="BB55" s="28">
        <v>0.1</v>
      </c>
      <c r="BC55" s="28">
        <v>0.2</v>
      </c>
      <c r="BD55" s="28">
        <v>0.3</v>
      </c>
      <c r="BE55" s="28">
        <v>0</v>
      </c>
      <c r="BF55" s="28">
        <v>0</v>
      </c>
      <c r="BG55" s="28">
        <v>0</v>
      </c>
      <c r="BH55" s="28">
        <v>0</v>
      </c>
      <c r="BI55" s="28">
        <v>0</v>
      </c>
      <c r="BJ55" s="28">
        <v>0</v>
      </c>
      <c r="BK55" s="28">
        <v>0</v>
      </c>
      <c r="BL55" s="28">
        <v>0</v>
      </c>
      <c r="BM55" s="28">
        <v>0</v>
      </c>
      <c r="BN55" s="28">
        <v>0</v>
      </c>
      <c r="BO55" s="28">
        <v>0</v>
      </c>
      <c r="BP55" s="28">
        <v>0</v>
      </c>
      <c r="BQ55" s="28">
        <v>0</v>
      </c>
      <c r="BR55" s="28">
        <v>0</v>
      </c>
      <c r="BS55" s="28">
        <v>0</v>
      </c>
      <c r="BT55" s="29"/>
      <c r="BU55" s="28"/>
      <c r="BV55" s="198" t="s">
        <v>246</v>
      </c>
      <c r="BW55" s="28">
        <v>0</v>
      </c>
      <c r="BX55" s="28">
        <v>1.5</v>
      </c>
      <c r="BY55" s="28">
        <v>3.3</v>
      </c>
      <c r="BZ55" s="28">
        <v>3.6</v>
      </c>
      <c r="CA55" s="28">
        <v>4.3</v>
      </c>
      <c r="CB55" s="28">
        <v>8.5</v>
      </c>
      <c r="CC55" s="28">
        <v>0</v>
      </c>
      <c r="CD55" s="28">
        <v>0</v>
      </c>
      <c r="CE55" s="28">
        <v>0</v>
      </c>
      <c r="CF55" s="28">
        <v>0</v>
      </c>
      <c r="CG55" s="28">
        <v>0</v>
      </c>
      <c r="CH55" s="28">
        <v>0</v>
      </c>
      <c r="CI55" s="28">
        <v>0</v>
      </c>
      <c r="CJ55" s="28">
        <v>0</v>
      </c>
      <c r="CK55" s="28">
        <v>0</v>
      </c>
      <c r="CL55" s="28">
        <v>0</v>
      </c>
      <c r="CM55" s="28">
        <v>0</v>
      </c>
      <c r="CN55" s="28">
        <v>0</v>
      </c>
      <c r="CO55" s="28">
        <v>0</v>
      </c>
      <c r="CP55" s="28">
        <v>0</v>
      </c>
      <c r="CQ55" s="28">
        <v>0</v>
      </c>
      <c r="CR55" s="29"/>
      <c r="CS55" s="28"/>
      <c r="CT55" s="198" t="s">
        <v>246</v>
      </c>
      <c r="CU55" s="28">
        <v>0</v>
      </c>
      <c r="CV55" s="28">
        <v>1.4</v>
      </c>
      <c r="CW55" s="28">
        <v>1.8</v>
      </c>
      <c r="CX55" s="28">
        <v>2.1</v>
      </c>
      <c r="CY55" s="28">
        <v>4.4000000000000004</v>
      </c>
      <c r="CZ55" s="28">
        <v>10.6</v>
      </c>
      <c r="DA55" s="28">
        <v>0</v>
      </c>
      <c r="DB55" s="28">
        <v>0</v>
      </c>
      <c r="DC55" s="28">
        <v>0</v>
      </c>
      <c r="DD55" s="28">
        <v>0</v>
      </c>
      <c r="DE55" s="28">
        <v>0</v>
      </c>
      <c r="DF55" s="28">
        <v>0</v>
      </c>
      <c r="DG55" s="28">
        <v>0</v>
      </c>
      <c r="DH55" s="28">
        <v>0</v>
      </c>
      <c r="DI55" s="28">
        <v>0</v>
      </c>
      <c r="DJ55" s="28">
        <v>0</v>
      </c>
      <c r="DK55" s="28">
        <v>0</v>
      </c>
      <c r="DL55" s="28">
        <v>0</v>
      </c>
      <c r="DM55" s="28">
        <v>0</v>
      </c>
      <c r="DN55" s="28">
        <v>0</v>
      </c>
      <c r="DO55" s="28">
        <v>0</v>
      </c>
      <c r="DP55" s="29"/>
      <c r="DQ55" s="28"/>
      <c r="DR55" s="198" t="s">
        <v>246</v>
      </c>
      <c r="DS55" s="28">
        <v>0</v>
      </c>
      <c r="DT55" s="28">
        <v>2.5</v>
      </c>
      <c r="DU55" s="28">
        <v>2.9</v>
      </c>
      <c r="DV55" s="28">
        <v>2.8</v>
      </c>
      <c r="DW55" s="28">
        <v>5.2</v>
      </c>
      <c r="DX55" s="28">
        <v>7.1</v>
      </c>
      <c r="DY55" s="28">
        <v>0</v>
      </c>
      <c r="DZ55" s="28">
        <v>0</v>
      </c>
      <c r="EA55" s="28">
        <v>0</v>
      </c>
      <c r="EB55" s="28">
        <v>0</v>
      </c>
      <c r="EC55" s="28">
        <v>0</v>
      </c>
      <c r="ED55" s="28">
        <v>0</v>
      </c>
      <c r="EE55" s="28">
        <v>0</v>
      </c>
      <c r="EF55" s="28">
        <v>0</v>
      </c>
      <c r="EG55" s="28">
        <v>0</v>
      </c>
      <c r="EH55" s="28">
        <v>0</v>
      </c>
      <c r="EI55" s="28">
        <v>0</v>
      </c>
      <c r="EJ55" s="28">
        <v>0</v>
      </c>
      <c r="EK55" s="28">
        <v>0</v>
      </c>
      <c r="EL55" s="28">
        <v>0</v>
      </c>
      <c r="EM55" s="28">
        <v>0</v>
      </c>
      <c r="EN55" s="29"/>
      <c r="EO55" s="28"/>
      <c r="EP55" s="198" t="s">
        <v>246</v>
      </c>
      <c r="EQ55" s="28">
        <v>0</v>
      </c>
      <c r="ER55" s="28">
        <v>1.2</v>
      </c>
      <c r="ES55" s="28">
        <v>1.3</v>
      </c>
      <c r="ET55" s="28">
        <v>0.8</v>
      </c>
      <c r="EU55" s="28">
        <v>2</v>
      </c>
      <c r="EV55" s="28">
        <v>2.6</v>
      </c>
      <c r="EW55" s="28">
        <v>0</v>
      </c>
      <c r="EX55" s="28">
        <v>0</v>
      </c>
      <c r="EY55" s="28">
        <v>0</v>
      </c>
      <c r="EZ55" s="28">
        <v>0</v>
      </c>
      <c r="FA55" s="28">
        <v>0</v>
      </c>
      <c r="FB55" s="28">
        <v>0</v>
      </c>
      <c r="FC55" s="28">
        <v>0</v>
      </c>
      <c r="FD55" s="28">
        <v>0</v>
      </c>
      <c r="FE55" s="28">
        <v>0</v>
      </c>
      <c r="FF55" s="28">
        <v>0</v>
      </c>
      <c r="FG55" s="28">
        <v>0</v>
      </c>
      <c r="FH55" s="28">
        <v>0</v>
      </c>
      <c r="FI55" s="28">
        <v>0</v>
      </c>
      <c r="FJ55" s="28">
        <v>0</v>
      </c>
      <c r="FK55" s="28">
        <v>0</v>
      </c>
      <c r="FM55" s="13"/>
      <c r="FN55" s="202" t="s">
        <v>245</v>
      </c>
      <c r="FO55" s="13">
        <v>0</v>
      </c>
      <c r="FP55" s="13">
        <v>1.6</v>
      </c>
      <c r="FQ55" s="13">
        <v>2.2999999999999998</v>
      </c>
      <c r="FR55" s="13">
        <v>2.7</v>
      </c>
      <c r="FS55" s="13">
        <v>6</v>
      </c>
      <c r="FT55" s="13">
        <v>11</v>
      </c>
      <c r="FU55" s="13">
        <v>0</v>
      </c>
      <c r="FV55" s="13">
        <v>0</v>
      </c>
      <c r="FW55" s="13">
        <v>0</v>
      </c>
      <c r="FX55" s="13">
        <v>0</v>
      </c>
      <c r="FY55" s="13">
        <v>0</v>
      </c>
      <c r="FZ55" s="13">
        <v>0</v>
      </c>
      <c r="GA55" s="13">
        <v>0</v>
      </c>
      <c r="GB55" s="13">
        <v>0</v>
      </c>
      <c r="GC55" s="13">
        <v>0</v>
      </c>
      <c r="GD55" s="13">
        <v>0</v>
      </c>
      <c r="GE55" s="13">
        <v>0</v>
      </c>
      <c r="GF55" s="13">
        <v>0</v>
      </c>
      <c r="GG55" s="13">
        <v>0</v>
      </c>
      <c r="GH55" s="13">
        <v>0</v>
      </c>
      <c r="GI55" s="13">
        <v>0</v>
      </c>
      <c r="GK55" s="13"/>
      <c r="GL55" s="202" t="s">
        <v>245</v>
      </c>
      <c r="GM55" s="13">
        <v>0</v>
      </c>
      <c r="GN55" s="13">
        <v>1.4</v>
      </c>
      <c r="GO55" s="13">
        <v>2.6</v>
      </c>
      <c r="GP55" s="13">
        <v>2.4</v>
      </c>
      <c r="GQ55" s="13">
        <v>5.4</v>
      </c>
      <c r="GR55" s="13">
        <v>14.1</v>
      </c>
      <c r="GS55" s="13">
        <v>0</v>
      </c>
      <c r="GT55" s="13">
        <v>0</v>
      </c>
      <c r="GU55" s="13">
        <v>0</v>
      </c>
      <c r="GV55" s="13">
        <v>0</v>
      </c>
      <c r="GW55" s="13">
        <v>0</v>
      </c>
      <c r="GX55" s="13">
        <v>0</v>
      </c>
      <c r="GY55" s="13">
        <v>0</v>
      </c>
      <c r="GZ55" s="13">
        <v>0</v>
      </c>
      <c r="HA55" s="13">
        <v>0</v>
      </c>
      <c r="HB55" s="13">
        <v>0</v>
      </c>
      <c r="HC55" s="13">
        <v>0</v>
      </c>
      <c r="HD55" s="13">
        <v>0</v>
      </c>
      <c r="HE55" s="13">
        <v>0</v>
      </c>
      <c r="HF55" s="13">
        <v>0</v>
      </c>
      <c r="HG55" s="13">
        <v>0</v>
      </c>
    </row>
    <row r="56" spans="1:215" ht="14.5">
      <c r="A56" s="412"/>
      <c r="B56" s="412"/>
      <c r="C56" s="13"/>
      <c r="D56" s="13"/>
      <c r="E56" s="13"/>
      <c r="F56" s="13"/>
      <c r="G56" s="13"/>
      <c r="H56" s="13"/>
      <c r="I56" s="13"/>
      <c r="J56" s="13"/>
      <c r="K56" s="13"/>
      <c r="L56" s="13"/>
      <c r="M56" s="13"/>
      <c r="N56" s="13"/>
      <c r="O56" s="13"/>
      <c r="P56" s="13"/>
      <c r="Q56" s="13"/>
      <c r="R56" s="13"/>
      <c r="S56" s="13"/>
      <c r="T56" s="13"/>
      <c r="U56" s="13"/>
      <c r="V56" s="13"/>
      <c r="W56" s="13"/>
      <c r="Y56" s="412"/>
      <c r="Z56" s="412"/>
      <c r="AA56" s="13"/>
      <c r="AB56" s="13"/>
      <c r="AC56" s="13"/>
      <c r="AD56" s="13"/>
      <c r="AE56" s="13"/>
      <c r="AF56" s="13"/>
      <c r="AG56" s="13"/>
      <c r="AH56" s="13"/>
      <c r="AI56" s="13"/>
      <c r="AJ56" s="13"/>
      <c r="AK56" s="13"/>
      <c r="AL56" s="13"/>
      <c r="AM56" s="13"/>
      <c r="AN56" s="13"/>
      <c r="AO56" s="13"/>
      <c r="AP56" s="13"/>
      <c r="AQ56" s="13"/>
      <c r="AR56" s="13"/>
      <c r="AS56" s="13"/>
      <c r="AT56" s="13"/>
      <c r="AU56" s="13"/>
      <c r="AW56" s="413"/>
      <c r="AX56" s="413"/>
      <c r="AY56" s="28"/>
      <c r="AZ56" s="28"/>
      <c r="BA56" s="28"/>
      <c r="BB56" s="28"/>
      <c r="BC56" s="28"/>
      <c r="BD56" s="28"/>
      <c r="BE56" s="28"/>
      <c r="BF56" s="28"/>
      <c r="BG56" s="28"/>
      <c r="BH56" s="28"/>
      <c r="BI56" s="28"/>
      <c r="BJ56" s="28"/>
      <c r="BK56" s="28"/>
      <c r="BL56" s="28"/>
      <c r="BM56" s="28"/>
      <c r="BN56" s="28"/>
      <c r="BO56" s="28"/>
      <c r="BP56" s="28"/>
      <c r="BQ56" s="28"/>
      <c r="BR56" s="28"/>
      <c r="BS56" s="28"/>
      <c r="BT56" s="29"/>
      <c r="BU56" s="413"/>
      <c r="BV56" s="413"/>
      <c r="BW56" s="28"/>
      <c r="BX56" s="28"/>
      <c r="BY56" s="28"/>
      <c r="BZ56" s="28"/>
      <c r="CA56" s="28"/>
      <c r="CB56" s="28"/>
      <c r="CC56" s="28"/>
      <c r="CD56" s="28"/>
      <c r="CE56" s="28"/>
      <c r="CF56" s="28"/>
      <c r="CG56" s="28"/>
      <c r="CH56" s="28"/>
      <c r="CI56" s="28"/>
      <c r="CJ56" s="28"/>
      <c r="CK56" s="28"/>
      <c r="CL56" s="28"/>
      <c r="CM56" s="28"/>
      <c r="CN56" s="28"/>
      <c r="CO56" s="28"/>
      <c r="CP56" s="28"/>
      <c r="CQ56" s="28"/>
      <c r="CR56" s="29"/>
      <c r="CS56" s="413"/>
      <c r="CT56" s="413"/>
      <c r="CU56" s="28"/>
      <c r="CV56" s="28"/>
      <c r="CW56" s="28"/>
      <c r="CX56" s="28"/>
      <c r="CY56" s="28"/>
      <c r="CZ56" s="28"/>
      <c r="DA56" s="28"/>
      <c r="DB56" s="28"/>
      <c r="DC56" s="28"/>
      <c r="DD56" s="28"/>
      <c r="DE56" s="28"/>
      <c r="DF56" s="28"/>
      <c r="DG56" s="28"/>
      <c r="DH56" s="28"/>
      <c r="DI56" s="28"/>
      <c r="DJ56" s="28"/>
      <c r="DK56" s="28"/>
      <c r="DL56" s="28"/>
      <c r="DM56" s="28"/>
      <c r="DN56" s="28"/>
      <c r="DO56" s="28"/>
      <c r="DP56" s="29"/>
      <c r="DQ56" s="413"/>
      <c r="DR56" s="413"/>
      <c r="DS56" s="28"/>
      <c r="DT56" s="28"/>
      <c r="DU56" s="28"/>
      <c r="DV56" s="28"/>
      <c r="DW56" s="28"/>
      <c r="DX56" s="28"/>
      <c r="DY56" s="28"/>
      <c r="DZ56" s="28"/>
      <c r="EA56" s="28"/>
      <c r="EB56" s="28"/>
      <c r="EC56" s="28"/>
      <c r="ED56" s="28"/>
      <c r="EE56" s="28"/>
      <c r="EF56" s="28"/>
      <c r="EG56" s="28"/>
      <c r="EH56" s="28"/>
      <c r="EI56" s="28"/>
      <c r="EJ56" s="28"/>
      <c r="EK56" s="28"/>
      <c r="EL56" s="28"/>
      <c r="EM56" s="28"/>
      <c r="EN56" s="29"/>
      <c r="EO56" s="413"/>
      <c r="EP56" s="413"/>
      <c r="EQ56" s="28"/>
      <c r="ER56" s="28"/>
      <c r="ES56" s="28"/>
      <c r="ET56" s="28"/>
      <c r="EU56" s="28"/>
      <c r="EV56" s="28"/>
      <c r="EW56" s="28"/>
      <c r="EX56" s="28"/>
      <c r="EY56" s="28"/>
      <c r="EZ56" s="28"/>
      <c r="FA56" s="28"/>
      <c r="FB56" s="28"/>
      <c r="FC56" s="28"/>
      <c r="FD56" s="28"/>
      <c r="FE56" s="28"/>
      <c r="FF56" s="28"/>
      <c r="FG56" s="28"/>
      <c r="FH56" s="28"/>
      <c r="FI56" s="28"/>
      <c r="FJ56" s="28"/>
      <c r="FK56" s="28"/>
      <c r="FM56" s="412"/>
      <c r="FN56" s="412"/>
      <c r="FO56" s="13"/>
      <c r="FP56" s="13"/>
      <c r="FQ56" s="13"/>
      <c r="FR56" s="13"/>
      <c r="FS56" s="13"/>
      <c r="FT56" s="13"/>
      <c r="FU56" s="13"/>
      <c r="FV56" s="13"/>
      <c r="FW56" s="13"/>
      <c r="FX56" s="13"/>
      <c r="FY56" s="13"/>
      <c r="FZ56" s="13"/>
      <c r="GA56" s="13"/>
      <c r="GB56" s="13"/>
      <c r="GC56" s="13"/>
      <c r="GD56" s="13"/>
      <c r="GE56" s="13"/>
      <c r="GF56" s="13"/>
      <c r="GG56" s="13"/>
      <c r="GH56" s="13"/>
      <c r="GI56" s="13"/>
      <c r="GK56" s="412"/>
      <c r="GL56" s="412"/>
      <c r="GM56" s="13"/>
      <c r="GN56" s="13"/>
      <c r="GO56" s="13"/>
      <c r="GP56" s="13"/>
      <c r="GQ56" s="13"/>
      <c r="GR56" s="13"/>
      <c r="GS56" s="13"/>
      <c r="GT56" s="13"/>
      <c r="GU56" s="13"/>
      <c r="GV56" s="13"/>
      <c r="GW56" s="13"/>
      <c r="GX56" s="13"/>
      <c r="GY56" s="13"/>
      <c r="GZ56" s="13"/>
      <c r="HA56" s="13"/>
      <c r="HB56" s="13"/>
      <c r="HC56" s="13"/>
      <c r="HD56" s="13"/>
      <c r="HE56" s="13"/>
      <c r="HF56" s="13"/>
      <c r="HG56" s="13"/>
    </row>
    <row r="57" spans="1:215" ht="14.5">
      <c r="A57" s="6"/>
      <c r="B57" s="7" t="s">
        <v>258</v>
      </c>
      <c r="C57" s="6">
        <v>71</v>
      </c>
      <c r="D57" s="6">
        <v>71</v>
      </c>
      <c r="E57" s="6">
        <v>71</v>
      </c>
      <c r="F57" s="6">
        <v>71.099999999999994</v>
      </c>
      <c r="G57" s="6">
        <v>71.099999999999994</v>
      </c>
      <c r="H57" s="6">
        <v>71.099999999999994</v>
      </c>
      <c r="I57" s="6">
        <v>71.099999999999994</v>
      </c>
      <c r="J57" s="6">
        <v>71.2</v>
      </c>
      <c r="K57" s="6">
        <v>71.2</v>
      </c>
      <c r="L57" s="6">
        <v>71.2</v>
      </c>
      <c r="M57" s="6">
        <v>71.2</v>
      </c>
      <c r="N57" s="6">
        <v>71.2</v>
      </c>
      <c r="O57" s="6">
        <v>71.2</v>
      </c>
      <c r="P57" s="6">
        <v>71.2</v>
      </c>
      <c r="Q57" s="6">
        <v>71.2</v>
      </c>
      <c r="R57" s="6">
        <v>71.2</v>
      </c>
      <c r="S57" s="6">
        <v>71.2</v>
      </c>
      <c r="T57" s="6">
        <v>71.2</v>
      </c>
      <c r="U57" s="6">
        <v>71.2</v>
      </c>
      <c r="V57" s="6">
        <v>71.2</v>
      </c>
      <c r="W57" s="6">
        <v>71.099999999999994</v>
      </c>
      <c r="Y57" s="6"/>
      <c r="Z57" s="7" t="s">
        <v>258</v>
      </c>
      <c r="AA57" s="6">
        <v>71</v>
      </c>
      <c r="AB57" s="6">
        <v>69.599999999999994</v>
      </c>
      <c r="AC57" s="6">
        <v>69.900000000000006</v>
      </c>
      <c r="AD57" s="6">
        <v>69.7</v>
      </c>
      <c r="AE57" s="6">
        <v>69.599999999999994</v>
      </c>
      <c r="AF57" s="6">
        <v>69</v>
      </c>
      <c r="AG57" s="6">
        <v>68.900000000000006</v>
      </c>
      <c r="AH57" s="6">
        <v>71.2</v>
      </c>
      <c r="AI57" s="6">
        <v>71.2</v>
      </c>
      <c r="AJ57" s="6">
        <v>71.2</v>
      </c>
      <c r="AK57" s="6">
        <v>71.2</v>
      </c>
      <c r="AL57" s="6">
        <v>71.2</v>
      </c>
      <c r="AM57" s="6">
        <v>71.2</v>
      </c>
      <c r="AN57" s="6">
        <v>71.2</v>
      </c>
      <c r="AO57" s="6">
        <v>69.099999999999994</v>
      </c>
      <c r="AP57" s="6">
        <v>68.900000000000006</v>
      </c>
      <c r="AQ57" s="6">
        <v>68.2</v>
      </c>
      <c r="AR57" s="6">
        <v>68</v>
      </c>
      <c r="AS57" s="6">
        <v>68</v>
      </c>
      <c r="AT57" s="6">
        <v>68.400000000000006</v>
      </c>
      <c r="AU57" s="6">
        <v>68.400000000000006</v>
      </c>
      <c r="AW57" s="21"/>
      <c r="AX57" s="22" t="s">
        <v>259</v>
      </c>
      <c r="AY57" s="21">
        <v>71</v>
      </c>
      <c r="AZ57" s="21">
        <v>71</v>
      </c>
      <c r="BA57" s="21">
        <v>71</v>
      </c>
      <c r="BB57" s="21">
        <v>71.099999999999994</v>
      </c>
      <c r="BC57" s="21">
        <v>71.099999999999994</v>
      </c>
      <c r="BD57" s="21">
        <v>71.099999999999994</v>
      </c>
      <c r="BE57" s="21">
        <v>71.099999999999994</v>
      </c>
      <c r="BF57" s="21">
        <v>71.2</v>
      </c>
      <c r="BG57" s="21">
        <v>71.2</v>
      </c>
      <c r="BH57" s="21">
        <v>71.2</v>
      </c>
      <c r="BI57" s="21">
        <v>71.2</v>
      </c>
      <c r="BJ57" s="21">
        <v>71.2</v>
      </c>
      <c r="BK57" s="21">
        <v>71.2</v>
      </c>
      <c r="BL57" s="21">
        <v>71.2</v>
      </c>
      <c r="BM57" s="21">
        <v>71.2</v>
      </c>
      <c r="BN57" s="21">
        <v>71.2</v>
      </c>
      <c r="BO57" s="21">
        <v>71.2</v>
      </c>
      <c r="BP57" s="21">
        <v>71.2</v>
      </c>
      <c r="BQ57" s="21">
        <v>71.099999999999994</v>
      </c>
      <c r="BR57" s="21">
        <v>71.099999999999994</v>
      </c>
      <c r="BS57" s="21">
        <v>71.099999999999994</v>
      </c>
      <c r="BT57" s="29"/>
      <c r="BU57" s="21"/>
      <c r="BV57" s="22" t="s">
        <v>259</v>
      </c>
      <c r="BW57" s="21">
        <v>53.2</v>
      </c>
      <c r="BX57" s="21">
        <v>51.1</v>
      </c>
      <c r="BY57" s="21">
        <v>53.4</v>
      </c>
      <c r="BZ57" s="21">
        <v>55.8</v>
      </c>
      <c r="CA57" s="21">
        <v>55.5</v>
      </c>
      <c r="CB57" s="21">
        <v>55.6</v>
      </c>
      <c r="CC57" s="21">
        <v>57</v>
      </c>
      <c r="CD57" s="21">
        <v>57.7</v>
      </c>
      <c r="CE57" s="21">
        <v>57.5</v>
      </c>
      <c r="CF57" s="21">
        <v>57</v>
      </c>
      <c r="CG57" s="21">
        <v>58.4</v>
      </c>
      <c r="CH57" s="21">
        <v>58.6</v>
      </c>
      <c r="CI57" s="21">
        <v>56.6</v>
      </c>
      <c r="CJ57" s="21">
        <v>55.4</v>
      </c>
      <c r="CK57" s="21">
        <v>52.2</v>
      </c>
      <c r="CL57" s="21">
        <v>53.3</v>
      </c>
      <c r="CM57" s="21">
        <v>52.7</v>
      </c>
      <c r="CN57" s="21">
        <v>53.7</v>
      </c>
      <c r="CO57" s="21">
        <v>53.7</v>
      </c>
      <c r="CP57" s="21">
        <v>52.8</v>
      </c>
      <c r="CQ57" s="21">
        <v>48.2</v>
      </c>
      <c r="CR57" s="29"/>
      <c r="CS57" s="21"/>
      <c r="CT57" s="22" t="s">
        <v>259</v>
      </c>
      <c r="CU57" s="21">
        <v>59.2</v>
      </c>
      <c r="CV57" s="21">
        <v>58.8</v>
      </c>
      <c r="CW57" s="21">
        <v>60.3</v>
      </c>
      <c r="CX57" s="21">
        <v>60.9</v>
      </c>
      <c r="CY57" s="21">
        <v>60.9</v>
      </c>
      <c r="CZ57" s="21">
        <v>61.1</v>
      </c>
      <c r="DA57" s="21">
        <v>59.1</v>
      </c>
      <c r="DB57" s="21">
        <v>62.2</v>
      </c>
      <c r="DC57" s="21">
        <v>60.2</v>
      </c>
      <c r="DD57" s="21">
        <v>63.7</v>
      </c>
      <c r="DE57" s="21">
        <v>64.3</v>
      </c>
      <c r="DF57" s="21">
        <v>65</v>
      </c>
      <c r="DG57" s="21">
        <v>64.7</v>
      </c>
      <c r="DH57" s="21">
        <v>64.900000000000006</v>
      </c>
      <c r="DI57" s="21">
        <v>62.6</v>
      </c>
      <c r="DJ57" s="21">
        <v>62.3</v>
      </c>
      <c r="DK57" s="21">
        <v>60.7</v>
      </c>
      <c r="DL57" s="21">
        <v>61.6</v>
      </c>
      <c r="DM57" s="21">
        <v>62</v>
      </c>
      <c r="DN57" s="21">
        <v>62</v>
      </c>
      <c r="DO57" s="21">
        <v>59.6</v>
      </c>
      <c r="DP57" s="29"/>
      <c r="DQ57" s="21"/>
      <c r="DR57" s="22" t="s">
        <v>259</v>
      </c>
      <c r="DS57" s="21">
        <v>70.400000000000006</v>
      </c>
      <c r="DT57" s="21">
        <v>70</v>
      </c>
      <c r="DU57" s="21">
        <v>70</v>
      </c>
      <c r="DV57" s="21">
        <v>69.900000000000006</v>
      </c>
      <c r="DW57" s="21">
        <v>69.900000000000006</v>
      </c>
      <c r="DX57" s="21">
        <v>69.8</v>
      </c>
      <c r="DY57" s="21">
        <v>70.599999999999994</v>
      </c>
      <c r="DZ57" s="21">
        <v>70.7</v>
      </c>
      <c r="EA57" s="21">
        <v>70.7</v>
      </c>
      <c r="EB57" s="21">
        <v>70.8</v>
      </c>
      <c r="EC57" s="21">
        <v>70.7</v>
      </c>
      <c r="ED57" s="21">
        <v>71.2</v>
      </c>
      <c r="EE57" s="21">
        <v>71.2</v>
      </c>
      <c r="EF57" s="21">
        <v>71.2</v>
      </c>
      <c r="EG57" s="21">
        <v>71.2</v>
      </c>
      <c r="EH57" s="21">
        <v>71.2</v>
      </c>
      <c r="EI57" s="21">
        <v>71.099999999999994</v>
      </c>
      <c r="EJ57" s="21">
        <v>71.099999999999994</v>
      </c>
      <c r="EK57" s="21">
        <v>71.099999999999994</v>
      </c>
      <c r="EL57" s="21">
        <v>71</v>
      </c>
      <c r="EM57" s="21">
        <v>71</v>
      </c>
      <c r="EN57" s="29"/>
      <c r="EO57" s="21"/>
      <c r="EP57" s="22" t="s">
        <v>259</v>
      </c>
      <c r="EQ57" s="21">
        <v>70.599999999999994</v>
      </c>
      <c r="ER57" s="21">
        <v>70.599999999999994</v>
      </c>
      <c r="ES57" s="21">
        <v>70.599999999999994</v>
      </c>
      <c r="ET57" s="21">
        <v>70.7</v>
      </c>
      <c r="EU57" s="21">
        <v>70.099999999999994</v>
      </c>
      <c r="EV57" s="21">
        <v>70.400000000000006</v>
      </c>
      <c r="EW57" s="21">
        <v>70.8</v>
      </c>
      <c r="EX57" s="21">
        <v>70.8</v>
      </c>
      <c r="EY57" s="21">
        <v>70.900000000000006</v>
      </c>
      <c r="EZ57" s="21">
        <v>71</v>
      </c>
      <c r="FA57" s="21">
        <v>71</v>
      </c>
      <c r="FB57" s="21">
        <v>71.099999999999994</v>
      </c>
      <c r="FC57" s="21">
        <v>71.099999999999994</v>
      </c>
      <c r="FD57" s="21">
        <v>71.099999999999994</v>
      </c>
      <c r="FE57" s="21">
        <v>71.099999999999994</v>
      </c>
      <c r="FF57" s="21">
        <v>71.099999999999994</v>
      </c>
      <c r="FG57" s="21">
        <v>71</v>
      </c>
      <c r="FH57" s="21">
        <v>71</v>
      </c>
      <c r="FI57" s="21">
        <v>71</v>
      </c>
      <c r="FJ57" s="21">
        <v>71</v>
      </c>
      <c r="FK57" s="21">
        <v>71</v>
      </c>
      <c r="FM57" s="6"/>
      <c r="FN57" s="7" t="s">
        <v>258</v>
      </c>
      <c r="FO57" s="6">
        <v>66.599999999999994</v>
      </c>
      <c r="FP57" s="6">
        <v>67.400000000000006</v>
      </c>
      <c r="FQ57" s="6">
        <v>66.599999999999994</v>
      </c>
      <c r="FR57" s="6">
        <v>65.3</v>
      </c>
      <c r="FS57" s="6">
        <v>63.2</v>
      </c>
      <c r="FT57" s="6">
        <v>63.4</v>
      </c>
      <c r="FU57" s="6">
        <v>65.5</v>
      </c>
      <c r="FV57" s="6">
        <v>65.599999999999994</v>
      </c>
      <c r="FW57" s="6">
        <v>67.099999999999994</v>
      </c>
      <c r="FX57" s="6">
        <v>67.400000000000006</v>
      </c>
      <c r="FY57" s="6">
        <v>67.3</v>
      </c>
      <c r="FZ57" s="6">
        <v>66</v>
      </c>
      <c r="GA57" s="6">
        <v>66.599999999999994</v>
      </c>
      <c r="GB57" s="6">
        <v>67.099999999999994</v>
      </c>
      <c r="GC57" s="6">
        <v>65.400000000000006</v>
      </c>
      <c r="GD57" s="6">
        <v>65.8</v>
      </c>
      <c r="GE57" s="6">
        <v>64.7</v>
      </c>
      <c r="GF57" s="6">
        <v>64.400000000000006</v>
      </c>
      <c r="GG57" s="6">
        <v>64.7</v>
      </c>
      <c r="GH57" s="6">
        <v>65.099999999999994</v>
      </c>
      <c r="GI57" s="6">
        <v>64.099999999999994</v>
      </c>
      <c r="GK57" s="6"/>
      <c r="GL57" s="7" t="s">
        <v>258</v>
      </c>
      <c r="GM57" s="6">
        <v>63.9</v>
      </c>
      <c r="GN57" s="6">
        <v>65.3</v>
      </c>
      <c r="GO57" s="6">
        <v>64.7</v>
      </c>
      <c r="GP57" s="6">
        <v>64.400000000000006</v>
      </c>
      <c r="GQ57" s="6">
        <v>64.099999999999994</v>
      </c>
      <c r="GR57" s="6">
        <v>63.5</v>
      </c>
      <c r="GS57" s="6">
        <v>64.400000000000006</v>
      </c>
      <c r="GT57" s="6">
        <v>64.7</v>
      </c>
      <c r="GU57" s="6">
        <v>63.8</v>
      </c>
      <c r="GV57" s="6">
        <v>61.4</v>
      </c>
      <c r="GW57" s="6">
        <v>60.5</v>
      </c>
      <c r="GX57" s="6">
        <v>60.5</v>
      </c>
      <c r="GY57" s="6">
        <v>59.4</v>
      </c>
      <c r="GZ57" s="6">
        <v>61.4</v>
      </c>
      <c r="HA57" s="6">
        <v>59.8</v>
      </c>
      <c r="HB57" s="6">
        <v>60.7</v>
      </c>
      <c r="HC57" s="6">
        <v>59.8</v>
      </c>
      <c r="HD57" s="6">
        <v>60.6</v>
      </c>
      <c r="HE57" s="6">
        <v>61</v>
      </c>
      <c r="HF57" s="6">
        <v>61</v>
      </c>
      <c r="HG57" s="6">
        <v>59.1</v>
      </c>
    </row>
    <row r="58" spans="1:215" ht="14.5">
      <c r="A58" s="410"/>
      <c r="B58" s="410"/>
      <c r="C58" s="1"/>
      <c r="D58" s="1"/>
      <c r="E58" s="1"/>
      <c r="F58" s="1"/>
      <c r="G58" s="1"/>
      <c r="H58" s="1"/>
      <c r="I58" s="1"/>
      <c r="J58" s="1"/>
      <c r="K58" s="1"/>
      <c r="L58" s="1"/>
      <c r="M58" s="1"/>
      <c r="N58" s="1"/>
      <c r="O58" s="1"/>
      <c r="P58" s="1"/>
      <c r="Q58" s="1"/>
      <c r="R58" s="1"/>
      <c r="S58" s="1"/>
      <c r="T58" s="1"/>
      <c r="U58" s="1"/>
      <c r="V58" s="1"/>
      <c r="W58" s="1"/>
      <c r="Y58" s="410"/>
      <c r="Z58" s="410"/>
      <c r="AA58" s="1"/>
      <c r="AB58" s="1"/>
      <c r="AC58" s="1"/>
      <c r="AD58" s="1"/>
      <c r="AE58" s="1"/>
      <c r="AF58" s="1"/>
      <c r="AG58" s="1"/>
      <c r="AH58" s="1"/>
      <c r="AI58" s="1"/>
      <c r="AJ58" s="1"/>
      <c r="AK58" s="1"/>
      <c r="AL58" s="1"/>
      <c r="AM58" s="1"/>
      <c r="AN58" s="1"/>
      <c r="AO58" s="1"/>
      <c r="AP58" s="1"/>
      <c r="AQ58" s="1"/>
      <c r="AR58" s="1"/>
      <c r="AS58" s="1"/>
      <c r="AT58" s="1"/>
      <c r="AU58" s="1"/>
      <c r="AW58" s="411"/>
      <c r="AX58" s="411"/>
      <c r="AY58" s="16"/>
      <c r="AZ58" s="16"/>
      <c r="BA58" s="16"/>
      <c r="BB58" s="16"/>
      <c r="BC58" s="16"/>
      <c r="BD58" s="16"/>
      <c r="BE58" s="16"/>
      <c r="BF58" s="16"/>
      <c r="BG58" s="16"/>
      <c r="BH58" s="16"/>
      <c r="BI58" s="16"/>
      <c r="BJ58" s="16"/>
      <c r="BK58" s="16"/>
      <c r="BL58" s="16"/>
      <c r="BM58" s="16"/>
      <c r="BN58" s="16"/>
      <c r="BO58" s="16"/>
      <c r="BP58" s="16"/>
      <c r="BQ58" s="16"/>
      <c r="BR58" s="16"/>
      <c r="BS58" s="16"/>
      <c r="BT58" s="29"/>
      <c r="BU58" s="411"/>
      <c r="BV58" s="411"/>
      <c r="BW58" s="16"/>
      <c r="BX58" s="16"/>
      <c r="BY58" s="16"/>
      <c r="BZ58" s="16"/>
      <c r="CA58" s="16"/>
      <c r="CB58" s="16"/>
      <c r="CC58" s="16"/>
      <c r="CD58" s="16"/>
      <c r="CE58" s="16"/>
      <c r="CF58" s="16"/>
      <c r="CG58" s="16"/>
      <c r="CH58" s="16"/>
      <c r="CI58" s="16"/>
      <c r="CJ58" s="16"/>
      <c r="CK58" s="16"/>
      <c r="CL58" s="16"/>
      <c r="CM58" s="16"/>
      <c r="CN58" s="16"/>
      <c r="CO58" s="16"/>
      <c r="CP58" s="16"/>
      <c r="CQ58" s="16"/>
      <c r="CR58" s="29"/>
      <c r="CS58" s="411"/>
      <c r="CT58" s="411"/>
      <c r="CU58" s="16"/>
      <c r="CV58" s="16"/>
      <c r="CW58" s="16"/>
      <c r="CX58" s="16"/>
      <c r="CY58" s="16"/>
      <c r="CZ58" s="16"/>
      <c r="DA58" s="16"/>
      <c r="DB58" s="16"/>
      <c r="DC58" s="16"/>
      <c r="DD58" s="16"/>
      <c r="DE58" s="16"/>
      <c r="DF58" s="16"/>
      <c r="DG58" s="16"/>
      <c r="DH58" s="16"/>
      <c r="DI58" s="16"/>
      <c r="DJ58" s="16"/>
      <c r="DK58" s="16"/>
      <c r="DL58" s="16"/>
      <c r="DM58" s="16"/>
      <c r="DN58" s="16"/>
      <c r="DO58" s="16"/>
      <c r="DP58" s="29"/>
      <c r="DQ58" s="411"/>
      <c r="DR58" s="411"/>
      <c r="DS58" s="16"/>
      <c r="DT58" s="16"/>
      <c r="DU58" s="16"/>
      <c r="DV58" s="16"/>
      <c r="DW58" s="16"/>
      <c r="DX58" s="16"/>
      <c r="DY58" s="16"/>
      <c r="DZ58" s="16"/>
      <c r="EA58" s="16"/>
      <c r="EB58" s="16"/>
      <c r="EC58" s="16"/>
      <c r="ED58" s="16"/>
      <c r="EE58" s="16"/>
      <c r="EF58" s="16"/>
      <c r="EG58" s="16"/>
      <c r="EH58" s="16"/>
      <c r="EI58" s="16"/>
      <c r="EJ58" s="16"/>
      <c r="EK58" s="16"/>
      <c r="EL58" s="16"/>
      <c r="EM58" s="16"/>
      <c r="EN58" s="29"/>
      <c r="EO58" s="411"/>
      <c r="EP58" s="411"/>
      <c r="EQ58" s="16"/>
      <c r="ER58" s="16"/>
      <c r="ES58" s="16"/>
      <c r="ET58" s="16"/>
      <c r="EU58" s="16"/>
      <c r="EV58" s="16"/>
      <c r="EW58" s="16"/>
      <c r="EX58" s="16"/>
      <c r="EY58" s="16"/>
      <c r="EZ58" s="16"/>
      <c r="FA58" s="16"/>
      <c r="FB58" s="16"/>
      <c r="FC58" s="16"/>
      <c r="FD58" s="16"/>
      <c r="FE58" s="16"/>
      <c r="FF58" s="16"/>
      <c r="FG58" s="16"/>
      <c r="FH58" s="16"/>
      <c r="FI58" s="16"/>
      <c r="FJ58" s="16"/>
      <c r="FK58" s="16"/>
      <c r="FM58" s="410"/>
      <c r="FN58" s="410"/>
      <c r="FO58" s="1"/>
      <c r="FP58" s="1"/>
      <c r="FQ58" s="1"/>
      <c r="FR58" s="1"/>
      <c r="FS58" s="1"/>
      <c r="FT58" s="1"/>
      <c r="FU58" s="1"/>
      <c r="FV58" s="1"/>
      <c r="FW58" s="1"/>
      <c r="FX58" s="1"/>
      <c r="FY58" s="1"/>
      <c r="FZ58" s="1"/>
      <c r="GA58" s="1"/>
      <c r="GB58" s="1"/>
      <c r="GC58" s="1"/>
      <c r="GD58" s="1"/>
      <c r="GE58" s="1"/>
      <c r="GF58" s="1"/>
      <c r="GG58" s="1"/>
      <c r="GH58" s="1"/>
      <c r="GI58" s="1"/>
      <c r="GK58" s="410"/>
      <c r="GL58" s="410"/>
      <c r="GM58" s="1"/>
      <c r="GN58" s="1"/>
      <c r="GO58" s="1"/>
      <c r="GP58" s="1"/>
      <c r="GQ58" s="1"/>
      <c r="GR58" s="1"/>
      <c r="GS58" s="1"/>
      <c r="GT58" s="1"/>
      <c r="GU58" s="1"/>
      <c r="GV58" s="1"/>
      <c r="GW58" s="1"/>
      <c r="GX58" s="1"/>
      <c r="GY58" s="1"/>
      <c r="GZ58" s="1"/>
      <c r="HA58" s="1"/>
      <c r="HB58" s="1"/>
      <c r="HC58" s="1"/>
      <c r="HD58" s="1"/>
      <c r="HE58" s="1"/>
      <c r="HF58" s="1"/>
      <c r="HG58" s="1"/>
    </row>
    <row r="59" spans="1:215" ht="14.5">
      <c r="A59" s="410" t="s">
        <v>269</v>
      </c>
      <c r="B59" s="410"/>
      <c r="C59" s="1"/>
      <c r="D59" s="1"/>
      <c r="E59" s="1"/>
      <c r="F59" s="1"/>
      <c r="G59" s="1"/>
      <c r="H59" s="1"/>
      <c r="I59" s="1"/>
      <c r="J59" s="1"/>
      <c r="K59" s="1"/>
      <c r="L59" s="1"/>
      <c r="M59" s="1"/>
      <c r="N59" s="1"/>
      <c r="O59" s="1"/>
      <c r="P59" s="1"/>
      <c r="Q59" s="1"/>
      <c r="R59" s="1"/>
      <c r="S59" s="1"/>
      <c r="T59" s="1"/>
      <c r="U59" s="1"/>
      <c r="V59" s="1"/>
      <c r="W59" s="1"/>
      <c r="Y59" s="410" t="s">
        <v>269</v>
      </c>
      <c r="Z59" s="410"/>
      <c r="AA59" s="1"/>
      <c r="AB59" s="1"/>
      <c r="AC59" s="1"/>
      <c r="AD59" s="1"/>
      <c r="AE59" s="1"/>
      <c r="AF59" s="1"/>
      <c r="AG59" s="1"/>
      <c r="AH59" s="1"/>
      <c r="AI59" s="1"/>
      <c r="AJ59" s="1"/>
      <c r="AK59" s="1"/>
      <c r="AL59" s="1"/>
      <c r="AM59" s="1"/>
      <c r="AN59" s="1"/>
      <c r="AO59" s="1"/>
      <c r="AP59" s="1"/>
      <c r="AQ59" s="1"/>
      <c r="AR59" s="1"/>
      <c r="AS59" s="1"/>
      <c r="AT59" s="1"/>
      <c r="AU59" s="1"/>
      <c r="AW59" s="411" t="s">
        <v>269</v>
      </c>
      <c r="AX59" s="411"/>
      <c r="AY59" s="16"/>
      <c r="AZ59" s="16"/>
      <c r="BA59" s="16"/>
      <c r="BB59" s="16"/>
      <c r="BC59" s="16"/>
      <c r="BD59" s="16"/>
      <c r="BE59" s="16"/>
      <c r="BF59" s="16"/>
      <c r="BG59" s="16"/>
      <c r="BH59" s="16"/>
      <c r="BI59" s="16"/>
      <c r="BJ59" s="16"/>
      <c r="BK59" s="16"/>
      <c r="BL59" s="16"/>
      <c r="BM59" s="16"/>
      <c r="BN59" s="16"/>
      <c r="BO59" s="16"/>
      <c r="BP59" s="16"/>
      <c r="BQ59" s="16"/>
      <c r="BR59" s="16"/>
      <c r="BS59" s="16"/>
      <c r="BT59" s="29"/>
      <c r="BU59" s="411" t="s">
        <v>269</v>
      </c>
      <c r="BV59" s="411"/>
      <c r="BW59" s="16"/>
      <c r="BX59" s="16"/>
      <c r="BY59" s="16"/>
      <c r="BZ59" s="16"/>
      <c r="CA59" s="16"/>
      <c r="CB59" s="16"/>
      <c r="CC59" s="16"/>
      <c r="CD59" s="16"/>
      <c r="CE59" s="16"/>
      <c r="CF59" s="16"/>
      <c r="CG59" s="16"/>
      <c r="CH59" s="16"/>
      <c r="CI59" s="16"/>
      <c r="CJ59" s="16"/>
      <c r="CK59" s="16"/>
      <c r="CL59" s="16"/>
      <c r="CM59" s="16"/>
      <c r="CN59" s="16"/>
      <c r="CO59" s="16"/>
      <c r="CP59" s="16"/>
      <c r="CQ59" s="16"/>
      <c r="CR59" s="29"/>
      <c r="CS59" s="411" t="s">
        <v>269</v>
      </c>
      <c r="CT59" s="411"/>
      <c r="CU59" s="16"/>
      <c r="CV59" s="16"/>
      <c r="CW59" s="16"/>
      <c r="CX59" s="16"/>
      <c r="CY59" s="16"/>
      <c r="CZ59" s="16"/>
      <c r="DA59" s="16"/>
      <c r="DB59" s="16"/>
      <c r="DC59" s="16"/>
      <c r="DD59" s="16"/>
      <c r="DE59" s="16"/>
      <c r="DF59" s="16"/>
      <c r="DG59" s="16"/>
      <c r="DH59" s="16"/>
      <c r="DI59" s="16"/>
      <c r="DJ59" s="16"/>
      <c r="DK59" s="16"/>
      <c r="DL59" s="16"/>
      <c r="DM59" s="16"/>
      <c r="DN59" s="16"/>
      <c r="DO59" s="16"/>
      <c r="DP59" s="29"/>
      <c r="DQ59" s="411" t="s">
        <v>269</v>
      </c>
      <c r="DR59" s="411"/>
      <c r="DS59" s="16"/>
      <c r="DT59" s="16"/>
      <c r="DU59" s="16"/>
      <c r="DV59" s="16"/>
      <c r="DW59" s="16"/>
      <c r="DX59" s="16"/>
      <c r="DY59" s="16"/>
      <c r="DZ59" s="16"/>
      <c r="EA59" s="16"/>
      <c r="EB59" s="16"/>
      <c r="EC59" s="16"/>
      <c r="ED59" s="16"/>
      <c r="EE59" s="16"/>
      <c r="EF59" s="16"/>
      <c r="EG59" s="16"/>
      <c r="EH59" s="16"/>
      <c r="EI59" s="16"/>
      <c r="EJ59" s="16"/>
      <c r="EK59" s="16"/>
      <c r="EL59" s="16"/>
      <c r="EM59" s="16"/>
      <c r="EN59" s="29"/>
      <c r="EO59" s="411" t="s">
        <v>269</v>
      </c>
      <c r="EP59" s="411"/>
      <c r="EQ59" s="16"/>
      <c r="ER59" s="16"/>
      <c r="ES59" s="16"/>
      <c r="ET59" s="16"/>
      <c r="EU59" s="16"/>
      <c r="EV59" s="16"/>
      <c r="EW59" s="16"/>
      <c r="EX59" s="16"/>
      <c r="EY59" s="16"/>
      <c r="EZ59" s="16"/>
      <c r="FA59" s="16"/>
      <c r="FB59" s="16"/>
      <c r="FC59" s="16"/>
      <c r="FD59" s="16"/>
      <c r="FE59" s="16"/>
      <c r="FF59" s="16"/>
      <c r="FG59" s="16"/>
      <c r="FH59" s="16"/>
      <c r="FI59" s="16"/>
      <c r="FJ59" s="16"/>
      <c r="FK59" s="16"/>
      <c r="FM59" s="410" t="s">
        <v>269</v>
      </c>
      <c r="FN59" s="410"/>
      <c r="FO59" s="1"/>
      <c r="FP59" s="1"/>
      <c r="FQ59" s="1"/>
      <c r="FR59" s="1"/>
      <c r="FS59" s="1"/>
      <c r="FT59" s="1"/>
      <c r="FU59" s="1"/>
      <c r="FV59" s="1"/>
      <c r="FW59" s="1"/>
      <c r="FX59" s="1"/>
      <c r="FY59" s="1"/>
      <c r="FZ59" s="1"/>
      <c r="GA59" s="1"/>
      <c r="GB59" s="1"/>
      <c r="GC59" s="1"/>
      <c r="GD59" s="1"/>
      <c r="GE59" s="1"/>
      <c r="GF59" s="1"/>
      <c r="GG59" s="1"/>
      <c r="GH59" s="1"/>
      <c r="GI59" s="1"/>
      <c r="GK59" s="410" t="s">
        <v>269</v>
      </c>
      <c r="GL59" s="410"/>
      <c r="GM59" s="1"/>
      <c r="GN59" s="1"/>
      <c r="GO59" s="1"/>
      <c r="GP59" s="1"/>
      <c r="GQ59" s="1"/>
      <c r="GR59" s="1"/>
      <c r="GS59" s="1"/>
      <c r="GT59" s="1"/>
      <c r="GU59" s="1"/>
      <c r="GV59" s="1"/>
      <c r="GW59" s="1"/>
      <c r="GX59" s="1"/>
      <c r="GY59" s="1"/>
      <c r="GZ59" s="1"/>
      <c r="HA59" s="1"/>
      <c r="HB59" s="1"/>
      <c r="HC59" s="1"/>
      <c r="HD59" s="1"/>
      <c r="HE59" s="1"/>
      <c r="HF59" s="1"/>
      <c r="HG59" s="1"/>
    </row>
    <row r="60" spans="1:215" ht="14.5">
      <c r="A60" s="410"/>
      <c r="B60" s="410"/>
      <c r="C60" s="1"/>
      <c r="D60" s="1"/>
      <c r="E60" s="1"/>
      <c r="F60" s="1"/>
      <c r="G60" s="1"/>
      <c r="H60" s="1"/>
      <c r="I60" s="1"/>
      <c r="J60" s="1"/>
      <c r="K60" s="1"/>
      <c r="L60" s="1"/>
      <c r="M60" s="1"/>
      <c r="N60" s="1"/>
      <c r="O60" s="1"/>
      <c r="P60" s="1"/>
      <c r="Q60" s="1"/>
      <c r="R60" s="1"/>
      <c r="S60" s="1"/>
      <c r="T60" s="1"/>
      <c r="U60" s="1"/>
      <c r="V60" s="1"/>
      <c r="W60" s="1"/>
      <c r="Y60" s="410"/>
      <c r="Z60" s="410"/>
      <c r="AA60" s="1"/>
      <c r="AB60" s="1"/>
      <c r="AC60" s="1"/>
      <c r="AD60" s="1"/>
      <c r="AE60" s="1"/>
      <c r="AF60" s="1"/>
      <c r="AG60" s="1"/>
      <c r="AH60" s="1"/>
      <c r="AI60" s="1"/>
      <c r="AJ60" s="1"/>
      <c r="AK60" s="1"/>
      <c r="AL60" s="1"/>
      <c r="AM60" s="1"/>
      <c r="AN60" s="1"/>
      <c r="AO60" s="1"/>
      <c r="AP60" s="1"/>
      <c r="AQ60" s="1"/>
      <c r="AR60" s="1"/>
      <c r="AS60" s="1"/>
      <c r="AT60" s="1"/>
      <c r="AU60" s="1"/>
      <c r="FM60" s="410"/>
      <c r="FN60" s="410"/>
      <c r="FO60" s="1"/>
      <c r="FP60" s="1"/>
      <c r="FQ60" s="1"/>
      <c r="FR60" s="1"/>
      <c r="FS60" s="1"/>
      <c r="FT60" s="1"/>
      <c r="FU60" s="1"/>
      <c r="FV60" s="1"/>
      <c r="FW60" s="1"/>
      <c r="FX60" s="1"/>
      <c r="FY60" s="1"/>
      <c r="FZ60" s="1"/>
      <c r="GA60" s="1"/>
      <c r="GB60" s="1"/>
      <c r="GC60" s="1"/>
      <c r="GD60" s="1"/>
      <c r="GE60" s="1"/>
      <c r="GF60" s="1"/>
      <c r="GG60" s="1"/>
      <c r="GH60" s="1"/>
      <c r="GI60" s="1"/>
      <c r="GK60" s="410"/>
      <c r="GL60" s="410"/>
      <c r="GM60" s="1"/>
      <c r="GN60" s="1"/>
      <c r="GO60" s="1"/>
      <c r="GP60" s="1"/>
      <c r="GQ60" s="1"/>
      <c r="GR60" s="1"/>
      <c r="GS60" s="1"/>
      <c r="GT60" s="1"/>
      <c r="GU60" s="1"/>
      <c r="GV60" s="1"/>
      <c r="GW60" s="1"/>
      <c r="GX60" s="1"/>
      <c r="GY60" s="1"/>
      <c r="GZ60" s="1"/>
      <c r="HA60" s="1"/>
      <c r="HB60" s="1"/>
      <c r="HC60" s="1"/>
      <c r="HD60" s="1"/>
      <c r="HE60" s="1"/>
      <c r="HF60" s="1"/>
      <c r="HG60" s="1"/>
    </row>
  </sheetData>
  <mergeCells count="193">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2:B22"/>
    <mergeCell ref="Y22:Z22"/>
    <mergeCell ref="AW22:AX22"/>
    <mergeCell ref="BU22:BV22"/>
    <mergeCell ref="CS22:CT22"/>
    <mergeCell ref="DQ22:DR22"/>
    <mergeCell ref="EO22:EP22"/>
    <mergeCell ref="FM22:FN22"/>
    <mergeCell ref="GK22:GL22"/>
    <mergeCell ref="A31:B31"/>
    <mergeCell ref="Y31:Z31"/>
    <mergeCell ref="AW31:AX31"/>
    <mergeCell ref="BU31:BV31"/>
    <mergeCell ref="CS31:CT31"/>
    <mergeCell ref="DQ31:DR31"/>
    <mergeCell ref="EO31:EP31"/>
    <mergeCell ref="FM31:FN31"/>
    <mergeCell ref="GK31:GL31"/>
    <mergeCell ref="A34:B34"/>
    <mergeCell ref="Y34:Z34"/>
    <mergeCell ref="AW34:AX34"/>
    <mergeCell ref="BU34:BV34"/>
    <mergeCell ref="CS34:CT34"/>
    <mergeCell ref="DQ34:DR34"/>
    <mergeCell ref="EO34:EP34"/>
    <mergeCell ref="FM34:FN34"/>
    <mergeCell ref="GK34:GL34"/>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47:B47"/>
    <mergeCell ref="Y47:Z47"/>
    <mergeCell ref="AW47:AX47"/>
    <mergeCell ref="BU47:BV47"/>
    <mergeCell ref="CS47:CT47"/>
    <mergeCell ref="DQ47:DR47"/>
    <mergeCell ref="EO47:EP47"/>
    <mergeCell ref="FM47:FN47"/>
    <mergeCell ref="GK47:GL47"/>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60:B60"/>
    <mergeCell ref="Y60:Z60"/>
    <mergeCell ref="FM60:FN60"/>
    <mergeCell ref="GK60:GL60"/>
    <mergeCell ref="A59:B59"/>
    <mergeCell ref="Y59:Z59"/>
    <mergeCell ref="AW59:AX59"/>
    <mergeCell ref="BU59:BV59"/>
    <mergeCell ref="CS59:CT59"/>
    <mergeCell ref="DQ59:DR59"/>
    <mergeCell ref="EO59:EP59"/>
    <mergeCell ref="FM59:FN59"/>
    <mergeCell ref="GK59:GL5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I48"/>
  <sheetViews>
    <sheetView topLeftCell="EN7" workbookViewId="0">
      <selection activeCell="FL27" sqref="FL27"/>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spans="1:215" ht="14.5">
      <c r="A1" s="410"/>
      <c r="B1" s="410"/>
      <c r="C1" s="1"/>
      <c r="D1" s="1"/>
      <c r="E1" s="1"/>
      <c r="F1" s="1"/>
      <c r="G1" s="1"/>
      <c r="H1" s="1"/>
      <c r="I1" s="1"/>
      <c r="J1" s="1"/>
      <c r="K1" s="1"/>
      <c r="L1" s="1"/>
      <c r="M1" s="1"/>
      <c r="N1" s="1"/>
      <c r="O1" s="1"/>
      <c r="P1" s="1"/>
      <c r="Q1" s="1"/>
      <c r="R1" s="1"/>
      <c r="S1" s="1"/>
      <c r="T1" s="1"/>
      <c r="U1" s="1"/>
      <c r="V1" s="1"/>
      <c r="W1" s="1"/>
      <c r="Y1" s="410"/>
      <c r="Z1" s="410"/>
      <c r="AA1" s="1"/>
      <c r="AB1" s="1"/>
      <c r="AC1" s="1"/>
      <c r="AD1" s="1"/>
      <c r="AE1" s="1"/>
      <c r="AF1" s="1"/>
      <c r="AG1" s="1"/>
      <c r="AH1" s="1"/>
      <c r="AI1" s="1"/>
      <c r="AJ1" s="1"/>
      <c r="AK1" s="1"/>
      <c r="AL1" s="1"/>
      <c r="AM1" s="1"/>
      <c r="AN1" s="1"/>
      <c r="AO1" s="1"/>
      <c r="AP1" s="1"/>
      <c r="AQ1" s="1"/>
      <c r="AR1" s="1"/>
      <c r="AS1" s="1"/>
      <c r="AT1" s="1"/>
      <c r="AU1" s="1"/>
      <c r="AW1" s="411"/>
      <c r="AX1" s="411"/>
      <c r="AY1" s="16"/>
      <c r="AZ1" s="16"/>
      <c r="BA1" s="16"/>
      <c r="BB1" s="16"/>
      <c r="BC1" s="16"/>
      <c r="BD1" s="16"/>
      <c r="BE1" s="16"/>
      <c r="BF1" s="16"/>
      <c r="BG1" s="16"/>
      <c r="BH1" s="16"/>
      <c r="BI1" s="16"/>
      <c r="BJ1" s="16"/>
      <c r="BK1" s="16"/>
      <c r="BL1" s="16"/>
      <c r="BM1" s="16"/>
      <c r="BN1" s="16"/>
      <c r="BO1" s="16"/>
      <c r="BP1" s="16"/>
      <c r="BQ1" s="16"/>
      <c r="BR1" s="16"/>
      <c r="BS1" s="16"/>
      <c r="BT1" s="29"/>
      <c r="BU1" s="411"/>
      <c r="BV1" s="411"/>
      <c r="BW1" s="16"/>
      <c r="BX1" s="16"/>
      <c r="BY1" s="16"/>
      <c r="BZ1" s="16"/>
      <c r="CA1" s="16"/>
      <c r="CB1" s="16"/>
      <c r="CC1" s="16"/>
      <c r="CD1" s="16"/>
      <c r="CE1" s="16"/>
      <c r="CF1" s="16"/>
      <c r="CG1" s="16"/>
      <c r="CH1" s="16"/>
      <c r="CI1" s="16"/>
      <c r="CJ1" s="16"/>
      <c r="CK1" s="16"/>
      <c r="CL1" s="16"/>
      <c r="CM1" s="16"/>
      <c r="CN1" s="16"/>
      <c r="CO1" s="16"/>
      <c r="CP1" s="16"/>
      <c r="CQ1" s="16"/>
      <c r="CR1" s="29"/>
      <c r="CS1" s="411"/>
      <c r="CT1" s="411"/>
      <c r="CU1" s="16"/>
      <c r="CV1" s="16"/>
      <c r="CW1" s="16"/>
      <c r="CX1" s="16"/>
      <c r="CY1" s="16"/>
      <c r="CZ1" s="16"/>
      <c r="DA1" s="16"/>
      <c r="DB1" s="16"/>
      <c r="DC1" s="16"/>
      <c r="DD1" s="16"/>
      <c r="DE1" s="16"/>
      <c r="DF1" s="16"/>
      <c r="DG1" s="16"/>
      <c r="DH1" s="16"/>
      <c r="DI1" s="16"/>
      <c r="DJ1" s="16"/>
      <c r="DK1" s="16"/>
      <c r="DL1" s="16"/>
      <c r="DM1" s="16"/>
      <c r="DN1" s="16"/>
      <c r="DO1" s="16"/>
      <c r="DP1" s="29"/>
      <c r="DQ1" s="411"/>
      <c r="DR1" s="411"/>
      <c r="DS1" s="16"/>
      <c r="DT1" s="16"/>
      <c r="DU1" s="16"/>
      <c r="DV1" s="16"/>
      <c r="DW1" s="16"/>
      <c r="DX1" s="16"/>
      <c r="DY1" s="16"/>
      <c r="DZ1" s="16"/>
      <c r="EA1" s="16"/>
      <c r="EB1" s="16"/>
      <c r="EC1" s="16"/>
      <c r="ED1" s="16"/>
      <c r="EE1" s="16"/>
      <c r="EF1" s="16"/>
      <c r="EG1" s="16"/>
      <c r="EH1" s="16"/>
      <c r="EI1" s="16"/>
      <c r="EJ1" s="16"/>
      <c r="EK1" s="16"/>
      <c r="EL1" s="16"/>
      <c r="EM1" s="16"/>
      <c r="EO1" s="410"/>
      <c r="EP1" s="410"/>
      <c r="EQ1" s="1"/>
      <c r="ER1" s="1"/>
      <c r="ES1" s="1"/>
      <c r="ET1" s="1"/>
      <c r="EU1" s="1"/>
      <c r="EV1" s="1"/>
      <c r="EW1" s="1"/>
      <c r="EX1" s="1"/>
      <c r="EY1" s="1"/>
      <c r="EZ1" s="1"/>
      <c r="FA1" s="1"/>
      <c r="FB1" s="1"/>
      <c r="FC1" s="1"/>
      <c r="FD1" s="1"/>
      <c r="FE1" s="1"/>
      <c r="FF1" s="1"/>
      <c r="FG1" s="1"/>
      <c r="FH1" s="1"/>
      <c r="FI1" s="1"/>
      <c r="FJ1" s="1"/>
      <c r="FK1" s="1"/>
      <c r="FM1" s="410"/>
      <c r="FN1" s="410"/>
      <c r="FO1" s="1"/>
      <c r="FP1" s="1"/>
      <c r="FQ1" s="1"/>
      <c r="FR1" s="1"/>
      <c r="FS1" s="1"/>
      <c r="FT1" s="1"/>
      <c r="FU1" s="1"/>
      <c r="FV1" s="1"/>
      <c r="FW1" s="1"/>
      <c r="FX1" s="1"/>
      <c r="FY1" s="1"/>
      <c r="FZ1" s="1"/>
      <c r="GA1" s="1"/>
      <c r="GB1" s="1"/>
      <c r="GC1" s="1"/>
      <c r="GD1" s="1"/>
      <c r="GE1" s="1"/>
      <c r="GF1" s="1"/>
      <c r="GG1" s="1"/>
      <c r="GH1" s="1"/>
      <c r="GI1" s="1"/>
      <c r="GK1" s="410"/>
      <c r="GL1" s="410"/>
      <c r="GM1" s="1"/>
      <c r="GN1" s="1"/>
      <c r="GO1" s="1"/>
      <c r="GP1" s="1"/>
      <c r="GQ1" s="1"/>
      <c r="GR1" s="1"/>
      <c r="GS1" s="1"/>
      <c r="GT1" s="1"/>
      <c r="GU1" s="1"/>
      <c r="GV1" s="1"/>
      <c r="GW1" s="1"/>
      <c r="GX1" s="1"/>
      <c r="GY1" s="1"/>
      <c r="GZ1" s="1"/>
      <c r="HA1" s="1"/>
      <c r="HB1" s="1"/>
      <c r="HC1" s="1"/>
      <c r="HD1" s="1"/>
      <c r="HE1" s="1"/>
      <c r="HF1" s="1"/>
      <c r="HG1" s="1"/>
    </row>
    <row r="2" spans="1:215" ht="14.5">
      <c r="A2" s="410"/>
      <c r="B2" s="410"/>
      <c r="C2" s="1"/>
      <c r="D2" s="1"/>
      <c r="E2" s="1"/>
      <c r="F2" s="1"/>
      <c r="G2" s="1"/>
      <c r="H2" s="1"/>
      <c r="I2" s="1"/>
      <c r="J2" s="1"/>
      <c r="K2" s="1"/>
      <c r="L2" s="1"/>
      <c r="M2" s="1"/>
      <c r="N2" s="1"/>
      <c r="O2" s="1"/>
      <c r="P2" s="1"/>
      <c r="Q2" s="1"/>
      <c r="R2" s="1"/>
      <c r="S2" s="1"/>
      <c r="T2" s="1"/>
      <c r="U2" s="1"/>
      <c r="V2" s="1"/>
      <c r="W2" s="1"/>
      <c r="Y2" s="410"/>
      <c r="Z2" s="410"/>
      <c r="AA2" s="1"/>
      <c r="AB2" s="1"/>
      <c r="AC2" s="1"/>
      <c r="AD2" s="1"/>
      <c r="AE2" s="1"/>
      <c r="AF2" s="1"/>
      <c r="AG2" s="1"/>
      <c r="AH2" s="1"/>
      <c r="AI2" s="1"/>
      <c r="AJ2" s="1"/>
      <c r="AK2" s="1"/>
      <c r="AL2" s="1"/>
      <c r="AM2" s="1"/>
      <c r="AN2" s="1"/>
      <c r="AO2" s="1"/>
      <c r="AP2" s="1"/>
      <c r="AQ2" s="1"/>
      <c r="AR2" s="1"/>
      <c r="AS2" s="1"/>
      <c r="AT2" s="1"/>
      <c r="AU2" s="1"/>
      <c r="AW2" s="411"/>
      <c r="AX2" s="411"/>
      <c r="AY2" s="16"/>
      <c r="AZ2" s="16"/>
      <c r="BA2" s="16"/>
      <c r="BB2" s="16"/>
      <c r="BC2" s="16"/>
      <c r="BD2" s="16"/>
      <c r="BE2" s="16"/>
      <c r="BF2" s="16"/>
      <c r="BG2" s="16"/>
      <c r="BH2" s="16"/>
      <c r="BI2" s="16"/>
      <c r="BJ2" s="16"/>
      <c r="BK2" s="16"/>
      <c r="BL2" s="16"/>
      <c r="BM2" s="16"/>
      <c r="BN2" s="16"/>
      <c r="BO2" s="16"/>
      <c r="BP2" s="16"/>
      <c r="BQ2" s="16"/>
      <c r="BR2" s="16"/>
      <c r="BS2" s="16"/>
      <c r="BT2" s="29"/>
      <c r="BU2" s="411"/>
      <c r="BV2" s="411"/>
      <c r="BW2" s="16"/>
      <c r="BX2" s="16"/>
      <c r="BY2" s="16"/>
      <c r="BZ2" s="16"/>
      <c r="CA2" s="16"/>
      <c r="CB2" s="16"/>
      <c r="CC2" s="16"/>
      <c r="CD2" s="16"/>
      <c r="CE2" s="16"/>
      <c r="CF2" s="16"/>
      <c r="CG2" s="16"/>
      <c r="CH2" s="16"/>
      <c r="CI2" s="16"/>
      <c r="CJ2" s="16"/>
      <c r="CK2" s="16"/>
      <c r="CL2" s="16"/>
      <c r="CM2" s="16"/>
      <c r="CN2" s="16"/>
      <c r="CO2" s="16"/>
      <c r="CP2" s="16"/>
      <c r="CQ2" s="16"/>
      <c r="CR2" s="29"/>
      <c r="CS2" s="411"/>
      <c r="CT2" s="411"/>
      <c r="CU2" s="16"/>
      <c r="CV2" s="16"/>
      <c r="CW2" s="16"/>
      <c r="CX2" s="16"/>
      <c r="CY2" s="16"/>
      <c r="CZ2" s="16"/>
      <c r="DA2" s="16"/>
      <c r="DB2" s="16"/>
      <c r="DC2" s="16"/>
      <c r="DD2" s="16"/>
      <c r="DE2" s="16"/>
      <c r="DF2" s="16"/>
      <c r="DG2" s="16"/>
      <c r="DH2" s="16"/>
      <c r="DI2" s="16"/>
      <c r="DJ2" s="16"/>
      <c r="DK2" s="16"/>
      <c r="DL2" s="16"/>
      <c r="DM2" s="16"/>
      <c r="DN2" s="16"/>
      <c r="DO2" s="16"/>
      <c r="DP2" s="29"/>
      <c r="DQ2" s="411"/>
      <c r="DR2" s="411"/>
      <c r="DS2" s="16"/>
      <c r="DT2" s="16"/>
      <c r="DU2" s="16"/>
      <c r="DV2" s="16"/>
      <c r="DW2" s="16"/>
      <c r="DX2" s="16"/>
      <c r="DY2" s="16"/>
      <c r="DZ2" s="16"/>
      <c r="EA2" s="16"/>
      <c r="EB2" s="16"/>
      <c r="EC2" s="16"/>
      <c r="ED2" s="16"/>
      <c r="EE2" s="16"/>
      <c r="EF2" s="16"/>
      <c r="EG2" s="16"/>
      <c r="EH2" s="16"/>
      <c r="EI2" s="16"/>
      <c r="EJ2" s="16"/>
      <c r="EK2" s="16"/>
      <c r="EL2" s="16"/>
      <c r="EM2" s="16"/>
      <c r="EO2" s="410"/>
      <c r="EP2" s="410"/>
      <c r="EQ2" s="1"/>
      <c r="ER2" s="1"/>
      <c r="ES2" s="1"/>
      <c r="ET2" s="1"/>
      <c r="EU2" s="1"/>
      <c r="EV2" s="1"/>
      <c r="EW2" s="1"/>
      <c r="EX2" s="1"/>
      <c r="EY2" s="1"/>
      <c r="EZ2" s="1"/>
      <c r="FA2" s="1"/>
      <c r="FB2" s="1"/>
      <c r="FC2" s="1"/>
      <c r="FD2" s="1"/>
      <c r="FE2" s="1"/>
      <c r="FF2" s="1"/>
      <c r="FG2" s="1"/>
      <c r="FH2" s="1"/>
      <c r="FI2" s="1"/>
      <c r="FJ2" s="1"/>
      <c r="FK2" s="1"/>
      <c r="FM2" s="410"/>
      <c r="FN2" s="410"/>
      <c r="FO2" s="1"/>
      <c r="FP2" s="1"/>
      <c r="FQ2" s="1"/>
      <c r="FR2" s="1"/>
      <c r="FS2" s="1"/>
      <c r="FT2" s="1"/>
      <c r="FU2" s="1"/>
      <c r="FV2" s="1"/>
      <c r="FW2" s="1"/>
      <c r="FX2" s="1"/>
      <c r="FY2" s="1"/>
      <c r="FZ2" s="1"/>
      <c r="GA2" s="1"/>
      <c r="GB2" s="1"/>
      <c r="GC2" s="1"/>
      <c r="GD2" s="1"/>
      <c r="GE2" s="1"/>
      <c r="GF2" s="1"/>
      <c r="GG2" s="1"/>
      <c r="GH2" s="1"/>
      <c r="GI2" s="1"/>
      <c r="GK2" s="410"/>
      <c r="GL2" s="410"/>
      <c r="GM2" s="1"/>
      <c r="GN2" s="1"/>
      <c r="GO2" s="1"/>
      <c r="GP2" s="1"/>
      <c r="GQ2" s="1"/>
      <c r="GR2" s="1"/>
      <c r="GS2" s="1"/>
      <c r="GT2" s="1"/>
      <c r="GU2" s="1"/>
      <c r="GV2" s="1"/>
      <c r="GW2" s="1"/>
      <c r="GX2" s="1"/>
      <c r="GY2" s="1"/>
      <c r="GZ2" s="1"/>
      <c r="HA2" s="1"/>
      <c r="HB2" s="1"/>
      <c r="HC2" s="1"/>
      <c r="HD2" s="1"/>
      <c r="HE2" s="1"/>
      <c r="HF2" s="1"/>
      <c r="HG2" s="1"/>
    </row>
    <row r="3" spans="1:215" ht="14.5">
      <c r="A3" s="410"/>
      <c r="B3" s="410"/>
      <c r="C3" s="1"/>
      <c r="D3" s="1"/>
      <c r="E3" s="1"/>
      <c r="F3" s="1"/>
      <c r="G3" s="1"/>
      <c r="H3" s="1"/>
      <c r="I3" s="1"/>
      <c r="J3" s="1"/>
      <c r="K3" s="1"/>
      <c r="L3" s="1"/>
      <c r="M3" s="1"/>
      <c r="N3" s="1"/>
      <c r="O3" s="1"/>
      <c r="P3" s="1"/>
      <c r="Q3" s="1"/>
      <c r="R3" s="1"/>
      <c r="S3" s="1"/>
      <c r="T3" s="1"/>
      <c r="U3" s="1"/>
      <c r="V3" s="1"/>
      <c r="W3" s="1"/>
      <c r="Y3" s="410"/>
      <c r="Z3" s="410"/>
      <c r="AA3" s="1"/>
      <c r="AB3" s="1"/>
      <c r="AC3" s="1"/>
      <c r="AD3" s="1"/>
      <c r="AE3" s="1"/>
      <c r="AF3" s="1"/>
      <c r="AG3" s="1"/>
      <c r="AH3" s="1"/>
      <c r="AI3" s="1"/>
      <c r="AJ3" s="1"/>
      <c r="AK3" s="1"/>
      <c r="AL3" s="1"/>
      <c r="AM3" s="1"/>
      <c r="AN3" s="1"/>
      <c r="AO3" s="1"/>
      <c r="AP3" s="1"/>
      <c r="AQ3" s="1"/>
      <c r="AR3" s="1"/>
      <c r="AS3" s="1"/>
      <c r="AT3" s="1"/>
      <c r="AU3" s="1"/>
      <c r="AW3" s="411"/>
      <c r="AX3" s="411"/>
      <c r="AY3" s="16"/>
      <c r="AZ3" s="16"/>
      <c r="BA3" s="16"/>
      <c r="BB3" s="16"/>
      <c r="BC3" s="16"/>
      <c r="BD3" s="16"/>
      <c r="BE3" s="16"/>
      <c r="BF3" s="16"/>
      <c r="BG3" s="16"/>
      <c r="BH3" s="16"/>
      <c r="BI3" s="16"/>
      <c r="BJ3" s="16"/>
      <c r="BK3" s="16"/>
      <c r="BL3" s="16"/>
      <c r="BM3" s="16"/>
      <c r="BN3" s="16"/>
      <c r="BO3" s="16"/>
      <c r="BP3" s="16"/>
      <c r="BQ3" s="16"/>
      <c r="BR3" s="16"/>
      <c r="BS3" s="16"/>
      <c r="BT3" s="29"/>
      <c r="BU3" s="411"/>
      <c r="BV3" s="411"/>
      <c r="BW3" s="16"/>
      <c r="BX3" s="16"/>
      <c r="BY3" s="16"/>
      <c r="BZ3" s="16"/>
      <c r="CA3" s="16"/>
      <c r="CB3" s="16"/>
      <c r="CC3" s="16"/>
      <c r="CD3" s="16"/>
      <c r="CE3" s="16"/>
      <c r="CF3" s="16"/>
      <c r="CG3" s="16"/>
      <c r="CH3" s="16"/>
      <c r="CI3" s="16"/>
      <c r="CJ3" s="16"/>
      <c r="CK3" s="16"/>
      <c r="CL3" s="16"/>
      <c r="CM3" s="16"/>
      <c r="CN3" s="16"/>
      <c r="CO3" s="16"/>
      <c r="CP3" s="16"/>
      <c r="CQ3" s="16"/>
      <c r="CR3" s="29"/>
      <c r="CS3" s="411"/>
      <c r="CT3" s="411"/>
      <c r="CU3" s="16"/>
      <c r="CV3" s="16"/>
      <c r="CW3" s="16"/>
      <c r="CX3" s="16"/>
      <c r="CY3" s="16"/>
      <c r="CZ3" s="16"/>
      <c r="DA3" s="16"/>
      <c r="DB3" s="16"/>
      <c r="DC3" s="16"/>
      <c r="DD3" s="16"/>
      <c r="DE3" s="16"/>
      <c r="DF3" s="16"/>
      <c r="DG3" s="16"/>
      <c r="DH3" s="16"/>
      <c r="DI3" s="16"/>
      <c r="DJ3" s="16"/>
      <c r="DK3" s="16"/>
      <c r="DL3" s="16"/>
      <c r="DM3" s="16"/>
      <c r="DN3" s="16"/>
      <c r="DO3" s="16"/>
      <c r="DP3" s="29"/>
      <c r="DQ3" s="411"/>
      <c r="DR3" s="411"/>
      <c r="DS3" s="16"/>
      <c r="DT3" s="16"/>
      <c r="DU3" s="16"/>
      <c r="DV3" s="16"/>
      <c r="DW3" s="16"/>
      <c r="DX3" s="16"/>
      <c r="DY3" s="16"/>
      <c r="DZ3" s="16"/>
      <c r="EA3" s="16"/>
      <c r="EB3" s="16"/>
      <c r="EC3" s="16"/>
      <c r="ED3" s="16"/>
      <c r="EE3" s="16"/>
      <c r="EF3" s="16"/>
      <c r="EG3" s="16"/>
      <c r="EH3" s="16"/>
      <c r="EI3" s="16"/>
      <c r="EJ3" s="16"/>
      <c r="EK3" s="16"/>
      <c r="EL3" s="16"/>
      <c r="EM3" s="16"/>
      <c r="EO3" s="410"/>
      <c r="EP3" s="410"/>
      <c r="EQ3" s="1"/>
      <c r="ER3" s="1"/>
      <c r="ES3" s="1"/>
      <c r="ET3" s="1"/>
      <c r="EU3" s="1"/>
      <c r="EV3" s="1"/>
      <c r="EW3" s="1"/>
      <c r="EX3" s="1"/>
      <c r="EY3" s="1"/>
      <c r="EZ3" s="1"/>
      <c r="FA3" s="1"/>
      <c r="FB3" s="1"/>
      <c r="FC3" s="1"/>
      <c r="FD3" s="1"/>
      <c r="FE3" s="1"/>
      <c r="FF3" s="1"/>
      <c r="FG3" s="1"/>
      <c r="FH3" s="1"/>
      <c r="FI3" s="1"/>
      <c r="FJ3" s="1"/>
      <c r="FK3" s="1"/>
      <c r="FM3" s="410"/>
      <c r="FN3" s="410"/>
      <c r="FO3" s="1"/>
      <c r="FP3" s="1"/>
      <c r="FQ3" s="1"/>
      <c r="FR3" s="1"/>
      <c r="FS3" s="1"/>
      <c r="FT3" s="1"/>
      <c r="FU3" s="1"/>
      <c r="FV3" s="1"/>
      <c r="FW3" s="1"/>
      <c r="FX3" s="1"/>
      <c r="FY3" s="1"/>
      <c r="FZ3" s="1"/>
      <c r="GA3" s="1"/>
      <c r="GB3" s="1"/>
      <c r="GC3" s="1"/>
      <c r="GD3" s="1"/>
      <c r="GE3" s="1"/>
      <c r="GF3" s="1"/>
      <c r="GG3" s="1"/>
      <c r="GH3" s="1"/>
      <c r="GI3" s="1"/>
      <c r="GK3" s="410"/>
      <c r="GL3" s="410"/>
      <c r="GM3" s="1"/>
      <c r="GN3" s="1"/>
      <c r="GO3" s="1"/>
      <c r="GP3" s="1"/>
      <c r="GQ3" s="1"/>
      <c r="GR3" s="1"/>
      <c r="GS3" s="1"/>
      <c r="GT3" s="1"/>
      <c r="GU3" s="1"/>
      <c r="GV3" s="1"/>
      <c r="GW3" s="1"/>
      <c r="GX3" s="1"/>
      <c r="GY3" s="1"/>
      <c r="GZ3" s="1"/>
      <c r="HA3" s="1"/>
      <c r="HB3" s="1"/>
      <c r="HC3" s="1"/>
      <c r="HD3" s="1"/>
      <c r="HE3" s="1"/>
      <c r="HF3" s="1"/>
      <c r="HG3" s="1"/>
    </row>
    <row r="4" spans="1:215" ht="14.5">
      <c r="A4" s="410"/>
      <c r="B4" s="410"/>
      <c r="C4" s="1"/>
      <c r="D4" s="1"/>
      <c r="E4" s="1"/>
      <c r="F4" s="1"/>
      <c r="G4" s="1"/>
      <c r="H4" s="1"/>
      <c r="I4" s="1"/>
      <c r="J4" s="1"/>
      <c r="K4" s="1"/>
      <c r="L4" s="1"/>
      <c r="M4" s="1"/>
      <c r="N4" s="1"/>
      <c r="O4" s="1"/>
      <c r="P4" s="1"/>
      <c r="Q4" s="1"/>
      <c r="R4" s="1"/>
      <c r="S4" s="1"/>
      <c r="T4" s="1"/>
      <c r="U4" s="1"/>
      <c r="V4" s="1"/>
      <c r="W4" s="1"/>
      <c r="Y4" s="410"/>
      <c r="Z4" s="410"/>
      <c r="AA4" s="1"/>
      <c r="AB4" s="1"/>
      <c r="AC4" s="1"/>
      <c r="AD4" s="1"/>
      <c r="AE4" s="1"/>
      <c r="AF4" s="1"/>
      <c r="AG4" s="1"/>
      <c r="AH4" s="1"/>
      <c r="AI4" s="1"/>
      <c r="AJ4" s="1"/>
      <c r="AK4" s="1"/>
      <c r="AL4" s="1"/>
      <c r="AM4" s="1"/>
      <c r="AN4" s="1"/>
      <c r="AO4" s="1"/>
      <c r="AP4" s="1"/>
      <c r="AQ4" s="1"/>
      <c r="AR4" s="1"/>
      <c r="AS4" s="1"/>
      <c r="AT4" s="1"/>
      <c r="AU4" s="1"/>
      <c r="AW4" s="411"/>
      <c r="AX4" s="411"/>
      <c r="AY4" s="16"/>
      <c r="AZ4" s="16"/>
      <c r="BA4" s="16"/>
      <c r="BB4" s="16"/>
      <c r="BC4" s="16"/>
      <c r="BD4" s="16"/>
      <c r="BE4" s="16"/>
      <c r="BF4" s="16"/>
      <c r="BG4" s="16"/>
      <c r="BH4" s="16"/>
      <c r="BI4" s="16"/>
      <c r="BJ4" s="16"/>
      <c r="BK4" s="16"/>
      <c r="BL4" s="16"/>
      <c r="BM4" s="16"/>
      <c r="BN4" s="16"/>
      <c r="BO4" s="16"/>
      <c r="BP4" s="16"/>
      <c r="BQ4" s="16"/>
      <c r="BR4" s="16"/>
      <c r="BS4" s="16"/>
      <c r="BT4" s="29"/>
      <c r="BU4" s="411"/>
      <c r="BV4" s="411"/>
      <c r="BW4" s="16"/>
      <c r="BX4" s="16"/>
      <c r="BY4" s="16"/>
      <c r="BZ4" s="16"/>
      <c r="CA4" s="16"/>
      <c r="CB4" s="16"/>
      <c r="CC4" s="16"/>
      <c r="CD4" s="16"/>
      <c r="CE4" s="16"/>
      <c r="CF4" s="16"/>
      <c r="CG4" s="16"/>
      <c r="CH4" s="16"/>
      <c r="CI4" s="16"/>
      <c r="CJ4" s="16"/>
      <c r="CK4" s="16"/>
      <c r="CL4" s="16"/>
      <c r="CM4" s="16"/>
      <c r="CN4" s="16"/>
      <c r="CO4" s="16"/>
      <c r="CP4" s="16"/>
      <c r="CQ4" s="16"/>
      <c r="CR4" s="29"/>
      <c r="CS4" s="411"/>
      <c r="CT4" s="411"/>
      <c r="CU4" s="16"/>
      <c r="CV4" s="16"/>
      <c r="CW4" s="16"/>
      <c r="CX4" s="16"/>
      <c r="CY4" s="16"/>
      <c r="CZ4" s="16"/>
      <c r="DA4" s="16"/>
      <c r="DB4" s="16"/>
      <c r="DC4" s="16"/>
      <c r="DD4" s="16"/>
      <c r="DE4" s="16"/>
      <c r="DF4" s="16"/>
      <c r="DG4" s="16"/>
      <c r="DH4" s="16"/>
      <c r="DI4" s="16"/>
      <c r="DJ4" s="16"/>
      <c r="DK4" s="16"/>
      <c r="DL4" s="16"/>
      <c r="DM4" s="16"/>
      <c r="DN4" s="16"/>
      <c r="DO4" s="16"/>
      <c r="DP4" s="29"/>
      <c r="DQ4" s="411"/>
      <c r="DR4" s="411"/>
      <c r="DS4" s="16"/>
      <c r="DT4" s="16"/>
      <c r="DU4" s="16"/>
      <c r="DV4" s="16"/>
      <c r="DW4" s="16"/>
      <c r="DX4" s="16"/>
      <c r="DY4" s="16"/>
      <c r="DZ4" s="16"/>
      <c r="EA4" s="16"/>
      <c r="EB4" s="16"/>
      <c r="EC4" s="16"/>
      <c r="ED4" s="16"/>
      <c r="EE4" s="16"/>
      <c r="EF4" s="16"/>
      <c r="EG4" s="16"/>
      <c r="EH4" s="16"/>
      <c r="EI4" s="16"/>
      <c r="EJ4" s="16"/>
      <c r="EK4" s="16"/>
      <c r="EL4" s="16"/>
      <c r="EM4" s="16"/>
      <c r="EO4" s="410"/>
      <c r="EP4" s="410"/>
      <c r="EQ4" s="1"/>
      <c r="ER4" s="1"/>
      <c r="ES4" s="1"/>
      <c r="ET4" s="1"/>
      <c r="EU4" s="1"/>
      <c r="EV4" s="1"/>
      <c r="EW4" s="1"/>
      <c r="EX4" s="1"/>
      <c r="EY4" s="1"/>
      <c r="EZ4" s="1"/>
      <c r="FA4" s="1"/>
      <c r="FB4" s="1"/>
      <c r="FC4" s="1"/>
      <c r="FD4" s="1"/>
      <c r="FE4" s="1"/>
      <c r="FF4" s="1"/>
      <c r="FG4" s="1"/>
      <c r="FH4" s="1"/>
      <c r="FI4" s="1"/>
      <c r="FJ4" s="1"/>
      <c r="FK4" s="1"/>
      <c r="FM4" s="410"/>
      <c r="FN4" s="410"/>
      <c r="FO4" s="1"/>
      <c r="FP4" s="1"/>
      <c r="FQ4" s="1"/>
      <c r="FR4" s="1"/>
      <c r="FS4" s="1"/>
      <c r="FT4" s="1"/>
      <c r="FU4" s="1"/>
      <c r="FV4" s="1"/>
      <c r="FW4" s="1"/>
      <c r="FX4" s="1"/>
      <c r="FY4" s="1"/>
      <c r="FZ4" s="1"/>
      <c r="GA4" s="1"/>
      <c r="GB4" s="1"/>
      <c r="GC4" s="1"/>
      <c r="GD4" s="1"/>
      <c r="GE4" s="1"/>
      <c r="GF4" s="1"/>
      <c r="GG4" s="1"/>
      <c r="GH4" s="1"/>
      <c r="GI4" s="1"/>
      <c r="GK4" s="410"/>
      <c r="GL4" s="410"/>
      <c r="GM4" s="1"/>
      <c r="GN4" s="1"/>
      <c r="GO4" s="1"/>
      <c r="GP4" s="1"/>
      <c r="GQ4" s="1"/>
      <c r="GR4" s="1"/>
      <c r="GS4" s="1"/>
      <c r="GT4" s="1"/>
      <c r="GU4" s="1"/>
      <c r="GV4" s="1"/>
      <c r="GW4" s="1"/>
      <c r="GX4" s="1"/>
      <c r="GY4" s="1"/>
      <c r="GZ4" s="1"/>
      <c r="HA4" s="1"/>
      <c r="HB4" s="1"/>
      <c r="HC4" s="1"/>
      <c r="HD4" s="1"/>
      <c r="HE4" s="1"/>
      <c r="HF4" s="1"/>
      <c r="HG4" s="1"/>
    </row>
    <row r="5" spans="1:215" ht="18">
      <c r="A5" s="418" t="s">
        <v>214</v>
      </c>
      <c r="B5" s="418"/>
      <c r="C5" s="2"/>
      <c r="D5" s="2"/>
      <c r="E5" s="2"/>
      <c r="F5" s="2"/>
      <c r="G5" s="2"/>
      <c r="H5" s="2"/>
      <c r="I5" s="2"/>
      <c r="J5" s="2"/>
      <c r="K5" s="1"/>
      <c r="L5" s="2"/>
      <c r="M5" s="2"/>
      <c r="N5" s="2"/>
      <c r="O5" s="2"/>
      <c r="P5" s="1"/>
      <c r="Q5" s="2"/>
      <c r="R5" s="1"/>
      <c r="S5" s="1"/>
      <c r="T5" s="2"/>
      <c r="U5" s="1"/>
      <c r="V5" s="1"/>
      <c r="W5" s="2" t="s">
        <v>215</v>
      </c>
      <c r="Y5" s="418" t="s">
        <v>214</v>
      </c>
      <c r="Z5" s="418"/>
      <c r="AA5" s="2"/>
      <c r="AB5" s="2"/>
      <c r="AC5" s="2"/>
      <c r="AD5" s="2"/>
      <c r="AE5" s="2"/>
      <c r="AF5" s="2"/>
      <c r="AG5" s="2"/>
      <c r="AH5" s="2"/>
      <c r="AI5" s="1"/>
      <c r="AJ5" s="2"/>
      <c r="AK5" s="2"/>
      <c r="AL5" s="2"/>
      <c r="AM5" s="2"/>
      <c r="AN5" s="1"/>
      <c r="AO5" s="2"/>
      <c r="AP5" s="1"/>
      <c r="AQ5" s="1"/>
      <c r="AR5" s="2"/>
      <c r="AS5" s="1"/>
      <c r="AT5" s="1"/>
      <c r="AU5" s="2" t="s">
        <v>215</v>
      </c>
      <c r="AW5" s="419" t="s">
        <v>216</v>
      </c>
      <c r="AX5" s="419"/>
      <c r="AY5" s="17"/>
      <c r="AZ5" s="17"/>
      <c r="BA5" s="17"/>
      <c r="BB5" s="17"/>
      <c r="BC5" s="17"/>
      <c r="BD5" s="17"/>
      <c r="BE5" s="17"/>
      <c r="BF5" s="17"/>
      <c r="BG5" s="16"/>
      <c r="BH5" s="17"/>
      <c r="BI5" s="17"/>
      <c r="BJ5" s="17"/>
      <c r="BK5" s="17"/>
      <c r="BL5" s="16"/>
      <c r="BM5" s="17"/>
      <c r="BN5" s="16"/>
      <c r="BO5" s="16"/>
      <c r="BP5" s="17"/>
      <c r="BQ5" s="16"/>
      <c r="BR5" s="16"/>
      <c r="BS5" s="17" t="s">
        <v>217</v>
      </c>
      <c r="BT5" s="29"/>
      <c r="BU5" s="419" t="s">
        <v>216</v>
      </c>
      <c r="BV5" s="419"/>
      <c r="BW5" s="17"/>
      <c r="BX5" s="17"/>
      <c r="BY5" s="17"/>
      <c r="BZ5" s="17"/>
      <c r="CA5" s="17"/>
      <c r="CB5" s="17"/>
      <c r="CC5" s="17"/>
      <c r="CD5" s="17"/>
      <c r="CE5" s="16"/>
      <c r="CF5" s="17"/>
      <c r="CG5" s="17"/>
      <c r="CH5" s="17"/>
      <c r="CI5" s="17"/>
      <c r="CJ5" s="16"/>
      <c r="CK5" s="17"/>
      <c r="CL5" s="16"/>
      <c r="CM5" s="16"/>
      <c r="CN5" s="17"/>
      <c r="CO5" s="16"/>
      <c r="CP5" s="16"/>
      <c r="CQ5" s="17" t="s">
        <v>217</v>
      </c>
      <c r="CR5" s="29"/>
      <c r="CS5" s="419" t="s">
        <v>216</v>
      </c>
      <c r="CT5" s="419"/>
      <c r="CU5" s="17"/>
      <c r="CV5" s="17"/>
      <c r="CW5" s="17"/>
      <c r="CX5" s="17"/>
      <c r="CY5" s="17"/>
      <c r="CZ5" s="17"/>
      <c r="DA5" s="17"/>
      <c r="DB5" s="17"/>
      <c r="DC5" s="16"/>
      <c r="DD5" s="17"/>
      <c r="DE5" s="17"/>
      <c r="DF5" s="17"/>
      <c r="DG5" s="17"/>
      <c r="DH5" s="16"/>
      <c r="DI5" s="17"/>
      <c r="DJ5" s="16"/>
      <c r="DK5" s="16"/>
      <c r="DL5" s="17"/>
      <c r="DM5" s="16"/>
      <c r="DN5" s="16"/>
      <c r="DO5" s="17" t="s">
        <v>217</v>
      </c>
      <c r="DP5" s="29"/>
      <c r="DQ5" s="419" t="s">
        <v>216</v>
      </c>
      <c r="DR5" s="419"/>
      <c r="DS5" s="17"/>
      <c r="DT5" s="17"/>
      <c r="DU5" s="17"/>
      <c r="DV5" s="17"/>
      <c r="DW5" s="17"/>
      <c r="DX5" s="17"/>
      <c r="DY5" s="17"/>
      <c r="DZ5" s="17"/>
      <c r="EA5" s="16"/>
      <c r="EB5" s="17"/>
      <c r="EC5" s="17"/>
      <c r="ED5" s="17"/>
      <c r="EE5" s="17"/>
      <c r="EF5" s="16"/>
      <c r="EG5" s="17"/>
      <c r="EH5" s="16"/>
      <c r="EI5" s="16"/>
      <c r="EJ5" s="17"/>
      <c r="EK5" s="16"/>
      <c r="EL5" s="16"/>
      <c r="EM5" s="17" t="s">
        <v>217</v>
      </c>
      <c r="EO5" s="418" t="s">
        <v>214</v>
      </c>
      <c r="EP5" s="418"/>
      <c r="EQ5" s="2"/>
      <c r="ER5" s="2"/>
      <c r="ES5" s="2"/>
      <c r="ET5" s="2"/>
      <c r="EU5" s="2"/>
      <c r="EV5" s="2"/>
      <c r="EW5" s="2"/>
      <c r="EX5" s="2"/>
      <c r="EY5" s="1"/>
      <c r="EZ5" s="2"/>
      <c r="FA5" s="2"/>
      <c r="FB5" s="2"/>
      <c r="FC5" s="2"/>
      <c r="FD5" s="1"/>
      <c r="FE5" s="2"/>
      <c r="FF5" s="1"/>
      <c r="FG5" s="1"/>
      <c r="FH5" s="2"/>
      <c r="FI5" s="1"/>
      <c r="FJ5" s="1"/>
      <c r="FK5" s="2" t="s">
        <v>215</v>
      </c>
      <c r="FM5" s="418" t="s">
        <v>214</v>
      </c>
      <c r="FN5" s="418"/>
      <c r="FO5" s="2"/>
      <c r="FP5" s="2"/>
      <c r="FQ5" s="2"/>
      <c r="FR5" s="2"/>
      <c r="FS5" s="2"/>
      <c r="FT5" s="2"/>
      <c r="FU5" s="2"/>
      <c r="FV5" s="2"/>
      <c r="FW5" s="1"/>
      <c r="FX5" s="2"/>
      <c r="FY5" s="2"/>
      <c r="FZ5" s="2"/>
      <c r="GA5" s="2"/>
      <c r="GB5" s="1"/>
      <c r="GC5" s="2"/>
      <c r="GD5" s="1"/>
      <c r="GE5" s="1"/>
      <c r="GF5" s="2"/>
      <c r="GG5" s="1"/>
      <c r="GH5" s="1"/>
      <c r="GI5" s="2" t="s">
        <v>215</v>
      </c>
      <c r="GK5" s="418" t="s">
        <v>214</v>
      </c>
      <c r="GL5" s="418"/>
      <c r="GM5" s="2"/>
      <c r="GN5" s="2"/>
      <c r="GO5" s="2"/>
      <c r="GP5" s="2"/>
      <c r="GQ5" s="2"/>
      <c r="GR5" s="2"/>
      <c r="GS5" s="2"/>
      <c r="GT5" s="2"/>
      <c r="GU5" s="1"/>
      <c r="GV5" s="2"/>
      <c r="GW5" s="2"/>
      <c r="GX5" s="2"/>
      <c r="GY5" s="2"/>
      <c r="GZ5" s="1"/>
      <c r="HA5" s="2"/>
      <c r="HB5" s="1"/>
      <c r="HC5" s="1"/>
      <c r="HD5" s="2"/>
      <c r="HE5" s="1"/>
      <c r="HF5" s="1"/>
      <c r="HG5" s="2" t="s">
        <v>215</v>
      </c>
    </row>
    <row r="6" spans="1:215" ht="14.5">
      <c r="A6" s="410"/>
      <c r="B6" s="410"/>
      <c r="C6" s="1"/>
      <c r="D6" s="1"/>
      <c r="E6" s="1"/>
      <c r="F6" s="1"/>
      <c r="G6" s="1"/>
      <c r="H6" s="1"/>
      <c r="I6" s="1"/>
      <c r="J6" s="1"/>
      <c r="K6" s="1"/>
      <c r="L6" s="1"/>
      <c r="M6" s="1"/>
      <c r="N6" s="1"/>
      <c r="O6" s="1"/>
      <c r="P6" s="1"/>
      <c r="Q6" s="1"/>
      <c r="R6" s="1"/>
      <c r="S6" s="1"/>
      <c r="T6" s="1"/>
      <c r="U6" s="1"/>
      <c r="V6" s="1"/>
      <c r="W6" s="1"/>
      <c r="Y6" s="410"/>
      <c r="Z6" s="410"/>
      <c r="AA6" s="1"/>
      <c r="AB6" s="1"/>
      <c r="AC6" s="1"/>
      <c r="AD6" s="1"/>
      <c r="AE6" s="1"/>
      <c r="AF6" s="1"/>
      <c r="AG6" s="1"/>
      <c r="AH6" s="1"/>
      <c r="AI6" s="1"/>
      <c r="AJ6" s="1"/>
      <c r="AK6" s="1"/>
      <c r="AL6" s="1"/>
      <c r="AM6" s="1"/>
      <c r="AN6" s="1"/>
      <c r="AO6" s="1"/>
      <c r="AP6" s="1"/>
      <c r="AQ6" s="1"/>
      <c r="AR6" s="1"/>
      <c r="AS6" s="1"/>
      <c r="AT6" s="1"/>
      <c r="AU6" s="1"/>
      <c r="AW6" s="411"/>
      <c r="AX6" s="411"/>
      <c r="AY6" s="16"/>
      <c r="AZ6" s="16"/>
      <c r="BA6" s="16"/>
      <c r="BB6" s="16"/>
      <c r="BC6" s="16"/>
      <c r="BD6" s="16"/>
      <c r="BE6" s="16"/>
      <c r="BF6" s="16"/>
      <c r="BG6" s="16"/>
      <c r="BH6" s="16"/>
      <c r="BI6" s="16"/>
      <c r="BJ6" s="16"/>
      <c r="BK6" s="16"/>
      <c r="BL6" s="16"/>
      <c r="BM6" s="16"/>
      <c r="BN6" s="16"/>
      <c r="BO6" s="16"/>
      <c r="BP6" s="16"/>
      <c r="BQ6" s="16"/>
      <c r="BR6" s="16"/>
      <c r="BS6" s="16"/>
      <c r="BT6" s="29"/>
      <c r="BU6" s="411"/>
      <c r="BV6" s="411"/>
      <c r="BW6" s="16"/>
      <c r="BX6" s="16"/>
      <c r="BY6" s="16"/>
      <c r="BZ6" s="16"/>
      <c r="CA6" s="16"/>
      <c r="CB6" s="16"/>
      <c r="CC6" s="16"/>
      <c r="CD6" s="16"/>
      <c r="CE6" s="16"/>
      <c r="CF6" s="16"/>
      <c r="CG6" s="16"/>
      <c r="CH6" s="16"/>
      <c r="CI6" s="16"/>
      <c r="CJ6" s="16"/>
      <c r="CK6" s="16"/>
      <c r="CL6" s="16"/>
      <c r="CM6" s="16"/>
      <c r="CN6" s="16"/>
      <c r="CO6" s="16"/>
      <c r="CP6" s="16"/>
      <c r="CQ6" s="16"/>
      <c r="CR6" s="29"/>
      <c r="CS6" s="411"/>
      <c r="CT6" s="411"/>
      <c r="CU6" s="16"/>
      <c r="CV6" s="16"/>
      <c r="CW6" s="16"/>
      <c r="CX6" s="16"/>
      <c r="CY6" s="16"/>
      <c r="CZ6" s="16"/>
      <c r="DA6" s="16"/>
      <c r="DB6" s="16"/>
      <c r="DC6" s="16"/>
      <c r="DD6" s="16"/>
      <c r="DE6" s="16"/>
      <c r="DF6" s="16"/>
      <c r="DG6" s="16"/>
      <c r="DH6" s="16"/>
      <c r="DI6" s="16"/>
      <c r="DJ6" s="16"/>
      <c r="DK6" s="16"/>
      <c r="DL6" s="16"/>
      <c r="DM6" s="16"/>
      <c r="DN6" s="16"/>
      <c r="DO6" s="16"/>
      <c r="DP6" s="29"/>
      <c r="DQ6" s="411"/>
      <c r="DR6" s="411"/>
      <c r="DS6" s="16"/>
      <c r="DT6" s="16"/>
      <c r="DU6" s="16"/>
      <c r="DV6" s="16"/>
      <c r="DW6" s="16"/>
      <c r="DX6" s="16"/>
      <c r="DY6" s="16"/>
      <c r="DZ6" s="16"/>
      <c r="EA6" s="16"/>
      <c r="EB6" s="16"/>
      <c r="EC6" s="16"/>
      <c r="ED6" s="16"/>
      <c r="EE6" s="16"/>
      <c r="EF6" s="16"/>
      <c r="EG6" s="16"/>
      <c r="EH6" s="16"/>
      <c r="EI6" s="16"/>
      <c r="EJ6" s="16"/>
      <c r="EK6" s="16"/>
      <c r="EL6" s="16"/>
      <c r="EM6" s="16"/>
      <c r="EO6" s="410"/>
      <c r="EP6" s="410"/>
      <c r="EQ6" s="1"/>
      <c r="ER6" s="1"/>
      <c r="ES6" s="1"/>
      <c r="ET6" s="1"/>
      <c r="EU6" s="1"/>
      <c r="EV6" s="1"/>
      <c r="EW6" s="1"/>
      <c r="EX6" s="1"/>
      <c r="EY6" s="1"/>
      <c r="EZ6" s="1"/>
      <c r="FA6" s="1"/>
      <c r="FB6" s="1"/>
      <c r="FC6" s="1"/>
      <c r="FD6" s="1"/>
      <c r="FE6" s="1"/>
      <c r="FF6" s="1"/>
      <c r="FG6" s="1"/>
      <c r="FH6" s="1"/>
      <c r="FI6" s="1"/>
      <c r="FJ6" s="1"/>
      <c r="FK6" s="1"/>
      <c r="FM6" s="410"/>
      <c r="FN6" s="410"/>
      <c r="FO6" s="1"/>
      <c r="FP6" s="1"/>
      <c r="FQ6" s="1"/>
      <c r="FR6" s="1"/>
      <c r="FS6" s="1"/>
      <c r="FT6" s="1"/>
      <c r="FU6" s="1"/>
      <c r="FV6" s="1"/>
      <c r="FW6" s="1"/>
      <c r="FX6" s="1"/>
      <c r="FY6" s="1"/>
      <c r="FZ6" s="1"/>
      <c r="GA6" s="1"/>
      <c r="GB6" s="1"/>
      <c r="GC6" s="1"/>
      <c r="GD6" s="1"/>
      <c r="GE6" s="1"/>
      <c r="GF6" s="1"/>
      <c r="GG6" s="1"/>
      <c r="GH6" s="1"/>
      <c r="GI6" s="1"/>
      <c r="GK6" s="410"/>
      <c r="GL6" s="410"/>
      <c r="GM6" s="1"/>
      <c r="GN6" s="1"/>
      <c r="GO6" s="1"/>
      <c r="GP6" s="1"/>
      <c r="GQ6" s="1"/>
      <c r="GR6" s="1"/>
      <c r="GS6" s="1"/>
      <c r="GT6" s="1"/>
      <c r="GU6" s="1"/>
      <c r="GV6" s="1"/>
      <c r="GW6" s="1"/>
      <c r="GX6" s="1"/>
      <c r="GY6" s="1"/>
      <c r="GZ6" s="1"/>
      <c r="HA6" s="1"/>
      <c r="HB6" s="1"/>
      <c r="HC6" s="1"/>
      <c r="HD6" s="1"/>
      <c r="HE6" s="1"/>
      <c r="HF6" s="1"/>
      <c r="HG6" s="1"/>
    </row>
    <row r="7" spans="1:215" ht="15.5">
      <c r="A7" s="416" t="s">
        <v>218</v>
      </c>
      <c r="B7" s="416"/>
      <c r="C7" s="2"/>
      <c r="D7" s="2"/>
      <c r="E7" s="2"/>
      <c r="F7" s="2"/>
      <c r="G7" s="2"/>
      <c r="H7" s="2"/>
      <c r="I7" s="2"/>
      <c r="J7" s="2"/>
      <c r="K7" s="2"/>
      <c r="L7" s="2"/>
      <c r="M7" s="2"/>
      <c r="N7" s="2"/>
      <c r="O7" s="2"/>
      <c r="P7" s="2"/>
      <c r="Q7" s="2"/>
      <c r="R7" s="2"/>
      <c r="S7" s="2"/>
      <c r="T7" s="2"/>
      <c r="U7" s="2"/>
      <c r="V7" s="2"/>
      <c r="W7" s="2"/>
      <c r="Y7" s="416" t="s">
        <v>219</v>
      </c>
      <c r="Z7" s="416"/>
      <c r="AA7" s="2"/>
      <c r="AB7" s="2"/>
      <c r="AC7" s="2"/>
      <c r="AD7" s="2"/>
      <c r="AE7" s="2"/>
      <c r="AF7" s="2"/>
      <c r="AG7" s="2"/>
      <c r="AH7" s="2"/>
      <c r="AI7" s="2"/>
      <c r="AJ7" s="2"/>
      <c r="AK7" s="2"/>
      <c r="AL7" s="2"/>
      <c r="AM7" s="2"/>
      <c r="AN7" s="2"/>
      <c r="AO7" s="2"/>
      <c r="AP7" s="2"/>
      <c r="AQ7" s="2"/>
      <c r="AR7" s="2"/>
      <c r="AS7" s="2"/>
      <c r="AT7" s="2"/>
      <c r="AU7" s="2"/>
      <c r="AW7" s="417" t="s">
        <v>220</v>
      </c>
      <c r="AX7" s="417"/>
      <c r="AY7" s="17"/>
      <c r="AZ7" s="17"/>
      <c r="BA7" s="17"/>
      <c r="BB7" s="17"/>
      <c r="BC7" s="17"/>
      <c r="BD7" s="17"/>
      <c r="BE7" s="17"/>
      <c r="BF7" s="17"/>
      <c r="BG7" s="17"/>
      <c r="BH7" s="17"/>
      <c r="BI7" s="17"/>
      <c r="BJ7" s="17"/>
      <c r="BK7" s="17"/>
      <c r="BL7" s="17"/>
      <c r="BM7" s="17"/>
      <c r="BN7" s="17"/>
      <c r="BO7" s="17"/>
      <c r="BP7" s="17"/>
      <c r="BQ7" s="17"/>
      <c r="BR7" s="17"/>
      <c r="BS7" s="17"/>
      <c r="BT7" s="29"/>
      <c r="BU7" s="417" t="s">
        <v>221</v>
      </c>
      <c r="BV7" s="417"/>
      <c r="BW7" s="17"/>
      <c r="BX7" s="17"/>
      <c r="BY7" s="17"/>
      <c r="BZ7" s="17"/>
      <c r="CA7" s="17"/>
      <c r="CB7" s="17"/>
      <c r="CC7" s="17"/>
      <c r="CD7" s="17"/>
      <c r="CE7" s="17"/>
      <c r="CF7" s="17"/>
      <c r="CG7" s="17"/>
      <c r="CH7" s="17"/>
      <c r="CI7" s="17"/>
      <c r="CJ7" s="17"/>
      <c r="CK7" s="17"/>
      <c r="CL7" s="17"/>
      <c r="CM7" s="17"/>
      <c r="CN7" s="17"/>
      <c r="CO7" s="17"/>
      <c r="CP7" s="17"/>
      <c r="CQ7" s="17"/>
      <c r="CR7" s="29"/>
      <c r="CS7" s="417" t="s">
        <v>222</v>
      </c>
      <c r="CT7" s="417"/>
      <c r="CU7" s="17"/>
      <c r="CV7" s="17"/>
      <c r="CW7" s="17"/>
      <c r="CX7" s="17"/>
      <c r="CY7" s="17"/>
      <c r="CZ7" s="17"/>
      <c r="DA7" s="17"/>
      <c r="DB7" s="17"/>
      <c r="DC7" s="17"/>
      <c r="DD7" s="17"/>
      <c r="DE7" s="17"/>
      <c r="DF7" s="17"/>
      <c r="DG7" s="17"/>
      <c r="DH7" s="17"/>
      <c r="DI7" s="17"/>
      <c r="DJ7" s="17"/>
      <c r="DK7" s="17"/>
      <c r="DL7" s="17"/>
      <c r="DM7" s="17"/>
      <c r="DN7" s="17"/>
      <c r="DO7" s="17"/>
      <c r="DP7" s="29"/>
      <c r="DQ7" s="417" t="s">
        <v>223</v>
      </c>
      <c r="DR7" s="417"/>
      <c r="DS7" s="17"/>
      <c r="DT7" s="17"/>
      <c r="DU7" s="17"/>
      <c r="DV7" s="17"/>
      <c r="DW7" s="17"/>
      <c r="DX7" s="17"/>
      <c r="DY7" s="17"/>
      <c r="DZ7" s="17"/>
      <c r="EA7" s="17"/>
      <c r="EB7" s="17"/>
      <c r="EC7" s="17"/>
      <c r="ED7" s="17"/>
      <c r="EE7" s="17"/>
      <c r="EF7" s="17"/>
      <c r="EG7" s="17"/>
      <c r="EH7" s="17"/>
      <c r="EI7" s="17"/>
      <c r="EJ7" s="17"/>
      <c r="EK7" s="17"/>
      <c r="EL7" s="17"/>
      <c r="EM7" s="17"/>
      <c r="EO7" s="416" t="s">
        <v>270</v>
      </c>
      <c r="EP7" s="416"/>
      <c r="EQ7" s="2"/>
      <c r="ER7" s="2"/>
      <c r="ES7" s="2"/>
      <c r="ET7" s="2"/>
      <c r="EU7" s="2"/>
      <c r="EV7" s="2"/>
      <c r="EW7" s="2"/>
      <c r="EX7" s="2"/>
      <c r="EY7" s="2"/>
      <c r="EZ7" s="2"/>
      <c r="FA7" s="2"/>
      <c r="FB7" s="2"/>
      <c r="FC7" s="2"/>
      <c r="FD7" s="2"/>
      <c r="FE7" s="2"/>
      <c r="FF7" s="2"/>
      <c r="FG7" s="2"/>
      <c r="FH7" s="2"/>
      <c r="FI7" s="2"/>
      <c r="FJ7" s="2"/>
      <c r="FK7" s="2"/>
      <c r="FM7" s="416" t="s">
        <v>225</v>
      </c>
      <c r="FN7" s="416"/>
      <c r="FO7" s="2"/>
      <c r="FP7" s="2"/>
      <c r="FQ7" s="2"/>
      <c r="FR7" s="2"/>
      <c r="FS7" s="2"/>
      <c r="FT7" s="2"/>
      <c r="FU7" s="2"/>
      <c r="FV7" s="2"/>
      <c r="FW7" s="2"/>
      <c r="FX7" s="2"/>
      <c r="FY7" s="2"/>
      <c r="FZ7" s="2"/>
      <c r="GA7" s="2"/>
      <c r="GB7" s="2"/>
      <c r="GC7" s="2"/>
      <c r="GD7" s="2"/>
      <c r="GE7" s="2"/>
      <c r="GF7" s="2"/>
      <c r="GG7" s="2"/>
      <c r="GH7" s="2"/>
      <c r="GI7" s="2"/>
      <c r="GK7" s="416" t="s">
        <v>226</v>
      </c>
      <c r="GL7" s="416"/>
      <c r="GM7" s="2"/>
      <c r="GN7" s="2"/>
      <c r="GO7" s="2"/>
      <c r="GP7" s="2"/>
      <c r="GQ7" s="2"/>
      <c r="GR7" s="2"/>
      <c r="GS7" s="2"/>
      <c r="GT7" s="2"/>
      <c r="GU7" s="2"/>
      <c r="GV7" s="2"/>
      <c r="GW7" s="2"/>
      <c r="GX7" s="2"/>
      <c r="GY7" s="2"/>
      <c r="GZ7" s="2"/>
      <c r="HA7" s="2"/>
      <c r="HB7" s="2"/>
      <c r="HC7" s="2"/>
      <c r="HD7" s="2"/>
      <c r="HE7" s="2"/>
      <c r="HF7" s="2"/>
      <c r="HG7" s="2"/>
    </row>
    <row r="8" spans="1:215" ht="15.5">
      <c r="A8" s="416" t="s">
        <v>271</v>
      </c>
      <c r="B8" s="416"/>
      <c r="C8" s="3"/>
      <c r="D8" s="3"/>
      <c r="E8" s="3"/>
      <c r="F8" s="3"/>
      <c r="G8" s="3"/>
      <c r="H8" s="3"/>
      <c r="I8" s="3"/>
      <c r="J8" s="3"/>
      <c r="K8" s="3"/>
      <c r="L8" s="3"/>
      <c r="M8" s="3"/>
      <c r="N8" s="3"/>
      <c r="O8" s="3"/>
      <c r="P8" s="3"/>
      <c r="Q8" s="3"/>
      <c r="R8" s="3"/>
      <c r="S8" s="3"/>
      <c r="T8" s="3"/>
      <c r="U8" s="3"/>
      <c r="V8" s="3"/>
      <c r="W8" s="3"/>
      <c r="Y8" s="416" t="s">
        <v>271</v>
      </c>
      <c r="Z8" s="416"/>
      <c r="AA8" s="3"/>
      <c r="AB8" s="3"/>
      <c r="AC8" s="3"/>
      <c r="AD8" s="3"/>
      <c r="AE8" s="3"/>
      <c r="AF8" s="3"/>
      <c r="AG8" s="3"/>
      <c r="AH8" s="3"/>
      <c r="AI8" s="3"/>
      <c r="AJ8" s="3"/>
      <c r="AK8" s="3"/>
      <c r="AL8" s="3"/>
      <c r="AM8" s="3"/>
      <c r="AN8" s="3"/>
      <c r="AO8" s="3"/>
      <c r="AP8" s="3"/>
      <c r="AQ8" s="3"/>
      <c r="AR8" s="3"/>
      <c r="AS8" s="3"/>
      <c r="AT8" s="3"/>
      <c r="AU8" s="3"/>
      <c r="AW8" s="417" t="s">
        <v>272</v>
      </c>
      <c r="AX8" s="417"/>
      <c r="AY8" s="18"/>
      <c r="AZ8" s="18"/>
      <c r="BA8" s="18"/>
      <c r="BB8" s="18"/>
      <c r="BC8" s="18"/>
      <c r="BD8" s="18"/>
      <c r="BE8" s="18"/>
      <c r="BF8" s="18"/>
      <c r="BG8" s="18"/>
      <c r="BH8" s="18"/>
      <c r="BI8" s="18"/>
      <c r="BJ8" s="18"/>
      <c r="BK8" s="18"/>
      <c r="BL8" s="18"/>
      <c r="BM8" s="18"/>
      <c r="BN8" s="18"/>
      <c r="BO8" s="18"/>
      <c r="BP8" s="18"/>
      <c r="BQ8" s="18"/>
      <c r="BR8" s="18"/>
      <c r="BS8" s="18"/>
      <c r="BT8" s="29"/>
      <c r="BU8" s="417" t="s">
        <v>272</v>
      </c>
      <c r="BV8" s="417"/>
      <c r="BW8" s="18"/>
      <c r="BX8" s="18"/>
      <c r="BY8" s="18"/>
      <c r="BZ8" s="18"/>
      <c r="CA8" s="18"/>
      <c r="CB8" s="18"/>
      <c r="CC8" s="18"/>
      <c r="CD8" s="18"/>
      <c r="CE8" s="18"/>
      <c r="CF8" s="18"/>
      <c r="CG8" s="18"/>
      <c r="CH8" s="18"/>
      <c r="CI8" s="18"/>
      <c r="CJ8" s="18"/>
      <c r="CK8" s="18"/>
      <c r="CL8" s="18"/>
      <c r="CM8" s="18"/>
      <c r="CN8" s="18"/>
      <c r="CO8" s="18"/>
      <c r="CP8" s="18"/>
      <c r="CQ8" s="18"/>
      <c r="CR8" s="29"/>
      <c r="CS8" s="417" t="s">
        <v>272</v>
      </c>
      <c r="CT8" s="417"/>
      <c r="CU8" s="18"/>
      <c r="CV8" s="18"/>
      <c r="CW8" s="18"/>
      <c r="CX8" s="18"/>
      <c r="CY8" s="18"/>
      <c r="CZ8" s="18"/>
      <c r="DA8" s="18"/>
      <c r="DB8" s="18"/>
      <c r="DC8" s="18"/>
      <c r="DD8" s="18"/>
      <c r="DE8" s="18"/>
      <c r="DF8" s="18"/>
      <c r="DG8" s="18"/>
      <c r="DH8" s="18"/>
      <c r="DI8" s="18"/>
      <c r="DJ8" s="18"/>
      <c r="DK8" s="18"/>
      <c r="DL8" s="18"/>
      <c r="DM8" s="18"/>
      <c r="DN8" s="18"/>
      <c r="DO8" s="18"/>
      <c r="DP8" s="29"/>
      <c r="DQ8" s="417" t="s">
        <v>272</v>
      </c>
      <c r="DR8" s="417"/>
      <c r="DS8" s="18"/>
      <c r="DT8" s="18"/>
      <c r="DU8" s="18"/>
      <c r="DV8" s="18"/>
      <c r="DW8" s="18"/>
      <c r="DX8" s="18"/>
      <c r="DY8" s="18"/>
      <c r="DZ8" s="18"/>
      <c r="EA8" s="18"/>
      <c r="EB8" s="18"/>
      <c r="EC8" s="18"/>
      <c r="ED8" s="18"/>
      <c r="EE8" s="18"/>
      <c r="EF8" s="18"/>
      <c r="EG8" s="18"/>
      <c r="EH8" s="18"/>
      <c r="EI8" s="18"/>
      <c r="EJ8" s="18"/>
      <c r="EK8" s="18"/>
      <c r="EL8" s="18"/>
      <c r="EM8" s="18"/>
      <c r="EO8" s="416" t="s">
        <v>271</v>
      </c>
      <c r="EP8" s="416"/>
      <c r="EQ8" s="3"/>
      <c r="ER8" s="3"/>
      <c r="ES8" s="3"/>
      <c r="ET8" s="3"/>
      <c r="EU8" s="3"/>
      <c r="EV8" s="3"/>
      <c r="EW8" s="3"/>
      <c r="EX8" s="3"/>
      <c r="EY8" s="3"/>
      <c r="EZ8" s="3"/>
      <c r="FA8" s="3"/>
      <c r="FB8" s="3"/>
      <c r="FC8" s="3"/>
      <c r="FD8" s="3"/>
      <c r="FE8" s="3"/>
      <c r="FF8" s="3"/>
      <c r="FG8" s="3"/>
      <c r="FH8" s="3"/>
      <c r="FI8" s="3"/>
      <c r="FJ8" s="3"/>
      <c r="FK8" s="3"/>
      <c r="FM8" s="416" t="s">
        <v>271</v>
      </c>
      <c r="FN8" s="416"/>
      <c r="FO8" s="3"/>
      <c r="FP8" s="3"/>
      <c r="FQ8" s="3"/>
      <c r="FR8" s="3"/>
      <c r="FS8" s="3"/>
      <c r="FT8" s="3"/>
      <c r="FU8" s="3"/>
      <c r="FV8" s="3"/>
      <c r="FW8" s="3"/>
      <c r="FX8" s="3"/>
      <c r="FY8" s="3"/>
      <c r="FZ8" s="3"/>
      <c r="GA8" s="3"/>
      <c r="GB8" s="3"/>
      <c r="GC8" s="3"/>
      <c r="GD8" s="3"/>
      <c r="GE8" s="3"/>
      <c r="GF8" s="3"/>
      <c r="GG8" s="3"/>
      <c r="GH8" s="3"/>
      <c r="GI8" s="3"/>
      <c r="GK8" s="416" t="s">
        <v>271</v>
      </c>
      <c r="GL8" s="416"/>
      <c r="GM8" s="3"/>
      <c r="GN8" s="3"/>
      <c r="GO8" s="3"/>
      <c r="GP8" s="3"/>
      <c r="GQ8" s="3"/>
      <c r="GR8" s="3"/>
      <c r="GS8" s="3"/>
      <c r="GT8" s="3"/>
      <c r="GU8" s="3"/>
      <c r="GV8" s="3"/>
      <c r="GW8" s="3"/>
      <c r="GX8" s="3"/>
      <c r="GY8" s="3"/>
      <c r="GZ8" s="3"/>
      <c r="HA8" s="3"/>
      <c r="HB8" s="3"/>
      <c r="HC8" s="3"/>
      <c r="HD8" s="3"/>
      <c r="HE8" s="3"/>
      <c r="HF8" s="3"/>
      <c r="HG8" s="3"/>
    </row>
    <row r="9" spans="1:215" ht="14.5">
      <c r="A9" s="410"/>
      <c r="B9" s="410"/>
      <c r="C9" s="1"/>
      <c r="D9" s="1"/>
      <c r="E9" s="1"/>
      <c r="F9" s="1"/>
      <c r="G9" s="1"/>
      <c r="H9" s="1"/>
      <c r="I9" s="1"/>
      <c r="J9" s="1"/>
      <c r="K9" s="1"/>
      <c r="L9" s="1"/>
      <c r="M9" s="1"/>
      <c r="N9" s="1"/>
      <c r="O9" s="1"/>
      <c r="P9" s="1"/>
      <c r="Q9" s="1"/>
      <c r="R9" s="1"/>
      <c r="S9" s="1"/>
      <c r="T9" s="1"/>
      <c r="U9" s="1"/>
      <c r="V9" s="1"/>
      <c r="W9" s="1"/>
      <c r="Y9" s="410"/>
      <c r="Z9" s="410"/>
      <c r="AA9" s="1"/>
      <c r="AB9" s="1"/>
      <c r="AC9" s="1"/>
      <c r="AD9" s="1"/>
      <c r="AE9" s="1"/>
      <c r="AF9" s="1"/>
      <c r="AG9" s="1"/>
      <c r="AH9" s="1"/>
      <c r="AI9" s="1"/>
      <c r="AJ9" s="1"/>
      <c r="AK9" s="1"/>
      <c r="AL9" s="1"/>
      <c r="AM9" s="1"/>
      <c r="AN9" s="1"/>
      <c r="AO9" s="1"/>
      <c r="AP9" s="1"/>
      <c r="AQ9" s="1"/>
      <c r="AR9" s="1"/>
      <c r="AS9" s="1"/>
      <c r="AT9" s="1"/>
      <c r="AU9" s="1"/>
      <c r="AW9" s="411"/>
      <c r="AX9" s="411"/>
      <c r="AY9" s="16"/>
      <c r="AZ9" s="16"/>
      <c r="BA9" s="16"/>
      <c r="BB9" s="16"/>
      <c r="BC9" s="16"/>
      <c r="BD9" s="16"/>
      <c r="BE9" s="16"/>
      <c r="BF9" s="16"/>
      <c r="BG9" s="16"/>
      <c r="BH9" s="16"/>
      <c r="BI9" s="16"/>
      <c r="BJ9" s="16"/>
      <c r="BK9" s="16"/>
      <c r="BL9" s="16"/>
      <c r="BM9" s="16"/>
      <c r="BN9" s="16"/>
      <c r="BO9" s="16"/>
      <c r="BP9" s="16"/>
      <c r="BQ9" s="16"/>
      <c r="BR9" s="16"/>
      <c r="BS9" s="16"/>
      <c r="BT9" s="29"/>
      <c r="BU9" s="411"/>
      <c r="BV9" s="411"/>
      <c r="BW9" s="16"/>
      <c r="BX9" s="16"/>
      <c r="BY9" s="16"/>
      <c r="BZ9" s="16"/>
      <c r="CA9" s="16"/>
      <c r="CB9" s="16"/>
      <c r="CC9" s="16"/>
      <c r="CD9" s="16"/>
      <c r="CE9" s="16"/>
      <c r="CF9" s="16"/>
      <c r="CG9" s="16"/>
      <c r="CH9" s="16"/>
      <c r="CI9" s="16"/>
      <c r="CJ9" s="16"/>
      <c r="CK9" s="16"/>
      <c r="CL9" s="16"/>
      <c r="CM9" s="16"/>
      <c r="CN9" s="16"/>
      <c r="CO9" s="16"/>
      <c r="CP9" s="16"/>
      <c r="CQ9" s="16"/>
      <c r="CR9" s="29"/>
      <c r="CS9" s="411"/>
      <c r="CT9" s="411"/>
      <c r="CU9" s="16"/>
      <c r="CV9" s="16"/>
      <c r="CW9" s="16"/>
      <c r="CX9" s="16"/>
      <c r="CY9" s="16"/>
      <c r="CZ9" s="16"/>
      <c r="DA9" s="16"/>
      <c r="DB9" s="16"/>
      <c r="DC9" s="16"/>
      <c r="DD9" s="16"/>
      <c r="DE9" s="16"/>
      <c r="DF9" s="16"/>
      <c r="DG9" s="16"/>
      <c r="DH9" s="16"/>
      <c r="DI9" s="16"/>
      <c r="DJ9" s="16"/>
      <c r="DK9" s="16"/>
      <c r="DL9" s="16"/>
      <c r="DM9" s="16"/>
      <c r="DN9" s="16"/>
      <c r="DO9" s="16"/>
      <c r="DP9" s="29"/>
      <c r="DQ9" s="411"/>
      <c r="DR9" s="411"/>
      <c r="DS9" s="16"/>
      <c r="DT9" s="16"/>
      <c r="DU9" s="16"/>
      <c r="DV9" s="16"/>
      <c r="DW9" s="16"/>
      <c r="DX9" s="16"/>
      <c r="DY9" s="16"/>
      <c r="DZ9" s="16"/>
      <c r="EA9" s="16"/>
      <c r="EB9" s="16"/>
      <c r="EC9" s="16"/>
      <c r="ED9" s="16"/>
      <c r="EE9" s="16"/>
      <c r="EF9" s="16"/>
      <c r="EG9" s="16"/>
      <c r="EH9" s="16"/>
      <c r="EI9" s="16"/>
      <c r="EJ9" s="16"/>
      <c r="EK9" s="16"/>
      <c r="EL9" s="16"/>
      <c r="EM9" s="16"/>
      <c r="EO9" s="410"/>
      <c r="EP9" s="410"/>
      <c r="EQ9" s="1"/>
      <c r="ER9" s="1"/>
      <c r="ES9" s="1"/>
      <c r="ET9" s="1"/>
      <c r="EU9" s="1"/>
      <c r="EV9" s="1"/>
      <c r="EW9" s="1"/>
      <c r="EX9" s="1"/>
      <c r="EY9" s="1"/>
      <c r="EZ9" s="1"/>
      <c r="FA9" s="1"/>
      <c r="FB9" s="1"/>
      <c r="FC9" s="1"/>
      <c r="FD9" s="1"/>
      <c r="FE9" s="1"/>
      <c r="FF9" s="1"/>
      <c r="FG9" s="1"/>
      <c r="FH9" s="1"/>
      <c r="FI9" s="1"/>
      <c r="FJ9" s="1"/>
      <c r="FK9" s="1"/>
      <c r="FM9" s="410"/>
      <c r="FN9" s="410"/>
      <c r="FO9" s="1"/>
      <c r="FP9" s="1"/>
      <c r="FQ9" s="1"/>
      <c r="FR9" s="1"/>
      <c r="FS9" s="1"/>
      <c r="FT9" s="1"/>
      <c r="FU9" s="1"/>
      <c r="FV9" s="1"/>
      <c r="FW9" s="1"/>
      <c r="FX9" s="1"/>
      <c r="FY9" s="1"/>
      <c r="FZ9" s="1"/>
      <c r="GA9" s="1"/>
      <c r="GB9" s="1"/>
      <c r="GC9" s="1"/>
      <c r="GD9" s="1"/>
      <c r="GE9" s="1"/>
      <c r="GF9" s="1"/>
      <c r="GG9" s="1"/>
      <c r="GH9" s="1"/>
      <c r="GI9" s="1"/>
      <c r="GK9" s="410"/>
      <c r="GL9" s="410"/>
      <c r="GM9" s="1"/>
      <c r="GN9" s="1"/>
      <c r="GO9" s="1"/>
      <c r="GP9" s="1"/>
      <c r="GQ9" s="1"/>
      <c r="GR9" s="1"/>
      <c r="GS9" s="1"/>
      <c r="GT9" s="1"/>
      <c r="GU9" s="1"/>
      <c r="GV9" s="1"/>
      <c r="GW9" s="1"/>
      <c r="GX9" s="1"/>
      <c r="GY9" s="1"/>
      <c r="GZ9" s="1"/>
      <c r="HA9" s="1"/>
      <c r="HB9" s="1"/>
      <c r="HC9" s="1"/>
      <c r="HD9" s="1"/>
      <c r="HE9" s="1"/>
      <c r="HF9" s="1"/>
      <c r="HG9" s="1"/>
    </row>
    <row r="10" spans="1:215" ht="14.5">
      <c r="A10" s="410"/>
      <c r="B10" s="410"/>
      <c r="C10" s="1"/>
      <c r="D10" s="1"/>
      <c r="E10" s="1"/>
      <c r="F10" s="1"/>
      <c r="G10" s="1"/>
      <c r="H10" s="1"/>
      <c r="I10" s="1"/>
      <c r="J10" s="1"/>
      <c r="K10" s="1"/>
      <c r="L10" s="1"/>
      <c r="M10" s="1"/>
      <c r="N10" s="1"/>
      <c r="O10" s="1"/>
      <c r="P10" s="1"/>
      <c r="Q10" s="1"/>
      <c r="R10" s="1"/>
      <c r="S10" s="1"/>
      <c r="T10" s="1"/>
      <c r="U10" s="1"/>
      <c r="V10" s="1"/>
      <c r="W10" s="1"/>
      <c r="Y10" s="410"/>
      <c r="Z10" s="410"/>
      <c r="AA10" s="1"/>
      <c r="AB10" s="1"/>
      <c r="AC10" s="1"/>
      <c r="AD10" s="1"/>
      <c r="AE10" s="1"/>
      <c r="AF10" s="1"/>
      <c r="AG10" s="1"/>
      <c r="AH10" s="1"/>
      <c r="AI10" s="1"/>
      <c r="AJ10" s="1"/>
      <c r="AK10" s="1"/>
      <c r="AL10" s="1"/>
      <c r="AM10" s="1"/>
      <c r="AN10" s="1"/>
      <c r="AO10" s="1"/>
      <c r="AP10" s="1"/>
      <c r="AQ10" s="1"/>
      <c r="AR10" s="1"/>
      <c r="AS10" s="1"/>
      <c r="AT10" s="1"/>
      <c r="AU10" s="1"/>
      <c r="AW10" s="411"/>
      <c r="AX10" s="411"/>
      <c r="AY10" s="16"/>
      <c r="AZ10" s="16"/>
      <c r="BA10" s="16"/>
      <c r="BB10" s="16"/>
      <c r="BC10" s="16"/>
      <c r="BD10" s="16"/>
      <c r="BE10" s="16"/>
      <c r="BF10" s="16"/>
      <c r="BG10" s="16"/>
      <c r="BH10" s="16"/>
      <c r="BI10" s="16"/>
      <c r="BJ10" s="16"/>
      <c r="BK10" s="16"/>
      <c r="BL10" s="16"/>
      <c r="BM10" s="16"/>
      <c r="BN10" s="16"/>
      <c r="BO10" s="16"/>
      <c r="BP10" s="16"/>
      <c r="BQ10" s="16"/>
      <c r="BR10" s="16"/>
      <c r="BS10" s="16"/>
      <c r="BT10" s="29"/>
      <c r="BU10" s="411"/>
      <c r="BV10" s="411"/>
      <c r="BW10" s="16"/>
      <c r="BX10" s="16"/>
      <c r="BY10" s="16"/>
      <c r="BZ10" s="16"/>
      <c r="CA10" s="16"/>
      <c r="CB10" s="16"/>
      <c r="CC10" s="16"/>
      <c r="CD10" s="16"/>
      <c r="CE10" s="16"/>
      <c r="CF10" s="16"/>
      <c r="CG10" s="16"/>
      <c r="CH10" s="16"/>
      <c r="CI10" s="16"/>
      <c r="CJ10" s="16"/>
      <c r="CK10" s="16"/>
      <c r="CL10" s="16"/>
      <c r="CM10" s="16"/>
      <c r="CN10" s="16"/>
      <c r="CO10" s="16"/>
      <c r="CP10" s="16"/>
      <c r="CQ10" s="16"/>
      <c r="CR10" s="29"/>
      <c r="CS10" s="411"/>
      <c r="CT10" s="411"/>
      <c r="CU10" s="16"/>
      <c r="CV10" s="16"/>
      <c r="CW10" s="16"/>
      <c r="CX10" s="16"/>
      <c r="CY10" s="16"/>
      <c r="CZ10" s="16"/>
      <c r="DA10" s="16"/>
      <c r="DB10" s="16"/>
      <c r="DC10" s="16"/>
      <c r="DD10" s="16"/>
      <c r="DE10" s="16"/>
      <c r="DF10" s="16"/>
      <c r="DG10" s="16"/>
      <c r="DH10" s="16"/>
      <c r="DI10" s="16"/>
      <c r="DJ10" s="16"/>
      <c r="DK10" s="16"/>
      <c r="DL10" s="16"/>
      <c r="DM10" s="16"/>
      <c r="DN10" s="16"/>
      <c r="DO10" s="16"/>
      <c r="DP10" s="29"/>
      <c r="DQ10" s="411"/>
      <c r="DR10" s="411"/>
      <c r="DS10" s="16"/>
      <c r="DT10" s="16"/>
      <c r="DU10" s="16"/>
      <c r="DV10" s="16"/>
      <c r="DW10" s="16"/>
      <c r="DX10" s="16"/>
      <c r="DY10" s="16"/>
      <c r="DZ10" s="16"/>
      <c r="EA10" s="16"/>
      <c r="EB10" s="16"/>
      <c r="EC10" s="16"/>
      <c r="ED10" s="16"/>
      <c r="EE10" s="16"/>
      <c r="EF10" s="16"/>
      <c r="EG10" s="16"/>
      <c r="EH10" s="16"/>
      <c r="EI10" s="16"/>
      <c r="EJ10" s="16"/>
      <c r="EK10" s="16"/>
      <c r="EL10" s="16"/>
      <c r="EM10" s="16"/>
      <c r="EO10" s="410"/>
      <c r="EP10" s="410"/>
      <c r="EQ10" s="1"/>
      <c r="ER10" s="1"/>
      <c r="ES10" s="1"/>
      <c r="ET10" s="1"/>
      <c r="EU10" s="1"/>
      <c r="EV10" s="1"/>
      <c r="EW10" s="1"/>
      <c r="EX10" s="1"/>
      <c r="EY10" s="1"/>
      <c r="EZ10" s="1"/>
      <c r="FA10" s="1"/>
      <c r="FB10" s="1"/>
      <c r="FC10" s="1"/>
      <c r="FD10" s="1"/>
      <c r="FE10" s="1"/>
      <c r="FF10" s="1"/>
      <c r="FG10" s="1"/>
      <c r="FH10" s="1"/>
      <c r="FI10" s="1"/>
      <c r="FJ10" s="1"/>
      <c r="FK10" s="1"/>
      <c r="FM10" s="410"/>
      <c r="FN10" s="410"/>
      <c r="FO10" s="1"/>
      <c r="FP10" s="1"/>
      <c r="FQ10" s="1"/>
      <c r="FR10" s="1"/>
      <c r="FS10" s="1"/>
      <c r="FT10" s="1"/>
      <c r="FU10" s="1"/>
      <c r="FV10" s="1"/>
      <c r="FW10" s="1"/>
      <c r="FX10" s="1"/>
      <c r="FY10" s="1"/>
      <c r="FZ10" s="1"/>
      <c r="GA10" s="1"/>
      <c r="GB10" s="1"/>
      <c r="GC10" s="1"/>
      <c r="GD10" s="1"/>
      <c r="GE10" s="1"/>
      <c r="GF10" s="1"/>
      <c r="GG10" s="1"/>
      <c r="GH10" s="1"/>
      <c r="GI10" s="1"/>
      <c r="GK10" s="410"/>
      <c r="GL10" s="410"/>
      <c r="GM10" s="1"/>
      <c r="GN10" s="1"/>
      <c r="GO10" s="1"/>
      <c r="GP10" s="1"/>
      <c r="GQ10" s="1"/>
      <c r="GR10" s="1"/>
      <c r="GS10" s="1"/>
      <c r="GT10" s="1"/>
      <c r="GU10" s="1"/>
      <c r="GV10" s="1"/>
      <c r="GW10" s="1"/>
      <c r="GX10" s="1"/>
      <c r="GY10" s="1"/>
      <c r="GZ10" s="1"/>
      <c r="HA10" s="1"/>
      <c r="HB10" s="1"/>
      <c r="HC10" s="1"/>
      <c r="HD10" s="1"/>
      <c r="HE10" s="1"/>
      <c r="HF10" s="1"/>
      <c r="HG10" s="1"/>
    </row>
    <row r="11" spans="1:215" ht="14.5">
      <c r="A11" s="410"/>
      <c r="B11" s="410"/>
      <c r="C11" s="4">
        <v>2000</v>
      </c>
      <c r="D11" s="4">
        <v>2001</v>
      </c>
      <c r="E11" s="4">
        <v>2002</v>
      </c>
      <c r="F11" s="4">
        <v>2003</v>
      </c>
      <c r="G11" s="4">
        <v>2004</v>
      </c>
      <c r="H11" s="4">
        <v>2005</v>
      </c>
      <c r="I11" s="4">
        <v>2006</v>
      </c>
      <c r="J11" s="4">
        <v>2007</v>
      </c>
      <c r="K11" s="4">
        <v>2008</v>
      </c>
      <c r="L11" s="4">
        <v>2009</v>
      </c>
      <c r="M11" s="4">
        <v>2010</v>
      </c>
      <c r="N11" s="4">
        <v>2011</v>
      </c>
      <c r="O11" s="4">
        <v>2012</v>
      </c>
      <c r="P11" s="4">
        <v>2013</v>
      </c>
      <c r="Q11" s="4">
        <v>2014</v>
      </c>
      <c r="R11" s="4">
        <v>2015</v>
      </c>
      <c r="S11" s="4">
        <v>2016</v>
      </c>
      <c r="T11" s="4">
        <v>2017</v>
      </c>
      <c r="U11" s="4">
        <v>2018</v>
      </c>
      <c r="V11" s="4">
        <v>2019</v>
      </c>
      <c r="W11" s="4">
        <v>2020</v>
      </c>
      <c r="Y11" s="410"/>
      <c r="Z11" s="410"/>
      <c r="AA11" s="4">
        <v>2000</v>
      </c>
      <c r="AB11" s="4">
        <v>2001</v>
      </c>
      <c r="AC11" s="4">
        <v>2002</v>
      </c>
      <c r="AD11" s="4">
        <v>2003</v>
      </c>
      <c r="AE11" s="4">
        <v>2004</v>
      </c>
      <c r="AF11" s="4">
        <v>2005</v>
      </c>
      <c r="AG11" s="4">
        <v>2006</v>
      </c>
      <c r="AH11" s="4">
        <v>2007</v>
      </c>
      <c r="AI11" s="4">
        <v>2008</v>
      </c>
      <c r="AJ11" s="4">
        <v>2009</v>
      </c>
      <c r="AK11" s="4">
        <v>2010</v>
      </c>
      <c r="AL11" s="4">
        <v>2011</v>
      </c>
      <c r="AM11" s="4">
        <v>2012</v>
      </c>
      <c r="AN11" s="4">
        <v>2013</v>
      </c>
      <c r="AO11" s="4">
        <v>2014</v>
      </c>
      <c r="AP11" s="4">
        <v>2015</v>
      </c>
      <c r="AQ11" s="4">
        <v>2016</v>
      </c>
      <c r="AR11" s="4">
        <v>2017</v>
      </c>
      <c r="AS11" s="4">
        <v>2018</v>
      </c>
      <c r="AT11" s="4">
        <v>2019</v>
      </c>
      <c r="AU11" s="4">
        <v>2020</v>
      </c>
      <c r="AW11" s="411"/>
      <c r="AX11" s="411"/>
      <c r="AY11" s="19">
        <v>2000</v>
      </c>
      <c r="AZ11" s="19">
        <v>2001</v>
      </c>
      <c r="BA11" s="19">
        <v>2002</v>
      </c>
      <c r="BB11" s="19">
        <v>2003</v>
      </c>
      <c r="BC11" s="19">
        <v>2004</v>
      </c>
      <c r="BD11" s="19">
        <v>2005</v>
      </c>
      <c r="BE11" s="19">
        <v>2006</v>
      </c>
      <c r="BF11" s="19">
        <v>2007</v>
      </c>
      <c r="BG11" s="19">
        <v>2008</v>
      </c>
      <c r="BH11" s="19">
        <v>2009</v>
      </c>
      <c r="BI11" s="19">
        <v>2010</v>
      </c>
      <c r="BJ11" s="19">
        <v>2011</v>
      </c>
      <c r="BK11" s="19">
        <v>2012</v>
      </c>
      <c r="BL11" s="19">
        <v>2013</v>
      </c>
      <c r="BM11" s="19">
        <v>2014</v>
      </c>
      <c r="BN11" s="19">
        <v>2015</v>
      </c>
      <c r="BO11" s="19">
        <v>2016</v>
      </c>
      <c r="BP11" s="19">
        <v>2017</v>
      </c>
      <c r="BQ11" s="19">
        <v>2018</v>
      </c>
      <c r="BR11" s="19">
        <v>2019</v>
      </c>
      <c r="BS11" s="19">
        <v>2020</v>
      </c>
      <c r="BT11" s="29"/>
      <c r="BU11" s="411"/>
      <c r="BV11" s="411"/>
      <c r="BW11" s="19">
        <v>2000</v>
      </c>
      <c r="BX11" s="19">
        <v>2001</v>
      </c>
      <c r="BY11" s="19">
        <v>2002</v>
      </c>
      <c r="BZ11" s="19">
        <v>2003</v>
      </c>
      <c r="CA11" s="19">
        <v>2004</v>
      </c>
      <c r="CB11" s="19">
        <v>2005</v>
      </c>
      <c r="CC11" s="19">
        <v>2006</v>
      </c>
      <c r="CD11" s="19">
        <v>2007</v>
      </c>
      <c r="CE11" s="19">
        <v>2008</v>
      </c>
      <c r="CF11" s="19">
        <v>2009</v>
      </c>
      <c r="CG11" s="19">
        <v>2010</v>
      </c>
      <c r="CH11" s="19">
        <v>2011</v>
      </c>
      <c r="CI11" s="19">
        <v>2012</v>
      </c>
      <c r="CJ11" s="19">
        <v>2013</v>
      </c>
      <c r="CK11" s="19">
        <v>2014</v>
      </c>
      <c r="CL11" s="19">
        <v>2015</v>
      </c>
      <c r="CM11" s="19">
        <v>2016</v>
      </c>
      <c r="CN11" s="19">
        <v>2017</v>
      </c>
      <c r="CO11" s="19">
        <v>2018</v>
      </c>
      <c r="CP11" s="19">
        <v>2019</v>
      </c>
      <c r="CQ11" s="19">
        <v>2020</v>
      </c>
      <c r="CR11" s="29"/>
      <c r="CS11" s="411"/>
      <c r="CT11" s="411"/>
      <c r="CU11" s="19">
        <v>2000</v>
      </c>
      <c r="CV11" s="19">
        <v>2001</v>
      </c>
      <c r="CW11" s="19">
        <v>2002</v>
      </c>
      <c r="CX11" s="19">
        <v>2003</v>
      </c>
      <c r="CY11" s="19">
        <v>2004</v>
      </c>
      <c r="CZ11" s="19">
        <v>2005</v>
      </c>
      <c r="DA11" s="19">
        <v>2006</v>
      </c>
      <c r="DB11" s="19">
        <v>2007</v>
      </c>
      <c r="DC11" s="19">
        <v>2008</v>
      </c>
      <c r="DD11" s="19">
        <v>2009</v>
      </c>
      <c r="DE11" s="19">
        <v>2010</v>
      </c>
      <c r="DF11" s="19">
        <v>2011</v>
      </c>
      <c r="DG11" s="19">
        <v>2012</v>
      </c>
      <c r="DH11" s="19">
        <v>2013</v>
      </c>
      <c r="DI11" s="19">
        <v>2014</v>
      </c>
      <c r="DJ11" s="19">
        <v>2015</v>
      </c>
      <c r="DK11" s="19">
        <v>2016</v>
      </c>
      <c r="DL11" s="19">
        <v>2017</v>
      </c>
      <c r="DM11" s="19">
        <v>2018</v>
      </c>
      <c r="DN11" s="19">
        <v>2019</v>
      </c>
      <c r="DO11" s="19">
        <v>2020</v>
      </c>
      <c r="DP11" s="29"/>
      <c r="DQ11" s="411"/>
      <c r="DR11" s="411"/>
      <c r="DS11" s="19">
        <v>2000</v>
      </c>
      <c r="DT11" s="19">
        <v>2001</v>
      </c>
      <c r="DU11" s="19">
        <v>2002</v>
      </c>
      <c r="DV11" s="19">
        <v>2003</v>
      </c>
      <c r="DW11" s="19">
        <v>2004</v>
      </c>
      <c r="DX11" s="19">
        <v>2005</v>
      </c>
      <c r="DY11" s="19">
        <v>2006</v>
      </c>
      <c r="DZ11" s="19">
        <v>2007</v>
      </c>
      <c r="EA11" s="19">
        <v>2008</v>
      </c>
      <c r="EB11" s="19">
        <v>2009</v>
      </c>
      <c r="EC11" s="19">
        <v>2010</v>
      </c>
      <c r="ED11" s="19">
        <v>2011</v>
      </c>
      <c r="EE11" s="19">
        <v>2012</v>
      </c>
      <c r="EF11" s="19">
        <v>2013</v>
      </c>
      <c r="EG11" s="19">
        <v>2014</v>
      </c>
      <c r="EH11" s="19">
        <v>2015</v>
      </c>
      <c r="EI11" s="19">
        <v>2016</v>
      </c>
      <c r="EJ11" s="19">
        <v>2017</v>
      </c>
      <c r="EK11" s="19">
        <v>2018</v>
      </c>
      <c r="EL11" s="19">
        <v>2019</v>
      </c>
      <c r="EM11" s="19">
        <v>2020</v>
      </c>
      <c r="EO11" s="410"/>
      <c r="EP11" s="410"/>
      <c r="EQ11" s="4">
        <v>2000</v>
      </c>
      <c r="ER11" s="4">
        <v>2001</v>
      </c>
      <c r="ES11" s="4">
        <v>2002</v>
      </c>
      <c r="ET11" s="4">
        <v>2003</v>
      </c>
      <c r="EU11" s="4">
        <v>2004</v>
      </c>
      <c r="EV11" s="4">
        <v>2005</v>
      </c>
      <c r="EW11" s="4">
        <v>2006</v>
      </c>
      <c r="EX11" s="4">
        <v>2007</v>
      </c>
      <c r="EY11" s="4">
        <v>2008</v>
      </c>
      <c r="EZ11" s="4">
        <v>2009</v>
      </c>
      <c r="FA11" s="4">
        <v>2010</v>
      </c>
      <c r="FB11" s="4">
        <v>2011</v>
      </c>
      <c r="FC11" s="4">
        <v>2012</v>
      </c>
      <c r="FD11" s="4">
        <v>2013</v>
      </c>
      <c r="FE11" s="4">
        <v>2014</v>
      </c>
      <c r="FF11" s="4">
        <v>2015</v>
      </c>
      <c r="FG11" s="4">
        <v>2016</v>
      </c>
      <c r="FH11" s="4">
        <v>2017</v>
      </c>
      <c r="FI11" s="4">
        <v>2018</v>
      </c>
      <c r="FJ11" s="4">
        <v>2019</v>
      </c>
      <c r="FK11" s="4">
        <v>2020</v>
      </c>
      <c r="FM11" s="410"/>
      <c r="FN11" s="410"/>
      <c r="FO11" s="4">
        <v>2000</v>
      </c>
      <c r="FP11" s="4">
        <v>2001</v>
      </c>
      <c r="FQ11" s="4">
        <v>2002</v>
      </c>
      <c r="FR11" s="4">
        <v>2003</v>
      </c>
      <c r="FS11" s="4">
        <v>2004</v>
      </c>
      <c r="FT11" s="4">
        <v>2005</v>
      </c>
      <c r="FU11" s="4">
        <v>2006</v>
      </c>
      <c r="FV11" s="4">
        <v>2007</v>
      </c>
      <c r="FW11" s="4">
        <v>2008</v>
      </c>
      <c r="FX11" s="4">
        <v>2009</v>
      </c>
      <c r="FY11" s="4">
        <v>2010</v>
      </c>
      <c r="FZ11" s="4">
        <v>2011</v>
      </c>
      <c r="GA11" s="4">
        <v>2012</v>
      </c>
      <c r="GB11" s="4">
        <v>2013</v>
      </c>
      <c r="GC11" s="4">
        <v>2014</v>
      </c>
      <c r="GD11" s="4">
        <v>2015</v>
      </c>
      <c r="GE11" s="4">
        <v>2016</v>
      </c>
      <c r="GF11" s="4">
        <v>2017</v>
      </c>
      <c r="GG11" s="4">
        <v>2018</v>
      </c>
      <c r="GH11" s="4">
        <v>2019</v>
      </c>
      <c r="GI11" s="4">
        <v>2020</v>
      </c>
      <c r="GK11" s="410"/>
      <c r="GL11" s="410"/>
      <c r="GM11" s="4">
        <v>2000</v>
      </c>
      <c r="GN11" s="4">
        <v>2001</v>
      </c>
      <c r="GO11" s="4">
        <v>2002</v>
      </c>
      <c r="GP11" s="4">
        <v>2003</v>
      </c>
      <c r="GQ11" s="4">
        <v>2004</v>
      </c>
      <c r="GR11" s="4">
        <v>2005</v>
      </c>
      <c r="GS11" s="4">
        <v>2006</v>
      </c>
      <c r="GT11" s="4">
        <v>2007</v>
      </c>
      <c r="GU11" s="4">
        <v>2008</v>
      </c>
      <c r="GV11" s="4">
        <v>2009</v>
      </c>
      <c r="GW11" s="4">
        <v>2010</v>
      </c>
      <c r="GX11" s="4">
        <v>2011</v>
      </c>
      <c r="GY11" s="4">
        <v>2012</v>
      </c>
      <c r="GZ11" s="4">
        <v>2013</v>
      </c>
      <c r="HA11" s="4">
        <v>2014</v>
      </c>
      <c r="HB11" s="4">
        <v>2015</v>
      </c>
      <c r="HC11" s="4">
        <v>2016</v>
      </c>
      <c r="HD11" s="4">
        <v>2017</v>
      </c>
      <c r="HE11" s="4">
        <v>2018</v>
      </c>
      <c r="HF11" s="4">
        <v>2019</v>
      </c>
      <c r="HG11" s="4">
        <v>2020</v>
      </c>
    </row>
    <row r="12" spans="1:215" ht="14.5">
      <c r="A12" s="412"/>
      <c r="B12" s="412"/>
      <c r="C12" s="1"/>
      <c r="D12" s="1"/>
      <c r="E12" s="1"/>
      <c r="F12" s="1"/>
      <c r="G12" s="1"/>
      <c r="H12" s="1"/>
      <c r="I12" s="1"/>
      <c r="J12" s="1"/>
      <c r="K12" s="1"/>
      <c r="L12" s="1"/>
      <c r="M12" s="1"/>
      <c r="N12" s="1"/>
      <c r="O12" s="1"/>
      <c r="P12" s="1"/>
      <c r="Q12" s="1"/>
      <c r="R12" s="1"/>
      <c r="S12" s="1"/>
      <c r="T12" s="1"/>
      <c r="U12" s="1"/>
      <c r="V12" s="1"/>
      <c r="W12" s="1"/>
      <c r="Y12" s="412"/>
      <c r="Z12" s="412"/>
      <c r="AA12" s="1"/>
      <c r="AB12" s="1"/>
      <c r="AC12" s="1"/>
      <c r="AD12" s="1"/>
      <c r="AE12" s="1"/>
      <c r="AF12" s="1"/>
      <c r="AG12" s="1"/>
      <c r="AH12" s="1"/>
      <c r="AI12" s="1"/>
      <c r="AJ12" s="1"/>
      <c r="AK12" s="1"/>
      <c r="AL12" s="1"/>
      <c r="AM12" s="1"/>
      <c r="AN12" s="1"/>
      <c r="AO12" s="1"/>
      <c r="AP12" s="1"/>
      <c r="AQ12" s="1"/>
      <c r="AR12" s="1"/>
      <c r="AS12" s="1"/>
      <c r="AT12" s="1"/>
      <c r="AU12" s="1"/>
      <c r="AW12" s="413"/>
      <c r="AX12" s="413"/>
      <c r="AY12" s="16"/>
      <c r="AZ12" s="16"/>
      <c r="BA12" s="16"/>
      <c r="BB12" s="16"/>
      <c r="BC12" s="16"/>
      <c r="BD12" s="16"/>
      <c r="BE12" s="16"/>
      <c r="BF12" s="16"/>
      <c r="BG12" s="16"/>
      <c r="BH12" s="16"/>
      <c r="BI12" s="16"/>
      <c r="BJ12" s="16"/>
      <c r="BK12" s="16"/>
      <c r="BL12" s="16"/>
      <c r="BM12" s="16"/>
      <c r="BN12" s="16"/>
      <c r="BO12" s="16"/>
      <c r="BP12" s="16"/>
      <c r="BQ12" s="16"/>
      <c r="BR12" s="16"/>
      <c r="BS12" s="16"/>
      <c r="BT12" s="29"/>
      <c r="BU12" s="413"/>
      <c r="BV12" s="413"/>
      <c r="BW12" s="16"/>
      <c r="BX12" s="16"/>
      <c r="BY12" s="16"/>
      <c r="BZ12" s="16"/>
      <c r="CA12" s="16"/>
      <c r="CB12" s="16"/>
      <c r="CC12" s="16"/>
      <c r="CD12" s="16"/>
      <c r="CE12" s="16"/>
      <c r="CF12" s="16"/>
      <c r="CG12" s="16"/>
      <c r="CH12" s="16"/>
      <c r="CI12" s="16"/>
      <c r="CJ12" s="16"/>
      <c r="CK12" s="16"/>
      <c r="CL12" s="16"/>
      <c r="CM12" s="16"/>
      <c r="CN12" s="16"/>
      <c r="CO12" s="16"/>
      <c r="CP12" s="16"/>
      <c r="CQ12" s="16"/>
      <c r="CR12" s="29"/>
      <c r="CS12" s="413"/>
      <c r="CT12" s="413"/>
      <c r="CU12" s="16"/>
      <c r="CV12" s="16"/>
      <c r="CW12" s="16"/>
      <c r="CX12" s="16"/>
      <c r="CY12" s="16"/>
      <c r="CZ12" s="16"/>
      <c r="DA12" s="16"/>
      <c r="DB12" s="16"/>
      <c r="DC12" s="16"/>
      <c r="DD12" s="16"/>
      <c r="DE12" s="16"/>
      <c r="DF12" s="16"/>
      <c r="DG12" s="16"/>
      <c r="DH12" s="16"/>
      <c r="DI12" s="16"/>
      <c r="DJ12" s="16"/>
      <c r="DK12" s="16"/>
      <c r="DL12" s="16"/>
      <c r="DM12" s="16"/>
      <c r="DN12" s="16"/>
      <c r="DO12" s="16"/>
      <c r="DP12" s="29"/>
      <c r="DQ12" s="413"/>
      <c r="DR12" s="413"/>
      <c r="DS12" s="16"/>
      <c r="DT12" s="16"/>
      <c r="DU12" s="16"/>
      <c r="DV12" s="16"/>
      <c r="DW12" s="16"/>
      <c r="DX12" s="16"/>
      <c r="DY12" s="16"/>
      <c r="DZ12" s="16"/>
      <c r="EA12" s="16"/>
      <c r="EB12" s="16"/>
      <c r="EC12" s="16"/>
      <c r="ED12" s="16"/>
      <c r="EE12" s="16"/>
      <c r="EF12" s="16"/>
      <c r="EG12" s="16"/>
      <c r="EH12" s="16"/>
      <c r="EI12" s="16"/>
      <c r="EJ12" s="16"/>
      <c r="EK12" s="16"/>
      <c r="EL12" s="16"/>
      <c r="EM12" s="16"/>
      <c r="EO12" s="412"/>
      <c r="EP12" s="412"/>
      <c r="EQ12" s="1"/>
      <c r="ER12" s="1"/>
      <c r="ES12" s="1"/>
      <c r="ET12" s="1"/>
      <c r="EU12" s="1"/>
      <c r="EV12" s="1"/>
      <c r="EW12" s="1"/>
      <c r="EX12" s="1"/>
      <c r="EY12" s="1"/>
      <c r="EZ12" s="1"/>
      <c r="FA12" s="1"/>
      <c r="FB12" s="1"/>
      <c r="FC12" s="1"/>
      <c r="FD12" s="1"/>
      <c r="FE12" s="1"/>
      <c r="FF12" s="1"/>
      <c r="FG12" s="1"/>
      <c r="FH12" s="1"/>
      <c r="FI12" s="1"/>
      <c r="FJ12" s="1"/>
      <c r="FK12" s="1"/>
      <c r="FM12" s="412"/>
      <c r="FN12" s="412"/>
      <c r="FO12" s="1"/>
      <c r="FP12" s="1"/>
      <c r="FQ12" s="1"/>
      <c r="FR12" s="1"/>
      <c r="FS12" s="1"/>
      <c r="FT12" s="1"/>
      <c r="FU12" s="1"/>
      <c r="FV12" s="1"/>
      <c r="FW12" s="1"/>
      <c r="FX12" s="1"/>
      <c r="FY12" s="1"/>
      <c r="FZ12" s="1"/>
      <c r="GA12" s="1"/>
      <c r="GB12" s="1"/>
      <c r="GC12" s="1"/>
      <c r="GD12" s="1"/>
      <c r="GE12" s="1"/>
      <c r="GF12" s="1"/>
      <c r="GG12" s="1"/>
      <c r="GH12" s="1"/>
      <c r="GI12" s="1"/>
      <c r="GK12" s="412"/>
      <c r="GL12" s="412"/>
      <c r="GM12" s="1"/>
      <c r="GN12" s="1"/>
      <c r="GO12" s="1"/>
      <c r="GP12" s="1"/>
      <c r="GQ12" s="1"/>
      <c r="GR12" s="1"/>
      <c r="GS12" s="1"/>
      <c r="GT12" s="1"/>
      <c r="GU12" s="1"/>
      <c r="GV12" s="1"/>
      <c r="GW12" s="1"/>
      <c r="GX12" s="1"/>
      <c r="GY12" s="1"/>
      <c r="GZ12" s="1"/>
      <c r="HA12" s="1"/>
      <c r="HB12" s="1"/>
      <c r="HC12" s="1"/>
      <c r="HD12" s="1"/>
      <c r="HE12" s="1"/>
      <c r="HF12" s="1"/>
      <c r="HG12" s="1"/>
    </row>
    <row r="13" spans="1:215" ht="14.5">
      <c r="A13" s="6"/>
      <c r="B13" s="6" t="s">
        <v>273</v>
      </c>
      <c r="C13" s="6">
        <v>0</v>
      </c>
      <c r="D13" s="6">
        <v>0</v>
      </c>
      <c r="E13" s="6">
        <v>0</v>
      </c>
      <c r="F13" s="6">
        <v>0</v>
      </c>
      <c r="G13" s="6">
        <v>0</v>
      </c>
      <c r="H13" s="6">
        <v>0</v>
      </c>
      <c r="I13" s="6">
        <v>0</v>
      </c>
      <c r="J13" s="6">
        <v>0</v>
      </c>
      <c r="K13" s="6">
        <v>0</v>
      </c>
      <c r="L13" s="6">
        <v>0</v>
      </c>
      <c r="M13" s="6">
        <v>0</v>
      </c>
      <c r="N13" s="6">
        <v>0</v>
      </c>
      <c r="O13" s="6">
        <v>0</v>
      </c>
      <c r="P13" s="6">
        <v>0</v>
      </c>
      <c r="Q13" s="6">
        <v>0</v>
      </c>
      <c r="R13" s="6">
        <v>0</v>
      </c>
      <c r="S13" s="6">
        <v>0</v>
      </c>
      <c r="T13" s="6">
        <v>0</v>
      </c>
      <c r="U13" s="6">
        <v>0</v>
      </c>
      <c r="V13" s="6">
        <v>0</v>
      </c>
      <c r="W13" s="6">
        <v>0</v>
      </c>
      <c r="Y13" s="6"/>
      <c r="Z13" s="6" t="s">
        <v>273</v>
      </c>
      <c r="AA13" s="6">
        <v>0.2</v>
      </c>
      <c r="AB13" s="6">
        <v>0.2</v>
      </c>
      <c r="AC13" s="6">
        <v>0.3</v>
      </c>
      <c r="AD13" s="6">
        <v>0.3</v>
      </c>
      <c r="AE13" s="6">
        <v>0.3</v>
      </c>
      <c r="AF13" s="6">
        <v>0.2</v>
      </c>
      <c r="AG13" s="6">
        <v>0.2</v>
      </c>
      <c r="AH13" s="6">
        <v>0.2</v>
      </c>
      <c r="AI13" s="6">
        <v>0.2</v>
      </c>
      <c r="AJ13" s="6">
        <v>0.2</v>
      </c>
      <c r="AK13" s="6">
        <v>0.1</v>
      </c>
      <c r="AL13" s="6">
        <v>0.2</v>
      </c>
      <c r="AM13" s="6">
        <v>0.1</v>
      </c>
      <c r="AN13" s="6">
        <v>0.2</v>
      </c>
      <c r="AO13" s="6">
        <v>0.2</v>
      </c>
      <c r="AP13" s="6">
        <v>0.1</v>
      </c>
      <c r="AQ13" s="6">
        <v>0.1</v>
      </c>
      <c r="AR13" s="6">
        <v>0.1</v>
      </c>
      <c r="AS13" s="6">
        <v>0.1</v>
      </c>
      <c r="AT13" s="6">
        <v>0.1</v>
      </c>
      <c r="AU13" s="6">
        <v>0</v>
      </c>
      <c r="AW13" s="21"/>
      <c r="AX13" s="21" t="s">
        <v>274</v>
      </c>
      <c r="AY13" s="21">
        <v>0.5</v>
      </c>
      <c r="AZ13" s="21">
        <v>0.5</v>
      </c>
      <c r="BA13" s="21">
        <v>0.5</v>
      </c>
      <c r="BB13" s="21">
        <v>0.6</v>
      </c>
      <c r="BC13" s="21">
        <v>0.4</v>
      </c>
      <c r="BD13" s="21">
        <v>0.5</v>
      </c>
      <c r="BE13" s="21">
        <v>0.5</v>
      </c>
      <c r="BF13" s="21">
        <v>0.4</v>
      </c>
      <c r="BG13" s="21">
        <v>0.3</v>
      </c>
      <c r="BH13" s="21">
        <v>0.3</v>
      </c>
      <c r="BI13" s="21">
        <v>0.3</v>
      </c>
      <c r="BJ13" s="21">
        <v>0.4</v>
      </c>
      <c r="BK13" s="21">
        <v>0.3</v>
      </c>
      <c r="BL13" s="21">
        <v>0.3</v>
      </c>
      <c r="BM13" s="21">
        <v>0.3</v>
      </c>
      <c r="BN13" s="21">
        <v>0.2</v>
      </c>
      <c r="BO13" s="21">
        <v>0.2</v>
      </c>
      <c r="BP13" s="21">
        <v>0.1</v>
      </c>
      <c r="BQ13" s="21">
        <v>0.1</v>
      </c>
      <c r="BR13" s="21">
        <v>0.1</v>
      </c>
      <c r="BS13" s="21">
        <v>0.1</v>
      </c>
      <c r="BT13" s="29"/>
      <c r="BU13" s="21"/>
      <c r="BV13" s="21" t="s">
        <v>274</v>
      </c>
      <c r="BW13" s="21">
        <v>1</v>
      </c>
      <c r="BX13" s="21">
        <v>0.8</v>
      </c>
      <c r="BY13" s="21">
        <v>0.9</v>
      </c>
      <c r="BZ13" s="21">
        <v>1</v>
      </c>
      <c r="CA13" s="21">
        <v>0.9</v>
      </c>
      <c r="CB13" s="21">
        <v>0.9</v>
      </c>
      <c r="CC13" s="21">
        <v>1.1000000000000001</v>
      </c>
      <c r="CD13" s="21">
        <v>1.2</v>
      </c>
      <c r="CE13" s="21">
        <v>1.2</v>
      </c>
      <c r="CF13" s="21">
        <v>0.8</v>
      </c>
      <c r="CG13" s="21">
        <v>0.9</v>
      </c>
      <c r="CH13" s="21">
        <v>0.9</v>
      </c>
      <c r="CI13" s="21">
        <v>0.8</v>
      </c>
      <c r="CJ13" s="21">
        <v>1</v>
      </c>
      <c r="CK13" s="21">
        <v>0.9</v>
      </c>
      <c r="CL13" s="21">
        <v>0.8</v>
      </c>
      <c r="CM13" s="21">
        <v>0.8</v>
      </c>
      <c r="CN13" s="21">
        <v>0.5</v>
      </c>
      <c r="CO13" s="21">
        <v>0.4</v>
      </c>
      <c r="CP13" s="21">
        <v>0.4</v>
      </c>
      <c r="CQ13" s="21">
        <v>0.3</v>
      </c>
      <c r="CR13" s="29"/>
      <c r="CS13" s="21"/>
      <c r="CT13" s="21" t="s">
        <v>274</v>
      </c>
      <c r="CU13" s="21">
        <v>2.2000000000000002</v>
      </c>
      <c r="CV13" s="21">
        <v>2</v>
      </c>
      <c r="CW13" s="21">
        <v>2.4</v>
      </c>
      <c r="CX13" s="21">
        <v>2.2000000000000002</v>
      </c>
      <c r="CY13" s="21">
        <v>2</v>
      </c>
      <c r="CZ13" s="21">
        <v>2.4</v>
      </c>
      <c r="DA13" s="21">
        <v>2</v>
      </c>
      <c r="DB13" s="21">
        <v>2.1</v>
      </c>
      <c r="DC13" s="21">
        <v>2.1</v>
      </c>
      <c r="DD13" s="21">
        <v>1.7</v>
      </c>
      <c r="DE13" s="21">
        <v>1.9</v>
      </c>
      <c r="DF13" s="21">
        <v>1.9</v>
      </c>
      <c r="DG13" s="21">
        <v>1.9</v>
      </c>
      <c r="DH13" s="21">
        <v>2.1</v>
      </c>
      <c r="DI13" s="21">
        <v>2.1</v>
      </c>
      <c r="DJ13" s="21">
        <v>1.7</v>
      </c>
      <c r="DK13" s="21">
        <v>1.4</v>
      </c>
      <c r="DL13" s="21">
        <v>0.9</v>
      </c>
      <c r="DM13" s="21">
        <v>0.8</v>
      </c>
      <c r="DN13" s="21">
        <v>0.8</v>
      </c>
      <c r="DO13" s="21">
        <v>0.7</v>
      </c>
      <c r="DP13" s="29"/>
      <c r="DQ13" s="21"/>
      <c r="DR13" s="21" t="s">
        <v>274</v>
      </c>
      <c r="DS13" s="21">
        <v>0.2</v>
      </c>
      <c r="DT13" s="21">
        <v>0.1</v>
      </c>
      <c r="DU13" s="21">
        <v>0.2</v>
      </c>
      <c r="DV13" s="21">
        <v>0.2</v>
      </c>
      <c r="DW13" s="21">
        <v>0.2</v>
      </c>
      <c r="DX13" s="21">
        <v>0.2</v>
      </c>
      <c r="DY13" s="21">
        <v>0.2</v>
      </c>
      <c r="DZ13" s="21">
        <v>0.2</v>
      </c>
      <c r="EA13" s="21">
        <v>0.2</v>
      </c>
      <c r="EB13" s="21">
        <v>0.1</v>
      </c>
      <c r="EC13" s="21">
        <v>0.1</v>
      </c>
      <c r="ED13" s="21">
        <v>0.1</v>
      </c>
      <c r="EE13" s="21">
        <v>0.1</v>
      </c>
      <c r="EF13" s="21">
        <v>0.1</v>
      </c>
      <c r="EG13" s="21">
        <v>0.2</v>
      </c>
      <c r="EH13" s="21">
        <v>0.1</v>
      </c>
      <c r="EI13" s="21">
        <v>0.1</v>
      </c>
      <c r="EJ13" s="21">
        <v>0.1</v>
      </c>
      <c r="EK13" s="21">
        <v>0.1</v>
      </c>
      <c r="EL13" s="21">
        <v>0.1</v>
      </c>
      <c r="EM13" s="21">
        <v>0.1</v>
      </c>
      <c r="EO13" s="6"/>
      <c r="EP13" s="6" t="s">
        <v>273</v>
      </c>
      <c r="EQ13" s="6">
        <v>0.3</v>
      </c>
      <c r="ER13" s="6">
        <v>0.3</v>
      </c>
      <c r="ES13" s="6">
        <v>0.3</v>
      </c>
      <c r="ET13" s="6">
        <v>0.4</v>
      </c>
      <c r="EU13" s="6">
        <v>0.3</v>
      </c>
      <c r="EV13" s="6">
        <v>0.3</v>
      </c>
      <c r="EW13" s="6">
        <v>0.3</v>
      </c>
      <c r="EX13" s="6">
        <v>0.4</v>
      </c>
      <c r="EY13" s="6">
        <v>0.4</v>
      </c>
      <c r="EZ13" s="6">
        <v>0.3</v>
      </c>
      <c r="FA13" s="6">
        <v>0.3</v>
      </c>
      <c r="FB13" s="6">
        <v>0.2</v>
      </c>
      <c r="FC13" s="6">
        <v>0.2</v>
      </c>
      <c r="FD13" s="6">
        <v>0.3</v>
      </c>
      <c r="FE13" s="6">
        <v>0.3</v>
      </c>
      <c r="FF13" s="6">
        <v>0.3</v>
      </c>
      <c r="FG13" s="6">
        <v>0.2</v>
      </c>
      <c r="FH13" s="6">
        <v>0.1</v>
      </c>
      <c r="FI13" s="6">
        <v>0.1</v>
      </c>
      <c r="FJ13" s="6">
        <v>0.1</v>
      </c>
      <c r="FK13" s="6">
        <v>0.1</v>
      </c>
      <c r="FM13" s="6"/>
      <c r="FN13" s="6" t="s">
        <v>273</v>
      </c>
      <c r="FO13" s="6">
        <v>1.2</v>
      </c>
      <c r="FP13" s="6">
        <v>1.5</v>
      </c>
      <c r="FQ13" s="6">
        <v>1.8</v>
      </c>
      <c r="FR13" s="6">
        <v>1.3</v>
      </c>
      <c r="FS13" s="6">
        <v>1</v>
      </c>
      <c r="FT13" s="6">
        <v>1.2</v>
      </c>
      <c r="FU13" s="6">
        <v>1.1000000000000001</v>
      </c>
      <c r="FV13" s="6">
        <v>1.3</v>
      </c>
      <c r="FW13" s="6">
        <v>1.2</v>
      </c>
      <c r="FX13" s="6">
        <v>1</v>
      </c>
      <c r="FY13" s="6">
        <v>1.1000000000000001</v>
      </c>
      <c r="FZ13" s="6">
        <v>1</v>
      </c>
      <c r="GA13" s="6">
        <v>1</v>
      </c>
      <c r="GB13" s="6">
        <v>1.1000000000000001</v>
      </c>
      <c r="GC13" s="6">
        <v>1.3</v>
      </c>
      <c r="GD13" s="6">
        <v>1</v>
      </c>
      <c r="GE13" s="6">
        <v>0.8</v>
      </c>
      <c r="GF13" s="6">
        <v>0.5</v>
      </c>
      <c r="GG13" s="6">
        <v>0.4</v>
      </c>
      <c r="GH13" s="6">
        <v>0.4</v>
      </c>
      <c r="GI13" s="6">
        <v>0.4</v>
      </c>
      <c r="GK13" s="6"/>
      <c r="GL13" s="6" t="s">
        <v>273</v>
      </c>
      <c r="GM13" s="6">
        <v>1.2</v>
      </c>
      <c r="GN13" s="6">
        <v>1.5</v>
      </c>
      <c r="GO13" s="6">
        <v>1.6</v>
      </c>
      <c r="GP13" s="6">
        <v>1.4</v>
      </c>
      <c r="GQ13" s="6">
        <v>1.1000000000000001</v>
      </c>
      <c r="GR13" s="6">
        <v>1.2</v>
      </c>
      <c r="GS13" s="6">
        <v>1</v>
      </c>
      <c r="GT13" s="6">
        <v>1.2</v>
      </c>
      <c r="GU13" s="6">
        <v>1.2</v>
      </c>
      <c r="GV13" s="6">
        <v>0.7</v>
      </c>
      <c r="GW13" s="6">
        <v>0.7</v>
      </c>
      <c r="GX13" s="6">
        <v>0.6</v>
      </c>
      <c r="GY13" s="6">
        <v>0.7</v>
      </c>
      <c r="GZ13" s="6">
        <v>0.8</v>
      </c>
      <c r="HA13" s="6">
        <v>0.8</v>
      </c>
      <c r="HB13" s="6">
        <v>0.7</v>
      </c>
      <c r="HC13" s="6">
        <v>0.6</v>
      </c>
      <c r="HD13" s="6">
        <v>0.4</v>
      </c>
      <c r="HE13" s="6">
        <v>0.4</v>
      </c>
      <c r="HF13" s="6">
        <v>0.3</v>
      </c>
      <c r="HG13" s="6">
        <v>0.3</v>
      </c>
    </row>
    <row r="14" spans="1:215" ht="14.5">
      <c r="A14" s="1"/>
      <c r="B14" s="123" t="s">
        <v>231</v>
      </c>
      <c r="C14" s="1"/>
      <c r="D14" s="1"/>
      <c r="E14" s="1"/>
      <c r="F14" s="1"/>
      <c r="G14" s="1"/>
      <c r="H14" s="1"/>
      <c r="I14" s="1"/>
      <c r="J14" s="1"/>
      <c r="K14" s="1"/>
      <c r="L14" s="1"/>
      <c r="M14" s="1"/>
      <c r="N14" s="1"/>
      <c r="O14" s="1"/>
      <c r="P14" s="1"/>
      <c r="Q14" s="1"/>
      <c r="R14" s="1"/>
      <c r="S14" s="1"/>
      <c r="T14" s="1"/>
      <c r="U14" s="1"/>
      <c r="V14" s="1"/>
      <c r="W14" s="1"/>
      <c r="Y14" s="1"/>
      <c r="Z14" s="123" t="s">
        <v>231</v>
      </c>
      <c r="AA14" s="1"/>
      <c r="AB14" s="1"/>
      <c r="AC14" s="1"/>
      <c r="AD14" s="1"/>
      <c r="AE14" s="1"/>
      <c r="AF14" s="1"/>
      <c r="AG14" s="1"/>
      <c r="AH14" s="1"/>
      <c r="AI14" s="1"/>
      <c r="AJ14" s="1"/>
      <c r="AK14" s="1"/>
      <c r="AL14" s="1"/>
      <c r="AM14" s="1"/>
      <c r="AN14" s="1"/>
      <c r="AO14" s="1"/>
      <c r="AP14" s="1"/>
      <c r="AQ14" s="1"/>
      <c r="AR14" s="1"/>
      <c r="AS14" s="1"/>
      <c r="AT14" s="1"/>
      <c r="AU14" s="1"/>
      <c r="AW14" s="16"/>
      <c r="AX14" s="196" t="s">
        <v>232</v>
      </c>
      <c r="AY14" s="16"/>
      <c r="AZ14" s="16"/>
      <c r="BA14" s="16"/>
      <c r="BB14" s="16"/>
      <c r="BC14" s="16"/>
      <c r="BD14" s="16"/>
      <c r="BE14" s="16"/>
      <c r="BF14" s="16"/>
      <c r="BG14" s="16"/>
      <c r="BH14" s="16"/>
      <c r="BI14" s="16"/>
      <c r="BJ14" s="16"/>
      <c r="BK14" s="16"/>
      <c r="BL14" s="16"/>
      <c r="BM14" s="16"/>
      <c r="BN14" s="16"/>
      <c r="BO14" s="16"/>
      <c r="BP14" s="16"/>
      <c r="BQ14" s="16"/>
      <c r="BR14" s="16"/>
      <c r="BS14" s="16"/>
      <c r="BT14" s="29"/>
      <c r="BU14" s="16"/>
      <c r="BV14" s="196" t="s">
        <v>232</v>
      </c>
      <c r="BW14" s="16"/>
      <c r="BX14" s="16"/>
      <c r="BY14" s="16"/>
      <c r="BZ14" s="16"/>
      <c r="CA14" s="16"/>
      <c r="CB14" s="16"/>
      <c r="CC14" s="16"/>
      <c r="CD14" s="16"/>
      <c r="CE14" s="16"/>
      <c r="CF14" s="16"/>
      <c r="CG14" s="16"/>
      <c r="CH14" s="16"/>
      <c r="CI14" s="16"/>
      <c r="CJ14" s="16"/>
      <c r="CK14" s="16"/>
      <c r="CL14" s="16"/>
      <c r="CM14" s="16"/>
      <c r="CN14" s="16"/>
      <c r="CO14" s="16"/>
      <c r="CP14" s="16"/>
      <c r="CQ14" s="16"/>
      <c r="CR14" s="29"/>
      <c r="CS14" s="16"/>
      <c r="CT14" s="196" t="s">
        <v>232</v>
      </c>
      <c r="CU14" s="16"/>
      <c r="CV14" s="16"/>
      <c r="CW14" s="16"/>
      <c r="CX14" s="16"/>
      <c r="CY14" s="16"/>
      <c r="CZ14" s="16"/>
      <c r="DA14" s="16"/>
      <c r="DB14" s="16"/>
      <c r="DC14" s="16"/>
      <c r="DD14" s="16"/>
      <c r="DE14" s="16"/>
      <c r="DF14" s="16"/>
      <c r="DG14" s="16"/>
      <c r="DH14" s="16"/>
      <c r="DI14" s="16"/>
      <c r="DJ14" s="16"/>
      <c r="DK14" s="16"/>
      <c r="DL14" s="16"/>
      <c r="DM14" s="16"/>
      <c r="DN14" s="16"/>
      <c r="DO14" s="16"/>
      <c r="DP14" s="29"/>
      <c r="DQ14" s="16"/>
      <c r="DR14" s="196" t="s">
        <v>232</v>
      </c>
      <c r="DS14" s="16"/>
      <c r="DT14" s="16"/>
      <c r="DU14" s="16"/>
      <c r="DV14" s="16"/>
      <c r="DW14" s="16"/>
      <c r="DX14" s="16"/>
      <c r="DY14" s="16"/>
      <c r="DZ14" s="16"/>
      <c r="EA14" s="16"/>
      <c r="EB14" s="16"/>
      <c r="EC14" s="16"/>
      <c r="ED14" s="16"/>
      <c r="EE14" s="16"/>
      <c r="EF14" s="16"/>
      <c r="EG14" s="16"/>
      <c r="EH14" s="16"/>
      <c r="EI14" s="16"/>
      <c r="EJ14" s="16"/>
      <c r="EK14" s="16"/>
      <c r="EL14" s="16"/>
      <c r="EM14" s="16"/>
      <c r="EO14" s="1"/>
      <c r="EP14" s="123" t="s">
        <v>231</v>
      </c>
      <c r="EQ14" s="1"/>
      <c r="ER14" s="1"/>
      <c r="ES14" s="1"/>
      <c r="ET14" s="1"/>
      <c r="EU14" s="1"/>
      <c r="EV14" s="1"/>
      <c r="EW14" s="1"/>
      <c r="EX14" s="1"/>
      <c r="EY14" s="1"/>
      <c r="EZ14" s="1"/>
      <c r="FA14" s="1"/>
      <c r="FB14" s="1"/>
      <c r="FC14" s="1"/>
      <c r="FD14" s="1"/>
      <c r="FE14" s="1"/>
      <c r="FF14" s="1"/>
      <c r="FG14" s="1"/>
      <c r="FH14" s="1"/>
      <c r="FI14" s="1"/>
      <c r="FJ14" s="1"/>
      <c r="FK14" s="1"/>
      <c r="FM14" s="1"/>
      <c r="FN14" s="123" t="s">
        <v>231</v>
      </c>
      <c r="FO14" s="1"/>
      <c r="FP14" s="1"/>
      <c r="FQ14" s="1"/>
      <c r="FR14" s="1"/>
      <c r="FS14" s="1"/>
      <c r="FT14" s="1"/>
      <c r="FU14" s="1"/>
      <c r="FV14" s="1"/>
      <c r="FW14" s="1"/>
      <c r="FX14" s="1"/>
      <c r="FY14" s="1"/>
      <c r="FZ14" s="1"/>
      <c r="GA14" s="1"/>
      <c r="GB14" s="1"/>
      <c r="GC14" s="1"/>
      <c r="GD14" s="1"/>
      <c r="GE14" s="1"/>
      <c r="GF14" s="1"/>
      <c r="GG14" s="1"/>
      <c r="GH14" s="1"/>
      <c r="GI14" s="1"/>
      <c r="GK14" s="1"/>
      <c r="GL14" s="123" t="s">
        <v>231</v>
      </c>
      <c r="GM14" s="1"/>
      <c r="GN14" s="1"/>
      <c r="GO14" s="1"/>
      <c r="GP14" s="1"/>
      <c r="GQ14" s="1"/>
      <c r="GR14" s="1"/>
      <c r="GS14" s="1"/>
      <c r="GT14" s="1"/>
      <c r="GU14" s="1"/>
      <c r="GV14" s="1"/>
      <c r="GW14" s="1"/>
      <c r="GX14" s="1"/>
      <c r="GY14" s="1"/>
      <c r="GZ14" s="1"/>
      <c r="HA14" s="1"/>
      <c r="HB14" s="1"/>
      <c r="HC14" s="1"/>
      <c r="HD14" s="1"/>
      <c r="HE14" s="1"/>
      <c r="HF14" s="1"/>
      <c r="HG14" s="1"/>
    </row>
    <row r="15" spans="1:215" ht="14.5">
      <c r="A15" s="1"/>
      <c r="B15" s="190" t="s">
        <v>235</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190" t="s">
        <v>235</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6"/>
      <c r="AX15" s="198" t="s">
        <v>236</v>
      </c>
      <c r="AY15" s="16">
        <v>0</v>
      </c>
      <c r="AZ15" s="16">
        <v>0</v>
      </c>
      <c r="BA15" s="16">
        <v>0</v>
      </c>
      <c r="BB15" s="16">
        <v>0</v>
      </c>
      <c r="BC15" s="16">
        <v>0</v>
      </c>
      <c r="BD15" s="16">
        <v>0</v>
      </c>
      <c r="BE15" s="16">
        <v>0</v>
      </c>
      <c r="BF15" s="16">
        <v>0</v>
      </c>
      <c r="BG15" s="16">
        <v>0</v>
      </c>
      <c r="BH15" s="16">
        <v>0</v>
      </c>
      <c r="BI15" s="16">
        <v>0</v>
      </c>
      <c r="BJ15" s="16">
        <v>0</v>
      </c>
      <c r="BK15" s="16">
        <v>0</v>
      </c>
      <c r="BL15" s="16">
        <v>0</v>
      </c>
      <c r="BM15" s="16">
        <v>0</v>
      </c>
      <c r="BN15" s="16">
        <v>0</v>
      </c>
      <c r="BO15" s="16">
        <v>0</v>
      </c>
      <c r="BP15" s="16">
        <v>0</v>
      </c>
      <c r="BQ15" s="16">
        <v>0</v>
      </c>
      <c r="BR15" s="16">
        <v>0</v>
      </c>
      <c r="BS15" s="16">
        <v>0</v>
      </c>
      <c r="BT15" s="29"/>
      <c r="BU15" s="16"/>
      <c r="BV15" s="198" t="s">
        <v>236</v>
      </c>
      <c r="BW15" s="16">
        <v>0.2</v>
      </c>
      <c r="BX15" s="16">
        <v>0</v>
      </c>
      <c r="BY15" s="16">
        <v>0</v>
      </c>
      <c r="BZ15" s="16">
        <v>0</v>
      </c>
      <c r="CA15" s="16">
        <v>0</v>
      </c>
      <c r="CB15" s="16">
        <v>0</v>
      </c>
      <c r="CC15" s="16">
        <v>0</v>
      </c>
      <c r="CD15" s="16">
        <v>0</v>
      </c>
      <c r="CE15" s="16">
        <v>0</v>
      </c>
      <c r="CF15" s="16">
        <v>0</v>
      </c>
      <c r="CG15" s="16">
        <v>0</v>
      </c>
      <c r="CH15" s="16">
        <v>0</v>
      </c>
      <c r="CI15" s="16">
        <v>0</v>
      </c>
      <c r="CJ15" s="16">
        <v>0.1</v>
      </c>
      <c r="CK15" s="16">
        <v>0.1</v>
      </c>
      <c r="CL15" s="16">
        <v>0</v>
      </c>
      <c r="CM15" s="16">
        <v>0</v>
      </c>
      <c r="CN15" s="16">
        <v>0.1</v>
      </c>
      <c r="CO15" s="16">
        <v>0.1</v>
      </c>
      <c r="CP15" s="16">
        <v>0.1</v>
      </c>
      <c r="CQ15" s="16">
        <v>0.1</v>
      </c>
      <c r="CR15" s="29"/>
      <c r="CS15" s="16"/>
      <c r="CT15" s="198" t="s">
        <v>236</v>
      </c>
      <c r="CU15" s="16">
        <v>0.3</v>
      </c>
      <c r="CV15" s="16">
        <v>0</v>
      </c>
      <c r="CW15" s="16">
        <v>0.1</v>
      </c>
      <c r="CX15" s="16">
        <v>0</v>
      </c>
      <c r="CY15" s="16">
        <v>0</v>
      </c>
      <c r="CZ15" s="16">
        <v>0.1</v>
      </c>
      <c r="DA15" s="16">
        <v>0.1</v>
      </c>
      <c r="DB15" s="16">
        <v>0.1</v>
      </c>
      <c r="DC15" s="16">
        <v>0.1</v>
      </c>
      <c r="DD15" s="16">
        <v>0.1</v>
      </c>
      <c r="DE15" s="16">
        <v>0.1</v>
      </c>
      <c r="DF15" s="16">
        <v>0.1</v>
      </c>
      <c r="DG15" s="16">
        <v>0.1</v>
      </c>
      <c r="DH15" s="16">
        <v>0.1</v>
      </c>
      <c r="DI15" s="16">
        <v>0.1</v>
      </c>
      <c r="DJ15" s="16">
        <v>0.1</v>
      </c>
      <c r="DK15" s="16">
        <v>0.1</v>
      </c>
      <c r="DL15" s="16">
        <v>0.1</v>
      </c>
      <c r="DM15" s="16">
        <v>0.1</v>
      </c>
      <c r="DN15" s="16">
        <v>0.2</v>
      </c>
      <c r="DO15" s="16">
        <v>0.1</v>
      </c>
      <c r="DP15" s="29"/>
      <c r="DQ15" s="16"/>
      <c r="DR15" s="198" t="s">
        <v>236</v>
      </c>
      <c r="DS15" s="16">
        <v>0</v>
      </c>
      <c r="DT15" s="16">
        <v>0</v>
      </c>
      <c r="DU15" s="16">
        <v>0</v>
      </c>
      <c r="DV15" s="16">
        <v>0</v>
      </c>
      <c r="DW15" s="16">
        <v>0</v>
      </c>
      <c r="DX15" s="16">
        <v>0</v>
      </c>
      <c r="DY15" s="16">
        <v>0</v>
      </c>
      <c r="DZ15" s="16">
        <v>0</v>
      </c>
      <c r="EA15" s="16">
        <v>0</v>
      </c>
      <c r="EB15" s="16">
        <v>0</v>
      </c>
      <c r="EC15" s="16">
        <v>0</v>
      </c>
      <c r="ED15" s="16">
        <v>0</v>
      </c>
      <c r="EE15" s="16">
        <v>0</v>
      </c>
      <c r="EF15" s="16">
        <v>0</v>
      </c>
      <c r="EG15" s="16">
        <v>0</v>
      </c>
      <c r="EH15" s="16">
        <v>0</v>
      </c>
      <c r="EI15" s="16">
        <v>0</v>
      </c>
      <c r="EJ15" s="16">
        <v>0</v>
      </c>
      <c r="EK15" s="16">
        <v>0</v>
      </c>
      <c r="EL15" s="16">
        <v>0</v>
      </c>
      <c r="EM15" s="16">
        <v>0</v>
      </c>
      <c r="EO15" s="1"/>
      <c r="EP15" s="202" t="s">
        <v>235</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202" t="s">
        <v>235</v>
      </c>
      <c r="FO15" s="1">
        <v>0.1</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0.1</v>
      </c>
      <c r="GG15" s="1">
        <v>0.1</v>
      </c>
      <c r="GH15" s="1">
        <v>0.1</v>
      </c>
      <c r="GI15" s="1">
        <v>0.1</v>
      </c>
      <c r="GK15" s="1"/>
      <c r="GL15" s="202" t="s">
        <v>235</v>
      </c>
      <c r="GM15" s="1">
        <v>0.1</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0.1</v>
      </c>
      <c r="HG15" s="1">
        <v>0</v>
      </c>
    </row>
    <row r="16" spans="1:215" ht="14.5">
      <c r="A16" s="1"/>
      <c r="B16" s="190" t="s">
        <v>237</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190" t="s">
        <v>237</v>
      </c>
      <c r="AA16" s="1">
        <v>0.2</v>
      </c>
      <c r="AB16" s="1">
        <v>0.2</v>
      </c>
      <c r="AC16" s="1">
        <v>0.3</v>
      </c>
      <c r="AD16" s="1">
        <v>0.3</v>
      </c>
      <c r="AE16" s="1">
        <v>0.3</v>
      </c>
      <c r="AF16" s="1">
        <v>0.2</v>
      </c>
      <c r="AG16" s="1">
        <v>0.2</v>
      </c>
      <c r="AH16" s="1">
        <v>0.2</v>
      </c>
      <c r="AI16" s="1">
        <v>0.2</v>
      </c>
      <c r="AJ16" s="1">
        <v>0.1</v>
      </c>
      <c r="AK16" s="1">
        <v>0.1</v>
      </c>
      <c r="AL16" s="1">
        <v>0.1</v>
      </c>
      <c r="AM16" s="1">
        <v>0.1</v>
      </c>
      <c r="AN16" s="1">
        <v>0.1</v>
      </c>
      <c r="AO16" s="1">
        <v>0.2</v>
      </c>
      <c r="AP16" s="1">
        <v>0.1</v>
      </c>
      <c r="AQ16" s="1">
        <v>0.1</v>
      </c>
      <c r="AR16" s="1">
        <v>0.1</v>
      </c>
      <c r="AS16" s="1">
        <v>0.1</v>
      </c>
      <c r="AT16" s="1">
        <v>0</v>
      </c>
      <c r="AU16" s="1">
        <v>0</v>
      </c>
      <c r="AW16" s="16"/>
      <c r="AX16" s="198" t="s">
        <v>238</v>
      </c>
      <c r="AY16" s="16">
        <v>0.4</v>
      </c>
      <c r="AZ16" s="16">
        <v>0.5</v>
      </c>
      <c r="BA16" s="16">
        <v>0.5</v>
      </c>
      <c r="BB16" s="16">
        <v>0.6</v>
      </c>
      <c r="BC16" s="16">
        <v>0.4</v>
      </c>
      <c r="BD16" s="16">
        <v>0.5</v>
      </c>
      <c r="BE16" s="16">
        <v>0.5</v>
      </c>
      <c r="BF16" s="16">
        <v>0.4</v>
      </c>
      <c r="BG16" s="16">
        <v>0.3</v>
      </c>
      <c r="BH16" s="16">
        <v>0.3</v>
      </c>
      <c r="BI16" s="16">
        <v>0.3</v>
      </c>
      <c r="BJ16" s="16">
        <v>0.4</v>
      </c>
      <c r="BK16" s="16">
        <v>0.3</v>
      </c>
      <c r="BL16" s="16">
        <v>0.3</v>
      </c>
      <c r="BM16" s="16">
        <v>0.3</v>
      </c>
      <c r="BN16" s="16">
        <v>0.2</v>
      </c>
      <c r="BO16" s="16">
        <v>0.2</v>
      </c>
      <c r="BP16" s="16">
        <v>0.1</v>
      </c>
      <c r="BQ16" s="16">
        <v>0.1</v>
      </c>
      <c r="BR16" s="16">
        <v>0.1</v>
      </c>
      <c r="BS16" s="16">
        <v>0.1</v>
      </c>
      <c r="BT16" s="29"/>
      <c r="BU16" s="16"/>
      <c r="BV16" s="198" t="s">
        <v>238</v>
      </c>
      <c r="BW16" s="16">
        <v>0.8</v>
      </c>
      <c r="BX16" s="16">
        <v>0.8</v>
      </c>
      <c r="BY16" s="16">
        <v>0.9</v>
      </c>
      <c r="BZ16" s="16">
        <v>1</v>
      </c>
      <c r="CA16" s="16">
        <v>0.8</v>
      </c>
      <c r="CB16" s="16">
        <v>0.9</v>
      </c>
      <c r="CC16" s="16">
        <v>1.1000000000000001</v>
      </c>
      <c r="CD16" s="16">
        <v>1.1000000000000001</v>
      </c>
      <c r="CE16" s="16">
        <v>1.2</v>
      </c>
      <c r="CF16" s="16">
        <v>0.8</v>
      </c>
      <c r="CG16" s="16">
        <v>0.9</v>
      </c>
      <c r="CH16" s="16">
        <v>0.8</v>
      </c>
      <c r="CI16" s="16">
        <v>0.8</v>
      </c>
      <c r="CJ16" s="16">
        <v>1</v>
      </c>
      <c r="CK16" s="16">
        <v>0.9</v>
      </c>
      <c r="CL16" s="16">
        <v>0.8</v>
      </c>
      <c r="CM16" s="16">
        <v>0.7</v>
      </c>
      <c r="CN16" s="16">
        <v>0.4</v>
      </c>
      <c r="CO16" s="16">
        <v>0.3</v>
      </c>
      <c r="CP16" s="16">
        <v>0.3</v>
      </c>
      <c r="CQ16" s="16">
        <v>0.3</v>
      </c>
      <c r="CR16" s="29"/>
      <c r="CS16" s="16"/>
      <c r="CT16" s="198" t="s">
        <v>238</v>
      </c>
      <c r="CU16" s="16">
        <v>1.9</v>
      </c>
      <c r="CV16" s="16">
        <v>1.9</v>
      </c>
      <c r="CW16" s="16">
        <v>2.2999999999999998</v>
      </c>
      <c r="CX16" s="16">
        <v>2.2000000000000002</v>
      </c>
      <c r="CY16" s="16">
        <v>2</v>
      </c>
      <c r="CZ16" s="16">
        <v>2.2999999999999998</v>
      </c>
      <c r="DA16" s="16">
        <v>2</v>
      </c>
      <c r="DB16" s="16">
        <v>2</v>
      </c>
      <c r="DC16" s="16">
        <v>2</v>
      </c>
      <c r="DD16" s="16">
        <v>1.7</v>
      </c>
      <c r="DE16" s="16">
        <v>1.8</v>
      </c>
      <c r="DF16" s="16">
        <v>1.8</v>
      </c>
      <c r="DG16" s="16">
        <v>1.8</v>
      </c>
      <c r="DH16" s="16">
        <v>2</v>
      </c>
      <c r="DI16" s="16">
        <v>2</v>
      </c>
      <c r="DJ16" s="16">
        <v>1.6</v>
      </c>
      <c r="DK16" s="16">
        <v>1.3</v>
      </c>
      <c r="DL16" s="16">
        <v>0.8</v>
      </c>
      <c r="DM16" s="16">
        <v>0.7</v>
      </c>
      <c r="DN16" s="16">
        <v>0.6</v>
      </c>
      <c r="DO16" s="16">
        <v>0.5</v>
      </c>
      <c r="DP16" s="29"/>
      <c r="DQ16" s="16"/>
      <c r="DR16" s="198" t="s">
        <v>238</v>
      </c>
      <c r="DS16" s="16">
        <v>0.1</v>
      </c>
      <c r="DT16" s="16">
        <v>0.1</v>
      </c>
      <c r="DU16" s="16">
        <v>0.2</v>
      </c>
      <c r="DV16" s="16">
        <v>0.2</v>
      </c>
      <c r="DW16" s="16">
        <v>0.2</v>
      </c>
      <c r="DX16" s="16">
        <v>0.2</v>
      </c>
      <c r="DY16" s="16">
        <v>0.2</v>
      </c>
      <c r="DZ16" s="16">
        <v>0.2</v>
      </c>
      <c r="EA16" s="16">
        <v>0.2</v>
      </c>
      <c r="EB16" s="16">
        <v>0.1</v>
      </c>
      <c r="EC16" s="16">
        <v>0.1</v>
      </c>
      <c r="ED16" s="16">
        <v>0.1</v>
      </c>
      <c r="EE16" s="16">
        <v>0.1</v>
      </c>
      <c r="EF16" s="16">
        <v>0.1</v>
      </c>
      <c r="EG16" s="16">
        <v>0.1</v>
      </c>
      <c r="EH16" s="16">
        <v>0.1</v>
      </c>
      <c r="EI16" s="16">
        <v>0.1</v>
      </c>
      <c r="EJ16" s="16">
        <v>0.1</v>
      </c>
      <c r="EK16" s="16">
        <v>0.1</v>
      </c>
      <c r="EL16" s="16">
        <v>0</v>
      </c>
      <c r="EM16" s="16">
        <v>0</v>
      </c>
      <c r="EO16" s="1"/>
      <c r="EP16" s="202" t="s">
        <v>237</v>
      </c>
      <c r="EQ16" s="1">
        <v>0.3</v>
      </c>
      <c r="ER16" s="1">
        <v>0.3</v>
      </c>
      <c r="ES16" s="1">
        <v>0.3</v>
      </c>
      <c r="ET16" s="1">
        <v>0.4</v>
      </c>
      <c r="EU16" s="1">
        <v>0.3</v>
      </c>
      <c r="EV16" s="1">
        <v>0.3</v>
      </c>
      <c r="EW16" s="1">
        <v>0.3</v>
      </c>
      <c r="EX16" s="1">
        <v>0.3</v>
      </c>
      <c r="EY16" s="1">
        <v>0.4</v>
      </c>
      <c r="EZ16" s="1">
        <v>0.3</v>
      </c>
      <c r="FA16" s="1">
        <v>0.3</v>
      </c>
      <c r="FB16" s="1">
        <v>0.2</v>
      </c>
      <c r="FC16" s="1">
        <v>0.2</v>
      </c>
      <c r="FD16" s="1">
        <v>0.3</v>
      </c>
      <c r="FE16" s="1">
        <v>0.3</v>
      </c>
      <c r="FF16" s="1">
        <v>0.2</v>
      </c>
      <c r="FG16" s="1">
        <v>0.2</v>
      </c>
      <c r="FH16" s="1">
        <v>0.1</v>
      </c>
      <c r="FI16" s="1">
        <v>0.1</v>
      </c>
      <c r="FJ16" s="1">
        <v>0.1</v>
      </c>
      <c r="FK16" s="1">
        <v>0.1</v>
      </c>
      <c r="FM16" s="1"/>
      <c r="FN16" s="202" t="s">
        <v>237</v>
      </c>
      <c r="FO16" s="1">
        <v>1.1000000000000001</v>
      </c>
      <c r="FP16" s="1">
        <v>1.5</v>
      </c>
      <c r="FQ16" s="1">
        <v>1.8</v>
      </c>
      <c r="FR16" s="1">
        <v>1.3</v>
      </c>
      <c r="FS16" s="1">
        <v>1</v>
      </c>
      <c r="FT16" s="1">
        <v>1.2</v>
      </c>
      <c r="FU16" s="1">
        <v>1.1000000000000001</v>
      </c>
      <c r="FV16" s="1">
        <v>1.2</v>
      </c>
      <c r="FW16" s="1">
        <v>1.2</v>
      </c>
      <c r="FX16" s="1">
        <v>1</v>
      </c>
      <c r="FY16" s="1">
        <v>1.1000000000000001</v>
      </c>
      <c r="FZ16" s="1">
        <v>1</v>
      </c>
      <c r="GA16" s="1">
        <v>0.9</v>
      </c>
      <c r="GB16" s="1">
        <v>1.1000000000000001</v>
      </c>
      <c r="GC16" s="1">
        <v>1.2</v>
      </c>
      <c r="GD16" s="1">
        <v>1</v>
      </c>
      <c r="GE16" s="1">
        <v>0.7</v>
      </c>
      <c r="GF16" s="1">
        <v>0.4</v>
      </c>
      <c r="GG16" s="1">
        <v>0.4</v>
      </c>
      <c r="GH16" s="1">
        <v>0.4</v>
      </c>
      <c r="GI16" s="1">
        <v>0.3</v>
      </c>
      <c r="GK16" s="1"/>
      <c r="GL16" s="202" t="s">
        <v>237</v>
      </c>
      <c r="GM16" s="1">
        <v>1.1000000000000001</v>
      </c>
      <c r="GN16" s="1">
        <v>1.5</v>
      </c>
      <c r="GO16" s="1">
        <v>1.6</v>
      </c>
      <c r="GP16" s="1">
        <v>1.4</v>
      </c>
      <c r="GQ16" s="1">
        <v>1.1000000000000001</v>
      </c>
      <c r="GR16" s="1">
        <v>1.2</v>
      </c>
      <c r="GS16" s="1">
        <v>1</v>
      </c>
      <c r="GT16" s="1">
        <v>1.2</v>
      </c>
      <c r="GU16" s="1">
        <v>1.2</v>
      </c>
      <c r="GV16" s="1">
        <v>0.7</v>
      </c>
      <c r="GW16" s="1">
        <v>0.7</v>
      </c>
      <c r="GX16" s="1">
        <v>0.6</v>
      </c>
      <c r="GY16" s="1">
        <v>0.6</v>
      </c>
      <c r="GZ16" s="1">
        <v>0.8</v>
      </c>
      <c r="HA16" s="1">
        <v>0.8</v>
      </c>
      <c r="HB16" s="1">
        <v>0.7</v>
      </c>
      <c r="HC16" s="1">
        <v>0.6</v>
      </c>
      <c r="HD16" s="1">
        <v>0.4</v>
      </c>
      <c r="HE16" s="1">
        <v>0.3</v>
      </c>
      <c r="HF16" s="1">
        <v>0.3</v>
      </c>
      <c r="HG16" s="1">
        <v>0.2</v>
      </c>
    </row>
    <row r="17" spans="1:216" ht="14.5">
      <c r="A17" s="1"/>
      <c r="B17" s="190" t="s">
        <v>239</v>
      </c>
      <c r="C17" s="2" t="s">
        <v>240</v>
      </c>
      <c r="D17" s="2" t="s">
        <v>240</v>
      </c>
      <c r="E17" s="2" t="s">
        <v>240</v>
      </c>
      <c r="F17" s="2" t="s">
        <v>240</v>
      </c>
      <c r="G17" s="2" t="s">
        <v>240</v>
      </c>
      <c r="H17" s="2" t="s">
        <v>240</v>
      </c>
      <c r="I17" s="2" t="s">
        <v>240</v>
      </c>
      <c r="J17" s="2" t="s">
        <v>240</v>
      </c>
      <c r="K17" s="2" t="s">
        <v>240</v>
      </c>
      <c r="L17" s="2" t="s">
        <v>240</v>
      </c>
      <c r="M17" s="2" t="s">
        <v>240</v>
      </c>
      <c r="N17" s="2">
        <v>0</v>
      </c>
      <c r="O17" s="2">
        <v>0</v>
      </c>
      <c r="P17" s="2">
        <v>0</v>
      </c>
      <c r="Q17" s="2">
        <v>0</v>
      </c>
      <c r="R17" s="2" t="s">
        <v>240</v>
      </c>
      <c r="S17" s="2" t="s">
        <v>240</v>
      </c>
      <c r="T17" s="2" t="s">
        <v>240</v>
      </c>
      <c r="U17" s="2" t="s">
        <v>240</v>
      </c>
      <c r="V17" s="2" t="s">
        <v>240</v>
      </c>
      <c r="W17" s="2" t="s">
        <v>240</v>
      </c>
      <c r="Y17" s="1"/>
      <c r="Z17" s="190" t="s">
        <v>239</v>
      </c>
      <c r="AA17" s="2" t="s">
        <v>240</v>
      </c>
      <c r="AB17" s="2" t="s">
        <v>240</v>
      </c>
      <c r="AC17" s="2" t="s">
        <v>240</v>
      </c>
      <c r="AD17" s="2" t="s">
        <v>240</v>
      </c>
      <c r="AE17" s="2" t="s">
        <v>240</v>
      </c>
      <c r="AF17" s="2" t="s">
        <v>240</v>
      </c>
      <c r="AG17" s="2" t="s">
        <v>240</v>
      </c>
      <c r="AH17" s="2" t="s">
        <v>240</v>
      </c>
      <c r="AI17" s="2" t="s">
        <v>240</v>
      </c>
      <c r="AJ17" s="2" t="s">
        <v>240</v>
      </c>
      <c r="AK17" s="2" t="s">
        <v>240</v>
      </c>
      <c r="AL17" s="2">
        <v>0</v>
      </c>
      <c r="AM17" s="2">
        <v>0</v>
      </c>
      <c r="AN17" s="2">
        <v>0</v>
      </c>
      <c r="AO17" s="2">
        <v>0</v>
      </c>
      <c r="AP17" s="2" t="s">
        <v>240</v>
      </c>
      <c r="AQ17" s="2" t="s">
        <v>240</v>
      </c>
      <c r="AR17" s="2" t="s">
        <v>240</v>
      </c>
      <c r="AS17" s="2" t="s">
        <v>240</v>
      </c>
      <c r="AT17" s="2" t="s">
        <v>240</v>
      </c>
      <c r="AU17" s="2" t="s">
        <v>240</v>
      </c>
      <c r="AW17" s="16"/>
      <c r="AX17" s="198" t="s">
        <v>241</v>
      </c>
      <c r="AY17" s="17" t="s">
        <v>242</v>
      </c>
      <c r="AZ17" s="17" t="s">
        <v>242</v>
      </c>
      <c r="BA17" s="17" t="s">
        <v>242</v>
      </c>
      <c r="BB17" s="17" t="s">
        <v>242</v>
      </c>
      <c r="BC17" s="17" t="s">
        <v>242</v>
      </c>
      <c r="BD17" s="17" t="s">
        <v>242</v>
      </c>
      <c r="BE17" s="17" t="s">
        <v>242</v>
      </c>
      <c r="BF17" s="17" t="s">
        <v>242</v>
      </c>
      <c r="BG17" s="17" t="s">
        <v>242</v>
      </c>
      <c r="BH17" s="17" t="s">
        <v>242</v>
      </c>
      <c r="BI17" s="17" t="s">
        <v>242</v>
      </c>
      <c r="BJ17" s="17">
        <v>0</v>
      </c>
      <c r="BK17" s="17">
        <v>0</v>
      </c>
      <c r="BL17" s="17">
        <v>0</v>
      </c>
      <c r="BM17" s="17">
        <v>0</v>
      </c>
      <c r="BN17" s="17" t="s">
        <v>242</v>
      </c>
      <c r="BO17" s="17" t="s">
        <v>242</v>
      </c>
      <c r="BP17" s="17" t="s">
        <v>242</v>
      </c>
      <c r="BQ17" s="17" t="s">
        <v>242</v>
      </c>
      <c r="BR17" s="17" t="s">
        <v>242</v>
      </c>
      <c r="BS17" s="17" t="s">
        <v>242</v>
      </c>
      <c r="BT17" s="29"/>
      <c r="BU17" s="16"/>
      <c r="BV17" s="198" t="s">
        <v>241</v>
      </c>
      <c r="BW17" s="17" t="s">
        <v>242</v>
      </c>
      <c r="BX17" s="17" t="s">
        <v>242</v>
      </c>
      <c r="BY17" s="17" t="s">
        <v>242</v>
      </c>
      <c r="BZ17" s="17" t="s">
        <v>242</v>
      </c>
      <c r="CA17" s="17" t="s">
        <v>242</v>
      </c>
      <c r="CB17" s="17" t="s">
        <v>242</v>
      </c>
      <c r="CC17" s="17" t="s">
        <v>242</v>
      </c>
      <c r="CD17" s="17" t="s">
        <v>242</v>
      </c>
      <c r="CE17" s="17" t="s">
        <v>242</v>
      </c>
      <c r="CF17" s="17" t="s">
        <v>242</v>
      </c>
      <c r="CG17" s="17" t="s">
        <v>242</v>
      </c>
      <c r="CH17" s="17">
        <v>0</v>
      </c>
      <c r="CI17" s="17">
        <v>0</v>
      </c>
      <c r="CJ17" s="17">
        <v>0</v>
      </c>
      <c r="CK17" s="17">
        <v>0</v>
      </c>
      <c r="CL17" s="17" t="s">
        <v>242</v>
      </c>
      <c r="CM17" s="17" t="s">
        <v>242</v>
      </c>
      <c r="CN17" s="17" t="s">
        <v>242</v>
      </c>
      <c r="CO17" s="17" t="s">
        <v>242</v>
      </c>
      <c r="CP17" s="17" t="s">
        <v>242</v>
      </c>
      <c r="CQ17" s="17" t="s">
        <v>242</v>
      </c>
      <c r="CR17" s="29"/>
      <c r="CS17" s="16"/>
      <c r="CT17" s="198" t="s">
        <v>241</v>
      </c>
      <c r="CU17" s="17" t="s">
        <v>242</v>
      </c>
      <c r="CV17" s="17" t="s">
        <v>242</v>
      </c>
      <c r="CW17" s="17" t="s">
        <v>242</v>
      </c>
      <c r="CX17" s="17" t="s">
        <v>242</v>
      </c>
      <c r="CY17" s="17" t="s">
        <v>242</v>
      </c>
      <c r="CZ17" s="17" t="s">
        <v>242</v>
      </c>
      <c r="DA17" s="17" t="s">
        <v>242</v>
      </c>
      <c r="DB17" s="17">
        <v>0</v>
      </c>
      <c r="DC17" s="17">
        <v>0</v>
      </c>
      <c r="DD17" s="17">
        <v>0</v>
      </c>
      <c r="DE17" s="17">
        <v>0</v>
      </c>
      <c r="DF17" s="17">
        <v>0</v>
      </c>
      <c r="DG17" s="17">
        <v>0</v>
      </c>
      <c r="DH17" s="17">
        <v>0</v>
      </c>
      <c r="DI17" s="17">
        <v>0</v>
      </c>
      <c r="DJ17" s="17" t="s">
        <v>242</v>
      </c>
      <c r="DK17" s="17" t="s">
        <v>242</v>
      </c>
      <c r="DL17" s="17" t="s">
        <v>242</v>
      </c>
      <c r="DM17" s="17" t="s">
        <v>242</v>
      </c>
      <c r="DN17" s="17" t="s">
        <v>242</v>
      </c>
      <c r="DO17" s="17" t="s">
        <v>242</v>
      </c>
      <c r="DP17" s="29"/>
      <c r="DQ17" s="16"/>
      <c r="DR17" s="198" t="s">
        <v>241</v>
      </c>
      <c r="DS17" s="17" t="s">
        <v>242</v>
      </c>
      <c r="DT17" s="17" t="s">
        <v>242</v>
      </c>
      <c r="DU17" s="17" t="s">
        <v>242</v>
      </c>
      <c r="DV17" s="17" t="s">
        <v>242</v>
      </c>
      <c r="DW17" s="17" t="s">
        <v>242</v>
      </c>
      <c r="DX17" s="17" t="s">
        <v>242</v>
      </c>
      <c r="DY17" s="17" t="s">
        <v>242</v>
      </c>
      <c r="DZ17" s="17" t="s">
        <v>242</v>
      </c>
      <c r="EA17" s="17">
        <v>0</v>
      </c>
      <c r="EB17" s="17">
        <v>0</v>
      </c>
      <c r="EC17" s="17">
        <v>0</v>
      </c>
      <c r="ED17" s="17">
        <v>0</v>
      </c>
      <c r="EE17" s="17">
        <v>0</v>
      </c>
      <c r="EF17" s="17">
        <v>0</v>
      </c>
      <c r="EG17" s="17">
        <v>0</v>
      </c>
      <c r="EH17" s="17" t="s">
        <v>242</v>
      </c>
      <c r="EI17" s="17" t="s">
        <v>242</v>
      </c>
      <c r="EJ17" s="17" t="s">
        <v>242</v>
      </c>
      <c r="EK17" s="17" t="s">
        <v>242</v>
      </c>
      <c r="EL17" s="17" t="s">
        <v>242</v>
      </c>
      <c r="EM17" s="17" t="s">
        <v>242</v>
      </c>
      <c r="EO17" s="1"/>
      <c r="EP17" s="202" t="s">
        <v>239</v>
      </c>
      <c r="EQ17" s="2" t="s">
        <v>240</v>
      </c>
      <c r="ER17" s="2" t="s">
        <v>240</v>
      </c>
      <c r="ES17" s="2" t="s">
        <v>240</v>
      </c>
      <c r="ET17" s="2" t="s">
        <v>240</v>
      </c>
      <c r="EU17" s="2" t="s">
        <v>240</v>
      </c>
      <c r="EV17" s="2" t="s">
        <v>240</v>
      </c>
      <c r="EW17" s="2" t="s">
        <v>240</v>
      </c>
      <c r="EX17" s="2" t="s">
        <v>240</v>
      </c>
      <c r="EY17" s="2" t="s">
        <v>240</v>
      </c>
      <c r="EZ17" s="2" t="s">
        <v>240</v>
      </c>
      <c r="FA17" s="2" t="s">
        <v>240</v>
      </c>
      <c r="FB17" s="2">
        <v>0</v>
      </c>
      <c r="FC17" s="2">
        <v>0</v>
      </c>
      <c r="FD17" s="2">
        <v>0</v>
      </c>
      <c r="FE17" s="2">
        <v>0</v>
      </c>
      <c r="FF17" s="2" t="s">
        <v>240</v>
      </c>
      <c r="FG17" s="2" t="s">
        <v>240</v>
      </c>
      <c r="FH17" s="2" t="s">
        <v>240</v>
      </c>
      <c r="FI17" s="2" t="s">
        <v>240</v>
      </c>
      <c r="FJ17" s="2" t="s">
        <v>240</v>
      </c>
      <c r="FK17" s="2" t="s">
        <v>240</v>
      </c>
      <c r="FM17" s="1"/>
      <c r="FN17" s="202" t="s">
        <v>239</v>
      </c>
      <c r="FO17" s="2" t="s">
        <v>240</v>
      </c>
      <c r="FP17" s="2" t="s">
        <v>240</v>
      </c>
      <c r="FQ17" s="2" t="s">
        <v>240</v>
      </c>
      <c r="FR17" s="2" t="s">
        <v>240</v>
      </c>
      <c r="FS17" s="2" t="s">
        <v>240</v>
      </c>
      <c r="FT17" s="2" t="s">
        <v>240</v>
      </c>
      <c r="FU17" s="2" t="s">
        <v>240</v>
      </c>
      <c r="FV17" s="2" t="s">
        <v>240</v>
      </c>
      <c r="FW17" s="2" t="s">
        <v>240</v>
      </c>
      <c r="FX17" s="2" t="s">
        <v>240</v>
      </c>
      <c r="FY17" s="2" t="s">
        <v>240</v>
      </c>
      <c r="FZ17" s="2">
        <v>0</v>
      </c>
      <c r="GA17" s="2">
        <v>0</v>
      </c>
      <c r="GB17" s="2">
        <v>0</v>
      </c>
      <c r="GC17" s="2">
        <v>0</v>
      </c>
      <c r="GD17" s="2" t="s">
        <v>240</v>
      </c>
      <c r="GE17" s="2" t="s">
        <v>240</v>
      </c>
      <c r="GF17" s="2" t="s">
        <v>240</v>
      </c>
      <c r="GG17" s="2" t="s">
        <v>240</v>
      </c>
      <c r="GH17" s="2" t="s">
        <v>240</v>
      </c>
      <c r="GI17" s="2" t="s">
        <v>240</v>
      </c>
      <c r="GK17" s="1"/>
      <c r="GL17" s="202" t="s">
        <v>239</v>
      </c>
      <c r="GM17" s="2" t="s">
        <v>240</v>
      </c>
      <c r="GN17" s="2" t="s">
        <v>240</v>
      </c>
      <c r="GO17" s="2" t="s">
        <v>240</v>
      </c>
      <c r="GP17" s="2" t="s">
        <v>240</v>
      </c>
      <c r="GQ17" s="2" t="s">
        <v>240</v>
      </c>
      <c r="GR17" s="2" t="s">
        <v>240</v>
      </c>
      <c r="GS17" s="2" t="s">
        <v>240</v>
      </c>
      <c r="GT17" s="2" t="s">
        <v>240</v>
      </c>
      <c r="GU17" s="2" t="s">
        <v>240</v>
      </c>
      <c r="GV17" s="2" t="s">
        <v>240</v>
      </c>
      <c r="GW17" s="2">
        <v>0</v>
      </c>
      <c r="GX17" s="2">
        <v>0</v>
      </c>
      <c r="GY17" s="2">
        <v>0</v>
      </c>
      <c r="GZ17" s="2">
        <v>0</v>
      </c>
      <c r="HA17" s="2">
        <v>0</v>
      </c>
      <c r="HB17" s="2" t="s">
        <v>240</v>
      </c>
      <c r="HC17" s="2" t="s">
        <v>240</v>
      </c>
      <c r="HD17" s="2" t="s">
        <v>240</v>
      </c>
      <c r="HE17" s="2" t="s">
        <v>240</v>
      </c>
      <c r="HF17" s="2" t="s">
        <v>240</v>
      </c>
      <c r="HG17" s="2" t="s">
        <v>240</v>
      </c>
    </row>
    <row r="18" spans="1:216" ht="14.5">
      <c r="A18" s="1"/>
      <c r="B18" s="190" t="s">
        <v>243</v>
      </c>
      <c r="C18" s="1">
        <v>0</v>
      </c>
      <c r="D18" s="2" t="s">
        <v>240</v>
      </c>
      <c r="E18" s="2" t="s">
        <v>240</v>
      </c>
      <c r="F18" s="2" t="s">
        <v>240</v>
      </c>
      <c r="G18" s="2" t="s">
        <v>240</v>
      </c>
      <c r="H18" s="2" t="s">
        <v>240</v>
      </c>
      <c r="I18" s="2" t="s">
        <v>240</v>
      </c>
      <c r="J18" s="2" t="s">
        <v>240</v>
      </c>
      <c r="K18" s="2" t="s">
        <v>240</v>
      </c>
      <c r="L18" s="2" t="s">
        <v>240</v>
      </c>
      <c r="M18" s="2" t="s">
        <v>240</v>
      </c>
      <c r="N18" s="2" t="s">
        <v>240</v>
      </c>
      <c r="O18" s="2" t="s">
        <v>240</v>
      </c>
      <c r="P18" s="2" t="s">
        <v>240</v>
      </c>
      <c r="Q18" s="2" t="s">
        <v>240</v>
      </c>
      <c r="R18" s="2" t="s">
        <v>240</v>
      </c>
      <c r="S18" s="2" t="s">
        <v>240</v>
      </c>
      <c r="T18" s="2" t="s">
        <v>240</v>
      </c>
      <c r="U18" s="2" t="s">
        <v>240</v>
      </c>
      <c r="V18" s="2" t="s">
        <v>240</v>
      </c>
      <c r="W18" s="2" t="s">
        <v>240</v>
      </c>
      <c r="Y18" s="1"/>
      <c r="Z18" s="190" t="s">
        <v>243</v>
      </c>
      <c r="AA18" s="1">
        <v>0</v>
      </c>
      <c r="AB18" s="2" t="s">
        <v>240</v>
      </c>
      <c r="AC18" s="2" t="s">
        <v>240</v>
      </c>
      <c r="AD18" s="2" t="s">
        <v>240</v>
      </c>
      <c r="AE18" s="2" t="s">
        <v>240</v>
      </c>
      <c r="AF18" s="2" t="s">
        <v>240</v>
      </c>
      <c r="AG18" s="2" t="s">
        <v>240</v>
      </c>
      <c r="AH18" s="2" t="s">
        <v>240</v>
      </c>
      <c r="AI18" s="2" t="s">
        <v>240</v>
      </c>
      <c r="AJ18" s="2" t="s">
        <v>240</v>
      </c>
      <c r="AK18" s="2" t="s">
        <v>240</v>
      </c>
      <c r="AL18" s="2" t="s">
        <v>240</v>
      </c>
      <c r="AM18" s="2" t="s">
        <v>240</v>
      </c>
      <c r="AN18" s="2" t="s">
        <v>240</v>
      </c>
      <c r="AO18" s="2" t="s">
        <v>240</v>
      </c>
      <c r="AP18" s="2" t="s">
        <v>240</v>
      </c>
      <c r="AQ18" s="2" t="s">
        <v>240</v>
      </c>
      <c r="AR18" s="2" t="s">
        <v>240</v>
      </c>
      <c r="AS18" s="2" t="s">
        <v>240</v>
      </c>
      <c r="AT18" s="2" t="s">
        <v>240</v>
      </c>
      <c r="AU18" s="2" t="s">
        <v>240</v>
      </c>
      <c r="AW18" s="16"/>
      <c r="AX18" s="198" t="s">
        <v>244</v>
      </c>
      <c r="AY18" s="16">
        <v>0</v>
      </c>
      <c r="AZ18" s="17" t="s">
        <v>242</v>
      </c>
      <c r="BA18" s="17" t="s">
        <v>242</v>
      </c>
      <c r="BB18" s="17" t="s">
        <v>242</v>
      </c>
      <c r="BC18" s="17" t="s">
        <v>242</v>
      </c>
      <c r="BD18" s="17" t="s">
        <v>242</v>
      </c>
      <c r="BE18" s="17" t="s">
        <v>242</v>
      </c>
      <c r="BF18" s="17" t="s">
        <v>242</v>
      </c>
      <c r="BG18" s="17" t="s">
        <v>242</v>
      </c>
      <c r="BH18" s="17" t="s">
        <v>242</v>
      </c>
      <c r="BI18" s="17" t="s">
        <v>242</v>
      </c>
      <c r="BJ18" s="17" t="s">
        <v>242</v>
      </c>
      <c r="BK18" s="17" t="s">
        <v>242</v>
      </c>
      <c r="BL18" s="17" t="s">
        <v>242</v>
      </c>
      <c r="BM18" s="17" t="s">
        <v>242</v>
      </c>
      <c r="BN18" s="17" t="s">
        <v>242</v>
      </c>
      <c r="BO18" s="17" t="s">
        <v>242</v>
      </c>
      <c r="BP18" s="17" t="s">
        <v>242</v>
      </c>
      <c r="BQ18" s="17" t="s">
        <v>242</v>
      </c>
      <c r="BR18" s="17" t="s">
        <v>242</v>
      </c>
      <c r="BS18" s="17" t="s">
        <v>242</v>
      </c>
      <c r="BT18" s="29"/>
      <c r="BU18" s="16"/>
      <c r="BV18" s="198" t="s">
        <v>244</v>
      </c>
      <c r="BW18" s="16">
        <v>0</v>
      </c>
      <c r="BX18" s="17" t="s">
        <v>242</v>
      </c>
      <c r="BY18" s="17" t="s">
        <v>242</v>
      </c>
      <c r="BZ18" s="17" t="s">
        <v>242</v>
      </c>
      <c r="CA18" s="17" t="s">
        <v>242</v>
      </c>
      <c r="CB18" s="17" t="s">
        <v>242</v>
      </c>
      <c r="CC18" s="17" t="s">
        <v>242</v>
      </c>
      <c r="CD18" s="17" t="s">
        <v>242</v>
      </c>
      <c r="CE18" s="17" t="s">
        <v>242</v>
      </c>
      <c r="CF18" s="17" t="s">
        <v>242</v>
      </c>
      <c r="CG18" s="17" t="s">
        <v>242</v>
      </c>
      <c r="CH18" s="17" t="s">
        <v>242</v>
      </c>
      <c r="CI18" s="17" t="s">
        <v>242</v>
      </c>
      <c r="CJ18" s="17" t="s">
        <v>242</v>
      </c>
      <c r="CK18" s="17" t="s">
        <v>242</v>
      </c>
      <c r="CL18" s="17" t="s">
        <v>242</v>
      </c>
      <c r="CM18" s="17" t="s">
        <v>242</v>
      </c>
      <c r="CN18" s="17" t="s">
        <v>242</v>
      </c>
      <c r="CO18" s="17" t="s">
        <v>242</v>
      </c>
      <c r="CP18" s="17" t="s">
        <v>242</v>
      </c>
      <c r="CQ18" s="17" t="s">
        <v>242</v>
      </c>
      <c r="CR18" s="29"/>
      <c r="CS18" s="16"/>
      <c r="CT18" s="198" t="s">
        <v>244</v>
      </c>
      <c r="CU18" s="16">
        <v>0</v>
      </c>
      <c r="CV18" s="17" t="s">
        <v>242</v>
      </c>
      <c r="CW18" s="17" t="s">
        <v>242</v>
      </c>
      <c r="CX18" s="17" t="s">
        <v>242</v>
      </c>
      <c r="CY18" s="17" t="s">
        <v>242</v>
      </c>
      <c r="CZ18" s="17" t="s">
        <v>242</v>
      </c>
      <c r="DA18" s="17" t="s">
        <v>242</v>
      </c>
      <c r="DB18" s="17" t="s">
        <v>242</v>
      </c>
      <c r="DC18" s="17" t="s">
        <v>242</v>
      </c>
      <c r="DD18" s="17" t="s">
        <v>242</v>
      </c>
      <c r="DE18" s="17" t="s">
        <v>242</v>
      </c>
      <c r="DF18" s="17" t="s">
        <v>242</v>
      </c>
      <c r="DG18" s="17" t="s">
        <v>242</v>
      </c>
      <c r="DH18" s="17" t="s">
        <v>242</v>
      </c>
      <c r="DI18" s="17" t="s">
        <v>242</v>
      </c>
      <c r="DJ18" s="17" t="s">
        <v>242</v>
      </c>
      <c r="DK18" s="17" t="s">
        <v>242</v>
      </c>
      <c r="DL18" s="17" t="s">
        <v>242</v>
      </c>
      <c r="DM18" s="17" t="s">
        <v>242</v>
      </c>
      <c r="DN18" s="17" t="s">
        <v>242</v>
      </c>
      <c r="DO18" s="17" t="s">
        <v>242</v>
      </c>
      <c r="DP18" s="29"/>
      <c r="DQ18" s="16"/>
      <c r="DR18" s="198" t="s">
        <v>244</v>
      </c>
      <c r="DS18" s="16">
        <v>0</v>
      </c>
      <c r="DT18" s="17" t="s">
        <v>242</v>
      </c>
      <c r="DU18" s="17" t="s">
        <v>242</v>
      </c>
      <c r="DV18" s="17" t="s">
        <v>242</v>
      </c>
      <c r="DW18" s="17" t="s">
        <v>242</v>
      </c>
      <c r="DX18" s="17" t="s">
        <v>242</v>
      </c>
      <c r="DY18" s="17" t="s">
        <v>242</v>
      </c>
      <c r="DZ18" s="17" t="s">
        <v>242</v>
      </c>
      <c r="EA18" s="17" t="s">
        <v>242</v>
      </c>
      <c r="EB18" s="17" t="s">
        <v>242</v>
      </c>
      <c r="EC18" s="17" t="s">
        <v>242</v>
      </c>
      <c r="ED18" s="17" t="s">
        <v>242</v>
      </c>
      <c r="EE18" s="17" t="s">
        <v>242</v>
      </c>
      <c r="EF18" s="17" t="s">
        <v>242</v>
      </c>
      <c r="EG18" s="17" t="s">
        <v>242</v>
      </c>
      <c r="EH18" s="17" t="s">
        <v>242</v>
      </c>
      <c r="EI18" s="17" t="s">
        <v>242</v>
      </c>
      <c r="EJ18" s="17" t="s">
        <v>242</v>
      </c>
      <c r="EK18" s="17" t="s">
        <v>242</v>
      </c>
      <c r="EL18" s="17" t="s">
        <v>242</v>
      </c>
      <c r="EM18" s="17" t="s">
        <v>242</v>
      </c>
      <c r="EO18" s="1"/>
      <c r="EP18" s="202" t="s">
        <v>243</v>
      </c>
      <c r="EQ18" s="1">
        <v>0</v>
      </c>
      <c r="ER18" s="2" t="s">
        <v>240</v>
      </c>
      <c r="ES18" s="2" t="s">
        <v>240</v>
      </c>
      <c r="ET18" s="2" t="s">
        <v>240</v>
      </c>
      <c r="EU18" s="2" t="s">
        <v>240</v>
      </c>
      <c r="EV18" s="2" t="s">
        <v>240</v>
      </c>
      <c r="EW18" s="2" t="s">
        <v>240</v>
      </c>
      <c r="EX18" s="2" t="s">
        <v>240</v>
      </c>
      <c r="EY18" s="2" t="s">
        <v>240</v>
      </c>
      <c r="EZ18" s="2" t="s">
        <v>240</v>
      </c>
      <c r="FA18" s="2" t="s">
        <v>240</v>
      </c>
      <c r="FB18" s="2" t="s">
        <v>240</v>
      </c>
      <c r="FC18" s="2" t="s">
        <v>240</v>
      </c>
      <c r="FD18" s="2" t="s">
        <v>240</v>
      </c>
      <c r="FE18" s="2" t="s">
        <v>240</v>
      </c>
      <c r="FF18" s="2" t="s">
        <v>240</v>
      </c>
      <c r="FG18" s="2" t="s">
        <v>240</v>
      </c>
      <c r="FH18" s="2" t="s">
        <v>240</v>
      </c>
      <c r="FI18" s="2" t="s">
        <v>240</v>
      </c>
      <c r="FJ18" s="2" t="s">
        <v>240</v>
      </c>
      <c r="FK18" s="2" t="s">
        <v>240</v>
      </c>
      <c r="FM18" s="1"/>
      <c r="FN18" s="202" t="s">
        <v>243</v>
      </c>
      <c r="FO18" s="1">
        <v>0</v>
      </c>
      <c r="FP18" s="2" t="s">
        <v>240</v>
      </c>
      <c r="FQ18" s="2" t="s">
        <v>240</v>
      </c>
      <c r="FR18" s="2" t="s">
        <v>240</v>
      </c>
      <c r="FS18" s="2" t="s">
        <v>240</v>
      </c>
      <c r="FT18" s="2" t="s">
        <v>240</v>
      </c>
      <c r="FU18" s="2" t="s">
        <v>240</v>
      </c>
      <c r="FV18" s="2" t="s">
        <v>240</v>
      </c>
      <c r="FW18" s="2" t="s">
        <v>240</v>
      </c>
      <c r="FX18" s="2" t="s">
        <v>240</v>
      </c>
      <c r="FY18" s="2" t="s">
        <v>240</v>
      </c>
      <c r="FZ18" s="2" t="s">
        <v>240</v>
      </c>
      <c r="GA18" s="2" t="s">
        <v>240</v>
      </c>
      <c r="GB18" s="2" t="s">
        <v>240</v>
      </c>
      <c r="GC18" s="2" t="s">
        <v>240</v>
      </c>
      <c r="GD18" s="2" t="s">
        <v>240</v>
      </c>
      <c r="GE18" s="2" t="s">
        <v>240</v>
      </c>
      <c r="GF18" s="2" t="s">
        <v>240</v>
      </c>
      <c r="GG18" s="2" t="s">
        <v>240</v>
      </c>
      <c r="GH18" s="2" t="s">
        <v>240</v>
      </c>
      <c r="GI18" s="2" t="s">
        <v>240</v>
      </c>
      <c r="GK18" s="1"/>
      <c r="GL18" s="202" t="s">
        <v>243</v>
      </c>
      <c r="GM18" s="1">
        <v>0</v>
      </c>
      <c r="GN18" s="2" t="s">
        <v>240</v>
      </c>
      <c r="GO18" s="2" t="s">
        <v>240</v>
      </c>
      <c r="GP18" s="2" t="s">
        <v>240</v>
      </c>
      <c r="GQ18" s="2" t="s">
        <v>240</v>
      </c>
      <c r="GR18" s="2" t="s">
        <v>240</v>
      </c>
      <c r="GS18" s="2" t="s">
        <v>240</v>
      </c>
      <c r="GT18" s="2" t="s">
        <v>240</v>
      </c>
      <c r="GU18" s="2" t="s">
        <v>240</v>
      </c>
      <c r="GV18" s="2" t="s">
        <v>240</v>
      </c>
      <c r="GW18" s="2" t="s">
        <v>240</v>
      </c>
      <c r="GX18" s="2" t="s">
        <v>240</v>
      </c>
      <c r="GY18" s="2" t="s">
        <v>240</v>
      </c>
      <c r="GZ18" s="2" t="s">
        <v>240</v>
      </c>
      <c r="HA18" s="2" t="s">
        <v>240</v>
      </c>
      <c r="HB18" s="2" t="s">
        <v>240</v>
      </c>
      <c r="HC18" s="2" t="s">
        <v>240</v>
      </c>
      <c r="HD18" s="2" t="s">
        <v>240</v>
      </c>
      <c r="HE18" s="2" t="s">
        <v>240</v>
      </c>
      <c r="HF18" s="2" t="s">
        <v>240</v>
      </c>
      <c r="HG18" s="2" t="s">
        <v>240</v>
      </c>
    </row>
    <row r="19" spans="1:216" ht="14.5">
      <c r="A19" s="410"/>
      <c r="B19" s="410"/>
      <c r="C19" s="1"/>
      <c r="D19" s="1"/>
      <c r="E19" s="1"/>
      <c r="F19" s="1"/>
      <c r="G19" s="1"/>
      <c r="H19" s="1"/>
      <c r="I19" s="1"/>
      <c r="J19" s="1"/>
      <c r="K19" s="1"/>
      <c r="L19" s="1"/>
      <c r="M19" s="1"/>
      <c r="N19" s="1"/>
      <c r="O19" s="1"/>
      <c r="P19" s="1"/>
      <c r="Q19" s="1"/>
      <c r="R19" s="1"/>
      <c r="S19" s="1"/>
      <c r="T19" s="1"/>
      <c r="U19" s="1"/>
      <c r="V19" s="1"/>
      <c r="W19" s="1"/>
      <c r="Y19" s="410"/>
      <c r="Z19" s="410"/>
      <c r="AA19" s="1"/>
      <c r="AB19" s="1"/>
      <c r="AC19" s="1"/>
      <c r="AD19" s="1"/>
      <c r="AE19" s="1"/>
      <c r="AF19" s="1"/>
      <c r="AG19" s="1"/>
      <c r="AH19" s="1"/>
      <c r="AI19" s="1"/>
      <c r="AJ19" s="1"/>
      <c r="AK19" s="1"/>
      <c r="AL19" s="1"/>
      <c r="AM19" s="1"/>
      <c r="AN19" s="1"/>
      <c r="AO19" s="1"/>
      <c r="AP19" s="1"/>
      <c r="AQ19" s="1"/>
      <c r="AR19" s="1"/>
      <c r="AS19" s="1"/>
      <c r="AT19" s="1"/>
      <c r="AU19" s="1"/>
      <c r="AW19" s="411"/>
      <c r="AX19" s="411"/>
      <c r="AY19" s="16"/>
      <c r="AZ19" s="16"/>
      <c r="BA19" s="16"/>
      <c r="BB19" s="16"/>
      <c r="BC19" s="16"/>
      <c r="BD19" s="16"/>
      <c r="BE19" s="16"/>
      <c r="BF19" s="16"/>
      <c r="BG19" s="16"/>
      <c r="BH19" s="16"/>
      <c r="BI19" s="16"/>
      <c r="BJ19" s="16"/>
      <c r="BK19" s="16"/>
      <c r="BL19" s="16"/>
      <c r="BM19" s="16"/>
      <c r="BN19" s="16"/>
      <c r="BO19" s="16"/>
      <c r="BP19" s="16"/>
      <c r="BQ19" s="16"/>
      <c r="BR19" s="16"/>
      <c r="BS19" s="16"/>
      <c r="BT19" s="29"/>
      <c r="BU19" s="411"/>
      <c r="BV19" s="411"/>
      <c r="BW19" s="16"/>
      <c r="BX19" s="16"/>
      <c r="BY19" s="16"/>
      <c r="BZ19" s="16"/>
      <c r="CA19" s="16"/>
      <c r="CB19" s="16"/>
      <c r="CC19" s="16"/>
      <c r="CD19" s="16"/>
      <c r="CE19" s="16"/>
      <c r="CF19" s="16"/>
      <c r="CG19" s="16"/>
      <c r="CH19" s="16"/>
      <c r="CI19" s="16"/>
      <c r="CJ19" s="16"/>
      <c r="CK19" s="16"/>
      <c r="CL19" s="16"/>
      <c r="CM19" s="16"/>
      <c r="CN19" s="16"/>
      <c r="CO19" s="16"/>
      <c r="CP19" s="16"/>
      <c r="CQ19" s="16"/>
      <c r="CR19" s="29"/>
      <c r="CS19" s="411"/>
      <c r="CT19" s="411"/>
      <c r="CU19" s="16"/>
      <c r="CV19" s="16"/>
      <c r="CW19" s="16"/>
      <c r="CX19" s="16"/>
      <c r="CY19" s="16"/>
      <c r="CZ19" s="16"/>
      <c r="DA19" s="16"/>
      <c r="DB19" s="16"/>
      <c r="DC19" s="16"/>
      <c r="DD19" s="16"/>
      <c r="DE19" s="16"/>
      <c r="DF19" s="16"/>
      <c r="DG19" s="16"/>
      <c r="DH19" s="16"/>
      <c r="DI19" s="16"/>
      <c r="DJ19" s="16"/>
      <c r="DK19" s="16"/>
      <c r="DL19" s="16"/>
      <c r="DM19" s="16"/>
      <c r="DN19" s="16"/>
      <c r="DO19" s="16"/>
      <c r="DP19" s="29"/>
      <c r="DQ19" s="411"/>
      <c r="DR19" s="411"/>
      <c r="DS19" s="16"/>
      <c r="DT19" s="16"/>
      <c r="DU19" s="16"/>
      <c r="DV19" s="16"/>
      <c r="DW19" s="16"/>
      <c r="DX19" s="16"/>
      <c r="DY19" s="16"/>
      <c r="DZ19" s="16"/>
      <c r="EA19" s="16"/>
      <c r="EB19" s="16"/>
      <c r="EC19" s="16"/>
      <c r="ED19" s="16"/>
      <c r="EE19" s="16"/>
      <c r="EF19" s="16"/>
      <c r="EG19" s="16"/>
      <c r="EH19" s="16"/>
      <c r="EI19" s="16"/>
      <c r="EJ19" s="16"/>
      <c r="EK19" s="16"/>
      <c r="EL19" s="16"/>
      <c r="EM19" s="16"/>
      <c r="EO19" s="410"/>
      <c r="EP19" s="410"/>
      <c r="EQ19" s="1"/>
      <c r="ER19" s="1"/>
      <c r="ES19" s="1"/>
      <c r="ET19" s="1"/>
      <c r="EU19" s="1"/>
      <c r="EV19" s="1"/>
      <c r="EW19" s="1"/>
      <c r="EX19" s="1"/>
      <c r="EY19" s="1"/>
      <c r="EZ19" s="1"/>
      <c r="FA19" s="1"/>
      <c r="FB19" s="1"/>
      <c r="FC19" s="1"/>
      <c r="FD19" s="1"/>
      <c r="FE19" s="1"/>
      <c r="FF19" s="1"/>
      <c r="FG19" s="1"/>
      <c r="FH19" s="1"/>
      <c r="FI19" s="1"/>
      <c r="FJ19" s="1"/>
      <c r="FK19" s="1"/>
      <c r="FM19" s="410"/>
      <c r="FN19" s="410"/>
      <c r="FO19" s="1"/>
      <c r="FP19" s="1"/>
      <c r="FQ19" s="1"/>
      <c r="FR19" s="1"/>
      <c r="FS19" s="1"/>
      <c r="FT19" s="1"/>
      <c r="FU19" s="1"/>
      <c r="FV19" s="1"/>
      <c r="FW19" s="1"/>
      <c r="FX19" s="1"/>
      <c r="FY19" s="1"/>
      <c r="FZ19" s="1"/>
      <c r="GA19" s="1"/>
      <c r="GB19" s="1"/>
      <c r="GC19" s="1"/>
      <c r="GD19" s="1"/>
      <c r="GE19" s="1"/>
      <c r="GF19" s="1"/>
      <c r="GG19" s="1"/>
      <c r="GH19" s="1"/>
      <c r="GI19" s="1"/>
      <c r="GK19" s="410"/>
      <c r="GL19" s="410"/>
      <c r="GM19" s="1"/>
      <c r="GN19" s="1"/>
      <c r="GO19" s="1"/>
      <c r="GP19" s="1"/>
      <c r="GQ19" s="1"/>
      <c r="GR19" s="1"/>
      <c r="GS19" s="1"/>
      <c r="GT19" s="1"/>
      <c r="GU19" s="1"/>
      <c r="GV19" s="1"/>
      <c r="GW19" s="1"/>
      <c r="GX19" s="1"/>
      <c r="GY19" s="1"/>
      <c r="GZ19" s="1"/>
      <c r="HA19" s="1"/>
      <c r="HB19" s="1"/>
      <c r="HC19" s="1"/>
      <c r="HD19" s="1"/>
      <c r="HE19" s="1"/>
      <c r="HF19" s="1"/>
      <c r="HG19" s="1"/>
    </row>
    <row r="20" spans="1:216" ht="14.5">
      <c r="A20" s="1"/>
      <c r="B20" s="123" t="s">
        <v>247</v>
      </c>
      <c r="C20" s="1"/>
      <c r="D20" s="1"/>
      <c r="E20" s="1"/>
      <c r="F20" s="1"/>
      <c r="G20" s="1"/>
      <c r="H20" s="1"/>
      <c r="I20" s="1"/>
      <c r="J20" s="1"/>
      <c r="K20" s="1"/>
      <c r="L20" s="1"/>
      <c r="M20" s="1"/>
      <c r="N20" s="1"/>
      <c r="O20" s="1"/>
      <c r="P20" s="1"/>
      <c r="Q20" s="1"/>
      <c r="R20" s="1"/>
      <c r="S20" s="1"/>
      <c r="T20" s="1"/>
      <c r="U20" s="1"/>
      <c r="V20" s="1"/>
      <c r="W20" s="1"/>
      <c r="Y20" s="1"/>
      <c r="Z20" s="123" t="s">
        <v>247</v>
      </c>
      <c r="AA20" s="1"/>
      <c r="AB20" s="1"/>
      <c r="AC20" s="1"/>
      <c r="AD20" s="1"/>
      <c r="AE20" s="1"/>
      <c r="AF20" s="1"/>
      <c r="AG20" s="1"/>
      <c r="AH20" s="1"/>
      <c r="AI20" s="1"/>
      <c r="AJ20" s="1"/>
      <c r="AK20" s="1"/>
      <c r="AL20" s="1"/>
      <c r="AM20" s="1"/>
      <c r="AN20" s="1"/>
      <c r="AO20" s="1"/>
      <c r="AP20" s="1"/>
      <c r="AQ20" s="1"/>
      <c r="AR20" s="1"/>
      <c r="AS20" s="1"/>
      <c r="AT20" s="1"/>
      <c r="AU20" s="1"/>
      <c r="AW20" s="16"/>
      <c r="AX20" s="196" t="s">
        <v>248</v>
      </c>
      <c r="AY20" s="16"/>
      <c r="AZ20" s="16"/>
      <c r="BA20" s="16"/>
      <c r="BB20" s="16"/>
      <c r="BC20" s="16"/>
      <c r="BD20" s="16"/>
      <c r="BE20" s="16"/>
      <c r="BF20" s="16"/>
      <c r="BG20" s="16"/>
      <c r="BH20" s="16"/>
      <c r="BI20" s="16"/>
      <c r="BJ20" s="16"/>
      <c r="BK20" s="16"/>
      <c r="BL20" s="16"/>
      <c r="BM20" s="16"/>
      <c r="BN20" s="16"/>
      <c r="BO20" s="16"/>
      <c r="BP20" s="16"/>
      <c r="BQ20" s="16"/>
      <c r="BR20" s="16"/>
      <c r="BS20" s="16"/>
      <c r="BT20" s="29"/>
      <c r="BU20" s="16"/>
      <c r="BV20" s="196" t="s">
        <v>248</v>
      </c>
      <c r="BW20" s="16"/>
      <c r="BX20" s="16"/>
      <c r="BY20" s="16"/>
      <c r="BZ20" s="16"/>
      <c r="CA20" s="16"/>
      <c r="CB20" s="16"/>
      <c r="CC20" s="16"/>
      <c r="CD20" s="16"/>
      <c r="CE20" s="16"/>
      <c r="CF20" s="16"/>
      <c r="CG20" s="16"/>
      <c r="CH20" s="16"/>
      <c r="CI20" s="16"/>
      <c r="CJ20" s="16"/>
      <c r="CK20" s="16"/>
      <c r="CL20" s="16"/>
      <c r="CM20" s="16"/>
      <c r="CN20" s="16"/>
      <c r="CO20" s="16"/>
      <c r="CP20" s="16"/>
      <c r="CQ20" s="16"/>
      <c r="CR20" s="29"/>
      <c r="CS20" s="16"/>
      <c r="CT20" s="196" t="s">
        <v>248</v>
      </c>
      <c r="CU20" s="16"/>
      <c r="CV20" s="16"/>
      <c r="CW20" s="16"/>
      <c r="CX20" s="16"/>
      <c r="CY20" s="16"/>
      <c r="CZ20" s="16"/>
      <c r="DA20" s="16"/>
      <c r="DB20" s="16"/>
      <c r="DC20" s="16"/>
      <c r="DD20" s="16"/>
      <c r="DE20" s="16"/>
      <c r="DF20" s="16"/>
      <c r="DG20" s="16"/>
      <c r="DH20" s="16"/>
      <c r="DI20" s="16"/>
      <c r="DJ20" s="16"/>
      <c r="DK20" s="16"/>
      <c r="DL20" s="16"/>
      <c r="DM20" s="16"/>
      <c r="DN20" s="16"/>
      <c r="DO20" s="16"/>
      <c r="DP20" s="29"/>
      <c r="DQ20" s="16"/>
      <c r="DR20" s="196" t="s">
        <v>248</v>
      </c>
      <c r="DS20" s="16"/>
      <c r="DT20" s="16"/>
      <c r="DU20" s="16"/>
      <c r="DV20" s="16"/>
      <c r="DW20" s="16"/>
      <c r="DX20" s="16"/>
      <c r="DY20" s="16"/>
      <c r="DZ20" s="16"/>
      <c r="EA20" s="16"/>
      <c r="EB20" s="16"/>
      <c r="EC20" s="16"/>
      <c r="ED20" s="16"/>
      <c r="EE20" s="16"/>
      <c r="EF20" s="16"/>
      <c r="EG20" s="16"/>
      <c r="EH20" s="16"/>
      <c r="EI20" s="16"/>
      <c r="EJ20" s="16"/>
      <c r="EK20" s="16"/>
      <c r="EL20" s="16"/>
      <c r="EM20" s="16"/>
      <c r="EO20" s="1"/>
      <c r="EP20" s="123" t="s">
        <v>247</v>
      </c>
      <c r="EQ20" s="1"/>
      <c r="ER20" s="1"/>
      <c r="ES20" s="1"/>
      <c r="ET20" s="1"/>
      <c r="EU20" s="1"/>
      <c r="EV20" s="1"/>
      <c r="EW20" s="1"/>
      <c r="EX20" s="1"/>
      <c r="EY20" s="1"/>
      <c r="EZ20" s="1"/>
      <c r="FA20" s="1"/>
      <c r="FB20" s="1"/>
      <c r="FC20" s="1"/>
      <c r="FD20" s="1"/>
      <c r="FE20" s="1"/>
      <c r="FF20" s="1"/>
      <c r="FG20" s="1"/>
      <c r="FH20" s="1"/>
      <c r="FI20" s="1"/>
      <c r="FJ20" s="1"/>
      <c r="FK20" s="1"/>
      <c r="FM20" s="1"/>
      <c r="FN20" s="123" t="s">
        <v>247</v>
      </c>
      <c r="FO20" s="1"/>
      <c r="FP20" s="1"/>
      <c r="FQ20" s="1"/>
      <c r="FR20" s="1"/>
      <c r="FS20" s="1"/>
      <c r="FT20" s="1"/>
      <c r="FU20" s="1"/>
      <c r="FV20" s="1"/>
      <c r="FW20" s="1"/>
      <c r="FX20" s="1"/>
      <c r="FY20" s="1"/>
      <c r="FZ20" s="1"/>
      <c r="GA20" s="1"/>
      <c r="GB20" s="1"/>
      <c r="GC20" s="1"/>
      <c r="GD20" s="1"/>
      <c r="GE20" s="1"/>
      <c r="GF20" s="1"/>
      <c r="GG20" s="1"/>
      <c r="GH20" s="1"/>
      <c r="GI20" s="1"/>
      <c r="GK20" s="1"/>
      <c r="GL20" s="123" t="s">
        <v>247</v>
      </c>
      <c r="GM20" s="1"/>
      <c r="GN20" s="1"/>
      <c r="GO20" s="1"/>
      <c r="GP20" s="1"/>
      <c r="GQ20" s="1"/>
      <c r="GR20" s="1"/>
      <c r="GS20" s="1"/>
      <c r="GT20" s="1"/>
      <c r="GU20" s="1"/>
      <c r="GV20" s="1"/>
      <c r="GW20" s="1"/>
      <c r="GX20" s="1"/>
      <c r="GY20" s="1"/>
      <c r="GZ20" s="1"/>
      <c r="HA20" s="1"/>
      <c r="HB20" s="1"/>
      <c r="HC20" s="1"/>
      <c r="HD20" s="1"/>
      <c r="HE20" s="1"/>
      <c r="HF20" s="1"/>
      <c r="HG20" s="1"/>
    </row>
    <row r="21" spans="1:216" ht="14.5">
      <c r="A21" s="1"/>
      <c r="B21" s="190" t="s">
        <v>235</v>
      </c>
      <c r="C21" s="1">
        <v>8.3000000000000007</v>
      </c>
      <c r="D21" s="1">
        <v>0.7</v>
      </c>
      <c r="E21" s="1">
        <v>1.4</v>
      </c>
      <c r="F21" s="1">
        <v>1.1000000000000001</v>
      </c>
      <c r="G21" s="1">
        <v>1.8</v>
      </c>
      <c r="H21" s="1">
        <v>2.9</v>
      </c>
      <c r="I21" s="1">
        <v>2.5</v>
      </c>
      <c r="J21" s="1">
        <v>2.7</v>
      </c>
      <c r="K21" s="1">
        <v>3.4</v>
      </c>
      <c r="L21" s="1">
        <v>3.2</v>
      </c>
      <c r="M21" s="1">
        <v>4.4000000000000004</v>
      </c>
      <c r="N21" s="1">
        <v>3</v>
      </c>
      <c r="O21" s="1">
        <v>3.8</v>
      </c>
      <c r="P21" s="1">
        <v>5</v>
      </c>
      <c r="Q21" s="1">
        <v>3.8</v>
      </c>
      <c r="R21" s="1">
        <v>3.7</v>
      </c>
      <c r="S21" s="1">
        <v>4.3</v>
      </c>
      <c r="T21" s="1">
        <v>9.9</v>
      </c>
      <c r="U21" s="1">
        <v>11.2</v>
      </c>
      <c r="V21" s="1">
        <v>15.4</v>
      </c>
      <c r="W21" s="1">
        <v>16</v>
      </c>
      <c r="Y21" s="1"/>
      <c r="Z21" s="190" t="s">
        <v>235</v>
      </c>
      <c r="AA21" s="1">
        <v>10.8</v>
      </c>
      <c r="AB21" s="1">
        <v>1</v>
      </c>
      <c r="AC21" s="1">
        <v>1.8</v>
      </c>
      <c r="AD21" s="1">
        <v>1.2</v>
      </c>
      <c r="AE21" s="1">
        <v>1.2</v>
      </c>
      <c r="AF21" s="1">
        <v>2.6</v>
      </c>
      <c r="AG21" s="1">
        <v>2.4</v>
      </c>
      <c r="AH21" s="1">
        <v>1.9</v>
      </c>
      <c r="AI21" s="1">
        <v>2.4</v>
      </c>
      <c r="AJ21" s="1">
        <v>2.4</v>
      </c>
      <c r="AK21" s="1">
        <v>2.8</v>
      </c>
      <c r="AL21" s="1">
        <v>2.6</v>
      </c>
      <c r="AM21" s="1">
        <v>3.9</v>
      </c>
      <c r="AN21" s="1">
        <v>4.3</v>
      </c>
      <c r="AO21" s="1">
        <v>4.3</v>
      </c>
      <c r="AP21" s="1">
        <v>5.2</v>
      </c>
      <c r="AQ21" s="1">
        <v>6.9</v>
      </c>
      <c r="AR21" s="1">
        <v>14.5</v>
      </c>
      <c r="AS21" s="1">
        <v>16.5</v>
      </c>
      <c r="AT21" s="1">
        <v>20.6</v>
      </c>
      <c r="AU21" s="1">
        <v>20.7</v>
      </c>
      <c r="AW21" s="16"/>
      <c r="AX21" s="198" t="s">
        <v>236</v>
      </c>
      <c r="AY21" s="16">
        <v>5.4</v>
      </c>
      <c r="AZ21" s="16">
        <v>0.6</v>
      </c>
      <c r="BA21" s="16">
        <v>1.2</v>
      </c>
      <c r="BB21" s="16">
        <v>0.7</v>
      </c>
      <c r="BC21" s="16">
        <v>1</v>
      </c>
      <c r="BD21" s="16">
        <v>1.4</v>
      </c>
      <c r="BE21" s="16">
        <v>1.2</v>
      </c>
      <c r="BF21" s="16">
        <v>1.3</v>
      </c>
      <c r="BG21" s="16">
        <v>1.8</v>
      </c>
      <c r="BH21" s="16">
        <v>1.8</v>
      </c>
      <c r="BI21" s="16">
        <v>1.7</v>
      </c>
      <c r="BJ21" s="16">
        <v>1.5</v>
      </c>
      <c r="BK21" s="16">
        <v>2.5</v>
      </c>
      <c r="BL21" s="16">
        <v>3.4</v>
      </c>
      <c r="BM21" s="16">
        <v>3.2</v>
      </c>
      <c r="BN21" s="16">
        <v>4.2</v>
      </c>
      <c r="BO21" s="16">
        <v>5</v>
      </c>
      <c r="BP21" s="16">
        <v>11.6</v>
      </c>
      <c r="BQ21" s="16">
        <v>13.6</v>
      </c>
      <c r="BR21" s="16">
        <v>18.3</v>
      </c>
      <c r="BS21" s="16">
        <v>18.3</v>
      </c>
      <c r="BT21" s="29"/>
      <c r="BU21" s="16"/>
      <c r="BV21" s="198" t="s">
        <v>236</v>
      </c>
      <c r="BW21" s="16">
        <v>15.2</v>
      </c>
      <c r="BX21" s="16">
        <v>1.8</v>
      </c>
      <c r="BY21" s="16">
        <v>3.9</v>
      </c>
      <c r="BZ21" s="16">
        <v>2.5</v>
      </c>
      <c r="CA21" s="16">
        <v>2.7</v>
      </c>
      <c r="CB21" s="16">
        <v>3.9</v>
      </c>
      <c r="CC21" s="16">
        <v>2.8</v>
      </c>
      <c r="CD21" s="16">
        <v>2.6</v>
      </c>
      <c r="CE21" s="16">
        <v>2.5</v>
      </c>
      <c r="CF21" s="16">
        <v>3.5</v>
      </c>
      <c r="CG21" s="16">
        <v>3.3</v>
      </c>
      <c r="CH21" s="16">
        <v>3.3</v>
      </c>
      <c r="CI21" s="16">
        <v>4.2</v>
      </c>
      <c r="CJ21" s="16">
        <v>5.0999999999999996</v>
      </c>
      <c r="CK21" s="16">
        <v>6</v>
      </c>
      <c r="CL21" s="16">
        <v>5.9</v>
      </c>
      <c r="CM21" s="16">
        <v>6.5</v>
      </c>
      <c r="CN21" s="16">
        <v>13.8</v>
      </c>
      <c r="CO21" s="16">
        <v>16.399999999999999</v>
      </c>
      <c r="CP21" s="16">
        <v>21.1</v>
      </c>
      <c r="CQ21" s="16">
        <v>21.7</v>
      </c>
      <c r="CR21" s="29"/>
      <c r="CS21" s="16"/>
      <c r="CT21" s="198" t="s">
        <v>236</v>
      </c>
      <c r="CU21" s="16">
        <v>13.4</v>
      </c>
      <c r="CV21" s="16">
        <v>1.4</v>
      </c>
      <c r="CW21" s="16">
        <v>2.9</v>
      </c>
      <c r="CX21" s="16">
        <v>2.1</v>
      </c>
      <c r="CY21" s="16">
        <v>2.1</v>
      </c>
      <c r="CZ21" s="16">
        <v>3.1</v>
      </c>
      <c r="DA21" s="16">
        <v>2.9</v>
      </c>
      <c r="DB21" s="16">
        <v>2.6</v>
      </c>
      <c r="DC21" s="16">
        <v>2.9</v>
      </c>
      <c r="DD21" s="16">
        <v>3.4</v>
      </c>
      <c r="DE21" s="16">
        <v>3.2</v>
      </c>
      <c r="DF21" s="16">
        <v>3.1</v>
      </c>
      <c r="DG21" s="16">
        <v>3.7</v>
      </c>
      <c r="DH21" s="16">
        <v>5.2</v>
      </c>
      <c r="DI21" s="16">
        <v>5.5</v>
      </c>
      <c r="DJ21" s="16">
        <v>5.9</v>
      </c>
      <c r="DK21" s="16">
        <v>7.3</v>
      </c>
      <c r="DL21" s="16">
        <v>14.8</v>
      </c>
      <c r="DM21" s="16">
        <v>16.2</v>
      </c>
      <c r="DN21" s="16">
        <v>20.9</v>
      </c>
      <c r="DO21" s="16">
        <v>21.5</v>
      </c>
      <c r="DP21" s="29"/>
      <c r="DQ21" s="16"/>
      <c r="DR21" s="198" t="s">
        <v>236</v>
      </c>
      <c r="DS21" s="16">
        <v>18.100000000000001</v>
      </c>
      <c r="DT21" s="16">
        <v>2.2999999999999998</v>
      </c>
      <c r="DU21" s="16">
        <v>4.0999999999999996</v>
      </c>
      <c r="DV21" s="16">
        <v>2.7</v>
      </c>
      <c r="DW21" s="16">
        <v>3.1</v>
      </c>
      <c r="DX21" s="16">
        <v>4.4000000000000004</v>
      </c>
      <c r="DY21" s="16">
        <v>4.3</v>
      </c>
      <c r="DZ21" s="16">
        <v>3.3</v>
      </c>
      <c r="EA21" s="16">
        <v>2.9</v>
      </c>
      <c r="EB21" s="16">
        <v>3.7</v>
      </c>
      <c r="EC21" s="16">
        <v>4.5</v>
      </c>
      <c r="ED21" s="16">
        <v>4.4000000000000004</v>
      </c>
      <c r="EE21" s="16">
        <v>6.3</v>
      </c>
      <c r="EF21" s="16">
        <v>10.1</v>
      </c>
      <c r="EG21" s="16">
        <v>10.6</v>
      </c>
      <c r="EH21" s="16">
        <v>12.2</v>
      </c>
      <c r="EI21" s="16">
        <v>12.8</v>
      </c>
      <c r="EJ21" s="16">
        <v>24.5</v>
      </c>
      <c r="EK21" s="16">
        <v>30.4</v>
      </c>
      <c r="EL21" s="16">
        <v>37</v>
      </c>
      <c r="EM21" s="16">
        <v>38.200000000000003</v>
      </c>
      <c r="EO21" s="1"/>
      <c r="EP21" s="202" t="s">
        <v>235</v>
      </c>
      <c r="EQ21" s="1">
        <v>12</v>
      </c>
      <c r="ER21" s="1">
        <v>1.4</v>
      </c>
      <c r="ES21" s="1">
        <v>2.5</v>
      </c>
      <c r="ET21" s="1">
        <v>1.7</v>
      </c>
      <c r="EU21" s="1">
        <v>1.8</v>
      </c>
      <c r="EV21" s="1">
        <v>2.6</v>
      </c>
      <c r="EW21" s="1">
        <v>2.2999999999999998</v>
      </c>
      <c r="EX21" s="1">
        <v>2.1</v>
      </c>
      <c r="EY21" s="1">
        <v>2.5</v>
      </c>
      <c r="EZ21" s="1">
        <v>2.8</v>
      </c>
      <c r="FA21" s="1">
        <v>3.2</v>
      </c>
      <c r="FB21" s="1">
        <v>2.7</v>
      </c>
      <c r="FC21" s="1">
        <v>4</v>
      </c>
      <c r="FD21" s="1">
        <v>5.0999999999999996</v>
      </c>
      <c r="FE21" s="1">
        <v>5.3</v>
      </c>
      <c r="FF21" s="1">
        <v>5.7</v>
      </c>
      <c r="FG21" s="1">
        <v>7.3</v>
      </c>
      <c r="FH21" s="1">
        <v>15.1</v>
      </c>
      <c r="FI21" s="1">
        <v>16.7</v>
      </c>
      <c r="FJ21" s="1">
        <v>21.3</v>
      </c>
      <c r="FK21" s="1">
        <v>22.4</v>
      </c>
      <c r="FM21" s="1"/>
      <c r="FN21" s="202" t="s">
        <v>235</v>
      </c>
      <c r="FO21" s="1">
        <v>10.6</v>
      </c>
      <c r="FP21" s="1">
        <v>0.9</v>
      </c>
      <c r="FQ21" s="1">
        <v>1.6</v>
      </c>
      <c r="FR21" s="1">
        <v>1.5</v>
      </c>
      <c r="FS21" s="1">
        <v>1.8</v>
      </c>
      <c r="FT21" s="1">
        <v>2.6</v>
      </c>
      <c r="FU21" s="1">
        <v>2.4</v>
      </c>
      <c r="FV21" s="1">
        <v>1.9</v>
      </c>
      <c r="FW21" s="1">
        <v>2</v>
      </c>
      <c r="FX21" s="1">
        <v>2.2000000000000002</v>
      </c>
      <c r="FY21" s="1">
        <v>2</v>
      </c>
      <c r="FZ21" s="1">
        <v>1.9</v>
      </c>
      <c r="GA21" s="1">
        <v>2.6</v>
      </c>
      <c r="GB21" s="1">
        <v>3.6</v>
      </c>
      <c r="GC21" s="1">
        <v>3.6</v>
      </c>
      <c r="GD21" s="1">
        <v>3.9</v>
      </c>
      <c r="GE21" s="1">
        <v>5.0999999999999996</v>
      </c>
      <c r="GF21" s="1">
        <v>11.4</v>
      </c>
      <c r="GG21" s="1">
        <v>12.7</v>
      </c>
      <c r="GH21" s="1">
        <v>16.3</v>
      </c>
      <c r="GI21" s="1">
        <v>15.7</v>
      </c>
      <c r="GK21" s="1"/>
      <c r="GL21" s="202" t="s">
        <v>235</v>
      </c>
      <c r="GM21" s="1">
        <v>8.6</v>
      </c>
      <c r="GN21" s="1">
        <v>0.7</v>
      </c>
      <c r="GO21" s="1">
        <v>1.3</v>
      </c>
      <c r="GP21" s="1">
        <v>1.1000000000000001</v>
      </c>
      <c r="GQ21" s="1">
        <v>1.3</v>
      </c>
      <c r="GR21" s="1">
        <v>2</v>
      </c>
      <c r="GS21" s="1">
        <v>1.7</v>
      </c>
      <c r="GT21" s="1">
        <v>1.4</v>
      </c>
      <c r="GU21" s="1">
        <v>1.4</v>
      </c>
      <c r="GV21" s="1">
        <v>2.2999999999999998</v>
      </c>
      <c r="GW21" s="1">
        <v>2.2999999999999998</v>
      </c>
      <c r="GX21" s="1">
        <v>2.2999999999999998</v>
      </c>
      <c r="GY21" s="1">
        <v>2.9</v>
      </c>
      <c r="GZ21" s="1">
        <v>3.6</v>
      </c>
      <c r="HA21" s="1">
        <v>4</v>
      </c>
      <c r="HB21" s="1">
        <v>4.3</v>
      </c>
      <c r="HC21" s="1">
        <v>5.0999999999999996</v>
      </c>
      <c r="HD21" s="1">
        <v>10.7</v>
      </c>
      <c r="HE21" s="1">
        <v>12.5</v>
      </c>
      <c r="HF21" s="1">
        <v>14.8</v>
      </c>
      <c r="HG21" s="1">
        <v>15.8</v>
      </c>
    </row>
    <row r="22" spans="1:216" ht="14.5">
      <c r="A22" s="1"/>
      <c r="B22" s="190" t="s">
        <v>237</v>
      </c>
      <c r="C22" s="1">
        <v>91.7</v>
      </c>
      <c r="D22" s="1">
        <v>99.3</v>
      </c>
      <c r="E22" s="1">
        <v>98.6</v>
      </c>
      <c r="F22" s="1">
        <v>98.9</v>
      </c>
      <c r="G22" s="1">
        <v>98.2</v>
      </c>
      <c r="H22" s="1">
        <v>97.1</v>
      </c>
      <c r="I22" s="1">
        <v>97.5</v>
      </c>
      <c r="J22" s="1">
        <v>97.3</v>
      </c>
      <c r="K22" s="1">
        <v>96.6</v>
      </c>
      <c r="L22" s="1">
        <v>96.8</v>
      </c>
      <c r="M22" s="1">
        <v>95.6</v>
      </c>
      <c r="N22" s="1">
        <v>96.9</v>
      </c>
      <c r="O22" s="1">
        <v>96.1</v>
      </c>
      <c r="P22" s="1">
        <v>94.9</v>
      </c>
      <c r="Q22" s="1">
        <v>95.6</v>
      </c>
      <c r="R22" s="1">
        <v>96.3</v>
      </c>
      <c r="S22" s="1">
        <v>95.7</v>
      </c>
      <c r="T22" s="1">
        <v>90.1</v>
      </c>
      <c r="U22" s="1">
        <v>88.8</v>
      </c>
      <c r="V22" s="1">
        <v>84.6</v>
      </c>
      <c r="W22" s="1">
        <v>84</v>
      </c>
      <c r="Y22" s="1"/>
      <c r="Z22" s="190" t="s">
        <v>237</v>
      </c>
      <c r="AA22" s="1">
        <v>89.2</v>
      </c>
      <c r="AB22" s="1">
        <v>99</v>
      </c>
      <c r="AC22" s="1">
        <v>98.2</v>
      </c>
      <c r="AD22" s="1">
        <v>98.8</v>
      </c>
      <c r="AE22" s="1">
        <v>98.8</v>
      </c>
      <c r="AF22" s="1">
        <v>97.4</v>
      </c>
      <c r="AG22" s="1">
        <v>97.6</v>
      </c>
      <c r="AH22" s="1">
        <v>98.1</v>
      </c>
      <c r="AI22" s="1">
        <v>97.6</v>
      </c>
      <c r="AJ22" s="1">
        <v>97.6</v>
      </c>
      <c r="AK22" s="1">
        <v>97.2</v>
      </c>
      <c r="AL22" s="1">
        <v>97.3</v>
      </c>
      <c r="AM22" s="1">
        <v>95.9</v>
      </c>
      <c r="AN22" s="1">
        <v>95.6</v>
      </c>
      <c r="AO22" s="1">
        <v>95.7</v>
      </c>
      <c r="AP22" s="1">
        <v>94.8</v>
      </c>
      <c r="AQ22" s="1">
        <v>93.1</v>
      </c>
      <c r="AR22" s="1">
        <v>85.5</v>
      </c>
      <c r="AS22" s="1">
        <v>83.5</v>
      </c>
      <c r="AT22" s="1">
        <v>79.400000000000006</v>
      </c>
      <c r="AU22" s="1">
        <v>79.3</v>
      </c>
      <c r="AW22" s="16"/>
      <c r="AX22" s="198" t="s">
        <v>238</v>
      </c>
      <c r="AY22" s="16">
        <v>94.6</v>
      </c>
      <c r="AZ22" s="16">
        <v>99.4</v>
      </c>
      <c r="BA22" s="16">
        <v>98.8</v>
      </c>
      <c r="BB22" s="16">
        <v>99.3</v>
      </c>
      <c r="BC22" s="16">
        <v>99</v>
      </c>
      <c r="BD22" s="16">
        <v>98.6</v>
      </c>
      <c r="BE22" s="16">
        <v>98.8</v>
      </c>
      <c r="BF22" s="16">
        <v>98.7</v>
      </c>
      <c r="BG22" s="16">
        <v>98.2</v>
      </c>
      <c r="BH22" s="16">
        <v>98.2</v>
      </c>
      <c r="BI22" s="16">
        <v>98.3</v>
      </c>
      <c r="BJ22" s="16">
        <v>98.4</v>
      </c>
      <c r="BK22" s="16">
        <v>97.4</v>
      </c>
      <c r="BL22" s="16">
        <v>96.5</v>
      </c>
      <c r="BM22" s="16">
        <v>96.8</v>
      </c>
      <c r="BN22" s="16">
        <v>95.8</v>
      </c>
      <c r="BO22" s="16">
        <v>95</v>
      </c>
      <c r="BP22" s="16">
        <v>88.4</v>
      </c>
      <c r="BQ22" s="16">
        <v>86.4</v>
      </c>
      <c r="BR22" s="16">
        <v>81.7</v>
      </c>
      <c r="BS22" s="16">
        <v>81.7</v>
      </c>
      <c r="BT22" s="29"/>
      <c r="BU22" s="16"/>
      <c r="BV22" s="198" t="s">
        <v>238</v>
      </c>
      <c r="BW22" s="16">
        <v>84.8</v>
      </c>
      <c r="BX22" s="16">
        <v>98.2</v>
      </c>
      <c r="BY22" s="16">
        <v>96.1</v>
      </c>
      <c r="BZ22" s="16">
        <v>97.5</v>
      </c>
      <c r="CA22" s="16">
        <v>97.3</v>
      </c>
      <c r="CB22" s="16">
        <v>96.1</v>
      </c>
      <c r="CC22" s="16">
        <v>97.2</v>
      </c>
      <c r="CD22" s="16">
        <v>97.4</v>
      </c>
      <c r="CE22" s="16">
        <v>97.5</v>
      </c>
      <c r="CF22" s="16">
        <v>96.5</v>
      </c>
      <c r="CG22" s="16">
        <v>96.7</v>
      </c>
      <c r="CH22" s="16">
        <v>96.6</v>
      </c>
      <c r="CI22" s="16">
        <v>95.6</v>
      </c>
      <c r="CJ22" s="16">
        <v>94.7</v>
      </c>
      <c r="CK22" s="16">
        <v>93.8</v>
      </c>
      <c r="CL22" s="16">
        <v>94.1</v>
      </c>
      <c r="CM22" s="16">
        <v>93.5</v>
      </c>
      <c r="CN22" s="16">
        <v>86.2</v>
      </c>
      <c r="CO22" s="16">
        <v>83.6</v>
      </c>
      <c r="CP22" s="16">
        <v>78.900000000000006</v>
      </c>
      <c r="CQ22" s="16">
        <v>78.3</v>
      </c>
      <c r="CR22" s="29"/>
      <c r="CS22" s="16"/>
      <c r="CT22" s="198" t="s">
        <v>238</v>
      </c>
      <c r="CU22" s="16">
        <v>86.6</v>
      </c>
      <c r="CV22" s="16">
        <v>98.6</v>
      </c>
      <c r="CW22" s="16">
        <v>97.1</v>
      </c>
      <c r="CX22" s="16">
        <v>97.9</v>
      </c>
      <c r="CY22" s="16">
        <v>97.9</v>
      </c>
      <c r="CZ22" s="16">
        <v>96.9</v>
      </c>
      <c r="DA22" s="16">
        <v>97.1</v>
      </c>
      <c r="DB22" s="16">
        <v>97.3</v>
      </c>
      <c r="DC22" s="16">
        <v>96.9</v>
      </c>
      <c r="DD22" s="16">
        <v>96.4</v>
      </c>
      <c r="DE22" s="16">
        <v>96.6</v>
      </c>
      <c r="DF22" s="16">
        <v>96.7</v>
      </c>
      <c r="DG22" s="16">
        <v>96.1</v>
      </c>
      <c r="DH22" s="16">
        <v>94.5</v>
      </c>
      <c r="DI22" s="16">
        <v>94.2</v>
      </c>
      <c r="DJ22" s="16">
        <v>94.1</v>
      </c>
      <c r="DK22" s="16">
        <v>92.7</v>
      </c>
      <c r="DL22" s="16">
        <v>85.2</v>
      </c>
      <c r="DM22" s="16">
        <v>83.8</v>
      </c>
      <c r="DN22" s="16">
        <v>79.099999999999994</v>
      </c>
      <c r="DO22" s="16">
        <v>78.5</v>
      </c>
      <c r="DP22" s="29"/>
      <c r="DQ22" s="16"/>
      <c r="DR22" s="198" t="s">
        <v>238</v>
      </c>
      <c r="DS22" s="16">
        <v>81.900000000000006</v>
      </c>
      <c r="DT22" s="16">
        <v>97.7</v>
      </c>
      <c r="DU22" s="16">
        <v>95.9</v>
      </c>
      <c r="DV22" s="16">
        <v>97.3</v>
      </c>
      <c r="DW22" s="16">
        <v>96.9</v>
      </c>
      <c r="DX22" s="16">
        <v>95.6</v>
      </c>
      <c r="DY22" s="16">
        <v>95.7</v>
      </c>
      <c r="DZ22" s="16">
        <v>96.7</v>
      </c>
      <c r="EA22" s="16">
        <v>96.8</v>
      </c>
      <c r="EB22" s="16">
        <v>96</v>
      </c>
      <c r="EC22" s="16">
        <v>95.2</v>
      </c>
      <c r="ED22" s="16">
        <v>95.2</v>
      </c>
      <c r="EE22" s="16">
        <v>93.3</v>
      </c>
      <c r="EF22" s="16">
        <v>89.2</v>
      </c>
      <c r="EG22" s="16">
        <v>88.8</v>
      </c>
      <c r="EH22" s="16">
        <v>87.8</v>
      </c>
      <c r="EI22" s="16">
        <v>87.2</v>
      </c>
      <c r="EJ22" s="16">
        <v>75.5</v>
      </c>
      <c r="EK22" s="16">
        <v>69.599999999999994</v>
      </c>
      <c r="EL22" s="16">
        <v>63</v>
      </c>
      <c r="EM22" s="16">
        <v>61.8</v>
      </c>
      <c r="EO22" s="1"/>
      <c r="EP22" s="202" t="s">
        <v>237</v>
      </c>
      <c r="EQ22" s="1">
        <v>88</v>
      </c>
      <c r="ER22" s="1">
        <v>98.6</v>
      </c>
      <c r="ES22" s="1">
        <v>97.5</v>
      </c>
      <c r="ET22" s="1">
        <v>98.3</v>
      </c>
      <c r="EU22" s="1">
        <v>98.2</v>
      </c>
      <c r="EV22" s="1">
        <v>97.4</v>
      </c>
      <c r="EW22" s="1">
        <v>97.7</v>
      </c>
      <c r="EX22" s="1">
        <v>97.9</v>
      </c>
      <c r="EY22" s="1">
        <v>97.5</v>
      </c>
      <c r="EZ22" s="1">
        <v>97.2</v>
      </c>
      <c r="FA22" s="1">
        <v>96.8</v>
      </c>
      <c r="FB22" s="1">
        <v>97.1</v>
      </c>
      <c r="FC22" s="1">
        <v>95.7</v>
      </c>
      <c r="FD22" s="1">
        <v>94.5</v>
      </c>
      <c r="FE22" s="1">
        <v>94.3</v>
      </c>
      <c r="FF22" s="1">
        <v>94.3</v>
      </c>
      <c r="FG22" s="1">
        <v>92.7</v>
      </c>
      <c r="FH22" s="1">
        <v>84.9</v>
      </c>
      <c r="FI22" s="1">
        <v>83.3</v>
      </c>
      <c r="FJ22" s="1">
        <v>78.7</v>
      </c>
      <c r="FK22" s="1">
        <v>77.599999999999994</v>
      </c>
      <c r="FM22" s="1"/>
      <c r="FN22" s="202" t="s">
        <v>237</v>
      </c>
      <c r="FO22" s="1">
        <v>89.4</v>
      </c>
      <c r="FP22" s="1">
        <v>99.1</v>
      </c>
      <c r="FQ22" s="1">
        <v>98.4</v>
      </c>
      <c r="FR22" s="1">
        <v>98.5</v>
      </c>
      <c r="FS22" s="1">
        <v>98.2</v>
      </c>
      <c r="FT22" s="1">
        <v>97.4</v>
      </c>
      <c r="FU22" s="1">
        <v>97.6</v>
      </c>
      <c r="FV22" s="1">
        <v>98.1</v>
      </c>
      <c r="FW22" s="1">
        <v>98</v>
      </c>
      <c r="FX22" s="1">
        <v>97.8</v>
      </c>
      <c r="FY22" s="1">
        <v>98</v>
      </c>
      <c r="FZ22" s="1">
        <v>98</v>
      </c>
      <c r="GA22" s="1">
        <v>97.2</v>
      </c>
      <c r="GB22" s="1">
        <v>96.3</v>
      </c>
      <c r="GC22" s="1">
        <v>96.2</v>
      </c>
      <c r="GD22" s="1">
        <v>96.1</v>
      </c>
      <c r="GE22" s="1">
        <v>94.9</v>
      </c>
      <c r="GF22" s="1">
        <v>88.6</v>
      </c>
      <c r="GG22" s="1">
        <v>87.3</v>
      </c>
      <c r="GH22" s="1">
        <v>83.7</v>
      </c>
      <c r="GI22" s="1">
        <v>84.3</v>
      </c>
      <c r="GK22" s="1"/>
      <c r="GL22" s="202" t="s">
        <v>237</v>
      </c>
      <c r="GM22" s="1">
        <v>91.4</v>
      </c>
      <c r="GN22" s="1">
        <v>99.3</v>
      </c>
      <c r="GO22" s="1">
        <v>98.7</v>
      </c>
      <c r="GP22" s="1">
        <v>98.9</v>
      </c>
      <c r="GQ22" s="1">
        <v>98.7</v>
      </c>
      <c r="GR22" s="1">
        <v>98</v>
      </c>
      <c r="GS22" s="1">
        <v>98.3</v>
      </c>
      <c r="GT22" s="1">
        <v>98.6</v>
      </c>
      <c r="GU22" s="1">
        <v>98.6</v>
      </c>
      <c r="GV22" s="1">
        <v>97.7</v>
      </c>
      <c r="GW22" s="1">
        <v>97.7</v>
      </c>
      <c r="GX22" s="1">
        <v>97.6</v>
      </c>
      <c r="GY22" s="1">
        <v>97</v>
      </c>
      <c r="GZ22" s="1">
        <v>96.3</v>
      </c>
      <c r="HA22" s="1">
        <v>95.9</v>
      </c>
      <c r="HB22" s="1">
        <v>95.7</v>
      </c>
      <c r="HC22" s="1">
        <v>94.9</v>
      </c>
      <c r="HD22" s="1">
        <v>89.3</v>
      </c>
      <c r="HE22" s="1">
        <v>87.5</v>
      </c>
      <c r="HF22" s="1">
        <v>85.2</v>
      </c>
      <c r="HG22" s="1">
        <v>84.2</v>
      </c>
    </row>
    <row r="23" spans="1:216" ht="14.5">
      <c r="A23" s="1"/>
      <c r="B23" s="190" t="s">
        <v>239</v>
      </c>
      <c r="C23" s="2" t="s">
        <v>240</v>
      </c>
      <c r="D23" s="2" t="s">
        <v>240</v>
      </c>
      <c r="E23" s="2" t="s">
        <v>240</v>
      </c>
      <c r="F23" s="2" t="s">
        <v>240</v>
      </c>
      <c r="G23" s="2" t="s">
        <v>240</v>
      </c>
      <c r="H23" s="2" t="s">
        <v>240</v>
      </c>
      <c r="I23" s="2" t="s">
        <v>240</v>
      </c>
      <c r="J23" s="2" t="s">
        <v>240</v>
      </c>
      <c r="K23" s="2" t="s">
        <v>240</v>
      </c>
      <c r="L23" s="2" t="s">
        <v>240</v>
      </c>
      <c r="M23" s="2" t="s">
        <v>240</v>
      </c>
      <c r="N23" s="2">
        <v>0.1</v>
      </c>
      <c r="O23" s="2">
        <v>0.1</v>
      </c>
      <c r="P23" s="2">
        <v>0</v>
      </c>
      <c r="Q23" s="2">
        <v>0.6</v>
      </c>
      <c r="R23" s="2" t="s">
        <v>240</v>
      </c>
      <c r="S23" s="2" t="s">
        <v>240</v>
      </c>
      <c r="T23" s="2" t="s">
        <v>240</v>
      </c>
      <c r="U23" s="2" t="s">
        <v>240</v>
      </c>
      <c r="V23" s="2" t="s">
        <v>240</v>
      </c>
      <c r="W23" s="2" t="s">
        <v>240</v>
      </c>
      <c r="Y23" s="1"/>
      <c r="Z23" s="190" t="s">
        <v>239</v>
      </c>
      <c r="AA23" s="2" t="s">
        <v>240</v>
      </c>
      <c r="AB23" s="2" t="s">
        <v>240</v>
      </c>
      <c r="AC23" s="2" t="s">
        <v>240</v>
      </c>
      <c r="AD23" s="2" t="s">
        <v>240</v>
      </c>
      <c r="AE23" s="2" t="s">
        <v>240</v>
      </c>
      <c r="AF23" s="2" t="s">
        <v>240</v>
      </c>
      <c r="AG23" s="2" t="s">
        <v>240</v>
      </c>
      <c r="AH23" s="2" t="s">
        <v>240</v>
      </c>
      <c r="AI23" s="2" t="s">
        <v>240</v>
      </c>
      <c r="AJ23" s="2" t="s">
        <v>240</v>
      </c>
      <c r="AK23" s="2" t="s">
        <v>240</v>
      </c>
      <c r="AL23" s="2">
        <v>0.1</v>
      </c>
      <c r="AM23" s="2">
        <v>0.1</v>
      </c>
      <c r="AN23" s="2">
        <v>0</v>
      </c>
      <c r="AO23" s="2">
        <v>0</v>
      </c>
      <c r="AP23" s="2" t="s">
        <v>240</v>
      </c>
      <c r="AQ23" s="2" t="s">
        <v>240</v>
      </c>
      <c r="AR23" s="2" t="s">
        <v>240</v>
      </c>
      <c r="AS23" s="2" t="s">
        <v>240</v>
      </c>
      <c r="AT23" s="2" t="s">
        <v>240</v>
      </c>
      <c r="AU23" s="2" t="s">
        <v>240</v>
      </c>
      <c r="AW23" s="16"/>
      <c r="AX23" s="198" t="s">
        <v>241</v>
      </c>
      <c r="AY23" s="17" t="s">
        <v>242</v>
      </c>
      <c r="AZ23" s="17" t="s">
        <v>242</v>
      </c>
      <c r="BA23" s="17" t="s">
        <v>242</v>
      </c>
      <c r="BB23" s="17" t="s">
        <v>242</v>
      </c>
      <c r="BC23" s="17" t="s">
        <v>242</v>
      </c>
      <c r="BD23" s="17" t="s">
        <v>242</v>
      </c>
      <c r="BE23" s="17" t="s">
        <v>242</v>
      </c>
      <c r="BF23" s="17" t="s">
        <v>242</v>
      </c>
      <c r="BG23" s="17" t="s">
        <v>242</v>
      </c>
      <c r="BH23" s="17" t="s">
        <v>242</v>
      </c>
      <c r="BI23" s="17" t="s">
        <v>242</v>
      </c>
      <c r="BJ23" s="17">
        <v>0.1</v>
      </c>
      <c r="BK23" s="17">
        <v>0.1</v>
      </c>
      <c r="BL23" s="17">
        <v>0.1</v>
      </c>
      <c r="BM23" s="17">
        <v>0</v>
      </c>
      <c r="BN23" s="17" t="s">
        <v>242</v>
      </c>
      <c r="BO23" s="17" t="s">
        <v>242</v>
      </c>
      <c r="BP23" s="17" t="s">
        <v>242</v>
      </c>
      <c r="BQ23" s="17" t="s">
        <v>242</v>
      </c>
      <c r="BR23" s="17" t="s">
        <v>242</v>
      </c>
      <c r="BS23" s="17" t="s">
        <v>242</v>
      </c>
      <c r="BT23" s="29"/>
      <c r="BU23" s="16"/>
      <c r="BV23" s="198" t="s">
        <v>241</v>
      </c>
      <c r="BW23" s="17" t="s">
        <v>242</v>
      </c>
      <c r="BX23" s="17" t="s">
        <v>242</v>
      </c>
      <c r="BY23" s="17" t="s">
        <v>242</v>
      </c>
      <c r="BZ23" s="17" t="s">
        <v>242</v>
      </c>
      <c r="CA23" s="17" t="s">
        <v>242</v>
      </c>
      <c r="CB23" s="17" t="s">
        <v>242</v>
      </c>
      <c r="CC23" s="17" t="s">
        <v>242</v>
      </c>
      <c r="CD23" s="17" t="s">
        <v>242</v>
      </c>
      <c r="CE23" s="17" t="s">
        <v>242</v>
      </c>
      <c r="CF23" s="17" t="s">
        <v>242</v>
      </c>
      <c r="CG23" s="17" t="s">
        <v>242</v>
      </c>
      <c r="CH23" s="17">
        <v>0.1</v>
      </c>
      <c r="CI23" s="17">
        <v>0.1</v>
      </c>
      <c r="CJ23" s="17">
        <v>0.2</v>
      </c>
      <c r="CK23" s="17">
        <v>0.2</v>
      </c>
      <c r="CL23" s="17" t="s">
        <v>242</v>
      </c>
      <c r="CM23" s="17" t="s">
        <v>242</v>
      </c>
      <c r="CN23" s="17" t="s">
        <v>242</v>
      </c>
      <c r="CO23" s="17" t="s">
        <v>242</v>
      </c>
      <c r="CP23" s="17" t="s">
        <v>242</v>
      </c>
      <c r="CQ23" s="17" t="s">
        <v>242</v>
      </c>
      <c r="CR23" s="29"/>
      <c r="CS23" s="16"/>
      <c r="CT23" s="198" t="s">
        <v>241</v>
      </c>
      <c r="CU23" s="17" t="s">
        <v>242</v>
      </c>
      <c r="CV23" s="17" t="s">
        <v>242</v>
      </c>
      <c r="CW23" s="17" t="s">
        <v>242</v>
      </c>
      <c r="CX23" s="17" t="s">
        <v>242</v>
      </c>
      <c r="CY23" s="17" t="s">
        <v>242</v>
      </c>
      <c r="CZ23" s="17" t="s">
        <v>242</v>
      </c>
      <c r="DA23" s="17" t="s">
        <v>242</v>
      </c>
      <c r="DB23" s="17">
        <v>0.1</v>
      </c>
      <c r="DC23" s="17">
        <v>0.1</v>
      </c>
      <c r="DD23" s="17">
        <v>0.2</v>
      </c>
      <c r="DE23" s="17">
        <v>0.2</v>
      </c>
      <c r="DF23" s="17">
        <v>0.2</v>
      </c>
      <c r="DG23" s="17">
        <v>0.2</v>
      </c>
      <c r="DH23" s="17">
        <v>0.3</v>
      </c>
      <c r="DI23" s="17">
        <v>0.3</v>
      </c>
      <c r="DJ23" s="17" t="s">
        <v>242</v>
      </c>
      <c r="DK23" s="17" t="s">
        <v>242</v>
      </c>
      <c r="DL23" s="17" t="s">
        <v>242</v>
      </c>
      <c r="DM23" s="17" t="s">
        <v>242</v>
      </c>
      <c r="DN23" s="17" t="s">
        <v>242</v>
      </c>
      <c r="DO23" s="17" t="s">
        <v>242</v>
      </c>
      <c r="DP23" s="29"/>
      <c r="DQ23" s="16"/>
      <c r="DR23" s="198" t="s">
        <v>241</v>
      </c>
      <c r="DS23" s="17" t="s">
        <v>242</v>
      </c>
      <c r="DT23" s="17" t="s">
        <v>242</v>
      </c>
      <c r="DU23" s="17" t="s">
        <v>242</v>
      </c>
      <c r="DV23" s="17" t="s">
        <v>242</v>
      </c>
      <c r="DW23" s="17" t="s">
        <v>242</v>
      </c>
      <c r="DX23" s="17" t="s">
        <v>242</v>
      </c>
      <c r="DY23" s="17" t="s">
        <v>242</v>
      </c>
      <c r="DZ23" s="17" t="s">
        <v>242</v>
      </c>
      <c r="EA23" s="17">
        <v>0.2</v>
      </c>
      <c r="EB23" s="17">
        <v>0.3</v>
      </c>
      <c r="EC23" s="17">
        <v>0.4</v>
      </c>
      <c r="ED23" s="17">
        <v>0.4</v>
      </c>
      <c r="EE23" s="17">
        <v>0.4</v>
      </c>
      <c r="EF23" s="17">
        <v>0.6</v>
      </c>
      <c r="EG23" s="17">
        <v>0.7</v>
      </c>
      <c r="EH23" s="17" t="s">
        <v>242</v>
      </c>
      <c r="EI23" s="17" t="s">
        <v>242</v>
      </c>
      <c r="EJ23" s="17" t="s">
        <v>242</v>
      </c>
      <c r="EK23" s="17" t="s">
        <v>242</v>
      </c>
      <c r="EL23" s="17" t="s">
        <v>242</v>
      </c>
      <c r="EM23" s="17" t="s">
        <v>242</v>
      </c>
      <c r="EO23" s="1"/>
      <c r="EP23" s="202" t="s">
        <v>239</v>
      </c>
      <c r="EQ23" s="2" t="s">
        <v>240</v>
      </c>
      <c r="ER23" s="2" t="s">
        <v>240</v>
      </c>
      <c r="ES23" s="2" t="s">
        <v>240</v>
      </c>
      <c r="ET23" s="2" t="s">
        <v>240</v>
      </c>
      <c r="EU23" s="2" t="s">
        <v>240</v>
      </c>
      <c r="EV23" s="2" t="s">
        <v>240</v>
      </c>
      <c r="EW23" s="2" t="s">
        <v>240</v>
      </c>
      <c r="EX23" s="2" t="s">
        <v>240</v>
      </c>
      <c r="EY23" s="2" t="s">
        <v>240</v>
      </c>
      <c r="EZ23" s="2" t="s">
        <v>240</v>
      </c>
      <c r="FA23" s="2" t="s">
        <v>240</v>
      </c>
      <c r="FB23" s="2">
        <v>0.2</v>
      </c>
      <c r="FC23" s="2">
        <v>0.3</v>
      </c>
      <c r="FD23" s="2">
        <v>0.3</v>
      </c>
      <c r="FE23" s="2">
        <v>0.4</v>
      </c>
      <c r="FF23" s="2" t="s">
        <v>240</v>
      </c>
      <c r="FG23" s="2" t="s">
        <v>240</v>
      </c>
      <c r="FH23" s="2" t="s">
        <v>240</v>
      </c>
      <c r="FI23" s="2" t="s">
        <v>240</v>
      </c>
      <c r="FJ23" s="2" t="s">
        <v>240</v>
      </c>
      <c r="FK23" s="2" t="s">
        <v>240</v>
      </c>
      <c r="FM23" s="1"/>
      <c r="FN23" s="202" t="s">
        <v>239</v>
      </c>
      <c r="FO23" s="2" t="s">
        <v>240</v>
      </c>
      <c r="FP23" s="2" t="s">
        <v>240</v>
      </c>
      <c r="FQ23" s="2" t="s">
        <v>240</v>
      </c>
      <c r="FR23" s="2" t="s">
        <v>240</v>
      </c>
      <c r="FS23" s="2" t="s">
        <v>240</v>
      </c>
      <c r="FT23" s="2" t="s">
        <v>240</v>
      </c>
      <c r="FU23" s="2" t="s">
        <v>240</v>
      </c>
      <c r="FV23" s="2" t="s">
        <v>240</v>
      </c>
      <c r="FW23" s="2" t="s">
        <v>240</v>
      </c>
      <c r="FX23" s="2" t="s">
        <v>240</v>
      </c>
      <c r="FY23" s="2" t="s">
        <v>240</v>
      </c>
      <c r="FZ23" s="2">
        <v>0.1</v>
      </c>
      <c r="GA23" s="2">
        <v>0.1</v>
      </c>
      <c r="GB23" s="2">
        <v>0.1</v>
      </c>
      <c r="GC23" s="2">
        <v>0.2</v>
      </c>
      <c r="GD23" s="2" t="s">
        <v>240</v>
      </c>
      <c r="GE23" s="2" t="s">
        <v>240</v>
      </c>
      <c r="GF23" s="2" t="s">
        <v>240</v>
      </c>
      <c r="GG23" s="2" t="s">
        <v>240</v>
      </c>
      <c r="GH23" s="2" t="s">
        <v>240</v>
      </c>
      <c r="GI23" s="2" t="s">
        <v>240</v>
      </c>
      <c r="GK23" s="1"/>
      <c r="GL23" s="202" t="s">
        <v>239</v>
      </c>
      <c r="GM23" s="2" t="s">
        <v>240</v>
      </c>
      <c r="GN23" s="2" t="s">
        <v>240</v>
      </c>
      <c r="GO23" s="2" t="s">
        <v>240</v>
      </c>
      <c r="GP23" s="2" t="s">
        <v>240</v>
      </c>
      <c r="GQ23" s="2" t="s">
        <v>240</v>
      </c>
      <c r="GR23" s="2" t="s">
        <v>240</v>
      </c>
      <c r="GS23" s="2" t="s">
        <v>240</v>
      </c>
      <c r="GT23" s="2" t="s">
        <v>240</v>
      </c>
      <c r="GU23" s="2" t="s">
        <v>240</v>
      </c>
      <c r="GV23" s="2" t="s">
        <v>240</v>
      </c>
      <c r="GW23" s="2">
        <v>0.1</v>
      </c>
      <c r="GX23" s="2">
        <v>0.1</v>
      </c>
      <c r="GY23" s="2">
        <v>0.1</v>
      </c>
      <c r="GZ23" s="2">
        <v>0.1</v>
      </c>
      <c r="HA23" s="2">
        <v>0.1</v>
      </c>
      <c r="HB23" s="2" t="s">
        <v>240</v>
      </c>
      <c r="HC23" s="2" t="s">
        <v>240</v>
      </c>
      <c r="HD23" s="2" t="s">
        <v>240</v>
      </c>
      <c r="HE23" s="2" t="s">
        <v>240</v>
      </c>
      <c r="HF23" s="2" t="s">
        <v>240</v>
      </c>
      <c r="HG23" s="2" t="s">
        <v>240</v>
      </c>
    </row>
    <row r="24" spans="1:216" ht="14.5">
      <c r="A24" s="1"/>
      <c r="B24" s="190" t="s">
        <v>243</v>
      </c>
      <c r="C24" s="1">
        <v>0</v>
      </c>
      <c r="D24" s="2" t="s">
        <v>240</v>
      </c>
      <c r="E24" s="2" t="s">
        <v>240</v>
      </c>
      <c r="F24" s="2" t="s">
        <v>240</v>
      </c>
      <c r="G24" s="2" t="s">
        <v>240</v>
      </c>
      <c r="H24" s="2" t="s">
        <v>240</v>
      </c>
      <c r="I24" s="2" t="s">
        <v>240</v>
      </c>
      <c r="J24" s="2" t="s">
        <v>240</v>
      </c>
      <c r="K24" s="2" t="s">
        <v>240</v>
      </c>
      <c r="L24" s="2" t="s">
        <v>240</v>
      </c>
      <c r="M24" s="2" t="s">
        <v>240</v>
      </c>
      <c r="N24" s="2" t="s">
        <v>240</v>
      </c>
      <c r="O24" s="2" t="s">
        <v>240</v>
      </c>
      <c r="P24" s="2" t="s">
        <v>240</v>
      </c>
      <c r="Q24" s="2" t="s">
        <v>240</v>
      </c>
      <c r="R24" s="2" t="s">
        <v>240</v>
      </c>
      <c r="S24" s="2" t="s">
        <v>240</v>
      </c>
      <c r="T24" s="2" t="s">
        <v>240</v>
      </c>
      <c r="U24" s="2" t="s">
        <v>240</v>
      </c>
      <c r="V24" s="2" t="s">
        <v>240</v>
      </c>
      <c r="W24" s="2" t="s">
        <v>240</v>
      </c>
      <c r="Y24" s="1"/>
      <c r="Z24" s="190" t="s">
        <v>243</v>
      </c>
      <c r="AA24" s="1">
        <v>0</v>
      </c>
      <c r="AB24" s="2" t="s">
        <v>240</v>
      </c>
      <c r="AC24" s="2" t="s">
        <v>240</v>
      </c>
      <c r="AD24" s="2" t="s">
        <v>240</v>
      </c>
      <c r="AE24" s="2" t="s">
        <v>240</v>
      </c>
      <c r="AF24" s="2" t="s">
        <v>240</v>
      </c>
      <c r="AG24" s="2" t="s">
        <v>240</v>
      </c>
      <c r="AH24" s="2" t="s">
        <v>240</v>
      </c>
      <c r="AI24" s="2" t="s">
        <v>240</v>
      </c>
      <c r="AJ24" s="2" t="s">
        <v>240</v>
      </c>
      <c r="AK24" s="2" t="s">
        <v>240</v>
      </c>
      <c r="AL24" s="2" t="s">
        <v>240</v>
      </c>
      <c r="AM24" s="2" t="s">
        <v>240</v>
      </c>
      <c r="AN24" s="2" t="s">
        <v>240</v>
      </c>
      <c r="AO24" s="2" t="s">
        <v>240</v>
      </c>
      <c r="AP24" s="2" t="s">
        <v>240</v>
      </c>
      <c r="AQ24" s="2" t="s">
        <v>240</v>
      </c>
      <c r="AR24" s="2" t="s">
        <v>240</v>
      </c>
      <c r="AS24" s="2" t="s">
        <v>240</v>
      </c>
      <c r="AT24" s="2" t="s">
        <v>240</v>
      </c>
      <c r="AU24" s="2" t="s">
        <v>240</v>
      </c>
      <c r="AW24" s="16"/>
      <c r="AX24" s="198" t="s">
        <v>244</v>
      </c>
      <c r="AY24" s="16">
        <v>0</v>
      </c>
      <c r="AZ24" s="17" t="s">
        <v>242</v>
      </c>
      <c r="BA24" s="17" t="s">
        <v>242</v>
      </c>
      <c r="BB24" s="17" t="s">
        <v>242</v>
      </c>
      <c r="BC24" s="17" t="s">
        <v>242</v>
      </c>
      <c r="BD24" s="17" t="s">
        <v>242</v>
      </c>
      <c r="BE24" s="17" t="s">
        <v>242</v>
      </c>
      <c r="BF24" s="17" t="s">
        <v>242</v>
      </c>
      <c r="BG24" s="17" t="s">
        <v>242</v>
      </c>
      <c r="BH24" s="17" t="s">
        <v>242</v>
      </c>
      <c r="BI24" s="17" t="s">
        <v>242</v>
      </c>
      <c r="BJ24" s="17" t="s">
        <v>242</v>
      </c>
      <c r="BK24" s="17" t="s">
        <v>242</v>
      </c>
      <c r="BL24" s="17" t="s">
        <v>242</v>
      </c>
      <c r="BM24" s="17" t="s">
        <v>242</v>
      </c>
      <c r="BN24" s="17" t="s">
        <v>242</v>
      </c>
      <c r="BO24" s="17" t="s">
        <v>242</v>
      </c>
      <c r="BP24" s="17" t="s">
        <v>242</v>
      </c>
      <c r="BQ24" s="17" t="s">
        <v>242</v>
      </c>
      <c r="BR24" s="17" t="s">
        <v>242</v>
      </c>
      <c r="BS24" s="17" t="s">
        <v>242</v>
      </c>
      <c r="BT24" s="29"/>
      <c r="BU24" s="16"/>
      <c r="BV24" s="198" t="s">
        <v>244</v>
      </c>
      <c r="BW24" s="16">
        <v>0</v>
      </c>
      <c r="BX24" s="17" t="s">
        <v>242</v>
      </c>
      <c r="BY24" s="17" t="s">
        <v>242</v>
      </c>
      <c r="BZ24" s="17" t="s">
        <v>242</v>
      </c>
      <c r="CA24" s="17" t="s">
        <v>242</v>
      </c>
      <c r="CB24" s="17" t="s">
        <v>242</v>
      </c>
      <c r="CC24" s="17" t="s">
        <v>242</v>
      </c>
      <c r="CD24" s="17" t="s">
        <v>242</v>
      </c>
      <c r="CE24" s="17" t="s">
        <v>242</v>
      </c>
      <c r="CF24" s="17" t="s">
        <v>242</v>
      </c>
      <c r="CG24" s="17" t="s">
        <v>242</v>
      </c>
      <c r="CH24" s="17" t="s">
        <v>242</v>
      </c>
      <c r="CI24" s="17" t="s">
        <v>242</v>
      </c>
      <c r="CJ24" s="17" t="s">
        <v>242</v>
      </c>
      <c r="CK24" s="17" t="s">
        <v>242</v>
      </c>
      <c r="CL24" s="17" t="s">
        <v>242</v>
      </c>
      <c r="CM24" s="17" t="s">
        <v>242</v>
      </c>
      <c r="CN24" s="17" t="s">
        <v>242</v>
      </c>
      <c r="CO24" s="17" t="s">
        <v>242</v>
      </c>
      <c r="CP24" s="17" t="s">
        <v>242</v>
      </c>
      <c r="CQ24" s="17" t="s">
        <v>242</v>
      </c>
      <c r="CR24" s="29"/>
      <c r="CS24" s="16"/>
      <c r="CT24" s="198" t="s">
        <v>244</v>
      </c>
      <c r="CU24" s="16">
        <v>0</v>
      </c>
      <c r="CV24" s="17" t="s">
        <v>242</v>
      </c>
      <c r="CW24" s="17" t="s">
        <v>242</v>
      </c>
      <c r="CX24" s="17" t="s">
        <v>242</v>
      </c>
      <c r="CY24" s="17" t="s">
        <v>242</v>
      </c>
      <c r="CZ24" s="17" t="s">
        <v>242</v>
      </c>
      <c r="DA24" s="17" t="s">
        <v>242</v>
      </c>
      <c r="DB24" s="17" t="s">
        <v>242</v>
      </c>
      <c r="DC24" s="17" t="s">
        <v>242</v>
      </c>
      <c r="DD24" s="17" t="s">
        <v>242</v>
      </c>
      <c r="DE24" s="17" t="s">
        <v>242</v>
      </c>
      <c r="DF24" s="17" t="s">
        <v>242</v>
      </c>
      <c r="DG24" s="17" t="s">
        <v>242</v>
      </c>
      <c r="DH24" s="17" t="s">
        <v>242</v>
      </c>
      <c r="DI24" s="17" t="s">
        <v>242</v>
      </c>
      <c r="DJ24" s="17" t="s">
        <v>242</v>
      </c>
      <c r="DK24" s="17" t="s">
        <v>242</v>
      </c>
      <c r="DL24" s="17" t="s">
        <v>242</v>
      </c>
      <c r="DM24" s="17" t="s">
        <v>242</v>
      </c>
      <c r="DN24" s="17" t="s">
        <v>242</v>
      </c>
      <c r="DO24" s="17" t="s">
        <v>242</v>
      </c>
      <c r="DP24" s="29"/>
      <c r="DQ24" s="16"/>
      <c r="DR24" s="198" t="s">
        <v>244</v>
      </c>
      <c r="DS24" s="16">
        <v>0</v>
      </c>
      <c r="DT24" s="17" t="s">
        <v>242</v>
      </c>
      <c r="DU24" s="17" t="s">
        <v>242</v>
      </c>
      <c r="DV24" s="17" t="s">
        <v>242</v>
      </c>
      <c r="DW24" s="17" t="s">
        <v>242</v>
      </c>
      <c r="DX24" s="17" t="s">
        <v>242</v>
      </c>
      <c r="DY24" s="17" t="s">
        <v>242</v>
      </c>
      <c r="DZ24" s="17" t="s">
        <v>242</v>
      </c>
      <c r="EA24" s="17" t="s">
        <v>242</v>
      </c>
      <c r="EB24" s="17" t="s">
        <v>242</v>
      </c>
      <c r="EC24" s="17" t="s">
        <v>242</v>
      </c>
      <c r="ED24" s="17" t="s">
        <v>242</v>
      </c>
      <c r="EE24" s="17" t="s">
        <v>242</v>
      </c>
      <c r="EF24" s="17" t="s">
        <v>242</v>
      </c>
      <c r="EG24" s="17" t="s">
        <v>242</v>
      </c>
      <c r="EH24" s="17" t="s">
        <v>242</v>
      </c>
      <c r="EI24" s="17" t="s">
        <v>242</v>
      </c>
      <c r="EJ24" s="17" t="s">
        <v>242</v>
      </c>
      <c r="EK24" s="17" t="s">
        <v>242</v>
      </c>
      <c r="EL24" s="17" t="s">
        <v>242</v>
      </c>
      <c r="EM24" s="17" t="s">
        <v>242</v>
      </c>
      <c r="EO24" s="1"/>
      <c r="EP24" s="202" t="s">
        <v>243</v>
      </c>
      <c r="EQ24" s="1">
        <v>0</v>
      </c>
      <c r="ER24" s="2" t="s">
        <v>240</v>
      </c>
      <c r="ES24" s="2" t="s">
        <v>240</v>
      </c>
      <c r="ET24" s="2" t="s">
        <v>240</v>
      </c>
      <c r="EU24" s="2" t="s">
        <v>240</v>
      </c>
      <c r="EV24" s="2" t="s">
        <v>240</v>
      </c>
      <c r="EW24" s="2" t="s">
        <v>240</v>
      </c>
      <c r="EX24" s="2" t="s">
        <v>240</v>
      </c>
      <c r="EY24" s="2" t="s">
        <v>240</v>
      </c>
      <c r="EZ24" s="2" t="s">
        <v>240</v>
      </c>
      <c r="FA24" s="2" t="s">
        <v>240</v>
      </c>
      <c r="FB24" s="2" t="s">
        <v>240</v>
      </c>
      <c r="FC24" s="2" t="s">
        <v>240</v>
      </c>
      <c r="FD24" s="2" t="s">
        <v>240</v>
      </c>
      <c r="FE24" s="2" t="s">
        <v>240</v>
      </c>
      <c r="FF24" s="2" t="s">
        <v>240</v>
      </c>
      <c r="FG24" s="2" t="s">
        <v>240</v>
      </c>
      <c r="FH24" s="2" t="s">
        <v>240</v>
      </c>
      <c r="FI24" s="2" t="s">
        <v>240</v>
      </c>
      <c r="FJ24" s="2" t="s">
        <v>240</v>
      </c>
      <c r="FK24" s="2" t="s">
        <v>240</v>
      </c>
      <c r="FM24" s="1"/>
      <c r="FN24" s="202" t="s">
        <v>243</v>
      </c>
      <c r="FO24" s="1">
        <v>0</v>
      </c>
      <c r="FP24" s="2" t="s">
        <v>240</v>
      </c>
      <c r="FQ24" s="2" t="s">
        <v>240</v>
      </c>
      <c r="FR24" s="2" t="s">
        <v>240</v>
      </c>
      <c r="FS24" s="2" t="s">
        <v>240</v>
      </c>
      <c r="FT24" s="2" t="s">
        <v>240</v>
      </c>
      <c r="FU24" s="2" t="s">
        <v>240</v>
      </c>
      <c r="FV24" s="2" t="s">
        <v>240</v>
      </c>
      <c r="FW24" s="2" t="s">
        <v>240</v>
      </c>
      <c r="FX24" s="2" t="s">
        <v>240</v>
      </c>
      <c r="FY24" s="2" t="s">
        <v>240</v>
      </c>
      <c r="FZ24" s="2" t="s">
        <v>240</v>
      </c>
      <c r="GA24" s="2" t="s">
        <v>240</v>
      </c>
      <c r="GB24" s="2" t="s">
        <v>240</v>
      </c>
      <c r="GC24" s="2" t="s">
        <v>240</v>
      </c>
      <c r="GD24" s="2" t="s">
        <v>240</v>
      </c>
      <c r="GE24" s="2" t="s">
        <v>240</v>
      </c>
      <c r="GF24" s="2" t="s">
        <v>240</v>
      </c>
      <c r="GG24" s="2" t="s">
        <v>240</v>
      </c>
      <c r="GH24" s="2" t="s">
        <v>240</v>
      </c>
      <c r="GI24" s="2" t="s">
        <v>240</v>
      </c>
      <c r="GK24" s="1"/>
      <c r="GL24" s="202" t="s">
        <v>243</v>
      </c>
      <c r="GM24" s="1">
        <v>0</v>
      </c>
      <c r="GN24" s="2" t="s">
        <v>240</v>
      </c>
      <c r="GO24" s="2" t="s">
        <v>240</v>
      </c>
      <c r="GP24" s="2" t="s">
        <v>240</v>
      </c>
      <c r="GQ24" s="2" t="s">
        <v>240</v>
      </c>
      <c r="GR24" s="2" t="s">
        <v>240</v>
      </c>
      <c r="GS24" s="2" t="s">
        <v>240</v>
      </c>
      <c r="GT24" s="2" t="s">
        <v>240</v>
      </c>
      <c r="GU24" s="2" t="s">
        <v>240</v>
      </c>
      <c r="GV24" s="2" t="s">
        <v>240</v>
      </c>
      <c r="GW24" s="2" t="s">
        <v>240</v>
      </c>
      <c r="GX24" s="2" t="s">
        <v>240</v>
      </c>
      <c r="GY24" s="2" t="s">
        <v>240</v>
      </c>
      <c r="GZ24" s="2" t="s">
        <v>240</v>
      </c>
      <c r="HA24" s="2" t="s">
        <v>240</v>
      </c>
      <c r="HB24" s="2" t="s">
        <v>240</v>
      </c>
      <c r="HC24" s="2" t="s">
        <v>240</v>
      </c>
      <c r="HD24" s="2" t="s">
        <v>240</v>
      </c>
      <c r="HE24" s="2" t="s">
        <v>240</v>
      </c>
      <c r="HF24" s="2" t="s">
        <v>240</v>
      </c>
      <c r="HG24" s="2" t="s">
        <v>240</v>
      </c>
    </row>
    <row r="25" spans="1:216" ht="14.5">
      <c r="A25" s="410"/>
      <c r="B25" s="410"/>
      <c r="C25" s="1"/>
      <c r="D25" s="1"/>
      <c r="E25" s="1"/>
      <c r="F25" s="1"/>
      <c r="G25" s="1"/>
      <c r="H25" s="1"/>
      <c r="I25" s="1"/>
      <c r="J25" s="1"/>
      <c r="K25" s="1"/>
      <c r="L25" s="1"/>
      <c r="M25" s="1"/>
      <c r="N25" s="1"/>
      <c r="O25" s="1"/>
      <c r="P25" s="1"/>
      <c r="Q25" s="1"/>
      <c r="R25" s="1"/>
      <c r="S25" s="1"/>
      <c r="T25" s="1"/>
      <c r="U25" s="1"/>
      <c r="V25" s="1"/>
      <c r="W25" s="1"/>
      <c r="Y25" s="410"/>
      <c r="Z25" s="410"/>
      <c r="AA25" s="1"/>
      <c r="AB25" s="1"/>
      <c r="AC25" s="1"/>
      <c r="AD25" s="1"/>
      <c r="AE25" s="1"/>
      <c r="AF25" s="1"/>
      <c r="AG25" s="1"/>
      <c r="AH25" s="1"/>
      <c r="AI25" s="1"/>
      <c r="AJ25" s="1"/>
      <c r="AK25" s="1"/>
      <c r="AL25" s="1"/>
      <c r="AM25" s="1"/>
      <c r="AN25" s="1"/>
      <c r="AO25" s="1"/>
      <c r="AP25" s="1"/>
      <c r="AQ25" s="1"/>
      <c r="AR25" s="1"/>
      <c r="AS25" s="1"/>
      <c r="AT25" s="1"/>
      <c r="AU25" s="1"/>
      <c r="AW25" s="411"/>
      <c r="AX25" s="411"/>
      <c r="AY25" s="16"/>
      <c r="AZ25" s="16"/>
      <c r="BA25" s="16"/>
      <c r="BB25" s="16"/>
      <c r="BC25" s="16"/>
      <c r="BD25" s="16"/>
      <c r="BE25" s="16"/>
      <c r="BF25" s="16"/>
      <c r="BG25" s="16"/>
      <c r="BH25" s="16"/>
      <c r="BI25" s="16"/>
      <c r="BJ25" s="16"/>
      <c r="BK25" s="16"/>
      <c r="BL25" s="16"/>
      <c r="BM25" s="16"/>
      <c r="BN25" s="16"/>
      <c r="BO25" s="16"/>
      <c r="BP25" s="16"/>
      <c r="BQ25" s="16"/>
      <c r="BR25" s="16"/>
      <c r="BS25" s="16"/>
      <c r="BT25" s="29"/>
      <c r="BU25" s="411"/>
      <c r="BV25" s="411"/>
      <c r="BW25" s="16"/>
      <c r="BX25" s="16"/>
      <c r="BY25" s="16"/>
      <c r="BZ25" s="16"/>
      <c r="CA25" s="16"/>
      <c r="CB25" s="16"/>
      <c r="CC25" s="16"/>
      <c r="CD25" s="16"/>
      <c r="CE25" s="16"/>
      <c r="CF25" s="16"/>
      <c r="CG25" s="16"/>
      <c r="CH25" s="16"/>
      <c r="CI25" s="16"/>
      <c r="CJ25" s="16"/>
      <c r="CK25" s="16"/>
      <c r="CL25" s="16"/>
      <c r="CM25" s="16"/>
      <c r="CN25" s="16"/>
      <c r="CO25" s="16"/>
      <c r="CP25" s="16"/>
      <c r="CQ25" s="16"/>
      <c r="CR25" s="29"/>
      <c r="CS25" s="411"/>
      <c r="CT25" s="411"/>
      <c r="CU25" s="16"/>
      <c r="CV25" s="16"/>
      <c r="CW25" s="16"/>
      <c r="CX25" s="16"/>
      <c r="CY25" s="16"/>
      <c r="CZ25" s="16"/>
      <c r="DA25" s="16"/>
      <c r="DB25" s="16"/>
      <c r="DC25" s="16"/>
      <c r="DD25" s="16"/>
      <c r="DE25" s="16"/>
      <c r="DF25" s="16"/>
      <c r="DG25" s="16"/>
      <c r="DH25" s="16"/>
      <c r="DI25" s="16"/>
      <c r="DJ25" s="16"/>
      <c r="DK25" s="16"/>
      <c r="DL25" s="16"/>
      <c r="DM25" s="16"/>
      <c r="DN25" s="16"/>
      <c r="DO25" s="16"/>
      <c r="DP25" s="29"/>
      <c r="DQ25" s="411"/>
      <c r="DR25" s="411"/>
      <c r="DS25" s="16"/>
      <c r="DT25" s="16"/>
      <c r="DU25" s="16"/>
      <c r="DV25" s="16"/>
      <c r="DW25" s="16"/>
      <c r="DX25" s="16"/>
      <c r="DY25" s="16"/>
      <c r="DZ25" s="16"/>
      <c r="EA25" s="16"/>
      <c r="EB25" s="16"/>
      <c r="EC25" s="16"/>
      <c r="ED25" s="16"/>
      <c r="EE25" s="16"/>
      <c r="EF25" s="16"/>
      <c r="EG25" s="16"/>
      <c r="EH25" s="16"/>
      <c r="EI25" s="16"/>
      <c r="EJ25" s="16"/>
      <c r="EK25" s="16"/>
      <c r="EL25" s="16"/>
      <c r="EM25" s="16"/>
      <c r="EO25" s="410"/>
      <c r="EP25" s="410"/>
      <c r="EQ25" s="1"/>
      <c r="ER25" s="1"/>
      <c r="ES25" s="1"/>
      <c r="ET25" s="1"/>
      <c r="EU25" s="1"/>
      <c r="EV25" s="1"/>
      <c r="EW25" s="1"/>
      <c r="EX25" s="1"/>
      <c r="EY25" s="1"/>
      <c r="EZ25" s="1"/>
      <c r="FA25" s="1"/>
      <c r="FB25" s="1"/>
      <c r="FC25" s="1"/>
      <c r="FD25" s="1"/>
      <c r="FE25" s="1"/>
      <c r="FF25" s="1"/>
      <c r="FG25" s="1"/>
      <c r="FH25" s="1"/>
      <c r="FI25" s="1"/>
      <c r="FJ25" s="1"/>
      <c r="FK25" s="1"/>
      <c r="FM25" s="410"/>
      <c r="FN25" s="410"/>
      <c r="FO25" s="1"/>
      <c r="FP25" s="1"/>
      <c r="FQ25" s="1"/>
      <c r="FR25" s="1"/>
      <c r="FS25" s="1"/>
      <c r="FT25" s="1"/>
      <c r="FU25" s="1"/>
      <c r="FV25" s="1"/>
      <c r="FW25" s="1"/>
      <c r="FX25" s="1"/>
      <c r="FY25" s="1"/>
      <c r="FZ25" s="1"/>
      <c r="GA25" s="1"/>
      <c r="GB25" s="1"/>
      <c r="GC25" s="1"/>
      <c r="GD25" s="1"/>
      <c r="GE25" s="1"/>
      <c r="GF25" s="1"/>
      <c r="GG25" s="1"/>
      <c r="GH25" s="1"/>
      <c r="GI25" s="1"/>
      <c r="GK25" s="410"/>
      <c r="GL25" s="410"/>
      <c r="GM25" s="1"/>
      <c r="GN25" s="1"/>
      <c r="GO25" s="1"/>
      <c r="GP25" s="1"/>
      <c r="GQ25" s="1"/>
      <c r="GR25" s="1"/>
      <c r="GS25" s="1"/>
      <c r="GT25" s="1"/>
      <c r="GU25" s="1"/>
      <c r="GV25" s="1"/>
      <c r="GW25" s="1"/>
      <c r="GX25" s="1"/>
      <c r="GY25" s="1"/>
      <c r="GZ25" s="1"/>
      <c r="HA25" s="1"/>
      <c r="HB25" s="1"/>
      <c r="HC25" s="1"/>
      <c r="HD25" s="1"/>
      <c r="HE25" s="1"/>
      <c r="HF25" s="1"/>
      <c r="HG25" s="1"/>
    </row>
    <row r="26" spans="1:216" ht="14.5">
      <c r="A26" s="1"/>
      <c r="B26" s="7" t="s">
        <v>249</v>
      </c>
      <c r="C26" s="1"/>
      <c r="D26" s="1"/>
      <c r="E26" s="1"/>
      <c r="F26" s="1"/>
      <c r="G26" s="1"/>
      <c r="H26" s="1"/>
      <c r="I26" s="1"/>
      <c r="J26" s="1"/>
      <c r="K26" s="1"/>
      <c r="L26" s="1"/>
      <c r="M26" s="1"/>
      <c r="N26" s="1"/>
      <c r="O26" s="1"/>
      <c r="P26" s="1"/>
      <c r="Q26" s="1"/>
      <c r="R26" s="1"/>
      <c r="S26" s="1"/>
      <c r="T26" s="1"/>
      <c r="U26" s="1"/>
      <c r="V26" s="1"/>
      <c r="W26" s="1"/>
      <c r="Y26" s="1"/>
      <c r="Z26" s="7" t="s">
        <v>249</v>
      </c>
      <c r="AA26" s="1"/>
      <c r="AB26" s="1"/>
      <c r="AC26" s="1"/>
      <c r="AD26" s="1"/>
      <c r="AE26" s="1"/>
      <c r="AF26" s="1"/>
      <c r="AG26" s="1"/>
      <c r="AH26" s="1"/>
      <c r="AI26" s="1"/>
      <c r="AJ26" s="1"/>
      <c r="AK26" s="1"/>
      <c r="AL26" s="1"/>
      <c r="AM26" s="1"/>
      <c r="AN26" s="1"/>
      <c r="AO26" s="1"/>
      <c r="AP26" s="1"/>
      <c r="AQ26" s="1"/>
      <c r="AR26" s="1"/>
      <c r="AS26" s="1"/>
      <c r="AT26" s="1"/>
      <c r="AU26" s="1"/>
      <c r="AW26" s="16"/>
      <c r="AX26" s="22" t="s">
        <v>250</v>
      </c>
      <c r="AY26" s="16"/>
      <c r="AZ26" s="16"/>
      <c r="BA26" s="16"/>
      <c r="BB26" s="16"/>
      <c r="BC26" s="16"/>
      <c r="BD26" s="16"/>
      <c r="BE26" s="16"/>
      <c r="BF26" s="16"/>
      <c r="BG26" s="16"/>
      <c r="BH26" s="16"/>
      <c r="BI26" s="16"/>
      <c r="BJ26" s="16"/>
      <c r="BK26" s="16"/>
      <c r="BL26" s="16"/>
      <c r="BM26" s="16"/>
      <c r="BN26" s="16"/>
      <c r="BO26" s="16"/>
      <c r="BP26" s="16"/>
      <c r="BQ26" s="16"/>
      <c r="BR26" s="16"/>
      <c r="BS26" s="16"/>
      <c r="BT26" s="29"/>
      <c r="BU26" s="16"/>
      <c r="BV26" s="22" t="s">
        <v>250</v>
      </c>
      <c r="BW26" s="16"/>
      <c r="BX26" s="16"/>
      <c r="BY26" s="16"/>
      <c r="BZ26" s="16"/>
      <c r="CA26" s="16"/>
      <c r="CB26" s="16"/>
      <c r="CC26" s="16"/>
      <c r="CD26" s="16"/>
      <c r="CE26" s="16"/>
      <c r="CF26" s="16"/>
      <c r="CG26" s="16"/>
      <c r="CH26" s="16"/>
      <c r="CI26" s="16"/>
      <c r="CJ26" s="16"/>
      <c r="CK26" s="16"/>
      <c r="CL26" s="16"/>
      <c r="CM26" s="16"/>
      <c r="CN26" s="16"/>
      <c r="CO26" s="16"/>
      <c r="CP26" s="16"/>
      <c r="CQ26" s="16"/>
      <c r="CR26" s="29"/>
      <c r="CS26" s="16"/>
      <c r="CT26" s="22" t="s">
        <v>250</v>
      </c>
      <c r="CU26" s="16"/>
      <c r="CV26" s="16"/>
      <c r="CW26" s="16"/>
      <c r="CX26" s="16"/>
      <c r="CY26" s="16"/>
      <c r="CZ26" s="16"/>
      <c r="DA26" s="16"/>
      <c r="DB26" s="16"/>
      <c r="DC26" s="16"/>
      <c r="DD26" s="16"/>
      <c r="DE26" s="16"/>
      <c r="DF26" s="16"/>
      <c r="DG26" s="16"/>
      <c r="DH26" s="16"/>
      <c r="DI26" s="16"/>
      <c r="DJ26" s="16"/>
      <c r="DK26" s="16"/>
      <c r="DL26" s="16"/>
      <c r="DM26" s="16"/>
      <c r="DN26" s="16"/>
      <c r="DO26" s="16"/>
      <c r="DP26" s="29"/>
      <c r="DQ26" s="16"/>
      <c r="DR26" s="22" t="s">
        <v>250</v>
      </c>
      <c r="DS26" s="16"/>
      <c r="DT26" s="16"/>
      <c r="DU26" s="16"/>
      <c r="DV26" s="16"/>
      <c r="DW26" s="16"/>
      <c r="DX26" s="16"/>
      <c r="DY26" s="16"/>
      <c r="DZ26" s="16"/>
      <c r="EA26" s="16"/>
      <c r="EB26" s="16"/>
      <c r="EC26" s="16"/>
      <c r="ED26" s="16"/>
      <c r="EE26" s="16"/>
      <c r="EF26" s="16"/>
      <c r="EG26" s="16"/>
      <c r="EH26" s="16"/>
      <c r="EI26" s="16"/>
      <c r="EJ26" s="16"/>
      <c r="EK26" s="16"/>
      <c r="EL26" s="16"/>
      <c r="EM26" s="16"/>
      <c r="EO26" s="1"/>
      <c r="EP26" s="7" t="s">
        <v>249</v>
      </c>
      <c r="EQ26" s="1"/>
      <c r="ER26" s="1"/>
      <c r="ES26" s="1"/>
      <c r="ET26" s="1"/>
      <c r="EU26" s="1"/>
      <c r="EV26" s="1"/>
      <c r="EW26" s="1"/>
      <c r="EX26" s="1"/>
      <c r="EY26" s="1"/>
      <c r="EZ26" s="1"/>
      <c r="FA26" s="1"/>
      <c r="FB26" s="1"/>
      <c r="FC26" s="1"/>
      <c r="FD26" s="1"/>
      <c r="FE26" s="1"/>
      <c r="FF26" s="1"/>
      <c r="FG26" s="1"/>
      <c r="FH26" s="1"/>
      <c r="FI26" s="1"/>
      <c r="FJ26" s="1"/>
      <c r="FK26" s="1"/>
      <c r="FM26" s="1"/>
      <c r="FN26" s="7" t="s">
        <v>249</v>
      </c>
      <c r="FO26" s="1"/>
      <c r="FP26" s="1"/>
      <c r="FQ26" s="1"/>
      <c r="FR26" s="1"/>
      <c r="FS26" s="1"/>
      <c r="FT26" s="1"/>
      <c r="FU26" s="1"/>
      <c r="FV26" s="1"/>
      <c r="FW26" s="1"/>
      <c r="FX26" s="1"/>
      <c r="FY26" s="1"/>
      <c r="FZ26" s="1"/>
      <c r="GA26" s="1"/>
      <c r="GB26" s="1"/>
      <c r="GC26" s="1"/>
      <c r="GD26" s="1"/>
      <c r="GE26" s="1"/>
      <c r="GF26" s="1"/>
      <c r="GG26" s="1"/>
      <c r="GH26" s="1"/>
      <c r="GI26" s="1"/>
      <c r="GK26" s="1"/>
      <c r="GL26" s="7" t="s">
        <v>249</v>
      </c>
      <c r="GM26" s="1"/>
      <c r="GN26" s="1"/>
      <c r="GO26" s="1"/>
      <c r="GP26" s="1"/>
      <c r="GQ26" s="1"/>
      <c r="GR26" s="1"/>
      <c r="GS26" s="1"/>
      <c r="GT26" s="1"/>
      <c r="GU26" s="1"/>
      <c r="GV26" s="1"/>
      <c r="GW26" s="1"/>
      <c r="GX26" s="1"/>
      <c r="GY26" s="1"/>
      <c r="GZ26" s="1"/>
      <c r="HA26" s="1"/>
      <c r="HB26" s="1"/>
      <c r="HC26" s="1"/>
      <c r="HD26" s="1"/>
      <c r="HE26" s="1"/>
      <c r="HF26" s="1"/>
      <c r="HG26" s="1"/>
    </row>
    <row r="27" spans="1:216" ht="14.5">
      <c r="A27" s="1"/>
      <c r="B27" s="8" t="s">
        <v>251</v>
      </c>
      <c r="C27" s="13">
        <v>10</v>
      </c>
      <c r="D27" s="13">
        <v>10</v>
      </c>
      <c r="E27" s="13">
        <v>13</v>
      </c>
      <c r="F27" s="13">
        <v>12</v>
      </c>
      <c r="G27" s="13">
        <v>7</v>
      </c>
      <c r="H27" s="13">
        <v>8</v>
      </c>
      <c r="I27" s="13">
        <v>8</v>
      </c>
      <c r="J27" s="13">
        <v>10</v>
      </c>
      <c r="K27" s="13">
        <v>9</v>
      </c>
      <c r="L27" s="13">
        <v>12</v>
      </c>
      <c r="M27" s="13">
        <v>8</v>
      </c>
      <c r="N27" s="13">
        <v>10</v>
      </c>
      <c r="O27" s="13">
        <v>8</v>
      </c>
      <c r="P27" s="13">
        <v>35</v>
      </c>
      <c r="Q27" s="13">
        <v>31</v>
      </c>
      <c r="R27" s="13">
        <v>31</v>
      </c>
      <c r="S27" s="13">
        <v>29</v>
      </c>
      <c r="T27" s="13">
        <v>19</v>
      </c>
      <c r="U27" s="13">
        <v>8</v>
      </c>
      <c r="V27" s="13">
        <v>7</v>
      </c>
      <c r="W27" s="13">
        <v>3</v>
      </c>
      <c r="Y27" s="1"/>
      <c r="Z27" s="8" t="s">
        <v>251</v>
      </c>
      <c r="AA27" s="13">
        <v>265</v>
      </c>
      <c r="AB27" s="13">
        <v>261</v>
      </c>
      <c r="AC27" s="13">
        <v>332</v>
      </c>
      <c r="AD27" s="13">
        <v>377</v>
      </c>
      <c r="AE27" s="13">
        <v>337</v>
      </c>
      <c r="AF27" s="13">
        <v>266</v>
      </c>
      <c r="AG27" s="13">
        <v>205</v>
      </c>
      <c r="AH27" s="13">
        <v>245</v>
      </c>
      <c r="AI27" s="13">
        <v>224</v>
      </c>
      <c r="AJ27" s="13">
        <v>219</v>
      </c>
      <c r="AK27" s="13">
        <v>175</v>
      </c>
      <c r="AL27" s="13">
        <v>219</v>
      </c>
      <c r="AM27" s="13">
        <v>166</v>
      </c>
      <c r="AN27" s="13">
        <v>209</v>
      </c>
      <c r="AO27" s="13">
        <v>173</v>
      </c>
      <c r="AP27" s="13">
        <v>170</v>
      </c>
      <c r="AQ27" s="13">
        <v>149</v>
      </c>
      <c r="AR27" s="13">
        <v>146</v>
      </c>
      <c r="AS27" s="13">
        <v>142</v>
      </c>
      <c r="AT27" s="13">
        <v>134</v>
      </c>
      <c r="AU27" s="13">
        <v>111</v>
      </c>
      <c r="AW27" s="16"/>
      <c r="AX27" s="23" t="s">
        <v>252</v>
      </c>
      <c r="AY27" s="28">
        <v>572</v>
      </c>
      <c r="AZ27" s="28">
        <v>584</v>
      </c>
      <c r="BA27" s="28">
        <v>689</v>
      </c>
      <c r="BB27" s="28">
        <v>731</v>
      </c>
      <c r="BC27" s="28">
        <v>542</v>
      </c>
      <c r="BD27" s="28">
        <v>672</v>
      </c>
      <c r="BE27" s="28">
        <v>552</v>
      </c>
      <c r="BF27" s="28">
        <v>512</v>
      </c>
      <c r="BG27" s="28">
        <v>414</v>
      </c>
      <c r="BH27" s="28">
        <v>402</v>
      </c>
      <c r="BI27" s="28">
        <v>383</v>
      </c>
      <c r="BJ27" s="28">
        <v>535</v>
      </c>
      <c r="BK27" s="28">
        <v>378</v>
      </c>
      <c r="BL27" s="28">
        <v>367</v>
      </c>
      <c r="BM27" s="28">
        <v>313</v>
      </c>
      <c r="BN27" s="28">
        <v>291</v>
      </c>
      <c r="BO27" s="28">
        <v>313</v>
      </c>
      <c r="BP27" s="28">
        <v>247</v>
      </c>
      <c r="BQ27" s="28">
        <v>233</v>
      </c>
      <c r="BR27" s="28">
        <v>221</v>
      </c>
      <c r="BS27" s="28">
        <v>201</v>
      </c>
      <c r="BT27" s="29"/>
      <c r="BU27" s="16"/>
      <c r="BV27" s="23" t="s">
        <v>252</v>
      </c>
      <c r="BW27" s="224">
        <v>1247</v>
      </c>
      <c r="BX27" s="28">
        <v>999</v>
      </c>
      <c r="BY27" s="224">
        <v>1142</v>
      </c>
      <c r="BZ27" s="224">
        <v>1271</v>
      </c>
      <c r="CA27" s="224">
        <v>1134</v>
      </c>
      <c r="CB27" s="224">
        <v>1264</v>
      </c>
      <c r="CC27" s="224">
        <v>1285</v>
      </c>
      <c r="CD27" s="224">
        <v>1501</v>
      </c>
      <c r="CE27" s="224">
        <v>1508</v>
      </c>
      <c r="CF27" s="224">
        <v>1224</v>
      </c>
      <c r="CG27" s="224">
        <v>1183</v>
      </c>
      <c r="CH27" s="224">
        <v>1252</v>
      </c>
      <c r="CI27" s="224">
        <v>1072</v>
      </c>
      <c r="CJ27" s="224">
        <v>1384</v>
      </c>
      <c r="CK27" s="224">
        <v>1022</v>
      </c>
      <c r="CL27" s="224">
        <v>1034</v>
      </c>
      <c r="CM27" s="224">
        <v>1034</v>
      </c>
      <c r="CN27" s="28">
        <v>977</v>
      </c>
      <c r="CO27" s="28">
        <v>940</v>
      </c>
      <c r="CP27" s="28">
        <v>934</v>
      </c>
      <c r="CQ27" s="28">
        <v>779</v>
      </c>
      <c r="CR27" s="207">
        <f>CQ27/attached_bus_stock!DO16/attached_bus_stock!DO26*1000</f>
        <v>19.351633337473601</v>
      </c>
      <c r="CS27" s="16"/>
      <c r="CT27" s="23" t="s">
        <v>252</v>
      </c>
      <c r="CU27" s="224">
        <v>2813</v>
      </c>
      <c r="CV27" s="224">
        <v>2442</v>
      </c>
      <c r="CW27" s="224">
        <v>3087</v>
      </c>
      <c r="CX27" s="224">
        <v>2896</v>
      </c>
      <c r="CY27" s="224">
        <v>2629</v>
      </c>
      <c r="CZ27" s="224">
        <v>3166</v>
      </c>
      <c r="DA27" s="224">
        <v>2403</v>
      </c>
      <c r="DB27" s="224">
        <v>2713</v>
      </c>
      <c r="DC27" s="224">
        <v>2535</v>
      </c>
      <c r="DD27" s="224">
        <v>2540</v>
      </c>
      <c r="DE27" s="224">
        <v>2426</v>
      </c>
      <c r="DF27" s="224">
        <v>2671</v>
      </c>
      <c r="DG27" s="224">
        <v>2408</v>
      </c>
      <c r="DH27" s="224">
        <v>2828</v>
      </c>
      <c r="DI27" s="224">
        <v>2286</v>
      </c>
      <c r="DJ27" s="224">
        <v>2156</v>
      </c>
      <c r="DK27" s="224">
        <v>1897</v>
      </c>
      <c r="DL27" s="224">
        <v>1813</v>
      </c>
      <c r="DM27" s="224">
        <v>1827</v>
      </c>
      <c r="DN27" s="224">
        <v>1792</v>
      </c>
      <c r="DO27" s="224">
        <v>1505</v>
      </c>
      <c r="DP27" s="207">
        <f>DO27/attached_bus_stock!EM16/attached_bus_stock!EM26*1000</f>
        <v>15.325553451049901</v>
      </c>
      <c r="DQ27" s="16"/>
      <c r="DR27" s="23" t="s">
        <v>252</v>
      </c>
      <c r="DS27" s="28">
        <v>218</v>
      </c>
      <c r="DT27" s="28">
        <v>159</v>
      </c>
      <c r="DU27" s="28">
        <v>216</v>
      </c>
      <c r="DV27" s="28">
        <v>238</v>
      </c>
      <c r="DW27" s="28">
        <v>204</v>
      </c>
      <c r="DX27" s="28">
        <v>248</v>
      </c>
      <c r="DY27" s="28">
        <v>200</v>
      </c>
      <c r="DZ27" s="28">
        <v>224</v>
      </c>
      <c r="EA27" s="28">
        <v>229</v>
      </c>
      <c r="EB27" s="28">
        <v>208</v>
      </c>
      <c r="EC27" s="28">
        <v>169</v>
      </c>
      <c r="ED27" s="28">
        <v>187</v>
      </c>
      <c r="EE27" s="28">
        <v>184</v>
      </c>
      <c r="EF27" s="28">
        <v>191</v>
      </c>
      <c r="EG27" s="28">
        <v>168</v>
      </c>
      <c r="EH27" s="28">
        <v>145</v>
      </c>
      <c r="EI27" s="28">
        <v>156</v>
      </c>
      <c r="EJ27" s="28">
        <v>166</v>
      </c>
      <c r="EK27" s="28">
        <v>166</v>
      </c>
      <c r="EL27" s="28">
        <v>173</v>
      </c>
      <c r="EM27" s="28">
        <v>152</v>
      </c>
      <c r="EN27" s="207">
        <f>EM27/((attached_bus_stock!FK14+attached_bus_stock!FK15)*attached_bus_stock!FK21/SUM(attached_bus_stock!FK19:FK20))/attached_bus_stock!FK26*1000</f>
        <v>14.519202170693401</v>
      </c>
      <c r="EO27" s="1"/>
      <c r="EP27" s="8" t="s">
        <v>251</v>
      </c>
      <c r="EQ27" s="13">
        <v>391</v>
      </c>
      <c r="ER27" s="13">
        <v>320</v>
      </c>
      <c r="ES27" s="13">
        <v>441</v>
      </c>
      <c r="ET27" s="13">
        <v>476</v>
      </c>
      <c r="EU27" s="13">
        <v>409</v>
      </c>
      <c r="EV27" s="13">
        <v>458</v>
      </c>
      <c r="EW27" s="13">
        <v>390</v>
      </c>
      <c r="EX27" s="13">
        <v>466</v>
      </c>
      <c r="EY27" s="13">
        <v>451</v>
      </c>
      <c r="EZ27" s="13">
        <v>460</v>
      </c>
      <c r="FA27" s="13">
        <v>347</v>
      </c>
      <c r="FB27" s="13">
        <v>342</v>
      </c>
      <c r="FC27" s="13">
        <v>313</v>
      </c>
      <c r="FD27" s="13">
        <v>423</v>
      </c>
      <c r="FE27" s="13">
        <v>337</v>
      </c>
      <c r="FF27" s="13">
        <v>329</v>
      </c>
      <c r="FG27" s="13">
        <v>293</v>
      </c>
      <c r="FH27" s="13">
        <v>285</v>
      </c>
      <c r="FI27" s="13">
        <v>272</v>
      </c>
      <c r="FJ27" s="13">
        <v>256</v>
      </c>
      <c r="FK27" s="13">
        <v>228</v>
      </c>
      <c r="FL27" s="207">
        <f>FK27/((attached_bus_stock!GI14+attached_bus_stock!GI15)*attached_bus_stock!GI21/SUM(attached_bus_stock!GI19:GI20))/attached_bus_stock!GI26*1000</f>
        <v>19.8590296577541</v>
      </c>
      <c r="FM27" s="1"/>
      <c r="FN27" s="8" t="s">
        <v>251</v>
      </c>
      <c r="FO27" s="225">
        <v>1542</v>
      </c>
      <c r="FP27" s="225">
        <v>1914</v>
      </c>
      <c r="FQ27" s="225">
        <v>2373</v>
      </c>
      <c r="FR27" s="225">
        <v>1724</v>
      </c>
      <c r="FS27" s="225">
        <v>1340</v>
      </c>
      <c r="FT27" s="225">
        <v>1626</v>
      </c>
      <c r="FU27" s="225">
        <v>1279</v>
      </c>
      <c r="FV27" s="225">
        <v>1635</v>
      </c>
      <c r="FW27" s="225">
        <v>1524</v>
      </c>
      <c r="FX27" s="225">
        <v>1497</v>
      </c>
      <c r="FY27" s="225">
        <v>1427</v>
      </c>
      <c r="FZ27" s="225">
        <v>1401</v>
      </c>
      <c r="GA27" s="225">
        <v>1228</v>
      </c>
      <c r="GB27" s="225">
        <v>1547</v>
      </c>
      <c r="GC27" s="225">
        <v>1400</v>
      </c>
      <c r="GD27" s="225">
        <v>1229</v>
      </c>
      <c r="GE27" s="225">
        <v>1037</v>
      </c>
      <c r="GF27" s="13">
        <v>964</v>
      </c>
      <c r="GG27" s="13">
        <v>963</v>
      </c>
      <c r="GH27" s="13">
        <v>939</v>
      </c>
      <c r="GI27" s="13">
        <v>820</v>
      </c>
      <c r="GJ27" s="207">
        <f>GI27/attached_bus_stock!HG16/attached_bus_stock!HG26*1000</f>
        <v>14.6365843210053</v>
      </c>
      <c r="GK27" s="1"/>
      <c r="GL27" s="8" t="s">
        <v>251</v>
      </c>
      <c r="GM27" s="225">
        <v>1565</v>
      </c>
      <c r="GN27" s="225">
        <v>1836</v>
      </c>
      <c r="GO27" s="225">
        <v>2054</v>
      </c>
      <c r="GP27" s="225">
        <v>1778</v>
      </c>
      <c r="GQ27" s="225">
        <v>1476</v>
      </c>
      <c r="GR27" s="225">
        <v>1580</v>
      </c>
      <c r="GS27" s="225">
        <v>1215</v>
      </c>
      <c r="GT27" s="225">
        <v>1606</v>
      </c>
      <c r="GU27" s="225">
        <v>1491</v>
      </c>
      <c r="GV27" s="225">
        <v>1029</v>
      </c>
      <c r="GW27" s="13">
        <v>920</v>
      </c>
      <c r="GX27" s="13">
        <v>888</v>
      </c>
      <c r="GY27" s="13">
        <v>840</v>
      </c>
      <c r="GZ27" s="225">
        <v>1085</v>
      </c>
      <c r="HA27" s="13">
        <v>900</v>
      </c>
      <c r="HB27" s="13">
        <v>851</v>
      </c>
      <c r="HC27" s="13">
        <v>827</v>
      </c>
      <c r="HD27" s="13">
        <v>802</v>
      </c>
      <c r="HE27" s="13">
        <v>802</v>
      </c>
      <c r="HF27" s="13">
        <v>765</v>
      </c>
      <c r="HG27" s="13">
        <v>677</v>
      </c>
      <c r="HH27" s="207">
        <f>HG27/attached_bus_stock!IE16/attached_bus_stock!IE26*1000</f>
        <v>10.804340887328401</v>
      </c>
    </row>
    <row r="28" spans="1:216" ht="14.5">
      <c r="A28" s="410"/>
      <c r="B28" s="410"/>
      <c r="C28" s="1"/>
      <c r="D28" s="1"/>
      <c r="E28" s="1"/>
      <c r="F28" s="1"/>
      <c r="G28" s="1"/>
      <c r="H28" s="1"/>
      <c r="I28" s="1"/>
      <c r="J28" s="1"/>
      <c r="K28" s="1"/>
      <c r="L28" s="1"/>
      <c r="M28" s="1"/>
      <c r="N28" s="1"/>
      <c r="O28" s="1"/>
      <c r="P28" s="1"/>
      <c r="Q28" s="1"/>
      <c r="R28" s="1"/>
      <c r="S28" s="1"/>
      <c r="T28" s="1"/>
      <c r="U28" s="1"/>
      <c r="V28" s="1"/>
      <c r="W28" s="1"/>
      <c r="Y28" s="410"/>
      <c r="Z28" s="410"/>
      <c r="AA28" s="1"/>
      <c r="AB28" s="1"/>
      <c r="AC28" s="1"/>
      <c r="AD28" s="1"/>
      <c r="AE28" s="1"/>
      <c r="AF28" s="1"/>
      <c r="AG28" s="1"/>
      <c r="AH28" s="1"/>
      <c r="AI28" s="1"/>
      <c r="AJ28" s="1"/>
      <c r="AK28" s="1"/>
      <c r="AL28" s="1"/>
      <c r="AM28" s="1"/>
      <c r="AN28" s="1"/>
      <c r="AO28" s="1"/>
      <c r="AP28" s="1"/>
      <c r="AQ28" s="1"/>
      <c r="AR28" s="1"/>
      <c r="AS28" s="1"/>
      <c r="AT28" s="1"/>
      <c r="AU28" s="1"/>
      <c r="AW28" s="411"/>
      <c r="AX28" s="411"/>
      <c r="AY28" s="16"/>
      <c r="AZ28" s="16"/>
      <c r="BA28" s="16"/>
      <c r="BB28" s="16"/>
      <c r="BC28" s="16"/>
      <c r="BD28" s="16"/>
      <c r="BE28" s="16"/>
      <c r="BF28" s="16"/>
      <c r="BG28" s="16"/>
      <c r="BH28" s="16"/>
      <c r="BI28" s="16"/>
      <c r="BJ28" s="16"/>
      <c r="BK28" s="16"/>
      <c r="BL28" s="16"/>
      <c r="BM28" s="16"/>
      <c r="BN28" s="16"/>
      <c r="BO28" s="16"/>
      <c r="BP28" s="16"/>
      <c r="BQ28" s="16"/>
      <c r="BR28" s="16"/>
      <c r="BS28" s="16"/>
      <c r="BT28" s="29"/>
      <c r="BU28" s="411"/>
      <c r="BV28" s="411"/>
      <c r="BW28" s="16"/>
      <c r="BX28" s="16"/>
      <c r="BY28" s="16"/>
      <c r="BZ28" s="16"/>
      <c r="CA28" s="16"/>
      <c r="CB28" s="16"/>
      <c r="CC28" s="16"/>
      <c r="CD28" s="16"/>
      <c r="CE28" s="16"/>
      <c r="CF28" s="16"/>
      <c r="CG28" s="16"/>
      <c r="CH28" s="16"/>
      <c r="CI28" s="16"/>
      <c r="CJ28" s="16"/>
      <c r="CK28" s="16"/>
      <c r="CL28" s="16"/>
      <c r="CM28" s="16"/>
      <c r="CN28" s="16"/>
      <c r="CO28" s="16"/>
      <c r="CP28" s="16"/>
      <c r="CQ28" s="16"/>
      <c r="CR28" s="29"/>
      <c r="CS28" s="411"/>
      <c r="CT28" s="411"/>
      <c r="CU28" s="16"/>
      <c r="CV28" s="16"/>
      <c r="CW28" s="16"/>
      <c r="CX28" s="16"/>
      <c r="CY28" s="16"/>
      <c r="CZ28" s="16"/>
      <c r="DA28" s="16"/>
      <c r="DB28" s="16"/>
      <c r="DC28" s="16"/>
      <c r="DD28" s="16"/>
      <c r="DE28" s="16"/>
      <c r="DF28" s="16"/>
      <c r="DG28" s="16"/>
      <c r="DH28" s="16"/>
      <c r="DI28" s="16"/>
      <c r="DJ28" s="16"/>
      <c r="DK28" s="16"/>
      <c r="DL28" s="16"/>
      <c r="DM28" s="16"/>
      <c r="DN28" s="16"/>
      <c r="DO28" s="16"/>
      <c r="DP28" s="29"/>
      <c r="DQ28" s="411"/>
      <c r="DR28" s="411"/>
      <c r="DS28" s="16"/>
      <c r="DT28" s="16"/>
      <c r="DU28" s="16"/>
      <c r="DV28" s="16"/>
      <c r="DW28" s="16"/>
      <c r="DX28" s="16"/>
      <c r="DY28" s="16"/>
      <c r="DZ28" s="16"/>
      <c r="EA28" s="16"/>
      <c r="EB28" s="16"/>
      <c r="EC28" s="16"/>
      <c r="ED28" s="16"/>
      <c r="EE28" s="16"/>
      <c r="EF28" s="16"/>
      <c r="EG28" s="16"/>
      <c r="EH28" s="16"/>
      <c r="EI28" s="16"/>
      <c r="EJ28" s="16"/>
      <c r="EK28" s="16"/>
      <c r="EL28" s="16"/>
      <c r="EM28" s="16"/>
      <c r="EO28" s="410"/>
      <c r="EP28" s="410"/>
      <c r="EQ28" s="1"/>
      <c r="ER28" s="1"/>
      <c r="ES28" s="1"/>
      <c r="ET28" s="1"/>
      <c r="EU28" s="1"/>
      <c r="EV28" s="1"/>
      <c r="EW28" s="1"/>
      <c r="EX28" s="1"/>
      <c r="EY28" s="1"/>
      <c r="EZ28" s="1"/>
      <c r="FA28" s="1"/>
      <c r="FB28" s="1"/>
      <c r="FC28" s="1"/>
      <c r="FD28" s="1"/>
      <c r="FE28" s="1"/>
      <c r="FF28" s="1"/>
      <c r="FG28" s="1"/>
      <c r="FH28" s="1"/>
      <c r="FI28" s="1"/>
      <c r="FJ28" s="1"/>
      <c r="FK28" s="1"/>
      <c r="FM28" s="410"/>
      <c r="FN28" s="410"/>
      <c r="FO28" s="1"/>
      <c r="FP28" s="1"/>
      <c r="FQ28" s="1"/>
      <c r="FR28" s="1"/>
      <c r="FS28" s="1"/>
      <c r="FT28" s="1"/>
      <c r="FU28" s="1"/>
      <c r="FV28" s="1"/>
      <c r="FW28" s="1"/>
      <c r="FX28" s="1"/>
      <c r="FY28" s="1"/>
      <c r="FZ28" s="1"/>
      <c r="GA28" s="1"/>
      <c r="GB28" s="1"/>
      <c r="GC28" s="1"/>
      <c r="GD28" s="1"/>
      <c r="GE28" s="1"/>
      <c r="GF28" s="1"/>
      <c r="GG28" s="1"/>
      <c r="GH28" s="1"/>
      <c r="GI28" s="1"/>
      <c r="GK28" s="410"/>
      <c r="GL28" s="410"/>
      <c r="GM28" s="1"/>
      <c r="GN28" s="1"/>
      <c r="GO28" s="1"/>
      <c r="GP28" s="1"/>
      <c r="GQ28" s="1"/>
      <c r="GR28" s="1"/>
      <c r="GS28" s="1"/>
      <c r="GT28" s="1"/>
      <c r="GU28" s="1"/>
      <c r="GV28" s="1"/>
      <c r="GW28" s="1"/>
      <c r="GX28" s="1"/>
      <c r="GY28" s="1"/>
      <c r="GZ28" s="1"/>
      <c r="HA28" s="1"/>
      <c r="HB28" s="1"/>
      <c r="HC28" s="1"/>
      <c r="HD28" s="1"/>
      <c r="HE28" s="1"/>
      <c r="HF28" s="1"/>
      <c r="HG28" s="1"/>
    </row>
    <row r="29" spans="1:216" ht="14.5">
      <c r="A29" s="6"/>
      <c r="B29" s="7" t="s">
        <v>253</v>
      </c>
      <c r="C29" s="6">
        <v>0.8</v>
      </c>
      <c r="D29" s="6">
        <v>0.81</v>
      </c>
      <c r="E29" s="6">
        <v>0.78</v>
      </c>
      <c r="F29" s="6">
        <v>0.77</v>
      </c>
      <c r="G29" s="6">
        <v>0.76</v>
      </c>
      <c r="H29" s="6">
        <v>0.75</v>
      </c>
      <c r="I29" s="6">
        <v>0.85</v>
      </c>
      <c r="J29" s="6">
        <v>0.77</v>
      </c>
      <c r="K29" s="6">
        <v>0.82</v>
      </c>
      <c r="L29" s="6">
        <v>0.69</v>
      </c>
      <c r="M29" s="6">
        <v>0.76</v>
      </c>
      <c r="N29" s="6">
        <v>0.7</v>
      </c>
      <c r="O29" s="6">
        <v>0.78</v>
      </c>
      <c r="P29" s="6">
        <v>0.73</v>
      </c>
      <c r="Q29" s="6">
        <v>0.91</v>
      </c>
      <c r="R29" s="6">
        <v>0.81</v>
      </c>
      <c r="S29" s="6">
        <v>0.73</v>
      </c>
      <c r="T29" s="6">
        <v>0.51</v>
      </c>
      <c r="U29" s="6">
        <v>0.44</v>
      </c>
      <c r="V29" s="6">
        <v>0.45</v>
      </c>
      <c r="W29" s="6">
        <v>0.44</v>
      </c>
      <c r="Y29" s="6"/>
      <c r="Z29" s="7" t="s">
        <v>253</v>
      </c>
      <c r="AA29" s="6">
        <v>0.8</v>
      </c>
      <c r="AB29" s="6">
        <v>0.81</v>
      </c>
      <c r="AC29" s="6">
        <v>0.78</v>
      </c>
      <c r="AD29" s="6">
        <v>0.77</v>
      </c>
      <c r="AE29" s="6">
        <v>0.76</v>
      </c>
      <c r="AF29" s="6">
        <v>0.75</v>
      </c>
      <c r="AG29" s="6">
        <v>0.85</v>
      </c>
      <c r="AH29" s="6">
        <v>0.77</v>
      </c>
      <c r="AI29" s="6">
        <v>0.82</v>
      </c>
      <c r="AJ29" s="6">
        <v>0.69</v>
      </c>
      <c r="AK29" s="6">
        <v>0.76</v>
      </c>
      <c r="AL29" s="6">
        <v>0.7</v>
      </c>
      <c r="AM29" s="6">
        <v>0.78</v>
      </c>
      <c r="AN29" s="6">
        <v>0.73</v>
      </c>
      <c r="AO29" s="6">
        <v>0.91</v>
      </c>
      <c r="AP29" s="6">
        <v>0.81</v>
      </c>
      <c r="AQ29" s="6">
        <v>0.73</v>
      </c>
      <c r="AR29" s="6">
        <v>0.51</v>
      </c>
      <c r="AS29" s="6">
        <v>0.44</v>
      </c>
      <c r="AT29" s="6">
        <v>0.45</v>
      </c>
      <c r="AU29" s="6">
        <v>0.44</v>
      </c>
      <c r="AW29" s="21"/>
      <c r="AX29" s="22" t="s">
        <v>254</v>
      </c>
      <c r="AY29" s="21">
        <v>0.8</v>
      </c>
      <c r="AZ29" s="21">
        <v>0.81</v>
      </c>
      <c r="BA29" s="21">
        <v>0.78</v>
      </c>
      <c r="BB29" s="21">
        <v>0.77</v>
      </c>
      <c r="BC29" s="21">
        <v>0.76</v>
      </c>
      <c r="BD29" s="21">
        <v>0.75</v>
      </c>
      <c r="BE29" s="21">
        <v>0.85</v>
      </c>
      <c r="BF29" s="21">
        <v>0.77</v>
      </c>
      <c r="BG29" s="21">
        <v>0.82</v>
      </c>
      <c r="BH29" s="21">
        <v>0.69</v>
      </c>
      <c r="BI29" s="21">
        <v>0.76</v>
      </c>
      <c r="BJ29" s="21">
        <v>0.7</v>
      </c>
      <c r="BK29" s="21">
        <v>0.78</v>
      </c>
      <c r="BL29" s="21">
        <v>0.73</v>
      </c>
      <c r="BM29" s="21">
        <v>0.91</v>
      </c>
      <c r="BN29" s="21">
        <v>0.81</v>
      </c>
      <c r="BO29" s="21">
        <v>0.73</v>
      </c>
      <c r="BP29" s="21">
        <v>0.51</v>
      </c>
      <c r="BQ29" s="21">
        <v>0.44</v>
      </c>
      <c r="BR29" s="21">
        <v>0.45</v>
      </c>
      <c r="BS29" s="21">
        <v>0.44</v>
      </c>
      <c r="BT29" s="29"/>
      <c r="BU29" s="21"/>
      <c r="BV29" s="22" t="s">
        <v>254</v>
      </c>
      <c r="BW29" s="21">
        <v>0.8</v>
      </c>
      <c r="BX29" s="21">
        <v>0.81</v>
      </c>
      <c r="BY29" s="21">
        <v>0.78</v>
      </c>
      <c r="BZ29" s="21">
        <v>0.77</v>
      </c>
      <c r="CA29" s="21">
        <v>0.76</v>
      </c>
      <c r="CB29" s="21">
        <v>0.75</v>
      </c>
      <c r="CC29" s="21">
        <v>0.85</v>
      </c>
      <c r="CD29" s="21">
        <v>0.77</v>
      </c>
      <c r="CE29" s="21">
        <v>0.82</v>
      </c>
      <c r="CF29" s="21">
        <v>0.69</v>
      </c>
      <c r="CG29" s="21">
        <v>0.76</v>
      </c>
      <c r="CH29" s="21">
        <v>0.7</v>
      </c>
      <c r="CI29" s="21">
        <v>0.78</v>
      </c>
      <c r="CJ29" s="21">
        <v>0.73</v>
      </c>
      <c r="CK29" s="21">
        <v>0.91</v>
      </c>
      <c r="CL29" s="21">
        <v>0.81</v>
      </c>
      <c r="CM29" s="21">
        <v>0.73</v>
      </c>
      <c r="CN29" s="21">
        <v>0.51</v>
      </c>
      <c r="CO29" s="21">
        <v>0.44</v>
      </c>
      <c r="CP29" s="21">
        <v>0.45</v>
      </c>
      <c r="CQ29" s="21">
        <v>0.44</v>
      </c>
      <c r="CR29" s="29"/>
      <c r="CS29" s="21"/>
      <c r="CT29" s="22" t="s">
        <v>254</v>
      </c>
      <c r="CU29" s="21">
        <v>0.8</v>
      </c>
      <c r="CV29" s="21">
        <v>0.81</v>
      </c>
      <c r="CW29" s="21">
        <v>0.78</v>
      </c>
      <c r="CX29" s="21">
        <v>0.77</v>
      </c>
      <c r="CY29" s="21">
        <v>0.76</v>
      </c>
      <c r="CZ29" s="21">
        <v>0.75</v>
      </c>
      <c r="DA29" s="21">
        <v>0.85</v>
      </c>
      <c r="DB29" s="21">
        <v>0.77</v>
      </c>
      <c r="DC29" s="21">
        <v>0.82</v>
      </c>
      <c r="DD29" s="21">
        <v>0.69</v>
      </c>
      <c r="DE29" s="21">
        <v>0.76</v>
      </c>
      <c r="DF29" s="21">
        <v>0.7</v>
      </c>
      <c r="DG29" s="21">
        <v>0.78</v>
      </c>
      <c r="DH29" s="21">
        <v>0.73</v>
      </c>
      <c r="DI29" s="21">
        <v>0.91</v>
      </c>
      <c r="DJ29" s="21">
        <v>0.81</v>
      </c>
      <c r="DK29" s="21">
        <v>0.73</v>
      </c>
      <c r="DL29" s="21">
        <v>0.51</v>
      </c>
      <c r="DM29" s="21">
        <v>0.44</v>
      </c>
      <c r="DN29" s="21">
        <v>0.45</v>
      </c>
      <c r="DO29" s="21">
        <v>0.44</v>
      </c>
      <c r="DP29" s="29"/>
      <c r="DQ29" s="21"/>
      <c r="DR29" s="22" t="s">
        <v>254</v>
      </c>
      <c r="DS29" s="21">
        <v>0.8</v>
      </c>
      <c r="DT29" s="21">
        <v>0.81</v>
      </c>
      <c r="DU29" s="21">
        <v>0.78</v>
      </c>
      <c r="DV29" s="21">
        <v>0.77</v>
      </c>
      <c r="DW29" s="21">
        <v>0.76</v>
      </c>
      <c r="DX29" s="21">
        <v>0.75</v>
      </c>
      <c r="DY29" s="21">
        <v>0.85</v>
      </c>
      <c r="DZ29" s="21">
        <v>0.77</v>
      </c>
      <c r="EA29" s="21">
        <v>0.82</v>
      </c>
      <c r="EB29" s="21">
        <v>0.69</v>
      </c>
      <c r="EC29" s="21">
        <v>0.76</v>
      </c>
      <c r="ED29" s="21">
        <v>0.7</v>
      </c>
      <c r="EE29" s="21">
        <v>0.78</v>
      </c>
      <c r="EF29" s="21">
        <v>0.73</v>
      </c>
      <c r="EG29" s="21">
        <v>0.91</v>
      </c>
      <c r="EH29" s="21">
        <v>0.81</v>
      </c>
      <c r="EI29" s="21">
        <v>0.73</v>
      </c>
      <c r="EJ29" s="21">
        <v>0.51</v>
      </c>
      <c r="EK29" s="21">
        <v>0.44</v>
      </c>
      <c r="EL29" s="21">
        <v>0.45</v>
      </c>
      <c r="EM29" s="21">
        <v>0.44</v>
      </c>
      <c r="EO29" s="6"/>
      <c r="EP29" s="7" t="s">
        <v>253</v>
      </c>
      <c r="EQ29" s="6">
        <v>0.8</v>
      </c>
      <c r="ER29" s="6">
        <v>0.81</v>
      </c>
      <c r="ES29" s="6">
        <v>0.78</v>
      </c>
      <c r="ET29" s="6">
        <v>0.77</v>
      </c>
      <c r="EU29" s="6">
        <v>0.76</v>
      </c>
      <c r="EV29" s="6">
        <v>0.75</v>
      </c>
      <c r="EW29" s="6">
        <v>0.85</v>
      </c>
      <c r="EX29" s="6">
        <v>0.77</v>
      </c>
      <c r="EY29" s="6">
        <v>0.82</v>
      </c>
      <c r="EZ29" s="6">
        <v>0.69</v>
      </c>
      <c r="FA29" s="6">
        <v>0.76</v>
      </c>
      <c r="FB29" s="6">
        <v>0.7</v>
      </c>
      <c r="FC29" s="6">
        <v>0.78</v>
      </c>
      <c r="FD29" s="6">
        <v>0.73</v>
      </c>
      <c r="FE29" s="6">
        <v>0.91</v>
      </c>
      <c r="FF29" s="6">
        <v>0.81</v>
      </c>
      <c r="FG29" s="6">
        <v>0.73</v>
      </c>
      <c r="FH29" s="6">
        <v>0.51</v>
      </c>
      <c r="FI29" s="6">
        <v>0.44</v>
      </c>
      <c r="FJ29" s="6">
        <v>0.45</v>
      </c>
      <c r="FK29" s="6">
        <v>0.44</v>
      </c>
      <c r="FM29" s="6"/>
      <c r="FN29" s="7" t="s">
        <v>253</v>
      </c>
      <c r="FO29" s="6">
        <v>0.8</v>
      </c>
      <c r="FP29" s="6">
        <v>0.81</v>
      </c>
      <c r="FQ29" s="6">
        <v>0.78</v>
      </c>
      <c r="FR29" s="6">
        <v>0.77</v>
      </c>
      <c r="FS29" s="6">
        <v>0.76</v>
      </c>
      <c r="FT29" s="6">
        <v>0.75</v>
      </c>
      <c r="FU29" s="6">
        <v>0.85</v>
      </c>
      <c r="FV29" s="6">
        <v>0.77</v>
      </c>
      <c r="FW29" s="6">
        <v>0.82</v>
      </c>
      <c r="FX29" s="6">
        <v>0.69</v>
      </c>
      <c r="FY29" s="6">
        <v>0.76</v>
      </c>
      <c r="FZ29" s="6">
        <v>0.7</v>
      </c>
      <c r="GA29" s="6">
        <v>0.78</v>
      </c>
      <c r="GB29" s="6">
        <v>0.73</v>
      </c>
      <c r="GC29" s="6">
        <v>0.91</v>
      </c>
      <c r="GD29" s="6">
        <v>0.81</v>
      </c>
      <c r="GE29" s="6">
        <v>0.73</v>
      </c>
      <c r="GF29" s="6">
        <v>0.51</v>
      </c>
      <c r="GG29" s="6">
        <v>0.44</v>
      </c>
      <c r="GH29" s="6">
        <v>0.45</v>
      </c>
      <c r="GI29" s="6">
        <v>0.44</v>
      </c>
      <c r="GK29" s="6"/>
      <c r="GL29" s="7" t="s">
        <v>253</v>
      </c>
      <c r="GM29" s="6">
        <v>0.8</v>
      </c>
      <c r="GN29" s="6">
        <v>0.81</v>
      </c>
      <c r="GO29" s="6">
        <v>0.78</v>
      </c>
      <c r="GP29" s="6">
        <v>0.77</v>
      </c>
      <c r="GQ29" s="6">
        <v>0.76</v>
      </c>
      <c r="GR29" s="6">
        <v>0.75</v>
      </c>
      <c r="GS29" s="6">
        <v>0.85</v>
      </c>
      <c r="GT29" s="6">
        <v>0.77</v>
      </c>
      <c r="GU29" s="6">
        <v>0.82</v>
      </c>
      <c r="GV29" s="6">
        <v>0.69</v>
      </c>
      <c r="GW29" s="6">
        <v>0.76</v>
      </c>
      <c r="GX29" s="6">
        <v>0.7</v>
      </c>
      <c r="GY29" s="6">
        <v>0.78</v>
      </c>
      <c r="GZ29" s="6">
        <v>0.73</v>
      </c>
      <c r="HA29" s="6">
        <v>0.91</v>
      </c>
      <c r="HB29" s="6">
        <v>0.81</v>
      </c>
      <c r="HC29" s="6">
        <v>0.73</v>
      </c>
      <c r="HD29" s="6">
        <v>0.51</v>
      </c>
      <c r="HE29" s="6">
        <v>0.44</v>
      </c>
      <c r="HF29" s="6">
        <v>0.45</v>
      </c>
      <c r="HG29" s="6">
        <v>0.44</v>
      </c>
    </row>
    <row r="30" spans="1:216" ht="14.5">
      <c r="A30" s="412"/>
      <c r="B30" s="412"/>
      <c r="C30" s="1"/>
      <c r="D30" s="1"/>
      <c r="E30" s="1"/>
      <c r="F30" s="1"/>
      <c r="G30" s="1"/>
      <c r="H30" s="1"/>
      <c r="I30" s="1"/>
      <c r="J30" s="1"/>
      <c r="K30" s="1"/>
      <c r="L30" s="1"/>
      <c r="M30" s="1"/>
      <c r="N30" s="1"/>
      <c r="O30" s="1"/>
      <c r="P30" s="1"/>
      <c r="Q30" s="1"/>
      <c r="R30" s="1"/>
      <c r="S30" s="1"/>
      <c r="T30" s="1"/>
      <c r="U30" s="1"/>
      <c r="V30" s="1"/>
      <c r="W30" s="1"/>
      <c r="Y30" s="412"/>
      <c r="Z30" s="412"/>
      <c r="AA30" s="1"/>
      <c r="AB30" s="1"/>
      <c r="AC30" s="1"/>
      <c r="AD30" s="1"/>
      <c r="AE30" s="1"/>
      <c r="AF30" s="1"/>
      <c r="AG30" s="1"/>
      <c r="AH30" s="1"/>
      <c r="AI30" s="1"/>
      <c r="AJ30" s="1"/>
      <c r="AK30" s="1"/>
      <c r="AL30" s="1"/>
      <c r="AM30" s="1"/>
      <c r="AN30" s="1"/>
      <c r="AO30" s="1"/>
      <c r="AP30" s="1"/>
      <c r="AQ30" s="1"/>
      <c r="AR30" s="1"/>
      <c r="AS30" s="1"/>
      <c r="AT30" s="1"/>
      <c r="AU30" s="1"/>
      <c r="AW30" s="413"/>
      <c r="AX30" s="413"/>
      <c r="AY30" s="16"/>
      <c r="AZ30" s="16"/>
      <c r="BA30" s="16"/>
      <c r="BB30" s="16"/>
      <c r="BC30" s="16"/>
      <c r="BD30" s="16"/>
      <c r="BE30" s="16"/>
      <c r="BF30" s="16"/>
      <c r="BG30" s="16"/>
      <c r="BH30" s="16"/>
      <c r="BI30" s="16"/>
      <c r="BJ30" s="16"/>
      <c r="BK30" s="16"/>
      <c r="BL30" s="16"/>
      <c r="BM30" s="16"/>
      <c r="BN30" s="16"/>
      <c r="BO30" s="16"/>
      <c r="BP30" s="16"/>
      <c r="BQ30" s="16"/>
      <c r="BR30" s="16"/>
      <c r="BS30" s="16"/>
      <c r="BT30" s="29"/>
      <c r="BU30" s="413"/>
      <c r="BV30" s="413"/>
      <c r="BW30" s="16"/>
      <c r="BX30" s="16"/>
      <c r="BY30" s="16"/>
      <c r="BZ30" s="16"/>
      <c r="CA30" s="16"/>
      <c r="CB30" s="16"/>
      <c r="CC30" s="16"/>
      <c r="CD30" s="16"/>
      <c r="CE30" s="16"/>
      <c r="CF30" s="16"/>
      <c r="CG30" s="16"/>
      <c r="CH30" s="16"/>
      <c r="CI30" s="16"/>
      <c r="CJ30" s="16"/>
      <c r="CK30" s="16"/>
      <c r="CL30" s="16"/>
      <c r="CM30" s="16"/>
      <c r="CN30" s="16"/>
      <c r="CO30" s="16"/>
      <c r="CP30" s="16"/>
      <c r="CQ30" s="16"/>
      <c r="CR30" s="29"/>
      <c r="CS30" s="413"/>
      <c r="CT30" s="413"/>
      <c r="CU30" s="16"/>
      <c r="CV30" s="16"/>
      <c r="CW30" s="16"/>
      <c r="CX30" s="16"/>
      <c r="CY30" s="16"/>
      <c r="CZ30" s="16"/>
      <c r="DA30" s="16"/>
      <c r="DB30" s="16"/>
      <c r="DC30" s="16"/>
      <c r="DD30" s="16"/>
      <c r="DE30" s="16"/>
      <c r="DF30" s="16"/>
      <c r="DG30" s="16"/>
      <c r="DH30" s="16"/>
      <c r="DI30" s="16"/>
      <c r="DJ30" s="16"/>
      <c r="DK30" s="16"/>
      <c r="DL30" s="16"/>
      <c r="DM30" s="16"/>
      <c r="DN30" s="16"/>
      <c r="DO30" s="16"/>
      <c r="DP30" s="29"/>
      <c r="DQ30" s="413"/>
      <c r="DR30" s="413"/>
      <c r="DS30" s="16"/>
      <c r="DT30" s="16"/>
      <c r="DU30" s="16"/>
      <c r="DV30" s="16"/>
      <c r="DW30" s="16"/>
      <c r="DX30" s="16"/>
      <c r="DY30" s="16"/>
      <c r="DZ30" s="16"/>
      <c r="EA30" s="16"/>
      <c r="EB30" s="16"/>
      <c r="EC30" s="16"/>
      <c r="ED30" s="16"/>
      <c r="EE30" s="16"/>
      <c r="EF30" s="16"/>
      <c r="EG30" s="16"/>
      <c r="EH30" s="16"/>
      <c r="EI30" s="16"/>
      <c r="EJ30" s="16"/>
      <c r="EK30" s="16"/>
      <c r="EL30" s="16"/>
      <c r="EM30" s="16"/>
      <c r="EO30" s="412"/>
      <c r="EP30" s="412"/>
      <c r="EQ30" s="1"/>
      <c r="ER30" s="1"/>
      <c r="ES30" s="1"/>
      <c r="ET30" s="1"/>
      <c r="EU30" s="1"/>
      <c r="EV30" s="1"/>
      <c r="EW30" s="1"/>
      <c r="EX30" s="1"/>
      <c r="EY30" s="1"/>
      <c r="EZ30" s="1"/>
      <c r="FA30" s="1"/>
      <c r="FB30" s="1"/>
      <c r="FC30" s="1"/>
      <c r="FD30" s="1"/>
      <c r="FE30" s="1"/>
      <c r="FF30" s="1"/>
      <c r="FG30" s="1"/>
      <c r="FH30" s="1"/>
      <c r="FI30" s="1"/>
      <c r="FJ30" s="1"/>
      <c r="FK30" s="1"/>
      <c r="FM30" s="412"/>
      <c r="FN30" s="412"/>
      <c r="FO30" s="1"/>
      <c r="FP30" s="1"/>
      <c r="FQ30" s="1"/>
      <c r="FR30" s="1"/>
      <c r="FS30" s="1"/>
      <c r="FT30" s="1"/>
      <c r="FU30" s="1"/>
      <c r="FV30" s="1"/>
      <c r="FW30" s="1"/>
      <c r="FX30" s="1"/>
      <c r="FY30" s="1"/>
      <c r="FZ30" s="1"/>
      <c r="GA30" s="1"/>
      <c r="GB30" s="1"/>
      <c r="GC30" s="1"/>
      <c r="GD30" s="1"/>
      <c r="GE30" s="1"/>
      <c r="GF30" s="1"/>
      <c r="GG30" s="1"/>
      <c r="GH30" s="1"/>
      <c r="GI30" s="1"/>
      <c r="GK30" s="412"/>
      <c r="GL30" s="412"/>
      <c r="GM30" s="1"/>
      <c r="GN30" s="1"/>
      <c r="GO30" s="1"/>
      <c r="GP30" s="1"/>
      <c r="GQ30" s="1"/>
      <c r="GR30" s="1"/>
      <c r="GS30" s="1"/>
      <c r="GT30" s="1"/>
      <c r="GU30" s="1"/>
      <c r="GV30" s="1"/>
      <c r="GW30" s="1"/>
      <c r="GX30" s="1"/>
      <c r="GY30" s="1"/>
      <c r="GZ30" s="1"/>
      <c r="HA30" s="1"/>
      <c r="HB30" s="1"/>
      <c r="HC30" s="1"/>
      <c r="HD30" s="1"/>
      <c r="HE30" s="1"/>
      <c r="HF30" s="1"/>
      <c r="HG30" s="1"/>
    </row>
    <row r="31" spans="1:216" ht="14.5">
      <c r="A31" s="410"/>
      <c r="B31" s="410"/>
      <c r="C31" s="1"/>
      <c r="D31" s="1"/>
      <c r="E31" s="1"/>
      <c r="F31" s="1"/>
      <c r="G31" s="1"/>
      <c r="H31" s="1"/>
      <c r="I31" s="1"/>
      <c r="J31" s="1"/>
      <c r="K31" s="1"/>
      <c r="L31" s="1"/>
      <c r="M31" s="1"/>
      <c r="N31" s="1"/>
      <c r="O31" s="1"/>
      <c r="P31" s="1"/>
      <c r="Q31" s="1"/>
      <c r="R31" s="1"/>
      <c r="S31" s="1"/>
      <c r="T31" s="1"/>
      <c r="U31" s="1"/>
      <c r="V31" s="1"/>
      <c r="W31" s="1"/>
      <c r="Y31" s="410"/>
      <c r="Z31" s="410"/>
      <c r="AA31" s="1"/>
      <c r="AB31" s="1"/>
      <c r="AC31" s="1"/>
      <c r="AD31" s="1"/>
      <c r="AE31" s="1"/>
      <c r="AF31" s="1"/>
      <c r="AG31" s="1"/>
      <c r="AH31" s="1"/>
      <c r="AI31" s="1"/>
      <c r="AJ31" s="1"/>
      <c r="AK31" s="1"/>
      <c r="AL31" s="1"/>
      <c r="AM31" s="1"/>
      <c r="AN31" s="1"/>
      <c r="AO31" s="1"/>
      <c r="AP31" s="1"/>
      <c r="AQ31" s="1"/>
      <c r="AR31" s="1"/>
      <c r="AS31" s="1"/>
      <c r="AT31" s="1"/>
      <c r="AU31" s="1"/>
      <c r="AW31" s="411"/>
      <c r="AX31" s="411"/>
      <c r="AY31" s="16"/>
      <c r="AZ31" s="16"/>
      <c r="BA31" s="16"/>
      <c r="BB31" s="16"/>
      <c r="BC31" s="16"/>
      <c r="BD31" s="16"/>
      <c r="BE31" s="16"/>
      <c r="BF31" s="16"/>
      <c r="BG31" s="16"/>
      <c r="BH31" s="16"/>
      <c r="BI31" s="16"/>
      <c r="BJ31" s="16"/>
      <c r="BK31" s="16"/>
      <c r="BL31" s="16"/>
      <c r="BM31" s="16"/>
      <c r="BN31" s="16"/>
      <c r="BO31" s="16"/>
      <c r="BP31" s="16"/>
      <c r="BQ31" s="16"/>
      <c r="BR31" s="16"/>
      <c r="BS31" s="16"/>
      <c r="BT31" s="29"/>
      <c r="BU31" s="411"/>
      <c r="BV31" s="411"/>
      <c r="BW31" s="16"/>
      <c r="BX31" s="16"/>
      <c r="BY31" s="16"/>
      <c r="BZ31" s="16"/>
      <c r="CA31" s="16"/>
      <c r="CB31" s="16"/>
      <c r="CC31" s="16"/>
      <c r="CD31" s="16"/>
      <c r="CE31" s="16"/>
      <c r="CF31" s="16"/>
      <c r="CG31" s="16"/>
      <c r="CH31" s="16"/>
      <c r="CI31" s="16"/>
      <c r="CJ31" s="16"/>
      <c r="CK31" s="16"/>
      <c r="CL31" s="16"/>
      <c r="CM31" s="16"/>
      <c r="CN31" s="16"/>
      <c r="CO31" s="16"/>
      <c r="CP31" s="16"/>
      <c r="CQ31" s="16"/>
      <c r="CR31" s="29"/>
      <c r="CS31" s="411"/>
      <c r="CT31" s="411"/>
      <c r="CU31" s="16"/>
      <c r="CV31" s="16"/>
      <c r="CW31" s="16"/>
      <c r="CX31" s="16"/>
      <c r="CY31" s="16"/>
      <c r="CZ31" s="16"/>
      <c r="DA31" s="16"/>
      <c r="DB31" s="16"/>
      <c r="DC31" s="16"/>
      <c r="DD31" s="16"/>
      <c r="DE31" s="16"/>
      <c r="DF31" s="16"/>
      <c r="DG31" s="16"/>
      <c r="DH31" s="16"/>
      <c r="DI31" s="16"/>
      <c r="DJ31" s="16"/>
      <c r="DK31" s="16"/>
      <c r="DL31" s="16"/>
      <c r="DM31" s="16"/>
      <c r="DN31" s="16"/>
      <c r="DO31" s="16"/>
      <c r="DP31" s="29"/>
      <c r="DQ31" s="411"/>
      <c r="DR31" s="411"/>
      <c r="DS31" s="16"/>
      <c r="DT31" s="16"/>
      <c r="DU31" s="16"/>
      <c r="DV31" s="16"/>
      <c r="DW31" s="16"/>
      <c r="DX31" s="16"/>
      <c r="DY31" s="16"/>
      <c r="DZ31" s="16"/>
      <c r="EA31" s="16"/>
      <c r="EB31" s="16"/>
      <c r="EC31" s="16"/>
      <c r="ED31" s="16"/>
      <c r="EE31" s="16"/>
      <c r="EF31" s="16"/>
      <c r="EG31" s="16"/>
      <c r="EH31" s="16"/>
      <c r="EI31" s="16"/>
      <c r="EJ31" s="16"/>
      <c r="EK31" s="16"/>
      <c r="EL31" s="16"/>
      <c r="EM31" s="16"/>
      <c r="EO31" s="410"/>
      <c r="EP31" s="410"/>
      <c r="EQ31" s="1"/>
      <c r="ER31" s="1"/>
      <c r="ES31" s="1"/>
      <c r="ET31" s="1"/>
      <c r="EU31" s="1"/>
      <c r="EV31" s="1"/>
      <c r="EW31" s="1"/>
      <c r="EX31" s="1"/>
      <c r="EY31" s="1"/>
      <c r="EZ31" s="1"/>
      <c r="FA31" s="1"/>
      <c r="FB31" s="1"/>
      <c r="FC31" s="1"/>
      <c r="FD31" s="1"/>
      <c r="FE31" s="1"/>
      <c r="FF31" s="1"/>
      <c r="FG31" s="1"/>
      <c r="FH31" s="1"/>
      <c r="FI31" s="1"/>
      <c r="FJ31" s="1"/>
      <c r="FK31" s="1"/>
      <c r="FM31" s="410"/>
      <c r="FN31" s="410"/>
      <c r="FO31" s="1"/>
      <c r="FP31" s="1"/>
      <c r="FQ31" s="1"/>
      <c r="FR31" s="1"/>
      <c r="FS31" s="1"/>
      <c r="FT31" s="1"/>
      <c r="FU31" s="1"/>
      <c r="FV31" s="1"/>
      <c r="FW31" s="1"/>
      <c r="FX31" s="1"/>
      <c r="FY31" s="1"/>
      <c r="FZ31" s="1"/>
      <c r="GA31" s="1"/>
      <c r="GB31" s="1"/>
      <c r="GC31" s="1"/>
      <c r="GD31" s="1"/>
      <c r="GE31" s="1"/>
      <c r="GF31" s="1"/>
      <c r="GG31" s="1"/>
      <c r="GH31" s="1"/>
      <c r="GI31" s="1"/>
      <c r="GK31" s="410"/>
      <c r="GL31" s="410"/>
      <c r="GM31" s="1"/>
      <c r="GN31" s="1"/>
      <c r="GO31" s="1"/>
      <c r="GP31" s="1"/>
      <c r="GQ31" s="1"/>
      <c r="GR31" s="1"/>
      <c r="GS31" s="1"/>
      <c r="GT31" s="1"/>
      <c r="GU31" s="1"/>
      <c r="GV31" s="1"/>
      <c r="GW31" s="1"/>
      <c r="GX31" s="1"/>
      <c r="GY31" s="1"/>
      <c r="GZ31" s="1"/>
      <c r="HA31" s="1"/>
      <c r="HB31" s="1"/>
      <c r="HC31" s="1"/>
      <c r="HD31" s="1"/>
      <c r="HE31" s="1"/>
      <c r="HF31" s="1"/>
      <c r="HG31" s="1"/>
    </row>
    <row r="32" spans="1:216" ht="15">
      <c r="A32" s="6"/>
      <c r="B32" s="6" t="s">
        <v>275</v>
      </c>
      <c r="C32" s="6">
        <v>0</v>
      </c>
      <c r="D32" s="6">
        <v>0</v>
      </c>
      <c r="E32" s="6">
        <v>0</v>
      </c>
      <c r="F32" s="6">
        <v>0</v>
      </c>
      <c r="G32" s="6">
        <v>0</v>
      </c>
      <c r="H32" s="6">
        <v>0</v>
      </c>
      <c r="I32" s="6">
        <v>0</v>
      </c>
      <c r="J32" s="6">
        <v>0</v>
      </c>
      <c r="K32" s="6">
        <v>0</v>
      </c>
      <c r="L32" s="6">
        <v>0</v>
      </c>
      <c r="M32" s="6">
        <v>0</v>
      </c>
      <c r="N32" s="6">
        <v>0</v>
      </c>
      <c r="O32" s="6">
        <v>0</v>
      </c>
      <c r="P32" s="6">
        <v>0</v>
      </c>
      <c r="Q32" s="6">
        <v>0</v>
      </c>
      <c r="R32" s="6">
        <v>0</v>
      </c>
      <c r="S32" s="6">
        <v>0</v>
      </c>
      <c r="T32" s="6">
        <v>0</v>
      </c>
      <c r="U32" s="6">
        <v>0</v>
      </c>
      <c r="V32" s="6">
        <v>0</v>
      </c>
      <c r="W32" s="6">
        <v>0</v>
      </c>
      <c r="Y32" s="6"/>
      <c r="Z32" s="6" t="s">
        <v>275</v>
      </c>
      <c r="AA32" s="6">
        <v>0</v>
      </c>
      <c r="AB32" s="6">
        <v>0</v>
      </c>
      <c r="AC32" s="6">
        <v>0</v>
      </c>
      <c r="AD32" s="6">
        <v>0</v>
      </c>
      <c r="AE32" s="6">
        <v>0</v>
      </c>
      <c r="AF32" s="6">
        <v>0</v>
      </c>
      <c r="AG32" s="6">
        <v>0</v>
      </c>
      <c r="AH32" s="6">
        <v>0</v>
      </c>
      <c r="AI32" s="6">
        <v>0</v>
      </c>
      <c r="AJ32" s="6">
        <v>0</v>
      </c>
      <c r="AK32" s="6">
        <v>0</v>
      </c>
      <c r="AL32" s="6">
        <v>0</v>
      </c>
      <c r="AM32" s="6">
        <v>0</v>
      </c>
      <c r="AN32" s="6">
        <v>0</v>
      </c>
      <c r="AO32" s="6">
        <v>0</v>
      </c>
      <c r="AP32" s="6">
        <v>0</v>
      </c>
      <c r="AQ32" s="6">
        <v>0</v>
      </c>
      <c r="AR32" s="6">
        <v>0</v>
      </c>
      <c r="AS32" s="6">
        <v>0</v>
      </c>
      <c r="AT32" s="6">
        <v>0</v>
      </c>
      <c r="AU32" s="6">
        <v>0</v>
      </c>
      <c r="AW32" s="21"/>
      <c r="AX32" s="21" t="s">
        <v>275</v>
      </c>
      <c r="AY32" s="21">
        <v>0</v>
      </c>
      <c r="AZ32" s="21">
        <v>0</v>
      </c>
      <c r="BA32" s="21">
        <v>0</v>
      </c>
      <c r="BB32" s="21">
        <v>0</v>
      </c>
      <c r="BC32" s="21">
        <v>0</v>
      </c>
      <c r="BD32" s="21">
        <v>0</v>
      </c>
      <c r="BE32" s="21">
        <v>0</v>
      </c>
      <c r="BF32" s="21">
        <v>0</v>
      </c>
      <c r="BG32" s="21">
        <v>0</v>
      </c>
      <c r="BH32" s="21">
        <v>0</v>
      </c>
      <c r="BI32" s="21">
        <v>0</v>
      </c>
      <c r="BJ32" s="21">
        <v>0</v>
      </c>
      <c r="BK32" s="21">
        <v>0</v>
      </c>
      <c r="BL32" s="21">
        <v>0</v>
      </c>
      <c r="BM32" s="21">
        <v>0</v>
      </c>
      <c r="BN32" s="21">
        <v>0</v>
      </c>
      <c r="BO32" s="21">
        <v>0</v>
      </c>
      <c r="BP32" s="21">
        <v>0</v>
      </c>
      <c r="BQ32" s="21">
        <v>0</v>
      </c>
      <c r="BR32" s="21">
        <v>0</v>
      </c>
      <c r="BS32" s="21">
        <v>0</v>
      </c>
      <c r="BT32" s="29"/>
      <c r="BU32" s="21"/>
      <c r="BV32" s="21" t="s">
        <v>275</v>
      </c>
      <c r="BW32" s="21">
        <v>0.1</v>
      </c>
      <c r="BX32" s="21">
        <v>0.1</v>
      </c>
      <c r="BY32" s="21">
        <v>0.1</v>
      </c>
      <c r="BZ32" s="21">
        <v>0.1</v>
      </c>
      <c r="CA32" s="21">
        <v>0.1</v>
      </c>
      <c r="CB32" s="21">
        <v>0.1</v>
      </c>
      <c r="CC32" s="21">
        <v>0.1</v>
      </c>
      <c r="CD32" s="21">
        <v>0.1</v>
      </c>
      <c r="CE32" s="21">
        <v>0.1</v>
      </c>
      <c r="CF32" s="21">
        <v>0.1</v>
      </c>
      <c r="CG32" s="21">
        <v>0.1</v>
      </c>
      <c r="CH32" s="21">
        <v>0.1</v>
      </c>
      <c r="CI32" s="21">
        <v>0.1</v>
      </c>
      <c r="CJ32" s="21">
        <v>0.1</v>
      </c>
      <c r="CK32" s="21">
        <v>0.1</v>
      </c>
      <c r="CL32" s="21">
        <v>0.1</v>
      </c>
      <c r="CM32" s="21">
        <v>0.1</v>
      </c>
      <c r="CN32" s="21">
        <v>0</v>
      </c>
      <c r="CO32" s="21">
        <v>0</v>
      </c>
      <c r="CP32" s="21">
        <v>0</v>
      </c>
      <c r="CQ32" s="21">
        <v>0</v>
      </c>
      <c r="CR32" s="29"/>
      <c r="CS32" s="21"/>
      <c r="CT32" s="21" t="s">
        <v>275</v>
      </c>
      <c r="CU32" s="21">
        <v>0.2</v>
      </c>
      <c r="CV32" s="21">
        <v>0.1</v>
      </c>
      <c r="CW32" s="21">
        <v>0.2</v>
      </c>
      <c r="CX32" s="21">
        <v>0.2</v>
      </c>
      <c r="CY32" s="21">
        <v>0.1</v>
      </c>
      <c r="CZ32" s="21">
        <v>0.2</v>
      </c>
      <c r="DA32" s="21">
        <v>0.1</v>
      </c>
      <c r="DB32" s="21">
        <v>0.1</v>
      </c>
      <c r="DC32" s="21">
        <v>0.1</v>
      </c>
      <c r="DD32" s="21">
        <v>0.1</v>
      </c>
      <c r="DE32" s="21">
        <v>0.1</v>
      </c>
      <c r="DF32" s="21">
        <v>0.1</v>
      </c>
      <c r="DG32" s="21">
        <v>0.1</v>
      </c>
      <c r="DH32" s="21">
        <v>0.1</v>
      </c>
      <c r="DI32" s="21">
        <v>0.1</v>
      </c>
      <c r="DJ32" s="21">
        <v>0.1</v>
      </c>
      <c r="DK32" s="21">
        <v>0.1</v>
      </c>
      <c r="DL32" s="21">
        <v>0.1</v>
      </c>
      <c r="DM32" s="21">
        <v>0.1</v>
      </c>
      <c r="DN32" s="21">
        <v>0.1</v>
      </c>
      <c r="DO32" s="21">
        <v>0</v>
      </c>
      <c r="DP32" s="29"/>
      <c r="DQ32" s="21"/>
      <c r="DR32" s="21" t="s">
        <v>275</v>
      </c>
      <c r="DS32" s="21">
        <v>0</v>
      </c>
      <c r="DT32" s="21">
        <v>0</v>
      </c>
      <c r="DU32" s="21">
        <v>0</v>
      </c>
      <c r="DV32" s="21">
        <v>0</v>
      </c>
      <c r="DW32" s="21">
        <v>0</v>
      </c>
      <c r="DX32" s="21">
        <v>0</v>
      </c>
      <c r="DY32" s="21">
        <v>0</v>
      </c>
      <c r="DZ32" s="21">
        <v>0</v>
      </c>
      <c r="EA32" s="21">
        <v>0</v>
      </c>
      <c r="EB32" s="21">
        <v>0</v>
      </c>
      <c r="EC32" s="21">
        <v>0</v>
      </c>
      <c r="ED32" s="21">
        <v>0</v>
      </c>
      <c r="EE32" s="21">
        <v>0</v>
      </c>
      <c r="EF32" s="21">
        <v>0</v>
      </c>
      <c r="EG32" s="21">
        <v>0</v>
      </c>
      <c r="EH32" s="21">
        <v>0</v>
      </c>
      <c r="EI32" s="21">
        <v>0</v>
      </c>
      <c r="EJ32" s="21">
        <v>0</v>
      </c>
      <c r="EK32" s="21">
        <v>0</v>
      </c>
      <c r="EL32" s="21">
        <v>0</v>
      </c>
      <c r="EM32" s="21">
        <v>0</v>
      </c>
      <c r="EO32" s="6"/>
      <c r="EP32" s="6" t="s">
        <v>275</v>
      </c>
      <c r="EQ32" s="6">
        <v>0</v>
      </c>
      <c r="ER32" s="6">
        <v>0</v>
      </c>
      <c r="ES32" s="6">
        <v>0</v>
      </c>
      <c r="ET32" s="6">
        <v>0</v>
      </c>
      <c r="EU32" s="6">
        <v>0</v>
      </c>
      <c r="EV32" s="6">
        <v>0</v>
      </c>
      <c r="EW32" s="6">
        <v>0</v>
      </c>
      <c r="EX32" s="6">
        <v>0</v>
      </c>
      <c r="EY32" s="6">
        <v>0</v>
      </c>
      <c r="EZ32" s="6">
        <v>0</v>
      </c>
      <c r="FA32" s="6">
        <v>0</v>
      </c>
      <c r="FB32" s="6">
        <v>0</v>
      </c>
      <c r="FC32" s="6">
        <v>0</v>
      </c>
      <c r="FD32" s="6">
        <v>0</v>
      </c>
      <c r="FE32" s="6">
        <v>0</v>
      </c>
      <c r="FF32" s="6">
        <v>0</v>
      </c>
      <c r="FG32" s="6">
        <v>0</v>
      </c>
      <c r="FH32" s="6">
        <v>0</v>
      </c>
      <c r="FI32" s="6">
        <v>0</v>
      </c>
      <c r="FJ32" s="6">
        <v>0</v>
      </c>
      <c r="FK32" s="6">
        <v>0</v>
      </c>
      <c r="FM32" s="6"/>
      <c r="FN32" s="6" t="s">
        <v>275</v>
      </c>
      <c r="FO32" s="6">
        <v>0.1</v>
      </c>
      <c r="FP32" s="6">
        <v>0.1</v>
      </c>
      <c r="FQ32" s="6">
        <v>0.1</v>
      </c>
      <c r="FR32" s="6">
        <v>0.1</v>
      </c>
      <c r="FS32" s="6">
        <v>0.1</v>
      </c>
      <c r="FT32" s="6">
        <v>0.1</v>
      </c>
      <c r="FU32" s="6">
        <v>0.1</v>
      </c>
      <c r="FV32" s="6">
        <v>0.1</v>
      </c>
      <c r="FW32" s="6">
        <v>0.1</v>
      </c>
      <c r="FX32" s="6">
        <v>0.1</v>
      </c>
      <c r="FY32" s="6">
        <v>0.1</v>
      </c>
      <c r="FZ32" s="6">
        <v>0.1</v>
      </c>
      <c r="GA32" s="6">
        <v>0.1</v>
      </c>
      <c r="GB32" s="6">
        <v>0.1</v>
      </c>
      <c r="GC32" s="6">
        <v>0.1</v>
      </c>
      <c r="GD32" s="6">
        <v>0.1</v>
      </c>
      <c r="GE32" s="6">
        <v>0.1</v>
      </c>
      <c r="GF32" s="6">
        <v>0</v>
      </c>
      <c r="GG32" s="6">
        <v>0</v>
      </c>
      <c r="GH32" s="6">
        <v>0</v>
      </c>
      <c r="GI32" s="6">
        <v>0</v>
      </c>
      <c r="GK32" s="6"/>
      <c r="GL32" s="6" t="s">
        <v>275</v>
      </c>
      <c r="GM32" s="6">
        <v>0.1</v>
      </c>
      <c r="GN32" s="6">
        <v>0.1</v>
      </c>
      <c r="GO32" s="6">
        <v>0.1</v>
      </c>
      <c r="GP32" s="6">
        <v>0.1</v>
      </c>
      <c r="GQ32" s="6">
        <v>0.1</v>
      </c>
      <c r="GR32" s="6">
        <v>0.1</v>
      </c>
      <c r="GS32" s="6">
        <v>0.1</v>
      </c>
      <c r="GT32" s="6">
        <v>0.1</v>
      </c>
      <c r="GU32" s="6">
        <v>0.1</v>
      </c>
      <c r="GV32" s="6">
        <v>0.1</v>
      </c>
      <c r="GW32" s="6">
        <v>0</v>
      </c>
      <c r="GX32" s="6">
        <v>0</v>
      </c>
      <c r="GY32" s="6">
        <v>0</v>
      </c>
      <c r="GZ32" s="6">
        <v>0.1</v>
      </c>
      <c r="HA32" s="6">
        <v>0.1</v>
      </c>
      <c r="HB32" s="6">
        <v>0</v>
      </c>
      <c r="HC32" s="6">
        <v>0</v>
      </c>
      <c r="HD32" s="6">
        <v>0</v>
      </c>
      <c r="HE32" s="6">
        <v>0</v>
      </c>
      <c r="HF32" s="6">
        <v>0</v>
      </c>
      <c r="HG32" s="6">
        <v>0</v>
      </c>
    </row>
    <row r="33" spans="1:217" ht="93">
      <c r="A33" s="1"/>
      <c r="B33" s="193" t="s">
        <v>256</v>
      </c>
      <c r="C33" s="1"/>
      <c r="D33" s="1"/>
      <c r="E33" s="1"/>
      <c r="F33" s="1"/>
      <c r="G33" s="1"/>
      <c r="H33" s="1"/>
      <c r="I33" s="1"/>
      <c r="J33" s="1"/>
      <c r="K33" s="1"/>
      <c r="L33" s="1"/>
      <c r="M33" s="1"/>
      <c r="N33" s="1"/>
      <c r="O33" s="1"/>
      <c r="P33" s="1"/>
      <c r="Q33" s="1"/>
      <c r="R33" s="1"/>
      <c r="S33" s="1"/>
      <c r="T33" s="1"/>
      <c r="U33" s="1"/>
      <c r="V33" s="1"/>
      <c r="W33" s="1"/>
      <c r="Y33" s="1"/>
      <c r="Z33" s="193" t="s">
        <v>256</v>
      </c>
      <c r="AA33" s="1"/>
      <c r="AB33" s="1"/>
      <c r="AC33" s="1"/>
      <c r="AD33" s="1"/>
      <c r="AE33" s="1"/>
      <c r="AF33" s="1"/>
      <c r="AG33" s="1"/>
      <c r="AH33" s="1"/>
      <c r="AI33" s="1"/>
      <c r="AJ33" s="1"/>
      <c r="AK33" s="1"/>
      <c r="AL33" s="1"/>
      <c r="AM33" s="1"/>
      <c r="AN33" s="1"/>
      <c r="AO33" s="1"/>
      <c r="AP33" s="1"/>
      <c r="AQ33" s="1"/>
      <c r="AR33" s="1"/>
      <c r="AS33" s="1"/>
      <c r="AT33" s="1"/>
      <c r="AU33" s="1"/>
      <c r="AW33" s="16"/>
      <c r="AX33" s="201" t="s">
        <v>256</v>
      </c>
      <c r="AY33" s="16"/>
      <c r="AZ33" s="16"/>
      <c r="BA33" s="16"/>
      <c r="BB33" s="16"/>
      <c r="BC33" s="16"/>
      <c r="BD33" s="16"/>
      <c r="BE33" s="16"/>
      <c r="BF33" s="16"/>
      <c r="BG33" s="16"/>
      <c r="BH33" s="16"/>
      <c r="BI33" s="16"/>
      <c r="BJ33" s="16"/>
      <c r="BK33" s="16"/>
      <c r="BL33" s="16"/>
      <c r="BM33" s="16"/>
      <c r="BN33" s="16"/>
      <c r="BO33" s="16"/>
      <c r="BP33" s="16"/>
      <c r="BQ33" s="16"/>
      <c r="BR33" s="16"/>
      <c r="BS33" s="16"/>
      <c r="BT33" s="29"/>
      <c r="BU33" s="16"/>
      <c r="BV33" s="201" t="s">
        <v>256</v>
      </c>
      <c r="BW33" s="16"/>
      <c r="BX33" s="16"/>
      <c r="BY33" s="16"/>
      <c r="BZ33" s="16"/>
      <c r="CA33" s="16"/>
      <c r="CB33" s="16"/>
      <c r="CC33" s="16"/>
      <c r="CD33" s="16"/>
      <c r="CE33" s="16"/>
      <c r="CF33" s="16"/>
      <c r="CG33" s="16"/>
      <c r="CH33" s="16"/>
      <c r="CI33" s="16"/>
      <c r="CJ33" s="16"/>
      <c r="CK33" s="16"/>
      <c r="CL33" s="16"/>
      <c r="CM33" s="16"/>
      <c r="CN33" s="16"/>
      <c r="CO33" s="16"/>
      <c r="CP33" s="16"/>
      <c r="CQ33" s="16"/>
      <c r="CR33" s="29"/>
      <c r="CS33" s="16"/>
      <c r="CT33" s="201" t="s">
        <v>256</v>
      </c>
      <c r="CU33" s="16"/>
      <c r="CV33" s="16"/>
      <c r="CW33" s="16"/>
      <c r="CX33" s="16"/>
      <c r="CY33" s="16"/>
      <c r="CZ33" s="16"/>
      <c r="DA33" s="16"/>
      <c r="DB33" s="16"/>
      <c r="DC33" s="16"/>
      <c r="DD33" s="16"/>
      <c r="DE33" s="16"/>
      <c r="DF33" s="16"/>
      <c r="DG33" s="16"/>
      <c r="DH33" s="16"/>
      <c r="DI33" s="16"/>
      <c r="DJ33" s="16"/>
      <c r="DK33" s="16"/>
      <c r="DL33" s="16"/>
      <c r="DM33" s="16"/>
      <c r="DN33" s="16"/>
      <c r="DO33" s="16"/>
      <c r="DP33" s="29"/>
      <c r="DQ33" s="16"/>
      <c r="DR33" s="201" t="s">
        <v>256</v>
      </c>
      <c r="DS33" s="16"/>
      <c r="DT33" s="16"/>
      <c r="DU33" s="16"/>
      <c r="DV33" s="16"/>
      <c r="DW33" s="16"/>
      <c r="DX33" s="16"/>
      <c r="DY33" s="16"/>
      <c r="DZ33" s="16"/>
      <c r="EA33" s="16"/>
      <c r="EB33" s="16"/>
      <c r="EC33" s="16"/>
      <c r="ED33" s="16"/>
      <c r="EE33" s="16"/>
      <c r="EF33" s="16"/>
      <c r="EG33" s="16"/>
      <c r="EH33" s="16"/>
      <c r="EI33" s="16"/>
      <c r="EJ33" s="16"/>
      <c r="EK33" s="16"/>
      <c r="EL33" s="16"/>
      <c r="EM33" s="16"/>
      <c r="EO33" s="1"/>
      <c r="EP33" s="193" t="s">
        <v>256</v>
      </c>
      <c r="EQ33" s="1"/>
      <c r="ER33" s="1"/>
      <c r="ES33" s="1"/>
      <c r="ET33" s="1"/>
      <c r="EU33" s="1"/>
      <c r="EV33" s="1"/>
      <c r="EW33" s="1"/>
      <c r="EX33" s="1"/>
      <c r="EY33" s="1"/>
      <c r="EZ33" s="1"/>
      <c r="FA33" s="1"/>
      <c r="FB33" s="1"/>
      <c r="FC33" s="1"/>
      <c r="FD33" s="1"/>
      <c r="FE33" s="1"/>
      <c r="FF33" s="1"/>
      <c r="FG33" s="1"/>
      <c r="FH33" s="1"/>
      <c r="FI33" s="1"/>
      <c r="FJ33" s="1"/>
      <c r="FK33" s="1"/>
      <c r="FM33" s="1"/>
      <c r="FN33" s="193" t="s">
        <v>256</v>
      </c>
      <c r="FO33" s="1"/>
      <c r="FP33" s="1"/>
      <c r="FQ33" s="1"/>
      <c r="FR33" s="1"/>
      <c r="FS33" s="1"/>
      <c r="FT33" s="1"/>
      <c r="FU33" s="1"/>
      <c r="FV33" s="1"/>
      <c r="FW33" s="1"/>
      <c r="FX33" s="1"/>
      <c r="FY33" s="1"/>
      <c r="FZ33" s="1"/>
      <c r="GA33" s="1"/>
      <c r="GB33" s="1"/>
      <c r="GC33" s="1"/>
      <c r="GD33" s="1"/>
      <c r="GE33" s="1"/>
      <c r="GF33" s="1"/>
      <c r="GG33" s="1"/>
      <c r="GH33" s="1"/>
      <c r="GI33" s="1"/>
      <c r="GK33" s="1"/>
      <c r="GL33" s="193" t="s">
        <v>256</v>
      </c>
      <c r="GM33" s="1"/>
      <c r="GN33" s="1"/>
      <c r="GO33" s="1"/>
      <c r="GP33" s="1"/>
      <c r="GQ33" s="1"/>
      <c r="GR33" s="1"/>
      <c r="GS33" s="1"/>
      <c r="GT33" s="1"/>
      <c r="GU33" s="1"/>
      <c r="GV33" s="1"/>
      <c r="GW33" s="1"/>
      <c r="GX33" s="1"/>
      <c r="GY33" s="1"/>
      <c r="GZ33" s="1"/>
      <c r="HA33" s="1"/>
      <c r="HB33" s="1"/>
      <c r="HC33" s="1"/>
      <c r="HD33" s="1"/>
      <c r="HE33" s="1"/>
      <c r="HF33" s="1"/>
      <c r="HG33" s="1"/>
    </row>
    <row r="34" spans="1:217" ht="14.5">
      <c r="A34" s="1"/>
      <c r="B34" s="190" t="s">
        <v>235</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94">
        <f>W15</f>
        <v>0</v>
      </c>
      <c r="Y34" s="195"/>
      <c r="Z34" s="190" t="s">
        <v>235</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94">
        <f t="shared" ref="AV34:AV37" si="0">AU15</f>
        <v>0</v>
      </c>
      <c r="AW34" s="195"/>
      <c r="AX34" s="198" t="s">
        <v>236</v>
      </c>
      <c r="AY34" s="16">
        <v>0</v>
      </c>
      <c r="AZ34" s="16">
        <v>0</v>
      </c>
      <c r="BA34" s="16">
        <v>0</v>
      </c>
      <c r="BB34" s="16">
        <v>0</v>
      </c>
      <c r="BC34" s="16">
        <v>0</v>
      </c>
      <c r="BD34" s="16">
        <v>0</v>
      </c>
      <c r="BE34" s="16">
        <v>0</v>
      </c>
      <c r="BF34" s="16">
        <v>0</v>
      </c>
      <c r="BG34" s="16">
        <v>0</v>
      </c>
      <c r="BH34" s="16">
        <v>0</v>
      </c>
      <c r="BI34" s="16">
        <v>0</v>
      </c>
      <c r="BJ34" s="16">
        <v>0</v>
      </c>
      <c r="BK34" s="16">
        <v>0</v>
      </c>
      <c r="BL34" s="16">
        <v>0</v>
      </c>
      <c r="BM34" s="16">
        <v>0</v>
      </c>
      <c r="BN34" s="16">
        <v>0</v>
      </c>
      <c r="BO34" s="16">
        <v>0</v>
      </c>
      <c r="BP34" s="16">
        <v>0</v>
      </c>
      <c r="BQ34" s="16">
        <v>0</v>
      </c>
      <c r="BR34" s="16">
        <v>0</v>
      </c>
      <c r="BS34" s="16">
        <v>0</v>
      </c>
      <c r="BT34" s="194">
        <f t="shared" ref="BT34:BT37" si="1">BS15</f>
        <v>0</v>
      </c>
      <c r="BU34" s="195"/>
      <c r="BV34" s="198" t="s">
        <v>236</v>
      </c>
      <c r="BW34" s="16">
        <v>0</v>
      </c>
      <c r="BX34" s="16">
        <v>0</v>
      </c>
      <c r="BY34" s="16">
        <v>0</v>
      </c>
      <c r="BZ34" s="16">
        <v>0</v>
      </c>
      <c r="CA34" s="16">
        <v>0</v>
      </c>
      <c r="CB34" s="16">
        <v>0</v>
      </c>
      <c r="CC34" s="16">
        <v>0</v>
      </c>
      <c r="CD34" s="16">
        <v>0</v>
      </c>
      <c r="CE34" s="16">
        <v>0</v>
      </c>
      <c r="CF34" s="16">
        <v>0</v>
      </c>
      <c r="CG34" s="16">
        <v>0</v>
      </c>
      <c r="CH34" s="16">
        <v>0</v>
      </c>
      <c r="CI34" s="16">
        <v>0</v>
      </c>
      <c r="CJ34" s="16">
        <v>0</v>
      </c>
      <c r="CK34" s="16">
        <v>0</v>
      </c>
      <c r="CL34" s="16">
        <v>0</v>
      </c>
      <c r="CM34" s="16">
        <v>0</v>
      </c>
      <c r="CN34" s="16">
        <v>0</v>
      </c>
      <c r="CO34" s="16">
        <v>0</v>
      </c>
      <c r="CP34" s="16">
        <v>0</v>
      </c>
      <c r="CQ34" s="16">
        <v>0</v>
      </c>
      <c r="CR34" s="194">
        <f t="shared" ref="CR34:CR37" si="2">CQ15</f>
        <v>0.1</v>
      </c>
      <c r="CS34" s="195"/>
      <c r="CT34" s="198" t="s">
        <v>236</v>
      </c>
      <c r="CU34" s="16">
        <v>0</v>
      </c>
      <c r="CV34" s="16">
        <v>0</v>
      </c>
      <c r="CW34" s="16">
        <v>0</v>
      </c>
      <c r="CX34" s="16">
        <v>0</v>
      </c>
      <c r="CY34" s="16">
        <v>0</v>
      </c>
      <c r="CZ34" s="16">
        <v>0</v>
      </c>
      <c r="DA34" s="16">
        <v>0</v>
      </c>
      <c r="DB34" s="16">
        <v>0</v>
      </c>
      <c r="DC34" s="16">
        <v>0</v>
      </c>
      <c r="DD34" s="16">
        <v>0</v>
      </c>
      <c r="DE34" s="16">
        <v>0</v>
      </c>
      <c r="DF34" s="16">
        <v>0</v>
      </c>
      <c r="DG34" s="16">
        <v>0</v>
      </c>
      <c r="DH34" s="16">
        <v>0</v>
      </c>
      <c r="DI34" s="16">
        <v>0</v>
      </c>
      <c r="DJ34" s="16">
        <v>0</v>
      </c>
      <c r="DK34" s="16">
        <v>0</v>
      </c>
      <c r="DL34" s="16">
        <v>0</v>
      </c>
      <c r="DM34" s="16">
        <v>0</v>
      </c>
      <c r="DN34" s="16">
        <v>0</v>
      </c>
      <c r="DO34" s="16">
        <v>0</v>
      </c>
      <c r="DP34" s="194">
        <f t="shared" ref="DP34:DP37" si="3">DO15</f>
        <v>0.1</v>
      </c>
      <c r="DQ34" s="195"/>
      <c r="DR34" s="198" t="s">
        <v>236</v>
      </c>
      <c r="DS34" s="16">
        <v>0</v>
      </c>
      <c r="DT34" s="16">
        <v>0</v>
      </c>
      <c r="DU34" s="16">
        <v>0</v>
      </c>
      <c r="DV34" s="16">
        <v>0</v>
      </c>
      <c r="DW34" s="16">
        <v>0</v>
      </c>
      <c r="DX34" s="16">
        <v>0</v>
      </c>
      <c r="DY34" s="16">
        <v>0</v>
      </c>
      <c r="DZ34" s="16">
        <v>0</v>
      </c>
      <c r="EA34" s="16">
        <v>0</v>
      </c>
      <c r="EB34" s="16">
        <v>0</v>
      </c>
      <c r="EC34" s="16">
        <v>0</v>
      </c>
      <c r="ED34" s="16">
        <v>0</v>
      </c>
      <c r="EE34" s="16">
        <v>0</v>
      </c>
      <c r="EF34" s="16">
        <v>0</v>
      </c>
      <c r="EG34" s="16">
        <v>0</v>
      </c>
      <c r="EH34" s="16">
        <v>0</v>
      </c>
      <c r="EI34" s="16">
        <v>0</v>
      </c>
      <c r="EJ34" s="16">
        <v>0</v>
      </c>
      <c r="EK34" s="16">
        <v>0</v>
      </c>
      <c r="EL34" s="16">
        <v>0</v>
      </c>
      <c r="EM34" s="16">
        <v>0</v>
      </c>
      <c r="EN34" s="194">
        <f t="shared" ref="EN34:EN37" si="4">EM15</f>
        <v>0</v>
      </c>
      <c r="EO34" s="195"/>
      <c r="EP34" s="202" t="s">
        <v>235</v>
      </c>
      <c r="EQ34" s="1">
        <v>0</v>
      </c>
      <c r="ER34" s="1">
        <v>0</v>
      </c>
      <c r="ES34" s="1">
        <v>0</v>
      </c>
      <c r="ET34" s="1">
        <v>0</v>
      </c>
      <c r="EU34" s="1">
        <v>0</v>
      </c>
      <c r="EV34" s="1">
        <v>0</v>
      </c>
      <c r="EW34" s="1">
        <v>0</v>
      </c>
      <c r="EX34" s="1">
        <v>0</v>
      </c>
      <c r="EY34" s="1">
        <v>0</v>
      </c>
      <c r="EZ34" s="1">
        <v>0</v>
      </c>
      <c r="FA34" s="1">
        <v>0</v>
      </c>
      <c r="FB34" s="1">
        <v>0</v>
      </c>
      <c r="FC34" s="1">
        <v>0</v>
      </c>
      <c r="FD34" s="1">
        <v>0</v>
      </c>
      <c r="FE34" s="1">
        <v>0</v>
      </c>
      <c r="FF34" s="1">
        <v>0</v>
      </c>
      <c r="FG34" s="1">
        <v>0</v>
      </c>
      <c r="FH34" s="1">
        <v>0</v>
      </c>
      <c r="FI34" s="1">
        <v>0</v>
      </c>
      <c r="FJ34" s="1">
        <v>0</v>
      </c>
      <c r="FK34" s="1">
        <v>0</v>
      </c>
      <c r="FL34" s="194">
        <f t="shared" ref="FL34:FL37" si="5">FK15</f>
        <v>0</v>
      </c>
      <c r="FM34" s="195"/>
      <c r="FN34" s="202" t="s">
        <v>235</v>
      </c>
      <c r="FO34" s="1">
        <v>0</v>
      </c>
      <c r="FP34" s="1">
        <v>0</v>
      </c>
      <c r="FQ34" s="1">
        <v>0</v>
      </c>
      <c r="FR34" s="1">
        <v>0</v>
      </c>
      <c r="FS34" s="1">
        <v>0</v>
      </c>
      <c r="FT34" s="1">
        <v>0</v>
      </c>
      <c r="FU34" s="1">
        <v>0</v>
      </c>
      <c r="FV34" s="1">
        <v>0</v>
      </c>
      <c r="FW34" s="1">
        <v>0</v>
      </c>
      <c r="FX34" s="1">
        <v>0</v>
      </c>
      <c r="FY34" s="1">
        <v>0</v>
      </c>
      <c r="FZ34" s="1">
        <v>0</v>
      </c>
      <c r="GA34" s="1">
        <v>0</v>
      </c>
      <c r="GB34" s="1">
        <v>0</v>
      </c>
      <c r="GC34" s="1">
        <v>0</v>
      </c>
      <c r="GD34" s="1">
        <v>0</v>
      </c>
      <c r="GE34" s="1">
        <v>0</v>
      </c>
      <c r="GF34" s="1">
        <v>0</v>
      </c>
      <c r="GG34" s="1">
        <v>0</v>
      </c>
      <c r="GH34" s="1">
        <v>0</v>
      </c>
      <c r="GI34" s="1">
        <v>0</v>
      </c>
      <c r="GJ34" s="194">
        <f t="shared" ref="GJ34:GJ37" si="6">GI15</f>
        <v>0.1</v>
      </c>
      <c r="GK34" s="195"/>
      <c r="GL34" s="202" t="s">
        <v>235</v>
      </c>
      <c r="GM34" s="1">
        <v>0</v>
      </c>
      <c r="GN34" s="1">
        <v>0</v>
      </c>
      <c r="GO34" s="1">
        <v>0</v>
      </c>
      <c r="GP34" s="1">
        <v>0</v>
      </c>
      <c r="GQ34" s="1">
        <v>0</v>
      </c>
      <c r="GR34" s="1">
        <v>0</v>
      </c>
      <c r="GS34" s="1">
        <v>0</v>
      </c>
      <c r="GT34" s="1">
        <v>0</v>
      </c>
      <c r="GU34" s="1">
        <v>0</v>
      </c>
      <c r="GV34" s="1">
        <v>0</v>
      </c>
      <c r="GW34" s="1">
        <v>0</v>
      </c>
      <c r="GX34" s="1">
        <v>0</v>
      </c>
      <c r="GY34" s="1">
        <v>0</v>
      </c>
      <c r="GZ34" s="1">
        <v>0</v>
      </c>
      <c r="HA34" s="1">
        <v>0</v>
      </c>
      <c r="HB34" s="1">
        <v>0</v>
      </c>
      <c r="HC34" s="1">
        <v>0</v>
      </c>
      <c r="HD34" s="1">
        <v>0</v>
      </c>
      <c r="HE34" s="1">
        <v>0</v>
      </c>
      <c r="HF34" s="1">
        <v>0</v>
      </c>
      <c r="HG34" s="1">
        <v>0</v>
      </c>
      <c r="HH34" s="194">
        <f t="shared" ref="HH34:HH37" si="7">HG15</f>
        <v>0</v>
      </c>
      <c r="HI34" s="195"/>
    </row>
    <row r="35" spans="1:217" ht="14.5">
      <c r="A35" s="1"/>
      <c r="B35" s="190" t="s">
        <v>237</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94">
        <f>W16</f>
        <v>0</v>
      </c>
      <c r="Y35" s="195"/>
      <c r="Z35" s="190" t="s">
        <v>237</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194">
        <f t="shared" si="0"/>
        <v>0</v>
      </c>
      <c r="AW35" s="195"/>
      <c r="AX35" s="198" t="s">
        <v>238</v>
      </c>
      <c r="AY35" s="16">
        <v>0</v>
      </c>
      <c r="AZ35" s="16">
        <v>0</v>
      </c>
      <c r="BA35" s="16">
        <v>0</v>
      </c>
      <c r="BB35" s="16">
        <v>0</v>
      </c>
      <c r="BC35" s="16">
        <v>0</v>
      </c>
      <c r="BD35" s="16">
        <v>0</v>
      </c>
      <c r="BE35" s="16">
        <v>0</v>
      </c>
      <c r="BF35" s="16">
        <v>0</v>
      </c>
      <c r="BG35" s="16">
        <v>0</v>
      </c>
      <c r="BH35" s="16">
        <v>0</v>
      </c>
      <c r="BI35" s="16">
        <v>0</v>
      </c>
      <c r="BJ35" s="16">
        <v>0</v>
      </c>
      <c r="BK35" s="16">
        <v>0</v>
      </c>
      <c r="BL35" s="16">
        <v>0</v>
      </c>
      <c r="BM35" s="16">
        <v>0</v>
      </c>
      <c r="BN35" s="16">
        <v>0</v>
      </c>
      <c r="BO35" s="16">
        <v>0</v>
      </c>
      <c r="BP35" s="16">
        <v>0</v>
      </c>
      <c r="BQ35" s="16">
        <v>0</v>
      </c>
      <c r="BR35" s="16">
        <v>0</v>
      </c>
      <c r="BS35" s="16">
        <v>0</v>
      </c>
      <c r="BT35" s="194">
        <f t="shared" si="1"/>
        <v>0.1</v>
      </c>
      <c r="BU35" s="195"/>
      <c r="BV35" s="198" t="s">
        <v>238</v>
      </c>
      <c r="BW35" s="16">
        <v>0.1</v>
      </c>
      <c r="BX35" s="16">
        <v>0.1</v>
      </c>
      <c r="BY35" s="16">
        <v>0.1</v>
      </c>
      <c r="BZ35" s="16">
        <v>0.1</v>
      </c>
      <c r="CA35" s="16">
        <v>0.1</v>
      </c>
      <c r="CB35" s="16">
        <v>0.1</v>
      </c>
      <c r="CC35" s="16">
        <v>0.1</v>
      </c>
      <c r="CD35" s="16">
        <v>0.1</v>
      </c>
      <c r="CE35" s="16">
        <v>0.1</v>
      </c>
      <c r="CF35" s="16">
        <v>0.1</v>
      </c>
      <c r="CG35" s="16">
        <v>0.1</v>
      </c>
      <c r="CH35" s="16">
        <v>0.1</v>
      </c>
      <c r="CI35" s="16">
        <v>0.1</v>
      </c>
      <c r="CJ35" s="16">
        <v>0.1</v>
      </c>
      <c r="CK35" s="16">
        <v>0.1</v>
      </c>
      <c r="CL35" s="16">
        <v>0.1</v>
      </c>
      <c r="CM35" s="16">
        <v>0.1</v>
      </c>
      <c r="CN35" s="16">
        <v>0</v>
      </c>
      <c r="CO35" s="16">
        <v>0</v>
      </c>
      <c r="CP35" s="16">
        <v>0</v>
      </c>
      <c r="CQ35" s="16">
        <v>0</v>
      </c>
      <c r="CR35" s="194">
        <f t="shared" si="2"/>
        <v>0.3</v>
      </c>
      <c r="CS35" s="195"/>
      <c r="CT35" s="198" t="s">
        <v>238</v>
      </c>
      <c r="CU35" s="16">
        <v>0.1</v>
      </c>
      <c r="CV35" s="16">
        <v>0.1</v>
      </c>
      <c r="CW35" s="16">
        <v>0.2</v>
      </c>
      <c r="CX35" s="16">
        <v>0.2</v>
      </c>
      <c r="CY35" s="16">
        <v>0.1</v>
      </c>
      <c r="CZ35" s="16">
        <v>0.2</v>
      </c>
      <c r="DA35" s="16">
        <v>0.1</v>
      </c>
      <c r="DB35" s="16">
        <v>0.1</v>
      </c>
      <c r="DC35" s="16">
        <v>0.1</v>
      </c>
      <c r="DD35" s="16">
        <v>0.1</v>
      </c>
      <c r="DE35" s="16">
        <v>0.1</v>
      </c>
      <c r="DF35" s="16">
        <v>0.1</v>
      </c>
      <c r="DG35" s="16">
        <v>0.1</v>
      </c>
      <c r="DH35" s="16">
        <v>0.1</v>
      </c>
      <c r="DI35" s="16">
        <v>0.1</v>
      </c>
      <c r="DJ35" s="16">
        <v>0.1</v>
      </c>
      <c r="DK35" s="16">
        <v>0.1</v>
      </c>
      <c r="DL35" s="16">
        <v>0.1</v>
      </c>
      <c r="DM35" s="16">
        <v>0</v>
      </c>
      <c r="DN35" s="16">
        <v>0</v>
      </c>
      <c r="DO35" s="16">
        <v>0</v>
      </c>
      <c r="DP35" s="194">
        <f t="shared" si="3"/>
        <v>0.5</v>
      </c>
      <c r="DQ35" s="195"/>
      <c r="DR35" s="198" t="s">
        <v>238</v>
      </c>
      <c r="DS35" s="16">
        <v>0</v>
      </c>
      <c r="DT35" s="16">
        <v>0</v>
      </c>
      <c r="DU35" s="16">
        <v>0</v>
      </c>
      <c r="DV35" s="16">
        <v>0</v>
      </c>
      <c r="DW35" s="16">
        <v>0</v>
      </c>
      <c r="DX35" s="16">
        <v>0</v>
      </c>
      <c r="DY35" s="16">
        <v>0</v>
      </c>
      <c r="DZ35" s="16">
        <v>0</v>
      </c>
      <c r="EA35" s="16">
        <v>0</v>
      </c>
      <c r="EB35" s="16">
        <v>0</v>
      </c>
      <c r="EC35" s="16">
        <v>0</v>
      </c>
      <c r="ED35" s="16">
        <v>0</v>
      </c>
      <c r="EE35" s="16">
        <v>0</v>
      </c>
      <c r="EF35" s="16">
        <v>0</v>
      </c>
      <c r="EG35" s="16">
        <v>0</v>
      </c>
      <c r="EH35" s="16">
        <v>0</v>
      </c>
      <c r="EI35" s="16">
        <v>0</v>
      </c>
      <c r="EJ35" s="16">
        <v>0</v>
      </c>
      <c r="EK35" s="16">
        <v>0</v>
      </c>
      <c r="EL35" s="16">
        <v>0</v>
      </c>
      <c r="EM35" s="16">
        <v>0</v>
      </c>
      <c r="EN35" s="194">
        <f t="shared" si="4"/>
        <v>0</v>
      </c>
      <c r="EO35" s="195"/>
      <c r="EP35" s="202" t="s">
        <v>237</v>
      </c>
      <c r="EQ35" s="1">
        <v>0</v>
      </c>
      <c r="ER35" s="1">
        <v>0</v>
      </c>
      <c r="ES35" s="1">
        <v>0</v>
      </c>
      <c r="ET35" s="1">
        <v>0</v>
      </c>
      <c r="EU35" s="1">
        <v>0</v>
      </c>
      <c r="EV35" s="1">
        <v>0</v>
      </c>
      <c r="EW35" s="1">
        <v>0</v>
      </c>
      <c r="EX35" s="1">
        <v>0</v>
      </c>
      <c r="EY35" s="1">
        <v>0</v>
      </c>
      <c r="EZ35" s="1">
        <v>0</v>
      </c>
      <c r="FA35" s="1">
        <v>0</v>
      </c>
      <c r="FB35" s="1">
        <v>0</v>
      </c>
      <c r="FC35" s="1">
        <v>0</v>
      </c>
      <c r="FD35" s="1">
        <v>0</v>
      </c>
      <c r="FE35" s="1">
        <v>0</v>
      </c>
      <c r="FF35" s="1">
        <v>0</v>
      </c>
      <c r="FG35" s="1">
        <v>0</v>
      </c>
      <c r="FH35" s="1">
        <v>0</v>
      </c>
      <c r="FI35" s="1">
        <v>0</v>
      </c>
      <c r="FJ35" s="1">
        <v>0</v>
      </c>
      <c r="FK35" s="1">
        <v>0</v>
      </c>
      <c r="FL35" s="194">
        <f t="shared" si="5"/>
        <v>0.1</v>
      </c>
      <c r="FM35" s="195"/>
      <c r="FN35" s="202" t="s">
        <v>237</v>
      </c>
      <c r="FO35" s="1">
        <v>0.1</v>
      </c>
      <c r="FP35" s="1">
        <v>0.1</v>
      </c>
      <c r="FQ35" s="1">
        <v>0.1</v>
      </c>
      <c r="FR35" s="1">
        <v>0.1</v>
      </c>
      <c r="FS35" s="1">
        <v>0.1</v>
      </c>
      <c r="FT35" s="1">
        <v>0.1</v>
      </c>
      <c r="FU35" s="1">
        <v>0.1</v>
      </c>
      <c r="FV35" s="1">
        <v>0.1</v>
      </c>
      <c r="FW35" s="1">
        <v>0.1</v>
      </c>
      <c r="FX35" s="1">
        <v>0.1</v>
      </c>
      <c r="FY35" s="1">
        <v>0.1</v>
      </c>
      <c r="FZ35" s="1">
        <v>0.1</v>
      </c>
      <c r="GA35" s="1">
        <v>0.1</v>
      </c>
      <c r="GB35" s="1">
        <v>0.1</v>
      </c>
      <c r="GC35" s="1">
        <v>0.1</v>
      </c>
      <c r="GD35" s="1">
        <v>0.1</v>
      </c>
      <c r="GE35" s="1">
        <v>0.1</v>
      </c>
      <c r="GF35" s="1">
        <v>0</v>
      </c>
      <c r="GG35" s="1">
        <v>0</v>
      </c>
      <c r="GH35" s="1">
        <v>0</v>
      </c>
      <c r="GI35" s="1">
        <v>0</v>
      </c>
      <c r="GJ35" s="194">
        <f t="shared" si="6"/>
        <v>0.3</v>
      </c>
      <c r="GK35" s="195"/>
      <c r="GL35" s="202" t="s">
        <v>237</v>
      </c>
      <c r="GM35" s="1">
        <v>0.1</v>
      </c>
      <c r="GN35" s="1">
        <v>0.1</v>
      </c>
      <c r="GO35" s="1">
        <v>0.1</v>
      </c>
      <c r="GP35" s="1">
        <v>0.1</v>
      </c>
      <c r="GQ35" s="1">
        <v>0.1</v>
      </c>
      <c r="GR35" s="1">
        <v>0.1</v>
      </c>
      <c r="GS35" s="1">
        <v>0.1</v>
      </c>
      <c r="GT35" s="1">
        <v>0.1</v>
      </c>
      <c r="GU35" s="1">
        <v>0.1</v>
      </c>
      <c r="GV35" s="1">
        <v>0</v>
      </c>
      <c r="GW35" s="1">
        <v>0</v>
      </c>
      <c r="GX35" s="1">
        <v>0</v>
      </c>
      <c r="GY35" s="1">
        <v>0</v>
      </c>
      <c r="GZ35" s="1">
        <v>0.1</v>
      </c>
      <c r="HA35" s="1">
        <v>0.1</v>
      </c>
      <c r="HB35" s="1">
        <v>0</v>
      </c>
      <c r="HC35" s="1">
        <v>0</v>
      </c>
      <c r="HD35" s="1">
        <v>0</v>
      </c>
      <c r="HE35" s="1">
        <v>0</v>
      </c>
      <c r="HF35" s="1">
        <v>0</v>
      </c>
      <c r="HG35" s="1">
        <v>0</v>
      </c>
      <c r="HH35" s="194">
        <f t="shared" si="7"/>
        <v>0.2</v>
      </c>
      <c r="HI35" s="195"/>
    </row>
    <row r="36" spans="1:217" ht="14.5">
      <c r="A36" s="1"/>
      <c r="B36" s="190" t="s">
        <v>239</v>
      </c>
      <c r="C36" s="2" t="s">
        <v>240</v>
      </c>
      <c r="D36" s="2" t="s">
        <v>240</v>
      </c>
      <c r="E36" s="2" t="s">
        <v>240</v>
      </c>
      <c r="F36" s="2" t="s">
        <v>240</v>
      </c>
      <c r="G36" s="2" t="s">
        <v>240</v>
      </c>
      <c r="H36" s="2" t="s">
        <v>240</v>
      </c>
      <c r="I36" s="2" t="s">
        <v>240</v>
      </c>
      <c r="J36" s="2" t="s">
        <v>240</v>
      </c>
      <c r="K36" s="2" t="s">
        <v>240</v>
      </c>
      <c r="L36" s="2" t="s">
        <v>240</v>
      </c>
      <c r="M36" s="2" t="s">
        <v>240</v>
      </c>
      <c r="N36" s="2">
        <v>0</v>
      </c>
      <c r="O36" s="2">
        <v>0</v>
      </c>
      <c r="P36" s="2">
        <v>0</v>
      </c>
      <c r="Q36" s="2">
        <v>0</v>
      </c>
      <c r="R36" s="2" t="s">
        <v>240</v>
      </c>
      <c r="S36" s="2" t="s">
        <v>240</v>
      </c>
      <c r="T36" s="2" t="s">
        <v>240</v>
      </c>
      <c r="U36" s="2" t="s">
        <v>240</v>
      </c>
      <c r="V36" s="2" t="s">
        <v>240</v>
      </c>
      <c r="W36" s="2" t="s">
        <v>240</v>
      </c>
      <c r="X36" s="194" t="str">
        <f>W17</f>
        <v>n.a.</v>
      </c>
      <c r="Y36" s="195"/>
      <c r="Z36" s="190" t="s">
        <v>239</v>
      </c>
      <c r="AA36" s="2" t="s">
        <v>240</v>
      </c>
      <c r="AB36" s="2" t="s">
        <v>240</v>
      </c>
      <c r="AC36" s="2" t="s">
        <v>240</v>
      </c>
      <c r="AD36" s="2" t="s">
        <v>240</v>
      </c>
      <c r="AE36" s="2" t="s">
        <v>240</v>
      </c>
      <c r="AF36" s="2" t="s">
        <v>240</v>
      </c>
      <c r="AG36" s="2" t="s">
        <v>240</v>
      </c>
      <c r="AH36" s="2" t="s">
        <v>240</v>
      </c>
      <c r="AI36" s="2" t="s">
        <v>240</v>
      </c>
      <c r="AJ36" s="2" t="s">
        <v>240</v>
      </c>
      <c r="AK36" s="2" t="s">
        <v>240</v>
      </c>
      <c r="AL36" s="2">
        <v>0</v>
      </c>
      <c r="AM36" s="2">
        <v>0</v>
      </c>
      <c r="AN36" s="2">
        <v>0</v>
      </c>
      <c r="AO36" s="2">
        <v>0</v>
      </c>
      <c r="AP36" s="2" t="s">
        <v>240</v>
      </c>
      <c r="AQ36" s="2" t="s">
        <v>240</v>
      </c>
      <c r="AR36" s="2" t="s">
        <v>240</v>
      </c>
      <c r="AS36" s="2" t="s">
        <v>240</v>
      </c>
      <c r="AT36" s="2" t="s">
        <v>240</v>
      </c>
      <c r="AU36" s="2" t="s">
        <v>240</v>
      </c>
      <c r="AV36" s="194" t="str">
        <f t="shared" si="0"/>
        <v>n.a.</v>
      </c>
      <c r="AW36" s="195"/>
      <c r="AX36" s="198" t="s">
        <v>241</v>
      </c>
      <c r="AY36" s="17" t="s">
        <v>242</v>
      </c>
      <c r="AZ36" s="17" t="s">
        <v>242</v>
      </c>
      <c r="BA36" s="17" t="s">
        <v>242</v>
      </c>
      <c r="BB36" s="17" t="s">
        <v>242</v>
      </c>
      <c r="BC36" s="17" t="s">
        <v>242</v>
      </c>
      <c r="BD36" s="17" t="s">
        <v>242</v>
      </c>
      <c r="BE36" s="17" t="s">
        <v>242</v>
      </c>
      <c r="BF36" s="17" t="s">
        <v>242</v>
      </c>
      <c r="BG36" s="17" t="s">
        <v>242</v>
      </c>
      <c r="BH36" s="17" t="s">
        <v>242</v>
      </c>
      <c r="BI36" s="17" t="s">
        <v>242</v>
      </c>
      <c r="BJ36" s="17">
        <v>0</v>
      </c>
      <c r="BK36" s="17">
        <v>0</v>
      </c>
      <c r="BL36" s="17">
        <v>0</v>
      </c>
      <c r="BM36" s="17">
        <v>0</v>
      </c>
      <c r="BN36" s="17" t="s">
        <v>242</v>
      </c>
      <c r="BO36" s="17" t="s">
        <v>242</v>
      </c>
      <c r="BP36" s="17" t="s">
        <v>242</v>
      </c>
      <c r="BQ36" s="17" t="s">
        <v>242</v>
      </c>
      <c r="BR36" s="17" t="s">
        <v>242</v>
      </c>
      <c r="BS36" s="17" t="s">
        <v>242</v>
      </c>
      <c r="BT36" s="194" t="str">
        <f t="shared" si="1"/>
        <v>n.a.</v>
      </c>
      <c r="BU36" s="195"/>
      <c r="BV36" s="198" t="s">
        <v>241</v>
      </c>
      <c r="BW36" s="17" t="s">
        <v>242</v>
      </c>
      <c r="BX36" s="17" t="s">
        <v>242</v>
      </c>
      <c r="BY36" s="17" t="s">
        <v>242</v>
      </c>
      <c r="BZ36" s="17" t="s">
        <v>242</v>
      </c>
      <c r="CA36" s="17" t="s">
        <v>242</v>
      </c>
      <c r="CB36" s="17" t="s">
        <v>242</v>
      </c>
      <c r="CC36" s="17" t="s">
        <v>242</v>
      </c>
      <c r="CD36" s="17" t="s">
        <v>242</v>
      </c>
      <c r="CE36" s="17" t="s">
        <v>242</v>
      </c>
      <c r="CF36" s="17" t="s">
        <v>242</v>
      </c>
      <c r="CG36" s="17" t="s">
        <v>242</v>
      </c>
      <c r="CH36" s="17">
        <v>0</v>
      </c>
      <c r="CI36" s="17">
        <v>0</v>
      </c>
      <c r="CJ36" s="17">
        <v>0</v>
      </c>
      <c r="CK36" s="17">
        <v>0</v>
      </c>
      <c r="CL36" s="17" t="s">
        <v>242</v>
      </c>
      <c r="CM36" s="17" t="s">
        <v>242</v>
      </c>
      <c r="CN36" s="17" t="s">
        <v>242</v>
      </c>
      <c r="CO36" s="17" t="s">
        <v>242</v>
      </c>
      <c r="CP36" s="17" t="s">
        <v>242</v>
      </c>
      <c r="CQ36" s="17" t="s">
        <v>242</v>
      </c>
      <c r="CR36" s="194" t="str">
        <f t="shared" si="2"/>
        <v>n.a.</v>
      </c>
      <c r="CS36" s="195"/>
      <c r="CT36" s="198" t="s">
        <v>241</v>
      </c>
      <c r="CU36" s="17" t="s">
        <v>242</v>
      </c>
      <c r="CV36" s="17" t="s">
        <v>242</v>
      </c>
      <c r="CW36" s="17" t="s">
        <v>242</v>
      </c>
      <c r="CX36" s="17" t="s">
        <v>242</v>
      </c>
      <c r="CY36" s="17" t="s">
        <v>242</v>
      </c>
      <c r="CZ36" s="17" t="s">
        <v>242</v>
      </c>
      <c r="DA36" s="17" t="s">
        <v>242</v>
      </c>
      <c r="DB36" s="17">
        <v>0</v>
      </c>
      <c r="DC36" s="17">
        <v>0</v>
      </c>
      <c r="DD36" s="17">
        <v>0</v>
      </c>
      <c r="DE36" s="17">
        <v>0</v>
      </c>
      <c r="DF36" s="17">
        <v>0</v>
      </c>
      <c r="DG36" s="17">
        <v>0</v>
      </c>
      <c r="DH36" s="17">
        <v>0</v>
      </c>
      <c r="DI36" s="17">
        <v>0</v>
      </c>
      <c r="DJ36" s="17" t="s">
        <v>242</v>
      </c>
      <c r="DK36" s="17" t="s">
        <v>242</v>
      </c>
      <c r="DL36" s="17" t="s">
        <v>242</v>
      </c>
      <c r="DM36" s="17" t="s">
        <v>242</v>
      </c>
      <c r="DN36" s="17" t="s">
        <v>242</v>
      </c>
      <c r="DO36" s="17" t="s">
        <v>242</v>
      </c>
      <c r="DP36" s="194" t="str">
        <f t="shared" si="3"/>
        <v>n.a.</v>
      </c>
      <c r="DQ36" s="195"/>
      <c r="DR36" s="198" t="s">
        <v>241</v>
      </c>
      <c r="DS36" s="17" t="s">
        <v>242</v>
      </c>
      <c r="DT36" s="17" t="s">
        <v>242</v>
      </c>
      <c r="DU36" s="17" t="s">
        <v>242</v>
      </c>
      <c r="DV36" s="17" t="s">
        <v>242</v>
      </c>
      <c r="DW36" s="17" t="s">
        <v>242</v>
      </c>
      <c r="DX36" s="17" t="s">
        <v>242</v>
      </c>
      <c r="DY36" s="17" t="s">
        <v>242</v>
      </c>
      <c r="DZ36" s="17" t="s">
        <v>242</v>
      </c>
      <c r="EA36" s="17">
        <v>0</v>
      </c>
      <c r="EB36" s="17">
        <v>0</v>
      </c>
      <c r="EC36" s="17">
        <v>0</v>
      </c>
      <c r="ED36" s="17">
        <v>0</v>
      </c>
      <c r="EE36" s="17">
        <v>0</v>
      </c>
      <c r="EF36" s="17">
        <v>0</v>
      </c>
      <c r="EG36" s="17">
        <v>0</v>
      </c>
      <c r="EH36" s="17" t="s">
        <v>242</v>
      </c>
      <c r="EI36" s="17" t="s">
        <v>242</v>
      </c>
      <c r="EJ36" s="17" t="s">
        <v>242</v>
      </c>
      <c r="EK36" s="17" t="s">
        <v>242</v>
      </c>
      <c r="EL36" s="17" t="s">
        <v>242</v>
      </c>
      <c r="EM36" s="17" t="s">
        <v>242</v>
      </c>
      <c r="EN36" s="194" t="str">
        <f t="shared" si="4"/>
        <v>n.a.</v>
      </c>
      <c r="EO36" s="195"/>
      <c r="EP36" s="202" t="s">
        <v>239</v>
      </c>
      <c r="EQ36" s="2" t="s">
        <v>240</v>
      </c>
      <c r="ER36" s="2" t="s">
        <v>240</v>
      </c>
      <c r="ES36" s="2" t="s">
        <v>240</v>
      </c>
      <c r="ET36" s="2" t="s">
        <v>240</v>
      </c>
      <c r="EU36" s="2" t="s">
        <v>240</v>
      </c>
      <c r="EV36" s="2" t="s">
        <v>240</v>
      </c>
      <c r="EW36" s="2" t="s">
        <v>240</v>
      </c>
      <c r="EX36" s="2" t="s">
        <v>240</v>
      </c>
      <c r="EY36" s="2" t="s">
        <v>240</v>
      </c>
      <c r="EZ36" s="2" t="s">
        <v>240</v>
      </c>
      <c r="FA36" s="2" t="s">
        <v>240</v>
      </c>
      <c r="FB36" s="2">
        <v>0</v>
      </c>
      <c r="FC36" s="2">
        <v>0</v>
      </c>
      <c r="FD36" s="2">
        <v>0</v>
      </c>
      <c r="FE36" s="2">
        <v>0</v>
      </c>
      <c r="FF36" s="2" t="s">
        <v>240</v>
      </c>
      <c r="FG36" s="2" t="s">
        <v>240</v>
      </c>
      <c r="FH36" s="2" t="s">
        <v>240</v>
      </c>
      <c r="FI36" s="2" t="s">
        <v>240</v>
      </c>
      <c r="FJ36" s="2" t="s">
        <v>240</v>
      </c>
      <c r="FK36" s="2" t="s">
        <v>240</v>
      </c>
      <c r="FL36" s="194" t="str">
        <f t="shared" si="5"/>
        <v>n.a.</v>
      </c>
      <c r="FM36" s="195"/>
      <c r="FN36" s="202" t="s">
        <v>239</v>
      </c>
      <c r="FO36" s="2" t="s">
        <v>240</v>
      </c>
      <c r="FP36" s="2" t="s">
        <v>240</v>
      </c>
      <c r="FQ36" s="2" t="s">
        <v>240</v>
      </c>
      <c r="FR36" s="2" t="s">
        <v>240</v>
      </c>
      <c r="FS36" s="2" t="s">
        <v>240</v>
      </c>
      <c r="FT36" s="2" t="s">
        <v>240</v>
      </c>
      <c r="FU36" s="2" t="s">
        <v>240</v>
      </c>
      <c r="FV36" s="2" t="s">
        <v>240</v>
      </c>
      <c r="FW36" s="2" t="s">
        <v>240</v>
      </c>
      <c r="FX36" s="2" t="s">
        <v>240</v>
      </c>
      <c r="FY36" s="2" t="s">
        <v>240</v>
      </c>
      <c r="FZ36" s="2">
        <v>0</v>
      </c>
      <c r="GA36" s="2">
        <v>0</v>
      </c>
      <c r="GB36" s="2">
        <v>0</v>
      </c>
      <c r="GC36" s="2">
        <v>0</v>
      </c>
      <c r="GD36" s="2" t="s">
        <v>240</v>
      </c>
      <c r="GE36" s="2" t="s">
        <v>240</v>
      </c>
      <c r="GF36" s="2" t="s">
        <v>240</v>
      </c>
      <c r="GG36" s="2" t="s">
        <v>240</v>
      </c>
      <c r="GH36" s="2" t="s">
        <v>240</v>
      </c>
      <c r="GI36" s="2" t="s">
        <v>240</v>
      </c>
      <c r="GJ36" s="194" t="str">
        <f t="shared" si="6"/>
        <v>n.a.</v>
      </c>
      <c r="GK36" s="195"/>
      <c r="GL36" s="202" t="s">
        <v>239</v>
      </c>
      <c r="GM36" s="2" t="s">
        <v>240</v>
      </c>
      <c r="GN36" s="2" t="s">
        <v>240</v>
      </c>
      <c r="GO36" s="2" t="s">
        <v>240</v>
      </c>
      <c r="GP36" s="2" t="s">
        <v>240</v>
      </c>
      <c r="GQ36" s="2" t="s">
        <v>240</v>
      </c>
      <c r="GR36" s="2" t="s">
        <v>240</v>
      </c>
      <c r="GS36" s="2" t="s">
        <v>240</v>
      </c>
      <c r="GT36" s="2" t="s">
        <v>240</v>
      </c>
      <c r="GU36" s="2" t="s">
        <v>240</v>
      </c>
      <c r="GV36" s="2" t="s">
        <v>240</v>
      </c>
      <c r="GW36" s="2">
        <v>0</v>
      </c>
      <c r="GX36" s="2">
        <v>0</v>
      </c>
      <c r="GY36" s="2">
        <v>0</v>
      </c>
      <c r="GZ36" s="2">
        <v>0</v>
      </c>
      <c r="HA36" s="2">
        <v>0</v>
      </c>
      <c r="HB36" s="2" t="s">
        <v>240</v>
      </c>
      <c r="HC36" s="2" t="s">
        <v>240</v>
      </c>
      <c r="HD36" s="2" t="s">
        <v>240</v>
      </c>
      <c r="HE36" s="2" t="s">
        <v>240</v>
      </c>
      <c r="HF36" s="2" t="s">
        <v>240</v>
      </c>
      <c r="HG36" s="2" t="s">
        <v>240</v>
      </c>
      <c r="HH36" s="194" t="str">
        <f t="shared" si="7"/>
        <v>n.a.</v>
      </c>
      <c r="HI36" s="195"/>
    </row>
    <row r="37" spans="1:217" ht="14.5">
      <c r="A37" s="1"/>
      <c r="B37" s="190" t="s">
        <v>243</v>
      </c>
      <c r="C37" s="1">
        <v>0</v>
      </c>
      <c r="D37" s="2" t="s">
        <v>240</v>
      </c>
      <c r="E37" s="2" t="s">
        <v>240</v>
      </c>
      <c r="F37" s="2" t="s">
        <v>240</v>
      </c>
      <c r="G37" s="2" t="s">
        <v>240</v>
      </c>
      <c r="H37" s="2" t="s">
        <v>240</v>
      </c>
      <c r="I37" s="2" t="s">
        <v>240</v>
      </c>
      <c r="J37" s="2" t="s">
        <v>240</v>
      </c>
      <c r="K37" s="2" t="s">
        <v>240</v>
      </c>
      <c r="L37" s="2" t="s">
        <v>240</v>
      </c>
      <c r="M37" s="2" t="s">
        <v>240</v>
      </c>
      <c r="N37" s="2" t="s">
        <v>240</v>
      </c>
      <c r="O37" s="2" t="s">
        <v>240</v>
      </c>
      <c r="P37" s="2" t="s">
        <v>240</v>
      </c>
      <c r="Q37" s="2" t="s">
        <v>240</v>
      </c>
      <c r="R37" s="2" t="s">
        <v>240</v>
      </c>
      <c r="S37" s="2" t="s">
        <v>240</v>
      </c>
      <c r="T37" s="2" t="s">
        <v>240</v>
      </c>
      <c r="U37" s="2" t="s">
        <v>240</v>
      </c>
      <c r="V37" s="2" t="s">
        <v>240</v>
      </c>
      <c r="W37" s="2" t="s">
        <v>240</v>
      </c>
      <c r="X37" s="194" t="str">
        <f>W18</f>
        <v>n.a.</v>
      </c>
      <c r="Y37" s="195"/>
      <c r="Z37" s="190" t="s">
        <v>243</v>
      </c>
      <c r="AA37" s="1">
        <v>0</v>
      </c>
      <c r="AB37" s="2" t="s">
        <v>240</v>
      </c>
      <c r="AC37" s="2" t="s">
        <v>240</v>
      </c>
      <c r="AD37" s="2" t="s">
        <v>240</v>
      </c>
      <c r="AE37" s="2" t="s">
        <v>240</v>
      </c>
      <c r="AF37" s="2" t="s">
        <v>240</v>
      </c>
      <c r="AG37" s="2" t="s">
        <v>240</v>
      </c>
      <c r="AH37" s="2" t="s">
        <v>240</v>
      </c>
      <c r="AI37" s="2" t="s">
        <v>240</v>
      </c>
      <c r="AJ37" s="2" t="s">
        <v>240</v>
      </c>
      <c r="AK37" s="2" t="s">
        <v>240</v>
      </c>
      <c r="AL37" s="2" t="s">
        <v>240</v>
      </c>
      <c r="AM37" s="2" t="s">
        <v>240</v>
      </c>
      <c r="AN37" s="2" t="s">
        <v>240</v>
      </c>
      <c r="AO37" s="2" t="s">
        <v>240</v>
      </c>
      <c r="AP37" s="2" t="s">
        <v>240</v>
      </c>
      <c r="AQ37" s="2" t="s">
        <v>240</v>
      </c>
      <c r="AR37" s="2" t="s">
        <v>240</v>
      </c>
      <c r="AS37" s="2" t="s">
        <v>240</v>
      </c>
      <c r="AT37" s="2" t="s">
        <v>240</v>
      </c>
      <c r="AU37" s="2" t="s">
        <v>240</v>
      </c>
      <c r="AV37" s="194" t="str">
        <f t="shared" si="0"/>
        <v>n.a.</v>
      </c>
      <c r="AW37" s="195"/>
      <c r="AX37" s="198" t="s">
        <v>244</v>
      </c>
      <c r="AY37" s="16">
        <v>0</v>
      </c>
      <c r="AZ37" s="17" t="s">
        <v>242</v>
      </c>
      <c r="BA37" s="17" t="s">
        <v>242</v>
      </c>
      <c r="BB37" s="17" t="s">
        <v>242</v>
      </c>
      <c r="BC37" s="17" t="s">
        <v>242</v>
      </c>
      <c r="BD37" s="17" t="s">
        <v>242</v>
      </c>
      <c r="BE37" s="17" t="s">
        <v>242</v>
      </c>
      <c r="BF37" s="17" t="s">
        <v>242</v>
      </c>
      <c r="BG37" s="17" t="s">
        <v>242</v>
      </c>
      <c r="BH37" s="17" t="s">
        <v>242</v>
      </c>
      <c r="BI37" s="17" t="s">
        <v>242</v>
      </c>
      <c r="BJ37" s="17" t="s">
        <v>242</v>
      </c>
      <c r="BK37" s="17" t="s">
        <v>242</v>
      </c>
      <c r="BL37" s="17" t="s">
        <v>242</v>
      </c>
      <c r="BM37" s="17" t="s">
        <v>242</v>
      </c>
      <c r="BN37" s="17" t="s">
        <v>242</v>
      </c>
      <c r="BO37" s="17" t="s">
        <v>242</v>
      </c>
      <c r="BP37" s="17" t="s">
        <v>242</v>
      </c>
      <c r="BQ37" s="17" t="s">
        <v>242</v>
      </c>
      <c r="BR37" s="17" t="s">
        <v>242</v>
      </c>
      <c r="BS37" s="17" t="s">
        <v>242</v>
      </c>
      <c r="BT37" s="194" t="str">
        <f t="shared" si="1"/>
        <v>n.a.</v>
      </c>
      <c r="BU37" s="195"/>
      <c r="BV37" s="198" t="s">
        <v>244</v>
      </c>
      <c r="BW37" s="16">
        <v>0</v>
      </c>
      <c r="BX37" s="17" t="s">
        <v>242</v>
      </c>
      <c r="BY37" s="17" t="s">
        <v>242</v>
      </c>
      <c r="BZ37" s="17" t="s">
        <v>242</v>
      </c>
      <c r="CA37" s="17" t="s">
        <v>242</v>
      </c>
      <c r="CB37" s="17" t="s">
        <v>242</v>
      </c>
      <c r="CC37" s="17" t="s">
        <v>242</v>
      </c>
      <c r="CD37" s="17" t="s">
        <v>242</v>
      </c>
      <c r="CE37" s="17" t="s">
        <v>242</v>
      </c>
      <c r="CF37" s="17" t="s">
        <v>242</v>
      </c>
      <c r="CG37" s="17" t="s">
        <v>242</v>
      </c>
      <c r="CH37" s="17" t="s">
        <v>242</v>
      </c>
      <c r="CI37" s="17" t="s">
        <v>242</v>
      </c>
      <c r="CJ37" s="17" t="s">
        <v>242</v>
      </c>
      <c r="CK37" s="17" t="s">
        <v>242</v>
      </c>
      <c r="CL37" s="17" t="s">
        <v>242</v>
      </c>
      <c r="CM37" s="17" t="s">
        <v>242</v>
      </c>
      <c r="CN37" s="17" t="s">
        <v>242</v>
      </c>
      <c r="CO37" s="17" t="s">
        <v>242</v>
      </c>
      <c r="CP37" s="17" t="s">
        <v>242</v>
      </c>
      <c r="CQ37" s="17" t="s">
        <v>242</v>
      </c>
      <c r="CR37" s="194" t="str">
        <f t="shared" si="2"/>
        <v>n.a.</v>
      </c>
      <c r="CS37" s="195"/>
      <c r="CT37" s="198" t="s">
        <v>244</v>
      </c>
      <c r="CU37" s="16">
        <v>0</v>
      </c>
      <c r="CV37" s="17" t="s">
        <v>242</v>
      </c>
      <c r="CW37" s="17" t="s">
        <v>242</v>
      </c>
      <c r="CX37" s="17" t="s">
        <v>242</v>
      </c>
      <c r="CY37" s="17" t="s">
        <v>242</v>
      </c>
      <c r="CZ37" s="17" t="s">
        <v>242</v>
      </c>
      <c r="DA37" s="17" t="s">
        <v>242</v>
      </c>
      <c r="DB37" s="17" t="s">
        <v>242</v>
      </c>
      <c r="DC37" s="17" t="s">
        <v>242</v>
      </c>
      <c r="DD37" s="17" t="s">
        <v>242</v>
      </c>
      <c r="DE37" s="17" t="s">
        <v>242</v>
      </c>
      <c r="DF37" s="17" t="s">
        <v>242</v>
      </c>
      <c r="DG37" s="17" t="s">
        <v>242</v>
      </c>
      <c r="DH37" s="17" t="s">
        <v>242</v>
      </c>
      <c r="DI37" s="17" t="s">
        <v>242</v>
      </c>
      <c r="DJ37" s="17" t="s">
        <v>242</v>
      </c>
      <c r="DK37" s="17" t="s">
        <v>242</v>
      </c>
      <c r="DL37" s="17" t="s">
        <v>242</v>
      </c>
      <c r="DM37" s="17" t="s">
        <v>242</v>
      </c>
      <c r="DN37" s="17" t="s">
        <v>242</v>
      </c>
      <c r="DO37" s="17" t="s">
        <v>242</v>
      </c>
      <c r="DP37" s="194" t="str">
        <f t="shared" si="3"/>
        <v>n.a.</v>
      </c>
      <c r="DQ37" s="195"/>
      <c r="DR37" s="198" t="s">
        <v>244</v>
      </c>
      <c r="DS37" s="16">
        <v>0</v>
      </c>
      <c r="DT37" s="17" t="s">
        <v>242</v>
      </c>
      <c r="DU37" s="17" t="s">
        <v>242</v>
      </c>
      <c r="DV37" s="17" t="s">
        <v>242</v>
      </c>
      <c r="DW37" s="17" t="s">
        <v>242</v>
      </c>
      <c r="DX37" s="17" t="s">
        <v>242</v>
      </c>
      <c r="DY37" s="17" t="s">
        <v>242</v>
      </c>
      <c r="DZ37" s="17" t="s">
        <v>242</v>
      </c>
      <c r="EA37" s="17" t="s">
        <v>242</v>
      </c>
      <c r="EB37" s="17" t="s">
        <v>242</v>
      </c>
      <c r="EC37" s="17" t="s">
        <v>242</v>
      </c>
      <c r="ED37" s="17" t="s">
        <v>242</v>
      </c>
      <c r="EE37" s="17" t="s">
        <v>242</v>
      </c>
      <c r="EF37" s="17" t="s">
        <v>242</v>
      </c>
      <c r="EG37" s="17" t="s">
        <v>242</v>
      </c>
      <c r="EH37" s="17" t="s">
        <v>242</v>
      </c>
      <c r="EI37" s="17" t="s">
        <v>242</v>
      </c>
      <c r="EJ37" s="17" t="s">
        <v>242</v>
      </c>
      <c r="EK37" s="17" t="s">
        <v>242</v>
      </c>
      <c r="EL37" s="17" t="s">
        <v>242</v>
      </c>
      <c r="EM37" s="17" t="s">
        <v>242</v>
      </c>
      <c r="EN37" s="194" t="str">
        <f t="shared" si="4"/>
        <v>n.a.</v>
      </c>
      <c r="EO37" s="195"/>
      <c r="EP37" s="202" t="s">
        <v>243</v>
      </c>
      <c r="EQ37" s="1">
        <v>0</v>
      </c>
      <c r="ER37" s="2" t="s">
        <v>240</v>
      </c>
      <c r="ES37" s="2" t="s">
        <v>240</v>
      </c>
      <c r="ET37" s="2" t="s">
        <v>240</v>
      </c>
      <c r="EU37" s="2" t="s">
        <v>240</v>
      </c>
      <c r="EV37" s="2" t="s">
        <v>240</v>
      </c>
      <c r="EW37" s="2" t="s">
        <v>240</v>
      </c>
      <c r="EX37" s="2" t="s">
        <v>240</v>
      </c>
      <c r="EY37" s="2" t="s">
        <v>240</v>
      </c>
      <c r="EZ37" s="2" t="s">
        <v>240</v>
      </c>
      <c r="FA37" s="2" t="s">
        <v>240</v>
      </c>
      <c r="FB37" s="2" t="s">
        <v>240</v>
      </c>
      <c r="FC37" s="2" t="s">
        <v>240</v>
      </c>
      <c r="FD37" s="2" t="s">
        <v>240</v>
      </c>
      <c r="FE37" s="2" t="s">
        <v>240</v>
      </c>
      <c r="FF37" s="2" t="s">
        <v>240</v>
      </c>
      <c r="FG37" s="2" t="s">
        <v>240</v>
      </c>
      <c r="FH37" s="2" t="s">
        <v>240</v>
      </c>
      <c r="FI37" s="2" t="s">
        <v>240</v>
      </c>
      <c r="FJ37" s="2" t="s">
        <v>240</v>
      </c>
      <c r="FK37" s="2" t="s">
        <v>240</v>
      </c>
      <c r="FL37" s="194" t="str">
        <f t="shared" si="5"/>
        <v>n.a.</v>
      </c>
      <c r="FM37" s="195"/>
      <c r="FN37" s="202" t="s">
        <v>243</v>
      </c>
      <c r="FO37" s="1">
        <v>0</v>
      </c>
      <c r="FP37" s="2" t="s">
        <v>240</v>
      </c>
      <c r="FQ37" s="2" t="s">
        <v>240</v>
      </c>
      <c r="FR37" s="2" t="s">
        <v>240</v>
      </c>
      <c r="FS37" s="2" t="s">
        <v>240</v>
      </c>
      <c r="FT37" s="2" t="s">
        <v>240</v>
      </c>
      <c r="FU37" s="2" t="s">
        <v>240</v>
      </c>
      <c r="FV37" s="2" t="s">
        <v>240</v>
      </c>
      <c r="FW37" s="2" t="s">
        <v>240</v>
      </c>
      <c r="FX37" s="2" t="s">
        <v>240</v>
      </c>
      <c r="FY37" s="2" t="s">
        <v>240</v>
      </c>
      <c r="FZ37" s="2" t="s">
        <v>240</v>
      </c>
      <c r="GA37" s="2" t="s">
        <v>240</v>
      </c>
      <c r="GB37" s="2" t="s">
        <v>240</v>
      </c>
      <c r="GC37" s="2" t="s">
        <v>240</v>
      </c>
      <c r="GD37" s="2" t="s">
        <v>240</v>
      </c>
      <c r="GE37" s="2" t="s">
        <v>240</v>
      </c>
      <c r="GF37" s="2" t="s">
        <v>240</v>
      </c>
      <c r="GG37" s="2" t="s">
        <v>240</v>
      </c>
      <c r="GH37" s="2" t="s">
        <v>240</v>
      </c>
      <c r="GI37" s="2" t="s">
        <v>240</v>
      </c>
      <c r="GJ37" s="194" t="str">
        <f t="shared" si="6"/>
        <v>n.a.</v>
      </c>
      <c r="GK37" s="195"/>
      <c r="GL37" s="202" t="s">
        <v>243</v>
      </c>
      <c r="GM37" s="1">
        <v>0</v>
      </c>
      <c r="GN37" s="2" t="s">
        <v>240</v>
      </c>
      <c r="GO37" s="2" t="s">
        <v>240</v>
      </c>
      <c r="GP37" s="2" t="s">
        <v>240</v>
      </c>
      <c r="GQ37" s="2" t="s">
        <v>240</v>
      </c>
      <c r="GR37" s="2" t="s">
        <v>240</v>
      </c>
      <c r="GS37" s="2" t="s">
        <v>240</v>
      </c>
      <c r="GT37" s="2" t="s">
        <v>240</v>
      </c>
      <c r="GU37" s="2" t="s">
        <v>240</v>
      </c>
      <c r="GV37" s="2" t="s">
        <v>240</v>
      </c>
      <c r="GW37" s="2" t="s">
        <v>240</v>
      </c>
      <c r="GX37" s="2" t="s">
        <v>240</v>
      </c>
      <c r="GY37" s="2" t="s">
        <v>240</v>
      </c>
      <c r="GZ37" s="2" t="s">
        <v>240</v>
      </c>
      <c r="HA37" s="2" t="s">
        <v>240</v>
      </c>
      <c r="HB37" s="2" t="s">
        <v>240</v>
      </c>
      <c r="HC37" s="2" t="s">
        <v>240</v>
      </c>
      <c r="HD37" s="2" t="s">
        <v>240</v>
      </c>
      <c r="HE37" s="2" t="s">
        <v>240</v>
      </c>
      <c r="HF37" s="2" t="s">
        <v>240</v>
      </c>
      <c r="HG37" s="2" t="s">
        <v>240</v>
      </c>
      <c r="HH37" s="194" t="str">
        <f t="shared" si="7"/>
        <v>n.a.</v>
      </c>
      <c r="HI37" s="195"/>
    </row>
    <row r="38" spans="1:217" ht="14.5">
      <c r="A38" s="410"/>
      <c r="B38" s="410"/>
      <c r="C38" s="1"/>
      <c r="D38" s="1"/>
      <c r="E38" s="1"/>
      <c r="F38" s="1"/>
      <c r="G38" s="1"/>
      <c r="H38" s="1"/>
      <c r="I38" s="1"/>
      <c r="J38" s="1"/>
      <c r="K38" s="1"/>
      <c r="L38" s="1"/>
      <c r="M38" s="1"/>
      <c r="N38" s="1"/>
      <c r="O38" s="1"/>
      <c r="P38" s="1"/>
      <c r="Q38" s="1"/>
      <c r="R38" s="1"/>
      <c r="S38" s="1"/>
      <c r="T38" s="1"/>
      <c r="U38" s="1"/>
      <c r="V38" s="1"/>
      <c r="W38" s="1"/>
      <c r="Y38" s="410"/>
      <c r="Z38" s="410"/>
      <c r="AA38" s="1"/>
      <c r="AB38" s="1"/>
      <c r="AC38" s="1"/>
      <c r="AD38" s="1"/>
      <c r="AE38" s="1"/>
      <c r="AF38" s="1"/>
      <c r="AG38" s="1"/>
      <c r="AH38" s="1"/>
      <c r="AI38" s="1"/>
      <c r="AJ38" s="1"/>
      <c r="AK38" s="1"/>
      <c r="AL38" s="1"/>
      <c r="AM38" s="1"/>
      <c r="AN38" s="1"/>
      <c r="AO38" s="1"/>
      <c r="AP38" s="1"/>
      <c r="AQ38" s="1"/>
      <c r="AR38" s="1"/>
      <c r="AS38" s="1"/>
      <c r="AT38" s="1"/>
      <c r="AU38" s="1"/>
      <c r="AW38" s="411"/>
      <c r="AX38" s="411"/>
      <c r="AY38" s="16"/>
      <c r="AZ38" s="16"/>
      <c r="BA38" s="16"/>
      <c r="BB38" s="16"/>
      <c r="BC38" s="16"/>
      <c r="BD38" s="16"/>
      <c r="BE38" s="16"/>
      <c r="BF38" s="16"/>
      <c r="BG38" s="16"/>
      <c r="BH38" s="16"/>
      <c r="BI38" s="16"/>
      <c r="BJ38" s="16"/>
      <c r="BK38" s="16"/>
      <c r="BL38" s="16"/>
      <c r="BM38" s="16"/>
      <c r="BN38" s="16"/>
      <c r="BO38" s="16"/>
      <c r="BP38" s="16"/>
      <c r="BQ38" s="16"/>
      <c r="BR38" s="16"/>
      <c r="BS38" s="16"/>
      <c r="BT38" s="29"/>
      <c r="BU38" s="411"/>
      <c r="BV38" s="411"/>
      <c r="BW38" s="16"/>
      <c r="BX38" s="16"/>
      <c r="BY38" s="16"/>
      <c r="BZ38" s="16"/>
      <c r="CA38" s="16"/>
      <c r="CB38" s="16"/>
      <c r="CC38" s="16"/>
      <c r="CD38" s="16"/>
      <c r="CE38" s="16"/>
      <c r="CF38" s="16"/>
      <c r="CG38" s="16"/>
      <c r="CH38" s="16"/>
      <c r="CI38" s="16"/>
      <c r="CJ38" s="16"/>
      <c r="CK38" s="16"/>
      <c r="CL38" s="16"/>
      <c r="CM38" s="16"/>
      <c r="CN38" s="16"/>
      <c r="CO38" s="16"/>
      <c r="CP38" s="16"/>
      <c r="CQ38" s="16"/>
      <c r="CR38" s="29"/>
      <c r="CS38" s="411"/>
      <c r="CT38" s="411"/>
      <c r="CU38" s="16"/>
      <c r="CV38" s="16"/>
      <c r="CW38" s="16"/>
      <c r="CX38" s="16"/>
      <c r="CY38" s="16"/>
      <c r="CZ38" s="16"/>
      <c r="DA38" s="16"/>
      <c r="DB38" s="16"/>
      <c r="DC38" s="16"/>
      <c r="DD38" s="16"/>
      <c r="DE38" s="16"/>
      <c r="DF38" s="16"/>
      <c r="DG38" s="16"/>
      <c r="DH38" s="16"/>
      <c r="DI38" s="16"/>
      <c r="DJ38" s="16"/>
      <c r="DK38" s="16"/>
      <c r="DL38" s="16"/>
      <c r="DM38" s="16"/>
      <c r="DN38" s="16"/>
      <c r="DO38" s="16"/>
      <c r="DP38" s="29"/>
      <c r="DQ38" s="411"/>
      <c r="DR38" s="411"/>
      <c r="DS38" s="16"/>
      <c r="DT38" s="16"/>
      <c r="DU38" s="16"/>
      <c r="DV38" s="16"/>
      <c r="DW38" s="16"/>
      <c r="DX38" s="16"/>
      <c r="DY38" s="16"/>
      <c r="DZ38" s="16"/>
      <c r="EA38" s="16"/>
      <c r="EB38" s="16"/>
      <c r="EC38" s="16"/>
      <c r="ED38" s="16"/>
      <c r="EE38" s="16"/>
      <c r="EF38" s="16"/>
      <c r="EG38" s="16"/>
      <c r="EH38" s="16"/>
      <c r="EI38" s="16"/>
      <c r="EJ38" s="16"/>
      <c r="EK38" s="16"/>
      <c r="EL38" s="16"/>
      <c r="EM38" s="16"/>
      <c r="EO38" s="410"/>
      <c r="EP38" s="410"/>
      <c r="EQ38" s="1"/>
      <c r="ER38" s="1"/>
      <c r="ES38" s="1"/>
      <c r="ET38" s="1"/>
      <c r="EU38" s="1"/>
      <c r="EV38" s="1"/>
      <c r="EW38" s="1"/>
      <c r="EX38" s="1"/>
      <c r="EY38" s="1"/>
      <c r="EZ38" s="1"/>
      <c r="FA38" s="1"/>
      <c r="FB38" s="1"/>
      <c r="FC38" s="1"/>
      <c r="FD38" s="1"/>
      <c r="FE38" s="1"/>
      <c r="FF38" s="1"/>
      <c r="FG38" s="1"/>
      <c r="FH38" s="1"/>
      <c r="FI38" s="1"/>
      <c r="FJ38" s="1"/>
      <c r="FK38" s="1"/>
      <c r="FM38" s="410"/>
      <c r="FN38" s="410"/>
      <c r="FO38" s="1"/>
      <c r="FP38" s="1"/>
      <c r="FQ38" s="1"/>
      <c r="FR38" s="1"/>
      <c r="FS38" s="1"/>
      <c r="FT38" s="1"/>
      <c r="FU38" s="1"/>
      <c r="FV38" s="1"/>
      <c r="FW38" s="1"/>
      <c r="FX38" s="1"/>
      <c r="FY38" s="1"/>
      <c r="FZ38" s="1"/>
      <c r="GA38" s="1"/>
      <c r="GB38" s="1"/>
      <c r="GC38" s="1"/>
      <c r="GD38" s="1"/>
      <c r="GE38" s="1"/>
      <c r="GF38" s="1"/>
      <c r="GG38" s="1"/>
      <c r="GH38" s="1"/>
      <c r="GI38" s="1"/>
      <c r="GK38" s="410"/>
      <c r="GL38" s="410"/>
      <c r="GM38" s="1"/>
      <c r="GN38" s="1"/>
      <c r="GO38" s="1"/>
      <c r="GP38" s="1"/>
      <c r="GQ38" s="1"/>
      <c r="GR38" s="1"/>
      <c r="GS38" s="1"/>
      <c r="GT38" s="1"/>
      <c r="GU38" s="1"/>
      <c r="GV38" s="1"/>
      <c r="GW38" s="1"/>
      <c r="GX38" s="1"/>
      <c r="GY38" s="1"/>
      <c r="GZ38" s="1"/>
      <c r="HA38" s="1"/>
      <c r="HB38" s="1"/>
      <c r="HC38" s="1"/>
      <c r="HD38" s="1"/>
      <c r="HE38" s="1"/>
      <c r="HF38" s="1"/>
      <c r="HG38" s="1"/>
    </row>
    <row r="39" spans="1:217" ht="14.5">
      <c r="A39" s="1"/>
      <c r="B39" s="123" t="s">
        <v>247</v>
      </c>
      <c r="C39" s="1"/>
      <c r="D39" s="1"/>
      <c r="E39" s="1"/>
      <c r="F39" s="1"/>
      <c r="G39" s="1"/>
      <c r="H39" s="1"/>
      <c r="I39" s="1"/>
      <c r="J39" s="1"/>
      <c r="K39" s="1"/>
      <c r="L39" s="1"/>
      <c r="M39" s="1"/>
      <c r="N39" s="1"/>
      <c r="O39" s="1"/>
      <c r="P39" s="1"/>
      <c r="Q39" s="1"/>
      <c r="R39" s="1"/>
      <c r="S39" s="1"/>
      <c r="T39" s="1"/>
      <c r="U39" s="1"/>
      <c r="V39" s="1"/>
      <c r="W39" s="1"/>
      <c r="Y39" s="1"/>
      <c r="Z39" s="123" t="s">
        <v>247</v>
      </c>
      <c r="AA39" s="1"/>
      <c r="AB39" s="1"/>
      <c r="AC39" s="1"/>
      <c r="AD39" s="1"/>
      <c r="AE39" s="1"/>
      <c r="AF39" s="1"/>
      <c r="AG39" s="1"/>
      <c r="AH39" s="1"/>
      <c r="AI39" s="1"/>
      <c r="AJ39" s="1"/>
      <c r="AK39" s="1"/>
      <c r="AL39" s="1"/>
      <c r="AM39" s="1"/>
      <c r="AN39" s="1"/>
      <c r="AO39" s="1"/>
      <c r="AP39" s="1"/>
      <c r="AQ39" s="1"/>
      <c r="AR39" s="1"/>
      <c r="AS39" s="1"/>
      <c r="AT39" s="1"/>
      <c r="AU39" s="1"/>
      <c r="AW39" s="16"/>
      <c r="AX39" s="196" t="s">
        <v>248</v>
      </c>
      <c r="AY39" s="16"/>
      <c r="AZ39" s="16"/>
      <c r="BA39" s="16"/>
      <c r="BB39" s="16"/>
      <c r="BC39" s="16"/>
      <c r="BD39" s="16"/>
      <c r="BE39" s="16"/>
      <c r="BF39" s="16"/>
      <c r="BG39" s="16"/>
      <c r="BH39" s="16"/>
      <c r="BI39" s="16"/>
      <c r="BJ39" s="16"/>
      <c r="BK39" s="16"/>
      <c r="BL39" s="16"/>
      <c r="BM39" s="16"/>
      <c r="BN39" s="16"/>
      <c r="BO39" s="16"/>
      <c r="BP39" s="16"/>
      <c r="BQ39" s="16"/>
      <c r="BR39" s="16"/>
      <c r="BS39" s="16"/>
      <c r="BT39" s="29"/>
      <c r="BU39" s="16"/>
      <c r="BV39" s="196" t="s">
        <v>248</v>
      </c>
      <c r="BW39" s="16"/>
      <c r="BX39" s="16"/>
      <c r="BY39" s="16"/>
      <c r="BZ39" s="16"/>
      <c r="CA39" s="16"/>
      <c r="CB39" s="16"/>
      <c r="CC39" s="16"/>
      <c r="CD39" s="16"/>
      <c r="CE39" s="16"/>
      <c r="CF39" s="16"/>
      <c r="CG39" s="16"/>
      <c r="CH39" s="16"/>
      <c r="CI39" s="16"/>
      <c r="CJ39" s="16"/>
      <c r="CK39" s="16"/>
      <c r="CL39" s="16"/>
      <c r="CM39" s="16"/>
      <c r="CN39" s="16"/>
      <c r="CO39" s="16"/>
      <c r="CP39" s="16"/>
      <c r="CQ39" s="16"/>
      <c r="CR39" s="29"/>
      <c r="CS39" s="16"/>
      <c r="CT39" s="196" t="s">
        <v>248</v>
      </c>
      <c r="CU39" s="16"/>
      <c r="CV39" s="16"/>
      <c r="CW39" s="16"/>
      <c r="CX39" s="16"/>
      <c r="CY39" s="16"/>
      <c r="CZ39" s="16"/>
      <c r="DA39" s="16"/>
      <c r="DB39" s="16"/>
      <c r="DC39" s="16"/>
      <c r="DD39" s="16"/>
      <c r="DE39" s="16"/>
      <c r="DF39" s="16"/>
      <c r="DG39" s="16"/>
      <c r="DH39" s="16"/>
      <c r="DI39" s="16"/>
      <c r="DJ39" s="16"/>
      <c r="DK39" s="16"/>
      <c r="DL39" s="16"/>
      <c r="DM39" s="16"/>
      <c r="DN39" s="16"/>
      <c r="DO39" s="16"/>
      <c r="DP39" s="29"/>
      <c r="DQ39" s="16"/>
      <c r="DR39" s="196" t="s">
        <v>248</v>
      </c>
      <c r="DS39" s="16"/>
      <c r="DT39" s="16"/>
      <c r="DU39" s="16"/>
      <c r="DV39" s="16"/>
      <c r="DW39" s="16"/>
      <c r="DX39" s="16"/>
      <c r="DY39" s="16"/>
      <c r="DZ39" s="16"/>
      <c r="EA39" s="16"/>
      <c r="EB39" s="16"/>
      <c r="EC39" s="16"/>
      <c r="ED39" s="16"/>
      <c r="EE39" s="16"/>
      <c r="EF39" s="16"/>
      <c r="EG39" s="16"/>
      <c r="EH39" s="16"/>
      <c r="EI39" s="16"/>
      <c r="EJ39" s="16"/>
      <c r="EK39" s="16"/>
      <c r="EL39" s="16"/>
      <c r="EM39" s="16"/>
      <c r="EO39" s="1"/>
      <c r="EP39" s="123" t="s">
        <v>247</v>
      </c>
      <c r="EQ39" s="1"/>
      <c r="ER39" s="1"/>
      <c r="ES39" s="1"/>
      <c r="ET39" s="1"/>
      <c r="EU39" s="1"/>
      <c r="EV39" s="1"/>
      <c r="EW39" s="1"/>
      <c r="EX39" s="1"/>
      <c r="EY39" s="1"/>
      <c r="EZ39" s="1"/>
      <c r="FA39" s="1"/>
      <c r="FB39" s="1"/>
      <c r="FC39" s="1"/>
      <c r="FD39" s="1"/>
      <c r="FE39" s="1"/>
      <c r="FF39" s="1"/>
      <c r="FG39" s="1"/>
      <c r="FH39" s="1"/>
      <c r="FI39" s="1"/>
      <c r="FJ39" s="1"/>
      <c r="FK39" s="1"/>
      <c r="FM39" s="1"/>
      <c r="FN39" s="123" t="s">
        <v>247</v>
      </c>
      <c r="FO39" s="1"/>
      <c r="FP39" s="1"/>
      <c r="FQ39" s="1"/>
      <c r="FR39" s="1"/>
      <c r="FS39" s="1"/>
      <c r="FT39" s="1"/>
      <c r="FU39" s="1"/>
      <c r="FV39" s="1"/>
      <c r="FW39" s="1"/>
      <c r="FX39" s="1"/>
      <c r="FY39" s="1"/>
      <c r="FZ39" s="1"/>
      <c r="GA39" s="1"/>
      <c r="GB39" s="1"/>
      <c r="GC39" s="1"/>
      <c r="GD39" s="1"/>
      <c r="GE39" s="1"/>
      <c r="GF39" s="1"/>
      <c r="GG39" s="1"/>
      <c r="GH39" s="1"/>
      <c r="GI39" s="1"/>
      <c r="GK39" s="1"/>
      <c r="GL39" s="123" t="s">
        <v>247</v>
      </c>
      <c r="GM39" s="1"/>
      <c r="GN39" s="1"/>
      <c r="GO39" s="1"/>
      <c r="GP39" s="1"/>
      <c r="GQ39" s="1"/>
      <c r="GR39" s="1"/>
      <c r="GS39" s="1"/>
      <c r="GT39" s="1"/>
      <c r="GU39" s="1"/>
      <c r="GV39" s="1"/>
      <c r="GW39" s="1"/>
      <c r="GX39" s="1"/>
      <c r="GY39" s="1"/>
      <c r="GZ39" s="1"/>
      <c r="HA39" s="1"/>
      <c r="HB39" s="1"/>
      <c r="HC39" s="1"/>
      <c r="HD39" s="1"/>
      <c r="HE39" s="1"/>
      <c r="HF39" s="1"/>
      <c r="HG39" s="1"/>
    </row>
    <row r="40" spans="1:217" ht="14.5">
      <c r="A40" s="1"/>
      <c r="B40" s="190" t="s">
        <v>235</v>
      </c>
      <c r="C40" s="1">
        <v>7.9</v>
      </c>
      <c r="D40" s="1">
        <v>0.7</v>
      </c>
      <c r="E40" s="1">
        <v>1.4</v>
      </c>
      <c r="F40" s="1">
        <v>1.1000000000000001</v>
      </c>
      <c r="G40" s="1">
        <v>1.7</v>
      </c>
      <c r="H40" s="1">
        <v>2.7</v>
      </c>
      <c r="I40" s="1">
        <v>2.4</v>
      </c>
      <c r="J40" s="1">
        <v>2.6</v>
      </c>
      <c r="K40" s="1">
        <v>3.2</v>
      </c>
      <c r="L40" s="1">
        <v>3</v>
      </c>
      <c r="M40" s="1">
        <v>4.0999999999999996</v>
      </c>
      <c r="N40" s="1">
        <v>2.9</v>
      </c>
      <c r="O40" s="1">
        <v>3.6</v>
      </c>
      <c r="P40" s="1">
        <v>4.8</v>
      </c>
      <c r="Q40" s="1">
        <v>3.6</v>
      </c>
      <c r="R40" s="1">
        <v>3.5</v>
      </c>
      <c r="S40" s="1">
        <v>4</v>
      </c>
      <c r="T40" s="1">
        <v>9.4</v>
      </c>
      <c r="U40" s="1">
        <v>10.7</v>
      </c>
      <c r="V40" s="1">
        <v>14.8</v>
      </c>
      <c r="W40" s="1">
        <v>15.3</v>
      </c>
      <c r="Y40" s="1"/>
      <c r="Z40" s="190" t="s">
        <v>235</v>
      </c>
      <c r="AA40" s="1">
        <v>10.3</v>
      </c>
      <c r="AB40" s="1">
        <v>1</v>
      </c>
      <c r="AC40" s="1">
        <v>1.8</v>
      </c>
      <c r="AD40" s="1">
        <v>1.1000000000000001</v>
      </c>
      <c r="AE40" s="1">
        <v>1.2</v>
      </c>
      <c r="AF40" s="1">
        <v>2.5</v>
      </c>
      <c r="AG40" s="1">
        <v>2.2000000000000002</v>
      </c>
      <c r="AH40" s="1">
        <v>1.8</v>
      </c>
      <c r="AI40" s="1">
        <v>2.2000000000000002</v>
      </c>
      <c r="AJ40" s="1">
        <v>2.2999999999999998</v>
      </c>
      <c r="AK40" s="1">
        <v>2.6</v>
      </c>
      <c r="AL40" s="1">
        <v>2.4</v>
      </c>
      <c r="AM40" s="1">
        <v>3.7</v>
      </c>
      <c r="AN40" s="1">
        <v>4.0999999999999996</v>
      </c>
      <c r="AO40" s="1">
        <v>4</v>
      </c>
      <c r="AP40" s="1">
        <v>4.9000000000000004</v>
      </c>
      <c r="AQ40" s="1">
        <v>6.6</v>
      </c>
      <c r="AR40" s="1">
        <v>13.9</v>
      </c>
      <c r="AS40" s="1">
        <v>15.8</v>
      </c>
      <c r="AT40" s="1">
        <v>19.7</v>
      </c>
      <c r="AU40" s="1">
        <v>19.899999999999999</v>
      </c>
      <c r="AW40" s="16"/>
      <c r="AX40" s="198" t="s">
        <v>236</v>
      </c>
      <c r="AY40" s="16">
        <v>5.0999999999999996</v>
      </c>
      <c r="AZ40" s="16">
        <v>0.5</v>
      </c>
      <c r="BA40" s="16">
        <v>1.1000000000000001</v>
      </c>
      <c r="BB40" s="16">
        <v>0.7</v>
      </c>
      <c r="BC40" s="16">
        <v>1</v>
      </c>
      <c r="BD40" s="16">
        <v>1.3</v>
      </c>
      <c r="BE40" s="16">
        <v>1.1000000000000001</v>
      </c>
      <c r="BF40" s="16">
        <v>1.3</v>
      </c>
      <c r="BG40" s="16">
        <v>1.8</v>
      </c>
      <c r="BH40" s="16">
        <v>1.7</v>
      </c>
      <c r="BI40" s="16">
        <v>1.6</v>
      </c>
      <c r="BJ40" s="16">
        <v>1.4</v>
      </c>
      <c r="BK40" s="16">
        <v>2.2999999999999998</v>
      </c>
      <c r="BL40" s="16">
        <v>3.3</v>
      </c>
      <c r="BM40" s="16">
        <v>3</v>
      </c>
      <c r="BN40" s="16">
        <v>4</v>
      </c>
      <c r="BO40" s="16">
        <v>4.8</v>
      </c>
      <c r="BP40" s="16">
        <v>11</v>
      </c>
      <c r="BQ40" s="16">
        <v>13</v>
      </c>
      <c r="BR40" s="16">
        <v>17.5</v>
      </c>
      <c r="BS40" s="16">
        <v>17.600000000000001</v>
      </c>
      <c r="BT40" s="29"/>
      <c r="BU40" s="16"/>
      <c r="BV40" s="198" t="s">
        <v>236</v>
      </c>
      <c r="BW40" s="16">
        <v>14.5</v>
      </c>
      <c r="BX40" s="16">
        <v>1.7</v>
      </c>
      <c r="BY40" s="16">
        <v>3.7</v>
      </c>
      <c r="BZ40" s="16">
        <v>2.4</v>
      </c>
      <c r="CA40" s="16">
        <v>2.5</v>
      </c>
      <c r="CB40" s="16">
        <v>3.7</v>
      </c>
      <c r="CC40" s="16">
        <v>2.6</v>
      </c>
      <c r="CD40" s="16">
        <v>2.4</v>
      </c>
      <c r="CE40" s="16">
        <v>2.4</v>
      </c>
      <c r="CF40" s="16">
        <v>3.3</v>
      </c>
      <c r="CG40" s="16">
        <v>3.1</v>
      </c>
      <c r="CH40" s="16">
        <v>3.1</v>
      </c>
      <c r="CI40" s="16">
        <v>4</v>
      </c>
      <c r="CJ40" s="16">
        <v>4.9000000000000004</v>
      </c>
      <c r="CK40" s="16">
        <v>5.7</v>
      </c>
      <c r="CL40" s="16">
        <v>5.6</v>
      </c>
      <c r="CM40" s="16">
        <v>6.2</v>
      </c>
      <c r="CN40" s="16">
        <v>13.2</v>
      </c>
      <c r="CO40" s="16">
        <v>15.7</v>
      </c>
      <c r="CP40" s="16">
        <v>20.2</v>
      </c>
      <c r="CQ40" s="16">
        <v>20.8</v>
      </c>
      <c r="CR40" s="29"/>
      <c r="CS40" s="16"/>
      <c r="CT40" s="198" t="s">
        <v>236</v>
      </c>
      <c r="CU40" s="16">
        <v>12.8</v>
      </c>
      <c r="CV40" s="16">
        <v>1.3</v>
      </c>
      <c r="CW40" s="16">
        <v>2.7</v>
      </c>
      <c r="CX40" s="16">
        <v>2</v>
      </c>
      <c r="CY40" s="16">
        <v>2</v>
      </c>
      <c r="CZ40" s="16">
        <v>2.9</v>
      </c>
      <c r="DA40" s="16">
        <v>2.7</v>
      </c>
      <c r="DB40" s="16">
        <v>2.5</v>
      </c>
      <c r="DC40" s="16">
        <v>2.8</v>
      </c>
      <c r="DD40" s="16">
        <v>3.2</v>
      </c>
      <c r="DE40" s="16">
        <v>3</v>
      </c>
      <c r="DF40" s="16">
        <v>2.9</v>
      </c>
      <c r="DG40" s="16">
        <v>3.5</v>
      </c>
      <c r="DH40" s="16">
        <v>5</v>
      </c>
      <c r="DI40" s="16">
        <v>5.2</v>
      </c>
      <c r="DJ40" s="16">
        <v>5.7</v>
      </c>
      <c r="DK40" s="16">
        <v>7</v>
      </c>
      <c r="DL40" s="16">
        <v>14.2</v>
      </c>
      <c r="DM40" s="16">
        <v>15.5</v>
      </c>
      <c r="DN40" s="16">
        <v>20.100000000000001</v>
      </c>
      <c r="DO40" s="16">
        <v>20.7</v>
      </c>
      <c r="DP40" s="29"/>
      <c r="DQ40" s="16"/>
      <c r="DR40" s="198" t="s">
        <v>236</v>
      </c>
      <c r="DS40" s="16">
        <v>17.3</v>
      </c>
      <c r="DT40" s="16">
        <v>2.2000000000000002</v>
      </c>
      <c r="DU40" s="16">
        <v>3.9</v>
      </c>
      <c r="DV40" s="16">
        <v>2.5</v>
      </c>
      <c r="DW40" s="16">
        <v>2.9</v>
      </c>
      <c r="DX40" s="16">
        <v>4.2</v>
      </c>
      <c r="DY40" s="16">
        <v>4.0999999999999996</v>
      </c>
      <c r="DZ40" s="16">
        <v>3.1</v>
      </c>
      <c r="EA40" s="16">
        <v>2.8</v>
      </c>
      <c r="EB40" s="16">
        <v>3.5</v>
      </c>
      <c r="EC40" s="16">
        <v>4.3</v>
      </c>
      <c r="ED40" s="16">
        <v>4.2</v>
      </c>
      <c r="EE40" s="16">
        <v>6</v>
      </c>
      <c r="EF40" s="16">
        <v>9.6999999999999993</v>
      </c>
      <c r="EG40" s="16">
        <v>10.1</v>
      </c>
      <c r="EH40" s="16">
        <v>11.7</v>
      </c>
      <c r="EI40" s="16">
        <v>12.2</v>
      </c>
      <c r="EJ40" s="16">
        <v>23.6</v>
      </c>
      <c r="EK40" s="16">
        <v>29.3</v>
      </c>
      <c r="EL40" s="16">
        <v>35.799999999999997</v>
      </c>
      <c r="EM40" s="16">
        <v>37</v>
      </c>
      <c r="EO40" s="1"/>
      <c r="EP40" s="202" t="s">
        <v>235</v>
      </c>
      <c r="EQ40" s="1">
        <v>11.4</v>
      </c>
      <c r="ER40" s="1">
        <v>1.3</v>
      </c>
      <c r="ES40" s="1">
        <v>2.4</v>
      </c>
      <c r="ET40" s="1">
        <v>1.6</v>
      </c>
      <c r="EU40" s="1">
        <v>1.7</v>
      </c>
      <c r="EV40" s="1">
        <v>2.4</v>
      </c>
      <c r="EW40" s="1">
        <v>2.2000000000000002</v>
      </c>
      <c r="EX40" s="1">
        <v>2</v>
      </c>
      <c r="EY40" s="1">
        <v>2.4</v>
      </c>
      <c r="EZ40" s="1">
        <v>2.6</v>
      </c>
      <c r="FA40" s="1">
        <v>3</v>
      </c>
      <c r="FB40" s="1">
        <v>2.5</v>
      </c>
      <c r="FC40" s="1">
        <v>3.8</v>
      </c>
      <c r="FD40" s="1">
        <v>4.9000000000000004</v>
      </c>
      <c r="FE40" s="1">
        <v>5</v>
      </c>
      <c r="FF40" s="1">
        <v>5.5</v>
      </c>
      <c r="FG40" s="1">
        <v>7</v>
      </c>
      <c r="FH40" s="1">
        <v>14.4</v>
      </c>
      <c r="FI40" s="1">
        <v>16</v>
      </c>
      <c r="FJ40" s="1">
        <v>20.5</v>
      </c>
      <c r="FK40" s="1">
        <v>21.5</v>
      </c>
      <c r="FM40" s="1"/>
      <c r="FN40" s="202" t="s">
        <v>235</v>
      </c>
      <c r="FO40" s="1">
        <v>10.1</v>
      </c>
      <c r="FP40" s="1">
        <v>0.8</v>
      </c>
      <c r="FQ40" s="1">
        <v>1.6</v>
      </c>
      <c r="FR40" s="1">
        <v>1.4</v>
      </c>
      <c r="FS40" s="1">
        <v>1.7</v>
      </c>
      <c r="FT40" s="1">
        <v>2.5</v>
      </c>
      <c r="FU40" s="1">
        <v>2.2000000000000002</v>
      </c>
      <c r="FV40" s="1">
        <v>1.8</v>
      </c>
      <c r="FW40" s="1">
        <v>1.9</v>
      </c>
      <c r="FX40" s="1">
        <v>2.1</v>
      </c>
      <c r="FY40" s="1">
        <v>1.9</v>
      </c>
      <c r="FZ40" s="1">
        <v>1.8</v>
      </c>
      <c r="GA40" s="1">
        <v>2.5</v>
      </c>
      <c r="GB40" s="1">
        <v>3.4</v>
      </c>
      <c r="GC40" s="1">
        <v>3.5</v>
      </c>
      <c r="GD40" s="1">
        <v>3.7</v>
      </c>
      <c r="GE40" s="1">
        <v>4.9000000000000004</v>
      </c>
      <c r="GF40" s="1">
        <v>10.9</v>
      </c>
      <c r="GG40" s="1">
        <v>12.1</v>
      </c>
      <c r="GH40" s="1">
        <v>15.6</v>
      </c>
      <c r="GI40" s="1">
        <v>15</v>
      </c>
      <c r="GK40" s="1"/>
      <c r="GL40" s="202" t="s">
        <v>235</v>
      </c>
      <c r="GM40" s="1">
        <v>8.1</v>
      </c>
      <c r="GN40" s="1">
        <v>0.6</v>
      </c>
      <c r="GO40" s="1">
        <v>1.3</v>
      </c>
      <c r="GP40" s="1">
        <v>1</v>
      </c>
      <c r="GQ40" s="1">
        <v>1.2</v>
      </c>
      <c r="GR40" s="1">
        <v>1.9</v>
      </c>
      <c r="GS40" s="1">
        <v>1.6</v>
      </c>
      <c r="GT40" s="1">
        <v>1.3</v>
      </c>
      <c r="GU40" s="1">
        <v>1.4</v>
      </c>
      <c r="GV40" s="1">
        <v>2.2000000000000002</v>
      </c>
      <c r="GW40" s="1">
        <v>2.1</v>
      </c>
      <c r="GX40" s="1">
        <v>2.2000000000000002</v>
      </c>
      <c r="GY40" s="1">
        <v>2.8</v>
      </c>
      <c r="GZ40" s="1">
        <v>3.4</v>
      </c>
      <c r="HA40" s="1">
        <v>3.8</v>
      </c>
      <c r="HB40" s="1">
        <v>4.0999999999999996</v>
      </c>
      <c r="HC40" s="1">
        <v>4.8</v>
      </c>
      <c r="HD40" s="1">
        <v>10.3</v>
      </c>
      <c r="HE40" s="1">
        <v>11.9</v>
      </c>
      <c r="HF40" s="1">
        <v>14.1</v>
      </c>
      <c r="HG40" s="1">
        <v>15.1</v>
      </c>
    </row>
    <row r="41" spans="1:217" ht="14.5">
      <c r="A41" s="1"/>
      <c r="B41" s="190" t="s">
        <v>237</v>
      </c>
      <c r="C41" s="1">
        <v>92.1</v>
      </c>
      <c r="D41" s="1">
        <v>99.3</v>
      </c>
      <c r="E41" s="1">
        <v>98.6</v>
      </c>
      <c r="F41" s="1">
        <v>98.9</v>
      </c>
      <c r="G41" s="1">
        <v>98.3</v>
      </c>
      <c r="H41" s="1">
        <v>97.3</v>
      </c>
      <c r="I41" s="1">
        <v>97.6</v>
      </c>
      <c r="J41" s="1">
        <v>97.4</v>
      </c>
      <c r="K41" s="1">
        <v>96.8</v>
      </c>
      <c r="L41" s="1">
        <v>97</v>
      </c>
      <c r="M41" s="1">
        <v>95.9</v>
      </c>
      <c r="N41" s="1">
        <v>97</v>
      </c>
      <c r="O41" s="1">
        <v>96.3</v>
      </c>
      <c r="P41" s="1">
        <v>95.2</v>
      </c>
      <c r="Q41" s="1">
        <v>95.8</v>
      </c>
      <c r="R41" s="1">
        <v>96.5</v>
      </c>
      <c r="S41" s="1">
        <v>96</v>
      </c>
      <c r="T41" s="1">
        <v>90.6</v>
      </c>
      <c r="U41" s="1">
        <v>89.3</v>
      </c>
      <c r="V41" s="1">
        <v>85.2</v>
      </c>
      <c r="W41" s="1">
        <v>84.7</v>
      </c>
      <c r="Y41" s="1"/>
      <c r="Z41" s="190" t="s">
        <v>237</v>
      </c>
      <c r="AA41" s="1">
        <v>89.7</v>
      </c>
      <c r="AB41" s="1">
        <v>99</v>
      </c>
      <c r="AC41" s="1">
        <v>98.2</v>
      </c>
      <c r="AD41" s="1">
        <v>98.9</v>
      </c>
      <c r="AE41" s="1">
        <v>98.8</v>
      </c>
      <c r="AF41" s="1">
        <v>97.5</v>
      </c>
      <c r="AG41" s="1">
        <v>97.8</v>
      </c>
      <c r="AH41" s="1">
        <v>98.2</v>
      </c>
      <c r="AI41" s="1">
        <v>97.8</v>
      </c>
      <c r="AJ41" s="1">
        <v>97.7</v>
      </c>
      <c r="AK41" s="1">
        <v>97.4</v>
      </c>
      <c r="AL41" s="1">
        <v>97.5</v>
      </c>
      <c r="AM41" s="1">
        <v>96.1</v>
      </c>
      <c r="AN41" s="1">
        <v>95.8</v>
      </c>
      <c r="AO41" s="1">
        <v>95.9</v>
      </c>
      <c r="AP41" s="1">
        <v>95.1</v>
      </c>
      <c r="AQ41" s="1">
        <v>93.4</v>
      </c>
      <c r="AR41" s="1">
        <v>86.1</v>
      </c>
      <c r="AS41" s="1">
        <v>84.2</v>
      </c>
      <c r="AT41" s="1">
        <v>80.3</v>
      </c>
      <c r="AU41" s="1">
        <v>80.099999999999994</v>
      </c>
      <c r="AW41" s="16"/>
      <c r="AX41" s="198" t="s">
        <v>238</v>
      </c>
      <c r="AY41" s="16">
        <v>94.9</v>
      </c>
      <c r="AZ41" s="16">
        <v>99.5</v>
      </c>
      <c r="BA41" s="16">
        <v>98.9</v>
      </c>
      <c r="BB41" s="16">
        <v>99.3</v>
      </c>
      <c r="BC41" s="16">
        <v>99</v>
      </c>
      <c r="BD41" s="16">
        <v>98.7</v>
      </c>
      <c r="BE41" s="16">
        <v>98.9</v>
      </c>
      <c r="BF41" s="16">
        <v>98.7</v>
      </c>
      <c r="BG41" s="16">
        <v>98.2</v>
      </c>
      <c r="BH41" s="16">
        <v>98.3</v>
      </c>
      <c r="BI41" s="16">
        <v>98.4</v>
      </c>
      <c r="BJ41" s="16">
        <v>98.5</v>
      </c>
      <c r="BK41" s="16">
        <v>97.6</v>
      </c>
      <c r="BL41" s="16">
        <v>96.7</v>
      </c>
      <c r="BM41" s="16">
        <v>96.9</v>
      </c>
      <c r="BN41" s="16">
        <v>96</v>
      </c>
      <c r="BO41" s="16">
        <v>95.2</v>
      </c>
      <c r="BP41" s="16">
        <v>89</v>
      </c>
      <c r="BQ41" s="16">
        <v>87</v>
      </c>
      <c r="BR41" s="16">
        <v>82.5</v>
      </c>
      <c r="BS41" s="16">
        <v>82.4</v>
      </c>
      <c r="BT41" s="29"/>
      <c r="BU41" s="16"/>
      <c r="BV41" s="198" t="s">
        <v>238</v>
      </c>
      <c r="BW41" s="16">
        <v>85.5</v>
      </c>
      <c r="BX41" s="16">
        <v>98.3</v>
      </c>
      <c r="BY41" s="16">
        <v>96.3</v>
      </c>
      <c r="BZ41" s="16">
        <v>97.6</v>
      </c>
      <c r="CA41" s="16">
        <v>97.5</v>
      </c>
      <c r="CB41" s="16">
        <v>96.3</v>
      </c>
      <c r="CC41" s="16">
        <v>97.4</v>
      </c>
      <c r="CD41" s="16">
        <v>97.6</v>
      </c>
      <c r="CE41" s="16">
        <v>97.6</v>
      </c>
      <c r="CF41" s="16">
        <v>96.7</v>
      </c>
      <c r="CG41" s="16">
        <v>96.9</v>
      </c>
      <c r="CH41" s="16">
        <v>96.8</v>
      </c>
      <c r="CI41" s="16">
        <v>95.8</v>
      </c>
      <c r="CJ41" s="16">
        <v>94.9</v>
      </c>
      <c r="CK41" s="16">
        <v>94.1</v>
      </c>
      <c r="CL41" s="16">
        <v>94.4</v>
      </c>
      <c r="CM41" s="16">
        <v>93.8</v>
      </c>
      <c r="CN41" s="16">
        <v>86.8</v>
      </c>
      <c r="CO41" s="16">
        <v>84.3</v>
      </c>
      <c r="CP41" s="16">
        <v>79.8</v>
      </c>
      <c r="CQ41" s="16">
        <v>79.2</v>
      </c>
      <c r="CR41" s="29"/>
      <c r="CS41" s="16"/>
      <c r="CT41" s="198" t="s">
        <v>238</v>
      </c>
      <c r="CU41" s="16">
        <v>87.2</v>
      </c>
      <c r="CV41" s="16">
        <v>98.7</v>
      </c>
      <c r="CW41" s="16">
        <v>97.3</v>
      </c>
      <c r="CX41" s="16">
        <v>98</v>
      </c>
      <c r="CY41" s="16">
        <v>98</v>
      </c>
      <c r="CZ41" s="16">
        <v>97.1</v>
      </c>
      <c r="DA41" s="16">
        <v>97.3</v>
      </c>
      <c r="DB41" s="16">
        <v>97.5</v>
      </c>
      <c r="DC41" s="16">
        <v>97.1</v>
      </c>
      <c r="DD41" s="16">
        <v>96.6</v>
      </c>
      <c r="DE41" s="16">
        <v>96.8</v>
      </c>
      <c r="DF41" s="16">
        <v>96.9</v>
      </c>
      <c r="DG41" s="16">
        <v>96.3</v>
      </c>
      <c r="DH41" s="16">
        <v>94.8</v>
      </c>
      <c r="DI41" s="16">
        <v>94.5</v>
      </c>
      <c r="DJ41" s="16">
        <v>94.3</v>
      </c>
      <c r="DK41" s="16">
        <v>93</v>
      </c>
      <c r="DL41" s="16">
        <v>85.8</v>
      </c>
      <c r="DM41" s="16">
        <v>84.5</v>
      </c>
      <c r="DN41" s="16">
        <v>79.900000000000006</v>
      </c>
      <c r="DO41" s="16">
        <v>79.3</v>
      </c>
      <c r="DP41" s="29"/>
      <c r="DQ41" s="16"/>
      <c r="DR41" s="198" t="s">
        <v>238</v>
      </c>
      <c r="DS41" s="16">
        <v>82.7</v>
      </c>
      <c r="DT41" s="16">
        <v>97.8</v>
      </c>
      <c r="DU41" s="16">
        <v>96.1</v>
      </c>
      <c r="DV41" s="16">
        <v>97.5</v>
      </c>
      <c r="DW41" s="16">
        <v>97.1</v>
      </c>
      <c r="DX41" s="16">
        <v>95.8</v>
      </c>
      <c r="DY41" s="16">
        <v>95.9</v>
      </c>
      <c r="DZ41" s="16">
        <v>96.9</v>
      </c>
      <c r="EA41" s="16">
        <v>97</v>
      </c>
      <c r="EB41" s="16">
        <v>96.2</v>
      </c>
      <c r="EC41" s="16">
        <v>95.4</v>
      </c>
      <c r="ED41" s="16">
        <v>95.4</v>
      </c>
      <c r="EE41" s="16">
        <v>93.6</v>
      </c>
      <c r="EF41" s="16">
        <v>89.7</v>
      </c>
      <c r="EG41" s="16">
        <v>89.3</v>
      </c>
      <c r="EH41" s="16">
        <v>88.3</v>
      </c>
      <c r="EI41" s="16">
        <v>87.8</v>
      </c>
      <c r="EJ41" s="16">
        <v>76.400000000000006</v>
      </c>
      <c r="EK41" s="16">
        <v>70.7</v>
      </c>
      <c r="EL41" s="16">
        <v>64.2</v>
      </c>
      <c r="EM41" s="16">
        <v>63</v>
      </c>
      <c r="EO41" s="1"/>
      <c r="EP41" s="202" t="s">
        <v>237</v>
      </c>
      <c r="EQ41" s="1">
        <v>88.6</v>
      </c>
      <c r="ER41" s="1">
        <v>98.7</v>
      </c>
      <c r="ES41" s="1">
        <v>97.6</v>
      </c>
      <c r="ET41" s="1">
        <v>98.4</v>
      </c>
      <c r="EU41" s="1">
        <v>98.3</v>
      </c>
      <c r="EV41" s="1">
        <v>97.6</v>
      </c>
      <c r="EW41" s="1">
        <v>97.8</v>
      </c>
      <c r="EX41" s="1">
        <v>98</v>
      </c>
      <c r="EY41" s="1">
        <v>97.6</v>
      </c>
      <c r="EZ41" s="1">
        <v>97.4</v>
      </c>
      <c r="FA41" s="1">
        <v>97</v>
      </c>
      <c r="FB41" s="1">
        <v>97.3</v>
      </c>
      <c r="FC41" s="1">
        <v>95.9</v>
      </c>
      <c r="FD41" s="1">
        <v>94.8</v>
      </c>
      <c r="FE41" s="1">
        <v>94.6</v>
      </c>
      <c r="FF41" s="1">
        <v>94.5</v>
      </c>
      <c r="FG41" s="1">
        <v>93</v>
      </c>
      <c r="FH41" s="1">
        <v>85.6</v>
      </c>
      <c r="FI41" s="1">
        <v>84</v>
      </c>
      <c r="FJ41" s="1">
        <v>79.5</v>
      </c>
      <c r="FK41" s="1">
        <v>78.5</v>
      </c>
      <c r="FM41" s="1"/>
      <c r="FN41" s="202" t="s">
        <v>237</v>
      </c>
      <c r="FO41" s="1">
        <v>89.9</v>
      </c>
      <c r="FP41" s="1">
        <v>99.2</v>
      </c>
      <c r="FQ41" s="1">
        <v>98.4</v>
      </c>
      <c r="FR41" s="1">
        <v>98.6</v>
      </c>
      <c r="FS41" s="1">
        <v>98.3</v>
      </c>
      <c r="FT41" s="1">
        <v>97.5</v>
      </c>
      <c r="FU41" s="1">
        <v>97.8</v>
      </c>
      <c r="FV41" s="1">
        <v>98.2</v>
      </c>
      <c r="FW41" s="1">
        <v>98.1</v>
      </c>
      <c r="FX41" s="1">
        <v>97.9</v>
      </c>
      <c r="FY41" s="1">
        <v>98.1</v>
      </c>
      <c r="FZ41" s="1">
        <v>98.1</v>
      </c>
      <c r="GA41" s="1">
        <v>97.4</v>
      </c>
      <c r="GB41" s="1">
        <v>96.4</v>
      </c>
      <c r="GC41" s="1">
        <v>96.4</v>
      </c>
      <c r="GD41" s="1">
        <v>96.3</v>
      </c>
      <c r="GE41" s="1">
        <v>95.1</v>
      </c>
      <c r="GF41" s="1">
        <v>89.1</v>
      </c>
      <c r="GG41" s="1">
        <v>87.9</v>
      </c>
      <c r="GH41" s="1">
        <v>84.4</v>
      </c>
      <c r="GI41" s="1">
        <v>85</v>
      </c>
      <c r="GK41" s="1"/>
      <c r="GL41" s="202" t="s">
        <v>237</v>
      </c>
      <c r="GM41" s="1">
        <v>91.9</v>
      </c>
      <c r="GN41" s="1">
        <v>99.4</v>
      </c>
      <c r="GO41" s="1">
        <v>98.7</v>
      </c>
      <c r="GP41" s="1">
        <v>99</v>
      </c>
      <c r="GQ41" s="1">
        <v>98.8</v>
      </c>
      <c r="GR41" s="1">
        <v>98.1</v>
      </c>
      <c r="GS41" s="1">
        <v>98.4</v>
      </c>
      <c r="GT41" s="1">
        <v>98.7</v>
      </c>
      <c r="GU41" s="1">
        <v>98.6</v>
      </c>
      <c r="GV41" s="1">
        <v>97.8</v>
      </c>
      <c r="GW41" s="1">
        <v>97.8</v>
      </c>
      <c r="GX41" s="1">
        <v>97.7</v>
      </c>
      <c r="GY41" s="1">
        <v>97.1</v>
      </c>
      <c r="GZ41" s="1">
        <v>96.4</v>
      </c>
      <c r="HA41" s="1">
        <v>96.1</v>
      </c>
      <c r="HB41" s="1">
        <v>95.9</v>
      </c>
      <c r="HC41" s="1">
        <v>95.2</v>
      </c>
      <c r="HD41" s="1">
        <v>89.7</v>
      </c>
      <c r="HE41" s="1">
        <v>88.1</v>
      </c>
      <c r="HF41" s="1">
        <v>85.9</v>
      </c>
      <c r="HG41" s="1">
        <v>84.9</v>
      </c>
    </row>
    <row r="42" spans="1:217" ht="14.5">
      <c r="A42" s="1"/>
      <c r="B42" s="190" t="s">
        <v>239</v>
      </c>
      <c r="C42" s="2" t="s">
        <v>240</v>
      </c>
      <c r="D42" s="2" t="s">
        <v>240</v>
      </c>
      <c r="E42" s="2" t="s">
        <v>240</v>
      </c>
      <c r="F42" s="2" t="s">
        <v>240</v>
      </c>
      <c r="G42" s="2" t="s">
        <v>240</v>
      </c>
      <c r="H42" s="2" t="s">
        <v>240</v>
      </c>
      <c r="I42" s="2" t="s">
        <v>240</v>
      </c>
      <c r="J42" s="2" t="s">
        <v>240</v>
      </c>
      <c r="K42" s="2" t="s">
        <v>240</v>
      </c>
      <c r="L42" s="2" t="s">
        <v>240</v>
      </c>
      <c r="M42" s="2" t="s">
        <v>240</v>
      </c>
      <c r="N42" s="2">
        <v>0.1</v>
      </c>
      <c r="O42" s="2">
        <v>0.1</v>
      </c>
      <c r="P42" s="2">
        <v>0</v>
      </c>
      <c r="Q42" s="2">
        <v>0.5</v>
      </c>
      <c r="R42" s="2" t="s">
        <v>240</v>
      </c>
      <c r="S42" s="2" t="s">
        <v>240</v>
      </c>
      <c r="T42" s="2" t="s">
        <v>240</v>
      </c>
      <c r="U42" s="2" t="s">
        <v>240</v>
      </c>
      <c r="V42" s="2" t="s">
        <v>240</v>
      </c>
      <c r="W42" s="2" t="s">
        <v>240</v>
      </c>
      <c r="Y42" s="1"/>
      <c r="Z42" s="190" t="s">
        <v>239</v>
      </c>
      <c r="AA42" s="2" t="s">
        <v>240</v>
      </c>
      <c r="AB42" s="2" t="s">
        <v>240</v>
      </c>
      <c r="AC42" s="2" t="s">
        <v>240</v>
      </c>
      <c r="AD42" s="2" t="s">
        <v>240</v>
      </c>
      <c r="AE42" s="2" t="s">
        <v>240</v>
      </c>
      <c r="AF42" s="2" t="s">
        <v>240</v>
      </c>
      <c r="AG42" s="2" t="s">
        <v>240</v>
      </c>
      <c r="AH42" s="2" t="s">
        <v>240</v>
      </c>
      <c r="AI42" s="2" t="s">
        <v>240</v>
      </c>
      <c r="AJ42" s="2" t="s">
        <v>240</v>
      </c>
      <c r="AK42" s="2" t="s">
        <v>240</v>
      </c>
      <c r="AL42" s="2">
        <v>0.1</v>
      </c>
      <c r="AM42" s="2">
        <v>0.1</v>
      </c>
      <c r="AN42" s="2">
        <v>0</v>
      </c>
      <c r="AO42" s="2">
        <v>0</v>
      </c>
      <c r="AP42" s="2" t="s">
        <v>240</v>
      </c>
      <c r="AQ42" s="2" t="s">
        <v>240</v>
      </c>
      <c r="AR42" s="2" t="s">
        <v>240</v>
      </c>
      <c r="AS42" s="2" t="s">
        <v>240</v>
      </c>
      <c r="AT42" s="2" t="s">
        <v>240</v>
      </c>
      <c r="AU42" s="2" t="s">
        <v>240</v>
      </c>
      <c r="AW42" s="16"/>
      <c r="AX42" s="198" t="s">
        <v>241</v>
      </c>
      <c r="AY42" s="17" t="s">
        <v>242</v>
      </c>
      <c r="AZ42" s="17" t="s">
        <v>242</v>
      </c>
      <c r="BA42" s="17" t="s">
        <v>242</v>
      </c>
      <c r="BB42" s="17" t="s">
        <v>242</v>
      </c>
      <c r="BC42" s="17" t="s">
        <v>242</v>
      </c>
      <c r="BD42" s="17" t="s">
        <v>242</v>
      </c>
      <c r="BE42" s="17" t="s">
        <v>242</v>
      </c>
      <c r="BF42" s="17" t="s">
        <v>242</v>
      </c>
      <c r="BG42" s="17" t="s">
        <v>242</v>
      </c>
      <c r="BH42" s="17" t="s">
        <v>242</v>
      </c>
      <c r="BI42" s="17" t="s">
        <v>242</v>
      </c>
      <c r="BJ42" s="17">
        <v>0.1</v>
      </c>
      <c r="BK42" s="17">
        <v>0.1</v>
      </c>
      <c r="BL42" s="17">
        <v>0.1</v>
      </c>
      <c r="BM42" s="17">
        <v>0</v>
      </c>
      <c r="BN42" s="17" t="s">
        <v>242</v>
      </c>
      <c r="BO42" s="17" t="s">
        <v>242</v>
      </c>
      <c r="BP42" s="17" t="s">
        <v>242</v>
      </c>
      <c r="BQ42" s="17" t="s">
        <v>242</v>
      </c>
      <c r="BR42" s="17" t="s">
        <v>242</v>
      </c>
      <c r="BS42" s="17" t="s">
        <v>242</v>
      </c>
      <c r="BT42" s="29"/>
      <c r="BU42" s="16"/>
      <c r="BV42" s="198" t="s">
        <v>241</v>
      </c>
      <c r="BW42" s="17" t="s">
        <v>242</v>
      </c>
      <c r="BX42" s="17" t="s">
        <v>242</v>
      </c>
      <c r="BY42" s="17" t="s">
        <v>242</v>
      </c>
      <c r="BZ42" s="17" t="s">
        <v>242</v>
      </c>
      <c r="CA42" s="17" t="s">
        <v>242</v>
      </c>
      <c r="CB42" s="17" t="s">
        <v>242</v>
      </c>
      <c r="CC42" s="17" t="s">
        <v>242</v>
      </c>
      <c r="CD42" s="17" t="s">
        <v>242</v>
      </c>
      <c r="CE42" s="17" t="s">
        <v>242</v>
      </c>
      <c r="CF42" s="17" t="s">
        <v>242</v>
      </c>
      <c r="CG42" s="17" t="s">
        <v>242</v>
      </c>
      <c r="CH42" s="17">
        <v>0.1</v>
      </c>
      <c r="CI42" s="17">
        <v>0.1</v>
      </c>
      <c r="CJ42" s="17">
        <v>0.2</v>
      </c>
      <c r="CK42" s="17">
        <v>0.2</v>
      </c>
      <c r="CL42" s="17" t="s">
        <v>242</v>
      </c>
      <c r="CM42" s="17" t="s">
        <v>242</v>
      </c>
      <c r="CN42" s="17" t="s">
        <v>242</v>
      </c>
      <c r="CO42" s="17" t="s">
        <v>242</v>
      </c>
      <c r="CP42" s="17" t="s">
        <v>242</v>
      </c>
      <c r="CQ42" s="17" t="s">
        <v>242</v>
      </c>
      <c r="CR42" s="29"/>
      <c r="CS42" s="16"/>
      <c r="CT42" s="198" t="s">
        <v>241</v>
      </c>
      <c r="CU42" s="17" t="s">
        <v>242</v>
      </c>
      <c r="CV42" s="17" t="s">
        <v>242</v>
      </c>
      <c r="CW42" s="17" t="s">
        <v>242</v>
      </c>
      <c r="CX42" s="17" t="s">
        <v>242</v>
      </c>
      <c r="CY42" s="17" t="s">
        <v>242</v>
      </c>
      <c r="CZ42" s="17" t="s">
        <v>242</v>
      </c>
      <c r="DA42" s="17" t="s">
        <v>242</v>
      </c>
      <c r="DB42" s="17">
        <v>0.1</v>
      </c>
      <c r="DC42" s="17">
        <v>0.1</v>
      </c>
      <c r="DD42" s="17">
        <v>0.1</v>
      </c>
      <c r="DE42" s="17">
        <v>0.1</v>
      </c>
      <c r="DF42" s="17">
        <v>0.2</v>
      </c>
      <c r="DG42" s="17">
        <v>0.2</v>
      </c>
      <c r="DH42" s="17">
        <v>0.3</v>
      </c>
      <c r="DI42" s="17">
        <v>0.3</v>
      </c>
      <c r="DJ42" s="17" t="s">
        <v>242</v>
      </c>
      <c r="DK42" s="17" t="s">
        <v>242</v>
      </c>
      <c r="DL42" s="17" t="s">
        <v>242</v>
      </c>
      <c r="DM42" s="17" t="s">
        <v>242</v>
      </c>
      <c r="DN42" s="17" t="s">
        <v>242</v>
      </c>
      <c r="DO42" s="17" t="s">
        <v>242</v>
      </c>
      <c r="DP42" s="29"/>
      <c r="DQ42" s="16"/>
      <c r="DR42" s="198" t="s">
        <v>241</v>
      </c>
      <c r="DS42" s="17" t="s">
        <v>242</v>
      </c>
      <c r="DT42" s="17" t="s">
        <v>242</v>
      </c>
      <c r="DU42" s="17" t="s">
        <v>242</v>
      </c>
      <c r="DV42" s="17" t="s">
        <v>242</v>
      </c>
      <c r="DW42" s="17" t="s">
        <v>242</v>
      </c>
      <c r="DX42" s="17" t="s">
        <v>242</v>
      </c>
      <c r="DY42" s="17" t="s">
        <v>242</v>
      </c>
      <c r="DZ42" s="17" t="s">
        <v>242</v>
      </c>
      <c r="EA42" s="17">
        <v>0.2</v>
      </c>
      <c r="EB42" s="17">
        <v>0.3</v>
      </c>
      <c r="EC42" s="17">
        <v>0.3</v>
      </c>
      <c r="ED42" s="17">
        <v>0.4</v>
      </c>
      <c r="EE42" s="17">
        <v>0.4</v>
      </c>
      <c r="EF42" s="17">
        <v>0.6</v>
      </c>
      <c r="EG42" s="17">
        <v>0.6</v>
      </c>
      <c r="EH42" s="17" t="s">
        <v>242</v>
      </c>
      <c r="EI42" s="17" t="s">
        <v>242</v>
      </c>
      <c r="EJ42" s="17" t="s">
        <v>242</v>
      </c>
      <c r="EK42" s="17" t="s">
        <v>242</v>
      </c>
      <c r="EL42" s="17" t="s">
        <v>242</v>
      </c>
      <c r="EM42" s="17" t="s">
        <v>242</v>
      </c>
      <c r="EO42" s="1"/>
      <c r="EP42" s="202" t="s">
        <v>239</v>
      </c>
      <c r="EQ42" s="2" t="s">
        <v>240</v>
      </c>
      <c r="ER42" s="2" t="s">
        <v>240</v>
      </c>
      <c r="ES42" s="2" t="s">
        <v>240</v>
      </c>
      <c r="ET42" s="2" t="s">
        <v>240</v>
      </c>
      <c r="EU42" s="2" t="s">
        <v>240</v>
      </c>
      <c r="EV42" s="2" t="s">
        <v>240</v>
      </c>
      <c r="EW42" s="2" t="s">
        <v>240</v>
      </c>
      <c r="EX42" s="2" t="s">
        <v>240</v>
      </c>
      <c r="EY42" s="2" t="s">
        <v>240</v>
      </c>
      <c r="EZ42" s="2" t="s">
        <v>240</v>
      </c>
      <c r="FA42" s="2" t="s">
        <v>240</v>
      </c>
      <c r="FB42" s="2">
        <v>0.2</v>
      </c>
      <c r="FC42" s="2">
        <v>0.3</v>
      </c>
      <c r="FD42" s="2">
        <v>0.3</v>
      </c>
      <c r="FE42" s="2">
        <v>0.4</v>
      </c>
      <c r="FF42" s="2" t="s">
        <v>240</v>
      </c>
      <c r="FG42" s="2" t="s">
        <v>240</v>
      </c>
      <c r="FH42" s="2" t="s">
        <v>240</v>
      </c>
      <c r="FI42" s="2" t="s">
        <v>240</v>
      </c>
      <c r="FJ42" s="2" t="s">
        <v>240</v>
      </c>
      <c r="FK42" s="2" t="s">
        <v>240</v>
      </c>
      <c r="FM42" s="1"/>
      <c r="FN42" s="202" t="s">
        <v>239</v>
      </c>
      <c r="FO42" s="2" t="s">
        <v>240</v>
      </c>
      <c r="FP42" s="2" t="s">
        <v>240</v>
      </c>
      <c r="FQ42" s="2" t="s">
        <v>240</v>
      </c>
      <c r="FR42" s="2" t="s">
        <v>240</v>
      </c>
      <c r="FS42" s="2" t="s">
        <v>240</v>
      </c>
      <c r="FT42" s="2" t="s">
        <v>240</v>
      </c>
      <c r="FU42" s="2" t="s">
        <v>240</v>
      </c>
      <c r="FV42" s="2" t="s">
        <v>240</v>
      </c>
      <c r="FW42" s="2" t="s">
        <v>240</v>
      </c>
      <c r="FX42" s="2" t="s">
        <v>240</v>
      </c>
      <c r="FY42" s="2" t="s">
        <v>240</v>
      </c>
      <c r="FZ42" s="2">
        <v>0.1</v>
      </c>
      <c r="GA42" s="2">
        <v>0.1</v>
      </c>
      <c r="GB42" s="2">
        <v>0.1</v>
      </c>
      <c r="GC42" s="2">
        <v>0.2</v>
      </c>
      <c r="GD42" s="2" t="s">
        <v>240</v>
      </c>
      <c r="GE42" s="2" t="s">
        <v>240</v>
      </c>
      <c r="GF42" s="2" t="s">
        <v>240</v>
      </c>
      <c r="GG42" s="2" t="s">
        <v>240</v>
      </c>
      <c r="GH42" s="2" t="s">
        <v>240</v>
      </c>
      <c r="GI42" s="2" t="s">
        <v>240</v>
      </c>
      <c r="GK42" s="1"/>
      <c r="GL42" s="202" t="s">
        <v>239</v>
      </c>
      <c r="GM42" s="2" t="s">
        <v>240</v>
      </c>
      <c r="GN42" s="2" t="s">
        <v>240</v>
      </c>
      <c r="GO42" s="2" t="s">
        <v>240</v>
      </c>
      <c r="GP42" s="2" t="s">
        <v>240</v>
      </c>
      <c r="GQ42" s="2" t="s">
        <v>240</v>
      </c>
      <c r="GR42" s="2" t="s">
        <v>240</v>
      </c>
      <c r="GS42" s="2" t="s">
        <v>240</v>
      </c>
      <c r="GT42" s="2" t="s">
        <v>240</v>
      </c>
      <c r="GU42" s="2" t="s">
        <v>240</v>
      </c>
      <c r="GV42" s="2" t="s">
        <v>240</v>
      </c>
      <c r="GW42" s="2">
        <v>0.1</v>
      </c>
      <c r="GX42" s="2">
        <v>0.1</v>
      </c>
      <c r="GY42" s="2">
        <v>0.1</v>
      </c>
      <c r="GZ42" s="2">
        <v>0.1</v>
      </c>
      <c r="HA42" s="2">
        <v>0.1</v>
      </c>
      <c r="HB42" s="2" t="s">
        <v>240</v>
      </c>
      <c r="HC42" s="2" t="s">
        <v>240</v>
      </c>
      <c r="HD42" s="2" t="s">
        <v>240</v>
      </c>
      <c r="HE42" s="2" t="s">
        <v>240</v>
      </c>
      <c r="HF42" s="2" t="s">
        <v>240</v>
      </c>
      <c r="HG42" s="2" t="s">
        <v>240</v>
      </c>
    </row>
    <row r="43" spans="1:217" ht="14.5">
      <c r="A43" s="1"/>
      <c r="B43" s="190" t="s">
        <v>243</v>
      </c>
      <c r="C43" s="1">
        <v>0</v>
      </c>
      <c r="D43" s="2" t="s">
        <v>240</v>
      </c>
      <c r="E43" s="2" t="s">
        <v>240</v>
      </c>
      <c r="F43" s="2" t="s">
        <v>240</v>
      </c>
      <c r="G43" s="2" t="s">
        <v>240</v>
      </c>
      <c r="H43" s="2" t="s">
        <v>240</v>
      </c>
      <c r="I43" s="2" t="s">
        <v>240</v>
      </c>
      <c r="J43" s="2" t="s">
        <v>240</v>
      </c>
      <c r="K43" s="2" t="s">
        <v>240</v>
      </c>
      <c r="L43" s="2" t="s">
        <v>240</v>
      </c>
      <c r="M43" s="2" t="s">
        <v>240</v>
      </c>
      <c r="N43" s="2" t="s">
        <v>240</v>
      </c>
      <c r="O43" s="2" t="s">
        <v>240</v>
      </c>
      <c r="P43" s="2" t="s">
        <v>240</v>
      </c>
      <c r="Q43" s="2" t="s">
        <v>240</v>
      </c>
      <c r="R43" s="2" t="s">
        <v>240</v>
      </c>
      <c r="S43" s="2" t="s">
        <v>240</v>
      </c>
      <c r="T43" s="2" t="s">
        <v>240</v>
      </c>
      <c r="U43" s="2" t="s">
        <v>240</v>
      </c>
      <c r="V43" s="2" t="s">
        <v>240</v>
      </c>
      <c r="W43" s="2" t="s">
        <v>240</v>
      </c>
      <c r="Y43" s="1"/>
      <c r="Z43" s="190" t="s">
        <v>243</v>
      </c>
      <c r="AA43" s="1">
        <v>0</v>
      </c>
      <c r="AB43" s="2" t="s">
        <v>240</v>
      </c>
      <c r="AC43" s="2" t="s">
        <v>240</v>
      </c>
      <c r="AD43" s="2" t="s">
        <v>240</v>
      </c>
      <c r="AE43" s="2" t="s">
        <v>240</v>
      </c>
      <c r="AF43" s="2" t="s">
        <v>240</v>
      </c>
      <c r="AG43" s="2" t="s">
        <v>240</v>
      </c>
      <c r="AH43" s="2" t="s">
        <v>240</v>
      </c>
      <c r="AI43" s="2" t="s">
        <v>240</v>
      </c>
      <c r="AJ43" s="2" t="s">
        <v>240</v>
      </c>
      <c r="AK43" s="2" t="s">
        <v>240</v>
      </c>
      <c r="AL43" s="2" t="s">
        <v>240</v>
      </c>
      <c r="AM43" s="2" t="s">
        <v>240</v>
      </c>
      <c r="AN43" s="2" t="s">
        <v>240</v>
      </c>
      <c r="AO43" s="2" t="s">
        <v>240</v>
      </c>
      <c r="AP43" s="2" t="s">
        <v>240</v>
      </c>
      <c r="AQ43" s="2" t="s">
        <v>240</v>
      </c>
      <c r="AR43" s="2" t="s">
        <v>240</v>
      </c>
      <c r="AS43" s="2" t="s">
        <v>240</v>
      </c>
      <c r="AT43" s="2" t="s">
        <v>240</v>
      </c>
      <c r="AU43" s="2" t="s">
        <v>240</v>
      </c>
      <c r="AW43" s="16"/>
      <c r="AX43" s="198" t="s">
        <v>244</v>
      </c>
      <c r="AY43" s="16">
        <v>0</v>
      </c>
      <c r="AZ43" s="17" t="s">
        <v>242</v>
      </c>
      <c r="BA43" s="17" t="s">
        <v>242</v>
      </c>
      <c r="BB43" s="17" t="s">
        <v>242</v>
      </c>
      <c r="BC43" s="17" t="s">
        <v>242</v>
      </c>
      <c r="BD43" s="17" t="s">
        <v>242</v>
      </c>
      <c r="BE43" s="17" t="s">
        <v>242</v>
      </c>
      <c r="BF43" s="17" t="s">
        <v>242</v>
      </c>
      <c r="BG43" s="17" t="s">
        <v>242</v>
      </c>
      <c r="BH43" s="17" t="s">
        <v>242</v>
      </c>
      <c r="BI43" s="17" t="s">
        <v>242</v>
      </c>
      <c r="BJ43" s="17" t="s">
        <v>242</v>
      </c>
      <c r="BK43" s="17" t="s">
        <v>242</v>
      </c>
      <c r="BL43" s="17" t="s">
        <v>242</v>
      </c>
      <c r="BM43" s="17" t="s">
        <v>242</v>
      </c>
      <c r="BN43" s="17" t="s">
        <v>242</v>
      </c>
      <c r="BO43" s="17" t="s">
        <v>242</v>
      </c>
      <c r="BP43" s="17" t="s">
        <v>242</v>
      </c>
      <c r="BQ43" s="17" t="s">
        <v>242</v>
      </c>
      <c r="BR43" s="17" t="s">
        <v>242</v>
      </c>
      <c r="BS43" s="17" t="s">
        <v>242</v>
      </c>
      <c r="BT43" s="29"/>
      <c r="BU43" s="16"/>
      <c r="BV43" s="198" t="s">
        <v>244</v>
      </c>
      <c r="BW43" s="16">
        <v>0</v>
      </c>
      <c r="BX43" s="17" t="s">
        <v>242</v>
      </c>
      <c r="BY43" s="17" t="s">
        <v>242</v>
      </c>
      <c r="BZ43" s="17" t="s">
        <v>242</v>
      </c>
      <c r="CA43" s="17" t="s">
        <v>242</v>
      </c>
      <c r="CB43" s="17" t="s">
        <v>242</v>
      </c>
      <c r="CC43" s="17" t="s">
        <v>242</v>
      </c>
      <c r="CD43" s="17" t="s">
        <v>242</v>
      </c>
      <c r="CE43" s="17" t="s">
        <v>242</v>
      </c>
      <c r="CF43" s="17" t="s">
        <v>242</v>
      </c>
      <c r="CG43" s="17" t="s">
        <v>242</v>
      </c>
      <c r="CH43" s="17" t="s">
        <v>242</v>
      </c>
      <c r="CI43" s="17" t="s">
        <v>242</v>
      </c>
      <c r="CJ43" s="17" t="s">
        <v>242</v>
      </c>
      <c r="CK43" s="17" t="s">
        <v>242</v>
      </c>
      <c r="CL43" s="17" t="s">
        <v>242</v>
      </c>
      <c r="CM43" s="17" t="s">
        <v>242</v>
      </c>
      <c r="CN43" s="17" t="s">
        <v>242</v>
      </c>
      <c r="CO43" s="17" t="s">
        <v>242</v>
      </c>
      <c r="CP43" s="17" t="s">
        <v>242</v>
      </c>
      <c r="CQ43" s="17" t="s">
        <v>242</v>
      </c>
      <c r="CR43" s="29"/>
      <c r="CS43" s="16"/>
      <c r="CT43" s="198" t="s">
        <v>244</v>
      </c>
      <c r="CU43" s="16">
        <v>0</v>
      </c>
      <c r="CV43" s="17" t="s">
        <v>242</v>
      </c>
      <c r="CW43" s="17" t="s">
        <v>242</v>
      </c>
      <c r="CX43" s="17" t="s">
        <v>242</v>
      </c>
      <c r="CY43" s="17" t="s">
        <v>242</v>
      </c>
      <c r="CZ43" s="17" t="s">
        <v>242</v>
      </c>
      <c r="DA43" s="17" t="s">
        <v>242</v>
      </c>
      <c r="DB43" s="17" t="s">
        <v>242</v>
      </c>
      <c r="DC43" s="17" t="s">
        <v>242</v>
      </c>
      <c r="DD43" s="17" t="s">
        <v>242</v>
      </c>
      <c r="DE43" s="17" t="s">
        <v>242</v>
      </c>
      <c r="DF43" s="17" t="s">
        <v>242</v>
      </c>
      <c r="DG43" s="17" t="s">
        <v>242</v>
      </c>
      <c r="DH43" s="17" t="s">
        <v>242</v>
      </c>
      <c r="DI43" s="17" t="s">
        <v>242</v>
      </c>
      <c r="DJ43" s="17" t="s">
        <v>242</v>
      </c>
      <c r="DK43" s="17" t="s">
        <v>242</v>
      </c>
      <c r="DL43" s="17" t="s">
        <v>242</v>
      </c>
      <c r="DM43" s="17" t="s">
        <v>242</v>
      </c>
      <c r="DN43" s="17" t="s">
        <v>242</v>
      </c>
      <c r="DO43" s="17" t="s">
        <v>242</v>
      </c>
      <c r="DP43" s="29"/>
      <c r="DQ43" s="16"/>
      <c r="DR43" s="198" t="s">
        <v>244</v>
      </c>
      <c r="DS43" s="16">
        <v>0</v>
      </c>
      <c r="DT43" s="17" t="s">
        <v>242</v>
      </c>
      <c r="DU43" s="17" t="s">
        <v>242</v>
      </c>
      <c r="DV43" s="17" t="s">
        <v>242</v>
      </c>
      <c r="DW43" s="17" t="s">
        <v>242</v>
      </c>
      <c r="DX43" s="17" t="s">
        <v>242</v>
      </c>
      <c r="DY43" s="17" t="s">
        <v>242</v>
      </c>
      <c r="DZ43" s="17" t="s">
        <v>242</v>
      </c>
      <c r="EA43" s="17" t="s">
        <v>242</v>
      </c>
      <c r="EB43" s="17" t="s">
        <v>242</v>
      </c>
      <c r="EC43" s="17" t="s">
        <v>242</v>
      </c>
      <c r="ED43" s="17" t="s">
        <v>242</v>
      </c>
      <c r="EE43" s="17" t="s">
        <v>242</v>
      </c>
      <c r="EF43" s="17" t="s">
        <v>242</v>
      </c>
      <c r="EG43" s="17" t="s">
        <v>242</v>
      </c>
      <c r="EH43" s="17" t="s">
        <v>242</v>
      </c>
      <c r="EI43" s="17" t="s">
        <v>242</v>
      </c>
      <c r="EJ43" s="17" t="s">
        <v>242</v>
      </c>
      <c r="EK43" s="17" t="s">
        <v>242</v>
      </c>
      <c r="EL43" s="17" t="s">
        <v>242</v>
      </c>
      <c r="EM43" s="17" t="s">
        <v>242</v>
      </c>
      <c r="EO43" s="1"/>
      <c r="EP43" s="202" t="s">
        <v>243</v>
      </c>
      <c r="EQ43" s="1">
        <v>0</v>
      </c>
      <c r="ER43" s="2" t="s">
        <v>240</v>
      </c>
      <c r="ES43" s="2" t="s">
        <v>240</v>
      </c>
      <c r="ET43" s="2" t="s">
        <v>240</v>
      </c>
      <c r="EU43" s="2" t="s">
        <v>240</v>
      </c>
      <c r="EV43" s="2" t="s">
        <v>240</v>
      </c>
      <c r="EW43" s="2" t="s">
        <v>240</v>
      </c>
      <c r="EX43" s="2" t="s">
        <v>240</v>
      </c>
      <c r="EY43" s="2" t="s">
        <v>240</v>
      </c>
      <c r="EZ43" s="2" t="s">
        <v>240</v>
      </c>
      <c r="FA43" s="2" t="s">
        <v>240</v>
      </c>
      <c r="FB43" s="2" t="s">
        <v>240</v>
      </c>
      <c r="FC43" s="2" t="s">
        <v>240</v>
      </c>
      <c r="FD43" s="2" t="s">
        <v>240</v>
      </c>
      <c r="FE43" s="2" t="s">
        <v>240</v>
      </c>
      <c r="FF43" s="2" t="s">
        <v>240</v>
      </c>
      <c r="FG43" s="2" t="s">
        <v>240</v>
      </c>
      <c r="FH43" s="2" t="s">
        <v>240</v>
      </c>
      <c r="FI43" s="2" t="s">
        <v>240</v>
      </c>
      <c r="FJ43" s="2" t="s">
        <v>240</v>
      </c>
      <c r="FK43" s="2" t="s">
        <v>240</v>
      </c>
      <c r="FM43" s="1"/>
      <c r="FN43" s="202" t="s">
        <v>243</v>
      </c>
      <c r="FO43" s="1">
        <v>0</v>
      </c>
      <c r="FP43" s="2" t="s">
        <v>240</v>
      </c>
      <c r="FQ43" s="2" t="s">
        <v>240</v>
      </c>
      <c r="FR43" s="2" t="s">
        <v>240</v>
      </c>
      <c r="FS43" s="2" t="s">
        <v>240</v>
      </c>
      <c r="FT43" s="2" t="s">
        <v>240</v>
      </c>
      <c r="FU43" s="2" t="s">
        <v>240</v>
      </c>
      <c r="FV43" s="2" t="s">
        <v>240</v>
      </c>
      <c r="FW43" s="2" t="s">
        <v>240</v>
      </c>
      <c r="FX43" s="2" t="s">
        <v>240</v>
      </c>
      <c r="FY43" s="2" t="s">
        <v>240</v>
      </c>
      <c r="FZ43" s="2" t="s">
        <v>240</v>
      </c>
      <c r="GA43" s="2" t="s">
        <v>240</v>
      </c>
      <c r="GB43" s="2" t="s">
        <v>240</v>
      </c>
      <c r="GC43" s="2" t="s">
        <v>240</v>
      </c>
      <c r="GD43" s="2" t="s">
        <v>240</v>
      </c>
      <c r="GE43" s="2" t="s">
        <v>240</v>
      </c>
      <c r="GF43" s="2" t="s">
        <v>240</v>
      </c>
      <c r="GG43" s="2" t="s">
        <v>240</v>
      </c>
      <c r="GH43" s="2" t="s">
        <v>240</v>
      </c>
      <c r="GI43" s="2" t="s">
        <v>240</v>
      </c>
      <c r="GK43" s="1"/>
      <c r="GL43" s="202" t="s">
        <v>243</v>
      </c>
      <c r="GM43" s="1">
        <v>0</v>
      </c>
      <c r="GN43" s="2" t="s">
        <v>240</v>
      </c>
      <c r="GO43" s="2" t="s">
        <v>240</v>
      </c>
      <c r="GP43" s="2" t="s">
        <v>240</v>
      </c>
      <c r="GQ43" s="2" t="s">
        <v>240</v>
      </c>
      <c r="GR43" s="2" t="s">
        <v>240</v>
      </c>
      <c r="GS43" s="2" t="s">
        <v>240</v>
      </c>
      <c r="GT43" s="2" t="s">
        <v>240</v>
      </c>
      <c r="GU43" s="2" t="s">
        <v>240</v>
      </c>
      <c r="GV43" s="2" t="s">
        <v>240</v>
      </c>
      <c r="GW43" s="2" t="s">
        <v>240</v>
      </c>
      <c r="GX43" s="2" t="s">
        <v>240</v>
      </c>
      <c r="GY43" s="2" t="s">
        <v>240</v>
      </c>
      <c r="GZ43" s="2" t="s">
        <v>240</v>
      </c>
      <c r="HA43" s="2" t="s">
        <v>240</v>
      </c>
      <c r="HB43" s="2" t="s">
        <v>240</v>
      </c>
      <c r="HC43" s="2" t="s">
        <v>240</v>
      </c>
      <c r="HD43" s="2" t="s">
        <v>240</v>
      </c>
      <c r="HE43" s="2" t="s">
        <v>240</v>
      </c>
      <c r="HF43" s="2" t="s">
        <v>240</v>
      </c>
      <c r="HG43" s="2" t="s">
        <v>240</v>
      </c>
    </row>
    <row r="44" spans="1:217" ht="14.5">
      <c r="A44" s="410"/>
      <c r="B44" s="410"/>
      <c r="C44" s="1"/>
      <c r="D44" s="1"/>
      <c r="E44" s="1"/>
      <c r="F44" s="1"/>
      <c r="G44" s="1"/>
      <c r="H44" s="1"/>
      <c r="I44" s="1"/>
      <c r="J44" s="1"/>
      <c r="K44" s="1"/>
      <c r="L44" s="1"/>
      <c r="M44" s="1"/>
      <c r="N44" s="1"/>
      <c r="O44" s="1"/>
      <c r="P44" s="1"/>
      <c r="Q44" s="1"/>
      <c r="R44" s="1"/>
      <c r="S44" s="1"/>
      <c r="T44" s="1"/>
      <c r="U44" s="1"/>
      <c r="V44" s="1"/>
      <c r="W44" s="1"/>
      <c r="Y44" s="410"/>
      <c r="Z44" s="410"/>
      <c r="AA44" s="1"/>
      <c r="AB44" s="1"/>
      <c r="AC44" s="1"/>
      <c r="AD44" s="1"/>
      <c r="AE44" s="1"/>
      <c r="AF44" s="1"/>
      <c r="AG44" s="1"/>
      <c r="AH44" s="1"/>
      <c r="AI44" s="1"/>
      <c r="AJ44" s="1"/>
      <c r="AK44" s="1"/>
      <c r="AL44" s="1"/>
      <c r="AM44" s="1"/>
      <c r="AN44" s="1"/>
      <c r="AO44" s="1"/>
      <c r="AP44" s="1"/>
      <c r="AQ44" s="1"/>
      <c r="AR44" s="1"/>
      <c r="AS44" s="1"/>
      <c r="AT44" s="1"/>
      <c r="AU44" s="1"/>
      <c r="AW44" s="411"/>
      <c r="AX44" s="411"/>
      <c r="AY44" s="16"/>
      <c r="AZ44" s="16"/>
      <c r="BA44" s="16"/>
      <c r="BB44" s="16"/>
      <c r="BC44" s="16"/>
      <c r="BD44" s="16"/>
      <c r="BE44" s="16"/>
      <c r="BF44" s="16"/>
      <c r="BG44" s="16"/>
      <c r="BH44" s="16"/>
      <c r="BI44" s="16"/>
      <c r="BJ44" s="16"/>
      <c r="BK44" s="16"/>
      <c r="BL44" s="16"/>
      <c r="BM44" s="16"/>
      <c r="BN44" s="16"/>
      <c r="BO44" s="16"/>
      <c r="BP44" s="16"/>
      <c r="BQ44" s="16"/>
      <c r="BR44" s="16"/>
      <c r="BS44" s="16"/>
      <c r="BT44" s="29"/>
      <c r="BU44" s="411"/>
      <c r="BV44" s="411"/>
      <c r="BW44" s="16"/>
      <c r="BX44" s="16"/>
      <c r="BY44" s="16"/>
      <c r="BZ44" s="16"/>
      <c r="CA44" s="16"/>
      <c r="CB44" s="16"/>
      <c r="CC44" s="16"/>
      <c r="CD44" s="16"/>
      <c r="CE44" s="16"/>
      <c r="CF44" s="16"/>
      <c r="CG44" s="16"/>
      <c r="CH44" s="16"/>
      <c r="CI44" s="16"/>
      <c r="CJ44" s="16"/>
      <c r="CK44" s="16"/>
      <c r="CL44" s="16"/>
      <c r="CM44" s="16"/>
      <c r="CN44" s="16"/>
      <c r="CO44" s="16"/>
      <c r="CP44" s="16"/>
      <c r="CQ44" s="16"/>
      <c r="CR44" s="29"/>
      <c r="CS44" s="411"/>
      <c r="CT44" s="411"/>
      <c r="CU44" s="16"/>
      <c r="CV44" s="16"/>
      <c r="CW44" s="16"/>
      <c r="CX44" s="16"/>
      <c r="CY44" s="16"/>
      <c r="CZ44" s="16"/>
      <c r="DA44" s="16"/>
      <c r="DB44" s="16"/>
      <c r="DC44" s="16"/>
      <c r="DD44" s="16"/>
      <c r="DE44" s="16"/>
      <c r="DF44" s="16"/>
      <c r="DG44" s="16"/>
      <c r="DH44" s="16"/>
      <c r="DI44" s="16"/>
      <c r="DJ44" s="16"/>
      <c r="DK44" s="16"/>
      <c r="DL44" s="16"/>
      <c r="DM44" s="16"/>
      <c r="DN44" s="16"/>
      <c r="DO44" s="16"/>
      <c r="DP44" s="29"/>
      <c r="DQ44" s="411"/>
      <c r="DR44" s="411"/>
      <c r="DS44" s="16"/>
      <c r="DT44" s="16"/>
      <c r="DU44" s="16"/>
      <c r="DV44" s="16"/>
      <c r="DW44" s="16"/>
      <c r="DX44" s="16"/>
      <c r="DY44" s="16"/>
      <c r="DZ44" s="16"/>
      <c r="EA44" s="16"/>
      <c r="EB44" s="16"/>
      <c r="EC44" s="16"/>
      <c r="ED44" s="16"/>
      <c r="EE44" s="16"/>
      <c r="EF44" s="16"/>
      <c r="EG44" s="16"/>
      <c r="EH44" s="16"/>
      <c r="EI44" s="16"/>
      <c r="EJ44" s="16"/>
      <c r="EK44" s="16"/>
      <c r="EL44" s="16"/>
      <c r="EM44" s="16"/>
      <c r="EO44" s="410"/>
      <c r="EP44" s="410"/>
      <c r="EQ44" s="1"/>
      <c r="ER44" s="1"/>
      <c r="ES44" s="1"/>
      <c r="ET44" s="1"/>
      <c r="EU44" s="1"/>
      <c r="EV44" s="1"/>
      <c r="EW44" s="1"/>
      <c r="EX44" s="1"/>
      <c r="EY44" s="1"/>
      <c r="EZ44" s="1"/>
      <c r="FA44" s="1"/>
      <c r="FB44" s="1"/>
      <c r="FC44" s="1"/>
      <c r="FD44" s="1"/>
      <c r="FE44" s="1"/>
      <c r="FF44" s="1"/>
      <c r="FG44" s="1"/>
      <c r="FH44" s="1"/>
      <c r="FI44" s="1"/>
      <c r="FJ44" s="1"/>
      <c r="FK44" s="1"/>
      <c r="FM44" s="410"/>
      <c r="FN44" s="410"/>
      <c r="FO44" s="1"/>
      <c r="FP44" s="1"/>
      <c r="FQ44" s="1"/>
      <c r="FR44" s="1"/>
      <c r="FS44" s="1"/>
      <c r="FT44" s="1"/>
      <c r="FU44" s="1"/>
      <c r="FV44" s="1"/>
      <c r="FW44" s="1"/>
      <c r="FX44" s="1"/>
      <c r="FY44" s="1"/>
      <c r="FZ44" s="1"/>
      <c r="GA44" s="1"/>
      <c r="GB44" s="1"/>
      <c r="GC44" s="1"/>
      <c r="GD44" s="1"/>
      <c r="GE44" s="1"/>
      <c r="GF44" s="1"/>
      <c r="GG44" s="1"/>
      <c r="GH44" s="1"/>
      <c r="GI44" s="1"/>
      <c r="GK44" s="410"/>
      <c r="GL44" s="410"/>
      <c r="GM44" s="1"/>
      <c r="GN44" s="1"/>
      <c r="GO44" s="1"/>
      <c r="GP44" s="1"/>
      <c r="GQ44" s="1"/>
      <c r="GR44" s="1"/>
      <c r="GS44" s="1"/>
      <c r="GT44" s="1"/>
      <c r="GU44" s="1"/>
      <c r="GV44" s="1"/>
      <c r="GW44" s="1"/>
      <c r="GX44" s="1"/>
      <c r="GY44" s="1"/>
      <c r="GZ44" s="1"/>
      <c r="HA44" s="1"/>
      <c r="HB44" s="1"/>
      <c r="HC44" s="1"/>
      <c r="HD44" s="1"/>
      <c r="HE44" s="1"/>
      <c r="HF44" s="1"/>
      <c r="HG44" s="1"/>
    </row>
    <row r="45" spans="1:217" ht="14.5">
      <c r="A45" s="6"/>
      <c r="B45" s="7" t="s">
        <v>258</v>
      </c>
      <c r="C45" s="6">
        <v>70.599999999999994</v>
      </c>
      <c r="D45" s="6">
        <v>71</v>
      </c>
      <c r="E45" s="6">
        <v>71</v>
      </c>
      <c r="F45" s="6">
        <v>71</v>
      </c>
      <c r="G45" s="6">
        <v>71</v>
      </c>
      <c r="H45" s="6">
        <v>71</v>
      </c>
      <c r="I45" s="6">
        <v>71</v>
      </c>
      <c r="J45" s="6">
        <v>71.099999999999994</v>
      </c>
      <c r="K45" s="6">
        <v>71</v>
      </c>
      <c r="L45" s="6">
        <v>71.099999999999994</v>
      </c>
      <c r="M45" s="6">
        <v>71</v>
      </c>
      <c r="N45" s="6">
        <v>71.099999999999994</v>
      </c>
      <c r="O45" s="6">
        <v>71.099999999999994</v>
      </c>
      <c r="P45" s="6">
        <v>71</v>
      </c>
      <c r="Q45" s="6">
        <v>71.099999999999994</v>
      </c>
      <c r="R45" s="6">
        <v>71.099999999999994</v>
      </c>
      <c r="S45" s="6">
        <v>71.099999999999994</v>
      </c>
      <c r="T45" s="6">
        <v>70.900000000000006</v>
      </c>
      <c r="U45" s="6">
        <v>70.8</v>
      </c>
      <c r="V45" s="6">
        <v>70.7</v>
      </c>
      <c r="W45" s="6">
        <v>70.599999999999994</v>
      </c>
      <c r="Y45" s="6"/>
      <c r="Z45" s="7" t="s">
        <v>258</v>
      </c>
      <c r="AA45" s="6">
        <v>70.5</v>
      </c>
      <c r="AB45" s="6">
        <v>71</v>
      </c>
      <c r="AC45" s="6">
        <v>71</v>
      </c>
      <c r="AD45" s="6">
        <v>71</v>
      </c>
      <c r="AE45" s="6">
        <v>71.099999999999994</v>
      </c>
      <c r="AF45" s="6">
        <v>71</v>
      </c>
      <c r="AG45" s="6">
        <v>71.099999999999994</v>
      </c>
      <c r="AH45" s="6">
        <v>71.099999999999994</v>
      </c>
      <c r="AI45" s="6">
        <v>71.099999999999994</v>
      </c>
      <c r="AJ45" s="6">
        <v>71.099999999999994</v>
      </c>
      <c r="AK45" s="6">
        <v>71.099999999999994</v>
      </c>
      <c r="AL45" s="6">
        <v>71.099999999999994</v>
      </c>
      <c r="AM45" s="6">
        <v>71.099999999999994</v>
      </c>
      <c r="AN45" s="6">
        <v>71.099999999999994</v>
      </c>
      <c r="AO45" s="6">
        <v>71.099999999999994</v>
      </c>
      <c r="AP45" s="6">
        <v>71</v>
      </c>
      <c r="AQ45" s="6">
        <v>71</v>
      </c>
      <c r="AR45" s="6">
        <v>70.7</v>
      </c>
      <c r="AS45" s="6">
        <v>70.599999999999994</v>
      </c>
      <c r="AT45" s="6">
        <v>70.5</v>
      </c>
      <c r="AU45" s="6">
        <v>70.5</v>
      </c>
      <c r="AW45" s="21"/>
      <c r="AX45" s="22" t="s">
        <v>259</v>
      </c>
      <c r="AY45" s="21">
        <v>70.8</v>
      </c>
      <c r="AZ45" s="21">
        <v>71</v>
      </c>
      <c r="BA45" s="21">
        <v>71</v>
      </c>
      <c r="BB45" s="21">
        <v>71</v>
      </c>
      <c r="BC45" s="21">
        <v>71.099999999999994</v>
      </c>
      <c r="BD45" s="21">
        <v>71.099999999999994</v>
      </c>
      <c r="BE45" s="21">
        <v>71.099999999999994</v>
      </c>
      <c r="BF45" s="21">
        <v>71.099999999999994</v>
      </c>
      <c r="BG45" s="21">
        <v>71.099999999999994</v>
      </c>
      <c r="BH45" s="21">
        <v>71.099999999999994</v>
      </c>
      <c r="BI45" s="21">
        <v>71.099999999999994</v>
      </c>
      <c r="BJ45" s="21">
        <v>71.099999999999994</v>
      </c>
      <c r="BK45" s="21">
        <v>71.099999999999994</v>
      </c>
      <c r="BL45" s="21">
        <v>71.099999999999994</v>
      </c>
      <c r="BM45" s="21">
        <v>71.099999999999994</v>
      </c>
      <c r="BN45" s="21">
        <v>71.099999999999994</v>
      </c>
      <c r="BO45" s="21">
        <v>71</v>
      </c>
      <c r="BP45" s="21">
        <v>70.8</v>
      </c>
      <c r="BQ45" s="21">
        <v>70.7</v>
      </c>
      <c r="BR45" s="21">
        <v>70.599999999999994</v>
      </c>
      <c r="BS45" s="21">
        <v>70.599999999999994</v>
      </c>
      <c r="BT45" s="29"/>
      <c r="BU45" s="21"/>
      <c r="BV45" s="22" t="s">
        <v>259</v>
      </c>
      <c r="BW45" s="21">
        <v>70.400000000000006</v>
      </c>
      <c r="BX45" s="21">
        <v>70.900000000000006</v>
      </c>
      <c r="BY45" s="21">
        <v>70.900000000000006</v>
      </c>
      <c r="BZ45" s="21">
        <v>71</v>
      </c>
      <c r="CA45" s="21">
        <v>71</v>
      </c>
      <c r="CB45" s="21">
        <v>71</v>
      </c>
      <c r="CC45" s="21">
        <v>71</v>
      </c>
      <c r="CD45" s="21">
        <v>71.099999999999994</v>
      </c>
      <c r="CE45" s="21">
        <v>71.099999999999994</v>
      </c>
      <c r="CF45" s="21">
        <v>71.099999999999994</v>
      </c>
      <c r="CG45" s="21">
        <v>71.099999999999994</v>
      </c>
      <c r="CH45" s="21">
        <v>71.099999999999994</v>
      </c>
      <c r="CI45" s="21">
        <v>71</v>
      </c>
      <c r="CJ45" s="21">
        <v>71</v>
      </c>
      <c r="CK45" s="21">
        <v>71</v>
      </c>
      <c r="CL45" s="21">
        <v>71</v>
      </c>
      <c r="CM45" s="21">
        <v>71</v>
      </c>
      <c r="CN45" s="21">
        <v>70.7</v>
      </c>
      <c r="CO45" s="21">
        <v>70.599999999999994</v>
      </c>
      <c r="CP45" s="21">
        <v>70.5</v>
      </c>
      <c r="CQ45" s="21">
        <v>70.400000000000006</v>
      </c>
      <c r="CR45" s="29"/>
      <c r="CS45" s="21"/>
      <c r="CT45" s="22" t="s">
        <v>259</v>
      </c>
      <c r="CU45" s="21">
        <v>70.400000000000006</v>
      </c>
      <c r="CV45" s="21">
        <v>71</v>
      </c>
      <c r="CW45" s="21">
        <v>70.900000000000006</v>
      </c>
      <c r="CX45" s="21">
        <v>71</v>
      </c>
      <c r="CY45" s="21">
        <v>71</v>
      </c>
      <c r="CZ45" s="21">
        <v>71</v>
      </c>
      <c r="DA45" s="21">
        <v>71</v>
      </c>
      <c r="DB45" s="21">
        <v>71.099999999999994</v>
      </c>
      <c r="DC45" s="21">
        <v>71.099999999999994</v>
      </c>
      <c r="DD45" s="21">
        <v>71</v>
      </c>
      <c r="DE45" s="21">
        <v>71.099999999999994</v>
      </c>
      <c r="DF45" s="21">
        <v>71.099999999999994</v>
      </c>
      <c r="DG45" s="21">
        <v>71.099999999999994</v>
      </c>
      <c r="DH45" s="21">
        <v>71</v>
      </c>
      <c r="DI45" s="21">
        <v>71</v>
      </c>
      <c r="DJ45" s="21">
        <v>71</v>
      </c>
      <c r="DK45" s="21">
        <v>71</v>
      </c>
      <c r="DL45" s="21">
        <v>70.7</v>
      </c>
      <c r="DM45" s="21">
        <v>70.599999999999994</v>
      </c>
      <c r="DN45" s="21">
        <v>70.5</v>
      </c>
      <c r="DO45" s="21">
        <v>70.400000000000006</v>
      </c>
      <c r="DP45" s="29"/>
      <c r="DQ45" s="21"/>
      <c r="DR45" s="22" t="s">
        <v>259</v>
      </c>
      <c r="DS45" s="21">
        <v>70.3</v>
      </c>
      <c r="DT45" s="21">
        <v>70.900000000000006</v>
      </c>
      <c r="DU45" s="21">
        <v>70.900000000000006</v>
      </c>
      <c r="DV45" s="21">
        <v>71</v>
      </c>
      <c r="DW45" s="21">
        <v>71</v>
      </c>
      <c r="DX45" s="21">
        <v>71</v>
      </c>
      <c r="DY45" s="21">
        <v>71</v>
      </c>
      <c r="DZ45" s="21">
        <v>71</v>
      </c>
      <c r="EA45" s="21">
        <v>71.099999999999994</v>
      </c>
      <c r="EB45" s="21">
        <v>71</v>
      </c>
      <c r="EC45" s="21">
        <v>71</v>
      </c>
      <c r="ED45" s="21">
        <v>71</v>
      </c>
      <c r="EE45" s="21">
        <v>71</v>
      </c>
      <c r="EF45" s="21">
        <v>70.8</v>
      </c>
      <c r="EG45" s="21">
        <v>70.8</v>
      </c>
      <c r="EH45" s="21">
        <v>70.8</v>
      </c>
      <c r="EI45" s="21">
        <v>70.8</v>
      </c>
      <c r="EJ45" s="21">
        <v>70.3</v>
      </c>
      <c r="EK45" s="21">
        <v>70.099999999999994</v>
      </c>
      <c r="EL45" s="21">
        <v>69.900000000000006</v>
      </c>
      <c r="EM45" s="21">
        <v>69.8</v>
      </c>
      <c r="EO45" s="6"/>
      <c r="EP45" s="7" t="s">
        <v>258</v>
      </c>
      <c r="EQ45" s="6">
        <v>70.5</v>
      </c>
      <c r="ER45" s="6">
        <v>71</v>
      </c>
      <c r="ES45" s="6">
        <v>71</v>
      </c>
      <c r="ET45" s="6">
        <v>71</v>
      </c>
      <c r="EU45" s="6">
        <v>71</v>
      </c>
      <c r="EV45" s="6">
        <v>71</v>
      </c>
      <c r="EW45" s="6">
        <v>71.099999999999994</v>
      </c>
      <c r="EX45" s="6">
        <v>71.099999999999994</v>
      </c>
      <c r="EY45" s="6">
        <v>71.099999999999994</v>
      </c>
      <c r="EZ45" s="6">
        <v>71.099999999999994</v>
      </c>
      <c r="FA45" s="6">
        <v>71.099999999999994</v>
      </c>
      <c r="FB45" s="6">
        <v>71.099999999999994</v>
      </c>
      <c r="FC45" s="6">
        <v>71</v>
      </c>
      <c r="FD45" s="6">
        <v>71</v>
      </c>
      <c r="FE45" s="6">
        <v>71</v>
      </c>
      <c r="FF45" s="6">
        <v>71</v>
      </c>
      <c r="FG45" s="6">
        <v>71</v>
      </c>
      <c r="FH45" s="6">
        <v>70.7</v>
      </c>
      <c r="FI45" s="6">
        <v>70.599999999999994</v>
      </c>
      <c r="FJ45" s="6">
        <v>70.400000000000006</v>
      </c>
      <c r="FK45" s="6">
        <v>70.400000000000006</v>
      </c>
      <c r="FM45" s="6"/>
      <c r="FN45" s="7" t="s">
        <v>258</v>
      </c>
      <c r="FO45" s="6">
        <v>70.5</v>
      </c>
      <c r="FP45" s="6">
        <v>71</v>
      </c>
      <c r="FQ45" s="6">
        <v>71</v>
      </c>
      <c r="FR45" s="6">
        <v>71</v>
      </c>
      <c r="FS45" s="6">
        <v>71</v>
      </c>
      <c r="FT45" s="6">
        <v>71</v>
      </c>
      <c r="FU45" s="6">
        <v>71.099999999999994</v>
      </c>
      <c r="FV45" s="6">
        <v>71.099999999999994</v>
      </c>
      <c r="FW45" s="6">
        <v>71.099999999999994</v>
      </c>
      <c r="FX45" s="6">
        <v>71.099999999999994</v>
      </c>
      <c r="FY45" s="6">
        <v>71.099999999999994</v>
      </c>
      <c r="FZ45" s="6">
        <v>71.099999999999994</v>
      </c>
      <c r="GA45" s="6">
        <v>71.099999999999994</v>
      </c>
      <c r="GB45" s="6">
        <v>71.099999999999994</v>
      </c>
      <c r="GC45" s="6">
        <v>71.099999999999994</v>
      </c>
      <c r="GD45" s="6">
        <v>71.099999999999994</v>
      </c>
      <c r="GE45" s="6">
        <v>71</v>
      </c>
      <c r="GF45" s="6">
        <v>70.8</v>
      </c>
      <c r="GG45" s="6">
        <v>70.8</v>
      </c>
      <c r="GH45" s="6">
        <v>70.599999999999994</v>
      </c>
      <c r="GI45" s="6">
        <v>70.7</v>
      </c>
      <c r="GK45" s="6"/>
      <c r="GL45" s="7" t="s">
        <v>258</v>
      </c>
      <c r="GM45" s="6">
        <v>70.599999999999994</v>
      </c>
      <c r="GN45" s="6">
        <v>71</v>
      </c>
      <c r="GO45" s="6">
        <v>71</v>
      </c>
      <c r="GP45" s="6">
        <v>71</v>
      </c>
      <c r="GQ45" s="6">
        <v>71.099999999999994</v>
      </c>
      <c r="GR45" s="6">
        <v>71</v>
      </c>
      <c r="GS45" s="6">
        <v>71.099999999999994</v>
      </c>
      <c r="GT45" s="6">
        <v>71.099999999999994</v>
      </c>
      <c r="GU45" s="6">
        <v>71.099999999999994</v>
      </c>
      <c r="GV45" s="6">
        <v>71.099999999999994</v>
      </c>
      <c r="GW45" s="6">
        <v>71.099999999999994</v>
      </c>
      <c r="GX45" s="6">
        <v>71.099999999999994</v>
      </c>
      <c r="GY45" s="6">
        <v>71.099999999999994</v>
      </c>
      <c r="GZ45" s="6">
        <v>71.099999999999994</v>
      </c>
      <c r="HA45" s="6">
        <v>71.099999999999994</v>
      </c>
      <c r="HB45" s="6">
        <v>71.099999999999994</v>
      </c>
      <c r="HC45" s="6">
        <v>71</v>
      </c>
      <c r="HD45" s="6">
        <v>70.8</v>
      </c>
      <c r="HE45" s="6">
        <v>70.8</v>
      </c>
      <c r="HF45" s="6">
        <v>70.7</v>
      </c>
      <c r="HG45" s="6">
        <v>70.599999999999994</v>
      </c>
    </row>
    <row r="46" spans="1:217" ht="14.5">
      <c r="A46" s="410"/>
      <c r="B46" s="410"/>
      <c r="C46" s="1"/>
      <c r="D46" s="1"/>
      <c r="E46" s="1"/>
      <c r="F46" s="1"/>
      <c r="G46" s="1"/>
      <c r="H46" s="1"/>
      <c r="I46" s="1"/>
      <c r="J46" s="1"/>
      <c r="K46" s="1"/>
      <c r="L46" s="1"/>
      <c r="M46" s="1"/>
      <c r="N46" s="1"/>
      <c r="O46" s="1"/>
      <c r="P46" s="1"/>
      <c r="Q46" s="1"/>
      <c r="R46" s="1"/>
      <c r="S46" s="1"/>
      <c r="T46" s="1"/>
      <c r="U46" s="1"/>
      <c r="V46" s="1"/>
      <c r="W46" s="1"/>
      <c r="Y46" s="410"/>
      <c r="Z46" s="410"/>
      <c r="AA46" s="1"/>
      <c r="AB46" s="1"/>
      <c r="AC46" s="1"/>
      <c r="AD46" s="1"/>
      <c r="AE46" s="1"/>
      <c r="AF46" s="1"/>
      <c r="AG46" s="1"/>
      <c r="AH46" s="1"/>
      <c r="AI46" s="1"/>
      <c r="AJ46" s="1"/>
      <c r="AK46" s="1"/>
      <c r="AL46" s="1"/>
      <c r="AM46" s="1"/>
      <c r="AN46" s="1"/>
      <c r="AO46" s="1"/>
      <c r="AP46" s="1"/>
      <c r="AQ46" s="1"/>
      <c r="AR46" s="1"/>
      <c r="AS46" s="1"/>
      <c r="AT46" s="1"/>
      <c r="AU46" s="1"/>
      <c r="AW46" s="411"/>
      <c r="AX46" s="411"/>
      <c r="AY46" s="16"/>
      <c r="AZ46" s="16"/>
      <c r="BA46" s="16"/>
      <c r="BB46" s="16"/>
      <c r="BC46" s="16"/>
      <c r="BD46" s="16"/>
      <c r="BE46" s="16"/>
      <c r="BF46" s="16"/>
      <c r="BG46" s="16"/>
      <c r="BH46" s="16"/>
      <c r="BI46" s="16"/>
      <c r="BJ46" s="16"/>
      <c r="BK46" s="16"/>
      <c r="BL46" s="16"/>
      <c r="BM46" s="16"/>
      <c r="BN46" s="16"/>
      <c r="BO46" s="16"/>
      <c r="BP46" s="16"/>
      <c r="BQ46" s="16"/>
      <c r="BR46" s="16"/>
      <c r="BS46" s="16"/>
      <c r="BT46" s="29"/>
      <c r="BU46" s="411"/>
      <c r="BV46" s="411"/>
      <c r="BW46" s="16"/>
      <c r="BX46" s="16"/>
      <c r="BY46" s="16"/>
      <c r="BZ46" s="16"/>
      <c r="CA46" s="16"/>
      <c r="CB46" s="16"/>
      <c r="CC46" s="16"/>
      <c r="CD46" s="16"/>
      <c r="CE46" s="16"/>
      <c r="CF46" s="16"/>
      <c r="CG46" s="16"/>
      <c r="CH46" s="16"/>
      <c r="CI46" s="16"/>
      <c r="CJ46" s="16"/>
      <c r="CK46" s="16"/>
      <c r="CL46" s="16"/>
      <c r="CM46" s="16"/>
      <c r="CN46" s="16"/>
      <c r="CO46" s="16"/>
      <c r="CP46" s="16"/>
      <c r="CQ46" s="16"/>
      <c r="CR46" s="29"/>
      <c r="CS46" s="411"/>
      <c r="CT46" s="411"/>
      <c r="CU46" s="16"/>
      <c r="CV46" s="16"/>
      <c r="CW46" s="16"/>
      <c r="CX46" s="16"/>
      <c r="CY46" s="16"/>
      <c r="CZ46" s="16"/>
      <c r="DA46" s="16"/>
      <c r="DB46" s="16"/>
      <c r="DC46" s="16"/>
      <c r="DD46" s="16"/>
      <c r="DE46" s="16"/>
      <c r="DF46" s="16"/>
      <c r="DG46" s="16"/>
      <c r="DH46" s="16"/>
      <c r="DI46" s="16"/>
      <c r="DJ46" s="16"/>
      <c r="DK46" s="16"/>
      <c r="DL46" s="16"/>
      <c r="DM46" s="16"/>
      <c r="DN46" s="16"/>
      <c r="DO46" s="16"/>
      <c r="DP46" s="29"/>
      <c r="DQ46" s="411"/>
      <c r="DR46" s="411"/>
      <c r="DS46" s="16"/>
      <c r="DT46" s="16"/>
      <c r="DU46" s="16"/>
      <c r="DV46" s="16"/>
      <c r="DW46" s="16"/>
      <c r="DX46" s="16"/>
      <c r="DY46" s="16"/>
      <c r="DZ46" s="16"/>
      <c r="EA46" s="16"/>
      <c r="EB46" s="16"/>
      <c r="EC46" s="16"/>
      <c r="ED46" s="16"/>
      <c r="EE46" s="16"/>
      <c r="EF46" s="16"/>
      <c r="EG46" s="16"/>
      <c r="EH46" s="16"/>
      <c r="EI46" s="16"/>
      <c r="EJ46" s="16"/>
      <c r="EK46" s="16"/>
      <c r="EL46" s="16"/>
      <c r="EM46" s="16"/>
      <c r="EO46" s="410"/>
      <c r="EP46" s="410"/>
      <c r="EQ46" s="1"/>
      <c r="ER46" s="1"/>
      <c r="ES46" s="1"/>
      <c r="ET46" s="1"/>
      <c r="EU46" s="1"/>
      <c r="EV46" s="1"/>
      <c r="EW46" s="1"/>
      <c r="EX46" s="1"/>
      <c r="EY46" s="1"/>
      <c r="EZ46" s="1"/>
      <c r="FA46" s="1"/>
      <c r="FB46" s="1"/>
      <c r="FC46" s="1"/>
      <c r="FD46" s="1"/>
      <c r="FE46" s="1"/>
      <c r="FF46" s="1"/>
      <c r="FG46" s="1"/>
      <c r="FH46" s="1"/>
      <c r="FI46" s="1"/>
      <c r="FJ46" s="1"/>
      <c r="FK46" s="1"/>
      <c r="FM46" s="410"/>
      <c r="FN46" s="410"/>
      <c r="FO46" s="1"/>
      <c r="FP46" s="1"/>
      <c r="FQ46" s="1"/>
      <c r="FR46" s="1"/>
      <c r="FS46" s="1"/>
      <c r="FT46" s="1"/>
      <c r="FU46" s="1"/>
      <c r="FV46" s="1"/>
      <c r="FW46" s="1"/>
      <c r="FX46" s="1"/>
      <c r="FY46" s="1"/>
      <c r="FZ46" s="1"/>
      <c r="GA46" s="1"/>
      <c r="GB46" s="1"/>
      <c r="GC46" s="1"/>
      <c r="GD46" s="1"/>
      <c r="GE46" s="1"/>
      <c r="GF46" s="1"/>
      <c r="GG46" s="1"/>
      <c r="GH46" s="1"/>
      <c r="GI46" s="1"/>
      <c r="GK46" s="410"/>
      <c r="GL46" s="410"/>
      <c r="GM46" s="1"/>
      <c r="GN46" s="1"/>
      <c r="GO46" s="1"/>
      <c r="GP46" s="1"/>
      <c r="GQ46" s="1"/>
      <c r="GR46" s="1"/>
      <c r="GS46" s="1"/>
      <c r="GT46" s="1"/>
      <c r="GU46" s="1"/>
      <c r="GV46" s="1"/>
      <c r="GW46" s="1"/>
      <c r="GX46" s="1"/>
      <c r="GY46" s="1"/>
      <c r="GZ46" s="1"/>
      <c r="HA46" s="1"/>
      <c r="HB46" s="1"/>
      <c r="HC46" s="1"/>
      <c r="HD46" s="1"/>
      <c r="HE46" s="1"/>
      <c r="HF46" s="1"/>
      <c r="HG46" s="1"/>
    </row>
    <row r="47" spans="1:217" ht="14.5">
      <c r="A47" s="410"/>
      <c r="B47" s="410"/>
      <c r="C47" s="1"/>
      <c r="D47" s="1"/>
      <c r="E47" s="1"/>
      <c r="F47" s="1"/>
      <c r="G47" s="1"/>
      <c r="H47" s="1"/>
      <c r="I47" s="1"/>
      <c r="J47" s="1"/>
      <c r="K47" s="1"/>
      <c r="L47" s="1"/>
      <c r="M47" s="1"/>
      <c r="N47" s="1"/>
      <c r="O47" s="1"/>
      <c r="P47" s="1"/>
      <c r="Q47" s="1"/>
      <c r="R47" s="1"/>
      <c r="S47" s="1"/>
      <c r="T47" s="1"/>
      <c r="U47" s="1"/>
      <c r="V47" s="1"/>
      <c r="W47" s="1"/>
      <c r="Y47" s="410"/>
      <c r="Z47" s="410"/>
      <c r="AA47" s="1"/>
      <c r="AB47" s="1"/>
      <c r="AC47" s="1"/>
      <c r="AD47" s="1"/>
      <c r="AE47" s="1"/>
      <c r="AF47" s="1"/>
      <c r="AG47" s="1"/>
      <c r="AH47" s="1"/>
      <c r="AI47" s="1"/>
      <c r="AJ47" s="1"/>
      <c r="AK47" s="1"/>
      <c r="AL47" s="1"/>
      <c r="AM47" s="1"/>
      <c r="AN47" s="1"/>
      <c r="AO47" s="1"/>
      <c r="AP47" s="1"/>
      <c r="AQ47" s="1"/>
      <c r="AR47" s="1"/>
      <c r="AS47" s="1"/>
      <c r="AT47" s="1"/>
      <c r="AU47" s="1"/>
      <c r="AW47" s="411"/>
      <c r="AX47" s="411"/>
      <c r="AY47" s="16"/>
      <c r="AZ47" s="16"/>
      <c r="BA47" s="16"/>
      <c r="BB47" s="16"/>
      <c r="BC47" s="16"/>
      <c r="BD47" s="16"/>
      <c r="BE47" s="16"/>
      <c r="BF47" s="16"/>
      <c r="BG47" s="16"/>
      <c r="BH47" s="16"/>
      <c r="BI47" s="16"/>
      <c r="BJ47" s="16"/>
      <c r="BK47" s="16"/>
      <c r="BL47" s="16"/>
      <c r="BM47" s="16"/>
      <c r="BN47" s="16"/>
      <c r="BO47" s="16"/>
      <c r="BP47" s="16"/>
      <c r="BQ47" s="16"/>
      <c r="BR47" s="16"/>
      <c r="BS47" s="16"/>
      <c r="BT47" s="29"/>
      <c r="BU47" s="411"/>
      <c r="BV47" s="411"/>
      <c r="BW47" s="16"/>
      <c r="BX47" s="16"/>
      <c r="BY47" s="16"/>
      <c r="BZ47" s="16"/>
      <c r="CA47" s="16"/>
      <c r="CB47" s="16"/>
      <c r="CC47" s="16"/>
      <c r="CD47" s="16"/>
      <c r="CE47" s="16"/>
      <c r="CF47" s="16"/>
      <c r="CG47" s="16"/>
      <c r="CH47" s="16"/>
      <c r="CI47" s="16"/>
      <c r="CJ47" s="16"/>
      <c r="CK47" s="16"/>
      <c r="CL47" s="16"/>
      <c r="CM47" s="16"/>
      <c r="CN47" s="16"/>
      <c r="CO47" s="16"/>
      <c r="CP47" s="16"/>
      <c r="CQ47" s="16"/>
      <c r="CR47" s="29"/>
      <c r="CS47" s="411"/>
      <c r="CT47" s="411"/>
      <c r="CU47" s="16"/>
      <c r="CV47" s="16"/>
      <c r="CW47" s="16"/>
      <c r="CX47" s="16"/>
      <c r="CY47" s="16"/>
      <c r="CZ47" s="16"/>
      <c r="DA47" s="16"/>
      <c r="DB47" s="16"/>
      <c r="DC47" s="16"/>
      <c r="DD47" s="16"/>
      <c r="DE47" s="16"/>
      <c r="DF47" s="16"/>
      <c r="DG47" s="16"/>
      <c r="DH47" s="16"/>
      <c r="DI47" s="16"/>
      <c r="DJ47" s="16"/>
      <c r="DK47" s="16"/>
      <c r="DL47" s="16"/>
      <c r="DM47" s="16"/>
      <c r="DN47" s="16"/>
      <c r="DO47" s="16"/>
      <c r="DP47" s="29"/>
      <c r="DQ47" s="411"/>
      <c r="DR47" s="411"/>
      <c r="DS47" s="16"/>
      <c r="DT47" s="16"/>
      <c r="DU47" s="16"/>
      <c r="DV47" s="16"/>
      <c r="DW47" s="16"/>
      <c r="DX47" s="16"/>
      <c r="DY47" s="16"/>
      <c r="DZ47" s="16"/>
      <c r="EA47" s="16"/>
      <c r="EB47" s="16"/>
      <c r="EC47" s="16"/>
      <c r="ED47" s="16"/>
      <c r="EE47" s="16"/>
      <c r="EF47" s="16"/>
      <c r="EG47" s="16"/>
      <c r="EH47" s="16"/>
      <c r="EI47" s="16"/>
      <c r="EJ47" s="16"/>
      <c r="EK47" s="16"/>
      <c r="EL47" s="16"/>
      <c r="EM47" s="16"/>
      <c r="EO47" s="410"/>
      <c r="EP47" s="410"/>
      <c r="EQ47" s="1"/>
      <c r="ER47" s="1"/>
      <c r="ES47" s="1"/>
      <c r="ET47" s="1"/>
      <c r="EU47" s="1"/>
      <c r="EV47" s="1"/>
      <c r="EW47" s="1"/>
      <c r="EX47" s="1"/>
      <c r="EY47" s="1"/>
      <c r="EZ47" s="1"/>
      <c r="FA47" s="1"/>
      <c r="FB47" s="1"/>
      <c r="FC47" s="1"/>
      <c r="FD47" s="1"/>
      <c r="FE47" s="1"/>
      <c r="FF47" s="1"/>
      <c r="FG47" s="1"/>
      <c r="FH47" s="1"/>
      <c r="FI47" s="1"/>
      <c r="FJ47" s="1"/>
      <c r="FK47" s="1"/>
      <c r="FM47" s="410"/>
      <c r="FN47" s="410"/>
      <c r="FO47" s="1"/>
      <c r="FP47" s="1"/>
      <c r="FQ47" s="1"/>
      <c r="FR47" s="1"/>
      <c r="FS47" s="1"/>
      <c r="FT47" s="1"/>
      <c r="FU47" s="1"/>
      <c r="FV47" s="1"/>
      <c r="FW47" s="1"/>
      <c r="FX47" s="1"/>
      <c r="FY47" s="1"/>
      <c r="FZ47" s="1"/>
      <c r="GA47" s="1"/>
      <c r="GB47" s="1"/>
      <c r="GC47" s="1"/>
      <c r="GD47" s="1"/>
      <c r="GE47" s="1"/>
      <c r="GF47" s="1"/>
      <c r="GG47" s="1"/>
      <c r="GH47" s="1"/>
      <c r="GI47" s="1"/>
      <c r="GK47" s="410"/>
      <c r="GL47" s="410"/>
      <c r="GM47" s="1"/>
      <c r="GN47" s="1"/>
      <c r="GO47" s="1"/>
      <c r="GP47" s="1"/>
      <c r="GQ47" s="1"/>
      <c r="GR47" s="1"/>
      <c r="GS47" s="1"/>
      <c r="GT47" s="1"/>
      <c r="GU47" s="1"/>
      <c r="GV47" s="1"/>
      <c r="GW47" s="1"/>
      <c r="GX47" s="1"/>
      <c r="GY47" s="1"/>
      <c r="GZ47" s="1"/>
      <c r="HA47" s="1"/>
      <c r="HB47" s="1"/>
      <c r="HC47" s="1"/>
      <c r="HD47" s="1"/>
      <c r="HE47" s="1"/>
      <c r="HF47" s="1"/>
      <c r="HG47" s="1"/>
    </row>
    <row r="48" spans="1:217" ht="14.5">
      <c r="A48" s="412"/>
      <c r="B48" s="412"/>
      <c r="C48" s="1"/>
      <c r="D48" s="1"/>
      <c r="E48" s="1"/>
      <c r="F48" s="1"/>
      <c r="G48" s="1"/>
      <c r="H48" s="1"/>
      <c r="I48" s="1"/>
      <c r="J48" s="1"/>
      <c r="K48" s="1"/>
      <c r="L48" s="1"/>
      <c r="M48" s="1"/>
      <c r="N48" s="1"/>
      <c r="O48" s="1"/>
      <c r="P48" s="1"/>
      <c r="Q48" s="1"/>
      <c r="R48" s="1"/>
      <c r="S48" s="1"/>
      <c r="T48" s="1"/>
      <c r="U48" s="1"/>
      <c r="V48" s="1"/>
      <c r="W48" s="1"/>
      <c r="Y48" s="412"/>
      <c r="Z48" s="412"/>
      <c r="AA48" s="1"/>
      <c r="AB48" s="1"/>
      <c r="AC48" s="1"/>
      <c r="AD48" s="1"/>
      <c r="AE48" s="1"/>
      <c r="AF48" s="1"/>
      <c r="AG48" s="1"/>
      <c r="AH48" s="1"/>
      <c r="AI48" s="1"/>
      <c r="AJ48" s="1"/>
      <c r="AK48" s="1"/>
      <c r="AL48" s="1"/>
      <c r="AM48" s="1"/>
      <c r="AN48" s="1"/>
      <c r="AO48" s="1"/>
      <c r="AP48" s="1"/>
      <c r="AQ48" s="1"/>
      <c r="AR48" s="1"/>
      <c r="AS48" s="1"/>
      <c r="AT48" s="1"/>
      <c r="AU48" s="1"/>
      <c r="AW48" s="413"/>
      <c r="AX48" s="413"/>
      <c r="AY48" s="16"/>
      <c r="AZ48" s="16"/>
      <c r="BA48" s="16"/>
      <c r="BB48" s="16"/>
      <c r="BC48" s="16"/>
      <c r="BD48" s="16"/>
      <c r="BE48" s="16"/>
      <c r="BF48" s="16"/>
      <c r="BG48" s="16"/>
      <c r="BH48" s="16"/>
      <c r="BI48" s="16"/>
      <c r="BJ48" s="16"/>
      <c r="BK48" s="16"/>
      <c r="BL48" s="16"/>
      <c r="BM48" s="16"/>
      <c r="BN48" s="16"/>
      <c r="BO48" s="16"/>
      <c r="BP48" s="16"/>
      <c r="BQ48" s="16"/>
      <c r="BR48" s="16"/>
      <c r="BS48" s="16"/>
      <c r="BT48" s="29"/>
      <c r="BU48" s="413"/>
      <c r="BV48" s="413"/>
      <c r="BW48" s="16"/>
      <c r="BX48" s="16"/>
      <c r="BY48" s="16"/>
      <c r="BZ48" s="16"/>
      <c r="CA48" s="16"/>
      <c r="CB48" s="16"/>
      <c r="CC48" s="16"/>
      <c r="CD48" s="16"/>
      <c r="CE48" s="16"/>
      <c r="CF48" s="16"/>
      <c r="CG48" s="16"/>
      <c r="CH48" s="16"/>
      <c r="CI48" s="16"/>
      <c r="CJ48" s="16"/>
      <c r="CK48" s="16"/>
      <c r="CL48" s="16"/>
      <c r="CM48" s="16"/>
      <c r="CN48" s="16"/>
      <c r="CO48" s="16"/>
      <c r="CP48" s="16"/>
      <c r="CQ48" s="16"/>
      <c r="CR48" s="29"/>
      <c r="CS48" s="413"/>
      <c r="CT48" s="413"/>
      <c r="CU48" s="16"/>
      <c r="CV48" s="16"/>
      <c r="CW48" s="16"/>
      <c r="CX48" s="16"/>
      <c r="CY48" s="16"/>
      <c r="CZ48" s="16"/>
      <c r="DA48" s="16"/>
      <c r="DB48" s="16"/>
      <c r="DC48" s="16"/>
      <c r="DD48" s="16"/>
      <c r="DE48" s="16"/>
      <c r="DF48" s="16"/>
      <c r="DG48" s="16"/>
      <c r="DH48" s="16"/>
      <c r="DI48" s="16"/>
      <c r="DJ48" s="16"/>
      <c r="DK48" s="16"/>
      <c r="DL48" s="16"/>
      <c r="DM48" s="16"/>
      <c r="DN48" s="16"/>
      <c r="DO48" s="16"/>
      <c r="DP48" s="29"/>
      <c r="DQ48" s="413"/>
      <c r="DR48" s="413"/>
      <c r="DS48" s="16"/>
      <c r="DT48" s="16"/>
      <c r="DU48" s="16"/>
      <c r="DV48" s="16"/>
      <c r="DW48" s="16"/>
      <c r="DX48" s="16"/>
      <c r="DY48" s="16"/>
      <c r="DZ48" s="16"/>
      <c r="EA48" s="16"/>
      <c r="EB48" s="16"/>
      <c r="EC48" s="16"/>
      <c r="ED48" s="16"/>
      <c r="EE48" s="16"/>
      <c r="EF48" s="16"/>
      <c r="EG48" s="16"/>
      <c r="EH48" s="16"/>
      <c r="EI48" s="16"/>
      <c r="EJ48" s="16"/>
      <c r="EK48" s="16"/>
      <c r="EL48" s="16"/>
      <c r="EM48" s="16"/>
      <c r="EO48" s="412"/>
      <c r="EP48" s="412"/>
      <c r="EQ48" s="1"/>
      <c r="ER48" s="1"/>
      <c r="ES48" s="1"/>
      <c r="ET48" s="1"/>
      <c r="EU48" s="1"/>
      <c r="EV48" s="1"/>
      <c r="EW48" s="1"/>
      <c r="EX48" s="1"/>
      <c r="EY48" s="1"/>
      <c r="EZ48" s="1"/>
      <c r="FA48" s="1"/>
      <c r="FB48" s="1"/>
      <c r="FC48" s="1"/>
      <c r="FD48" s="1"/>
      <c r="FE48" s="1"/>
      <c r="FF48" s="1"/>
      <c r="FG48" s="1"/>
      <c r="FH48" s="1"/>
      <c r="FI48" s="1"/>
      <c r="FJ48" s="1"/>
      <c r="FK48" s="1"/>
      <c r="FM48" s="412"/>
      <c r="FN48" s="412"/>
      <c r="FO48" s="1"/>
      <c r="FP48" s="1"/>
      <c r="FQ48" s="1"/>
      <c r="FR48" s="1"/>
      <c r="FS48" s="1"/>
      <c r="FT48" s="1"/>
      <c r="FU48" s="1"/>
      <c r="FV48" s="1"/>
      <c r="FW48" s="1"/>
      <c r="FX48" s="1"/>
      <c r="FY48" s="1"/>
      <c r="FZ48" s="1"/>
      <c r="GA48" s="1"/>
      <c r="GB48" s="1"/>
      <c r="GC48" s="1"/>
      <c r="GD48" s="1"/>
      <c r="GE48" s="1"/>
      <c r="GF48" s="1"/>
      <c r="GG48" s="1"/>
      <c r="GH48" s="1"/>
      <c r="GI48" s="1"/>
      <c r="GK48" s="412"/>
      <c r="GL48" s="412"/>
      <c r="GM48" s="1"/>
      <c r="GN48" s="1"/>
      <c r="GO48" s="1"/>
      <c r="GP48" s="1"/>
      <c r="GQ48" s="1"/>
      <c r="GR48" s="1"/>
      <c r="GS48" s="1"/>
      <c r="GT48" s="1"/>
      <c r="GU48" s="1"/>
      <c r="GV48" s="1"/>
      <c r="GW48" s="1"/>
      <c r="GX48" s="1"/>
      <c r="GY48" s="1"/>
      <c r="GZ48" s="1"/>
      <c r="HA48" s="1"/>
      <c r="HB48" s="1"/>
      <c r="HC48" s="1"/>
      <c r="HD48" s="1"/>
      <c r="HE48" s="1"/>
      <c r="HF48" s="1"/>
      <c r="HG48"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Electric_vehecle</vt:lpstr>
      <vt:lpstr>mvkmPerTJ_EFF</vt:lpstr>
      <vt:lpstr>000Veh_STOCK</vt:lpstr>
      <vt:lpstr>Demand_fra</vt:lpstr>
      <vt:lpstr>AFA_000kmPerVeh_AFA</vt:lpstr>
      <vt:lpstr>Occupancy_ACTFLO_CAP2ACT</vt:lpstr>
      <vt:lpstr>attached_School_bus</vt:lpstr>
      <vt:lpstr>attached_Urban_bus</vt:lpstr>
      <vt:lpstr>attached_Inter-city_bus</vt:lpstr>
      <vt:lpstr>attached_bus_stock</vt:lpstr>
      <vt:lpstr>attached_Car</vt:lpstr>
      <vt:lpstr>attached_car_stock</vt:lpstr>
      <vt:lpstr>Product of ACTFLO &amp; AFA</vt:lpstr>
      <vt:lpstr>attached_truck_stock</vt:lpstr>
      <vt:lpstr>attached_Med_Hev_truck</vt:lpstr>
      <vt:lpstr>attached_Pas_light_truck</vt:lpstr>
      <vt:lpstr>attached_Fre_light_truck</vt:lpstr>
      <vt:lpstr>LIFE_FIXOM</vt:lpstr>
      <vt:lpstr>attached_referred data source</vt:lpstr>
      <vt:lpstr>Aviation_EFF_DEM</vt:lpstr>
      <vt:lpstr>attached_avi_freight_energy</vt:lpstr>
      <vt:lpstr>attached_rail</vt:lpstr>
      <vt:lpstr>attached_avi_passenger_eneuse</vt:lpstr>
      <vt:lpstr>Navigation_EFF_DEM</vt:lpstr>
      <vt:lpstr>Rail_EFF_DEM</vt:lpstr>
      <vt:lpstr>FuelTech</vt:lpstr>
      <vt:lpstr>Emi</vt:lpstr>
      <vt:lpstr>attached_motorcycle</vt:lpstr>
      <vt:lpstr>attached_motorcycle_stock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2004-11-16T14:57:00Z</cp:lastPrinted>
  <dcterms:created xsi:type="dcterms:W3CDTF">2000-12-13T15:53:00Z</dcterms:created>
  <dcterms:modified xsi:type="dcterms:W3CDTF">2024-09-03T17:25:07Z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3FF527B431064BA283312E08BE1B0B30_12</vt:lpwstr>
  </property>
  <property fmtid="{D5CDD505-2E9C-101B-9397-08002B2CF9AE}" pid="4" name="KSOProductBuildVer">
    <vt:lpwstr>1033-12.2.0.17545</vt:lpwstr>
  </property>
</Properties>
</file>